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06"/>
  <workbookPr codeName="EstaPasta_de_trabalho"/>
  <mc:AlternateContent xmlns:mc="http://schemas.openxmlformats.org/markup-compatibility/2006">
    <mc:Choice Requires="x15">
      <x15ac:absPath xmlns:x15ac="http://schemas.microsoft.com/office/spreadsheetml/2010/11/ac" url="C:\Users\UnB\Downloads\"/>
    </mc:Choice>
  </mc:AlternateContent>
  <xr:revisionPtr revIDLastSave="0" documentId="8_{78FD7F94-FD58-4D99-8B16-EC0F052DE432}" xr6:coauthVersionLast="47" xr6:coauthVersionMax="47" xr10:uidLastSave="{00000000-0000-0000-0000-000000000000}"/>
  <bookViews>
    <workbookView xWindow="15890" yWindow="-110" windowWidth="16220" windowHeight="8500" tabRatio="957" firstSheet="8" activeTab="8" xr2:uid="{00000000-000D-0000-FFFF-FFFF00000000}"/>
  </bookViews>
  <sheets>
    <sheet name="Capa e Sumário" sheetId="15" state="hidden" r:id="rId1"/>
    <sheet name="BDI" sheetId="16" r:id="rId2"/>
    <sheet name="Encargos" sheetId="17" r:id="rId3"/>
    <sheet name="Orçamento resumido" sheetId="64" r:id="rId4"/>
    <sheet name="CFF" sheetId="78" r:id="rId5"/>
    <sheet name="PLO" sheetId="76" r:id="rId6"/>
    <sheet name="Cotações" sheetId="103" r:id="rId7"/>
    <sheet name="Composições" sheetId="119" r:id="rId8"/>
    <sheet name="Curva ABC de Insumos " sheetId="120" r:id="rId9"/>
    <sheet name="Curva ABC de Serviços" sheetId="121" r:id="rId10"/>
    <sheet name="EST" sheetId="99" r:id="rId11"/>
    <sheet name="ARQ" sheetId="90" r:id="rId12"/>
    <sheet name="HID" sheetId="101" r:id="rId13"/>
    <sheet name="ELE" sheetId="122" r:id="rId14"/>
    <sheet name="CLIMA" sheetId="89" r:id="rId15"/>
    <sheet name="PPCI" sheetId="102" r:id="rId16"/>
    <sheet name="DECLARAÇÃO" sheetId="88" r:id="rId17"/>
    <sheet name="Ref. Quantitativos" sheetId="62" state="hidden" r:id="rId18"/>
  </sheets>
  <definedNames>
    <definedName name="_xlnm._FilterDatabase" localSheetId="4" hidden="1">CFF!$A$14:$P$73</definedName>
    <definedName name="_xlnm._FilterDatabase" localSheetId="14" hidden="1">CLIMA!$A$9:$L$395</definedName>
    <definedName name="_xlnm._FilterDatabase" localSheetId="13" hidden="1">ELE!$B$187:$E$193</definedName>
    <definedName name="_xlnm._FilterDatabase" localSheetId="10" hidden="1">EST!$A$9:$K$1942</definedName>
    <definedName name="_xlnm._FilterDatabase" localSheetId="12" hidden="1">HID!$A$11:$L$244</definedName>
    <definedName name="_xlnm._FilterDatabase" localSheetId="3" hidden="1">'Orçamento resumido'!$A$17:$F$28</definedName>
    <definedName name="_xlnm._FilterDatabase" localSheetId="5" hidden="1">PLO!$L$14:$Q$926</definedName>
    <definedName name="_xlnm._FilterDatabase" localSheetId="15" hidden="1">PPCI!$A$27:$L$77</definedName>
    <definedName name="_xlnm.Print_Area" localSheetId="11">ARQ!$B:$L</definedName>
    <definedName name="_xlnm.Print_Area" localSheetId="1">BDI!$A$1:$E$48</definedName>
    <definedName name="_xlnm.Print_Area" localSheetId="0">'Capa e Sumário'!$A$1:$J$30</definedName>
    <definedName name="_xlnm.Print_Area" localSheetId="4">CFF!$A$1:$N$74</definedName>
    <definedName name="_xlnm.Print_Area" localSheetId="14">CLIMA!$A$1:$M$356</definedName>
    <definedName name="_xlnm.Print_Area" localSheetId="6">Cotações!$A$1:$G$1778</definedName>
    <definedName name="_xlnm.Print_Area" localSheetId="8">'Curva ABC de Insumos '!$A$1:$O$847</definedName>
    <definedName name="_xlnm.Print_Area" localSheetId="9">'Curva ABC de Serviços'!$A$1:$J$515</definedName>
    <definedName name="_xlnm.Print_Area" localSheetId="13">ELE!$B:$L</definedName>
    <definedName name="_xlnm.Print_Area" localSheetId="10">EST!$B$1:$K$234</definedName>
    <definedName name="_xlnm.Print_Area" localSheetId="12">HID!$A$1:$L$228</definedName>
    <definedName name="_xlnm.Print_Area" localSheetId="3">'Orçamento resumido'!$B$1:$F$32</definedName>
    <definedName name="_xlnm.Print_Area" localSheetId="5">PLO!$B$1:$K$940</definedName>
    <definedName name="_xlnm.Print_Area" localSheetId="15">PPCI!$B$1:$L$77</definedName>
    <definedName name="_xlnm.Print_Area" localSheetId="17">'Ref. Quantitativos'!$A$1:$E$57</definedName>
    <definedName name="CFF" localSheetId="4">#REF!</definedName>
    <definedName name="CFF" localSheetId="6">#REF!</definedName>
    <definedName name="CFF" localSheetId="16">#REF!</definedName>
    <definedName name="CFF" localSheetId="13">#REF!</definedName>
    <definedName name="CFF">#REF!</definedName>
    <definedName name="ET">#N/A</definedName>
    <definedName name="ET_2">#N/A</definedName>
    <definedName name="Excel_BuiltIn_Print_Area_1" localSheetId="0">'Capa e Sumário'!#REF!</definedName>
    <definedName name="Excel_BuiltIn_Print_Area_1" localSheetId="4">#REF!</definedName>
    <definedName name="Excel_BuiltIn_Print_Area_1" localSheetId="6">#REF!</definedName>
    <definedName name="Excel_BuiltIn_Print_Area_1" localSheetId="16">#REF!</definedName>
    <definedName name="Excel_BuiltIn_Print_Area_1" localSheetId="13">#REF!</definedName>
    <definedName name="Excel_BuiltIn_Print_Area_1" localSheetId="17">'Ref. Quantitativos'!$A$1:$E$57</definedName>
    <definedName name="Excel_BuiltIn_Print_Area_1">#REF!</definedName>
    <definedName name="Excel_BuiltIn_Print_Area_1_1" localSheetId="0">'Capa e Sumário'!#REF!</definedName>
    <definedName name="Excel_BuiltIn_Print_Area_1_1" localSheetId="4">#REF!</definedName>
    <definedName name="Excel_BuiltIn_Print_Area_1_1" localSheetId="6">#REF!</definedName>
    <definedName name="Excel_BuiltIn_Print_Area_1_1" localSheetId="16">#REF!</definedName>
    <definedName name="Excel_BuiltIn_Print_Area_1_1" localSheetId="13">#REF!</definedName>
    <definedName name="Excel_BuiltIn_Print_Area_1_1" localSheetId="17">'Ref. Quantitativos'!$A$1:$E$57</definedName>
    <definedName name="Excel_BuiltIn_Print_Area_1_1">#REF!</definedName>
    <definedName name="Excel_BuiltIn_Print_Area_9" localSheetId="0">#REF!</definedName>
    <definedName name="Excel_BuiltIn_Print_Area_9" localSheetId="4">#REF!</definedName>
    <definedName name="Excel_BuiltIn_Print_Area_9" localSheetId="6">#REF!</definedName>
    <definedName name="Excel_BuiltIn_Print_Area_9" localSheetId="16">#REF!</definedName>
    <definedName name="Excel_BuiltIn_Print_Area_9" localSheetId="13">#REF!</definedName>
    <definedName name="Excel_BuiltIn_Print_Area_9" localSheetId="17">#REF!</definedName>
    <definedName name="Excel_BuiltIn_Print_Area_9">#REF!</definedName>
    <definedName name="Excel_BuiltIn_Print_Titles_1" localSheetId="0">#REF!</definedName>
    <definedName name="Excel_BuiltIn_Print_Titles_1" localSheetId="4">#REF!</definedName>
    <definedName name="Excel_BuiltIn_Print_Titles_1" localSheetId="6">#REF!</definedName>
    <definedName name="Excel_BuiltIn_Print_Titles_1" localSheetId="16">#REF!</definedName>
    <definedName name="Excel_BuiltIn_Print_Titles_1" localSheetId="13">#REF!</definedName>
    <definedName name="Excel_BuiltIn_Print_Titles_1" localSheetId="17">#REF!</definedName>
    <definedName name="Excel_BuiltIn_Print_Titles_1">#REF!</definedName>
    <definedName name="F" localSheetId="4">#REF!</definedName>
    <definedName name="F" localSheetId="16">#REF!</definedName>
    <definedName name="F">#REF!</definedName>
    <definedName name="fim">#N/A</definedName>
    <definedName name="fim_2">#N/A</definedName>
    <definedName name="NEWPRINT10" localSheetId="4">#REF!</definedName>
    <definedName name="NEWPRINT10" localSheetId="6">#REF!</definedName>
    <definedName name="NEWPRINT10" localSheetId="16">#REF!</definedName>
    <definedName name="NEWPRINT10" localSheetId="13">#REF!</definedName>
    <definedName name="NEWPRINT10">#REF!</definedName>
    <definedName name="NEWPRINT2" localSheetId="4">#REF!</definedName>
    <definedName name="NEWPRINT2" localSheetId="6">#REF!</definedName>
    <definedName name="NEWPRINT2" localSheetId="16">#REF!</definedName>
    <definedName name="NEWPRINT2" localSheetId="13">#REF!</definedName>
    <definedName name="NEWPRINT2">#REF!</definedName>
    <definedName name="NEWPRINT3" localSheetId="4">#REF!</definedName>
    <definedName name="NEWPRINT3" localSheetId="6">#REF!</definedName>
    <definedName name="NEWPRINT3" localSheetId="16">#REF!</definedName>
    <definedName name="NEWPRINT3" localSheetId="13">#REF!</definedName>
    <definedName name="NEWPRINT3">#REF!</definedName>
    <definedName name="NEWPRINT4" localSheetId="4">#REF!</definedName>
    <definedName name="NEWPRINT4" localSheetId="16">#REF!</definedName>
    <definedName name="NEWPRINT4" localSheetId="13">#REF!</definedName>
    <definedName name="NEWPRINT4">#REF!</definedName>
    <definedName name="NewPrintArea" localSheetId="4">#REF!</definedName>
    <definedName name="NewPrintArea" localSheetId="6">#REF!</definedName>
    <definedName name="NewPrintArea" localSheetId="16">#REF!</definedName>
    <definedName name="NewPrintArea" localSheetId="13">#REF!</definedName>
    <definedName name="NewPrintArea" localSheetId="17">#REF!</definedName>
    <definedName name="NewPrintArea">#REF!</definedName>
    <definedName name="NewPrintArea2" localSheetId="4">#REF!</definedName>
    <definedName name="NewPrintArea2" localSheetId="6">#REF!</definedName>
    <definedName name="NewPrintArea2" localSheetId="16">#REF!</definedName>
    <definedName name="NewPrintArea2" localSheetId="13">#REF!</definedName>
    <definedName name="NewPrintArea2" localSheetId="17">#REF!</definedName>
    <definedName name="NewPrintArea2">#REF!</definedName>
    <definedName name="NewPrintArea3" localSheetId="4">#REF!</definedName>
    <definedName name="NewPrintArea3" localSheetId="6">#REF!</definedName>
    <definedName name="NewPrintArea3" localSheetId="16">#REF!</definedName>
    <definedName name="NewPrintArea3" localSheetId="13">#REF!</definedName>
    <definedName name="NewPrintArea3" localSheetId="17">#REF!</definedName>
    <definedName name="NewPrintArea3">#REF!</definedName>
    <definedName name="NewPrintArea9" localSheetId="4">#REF!</definedName>
    <definedName name="NewPrintArea9" localSheetId="6">#REF!</definedName>
    <definedName name="NewPrintArea9" localSheetId="16">#REF!</definedName>
    <definedName name="NewPrintArea9" localSheetId="13">#REF!</definedName>
    <definedName name="NewPrintArea9" localSheetId="17">#REF!</definedName>
    <definedName name="NewPrintArea9">#REF!</definedName>
    <definedName name="PRINT10" localSheetId="4">#REF!</definedName>
    <definedName name="PRINT10" localSheetId="16">#REF!</definedName>
    <definedName name="PRINT10" localSheetId="13">#REF!</definedName>
    <definedName name="PRINT10">#REF!</definedName>
    <definedName name="RR">#N/A</definedName>
    <definedName name="RR_2">#N/A</definedName>
    <definedName name="TITLES2" localSheetId="4">#REF!</definedName>
    <definedName name="TITLES2" localSheetId="6">#REF!</definedName>
    <definedName name="TITLES2" localSheetId="16">#REF!</definedName>
    <definedName name="TITLES2" localSheetId="13">#REF!</definedName>
    <definedName name="TITLES2">#REF!</definedName>
    <definedName name="_xlnm.Print_Titles" localSheetId="0">'Capa e Sumário'!$1:$6</definedName>
    <definedName name="_xlnm.Print_Titles" localSheetId="6">Cotações!$1:$5</definedName>
    <definedName name="_xlnm.Print_Titles" localSheetId="3">'Orçamento resumido'!$15:$17</definedName>
    <definedName name="_xlnm.Print_Titles" localSheetId="17">'Ref. Quantitativos'!$1:$6</definedName>
    <definedName name="TOTAL">#N/A</definedName>
    <definedName name="TOTAL_2">#N/A</definedName>
    <definedName name="TT">#N/A</definedName>
    <definedName name="TT_2">#N/A</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82" i="122" l="1"/>
  <c r="K1178" i="122"/>
  <c r="K1172" i="122"/>
  <c r="K1168" i="122"/>
  <c r="K1164" i="122"/>
  <c r="K1156" i="122"/>
  <c r="K1150" i="122"/>
  <c r="K1145" i="122" a="1"/>
  <c r="K1145" i="122" s="1"/>
  <c r="K1139" i="122"/>
  <c r="K1134" i="122"/>
  <c r="K1128" i="122"/>
  <c r="K1122" i="122"/>
  <c r="K1117" i="122"/>
  <c r="K1112" i="122"/>
  <c r="K1107" i="122"/>
  <c r="K1094" i="122"/>
  <c r="K1090" i="122"/>
  <c r="K1085" i="122"/>
  <c r="K1081" i="122"/>
  <c r="K1077" i="122"/>
  <c r="K1073" i="122"/>
  <c r="K1067" i="122"/>
  <c r="K1063" i="122"/>
  <c r="K1059" i="122"/>
  <c r="K1055" i="122"/>
  <c r="K1051" i="122"/>
  <c r="K1047" i="122"/>
  <c r="K1043" i="122"/>
  <c r="K1039" i="122"/>
  <c r="K1035" i="122"/>
  <c r="K1031" i="122"/>
  <c r="K1027" i="122"/>
  <c r="K1023" i="122"/>
  <c r="K1019" i="122"/>
  <c r="K1015" i="122"/>
  <c r="K1008" i="122"/>
  <c r="K1003" i="122"/>
  <c r="K999" i="122"/>
  <c r="K994" i="122"/>
  <c r="K990" i="122"/>
  <c r="K985" i="122"/>
  <c r="K978" i="122"/>
  <c r="K974" i="122"/>
  <c r="K970" i="122"/>
  <c r="K966" i="122"/>
  <c r="K962" i="122"/>
  <c r="K958" i="122"/>
  <c r="K954" i="122"/>
  <c r="K950" i="122"/>
  <c r="K946" i="122"/>
  <c r="K942" i="122"/>
  <c r="K938" i="122"/>
  <c r="K932" i="122"/>
  <c r="K928" i="122"/>
  <c r="K923" i="122"/>
  <c r="K915" i="122"/>
  <c r="K899" i="122"/>
  <c r="K886" i="122"/>
  <c r="K881" i="122"/>
  <c r="K875" i="122"/>
  <c r="K870" i="122"/>
  <c r="K862" i="122"/>
  <c r="K850" i="122"/>
  <c r="K843" i="122"/>
  <c r="K836" i="122"/>
  <c r="K831" i="122"/>
  <c r="K826" i="122"/>
  <c r="K820" i="122"/>
  <c r="K813" i="122"/>
  <c r="K809" i="122"/>
  <c r="K804" i="122"/>
  <c r="K799" i="122"/>
  <c r="K794" i="122"/>
  <c r="K790" i="122"/>
  <c r="K785" i="122"/>
  <c r="K779" i="122"/>
  <c r="K773" i="122"/>
  <c r="K767" i="122"/>
  <c r="K762" i="122"/>
  <c r="K758" i="122"/>
  <c r="K754" i="122"/>
  <c r="K750" i="122"/>
  <c r="K725" i="122"/>
  <c r="K721" i="122"/>
  <c r="K716" i="122"/>
  <c r="K709" i="122"/>
  <c r="K705" i="122"/>
  <c r="K700" i="122"/>
  <c r="K696" i="122"/>
  <c r="K691" i="122"/>
  <c r="K687" i="122"/>
  <c r="K683" i="122"/>
  <c r="K678" i="122"/>
  <c r="K673" i="122"/>
  <c r="K669" i="122"/>
  <c r="K664" i="122"/>
  <c r="K656" i="122"/>
  <c r="K648" i="122"/>
  <c r="K641" i="122"/>
  <c r="K634" i="122"/>
  <c r="K628" i="122"/>
  <c r="K623" i="122"/>
  <c r="K618" i="122"/>
  <c r="K613" i="122"/>
  <c r="K607" i="122"/>
  <c r="K602" i="122"/>
  <c r="K597" i="122"/>
  <c r="K593" i="122"/>
  <c r="K587" i="122"/>
  <c r="K582" i="122"/>
  <c r="K578" i="122"/>
  <c r="K573" i="122"/>
  <c r="K569" i="122"/>
  <c r="K557" i="122"/>
  <c r="K550" i="122"/>
  <c r="K544" i="122"/>
  <c r="K540" i="122"/>
  <c r="K535" i="122"/>
  <c r="K529" i="122"/>
  <c r="K524" i="122"/>
  <c r="K519" i="122"/>
  <c r="K510" i="122"/>
  <c r="K488" i="122"/>
  <c r="K484" i="122"/>
  <c r="K480" i="122"/>
  <c r="K453" i="122"/>
  <c r="H450" i="122"/>
  <c r="H449" i="122"/>
  <c r="H448" i="122"/>
  <c r="K446" i="122" s="1"/>
  <c r="H444" i="122"/>
  <c r="H443" i="122"/>
  <c r="H442" i="122"/>
  <c r="H437" i="122"/>
  <c r="H436" i="122"/>
  <c r="H435" i="122"/>
  <c r="H434" i="122"/>
  <c r="H433" i="122"/>
  <c r="H432" i="122"/>
  <c r="H431" i="122"/>
  <c r="H430" i="122"/>
  <c r="H429" i="122"/>
  <c r="H428" i="122"/>
  <c r="H427" i="122"/>
  <c r="H426" i="122"/>
  <c r="H425" i="122"/>
  <c r="H424" i="122"/>
  <c r="H423" i="122"/>
  <c r="H422" i="122"/>
  <c r="H421" i="122"/>
  <c r="H420" i="122"/>
  <c r="H419" i="122"/>
  <c r="H418" i="122"/>
  <c r="H417" i="122"/>
  <c r="H416" i="122"/>
  <c r="H415" i="122"/>
  <c r="H414" i="122"/>
  <c r="H413" i="122"/>
  <c r="H412" i="122"/>
  <c r="H411" i="122"/>
  <c r="H410" i="122"/>
  <c r="H409" i="122"/>
  <c r="H408" i="122"/>
  <c r="H406" i="122"/>
  <c r="H405" i="122"/>
  <c r="H403" i="122"/>
  <c r="H402" i="122"/>
  <c r="H398" i="122"/>
  <c r="H397" i="122"/>
  <c r="H396" i="122"/>
  <c r="H395" i="122"/>
  <c r="H394" i="122"/>
  <c r="H393" i="122"/>
  <c r="H392" i="122"/>
  <c r="H391" i="122"/>
  <c r="H390" i="122"/>
  <c r="H389" i="122"/>
  <c r="H388" i="122"/>
  <c r="H387" i="122"/>
  <c r="H386" i="122"/>
  <c r="H385" i="122"/>
  <c r="H384" i="122"/>
  <c r="H383" i="122"/>
  <c r="H382" i="122"/>
  <c r="H381" i="122"/>
  <c r="H380" i="122"/>
  <c r="H379" i="122"/>
  <c r="H377" i="122"/>
  <c r="H376" i="122"/>
  <c r="K374" i="122" s="1"/>
  <c r="H372" i="122"/>
  <c r="H371" i="122"/>
  <c r="H370" i="122"/>
  <c r="H369" i="122"/>
  <c r="H368" i="122"/>
  <c r="H366" i="122"/>
  <c r="H365" i="122"/>
  <c r="H362" i="122"/>
  <c r="H361" i="122"/>
  <c r="H360" i="122"/>
  <c r="H358" i="122"/>
  <c r="H357" i="122"/>
  <c r="H356" i="122"/>
  <c r="H355" i="122"/>
  <c r="H354" i="122"/>
  <c r="H353" i="122"/>
  <c r="H352" i="122"/>
  <c r="H351" i="122"/>
  <c r="H350" i="122"/>
  <c r="H349" i="122"/>
  <c r="H348" i="122"/>
  <c r="H347" i="122"/>
  <c r="H346" i="122"/>
  <c r="H345" i="122"/>
  <c r="H344" i="122"/>
  <c r="H343" i="122"/>
  <c r="H342" i="122"/>
  <c r="H341" i="122"/>
  <c r="H340" i="122"/>
  <c r="H339" i="122"/>
  <c r="H338" i="122"/>
  <c r="H336" i="122"/>
  <c r="H335" i="122"/>
  <c r="H334" i="122"/>
  <c r="H333" i="122"/>
  <c r="H332" i="122"/>
  <c r="H331" i="122"/>
  <c r="H330" i="122"/>
  <c r="H329" i="122"/>
  <c r="H328" i="122"/>
  <c r="H327" i="122"/>
  <c r="H326" i="122"/>
  <c r="H325" i="122"/>
  <c r="H324" i="122"/>
  <c r="H323" i="122"/>
  <c r="H322" i="122"/>
  <c r="H321" i="122"/>
  <c r="H320" i="122"/>
  <c r="H319" i="122"/>
  <c r="H318" i="122"/>
  <c r="H317" i="122"/>
  <c r="H316" i="122"/>
  <c r="H315" i="122"/>
  <c r="H313" i="122"/>
  <c r="H312" i="122"/>
  <c r="H311" i="122"/>
  <c r="H310" i="122"/>
  <c r="H309" i="122"/>
  <c r="H308" i="122"/>
  <c r="H307" i="122"/>
  <c r="H306" i="122"/>
  <c r="H305" i="122"/>
  <c r="H304" i="122"/>
  <c r="K302" i="122" s="1"/>
  <c r="H301" i="122"/>
  <c r="K299" i="122"/>
  <c r="H297" i="122"/>
  <c r="K295" i="122"/>
  <c r="H292" i="122"/>
  <c r="K290" i="122"/>
  <c r="H287" i="122"/>
  <c r="H286" i="122"/>
  <c r="H282" i="122"/>
  <c r="K280" i="122" s="1"/>
  <c r="H279" i="122"/>
  <c r="K277" i="122" s="1"/>
  <c r="H275" i="122"/>
  <c r="H274" i="122"/>
  <c r="H273" i="122"/>
  <c r="H272" i="122"/>
  <c r="H271" i="122"/>
  <c r="H270" i="122"/>
  <c r="H269" i="122"/>
  <c r="H268" i="122"/>
  <c r="H267" i="122"/>
  <c r="H266" i="122"/>
  <c r="H265" i="122"/>
  <c r="H264" i="122"/>
  <c r="H263" i="122"/>
  <c r="H262" i="122"/>
  <c r="H261" i="122"/>
  <c r="K259" i="122" s="1"/>
  <c r="H257" i="122"/>
  <c r="K255" i="122"/>
  <c r="H253" i="122"/>
  <c r="K251" i="122"/>
  <c r="H248" i="122"/>
  <c r="K246" i="122" s="1"/>
  <c r="K240" i="122"/>
  <c r="K236" i="122"/>
  <c r="K233" i="122"/>
  <c r="K227" i="122"/>
  <c r="K209" i="122"/>
  <c r="K201" i="122"/>
  <c r="K196" i="122"/>
  <c r="K191" i="122"/>
  <c r="K183" i="122"/>
  <c r="K178" i="122"/>
  <c r="K174" i="122"/>
  <c r="K164" i="122"/>
  <c r="K155" i="122"/>
  <c r="K146" i="122"/>
  <c r="K142" i="122"/>
  <c r="K138" i="122"/>
  <c r="K133" i="122"/>
  <c r="K128" i="122"/>
  <c r="K124" i="122"/>
  <c r="K120" i="122"/>
  <c r="H116" i="122"/>
  <c r="K114" i="122"/>
  <c r="K110" i="122"/>
  <c r="H103" i="122"/>
  <c r="I103" i="122" s="1"/>
  <c r="L103" i="122" s="1"/>
  <c r="H101" i="122"/>
  <c r="H99" i="122"/>
  <c r="H97" i="122"/>
  <c r="H95" i="122"/>
  <c r="I95" i="122" s="1"/>
  <c r="L95" i="122" s="1"/>
  <c r="H94" i="122"/>
  <c r="H93" i="122"/>
  <c r="H92" i="122"/>
  <c r="H91" i="122"/>
  <c r="H90" i="122"/>
  <c r="H89" i="122"/>
  <c r="H88" i="122"/>
  <c r="H85" i="122"/>
  <c r="H84" i="122"/>
  <c r="H83" i="122"/>
  <c r="H82" i="122"/>
  <c r="H81" i="122"/>
  <c r="H80" i="122"/>
  <c r="H79" i="122"/>
  <c r="H78" i="122"/>
  <c r="H75" i="122"/>
  <c r="H74" i="122"/>
  <c r="H73" i="122"/>
  <c r="H72" i="122"/>
  <c r="H71" i="122"/>
  <c r="H70" i="122"/>
  <c r="H69" i="122"/>
  <c r="H68" i="122"/>
  <c r="H65" i="122"/>
  <c r="I65" i="122" s="1"/>
  <c r="L65" i="122" s="1"/>
  <c r="H63" i="122"/>
  <c r="H60" i="122"/>
  <c r="H58" i="122"/>
  <c r="I58" i="122" s="1"/>
  <c r="L58" i="122" s="1"/>
  <c r="H57" i="122"/>
  <c r="H56" i="122"/>
  <c r="H55" i="122"/>
  <c r="H54" i="122"/>
  <c r="I54" i="122" s="1"/>
  <c r="L54" i="122" s="1"/>
  <c r="H53" i="122"/>
  <c r="H52" i="122"/>
  <c r="H51" i="122"/>
  <c r="H50" i="122"/>
  <c r="I50" i="122" s="1"/>
  <c r="L50" i="122" s="1"/>
  <c r="H49" i="122"/>
  <c r="H48" i="122"/>
  <c r="H47" i="122"/>
  <c r="H46" i="122"/>
  <c r="I46" i="122" s="1"/>
  <c r="L46" i="122" s="1"/>
  <c r="H45" i="122"/>
  <c r="H44" i="122"/>
  <c r="H43" i="122"/>
  <c r="H42" i="122"/>
  <c r="I42" i="122" s="1"/>
  <c r="L42" i="122" s="1"/>
  <c r="H41" i="122"/>
  <c r="H40" i="122"/>
  <c r="H39" i="122"/>
  <c r="H38" i="122"/>
  <c r="I38" i="122" s="1"/>
  <c r="L38" i="122" s="1"/>
  <c r="H37" i="122"/>
  <c r="H36" i="122"/>
  <c r="H33" i="122"/>
  <c r="H32" i="122"/>
  <c r="I32" i="122" s="1"/>
  <c r="L32" i="122" s="1"/>
  <c r="H31" i="122"/>
  <c r="H30" i="122"/>
  <c r="H29" i="122"/>
  <c r="H26" i="122"/>
  <c r="I26" i="122" s="1"/>
  <c r="L26" i="122" s="1"/>
  <c r="H25" i="122"/>
  <c r="H24" i="122"/>
  <c r="H23" i="122"/>
  <c r="H22" i="122"/>
  <c r="I22" i="122" s="1"/>
  <c r="L22" i="122" s="1"/>
  <c r="H21" i="122"/>
  <c r="H20" i="122"/>
  <c r="H18" i="122" s="1"/>
  <c r="H16" i="122"/>
  <c r="I16" i="122" s="1"/>
  <c r="L16" i="122" s="1"/>
  <c r="H15" i="122"/>
  <c r="H14" i="122"/>
  <c r="H13" i="122" s="1"/>
  <c r="I71" i="122" l="1"/>
  <c r="L71" i="122" s="1"/>
  <c r="I75" i="122"/>
  <c r="L75" i="122" s="1"/>
  <c r="I81" i="122"/>
  <c r="L81" i="122" s="1"/>
  <c r="I85" i="122"/>
  <c r="L85" i="122" s="1"/>
  <c r="I91" i="122"/>
  <c r="L91" i="122" s="1"/>
  <c r="K284" i="122"/>
  <c r="K400" i="122"/>
  <c r="K440" i="122"/>
  <c r="H62" i="122"/>
  <c r="I14" i="122"/>
  <c r="I20" i="122"/>
  <c r="I24" i="122"/>
  <c r="L24" i="122" s="1"/>
  <c r="I30" i="122"/>
  <c r="L30" i="122" s="1"/>
  <c r="I36" i="122"/>
  <c r="L36" i="122" s="1"/>
  <c r="I40" i="122"/>
  <c r="L40" i="122" s="1"/>
  <c r="I44" i="122"/>
  <c r="L44" i="122" s="1"/>
  <c r="I48" i="122"/>
  <c r="L48" i="122" s="1"/>
  <c r="I52" i="122"/>
  <c r="L52" i="122" s="1"/>
  <c r="I56" i="122"/>
  <c r="L56" i="122" s="1"/>
  <c r="I69" i="122"/>
  <c r="L69" i="122" s="1"/>
  <c r="I73" i="122"/>
  <c r="L73" i="122" s="1"/>
  <c r="I79" i="122"/>
  <c r="L79" i="122" s="1"/>
  <c r="I83" i="122"/>
  <c r="L83" i="122" s="1"/>
  <c r="I89" i="122"/>
  <c r="L89" i="122" s="1"/>
  <c r="I93" i="122"/>
  <c r="L93" i="122" s="1"/>
  <c r="I99" i="122"/>
  <c r="L99" i="122" s="1"/>
  <c r="L14" i="122"/>
  <c r="L20" i="122"/>
  <c r="I15" i="122"/>
  <c r="L15" i="122" s="1"/>
  <c r="I25" i="122"/>
  <c r="L25" i="122" s="1"/>
  <c r="I31" i="122"/>
  <c r="L31" i="122" s="1"/>
  <c r="I37" i="122"/>
  <c r="L37" i="122" s="1"/>
  <c r="I41" i="122"/>
  <c r="L41" i="122" s="1"/>
  <c r="I45" i="122"/>
  <c r="L45" i="122" s="1"/>
  <c r="I49" i="122"/>
  <c r="L49" i="122" s="1"/>
  <c r="I53" i="122"/>
  <c r="L53" i="122" s="1"/>
  <c r="I57" i="122"/>
  <c r="L57" i="122" s="1"/>
  <c r="I63" i="122"/>
  <c r="L63" i="122" s="1"/>
  <c r="I70" i="122"/>
  <c r="L70" i="122" s="1"/>
  <c r="I74" i="122"/>
  <c r="L74" i="122" s="1"/>
  <c r="I80" i="122"/>
  <c r="L80" i="122" s="1"/>
  <c r="I84" i="122"/>
  <c r="L84" i="122" s="1"/>
  <c r="I90" i="122"/>
  <c r="L90" i="122" s="1"/>
  <c r="I94" i="122"/>
  <c r="L94" i="122" s="1"/>
  <c r="I101" i="122"/>
  <c r="L101" i="122" s="1"/>
  <c r="I21" i="122"/>
  <c r="L21" i="122" s="1"/>
  <c r="I29" i="122"/>
  <c r="L29" i="122" s="1"/>
  <c r="I33" i="122"/>
  <c r="L33" i="122" s="1"/>
  <c r="I43" i="122"/>
  <c r="L43" i="122" s="1"/>
  <c r="I47" i="122"/>
  <c r="L47" i="122" s="1"/>
  <c r="I55" i="122"/>
  <c r="L55" i="122" s="1"/>
  <c r="I60" i="122"/>
  <c r="L60" i="122" s="1"/>
  <c r="I68" i="122"/>
  <c r="L68" i="122" s="1"/>
  <c r="I72" i="122"/>
  <c r="L72" i="122" s="1"/>
  <c r="I78" i="122"/>
  <c r="L78" i="122" s="1"/>
  <c r="I82" i="122"/>
  <c r="L82" i="122" s="1"/>
  <c r="I88" i="122"/>
  <c r="L88" i="122" s="1"/>
  <c r="I92" i="122"/>
  <c r="L92" i="122" s="1"/>
  <c r="I97" i="122"/>
  <c r="L97" i="122" s="1"/>
  <c r="I23" i="122"/>
  <c r="L23" i="122" s="1"/>
  <c r="I39" i="122"/>
  <c r="L39" i="122" s="1"/>
  <c r="I51" i="122"/>
  <c r="L51" i="122" s="1"/>
  <c r="L62" i="122" l="1"/>
  <c r="L18" i="122"/>
  <c r="L13" i="122"/>
  <c r="I62" i="122"/>
  <c r="I18" i="122"/>
  <c r="I13" i="122"/>
  <c r="B10" i="120" l="1"/>
  <c r="B10" i="119"/>
  <c r="B10" i="103"/>
  <c r="B10" i="78"/>
  <c r="L928" i="76"/>
  <c r="N17" i="76"/>
  <c r="N21" i="76"/>
  <c r="N24" i="76"/>
  <c r="N27" i="76"/>
  <c r="N28" i="76"/>
  <c r="N31" i="76"/>
  <c r="N34" i="76"/>
  <c r="N38" i="76"/>
  <c r="N41" i="76"/>
  <c r="N45" i="76"/>
  <c r="N48" i="76"/>
  <c r="N51" i="76"/>
  <c r="N55" i="76"/>
  <c r="N61" i="76"/>
  <c r="N62" i="76"/>
  <c r="N65" i="76"/>
  <c r="N68" i="76"/>
  <c r="N71" i="76"/>
  <c r="N72" i="76"/>
  <c r="N75" i="76"/>
  <c r="N76" i="76"/>
  <c r="N77" i="76"/>
  <c r="N78" i="76"/>
  <c r="N79" i="76"/>
  <c r="N83" i="76"/>
  <c r="N84" i="76"/>
  <c r="N87" i="76"/>
  <c r="N90" i="76"/>
  <c r="N91" i="76"/>
  <c r="N92" i="76"/>
  <c r="N93" i="76"/>
  <c r="N94" i="76"/>
  <c r="N95" i="76"/>
  <c r="N96" i="76"/>
  <c r="N97" i="76"/>
  <c r="N98" i="76"/>
  <c r="N106" i="76"/>
  <c r="N109" i="76"/>
  <c r="N113" i="76"/>
  <c r="N117" i="76"/>
  <c r="N120" i="76"/>
  <c r="N121" i="76"/>
  <c r="N124" i="76"/>
  <c r="N127" i="76"/>
  <c r="N130" i="76"/>
  <c r="N133" i="76"/>
  <c r="N136" i="76"/>
  <c r="N137" i="76"/>
  <c r="N143" i="76"/>
  <c r="N146" i="76"/>
  <c r="N149" i="76"/>
  <c r="N150" i="76"/>
  <c r="N153" i="76"/>
  <c r="N156" i="76"/>
  <c r="N157" i="76"/>
  <c r="N158" i="76"/>
  <c r="N159" i="76"/>
  <c r="N160" i="76"/>
  <c r="N161" i="76"/>
  <c r="N164" i="76"/>
  <c r="N165" i="76"/>
  <c r="N166" i="76"/>
  <c r="N167" i="76"/>
  <c r="N175" i="76"/>
  <c r="N178" i="76"/>
  <c r="N181" i="76"/>
  <c r="N182" i="76"/>
  <c r="N183" i="76"/>
  <c r="N184" i="76"/>
  <c r="N185" i="76"/>
  <c r="N188" i="76"/>
  <c r="N189" i="76"/>
  <c r="N193" i="76"/>
  <c r="N194" i="76"/>
  <c r="N195" i="76"/>
  <c r="N196" i="76"/>
  <c r="N197" i="76"/>
  <c r="N200" i="76"/>
  <c r="N201" i="76"/>
  <c r="N202" i="76"/>
  <c r="N203" i="76"/>
  <c r="N204" i="76"/>
  <c r="N205" i="76"/>
  <c r="N208" i="76"/>
  <c r="N212" i="76"/>
  <c r="N213" i="76"/>
  <c r="N218" i="76"/>
  <c r="N221" i="76"/>
  <c r="N224" i="76"/>
  <c r="N227" i="76"/>
  <c r="N228" i="76"/>
  <c r="N229" i="76"/>
  <c r="N230" i="76"/>
  <c r="N233" i="76"/>
  <c r="N234" i="76"/>
  <c r="N237" i="76"/>
  <c r="N240" i="76"/>
  <c r="N241" i="76"/>
  <c r="N242" i="76"/>
  <c r="N243" i="76"/>
  <c r="N244" i="76"/>
  <c r="N248" i="76"/>
  <c r="N251" i="76"/>
  <c r="N252" i="76"/>
  <c r="N255" i="76"/>
  <c r="N256" i="76"/>
  <c r="N259" i="76"/>
  <c r="N263" i="76"/>
  <c r="N265" i="76"/>
  <c r="N269" i="76"/>
  <c r="N270" i="76"/>
  <c r="N273" i="76"/>
  <c r="N274" i="76"/>
  <c r="N277" i="76"/>
  <c r="N280" i="76"/>
  <c r="N283" i="76"/>
  <c r="N286" i="76"/>
  <c r="N287" i="76"/>
  <c r="N290" i="76"/>
  <c r="N293" i="76"/>
  <c r="N298" i="76"/>
  <c r="N299" i="76"/>
  <c r="N300" i="76"/>
  <c r="N304" i="76"/>
  <c r="N305" i="76"/>
  <c r="N306" i="76"/>
  <c r="N309" i="76"/>
  <c r="N310" i="76"/>
  <c r="N311" i="76"/>
  <c r="N312" i="76"/>
  <c r="N313" i="76"/>
  <c r="N314" i="76"/>
  <c r="N315" i="76"/>
  <c r="N318" i="76"/>
  <c r="N322" i="76"/>
  <c r="N323" i="76"/>
  <c r="N326" i="76"/>
  <c r="N327" i="76"/>
  <c r="N328" i="76"/>
  <c r="N331" i="76"/>
  <c r="N332" i="76"/>
  <c r="N333" i="76"/>
  <c r="N334" i="76"/>
  <c r="N335" i="76"/>
  <c r="N336" i="76"/>
  <c r="N337" i="76"/>
  <c r="N338" i="76"/>
  <c r="N343" i="76"/>
  <c r="N344" i="76"/>
  <c r="N345" i="76"/>
  <c r="N346" i="76"/>
  <c r="N349" i="76"/>
  <c r="N350" i="76"/>
  <c r="N351" i="76"/>
  <c r="N352" i="76"/>
  <c r="N353" i="76"/>
  <c r="N354" i="76"/>
  <c r="N355" i="76"/>
  <c r="N356" i="76"/>
  <c r="N357" i="76"/>
  <c r="N358" i="76"/>
  <c r="N359" i="76"/>
  <c r="N360" i="76"/>
  <c r="N361" i="76"/>
  <c r="N366" i="76"/>
  <c r="N367" i="76"/>
  <c r="N375" i="76"/>
  <c r="N376" i="76"/>
  <c r="N377" i="76"/>
  <c r="N378" i="76"/>
  <c r="N381" i="76"/>
  <c r="N382" i="76"/>
  <c r="N385" i="76"/>
  <c r="N388" i="76"/>
  <c r="N389" i="76"/>
  <c r="N390" i="76"/>
  <c r="N391" i="76"/>
  <c r="N392" i="76"/>
  <c r="N395" i="76"/>
  <c r="N396" i="76"/>
  <c r="N397" i="76"/>
  <c r="N400" i="76"/>
  <c r="N401" i="76"/>
  <c r="N402" i="76"/>
  <c r="N403" i="76"/>
  <c r="N407" i="76"/>
  <c r="N408" i="76"/>
  <c r="N409" i="76"/>
  <c r="N412" i="76"/>
  <c r="N413" i="76"/>
  <c r="N414" i="76"/>
  <c r="N417" i="76"/>
  <c r="N418" i="76"/>
  <c r="N421" i="76"/>
  <c r="N424" i="76"/>
  <c r="N427" i="76"/>
  <c r="N428" i="76"/>
  <c r="N429" i="76"/>
  <c r="N430" i="76"/>
  <c r="N433" i="76"/>
  <c r="N436" i="76"/>
  <c r="N439" i="76"/>
  <c r="N442" i="76"/>
  <c r="N443" i="76"/>
  <c r="N444" i="76"/>
  <c r="N445" i="76"/>
  <c r="N446" i="76"/>
  <c r="N447" i="76"/>
  <c r="N448" i="76"/>
  <c r="N449" i="76"/>
  <c r="N450" i="76"/>
  <c r="N451" i="76"/>
  <c r="N452" i="76"/>
  <c r="N455" i="76"/>
  <c r="N456" i="76"/>
  <c r="N457" i="76"/>
  <c r="N458" i="76"/>
  <c r="N463" i="76"/>
  <c r="N464" i="76"/>
  <c r="N465" i="76"/>
  <c r="N466" i="76"/>
  <c r="N469" i="76"/>
  <c r="N470" i="76"/>
  <c r="N471" i="76"/>
  <c r="N472" i="76"/>
  <c r="N473" i="76"/>
  <c r="N474" i="76"/>
  <c r="N477" i="76"/>
  <c r="N478" i="76"/>
  <c r="N479" i="76"/>
  <c r="N480" i="76"/>
  <c r="N483" i="76"/>
  <c r="N484" i="76"/>
  <c r="N488" i="76"/>
  <c r="N491" i="76"/>
  <c r="N494" i="76"/>
  <c r="N502" i="76"/>
  <c r="N503" i="76"/>
  <c r="N506" i="76"/>
  <c r="N507" i="76"/>
  <c r="N510" i="76"/>
  <c r="N511" i="76"/>
  <c r="N514" i="76"/>
  <c r="N515" i="76"/>
  <c r="N516" i="76"/>
  <c r="N520" i="76"/>
  <c r="N523" i="76"/>
  <c r="N526" i="76"/>
  <c r="O526" i="76"/>
  <c r="N527" i="76"/>
  <c r="N531" i="76"/>
  <c r="N534" i="76"/>
  <c r="N535" i="76"/>
  <c r="N538" i="76"/>
  <c r="N539" i="76"/>
  <c r="N540" i="76"/>
  <c r="N541" i="76"/>
  <c r="N542" i="76"/>
  <c r="N545" i="76"/>
  <c r="N546" i="76"/>
  <c r="N547" i="76"/>
  <c r="N548" i="76"/>
  <c r="N549" i="76"/>
  <c r="N550" i="76"/>
  <c r="N551" i="76"/>
  <c r="N552" i="76"/>
  <c r="N553" i="76"/>
  <c r="N554" i="76"/>
  <c r="N555" i="76"/>
  <c r="N556" i="76"/>
  <c r="N557" i="76"/>
  <c r="N558" i="76"/>
  <c r="N559" i="76"/>
  <c r="N562" i="76"/>
  <c r="N563" i="76"/>
  <c r="N564" i="76"/>
  <c r="N565" i="76"/>
  <c r="N566" i="76"/>
  <c r="N567" i="76"/>
  <c r="N568" i="76"/>
  <c r="N571" i="76"/>
  <c r="N572" i="76"/>
  <c r="N573" i="76"/>
  <c r="N574" i="76"/>
  <c r="N575" i="76"/>
  <c r="N576" i="76"/>
  <c r="N577" i="76"/>
  <c r="N578" i="76"/>
  <c r="N579" i="76"/>
  <c r="N580" i="76"/>
  <c r="N581" i="76"/>
  <c r="N582" i="76"/>
  <c r="N583" i="76"/>
  <c r="N584" i="76"/>
  <c r="N585" i="76"/>
  <c r="N588" i="76"/>
  <c r="N589" i="76"/>
  <c r="N590" i="76"/>
  <c r="N591" i="76"/>
  <c r="N592" i="76"/>
  <c r="N593" i="76"/>
  <c r="N594" i="76"/>
  <c r="N595" i="76"/>
  <c r="N596" i="76"/>
  <c r="N597" i="76"/>
  <c r="N598" i="76"/>
  <c r="N599" i="76"/>
  <c r="N600" i="76"/>
  <c r="N601" i="76"/>
  <c r="N604" i="76"/>
  <c r="N605" i="76"/>
  <c r="N606" i="76"/>
  <c r="N607" i="76"/>
  <c r="N608" i="76"/>
  <c r="N609" i="76"/>
  <c r="N610" i="76"/>
  <c r="N611" i="76"/>
  <c r="N612" i="76"/>
  <c r="N613" i="76"/>
  <c r="N614" i="76"/>
  <c r="N615" i="76"/>
  <c r="N616" i="76"/>
  <c r="N617" i="76"/>
  <c r="N621" i="76"/>
  <c r="N622" i="76"/>
  <c r="N623" i="76"/>
  <c r="N624" i="76"/>
  <c r="N625" i="76"/>
  <c r="N626" i="76"/>
  <c r="N627" i="76"/>
  <c r="N628" i="76"/>
  <c r="N629" i="76"/>
  <c r="N630" i="76"/>
  <c r="N631" i="76"/>
  <c r="N634" i="76"/>
  <c r="N635" i="76"/>
  <c r="N636" i="76"/>
  <c r="N639" i="76"/>
  <c r="N640" i="76"/>
  <c r="N641" i="76"/>
  <c r="N642" i="76"/>
  <c r="N645" i="76"/>
  <c r="N646" i="76"/>
  <c r="N649" i="76"/>
  <c r="N650" i="76"/>
  <c r="N654" i="76"/>
  <c r="N657" i="76"/>
  <c r="N658" i="76"/>
  <c r="N661" i="76"/>
  <c r="N662" i="76"/>
  <c r="N663" i="76"/>
  <c r="N664" i="76"/>
  <c r="N665" i="76"/>
  <c r="N666" i="76"/>
  <c r="N667" i="76"/>
  <c r="N668" i="76"/>
  <c r="N669" i="76"/>
  <c r="N670" i="76"/>
  <c r="N671" i="76"/>
  <c r="N675" i="76"/>
  <c r="N676" i="76"/>
  <c r="N679" i="76"/>
  <c r="N680" i="76"/>
  <c r="N683" i="76"/>
  <c r="N684" i="76"/>
  <c r="N687" i="76"/>
  <c r="N688" i="76"/>
  <c r="N689" i="76"/>
  <c r="N690" i="76"/>
  <c r="N691" i="76"/>
  <c r="N692" i="76"/>
  <c r="N693" i="76"/>
  <c r="N694" i="76"/>
  <c r="N695" i="76"/>
  <c r="N696" i="76"/>
  <c r="N697" i="76"/>
  <c r="N698" i="76"/>
  <c r="N699" i="76"/>
  <c r="N700" i="76"/>
  <c r="N704" i="76"/>
  <c r="N705" i="76"/>
  <c r="N706" i="76"/>
  <c r="N707" i="76"/>
  <c r="N710" i="76"/>
  <c r="N713" i="76"/>
  <c r="N716" i="76"/>
  <c r="N719" i="76"/>
  <c r="N722" i="76"/>
  <c r="N723" i="76"/>
  <c r="N726" i="76"/>
  <c r="N729" i="76"/>
  <c r="N730" i="76"/>
  <c r="N733" i="76"/>
  <c r="N734" i="76"/>
  <c r="N737" i="76"/>
  <c r="N738" i="76"/>
  <c r="N739" i="76"/>
  <c r="N740" i="76"/>
  <c r="N741" i="76"/>
  <c r="N742" i="76"/>
  <c r="N743" i="76"/>
  <c r="N750" i="76"/>
  <c r="O750" i="76"/>
  <c r="N751" i="76"/>
  <c r="O751" i="76"/>
  <c r="N755" i="76"/>
  <c r="N756" i="76"/>
  <c r="O756" i="76"/>
  <c r="N757" i="76"/>
  <c r="N758" i="76"/>
  <c r="O758" i="76"/>
  <c r="N759" i="76"/>
  <c r="N760" i="76"/>
  <c r="O760" i="76"/>
  <c r="N761" i="76"/>
  <c r="N762" i="76"/>
  <c r="O762" i="76"/>
  <c r="N763" i="76"/>
  <c r="N764" i="76"/>
  <c r="N768" i="76"/>
  <c r="N769" i="76"/>
  <c r="N770" i="76"/>
  <c r="N771" i="76"/>
  <c r="N772" i="76"/>
  <c r="N773" i="76"/>
  <c r="N774" i="76"/>
  <c r="N775" i="76"/>
  <c r="N776" i="76"/>
  <c r="N777" i="76"/>
  <c r="N778" i="76"/>
  <c r="N779" i="76"/>
  <c r="N780" i="76"/>
  <c r="N781" i="76"/>
  <c r="N782" i="76"/>
  <c r="N786" i="76"/>
  <c r="N789" i="76"/>
  <c r="N790" i="76"/>
  <c r="N791" i="76"/>
  <c r="N792" i="76"/>
  <c r="N793" i="76"/>
  <c r="N794" i="76"/>
  <c r="N795" i="76"/>
  <c r="N796" i="76"/>
  <c r="N797" i="76"/>
  <c r="N798" i="76"/>
  <c r="N799" i="76"/>
  <c r="N800" i="76"/>
  <c r="N801" i="76"/>
  <c r="N802" i="76"/>
  <c r="N803" i="76"/>
  <c r="N804" i="76"/>
  <c r="N809" i="76"/>
  <c r="N810" i="76"/>
  <c r="O810" i="76"/>
  <c r="N811" i="76"/>
  <c r="N812" i="76"/>
  <c r="O812" i="76"/>
  <c r="N813" i="76"/>
  <c r="N814" i="76"/>
  <c r="O814" i="76"/>
  <c r="N815" i="76"/>
  <c r="N816" i="76"/>
  <c r="O816" i="76"/>
  <c r="N817" i="76"/>
  <c r="N818" i="76"/>
  <c r="O818" i="76"/>
  <c r="N821" i="76"/>
  <c r="N822" i="76"/>
  <c r="N823" i="76"/>
  <c r="N824" i="76"/>
  <c r="N825" i="76"/>
  <c r="N826" i="76"/>
  <c r="N827" i="76"/>
  <c r="N828" i="76"/>
  <c r="N829" i="76"/>
  <c r="N830" i="76"/>
  <c r="N831" i="76"/>
  <c r="N832" i="76"/>
  <c r="N833" i="76"/>
  <c r="N834" i="76"/>
  <c r="N835" i="76"/>
  <c r="N836" i="76"/>
  <c r="N837" i="76"/>
  <c r="N838" i="76"/>
  <c r="N839" i="76"/>
  <c r="N840" i="76"/>
  <c r="N841" i="76"/>
  <c r="N842" i="76"/>
  <c r="N843" i="76"/>
  <c r="N844" i="76"/>
  <c r="N852" i="76"/>
  <c r="N853" i="76"/>
  <c r="N854" i="76"/>
  <c r="N857" i="76"/>
  <c r="N858" i="76"/>
  <c r="N861" i="76"/>
  <c r="N862" i="76"/>
  <c r="N866" i="76"/>
  <c r="N869" i="76"/>
  <c r="N872" i="76"/>
  <c r="N873" i="76"/>
  <c r="N876" i="76"/>
  <c r="N879" i="76"/>
  <c r="N880" i="76"/>
  <c r="N881" i="76"/>
  <c r="N882" i="76"/>
  <c r="N883" i="76"/>
  <c r="N886" i="76"/>
  <c r="N889" i="76"/>
  <c r="N892" i="76"/>
  <c r="N895" i="76"/>
  <c r="N898" i="76"/>
  <c r="N904" i="76"/>
  <c r="N905" i="76"/>
  <c r="N908" i="76"/>
  <c r="N917" i="76"/>
  <c r="N921" i="76"/>
  <c r="N922" i="76"/>
  <c r="N923" i="76"/>
  <c r="N926" i="76"/>
  <c r="N15" i="76"/>
  <c r="P756" i="76" l="1"/>
  <c r="P750" i="76"/>
  <c r="P762" i="76"/>
  <c r="P818" i="76"/>
  <c r="P758" i="76"/>
  <c r="P810" i="76"/>
  <c r="P812" i="76"/>
  <c r="P816" i="76"/>
  <c r="P751" i="76"/>
  <c r="P814" i="76"/>
  <c r="P760" i="76"/>
  <c r="P526" i="76"/>
  <c r="O892" i="76" l="1"/>
  <c r="P892" i="76" s="1"/>
  <c r="O883" i="76"/>
  <c r="P883" i="76" s="1"/>
  <c r="O823" i="76"/>
  <c r="P823" i="76" s="1"/>
  <c r="O827" i="76"/>
  <c r="P827" i="76" s="1"/>
  <c r="O831" i="76"/>
  <c r="P831" i="76" s="1"/>
  <c r="O835" i="76"/>
  <c r="P835" i="76" s="1"/>
  <c r="O839" i="76"/>
  <c r="P839" i="76" s="1"/>
  <c r="O843" i="76"/>
  <c r="P843" i="76" s="1"/>
  <c r="O821" i="76"/>
  <c r="P821" i="76" s="1"/>
  <c r="O817" i="76"/>
  <c r="P817" i="76" s="1"/>
  <c r="O813" i="76"/>
  <c r="P813" i="76" s="1"/>
  <c r="O811" i="76"/>
  <c r="P811" i="76" s="1"/>
  <c r="O803" i="76"/>
  <c r="P803" i="76" s="1"/>
  <c r="O761" i="76"/>
  <c r="P761" i="76" s="1"/>
  <c r="O739" i="76"/>
  <c r="P739" i="76" s="1"/>
  <c r="O737" i="76"/>
  <c r="P737" i="76" s="1"/>
  <c r="O733" i="76"/>
  <c r="P733" i="76" s="1"/>
  <c r="O684" i="76"/>
  <c r="P684" i="76" s="1"/>
  <c r="O676" i="76"/>
  <c r="P676" i="76" s="1"/>
  <c r="O664" i="76"/>
  <c r="P664" i="76" s="1"/>
  <c r="O654" i="76"/>
  <c r="P654" i="76" s="1"/>
  <c r="M654" i="76"/>
  <c r="O649" i="76"/>
  <c r="P649" i="76" s="1"/>
  <c r="O642" i="76"/>
  <c r="P642" i="76" s="1"/>
  <c r="O640" i="76"/>
  <c r="P640" i="76" s="1"/>
  <c r="O636" i="76"/>
  <c r="P636" i="76" s="1"/>
  <c r="O573" i="76"/>
  <c r="P573" i="76" s="1"/>
  <c r="O577" i="76"/>
  <c r="P577" i="76" s="1"/>
  <c r="O549" i="76"/>
  <c r="P549" i="76" s="1"/>
  <c r="O553" i="76"/>
  <c r="P553" i="76" s="1"/>
  <c r="O557" i="76"/>
  <c r="P557" i="76" s="1"/>
  <c r="O545" i="76"/>
  <c r="P545" i="76" s="1"/>
  <c r="O531" i="76"/>
  <c r="P531" i="76" s="1"/>
  <c r="O514" i="76"/>
  <c r="P514" i="76" s="1"/>
  <c r="O507" i="76"/>
  <c r="P507" i="76" s="1"/>
  <c r="O494" i="76"/>
  <c r="P494" i="76" s="1"/>
  <c r="O463" i="76"/>
  <c r="P463" i="76" s="1"/>
  <c r="O449" i="76"/>
  <c r="P449" i="76" s="1"/>
  <c r="O442" i="76"/>
  <c r="P442" i="76" s="1"/>
  <c r="O403" i="76"/>
  <c r="P403" i="76" s="1"/>
  <c r="O338" i="76"/>
  <c r="P338" i="76" s="1"/>
  <c r="O331" i="76"/>
  <c r="P331" i="76" s="1"/>
  <c r="O328" i="76"/>
  <c r="P328" i="76" s="1"/>
  <c r="O312" i="76"/>
  <c r="P312" i="76" s="1"/>
  <c r="O274" i="76"/>
  <c r="P274" i="76" s="1"/>
  <c r="O251" i="76"/>
  <c r="P251" i="76" s="1"/>
  <c r="O203" i="76"/>
  <c r="P203" i="76" s="1"/>
  <c r="O196" i="76"/>
  <c r="P196" i="76" s="1"/>
  <c r="O178" i="76"/>
  <c r="P178" i="76" s="1"/>
  <c r="O164" i="76"/>
  <c r="P164" i="76" s="1"/>
  <c r="O161" i="76"/>
  <c r="P161" i="76" s="1"/>
  <c r="O149" i="76"/>
  <c r="P149" i="76" s="1"/>
  <c r="O136" i="76"/>
  <c r="P136" i="76" s="1"/>
  <c r="O109" i="76"/>
  <c r="P109" i="76" s="1"/>
  <c r="O71" i="76"/>
  <c r="P71" i="76" s="1"/>
  <c r="O65" i="76"/>
  <c r="P65" i="76" s="1"/>
  <c r="O51" i="76"/>
  <c r="P51" i="76" s="1"/>
  <c r="O38" i="76"/>
  <c r="P38" i="76" s="1"/>
  <c r="O31" i="76"/>
  <c r="P31" i="76" s="1"/>
  <c r="Q756" i="76" l="1"/>
  <c r="M756" i="76"/>
  <c r="Q762" i="76"/>
  <c r="M762" i="76"/>
  <c r="M549" i="76"/>
  <c r="Q760" i="76"/>
  <c r="M760" i="76"/>
  <c r="Q751" i="76"/>
  <c r="M751" i="76"/>
  <c r="Q812" i="76"/>
  <c r="M812" i="76"/>
  <c r="Q814" i="76"/>
  <c r="M814" i="76"/>
  <c r="Q816" i="76"/>
  <c r="M816" i="76"/>
  <c r="Q818" i="76"/>
  <c r="M818" i="76"/>
  <c r="Q758" i="76"/>
  <c r="M758" i="76"/>
  <c r="M331" i="76"/>
  <c r="M737" i="76"/>
  <c r="M761" i="76"/>
  <c r="M442" i="76"/>
  <c r="M251" i="76"/>
  <c r="M161" i="76"/>
  <c r="M51" i="76"/>
  <c r="M328" i="76"/>
  <c r="M164" i="76"/>
  <c r="M514" i="76"/>
  <c r="M553" i="76"/>
  <c r="M494" i="76"/>
  <c r="M573" i="76"/>
  <c r="M684" i="76"/>
  <c r="M843" i="76"/>
  <c r="M831" i="76"/>
  <c r="M95" i="76"/>
  <c r="O95" i="76"/>
  <c r="P95" i="76" s="1"/>
  <c r="M286" i="76"/>
  <c r="O286" i="76"/>
  <c r="P286" i="76" s="1"/>
  <c r="M314" i="76"/>
  <c r="O314" i="76"/>
  <c r="P314" i="76" s="1"/>
  <c r="M327" i="76"/>
  <c r="O327" i="76"/>
  <c r="P327" i="76" s="1"/>
  <c r="M346" i="76"/>
  <c r="O346" i="76"/>
  <c r="P346" i="76" s="1"/>
  <c r="M353" i="76"/>
  <c r="O353" i="76"/>
  <c r="P353" i="76" s="1"/>
  <c r="M385" i="76"/>
  <c r="O385" i="76"/>
  <c r="P385" i="76" s="1"/>
  <c r="M403" i="76"/>
  <c r="M427" i="76"/>
  <c r="O427" i="76"/>
  <c r="P427" i="76" s="1"/>
  <c r="M480" i="76"/>
  <c r="O480" i="76"/>
  <c r="P480" i="76" s="1"/>
  <c r="M507" i="76"/>
  <c r="M548" i="76"/>
  <c r="O548" i="76"/>
  <c r="P548" i="76" s="1"/>
  <c r="M584" i="76"/>
  <c r="O584" i="76"/>
  <c r="P584" i="76" s="1"/>
  <c r="M593" i="76"/>
  <c r="O593" i="76"/>
  <c r="P593" i="76" s="1"/>
  <c r="M611" i="76"/>
  <c r="O611" i="76"/>
  <c r="P611" i="76" s="1"/>
  <c r="M627" i="76"/>
  <c r="O627" i="76"/>
  <c r="P627" i="76" s="1"/>
  <c r="M658" i="76"/>
  <c r="O658" i="76"/>
  <c r="P658" i="76" s="1"/>
  <c r="M662" i="76"/>
  <c r="O662" i="76"/>
  <c r="P662" i="76" s="1"/>
  <c r="M698" i="76"/>
  <c r="O698" i="76"/>
  <c r="P698" i="76" s="1"/>
  <c r="M707" i="76"/>
  <c r="O707" i="76"/>
  <c r="P707" i="76" s="1"/>
  <c r="M773" i="76"/>
  <c r="O773" i="76"/>
  <c r="P773" i="76" s="1"/>
  <c r="M799" i="76"/>
  <c r="O799" i="76"/>
  <c r="P799" i="76" s="1"/>
  <c r="M826" i="76"/>
  <c r="O826" i="76"/>
  <c r="P826" i="76" s="1"/>
  <c r="M862" i="76"/>
  <c r="O862" i="76"/>
  <c r="P862" i="76" s="1"/>
  <c r="M886" i="76"/>
  <c r="O886" i="76"/>
  <c r="P886" i="76" s="1"/>
  <c r="M922" i="76"/>
  <c r="O922" i="76"/>
  <c r="P922" i="76" s="1"/>
  <c r="M165" i="76"/>
  <c r="O165" i="76"/>
  <c r="P165" i="76" s="1"/>
  <c r="M240" i="76"/>
  <c r="O240" i="76"/>
  <c r="P240" i="76" s="1"/>
  <c r="M547" i="76"/>
  <c r="O547" i="76"/>
  <c r="P547" i="76" s="1"/>
  <c r="M592" i="76"/>
  <c r="O592" i="76"/>
  <c r="P592" i="76" s="1"/>
  <c r="M706" i="76"/>
  <c r="O706" i="76"/>
  <c r="P706" i="76" s="1"/>
  <c r="M755" i="76"/>
  <c r="O755" i="76"/>
  <c r="P755" i="76" s="1"/>
  <c r="M772" i="76"/>
  <c r="O772" i="76"/>
  <c r="P772" i="76" s="1"/>
  <c r="M798" i="76"/>
  <c r="O798" i="76"/>
  <c r="P798" i="76" s="1"/>
  <c r="M844" i="76"/>
  <c r="O844" i="76"/>
  <c r="P844" i="76" s="1"/>
  <c r="M825" i="76"/>
  <c r="O825" i="76"/>
  <c r="P825" i="76" s="1"/>
  <c r="M866" i="76"/>
  <c r="O866" i="76"/>
  <c r="P866" i="76" s="1"/>
  <c r="M889" i="76"/>
  <c r="O889" i="76"/>
  <c r="P889" i="76" s="1"/>
  <c r="M926" i="76"/>
  <c r="O926" i="76"/>
  <c r="P926" i="76" s="1"/>
  <c r="M27" i="76"/>
  <c r="O27" i="76"/>
  <c r="P27" i="76" s="1"/>
  <c r="Q51" i="76"/>
  <c r="M78" i="76"/>
  <c r="O78" i="76"/>
  <c r="P78" i="76" s="1"/>
  <c r="M93" i="76"/>
  <c r="O93" i="76"/>
  <c r="P93" i="76" s="1"/>
  <c r="M130" i="76"/>
  <c r="O130" i="76"/>
  <c r="P130" i="76" s="1"/>
  <c r="M213" i="76"/>
  <c r="O213" i="76"/>
  <c r="P213" i="76" s="1"/>
  <c r="M244" i="76"/>
  <c r="O244" i="76"/>
  <c r="P244" i="76" s="1"/>
  <c r="M265" i="76"/>
  <c r="O265" i="76"/>
  <c r="P265" i="76" s="1"/>
  <c r="M290" i="76"/>
  <c r="O290" i="76"/>
  <c r="P290" i="76" s="1"/>
  <c r="M344" i="76"/>
  <c r="O344" i="76"/>
  <c r="P344" i="76" s="1"/>
  <c r="M351" i="76"/>
  <c r="O351" i="76"/>
  <c r="P351" i="76" s="1"/>
  <c r="M392" i="76"/>
  <c r="O392" i="76"/>
  <c r="P392" i="76" s="1"/>
  <c r="M407" i="76"/>
  <c r="O407" i="76"/>
  <c r="P407" i="76" s="1"/>
  <c r="M429" i="76"/>
  <c r="O429" i="76"/>
  <c r="P429" i="76" s="1"/>
  <c r="M448" i="76"/>
  <c r="O448" i="76"/>
  <c r="P448" i="76" s="1"/>
  <c r="M466" i="76"/>
  <c r="O466" i="76"/>
  <c r="P466" i="76" s="1"/>
  <c r="M478" i="76"/>
  <c r="O478" i="76"/>
  <c r="P478" i="76" s="1"/>
  <c r="M510" i="76"/>
  <c r="O510" i="76"/>
  <c r="P510" i="76" s="1"/>
  <c r="M535" i="76"/>
  <c r="O535" i="76"/>
  <c r="P535" i="76" s="1"/>
  <c r="M556" i="76"/>
  <c r="O556" i="76"/>
  <c r="P556" i="76" s="1"/>
  <c r="M546" i="76"/>
  <c r="O546" i="76"/>
  <c r="P546" i="76" s="1"/>
  <c r="M582" i="76"/>
  <c r="O582" i="76"/>
  <c r="P582" i="76" s="1"/>
  <c r="M572" i="76"/>
  <c r="O572" i="76"/>
  <c r="P572" i="76" s="1"/>
  <c r="M591" i="76"/>
  <c r="O591" i="76"/>
  <c r="P591" i="76" s="1"/>
  <c r="M609" i="76"/>
  <c r="O609" i="76"/>
  <c r="P609" i="76" s="1"/>
  <c r="M625" i="76"/>
  <c r="O625" i="76"/>
  <c r="P625" i="76" s="1"/>
  <c r="M671" i="76"/>
  <c r="O671" i="76"/>
  <c r="P671" i="76" s="1"/>
  <c r="M676" i="76"/>
  <c r="M696" i="76"/>
  <c r="O696" i="76"/>
  <c r="P696" i="76" s="1"/>
  <c r="M705" i="76"/>
  <c r="O705" i="76"/>
  <c r="P705" i="76" s="1"/>
  <c r="M734" i="76"/>
  <c r="O734" i="76"/>
  <c r="P734" i="76" s="1"/>
  <c r="M757" i="76"/>
  <c r="O757" i="76"/>
  <c r="P757" i="76" s="1"/>
  <c r="M768" i="76"/>
  <c r="O768" i="76"/>
  <c r="P768" i="76" s="1"/>
  <c r="M771" i="76"/>
  <c r="O771" i="76"/>
  <c r="P771" i="76" s="1"/>
  <c r="M797" i="76"/>
  <c r="O797" i="76"/>
  <c r="P797" i="76" s="1"/>
  <c r="M813" i="76"/>
  <c r="M834" i="76"/>
  <c r="O834" i="76"/>
  <c r="P834" i="76" s="1"/>
  <c r="M824" i="76"/>
  <c r="O824" i="76"/>
  <c r="P824" i="76" s="1"/>
  <c r="M869" i="76"/>
  <c r="O869" i="76"/>
  <c r="P869" i="76" s="1"/>
  <c r="M483" i="76"/>
  <c r="O483" i="76"/>
  <c r="P483" i="76" s="1"/>
  <c r="M259" i="76"/>
  <c r="O259" i="76"/>
  <c r="P259" i="76" s="1"/>
  <c r="M345" i="76"/>
  <c r="O345" i="76"/>
  <c r="P345" i="76" s="1"/>
  <c r="M430" i="76"/>
  <c r="O430" i="76"/>
  <c r="P430" i="76" s="1"/>
  <c r="M626" i="76"/>
  <c r="O626" i="76"/>
  <c r="P626" i="76" s="1"/>
  <c r="M349" i="76"/>
  <c r="O349" i="76"/>
  <c r="P349" i="76" s="1"/>
  <c r="M428" i="76"/>
  <c r="O428" i="76"/>
  <c r="P428" i="76" s="1"/>
  <c r="M511" i="76"/>
  <c r="O511" i="76"/>
  <c r="P511" i="76" s="1"/>
  <c r="M562" i="76"/>
  <c r="O562" i="76"/>
  <c r="P562" i="76" s="1"/>
  <c r="M608" i="76"/>
  <c r="O608" i="76"/>
  <c r="P608" i="76" s="1"/>
  <c r="M641" i="76"/>
  <c r="O641" i="76"/>
  <c r="P641" i="76" s="1"/>
  <c r="M710" i="76"/>
  <c r="O710" i="76"/>
  <c r="P710" i="76" s="1"/>
  <c r="M770" i="76"/>
  <c r="O770" i="76"/>
  <c r="P770" i="76" s="1"/>
  <c r="M31" i="76"/>
  <c r="M61" i="76"/>
  <c r="O61" i="76"/>
  <c r="P61" i="76" s="1"/>
  <c r="M76" i="76"/>
  <c r="O76" i="76"/>
  <c r="P76" i="76" s="1"/>
  <c r="M91" i="76"/>
  <c r="O91" i="76"/>
  <c r="P91" i="76" s="1"/>
  <c r="M160" i="76"/>
  <c r="O160" i="76"/>
  <c r="P160" i="76" s="1"/>
  <c r="M181" i="76"/>
  <c r="O181" i="76"/>
  <c r="P181" i="76" s="1"/>
  <c r="M194" i="76"/>
  <c r="O194" i="76"/>
  <c r="P194" i="76" s="1"/>
  <c r="M221" i="76"/>
  <c r="O221" i="76"/>
  <c r="P221" i="76" s="1"/>
  <c r="M242" i="76"/>
  <c r="O242" i="76"/>
  <c r="P242" i="76" s="1"/>
  <c r="M269" i="76"/>
  <c r="O269" i="76"/>
  <c r="P269" i="76" s="1"/>
  <c r="M298" i="76"/>
  <c r="O298" i="76"/>
  <c r="P298" i="76" s="1"/>
  <c r="M311" i="76"/>
  <c r="O311" i="76"/>
  <c r="P311" i="76" s="1"/>
  <c r="M338" i="76"/>
  <c r="M361" i="76"/>
  <c r="O361" i="76"/>
  <c r="P361" i="76" s="1"/>
  <c r="M366" i="76"/>
  <c r="O366" i="76"/>
  <c r="P366" i="76" s="1"/>
  <c r="M390" i="76"/>
  <c r="O390" i="76"/>
  <c r="P390" i="76" s="1"/>
  <c r="M408" i="76"/>
  <c r="O408" i="76"/>
  <c r="P408" i="76" s="1"/>
  <c r="M433" i="76"/>
  <c r="O433" i="76"/>
  <c r="P433" i="76" s="1"/>
  <c r="M446" i="76"/>
  <c r="O446" i="76"/>
  <c r="P446" i="76" s="1"/>
  <c r="M464" i="76"/>
  <c r="O464" i="76"/>
  <c r="P464" i="76" s="1"/>
  <c r="M484" i="76"/>
  <c r="O484" i="76"/>
  <c r="P484" i="76" s="1"/>
  <c r="M542" i="76"/>
  <c r="O542" i="76"/>
  <c r="P542" i="76" s="1"/>
  <c r="M554" i="76"/>
  <c r="O554" i="76"/>
  <c r="P554" i="76" s="1"/>
  <c r="M568" i="76"/>
  <c r="O568" i="76"/>
  <c r="P568" i="76" s="1"/>
  <c r="M580" i="76"/>
  <c r="O580" i="76"/>
  <c r="P580" i="76" s="1"/>
  <c r="M601" i="76"/>
  <c r="O601" i="76"/>
  <c r="P601" i="76" s="1"/>
  <c r="M589" i="76"/>
  <c r="O589" i="76"/>
  <c r="P589" i="76" s="1"/>
  <c r="M607" i="76"/>
  <c r="O607" i="76"/>
  <c r="P607" i="76" s="1"/>
  <c r="M623" i="76"/>
  <c r="O623" i="76"/>
  <c r="P623" i="76" s="1"/>
  <c r="M645" i="76"/>
  <c r="O645" i="76"/>
  <c r="P645" i="76" s="1"/>
  <c r="M669" i="76"/>
  <c r="O669" i="76"/>
  <c r="P669" i="76" s="1"/>
  <c r="M679" i="76"/>
  <c r="O679" i="76"/>
  <c r="P679" i="76" s="1"/>
  <c r="M694" i="76"/>
  <c r="O694" i="76"/>
  <c r="P694" i="76" s="1"/>
  <c r="M713" i="76"/>
  <c r="O713" i="76"/>
  <c r="P713" i="76" s="1"/>
  <c r="M781" i="76"/>
  <c r="O781" i="76"/>
  <c r="P781" i="76" s="1"/>
  <c r="M769" i="76"/>
  <c r="O769" i="76"/>
  <c r="P769" i="76" s="1"/>
  <c r="M795" i="76"/>
  <c r="O795" i="76"/>
  <c r="P795" i="76" s="1"/>
  <c r="M815" i="76"/>
  <c r="O815" i="76"/>
  <c r="P815" i="76" s="1"/>
  <c r="M842" i="76"/>
  <c r="O842" i="76"/>
  <c r="P842" i="76" s="1"/>
  <c r="M832" i="76"/>
  <c r="O832" i="76"/>
  <c r="P832" i="76" s="1"/>
  <c r="M873" i="76"/>
  <c r="O873" i="76"/>
  <c r="P873" i="76" s="1"/>
  <c r="M895" i="76"/>
  <c r="O895" i="76"/>
  <c r="P895" i="76" s="1"/>
  <c r="M124" i="76"/>
  <c r="O124" i="76"/>
  <c r="P124" i="76" s="1"/>
  <c r="M79" i="76"/>
  <c r="O79" i="76"/>
  <c r="P79" i="76" s="1"/>
  <c r="Q403" i="76"/>
  <c r="M243" i="76"/>
  <c r="O243" i="76"/>
  <c r="P243" i="76" s="1"/>
  <c r="M350" i="76"/>
  <c r="O350" i="76"/>
  <c r="P350" i="76" s="1"/>
  <c r="M447" i="76"/>
  <c r="O447" i="76"/>
  <c r="P447" i="76" s="1"/>
  <c r="M555" i="76"/>
  <c r="O555" i="76"/>
  <c r="P555" i="76" s="1"/>
  <c r="M624" i="76"/>
  <c r="O624" i="76"/>
  <c r="P624" i="76" s="1"/>
  <c r="M782" i="76"/>
  <c r="O782" i="76"/>
  <c r="P782" i="76" s="1"/>
  <c r="M796" i="76"/>
  <c r="O796" i="76"/>
  <c r="P796" i="76" s="1"/>
  <c r="M62" i="76"/>
  <c r="O62" i="76"/>
  <c r="P62" i="76" s="1"/>
  <c r="M83" i="76"/>
  <c r="O83" i="76"/>
  <c r="P83" i="76" s="1"/>
  <c r="M106" i="76"/>
  <c r="O106" i="76"/>
  <c r="P106" i="76" s="1"/>
  <c r="M159" i="76"/>
  <c r="O159" i="76"/>
  <c r="P159" i="76" s="1"/>
  <c r="M185" i="76"/>
  <c r="O185" i="76"/>
  <c r="P185" i="76" s="1"/>
  <c r="M200" i="76"/>
  <c r="O200" i="76"/>
  <c r="P200" i="76" s="1"/>
  <c r="M224" i="76"/>
  <c r="O224" i="76"/>
  <c r="P224" i="76" s="1"/>
  <c r="M241" i="76"/>
  <c r="O241" i="76"/>
  <c r="P241" i="76" s="1"/>
  <c r="M270" i="76"/>
  <c r="O270" i="76"/>
  <c r="P270" i="76" s="1"/>
  <c r="M300" i="76"/>
  <c r="O300" i="76"/>
  <c r="P300" i="76" s="1"/>
  <c r="M310" i="76"/>
  <c r="O310" i="76"/>
  <c r="P310" i="76" s="1"/>
  <c r="M337" i="76"/>
  <c r="O337" i="76"/>
  <c r="P337" i="76" s="1"/>
  <c r="M360" i="76"/>
  <c r="O360" i="76"/>
  <c r="P360" i="76" s="1"/>
  <c r="M367" i="76"/>
  <c r="O367" i="76"/>
  <c r="P367" i="76" s="1"/>
  <c r="M389" i="76"/>
  <c r="O389" i="76"/>
  <c r="P389" i="76" s="1"/>
  <c r="M412" i="76"/>
  <c r="O412" i="76"/>
  <c r="P412" i="76" s="1"/>
  <c r="O436" i="76"/>
  <c r="P436" i="76" s="1"/>
  <c r="M445" i="76"/>
  <c r="O445" i="76"/>
  <c r="P445" i="76" s="1"/>
  <c r="M469" i="76"/>
  <c r="O469" i="76"/>
  <c r="P469" i="76" s="1"/>
  <c r="M488" i="76"/>
  <c r="O488" i="76"/>
  <c r="P488" i="76" s="1"/>
  <c r="Q514" i="76"/>
  <c r="M541" i="76"/>
  <c r="O541" i="76"/>
  <c r="P541" i="76" s="1"/>
  <c r="Q553" i="76"/>
  <c r="M567" i="76"/>
  <c r="O567" i="76"/>
  <c r="P567" i="76" s="1"/>
  <c r="M579" i="76"/>
  <c r="O579" i="76"/>
  <c r="P579" i="76" s="1"/>
  <c r="M600" i="76"/>
  <c r="O600" i="76"/>
  <c r="P600" i="76" s="1"/>
  <c r="M604" i="76"/>
  <c r="O604" i="76"/>
  <c r="P604" i="76" s="1"/>
  <c r="M606" i="76"/>
  <c r="O606" i="76"/>
  <c r="P606" i="76" s="1"/>
  <c r="M622" i="76"/>
  <c r="O622" i="76"/>
  <c r="P622" i="76" s="1"/>
  <c r="M646" i="76"/>
  <c r="O646" i="76"/>
  <c r="P646" i="76" s="1"/>
  <c r="M668" i="76"/>
  <c r="O668" i="76"/>
  <c r="P668" i="76" s="1"/>
  <c r="M680" i="76"/>
  <c r="O680" i="76"/>
  <c r="P680" i="76" s="1"/>
  <c r="M693" i="76"/>
  <c r="O693" i="76"/>
  <c r="P693" i="76" s="1"/>
  <c r="M716" i="76"/>
  <c r="O716" i="76"/>
  <c r="P716" i="76" s="1"/>
  <c r="M743" i="76"/>
  <c r="O743" i="76"/>
  <c r="P743" i="76" s="1"/>
  <c r="M780" i="76"/>
  <c r="O780" i="76"/>
  <c r="P780" i="76" s="1"/>
  <c r="M786" i="76"/>
  <c r="O786" i="76"/>
  <c r="P786" i="76" s="1"/>
  <c r="M794" i="76"/>
  <c r="O794" i="76"/>
  <c r="P794" i="76" s="1"/>
  <c r="M841" i="76"/>
  <c r="O841" i="76"/>
  <c r="P841" i="76" s="1"/>
  <c r="M822" i="76"/>
  <c r="O822" i="76"/>
  <c r="P822" i="76" s="1"/>
  <c r="M876" i="76"/>
  <c r="O876" i="76"/>
  <c r="P876" i="76" s="1"/>
  <c r="M898" i="76"/>
  <c r="O898" i="76"/>
  <c r="P898" i="76" s="1"/>
  <c r="M75" i="76"/>
  <c r="O75" i="76"/>
  <c r="P75" i="76" s="1"/>
  <c r="M287" i="76"/>
  <c r="O287" i="76"/>
  <c r="P287" i="76" s="1"/>
  <c r="M28" i="76"/>
  <c r="O28" i="76"/>
  <c r="P28" i="76" s="1"/>
  <c r="M409" i="76"/>
  <c r="O409" i="76"/>
  <c r="P409" i="76" s="1"/>
  <c r="M465" i="76"/>
  <c r="O465" i="76"/>
  <c r="P465" i="76" s="1"/>
  <c r="M538" i="76"/>
  <c r="O538" i="76"/>
  <c r="P538" i="76" s="1"/>
  <c r="M590" i="76"/>
  <c r="O590" i="76"/>
  <c r="P590" i="76" s="1"/>
  <c r="M670" i="76"/>
  <c r="O670" i="76"/>
  <c r="P670" i="76" s="1"/>
  <c r="M759" i="76"/>
  <c r="O759" i="76"/>
  <c r="P759" i="76" s="1"/>
  <c r="Q813" i="76"/>
  <c r="M833" i="76"/>
  <c r="O833" i="76"/>
  <c r="P833" i="76" s="1"/>
  <c r="M872" i="76"/>
  <c r="O872" i="76"/>
  <c r="P872" i="76" s="1"/>
  <c r="M34" i="76"/>
  <c r="O34" i="76"/>
  <c r="P34" i="76" s="1"/>
  <c r="M84" i="76"/>
  <c r="O84" i="76"/>
  <c r="P84" i="76" s="1"/>
  <c r="M109" i="76"/>
  <c r="M137" i="76"/>
  <c r="O137" i="76"/>
  <c r="P137" i="76" s="1"/>
  <c r="M158" i="76"/>
  <c r="O158" i="76"/>
  <c r="P158" i="76" s="1"/>
  <c r="M184" i="76"/>
  <c r="O184" i="76"/>
  <c r="P184" i="76" s="1"/>
  <c r="M205" i="76"/>
  <c r="O205" i="76"/>
  <c r="P205" i="76" s="1"/>
  <c r="M227" i="76"/>
  <c r="O227" i="76"/>
  <c r="P227" i="76" s="1"/>
  <c r="M248" i="76"/>
  <c r="O248" i="76"/>
  <c r="P248" i="76" s="1"/>
  <c r="M273" i="76"/>
  <c r="O273" i="76"/>
  <c r="P273" i="76" s="1"/>
  <c r="M299" i="76"/>
  <c r="O299" i="76"/>
  <c r="P299" i="76" s="1"/>
  <c r="M318" i="76"/>
  <c r="O318" i="76"/>
  <c r="P318" i="76" s="1"/>
  <c r="M336" i="76"/>
  <c r="O336" i="76"/>
  <c r="P336" i="76" s="1"/>
  <c r="M359" i="76"/>
  <c r="O359" i="76"/>
  <c r="P359" i="76" s="1"/>
  <c r="M375" i="76"/>
  <c r="O375" i="76"/>
  <c r="P375" i="76" s="1"/>
  <c r="M395" i="76"/>
  <c r="O395" i="76"/>
  <c r="P395" i="76" s="1"/>
  <c r="M414" i="76"/>
  <c r="O414" i="76"/>
  <c r="P414" i="76" s="1"/>
  <c r="M439" i="76"/>
  <c r="O439" i="76"/>
  <c r="P439" i="76" s="1"/>
  <c r="M444" i="76"/>
  <c r="O444" i="76"/>
  <c r="P444" i="76" s="1"/>
  <c r="M474" i="76"/>
  <c r="O474" i="76"/>
  <c r="P474" i="76" s="1"/>
  <c r="M491" i="76"/>
  <c r="O491" i="76"/>
  <c r="P491" i="76" s="1"/>
  <c r="M516" i="76"/>
  <c r="O516" i="76"/>
  <c r="P516" i="76" s="1"/>
  <c r="M540" i="76"/>
  <c r="O540" i="76"/>
  <c r="P540" i="76" s="1"/>
  <c r="M566" i="76"/>
  <c r="O566" i="76"/>
  <c r="P566" i="76" s="1"/>
  <c r="M578" i="76"/>
  <c r="O578" i="76"/>
  <c r="P578" i="76" s="1"/>
  <c r="M599" i="76"/>
  <c r="O599" i="76"/>
  <c r="P599" i="76" s="1"/>
  <c r="M617" i="76"/>
  <c r="O617" i="76"/>
  <c r="P617" i="76" s="1"/>
  <c r="M605" i="76"/>
  <c r="O605" i="76"/>
  <c r="P605" i="76" s="1"/>
  <c r="M634" i="76"/>
  <c r="O634" i="76"/>
  <c r="P634" i="76" s="1"/>
  <c r="M667" i="76"/>
  <c r="O667" i="76"/>
  <c r="P667" i="76" s="1"/>
  <c r="M683" i="76"/>
  <c r="O683" i="76"/>
  <c r="P683" i="76" s="1"/>
  <c r="M692" i="76"/>
  <c r="O692" i="76"/>
  <c r="P692" i="76" s="1"/>
  <c r="M719" i="76"/>
  <c r="O719" i="76"/>
  <c r="P719" i="76" s="1"/>
  <c r="M742" i="76"/>
  <c r="O742" i="76"/>
  <c r="P742" i="76" s="1"/>
  <c r="M763" i="76"/>
  <c r="O763" i="76"/>
  <c r="P763" i="76" s="1"/>
  <c r="M779" i="76"/>
  <c r="O779" i="76"/>
  <c r="P779" i="76" s="1"/>
  <c r="M789" i="76"/>
  <c r="O789" i="76"/>
  <c r="P789" i="76" s="1"/>
  <c r="M793" i="76"/>
  <c r="O793" i="76"/>
  <c r="P793" i="76" s="1"/>
  <c r="M840" i="76"/>
  <c r="O840" i="76"/>
  <c r="P840" i="76" s="1"/>
  <c r="M852" i="76"/>
  <c r="O852" i="76"/>
  <c r="P852" i="76" s="1"/>
  <c r="M879" i="76"/>
  <c r="O879" i="76"/>
  <c r="P879" i="76" s="1"/>
  <c r="M904" i="76"/>
  <c r="O904" i="76"/>
  <c r="P904" i="76" s="1"/>
  <c r="M583" i="76"/>
  <c r="O583" i="76"/>
  <c r="P583" i="76" s="1"/>
  <c r="M195" i="76"/>
  <c r="O195" i="76"/>
  <c r="P195" i="76" s="1"/>
  <c r="M378" i="76"/>
  <c r="O378" i="76"/>
  <c r="P378" i="76" s="1"/>
  <c r="M473" i="76"/>
  <c r="O473" i="76"/>
  <c r="P473" i="76" s="1"/>
  <c r="M598" i="76"/>
  <c r="O598" i="76"/>
  <c r="P598" i="76" s="1"/>
  <c r="M616" i="76"/>
  <c r="O616" i="76"/>
  <c r="P616" i="76" s="1"/>
  <c r="M621" i="76"/>
  <c r="O621" i="76"/>
  <c r="P621" i="76" s="1"/>
  <c r="M666" i="76"/>
  <c r="O666" i="76"/>
  <c r="P666" i="76" s="1"/>
  <c r="M691" i="76"/>
  <c r="O691" i="76"/>
  <c r="P691" i="76" s="1"/>
  <c r="M722" i="76"/>
  <c r="O722" i="76"/>
  <c r="P722" i="76" s="1"/>
  <c r="M741" i="76"/>
  <c r="O741" i="76"/>
  <c r="P741" i="76" s="1"/>
  <c r="M764" i="76"/>
  <c r="O764" i="76"/>
  <c r="P764" i="76" s="1"/>
  <c r="M778" i="76"/>
  <c r="O778" i="76"/>
  <c r="P778" i="76" s="1"/>
  <c r="M792" i="76"/>
  <c r="O792" i="76"/>
  <c r="P792" i="76" s="1"/>
  <c r="M830" i="76"/>
  <c r="O830" i="76"/>
  <c r="P830" i="76" s="1"/>
  <c r="M854" i="76"/>
  <c r="O854" i="76"/>
  <c r="P854" i="76" s="1"/>
  <c r="M905" i="76"/>
  <c r="O905" i="76"/>
  <c r="P905" i="76" s="1"/>
  <c r="M208" i="76"/>
  <c r="O208" i="76"/>
  <c r="P208" i="76" s="1"/>
  <c r="Q208" i="76" s="1"/>
  <c r="M94" i="76"/>
  <c r="O94" i="76"/>
  <c r="P94" i="76" s="1"/>
  <c r="M212" i="76"/>
  <c r="O212" i="76"/>
  <c r="P212" i="76" s="1"/>
  <c r="M388" i="76"/>
  <c r="O388" i="76"/>
  <c r="P388" i="76" s="1"/>
  <c r="M534" i="76"/>
  <c r="O534" i="76"/>
  <c r="P534" i="76" s="1"/>
  <c r="M675" i="76"/>
  <c r="O675" i="76"/>
  <c r="P675" i="76" s="1"/>
  <c r="M77" i="76"/>
  <c r="O77" i="76"/>
  <c r="P77" i="76" s="1"/>
  <c r="M218" i="76"/>
  <c r="O218" i="76"/>
  <c r="P218" i="76" s="1"/>
  <c r="M391" i="76"/>
  <c r="O391" i="76"/>
  <c r="P391" i="76" s="1"/>
  <c r="M695" i="76"/>
  <c r="O695" i="76"/>
  <c r="P695" i="76" s="1"/>
  <c r="M87" i="76"/>
  <c r="O87" i="76"/>
  <c r="P87" i="76" s="1"/>
  <c r="M157" i="76"/>
  <c r="O157" i="76"/>
  <c r="P157" i="76" s="1"/>
  <c r="M204" i="76"/>
  <c r="O204" i="76"/>
  <c r="P204" i="76" s="1"/>
  <c r="M230" i="76"/>
  <c r="O230" i="76"/>
  <c r="P230" i="76" s="1"/>
  <c r="M322" i="76"/>
  <c r="O322" i="76"/>
  <c r="P322" i="76" s="1"/>
  <c r="M413" i="76"/>
  <c r="O413" i="76"/>
  <c r="P413" i="76" s="1"/>
  <c r="M552" i="76"/>
  <c r="O552" i="76"/>
  <c r="P552" i="76" s="1"/>
  <c r="M68" i="76"/>
  <c r="O68" i="76"/>
  <c r="P68" i="76" s="1"/>
  <c r="M90" i="76"/>
  <c r="O90" i="76"/>
  <c r="P90" i="76" s="1"/>
  <c r="M113" i="76"/>
  <c r="O113" i="76"/>
  <c r="P113" i="76" s="1"/>
  <c r="M146" i="76"/>
  <c r="O146" i="76"/>
  <c r="P146" i="76" s="1"/>
  <c r="M182" i="76"/>
  <c r="O182" i="76"/>
  <c r="P182" i="76" s="1"/>
  <c r="M229" i="76"/>
  <c r="O229" i="76"/>
  <c r="P229" i="76" s="1"/>
  <c r="M274" i="76"/>
  <c r="M306" i="76"/>
  <c r="O306" i="76"/>
  <c r="P306" i="76" s="1"/>
  <c r="M323" i="76"/>
  <c r="O323" i="76"/>
  <c r="P323" i="76" s="1"/>
  <c r="M334" i="76"/>
  <c r="O334" i="76"/>
  <c r="P334" i="76" s="1"/>
  <c r="M357" i="76"/>
  <c r="O357" i="76"/>
  <c r="P357" i="76" s="1"/>
  <c r="M377" i="76"/>
  <c r="O377" i="76"/>
  <c r="P377" i="76" s="1"/>
  <c r="M397" i="76"/>
  <c r="O397" i="76"/>
  <c r="P397" i="76" s="1"/>
  <c r="M417" i="76"/>
  <c r="O417" i="76"/>
  <c r="P417" i="76" s="1"/>
  <c r="M455" i="76"/>
  <c r="O455" i="76"/>
  <c r="P455" i="76" s="1"/>
  <c r="M472" i="76"/>
  <c r="O472" i="76"/>
  <c r="P472" i="76" s="1"/>
  <c r="M520" i="76"/>
  <c r="O520" i="76"/>
  <c r="P520" i="76" s="1"/>
  <c r="M545" i="76"/>
  <c r="M551" i="76"/>
  <c r="O551" i="76"/>
  <c r="P551" i="76" s="1"/>
  <c r="M564" i="76"/>
  <c r="O564" i="76"/>
  <c r="P564" i="76" s="1"/>
  <c r="M597" i="76"/>
  <c r="O597" i="76"/>
  <c r="P597" i="76" s="1"/>
  <c r="M615" i="76"/>
  <c r="O615" i="76"/>
  <c r="P615" i="76" s="1"/>
  <c r="M631" i="76"/>
  <c r="O631" i="76"/>
  <c r="P631" i="76" s="1"/>
  <c r="M650" i="76"/>
  <c r="O650" i="76"/>
  <c r="P650" i="76" s="1"/>
  <c r="M665" i="76"/>
  <c r="O665" i="76"/>
  <c r="P665" i="76" s="1"/>
  <c r="Q684" i="76"/>
  <c r="M690" i="76"/>
  <c r="O690" i="76"/>
  <c r="P690" i="76" s="1"/>
  <c r="M723" i="76"/>
  <c r="O723" i="76"/>
  <c r="P723" i="76" s="1"/>
  <c r="M740" i="76"/>
  <c r="O740" i="76"/>
  <c r="P740" i="76" s="1"/>
  <c r="M777" i="76"/>
  <c r="O777" i="76"/>
  <c r="P777" i="76" s="1"/>
  <c r="M791" i="76"/>
  <c r="O791" i="76"/>
  <c r="P791" i="76" s="1"/>
  <c r="M829" i="76"/>
  <c r="O829" i="76"/>
  <c r="P829" i="76" s="1"/>
  <c r="M853" i="76"/>
  <c r="O853" i="76"/>
  <c r="P853" i="76" s="1"/>
  <c r="M908" i="76"/>
  <c r="O908" i="76"/>
  <c r="P908" i="76" s="1"/>
  <c r="M21" i="76"/>
  <c r="O21" i="76"/>
  <c r="P21" i="76" s="1"/>
  <c r="M237" i="76"/>
  <c r="O237" i="76"/>
  <c r="P237" i="76" s="1"/>
  <c r="M156" i="76"/>
  <c r="O156" i="76"/>
  <c r="P156" i="76" s="1"/>
  <c r="M313" i="76"/>
  <c r="O313" i="76"/>
  <c r="P313" i="76" s="1"/>
  <c r="M610" i="76"/>
  <c r="O610" i="76"/>
  <c r="P610" i="76" s="1"/>
  <c r="M55" i="76"/>
  <c r="O55" i="76"/>
  <c r="P55" i="76" s="1"/>
  <c r="Q338" i="76"/>
  <c r="M581" i="76"/>
  <c r="O581" i="76"/>
  <c r="P581" i="76" s="1"/>
  <c r="Q274" i="76"/>
  <c r="M358" i="76"/>
  <c r="O358" i="76"/>
  <c r="P358" i="76" s="1"/>
  <c r="M443" i="76"/>
  <c r="O443" i="76"/>
  <c r="P443" i="76" s="1"/>
  <c r="M565" i="76"/>
  <c r="O565" i="76"/>
  <c r="P565" i="76" s="1"/>
  <c r="M41" i="76"/>
  <c r="O41" i="76"/>
  <c r="P41" i="76" s="1"/>
  <c r="M98" i="76"/>
  <c r="O98" i="76"/>
  <c r="P98" i="76" s="1"/>
  <c r="M117" i="76"/>
  <c r="O117" i="76"/>
  <c r="P117" i="76" s="1"/>
  <c r="Q164" i="76"/>
  <c r="M188" i="76"/>
  <c r="O188" i="76"/>
  <c r="P188" i="76" s="1"/>
  <c r="M228" i="76"/>
  <c r="O228" i="76"/>
  <c r="P228" i="76" s="1"/>
  <c r="M252" i="76"/>
  <c r="O252" i="76"/>
  <c r="P252" i="76" s="1"/>
  <c r="M277" i="76"/>
  <c r="O277" i="76"/>
  <c r="P277" i="76" s="1"/>
  <c r="M305" i="76"/>
  <c r="O305" i="76"/>
  <c r="P305" i="76" s="1"/>
  <c r="M326" i="76"/>
  <c r="O326" i="76"/>
  <c r="P326" i="76" s="1"/>
  <c r="M333" i="76"/>
  <c r="O333" i="76"/>
  <c r="P333" i="76" s="1"/>
  <c r="M356" i="76"/>
  <c r="O356" i="76"/>
  <c r="P356" i="76" s="1"/>
  <c r="M376" i="76"/>
  <c r="O376" i="76"/>
  <c r="P376" i="76" s="1"/>
  <c r="M400" i="76"/>
  <c r="O400" i="76"/>
  <c r="P400" i="76" s="1"/>
  <c r="M418" i="76"/>
  <c r="O418" i="76"/>
  <c r="P418" i="76" s="1"/>
  <c r="M452" i="76"/>
  <c r="O452" i="76"/>
  <c r="P452" i="76" s="1"/>
  <c r="M458" i="76"/>
  <c r="O458" i="76"/>
  <c r="P458" i="76" s="1"/>
  <c r="M471" i="76"/>
  <c r="O471" i="76"/>
  <c r="P471" i="76" s="1"/>
  <c r="M502" i="76"/>
  <c r="O502" i="76"/>
  <c r="P502" i="76" s="1"/>
  <c r="M523" i="76"/>
  <c r="O523" i="76"/>
  <c r="P523" i="76" s="1"/>
  <c r="M550" i="76"/>
  <c r="O550" i="76"/>
  <c r="P550" i="76" s="1"/>
  <c r="M563" i="76"/>
  <c r="O563" i="76"/>
  <c r="P563" i="76" s="1"/>
  <c r="M576" i="76"/>
  <c r="O576" i="76"/>
  <c r="P576" i="76" s="1"/>
  <c r="M596" i="76"/>
  <c r="O596" i="76"/>
  <c r="P596" i="76" s="1"/>
  <c r="M614" i="76"/>
  <c r="O614" i="76"/>
  <c r="P614" i="76" s="1"/>
  <c r="M630" i="76"/>
  <c r="O630" i="76"/>
  <c r="P630" i="76" s="1"/>
  <c r="M635" i="76"/>
  <c r="O635" i="76"/>
  <c r="P635" i="76" s="1"/>
  <c r="M687" i="76"/>
  <c r="O687" i="76"/>
  <c r="P687" i="76" s="1"/>
  <c r="M689" i="76"/>
  <c r="O689" i="76"/>
  <c r="P689" i="76" s="1"/>
  <c r="M726" i="76"/>
  <c r="O726" i="76"/>
  <c r="P726" i="76" s="1"/>
  <c r="M776" i="76"/>
  <c r="O776" i="76"/>
  <c r="P776" i="76" s="1"/>
  <c r="M802" i="76"/>
  <c r="O802" i="76"/>
  <c r="P802" i="76" s="1"/>
  <c r="M790" i="76"/>
  <c r="O790" i="76"/>
  <c r="P790" i="76" s="1"/>
  <c r="M838" i="76"/>
  <c r="O838" i="76"/>
  <c r="P838" i="76" s="1"/>
  <c r="M828" i="76"/>
  <c r="O828" i="76"/>
  <c r="P828" i="76" s="1"/>
  <c r="M857" i="76"/>
  <c r="O857" i="76"/>
  <c r="P857" i="76" s="1"/>
  <c r="M882" i="76"/>
  <c r="O882" i="76"/>
  <c r="P882" i="76" s="1"/>
  <c r="M917" i="76"/>
  <c r="O917" i="76"/>
  <c r="P917" i="76" s="1"/>
  <c r="M48" i="76"/>
  <c r="O48" i="76"/>
  <c r="P48" i="76" s="1"/>
  <c r="M197" i="76"/>
  <c r="O197" i="76"/>
  <c r="P197" i="76" s="1"/>
  <c r="M127" i="76"/>
  <c r="O127" i="76"/>
  <c r="P127" i="76" s="1"/>
  <c r="M263" i="76"/>
  <c r="O263" i="76"/>
  <c r="P263" i="76" s="1"/>
  <c r="M697" i="76"/>
  <c r="O697" i="76"/>
  <c r="P697" i="76" s="1"/>
  <c r="M92" i="76"/>
  <c r="O92" i="76"/>
  <c r="P92" i="76" s="1"/>
  <c r="M143" i="76"/>
  <c r="O143" i="76"/>
  <c r="P143" i="76" s="1"/>
  <c r="M335" i="76"/>
  <c r="O335" i="76"/>
  <c r="P335" i="76" s="1"/>
  <c r="M396" i="76"/>
  <c r="O396" i="76"/>
  <c r="P396" i="76" s="1"/>
  <c r="M539" i="76"/>
  <c r="O539" i="76"/>
  <c r="P539" i="76" s="1"/>
  <c r="M97" i="76"/>
  <c r="O97" i="76"/>
  <c r="P97" i="76" s="1"/>
  <c r="M120" i="76"/>
  <c r="O120" i="76"/>
  <c r="P120" i="76" s="1"/>
  <c r="M167" i="76"/>
  <c r="O167" i="76"/>
  <c r="P167" i="76" s="1"/>
  <c r="M189" i="76"/>
  <c r="O189" i="76"/>
  <c r="P189" i="76" s="1"/>
  <c r="M202" i="76"/>
  <c r="O202" i="76"/>
  <c r="P202" i="76" s="1"/>
  <c r="M233" i="76"/>
  <c r="O233" i="76"/>
  <c r="P233" i="76" s="1"/>
  <c r="M255" i="76"/>
  <c r="O255" i="76"/>
  <c r="P255" i="76" s="1"/>
  <c r="M280" i="76"/>
  <c r="O280" i="76"/>
  <c r="P280" i="76" s="1"/>
  <c r="M309" i="76"/>
  <c r="O309" i="76"/>
  <c r="P309" i="76" s="1"/>
  <c r="M332" i="76"/>
  <c r="O332" i="76"/>
  <c r="P332" i="76" s="1"/>
  <c r="M355" i="76"/>
  <c r="O355" i="76"/>
  <c r="P355" i="76" s="1"/>
  <c r="M381" i="76"/>
  <c r="O381" i="76"/>
  <c r="P381" i="76" s="1"/>
  <c r="M401" i="76"/>
  <c r="O401" i="76"/>
  <c r="P401" i="76" s="1"/>
  <c r="M421" i="76"/>
  <c r="O421" i="76"/>
  <c r="P421" i="76" s="1"/>
  <c r="M451" i="76"/>
  <c r="O451" i="76"/>
  <c r="P451" i="76" s="1"/>
  <c r="M457" i="76"/>
  <c r="O457" i="76"/>
  <c r="P457" i="76" s="1"/>
  <c r="M470" i="76"/>
  <c r="O470" i="76"/>
  <c r="P470" i="76" s="1"/>
  <c r="M503" i="76"/>
  <c r="O503" i="76"/>
  <c r="P503" i="76" s="1"/>
  <c r="M527" i="76"/>
  <c r="O527" i="76"/>
  <c r="P527" i="76" s="1"/>
  <c r="M559" i="76"/>
  <c r="O559" i="76"/>
  <c r="P559" i="76" s="1"/>
  <c r="M571" i="76"/>
  <c r="O571" i="76"/>
  <c r="P571" i="76" s="1"/>
  <c r="M575" i="76"/>
  <c r="O575" i="76"/>
  <c r="P575" i="76" s="1"/>
  <c r="M595" i="76"/>
  <c r="O595" i="76"/>
  <c r="P595" i="76" s="1"/>
  <c r="M613" i="76"/>
  <c r="O613" i="76"/>
  <c r="P613" i="76" s="1"/>
  <c r="M629" i="76"/>
  <c r="O629" i="76"/>
  <c r="P629" i="76" s="1"/>
  <c r="M639" i="76"/>
  <c r="O639" i="76"/>
  <c r="P639" i="76" s="1"/>
  <c r="Q654" i="76"/>
  <c r="M700" i="76"/>
  <c r="O700" i="76"/>
  <c r="P700" i="76" s="1"/>
  <c r="M688" i="76"/>
  <c r="O688" i="76"/>
  <c r="P688" i="76" s="1"/>
  <c r="M729" i="76"/>
  <c r="O729" i="76"/>
  <c r="P729" i="76" s="1"/>
  <c r="M775" i="76"/>
  <c r="O775" i="76"/>
  <c r="P775" i="76" s="1"/>
  <c r="M801" i="76"/>
  <c r="O801" i="76"/>
  <c r="P801" i="76" s="1"/>
  <c r="M804" i="76"/>
  <c r="O804" i="76"/>
  <c r="P804" i="76" s="1"/>
  <c r="M837" i="76"/>
  <c r="O837" i="76"/>
  <c r="P837" i="76" s="1"/>
  <c r="M858" i="76"/>
  <c r="O858" i="76"/>
  <c r="P858" i="76" s="1"/>
  <c r="M881" i="76"/>
  <c r="O881" i="76"/>
  <c r="P881" i="76" s="1"/>
  <c r="M921" i="76"/>
  <c r="O921" i="76"/>
  <c r="P921" i="76" s="1"/>
  <c r="M153" i="76"/>
  <c r="O153" i="76"/>
  <c r="P153" i="76" s="1"/>
  <c r="M24" i="76"/>
  <c r="O24" i="76"/>
  <c r="P24" i="76" s="1"/>
  <c r="M175" i="76"/>
  <c r="O175" i="76"/>
  <c r="P175" i="76" s="1"/>
  <c r="M352" i="76"/>
  <c r="O352" i="76"/>
  <c r="P352" i="76" s="1"/>
  <c r="M479" i="76"/>
  <c r="O479" i="76"/>
  <c r="P479" i="76" s="1"/>
  <c r="M661" i="76"/>
  <c r="O661" i="76"/>
  <c r="P661" i="76" s="1"/>
  <c r="M133" i="76"/>
  <c r="O133" i="76"/>
  <c r="P133" i="76" s="1"/>
  <c r="M293" i="76"/>
  <c r="O293" i="76"/>
  <c r="P293" i="76" s="1"/>
  <c r="M588" i="76"/>
  <c r="O588" i="76"/>
  <c r="P588" i="76" s="1"/>
  <c r="M183" i="76"/>
  <c r="O183" i="76"/>
  <c r="P183" i="76" s="1"/>
  <c r="M304" i="76"/>
  <c r="O304" i="76"/>
  <c r="P304" i="76" s="1"/>
  <c r="M515" i="76"/>
  <c r="O515" i="76"/>
  <c r="P515" i="76" s="1"/>
  <c r="M45" i="76"/>
  <c r="O45" i="76"/>
  <c r="P45" i="76" s="1"/>
  <c r="M72" i="76"/>
  <c r="O72" i="76"/>
  <c r="P72" i="76" s="1"/>
  <c r="M96" i="76"/>
  <c r="O96" i="76"/>
  <c r="P96" i="76" s="1"/>
  <c r="M121" i="76"/>
  <c r="O121" i="76"/>
  <c r="P121" i="76" s="1"/>
  <c r="M150" i="76"/>
  <c r="O150" i="76"/>
  <c r="P150" i="76" s="1"/>
  <c r="M166" i="76"/>
  <c r="O166" i="76"/>
  <c r="P166" i="76" s="1"/>
  <c r="M193" i="76"/>
  <c r="O193" i="76"/>
  <c r="P193" i="76" s="1"/>
  <c r="M201" i="76"/>
  <c r="O201" i="76"/>
  <c r="P201" i="76" s="1"/>
  <c r="M234" i="76"/>
  <c r="O234" i="76"/>
  <c r="P234" i="76" s="1"/>
  <c r="M256" i="76"/>
  <c r="O256" i="76"/>
  <c r="P256" i="76" s="1"/>
  <c r="M283" i="76"/>
  <c r="O283" i="76"/>
  <c r="P283" i="76" s="1"/>
  <c r="M315" i="76"/>
  <c r="O315" i="76"/>
  <c r="P315" i="76" s="1"/>
  <c r="M343" i="76"/>
  <c r="O343" i="76"/>
  <c r="P343" i="76" s="1"/>
  <c r="M354" i="76"/>
  <c r="O354" i="76"/>
  <c r="P354" i="76" s="1"/>
  <c r="M382" i="76"/>
  <c r="O382" i="76"/>
  <c r="P382" i="76" s="1"/>
  <c r="M402" i="76"/>
  <c r="O402" i="76"/>
  <c r="P402" i="76" s="1"/>
  <c r="M424" i="76"/>
  <c r="O424" i="76"/>
  <c r="P424" i="76" s="1"/>
  <c r="M450" i="76"/>
  <c r="O450" i="76"/>
  <c r="P450" i="76" s="1"/>
  <c r="M456" i="76"/>
  <c r="O456" i="76"/>
  <c r="P456" i="76" s="1"/>
  <c r="M477" i="76"/>
  <c r="O477" i="76"/>
  <c r="P477" i="76" s="1"/>
  <c r="M506" i="76"/>
  <c r="O506" i="76"/>
  <c r="P506" i="76" s="1"/>
  <c r="M558" i="76"/>
  <c r="O558" i="76"/>
  <c r="P558" i="76" s="1"/>
  <c r="M585" i="76"/>
  <c r="O585" i="76"/>
  <c r="P585" i="76" s="1"/>
  <c r="M574" i="76"/>
  <c r="O574" i="76"/>
  <c r="P574" i="76" s="1"/>
  <c r="M594" i="76"/>
  <c r="O594" i="76"/>
  <c r="P594" i="76" s="1"/>
  <c r="M612" i="76"/>
  <c r="O612" i="76"/>
  <c r="P612" i="76" s="1"/>
  <c r="M628" i="76"/>
  <c r="O628" i="76"/>
  <c r="P628" i="76" s="1"/>
  <c r="M657" i="76"/>
  <c r="O657" i="76"/>
  <c r="P657" i="76" s="1"/>
  <c r="M663" i="76"/>
  <c r="O663" i="76"/>
  <c r="P663" i="76" s="1"/>
  <c r="M699" i="76"/>
  <c r="O699" i="76"/>
  <c r="P699" i="76" s="1"/>
  <c r="M704" i="76"/>
  <c r="O704" i="76"/>
  <c r="P704" i="76" s="1"/>
  <c r="M730" i="76"/>
  <c r="O730" i="76"/>
  <c r="P730" i="76" s="1"/>
  <c r="M738" i="76"/>
  <c r="O738" i="76"/>
  <c r="P738" i="76" s="1"/>
  <c r="M774" i="76"/>
  <c r="O774" i="76"/>
  <c r="P774" i="76" s="1"/>
  <c r="M800" i="76"/>
  <c r="O800" i="76"/>
  <c r="P800" i="76" s="1"/>
  <c r="M809" i="76"/>
  <c r="O809" i="76"/>
  <c r="P809" i="76" s="1"/>
  <c r="M836" i="76"/>
  <c r="O836" i="76"/>
  <c r="P836" i="76" s="1"/>
  <c r="M861" i="76"/>
  <c r="O861" i="76"/>
  <c r="P861" i="76" s="1"/>
  <c r="M880" i="76"/>
  <c r="O880" i="76"/>
  <c r="P880" i="76" s="1"/>
  <c r="M923" i="76"/>
  <c r="O923" i="76"/>
  <c r="P923" i="76" s="1"/>
  <c r="Q549" i="76" l="1"/>
  <c r="Q831" i="76"/>
  <c r="Q494" i="76"/>
  <c r="Q737" i="76"/>
  <c r="Q331" i="76"/>
  <c r="Q507" i="76"/>
  <c r="Q251" i="76"/>
  <c r="Q328" i="76"/>
  <c r="Q843" i="76"/>
  <c r="Q77" i="76"/>
  <c r="Q161" i="76"/>
  <c r="Q109" i="76"/>
  <c r="Q442" i="76"/>
  <c r="Q31" i="76"/>
  <c r="Q197" i="76"/>
  <c r="Q761" i="76"/>
  <c r="Q573" i="76"/>
  <c r="Q545" i="76"/>
  <c r="Q838" i="76"/>
  <c r="Q827" i="76"/>
  <c r="M827" i="76"/>
  <c r="Q839" i="76"/>
  <c r="M839" i="76"/>
  <c r="Q577" i="76"/>
  <c r="M577" i="76"/>
  <c r="Q65" i="76"/>
  <c r="M65" i="76"/>
  <c r="Q196" i="76"/>
  <c r="M196" i="76"/>
  <c r="Q892" i="76"/>
  <c r="M892" i="76"/>
  <c r="Q463" i="76"/>
  <c r="M463" i="76"/>
  <c r="Q835" i="76"/>
  <c r="M835" i="76"/>
  <c r="Q38" i="76"/>
  <c r="M38" i="76"/>
  <c r="Q664" i="76"/>
  <c r="M664" i="76"/>
  <c r="Q71" i="76"/>
  <c r="M71" i="76"/>
  <c r="Q803" i="76"/>
  <c r="M803" i="76"/>
  <c r="Q823" i="76"/>
  <c r="M823" i="76"/>
  <c r="Q733" i="76"/>
  <c r="M733" i="76"/>
  <c r="Q312" i="76"/>
  <c r="M312" i="76"/>
  <c r="Q821" i="76"/>
  <c r="M821" i="76"/>
  <c r="Q649" i="76"/>
  <c r="M649" i="76"/>
  <c r="Q136" i="76"/>
  <c r="M136" i="76"/>
  <c r="Q642" i="76"/>
  <c r="M642" i="76"/>
  <c r="Q707" i="76"/>
  <c r="Q636" i="76"/>
  <c r="M636" i="76"/>
  <c r="Q203" i="76"/>
  <c r="M203" i="76"/>
  <c r="Q592" i="76"/>
  <c r="Q883" i="76"/>
  <c r="M883" i="76"/>
  <c r="Q449" i="76"/>
  <c r="M449" i="76"/>
  <c r="Q676" i="76"/>
  <c r="Q178" i="76"/>
  <c r="M178" i="76"/>
  <c r="Q739" i="76"/>
  <c r="M739" i="76"/>
  <c r="Q640" i="76"/>
  <c r="M640" i="76"/>
  <c r="Q149" i="76"/>
  <c r="M149" i="76"/>
  <c r="Q811" i="76"/>
  <c r="M811" i="76"/>
  <c r="Q531" i="76"/>
  <c r="M531" i="76"/>
  <c r="Q817" i="76"/>
  <c r="M817" i="76"/>
  <c r="Q557" i="76"/>
  <c r="M557" i="76"/>
  <c r="Q473" i="76"/>
  <c r="Q742" i="76"/>
  <c r="Q409" i="76"/>
  <c r="Q822" i="76"/>
  <c r="Q230" i="76"/>
  <c r="Q218" i="76"/>
  <c r="Q94" i="76"/>
  <c r="Q778" i="76"/>
  <c r="Q789" i="76"/>
  <c r="Q683" i="76"/>
  <c r="Q590" i="76"/>
  <c r="Q75" i="76"/>
  <c r="Q794" i="76"/>
  <c r="Q503" i="76"/>
  <c r="Q381" i="76"/>
  <c r="Q413" i="76"/>
  <c r="Q695" i="76"/>
  <c r="Q388" i="76"/>
  <c r="Q378" i="76"/>
  <c r="Q840" i="76"/>
  <c r="Q78" i="76"/>
  <c r="Q418" i="76"/>
  <c r="Q305" i="76"/>
  <c r="Q358" i="76"/>
  <c r="Q829" i="76"/>
  <c r="Q690" i="76"/>
  <c r="Q597" i="76"/>
  <c r="Q334" i="76"/>
  <c r="Q511" i="76"/>
  <c r="Q204" i="76"/>
  <c r="Q922" i="76"/>
  <c r="Q773" i="76"/>
  <c r="Q322" i="76"/>
  <c r="Q391" i="76"/>
  <c r="Q212" i="76"/>
  <c r="Q555" i="76"/>
  <c r="Q697" i="76"/>
  <c r="Q523" i="76"/>
  <c r="Q400" i="76"/>
  <c r="Q277" i="76"/>
  <c r="Q323" i="76"/>
  <c r="Q83" i="76"/>
  <c r="Q798" i="76"/>
  <c r="Q574" i="76"/>
  <c r="Q502" i="76"/>
  <c r="Q376" i="76"/>
  <c r="Q252" i="76"/>
  <c r="Q581" i="76"/>
  <c r="Q417" i="76"/>
  <c r="Q306" i="76"/>
  <c r="Q873" i="76"/>
  <c r="Q645" i="76"/>
  <c r="Q568" i="76"/>
  <c r="Q433" i="76"/>
  <c r="Q548" i="76"/>
  <c r="Q353" i="76"/>
  <c r="Q471" i="76"/>
  <c r="Q356" i="76"/>
  <c r="Q228" i="76"/>
  <c r="Q41" i="76"/>
  <c r="Q777" i="76"/>
  <c r="Q397" i="76"/>
  <c r="Q68" i="76"/>
  <c r="Q346" i="76"/>
  <c r="Q527" i="76"/>
  <c r="Q401" i="76"/>
  <c r="Q689" i="76"/>
  <c r="Q576" i="76"/>
  <c r="Q55" i="76"/>
  <c r="Q908" i="76"/>
  <c r="Q763" i="76"/>
  <c r="Q796" i="76"/>
  <c r="Q243" i="76"/>
  <c r="Q832" i="76"/>
  <c r="Q269" i="76"/>
  <c r="Q627" i="76"/>
  <c r="Q809" i="76"/>
  <c r="Q699" i="76"/>
  <c r="Q801" i="76"/>
  <c r="Q451" i="76"/>
  <c r="Q792" i="76"/>
  <c r="Q562" i="76"/>
  <c r="Q93" i="76"/>
  <c r="Q706" i="76"/>
  <c r="Q480" i="76"/>
  <c r="Q775" i="76"/>
  <c r="Q559" i="76"/>
  <c r="Q421" i="76"/>
  <c r="Q726" i="76"/>
  <c r="Q124" i="76"/>
  <c r="Q679" i="76"/>
  <c r="Q601" i="76"/>
  <c r="Q464" i="76"/>
  <c r="Q361" i="76"/>
  <c r="Q61" i="76"/>
  <c r="Q886" i="76"/>
  <c r="Q611" i="76"/>
  <c r="Q327" i="76"/>
  <c r="Q585" i="76"/>
  <c r="Q120" i="76"/>
  <c r="Q895" i="76"/>
  <c r="Q669" i="76"/>
  <c r="Q580" i="76"/>
  <c r="Q446" i="76"/>
  <c r="Q392" i="76"/>
  <c r="Q244" i="76"/>
  <c r="Q844" i="76"/>
  <c r="Q862" i="76"/>
  <c r="Q314" i="76"/>
  <c r="Q558" i="76"/>
  <c r="Q97" i="76"/>
  <c r="Q779" i="76"/>
  <c r="Q667" i="76"/>
  <c r="Q538" i="76"/>
  <c r="Q898" i="76"/>
  <c r="Q786" i="76"/>
  <c r="Q62" i="76"/>
  <c r="Q447" i="76"/>
  <c r="Q770" i="76"/>
  <c r="Q428" i="76"/>
  <c r="Q259" i="76"/>
  <c r="Q698" i="76"/>
  <c r="Q427" i="76"/>
  <c r="Q826" i="76"/>
  <c r="Q286" i="76"/>
  <c r="Q628" i="76"/>
  <c r="Q688" i="76"/>
  <c r="Q595" i="76"/>
  <c r="Q233" i="76"/>
  <c r="Q465" i="76"/>
  <c r="Q876" i="76"/>
  <c r="Q780" i="76"/>
  <c r="Q350" i="76"/>
  <c r="Q710" i="76"/>
  <c r="Q349" i="76"/>
  <c r="Q483" i="76"/>
  <c r="Q662" i="76"/>
  <c r="Q584" i="76"/>
  <c r="Q730" i="76"/>
  <c r="Q506" i="76"/>
  <c r="Q382" i="76"/>
  <c r="Q234" i="76"/>
  <c r="Q96" i="76"/>
  <c r="Q588" i="76"/>
  <c r="Q175" i="76"/>
  <c r="Q623" i="76"/>
  <c r="Q554" i="76"/>
  <c r="Q408" i="76"/>
  <c r="Q771" i="76"/>
  <c r="Q582" i="76"/>
  <c r="Q466" i="76"/>
  <c r="Q344" i="76"/>
  <c r="Q926" i="76"/>
  <c r="Q385" i="76"/>
  <c r="Q95" i="76"/>
  <c r="Q605" i="76"/>
  <c r="Q516" i="76"/>
  <c r="Q395" i="76"/>
  <c r="Q273" i="76"/>
  <c r="Q137" i="76"/>
  <c r="Q743" i="76"/>
  <c r="Q622" i="76"/>
  <c r="Q412" i="76"/>
  <c r="Q300" i="76"/>
  <c r="Q159" i="76"/>
  <c r="Q923" i="76"/>
  <c r="Q800" i="76"/>
  <c r="Q663" i="76"/>
  <c r="Q450" i="76"/>
  <c r="Q315" i="76"/>
  <c r="Q166" i="76"/>
  <c r="Q515" i="76"/>
  <c r="Q661" i="76"/>
  <c r="Q921" i="76"/>
  <c r="Q639" i="76"/>
  <c r="Q309" i="76"/>
  <c r="Q167" i="76"/>
  <c r="Q396" i="76"/>
  <c r="Q882" i="76"/>
  <c r="Q776" i="76"/>
  <c r="Q630" i="76"/>
  <c r="Q117" i="76"/>
  <c r="Q156" i="76"/>
  <c r="Q455" i="76"/>
  <c r="Q146" i="76"/>
  <c r="Q830" i="76"/>
  <c r="Q722" i="76"/>
  <c r="Q598" i="76"/>
  <c r="Q904" i="76"/>
  <c r="Q578" i="76"/>
  <c r="Q444" i="76"/>
  <c r="Q336" i="76"/>
  <c r="Q205" i="76"/>
  <c r="Q34" i="76"/>
  <c r="Q680" i="76"/>
  <c r="Q600" i="76"/>
  <c r="Q469" i="76"/>
  <c r="Q360" i="76"/>
  <c r="Q224" i="76"/>
  <c r="Q795" i="76"/>
  <c r="Q194" i="76"/>
  <c r="Q345" i="76"/>
  <c r="Q834" i="76"/>
  <c r="Q734" i="76"/>
  <c r="Q609" i="76"/>
  <c r="Q535" i="76"/>
  <c r="Q407" i="76"/>
  <c r="Q265" i="76"/>
  <c r="Q825" i="76"/>
  <c r="Q880" i="76"/>
  <c r="Q774" i="76"/>
  <c r="Q657" i="76"/>
  <c r="Q424" i="76"/>
  <c r="Q283" i="76"/>
  <c r="Q150" i="76"/>
  <c r="Q304" i="76"/>
  <c r="Q479" i="76"/>
  <c r="Q881" i="76"/>
  <c r="Q629" i="76"/>
  <c r="Q280" i="76"/>
  <c r="Q335" i="76"/>
  <c r="Q263" i="76"/>
  <c r="Q857" i="76"/>
  <c r="Q614" i="76"/>
  <c r="Q98" i="76"/>
  <c r="Q237" i="76"/>
  <c r="Q791" i="76"/>
  <c r="Q665" i="76"/>
  <c r="Q564" i="76"/>
  <c r="Q113" i="76"/>
  <c r="Q691" i="76"/>
  <c r="Q879" i="76"/>
  <c r="Q566" i="76"/>
  <c r="Q439" i="76"/>
  <c r="Q318" i="76"/>
  <c r="Q184" i="76"/>
  <c r="Q872" i="76"/>
  <c r="Q668" i="76"/>
  <c r="Q579" i="76"/>
  <c r="Q445" i="76"/>
  <c r="Q337" i="76"/>
  <c r="Q200" i="76"/>
  <c r="Q769" i="76"/>
  <c r="Q311" i="76"/>
  <c r="Q181" i="76"/>
  <c r="Q705" i="76"/>
  <c r="Q591" i="76"/>
  <c r="Q510" i="76"/>
  <c r="Q861" i="76"/>
  <c r="Q738" i="76"/>
  <c r="Q402" i="76"/>
  <c r="Q256" i="76"/>
  <c r="Q121" i="76"/>
  <c r="Q183" i="76"/>
  <c r="Q352" i="76"/>
  <c r="Q858" i="76"/>
  <c r="Q729" i="76"/>
  <c r="Q613" i="76"/>
  <c r="Q255" i="76"/>
  <c r="Q143" i="76"/>
  <c r="Q127" i="76"/>
  <c r="Q828" i="76"/>
  <c r="Q596" i="76"/>
  <c r="Q21" i="76"/>
  <c r="Q650" i="76"/>
  <c r="Q551" i="76"/>
  <c r="Q90" i="76"/>
  <c r="Q666" i="76"/>
  <c r="Q852" i="76"/>
  <c r="Q634" i="76"/>
  <c r="Q540" i="76"/>
  <c r="Q414" i="76"/>
  <c r="Q299" i="76"/>
  <c r="Q158" i="76"/>
  <c r="Q833" i="76"/>
  <c r="Q646" i="76"/>
  <c r="Q567" i="76"/>
  <c r="Q310" i="76"/>
  <c r="Q185" i="76"/>
  <c r="Q781" i="76"/>
  <c r="Q298" i="76"/>
  <c r="Q160" i="76"/>
  <c r="Q797" i="76"/>
  <c r="Q696" i="76"/>
  <c r="Q572" i="76"/>
  <c r="Q478" i="76"/>
  <c r="Q351" i="76"/>
  <c r="Q213" i="76"/>
  <c r="Q27" i="76"/>
  <c r="Q547" i="76"/>
  <c r="Q593" i="76"/>
  <c r="Q836" i="76"/>
  <c r="Q612" i="76"/>
  <c r="Q837" i="76"/>
  <c r="Q470" i="76"/>
  <c r="Q355" i="76"/>
  <c r="Q687" i="76"/>
  <c r="Q458" i="76"/>
  <c r="Q333" i="76"/>
  <c r="Q565" i="76"/>
  <c r="Q740" i="76"/>
  <c r="Q631" i="76"/>
  <c r="Q520" i="76"/>
  <c r="Q377" i="76"/>
  <c r="Q229" i="76"/>
  <c r="Q157" i="76"/>
  <c r="Q675" i="76"/>
  <c r="Q905" i="76"/>
  <c r="Q719" i="76"/>
  <c r="Q759" i="76"/>
  <c r="Q28" i="76"/>
  <c r="Q541" i="76"/>
  <c r="Q782" i="76"/>
  <c r="Q713" i="76"/>
  <c r="Q607" i="76"/>
  <c r="Q542" i="76"/>
  <c r="Q390" i="76"/>
  <c r="Q91" i="76"/>
  <c r="Q641" i="76"/>
  <c r="Q671" i="76"/>
  <c r="Q772" i="76"/>
  <c r="Q240" i="76"/>
  <c r="Q704" i="76"/>
  <c r="Q477" i="76"/>
  <c r="Q354" i="76"/>
  <c r="Q201" i="76"/>
  <c r="Q72" i="76"/>
  <c r="Q293" i="76"/>
  <c r="Q24" i="76"/>
  <c r="Q700" i="76"/>
  <c r="Q575" i="76"/>
  <c r="Q202" i="76"/>
  <c r="Q48" i="76"/>
  <c r="Q790" i="76"/>
  <c r="Q563" i="76"/>
  <c r="Q188" i="76"/>
  <c r="Q610" i="76"/>
  <c r="Q764" i="76"/>
  <c r="Q621" i="76"/>
  <c r="Q195" i="76"/>
  <c r="Q617" i="76"/>
  <c r="Q491" i="76"/>
  <c r="Q375" i="76"/>
  <c r="Q248" i="76"/>
  <c r="Q841" i="76"/>
  <c r="Q716" i="76"/>
  <c r="Q606" i="76"/>
  <c r="Q389" i="76"/>
  <c r="Q270" i="76"/>
  <c r="Q842" i="76"/>
  <c r="Q242" i="76"/>
  <c r="Q626" i="76"/>
  <c r="Q869" i="76"/>
  <c r="Q768" i="76"/>
  <c r="Q546" i="76"/>
  <c r="Q448" i="76"/>
  <c r="Q889" i="76"/>
  <c r="Q594" i="76"/>
  <c r="Q804" i="76"/>
  <c r="Q457" i="76"/>
  <c r="Q332" i="76"/>
  <c r="Q92" i="76"/>
  <c r="Q452" i="76"/>
  <c r="Q326" i="76"/>
  <c r="Q443" i="76"/>
  <c r="Q853" i="76"/>
  <c r="Q723" i="76"/>
  <c r="Q615" i="76"/>
  <c r="Q357" i="76"/>
  <c r="Q552" i="76"/>
  <c r="Q87" i="76"/>
  <c r="Q534" i="76"/>
  <c r="Q793" i="76"/>
  <c r="Q692" i="76"/>
  <c r="Q84" i="76"/>
  <c r="Q670" i="76"/>
  <c r="Q287" i="76"/>
  <c r="Q106" i="76"/>
  <c r="Q624" i="76"/>
  <c r="Q79" i="76"/>
  <c r="Q694" i="76"/>
  <c r="Q589" i="76"/>
  <c r="Q484" i="76"/>
  <c r="Q366" i="76"/>
  <c r="Q76" i="76"/>
  <c r="Q608" i="76"/>
  <c r="Q130" i="76"/>
  <c r="Q755" i="76"/>
  <c r="Q165" i="76"/>
  <c r="Q658" i="76"/>
  <c r="Q456" i="76"/>
  <c r="Q343" i="76"/>
  <c r="Q193" i="76"/>
  <c r="Q45" i="76"/>
  <c r="Q133" i="76"/>
  <c r="Q153" i="76"/>
  <c r="Q571" i="76"/>
  <c r="Q189" i="76"/>
  <c r="Q539" i="76"/>
  <c r="Q917" i="76"/>
  <c r="Q802" i="76"/>
  <c r="Q635" i="76"/>
  <c r="Q550" i="76"/>
  <c r="Q313" i="76"/>
  <c r="Q472" i="76"/>
  <c r="Q182" i="76"/>
  <c r="Q854" i="76"/>
  <c r="Q741" i="76"/>
  <c r="Q616" i="76"/>
  <c r="Q583" i="76"/>
  <c r="Q599" i="76"/>
  <c r="Q474" i="76"/>
  <c r="Q359" i="76"/>
  <c r="Q227" i="76"/>
  <c r="Q693" i="76"/>
  <c r="Q604" i="76"/>
  <c r="Q488" i="76"/>
  <c r="Q367" i="76"/>
  <c r="Q241" i="76"/>
  <c r="Q815" i="76"/>
  <c r="Q221" i="76"/>
  <c r="Q430" i="76"/>
  <c r="Q824" i="76"/>
  <c r="Q757" i="76"/>
  <c r="Q625" i="76"/>
  <c r="Q556" i="76"/>
  <c r="Q429" i="76"/>
  <c r="Q290" i="76"/>
  <c r="Q866" i="76"/>
  <c r="Q799" i="76"/>
  <c r="K14" i="90" l="1"/>
  <c r="K12" i="90" s="1"/>
  <c r="R23" i="90"/>
  <c r="E1763" i="103" l="1"/>
  <c r="E1753" i="103"/>
  <c r="E1733" i="103"/>
  <c r="E1683" i="103"/>
  <c r="E1667" i="103"/>
  <c r="E1673" i="103" s="1"/>
  <c r="E1663" i="103"/>
  <c r="E1653" i="103"/>
  <c r="E1643" i="103"/>
  <c r="E1633" i="103"/>
  <c r="E1623" i="103"/>
  <c r="F1607" i="103"/>
  <c r="E1607" i="103"/>
  <c r="E1613" i="103" s="1"/>
  <c r="E1603" i="103"/>
  <c r="E1593" i="103"/>
  <c r="E1583" i="103"/>
  <c r="E1573" i="103"/>
  <c r="E1563" i="103"/>
  <c r="G1547" i="103"/>
  <c r="F1547" i="103"/>
  <c r="E1547" i="103"/>
  <c r="E1553" i="103" s="1"/>
  <c r="F1537" i="103"/>
  <c r="E1543" i="103" s="1"/>
  <c r="E1537" i="103"/>
  <c r="E1533" i="103"/>
  <c r="E1523" i="103"/>
  <c r="F1513" i="103"/>
  <c r="E1473" i="103"/>
  <c r="C1467" i="103"/>
  <c r="E1463" i="103"/>
  <c r="C1457" i="103"/>
  <c r="E1453" i="103"/>
  <c r="E1443" i="103"/>
  <c r="C1437" i="103"/>
  <c r="E1433" i="103"/>
  <c r="E1423" i="103"/>
  <c r="E1413" i="103"/>
  <c r="E1403" i="103"/>
  <c r="C1397" i="103" s="1"/>
  <c r="E1383" i="103"/>
  <c r="C1377" i="103"/>
  <c r="E1363" i="103"/>
  <c r="E1343" i="103"/>
  <c r="E1333" i="103"/>
  <c r="E1323" i="103"/>
  <c r="E1313" i="103"/>
  <c r="E1303" i="103"/>
  <c r="E1293" i="103"/>
  <c r="E1283" i="103"/>
  <c r="E1273" i="103"/>
  <c r="E1263" i="103"/>
  <c r="E1253" i="103"/>
  <c r="G1237" i="103"/>
  <c r="F1237" i="103"/>
  <c r="E1237" i="103"/>
  <c r="E1243" i="103" s="1"/>
  <c r="E1233" i="103"/>
  <c r="E1223" i="103"/>
  <c r="E1213" i="103"/>
  <c r="E1203" i="103"/>
  <c r="E1193" i="103"/>
  <c r="E1183" i="103"/>
  <c r="G1167" i="103"/>
  <c r="F1167" i="103"/>
  <c r="E1167" i="103"/>
  <c r="E1173" i="103" s="1"/>
  <c r="E1163" i="103"/>
  <c r="E1147" i="103"/>
  <c r="E1153" i="103" s="1"/>
  <c r="E1137" i="103"/>
  <c r="E1143" i="103" s="1"/>
  <c r="E1133" i="103"/>
  <c r="E1123" i="103"/>
  <c r="E1113" i="103"/>
  <c r="E1103" i="103"/>
  <c r="E1093" i="103"/>
  <c r="F1062" i="103"/>
  <c r="F1052" i="103"/>
  <c r="E1022" i="103"/>
  <c r="E1012" i="103"/>
  <c r="G996" i="103"/>
  <c r="F996" i="103"/>
  <c r="E996" i="103"/>
  <c r="E1002" i="103" s="1"/>
  <c r="F982" i="103"/>
  <c r="F962" i="103"/>
  <c r="F952" i="103"/>
  <c r="F942" i="103"/>
  <c r="F932" i="103"/>
  <c r="F922" i="103"/>
  <c r="F912" i="103"/>
  <c r="F902" i="103"/>
  <c r="F882" i="103"/>
  <c r="E872" i="103"/>
  <c r="F862" i="103"/>
  <c r="E852" i="103"/>
  <c r="E832" i="103"/>
  <c r="E822" i="103"/>
  <c r="E802" i="103"/>
  <c r="E792" i="103"/>
  <c r="E782" i="103"/>
  <c r="E772" i="103"/>
  <c r="E762" i="103"/>
  <c r="E752" i="103"/>
  <c r="E742" i="103"/>
  <c r="E732" i="103"/>
  <c r="E722" i="103"/>
  <c r="E712" i="103"/>
  <c r="E702" i="103"/>
  <c r="E692" i="103"/>
  <c r="E682" i="103"/>
  <c r="E672" i="103"/>
  <c r="E662" i="103"/>
  <c r="E652" i="103"/>
  <c r="E642" i="103"/>
  <c r="C636" i="103"/>
  <c r="E632" i="103"/>
  <c r="E622" i="103"/>
  <c r="E612" i="103"/>
  <c r="E602" i="103"/>
  <c r="E592" i="103"/>
  <c r="E582" i="103"/>
  <c r="E572" i="103"/>
  <c r="C566" i="103"/>
  <c r="E562" i="103"/>
  <c r="E552" i="103"/>
  <c r="E532" i="103"/>
  <c r="E522" i="103"/>
  <c r="E512" i="103"/>
  <c r="E502" i="103"/>
  <c r="E492" i="103"/>
  <c r="E482" i="103"/>
  <c r="E472" i="103"/>
  <c r="E462" i="103"/>
  <c r="E452" i="103"/>
  <c r="E442" i="103"/>
  <c r="E422" i="103"/>
  <c r="E412" i="103"/>
  <c r="E402" i="103"/>
  <c r="E392" i="103"/>
  <c r="F382" i="103"/>
  <c r="E372" i="103"/>
  <c r="E362" i="103"/>
  <c r="E352" i="103"/>
  <c r="E342" i="103"/>
  <c r="E332" i="103"/>
  <c r="C326" i="103"/>
  <c r="E322" i="103"/>
  <c r="E312" i="103"/>
  <c r="E302" i="103"/>
  <c r="E292" i="103"/>
  <c r="F282" i="103"/>
  <c r="E272" i="103"/>
  <c r="E262" i="103"/>
  <c r="E252" i="103"/>
  <c r="E242" i="103"/>
  <c r="E232" i="103"/>
  <c r="E222" i="103"/>
  <c r="E212" i="103"/>
  <c r="E202" i="103"/>
  <c r="E192" i="103"/>
  <c r="E182" i="103"/>
  <c r="E172" i="103"/>
  <c r="E162" i="103"/>
  <c r="E146" i="103"/>
  <c r="E152" i="103" s="1"/>
  <c r="F142" i="103"/>
  <c r="F132" i="103"/>
  <c r="F122" i="103"/>
  <c r="E112" i="103"/>
  <c r="E102" i="103"/>
  <c r="E82" i="103"/>
  <c r="E72" i="103"/>
  <c r="E56" i="103"/>
  <c r="E62" i="103" s="1"/>
  <c r="E42" i="103"/>
  <c r="C36" i="103"/>
  <c r="F26" i="103"/>
  <c r="E32" i="103" s="1"/>
  <c r="E22" i="103"/>
  <c r="Q526" i="76" l="1"/>
  <c r="M526" i="76"/>
  <c r="K56" i="102" l="1"/>
  <c r="K55" i="102"/>
  <c r="E219" i="101"/>
  <c r="E152" i="101"/>
  <c r="E150" i="101"/>
  <c r="E50" i="101"/>
  <c r="E49" i="101"/>
  <c r="E48" i="101"/>
  <c r="E22" i="101"/>
  <c r="E21" i="101"/>
  <c r="E19" i="101"/>
  <c r="E16" i="101"/>
  <c r="K57" i="102" l="1"/>
  <c r="A1944" i="99"/>
  <c r="A1943" i="99"/>
  <c r="A1942" i="99"/>
  <c r="A1941" i="99"/>
  <c r="A1940" i="99"/>
  <c r="A1939" i="99"/>
  <c r="A1938" i="99"/>
  <c r="I1927" i="99"/>
  <c r="J1927" i="99" s="1"/>
  <c r="I1925" i="99"/>
  <c r="J1925" i="99" s="1"/>
  <c r="K1925" i="99" s="1"/>
  <c r="I1923" i="99"/>
  <c r="J1923" i="99" s="1"/>
  <c r="I1921" i="99"/>
  <c r="I1919" i="99"/>
  <c r="I1917" i="99"/>
  <c r="I1915" i="99"/>
  <c r="I1913" i="99"/>
  <c r="J1913" i="99" s="1"/>
  <c r="I1911" i="99"/>
  <c r="I1908" i="99"/>
  <c r="I1906" i="99"/>
  <c r="I1904" i="99"/>
  <c r="I1902" i="99"/>
  <c r="I1900" i="99"/>
  <c r="J1900" i="99" s="1"/>
  <c r="K1900" i="99" s="1"/>
  <c r="I1898" i="99"/>
  <c r="J1898" i="99" s="1"/>
  <c r="I1896" i="99"/>
  <c r="J1896" i="99" s="1"/>
  <c r="K1896" i="99" s="1"/>
  <c r="I1893" i="99"/>
  <c r="I1891" i="99"/>
  <c r="I1890" i="99"/>
  <c r="I1889" i="99"/>
  <c r="J1889" i="99" s="1"/>
  <c r="I1885" i="99"/>
  <c r="I1884" i="99"/>
  <c r="J1884" i="99" s="1"/>
  <c r="K1884" i="99" s="1"/>
  <c r="I1883" i="99"/>
  <c r="I1882" i="99"/>
  <c r="I1881" i="99"/>
  <c r="J1881" i="99" s="1"/>
  <c r="I1880" i="99"/>
  <c r="J1880" i="99" s="1"/>
  <c r="K1880" i="99" s="1"/>
  <c r="I1877" i="99"/>
  <c r="J1877" i="99" s="1"/>
  <c r="I1876" i="99"/>
  <c r="I1875" i="99"/>
  <c r="I1874" i="99"/>
  <c r="I1873" i="99"/>
  <c r="I1872" i="99"/>
  <c r="J1872" i="99" s="1"/>
  <c r="J1860" i="99" s="1"/>
  <c r="I1871" i="99"/>
  <c r="I1870" i="99"/>
  <c r="I1869" i="99"/>
  <c r="J1869" i="99" s="1"/>
  <c r="I1868" i="99"/>
  <c r="I1867" i="99"/>
  <c r="I1866" i="99"/>
  <c r="J1866" i="99" s="1"/>
  <c r="K1866" i="99" s="1"/>
  <c r="I1865" i="99"/>
  <c r="J1865" i="99" s="1"/>
  <c r="I1864" i="99"/>
  <c r="J1864" i="99" s="1"/>
  <c r="I1863" i="99"/>
  <c r="I1862" i="99"/>
  <c r="I1855" i="99"/>
  <c r="J1855" i="99" s="1"/>
  <c r="I1853" i="99"/>
  <c r="I1850" i="99"/>
  <c r="I1848" i="99"/>
  <c r="I1846" i="99"/>
  <c r="I1844" i="99"/>
  <c r="I1842" i="99"/>
  <c r="I1840" i="99"/>
  <c r="I1837" i="99"/>
  <c r="J1837" i="99" s="1"/>
  <c r="J1836" i="99" s="1"/>
  <c r="I1834" i="99"/>
  <c r="I1833" i="99"/>
  <c r="I1830" i="99"/>
  <c r="J1830" i="99" s="1"/>
  <c r="K1830" i="99" s="1"/>
  <c r="I1829" i="99"/>
  <c r="I1828" i="99"/>
  <c r="J1828" i="99" s="1"/>
  <c r="K1828" i="99" s="1"/>
  <c r="I1827" i="99"/>
  <c r="J1827" i="99" s="1"/>
  <c r="K1827" i="99" s="1"/>
  <c r="I1826" i="99"/>
  <c r="I1825" i="99"/>
  <c r="I1824" i="99"/>
  <c r="I1823" i="99"/>
  <c r="J1823" i="99" s="1"/>
  <c r="I1822" i="99"/>
  <c r="J1822" i="99" s="1"/>
  <c r="K1822" i="99" s="1"/>
  <c r="I1821" i="99"/>
  <c r="J1821" i="99" s="1"/>
  <c r="I1820" i="99"/>
  <c r="J1820" i="99" s="1"/>
  <c r="K1820" i="99" s="1"/>
  <c r="I1819" i="99"/>
  <c r="J1819" i="99" s="1"/>
  <c r="I1812" i="99"/>
  <c r="I1811" i="99"/>
  <c r="J1811" i="99" s="1"/>
  <c r="K1811" i="99" s="1"/>
  <c r="I1810" i="99"/>
  <c r="I1809" i="99"/>
  <c r="I1806" i="99"/>
  <c r="I1805" i="99"/>
  <c r="I1804" i="99"/>
  <c r="I1803" i="99"/>
  <c r="I1802" i="99"/>
  <c r="I1801" i="99"/>
  <c r="J1801" i="99" s="1"/>
  <c r="K1801" i="99" s="1"/>
  <c r="I1800" i="99"/>
  <c r="J1800" i="99" s="1"/>
  <c r="I1798" i="99"/>
  <c r="J1798" i="99" s="1"/>
  <c r="I1795" i="99"/>
  <c r="J1795" i="99" s="1"/>
  <c r="K1795" i="99" s="1"/>
  <c r="I1794" i="99"/>
  <c r="I1792" i="99"/>
  <c r="J1792" i="99" s="1"/>
  <c r="K1792" i="99" s="1"/>
  <c r="I1791" i="99"/>
  <c r="J1791" i="99" s="1"/>
  <c r="I1790" i="99"/>
  <c r="I1789" i="99"/>
  <c r="I1788" i="99"/>
  <c r="I1787" i="99"/>
  <c r="J1787" i="99" s="1"/>
  <c r="I1786" i="99"/>
  <c r="J1786" i="99" s="1"/>
  <c r="K1786" i="99" s="1"/>
  <c r="I1785" i="99"/>
  <c r="I1784" i="99"/>
  <c r="J1784" i="99" s="1"/>
  <c r="K1784" i="99" s="1"/>
  <c r="I1783" i="99"/>
  <c r="J1783" i="99" s="1"/>
  <c r="I1782" i="99"/>
  <c r="I1781" i="99"/>
  <c r="J1781" i="99" s="1"/>
  <c r="K1781" i="99" s="1"/>
  <c r="I1780" i="99"/>
  <c r="I1779" i="99"/>
  <c r="I1778" i="99"/>
  <c r="I1777" i="99"/>
  <c r="I1774" i="99"/>
  <c r="I1773" i="99"/>
  <c r="I1772" i="99"/>
  <c r="J1772" i="99" s="1"/>
  <c r="I1771" i="99"/>
  <c r="J1771" i="99" s="1"/>
  <c r="K1771" i="99" s="1"/>
  <c r="I1770" i="99"/>
  <c r="I1769" i="99"/>
  <c r="I1768" i="99"/>
  <c r="J1768" i="99" s="1"/>
  <c r="K1768" i="99" s="1"/>
  <c r="I1767" i="99"/>
  <c r="I1766" i="99"/>
  <c r="J1766" i="99" s="1"/>
  <c r="K1766" i="99" s="1"/>
  <c r="I1765" i="99"/>
  <c r="J1765" i="99" s="1"/>
  <c r="I1762" i="99"/>
  <c r="I1761" i="99"/>
  <c r="I1760" i="99"/>
  <c r="I1759" i="99"/>
  <c r="J1759" i="99" s="1"/>
  <c r="I1758" i="99"/>
  <c r="J1758" i="99" s="1"/>
  <c r="K1758" i="99" s="1"/>
  <c r="I1757" i="99"/>
  <c r="J1757" i="99" s="1"/>
  <c r="I1756" i="99"/>
  <c r="J1756" i="99" s="1"/>
  <c r="K1756" i="99" s="1"/>
  <c r="I1755" i="99"/>
  <c r="J1755" i="99" s="1"/>
  <c r="I1754" i="99"/>
  <c r="I1753" i="99"/>
  <c r="J1753" i="99" s="1"/>
  <c r="K1753" i="99" s="1"/>
  <c r="I1752" i="99"/>
  <c r="I1751" i="99"/>
  <c r="I1750" i="99"/>
  <c r="I1747" i="99"/>
  <c r="I1746" i="99"/>
  <c r="I1745" i="99"/>
  <c r="I1744" i="99"/>
  <c r="I1743" i="99"/>
  <c r="J1743" i="99" s="1"/>
  <c r="K1743" i="99" s="1"/>
  <c r="I1742" i="99"/>
  <c r="J1742" i="99" s="1"/>
  <c r="I1741" i="99"/>
  <c r="I1740" i="99"/>
  <c r="I1739" i="99"/>
  <c r="I1738" i="99"/>
  <c r="J1738" i="99" s="1"/>
  <c r="K1738" i="99" s="1"/>
  <c r="I1737" i="99"/>
  <c r="J1737" i="99" s="1"/>
  <c r="I1736" i="99"/>
  <c r="I1735" i="99"/>
  <c r="I1732" i="99"/>
  <c r="I1731" i="99"/>
  <c r="J1731" i="99" s="1"/>
  <c r="I1730" i="99"/>
  <c r="J1730" i="99" s="1"/>
  <c r="K1730" i="99" s="1"/>
  <c r="I1729" i="99"/>
  <c r="I1728" i="99"/>
  <c r="J1728" i="99" s="1"/>
  <c r="K1728" i="99" s="1"/>
  <c r="I1727" i="99"/>
  <c r="J1727" i="99" s="1"/>
  <c r="I1726" i="99"/>
  <c r="I1725" i="99"/>
  <c r="I1724" i="99"/>
  <c r="I1723" i="99"/>
  <c r="I1722" i="99"/>
  <c r="I1721" i="99"/>
  <c r="I1720" i="99"/>
  <c r="I1719" i="99"/>
  <c r="I1712" i="99"/>
  <c r="J1712" i="99" s="1"/>
  <c r="K1712" i="99" s="1"/>
  <c r="I1710" i="99"/>
  <c r="I1708" i="99"/>
  <c r="I1705" i="99"/>
  <c r="J1705" i="99" s="1"/>
  <c r="K1705" i="99" s="1"/>
  <c r="I1704" i="99"/>
  <c r="I1703" i="99"/>
  <c r="I1702" i="99"/>
  <c r="J1702" i="99" s="1"/>
  <c r="I1701" i="99"/>
  <c r="I1700" i="99"/>
  <c r="I1699" i="99"/>
  <c r="I1698" i="99"/>
  <c r="J1698" i="99" s="1"/>
  <c r="I1697" i="99"/>
  <c r="J1697" i="99" s="1"/>
  <c r="K1697" i="99" s="1"/>
  <c r="I1694" i="99"/>
  <c r="J1694" i="99" s="1"/>
  <c r="I1693" i="99"/>
  <c r="J1693" i="99" s="1"/>
  <c r="K1693" i="99" s="1"/>
  <c r="I1692" i="99"/>
  <c r="I1691" i="99"/>
  <c r="I1690" i="99"/>
  <c r="J1690" i="99" s="1"/>
  <c r="K1690" i="99" s="1"/>
  <c r="I1689" i="99"/>
  <c r="I1688" i="99"/>
  <c r="I1687" i="99"/>
  <c r="I1686" i="99"/>
  <c r="I1685" i="99"/>
  <c r="I1684" i="99"/>
  <c r="I1683" i="99"/>
  <c r="I1682" i="99"/>
  <c r="J1682" i="99" s="1"/>
  <c r="K1682" i="99" s="1"/>
  <c r="I1678" i="99"/>
  <c r="J1678" i="99" s="1"/>
  <c r="I1675" i="99"/>
  <c r="I1674" i="99"/>
  <c r="I1673" i="99"/>
  <c r="I1672" i="99"/>
  <c r="J1672" i="99" s="1"/>
  <c r="K1672" i="99" s="1"/>
  <c r="I1671" i="99"/>
  <c r="J1671" i="99" s="1"/>
  <c r="I1670" i="99"/>
  <c r="I1669" i="99"/>
  <c r="I1668" i="99"/>
  <c r="I1667" i="99"/>
  <c r="J1667" i="99" s="1"/>
  <c r="I1664" i="99"/>
  <c r="J1664" i="99" s="1"/>
  <c r="K1664" i="99" s="1"/>
  <c r="I1663" i="99"/>
  <c r="I1662" i="99"/>
  <c r="J1662" i="99" s="1"/>
  <c r="K1662" i="99" s="1"/>
  <c r="I1661" i="99"/>
  <c r="J1661" i="99" s="1"/>
  <c r="I1660" i="99"/>
  <c r="J1660" i="99" s="1"/>
  <c r="I1659" i="99"/>
  <c r="I1658" i="99"/>
  <c r="I1657" i="99"/>
  <c r="I1656" i="99"/>
  <c r="I1655" i="99"/>
  <c r="I1654" i="99"/>
  <c r="I1653" i="99"/>
  <c r="I1652" i="99"/>
  <c r="I1651" i="99"/>
  <c r="I1650" i="99"/>
  <c r="I1649" i="99"/>
  <c r="I1648" i="99"/>
  <c r="J1648" i="99" s="1"/>
  <c r="K1648" i="99" s="1"/>
  <c r="I1647" i="99"/>
  <c r="J1647" i="99" s="1"/>
  <c r="K1647" i="99" s="1"/>
  <c r="I1643" i="99"/>
  <c r="I1642" i="99"/>
  <c r="J1642" i="99" s="1"/>
  <c r="I1641" i="99"/>
  <c r="I1640" i="99"/>
  <c r="J1640" i="99" s="1"/>
  <c r="I1637" i="99"/>
  <c r="I1636" i="99"/>
  <c r="I1635" i="99"/>
  <c r="I1634" i="99"/>
  <c r="I1633" i="99"/>
  <c r="I1632" i="99"/>
  <c r="I1631" i="99"/>
  <c r="J1631" i="99" s="1"/>
  <c r="K1631" i="99" s="1"/>
  <c r="I1630" i="99"/>
  <c r="J1630" i="99" s="1"/>
  <c r="K1630" i="99" s="1"/>
  <c r="I1629" i="99"/>
  <c r="I1626" i="99"/>
  <c r="I1625" i="99"/>
  <c r="J1625" i="99" s="1"/>
  <c r="I1624" i="99"/>
  <c r="I1623" i="99"/>
  <c r="I1622" i="99"/>
  <c r="J1622" i="99" s="1"/>
  <c r="I1621" i="99"/>
  <c r="I1620" i="99"/>
  <c r="I1619" i="99"/>
  <c r="I1618" i="99"/>
  <c r="I1617" i="99"/>
  <c r="I1616" i="99"/>
  <c r="I1615" i="99"/>
  <c r="J1615" i="99" s="1"/>
  <c r="K1615" i="99" s="1"/>
  <c r="I1614" i="99"/>
  <c r="J1614" i="99" s="1"/>
  <c r="I1613" i="99"/>
  <c r="J1613" i="99" s="1"/>
  <c r="K1613" i="99" s="1"/>
  <c r="I1612" i="99"/>
  <c r="J1612" i="99" s="1"/>
  <c r="I1611" i="99"/>
  <c r="I1610" i="99"/>
  <c r="I1606" i="99"/>
  <c r="I1605" i="99"/>
  <c r="I1604" i="99"/>
  <c r="I1603" i="99"/>
  <c r="J1603" i="99" s="1"/>
  <c r="I1602" i="99"/>
  <c r="J1602" i="99" s="1"/>
  <c r="K1602" i="99" s="1"/>
  <c r="I1601" i="99"/>
  <c r="I1598" i="99"/>
  <c r="I1597" i="99"/>
  <c r="I1596" i="99"/>
  <c r="I1595" i="99"/>
  <c r="J1595" i="99" s="1"/>
  <c r="K1595" i="99" s="1"/>
  <c r="I1594" i="99"/>
  <c r="J1594" i="99" s="1"/>
  <c r="I1593" i="99"/>
  <c r="I1592" i="99"/>
  <c r="I1591" i="99"/>
  <c r="J1591" i="99" s="1"/>
  <c r="K1591" i="99" s="1"/>
  <c r="I1590" i="99"/>
  <c r="I1589" i="99"/>
  <c r="J1589" i="99" s="1"/>
  <c r="I1588" i="99"/>
  <c r="J1588" i="99" s="1"/>
  <c r="K1588" i="99" s="1"/>
  <c r="I1587" i="99"/>
  <c r="I1586" i="99"/>
  <c r="I1585" i="99"/>
  <c r="I1584" i="99"/>
  <c r="I1583" i="99"/>
  <c r="J1583" i="99" s="1"/>
  <c r="I1582" i="99"/>
  <c r="J1582" i="99" s="1"/>
  <c r="K1582" i="99" s="1"/>
  <c r="I1578" i="99"/>
  <c r="I1575" i="99"/>
  <c r="J1575" i="99" s="1"/>
  <c r="K1575" i="99" s="1"/>
  <c r="I1574" i="99"/>
  <c r="I1573" i="99"/>
  <c r="I1572" i="99"/>
  <c r="I1571" i="99"/>
  <c r="I1570" i="99"/>
  <c r="J1570" i="99" s="1"/>
  <c r="K1570" i="99" s="1"/>
  <c r="I1569" i="99"/>
  <c r="I1568" i="99"/>
  <c r="I1567" i="99"/>
  <c r="J1567" i="99" s="1"/>
  <c r="I1564" i="99"/>
  <c r="I1563" i="99"/>
  <c r="J1563" i="99" s="1"/>
  <c r="I1562" i="99"/>
  <c r="I1561" i="99"/>
  <c r="I1560" i="99"/>
  <c r="J1560" i="99" s="1"/>
  <c r="K1560" i="99" s="1"/>
  <c r="I1559" i="99"/>
  <c r="I1558" i="99"/>
  <c r="I1557" i="99"/>
  <c r="I1556" i="99"/>
  <c r="I1555" i="99"/>
  <c r="J1555" i="99" s="1"/>
  <c r="K1555" i="99" s="1"/>
  <c r="I1554" i="99"/>
  <c r="I1553" i="99"/>
  <c r="J1553" i="99" s="1"/>
  <c r="K1553" i="99" s="1"/>
  <c r="I1552" i="99"/>
  <c r="J1552" i="99" s="1"/>
  <c r="I1551" i="99"/>
  <c r="I1550" i="99"/>
  <c r="I1549" i="99"/>
  <c r="I1548" i="99"/>
  <c r="I1547" i="99"/>
  <c r="J1547" i="99" s="1"/>
  <c r="I1543" i="99"/>
  <c r="J1543" i="99" s="1"/>
  <c r="I1541" i="99"/>
  <c r="I1539" i="99"/>
  <c r="I1537" i="99"/>
  <c r="I1536" i="99"/>
  <c r="I1535" i="99"/>
  <c r="I1532" i="99"/>
  <c r="J1532" i="99" s="1"/>
  <c r="K1532" i="99" s="1"/>
  <c r="I1531" i="99"/>
  <c r="I1530" i="99"/>
  <c r="I1529" i="99"/>
  <c r="I1526" i="99"/>
  <c r="J1526" i="99" s="1"/>
  <c r="K1526" i="99" s="1"/>
  <c r="I1524" i="99"/>
  <c r="I1523" i="99"/>
  <c r="I1522" i="99"/>
  <c r="J1522" i="99" s="1"/>
  <c r="I1521" i="99"/>
  <c r="I1516" i="99"/>
  <c r="I1512" i="99"/>
  <c r="J1512" i="99" s="1"/>
  <c r="I1511" i="99"/>
  <c r="J1511" i="99" s="1"/>
  <c r="K1511" i="99" s="1"/>
  <c r="I1510" i="99"/>
  <c r="I1509" i="99"/>
  <c r="J1509" i="99" s="1"/>
  <c r="K1509" i="99" s="1"/>
  <c r="I1508" i="99"/>
  <c r="I1507" i="99"/>
  <c r="J1507" i="99" s="1"/>
  <c r="K1507" i="99" s="1"/>
  <c r="I1506" i="99"/>
  <c r="J1506" i="99" s="1"/>
  <c r="I1505" i="99"/>
  <c r="J1505" i="99" s="1"/>
  <c r="K1505" i="99" s="1"/>
  <c r="I1504" i="99"/>
  <c r="I1503" i="99"/>
  <c r="J1503" i="99" s="1"/>
  <c r="K1503" i="99" s="1"/>
  <c r="I1500" i="99"/>
  <c r="I1499" i="99"/>
  <c r="J1499" i="99" s="1"/>
  <c r="I1496" i="99"/>
  <c r="I1495" i="99"/>
  <c r="I1494" i="99"/>
  <c r="J1494" i="99" s="1"/>
  <c r="K1494" i="99" s="1"/>
  <c r="I1493" i="99"/>
  <c r="I1492" i="99"/>
  <c r="I1490" i="99"/>
  <c r="I1488" i="99"/>
  <c r="I1486" i="99"/>
  <c r="I1483" i="99"/>
  <c r="J1483" i="99" s="1"/>
  <c r="I1482" i="99"/>
  <c r="I1478" i="99"/>
  <c r="I1477" i="99"/>
  <c r="I1476" i="99"/>
  <c r="I1475" i="99"/>
  <c r="J1475" i="99" s="1"/>
  <c r="K1475" i="99" s="1"/>
  <c r="I1474" i="99"/>
  <c r="J1474" i="99" s="1"/>
  <c r="I1473" i="99"/>
  <c r="J1473" i="99" s="1"/>
  <c r="K1473" i="99" s="1"/>
  <c r="I1472" i="99"/>
  <c r="I1471" i="99"/>
  <c r="J1471" i="99" s="1"/>
  <c r="K1471" i="99" s="1"/>
  <c r="I1469" i="99"/>
  <c r="I1468" i="99"/>
  <c r="J1468" i="99" s="1"/>
  <c r="I1467" i="99"/>
  <c r="I1462" i="99"/>
  <c r="I1460" i="99"/>
  <c r="I1459" i="99"/>
  <c r="J1459" i="99" s="1"/>
  <c r="K1459" i="99" s="1"/>
  <c r="I1458" i="99"/>
  <c r="I1457" i="99"/>
  <c r="J1457" i="99" s="1"/>
  <c r="K1457" i="99" s="1"/>
  <c r="I1456" i="99"/>
  <c r="J1456" i="99" s="1"/>
  <c r="K1456" i="99" s="1"/>
  <c r="I1455" i="99"/>
  <c r="J1455" i="99" s="1"/>
  <c r="I1454" i="99"/>
  <c r="I1453" i="99"/>
  <c r="I1451" i="99"/>
  <c r="J1451" i="99" s="1"/>
  <c r="I1450" i="99"/>
  <c r="I1449" i="99"/>
  <c r="J1449" i="99" s="1"/>
  <c r="K1449" i="99" s="1"/>
  <c r="I1448" i="99"/>
  <c r="I1447" i="99"/>
  <c r="I1446" i="99"/>
  <c r="J1446" i="99" s="1"/>
  <c r="I1445" i="99"/>
  <c r="I1444" i="99"/>
  <c r="I1440" i="99"/>
  <c r="I1438" i="99"/>
  <c r="I1437" i="99"/>
  <c r="J1437" i="99" s="1"/>
  <c r="K1437" i="99" s="1"/>
  <c r="I1436" i="99"/>
  <c r="J1436" i="99" s="1"/>
  <c r="I1435" i="99"/>
  <c r="I1434" i="99"/>
  <c r="J1434" i="99" s="1"/>
  <c r="I1433" i="99"/>
  <c r="I1430" i="99"/>
  <c r="J1430" i="99" s="1"/>
  <c r="K1430" i="99" s="1"/>
  <c r="I1429" i="99"/>
  <c r="J1429" i="99" s="1"/>
  <c r="K1429" i="99" s="1"/>
  <c r="I1421" i="99"/>
  <c r="I1420" i="99"/>
  <c r="J1420" i="99" s="1"/>
  <c r="K1420" i="99" s="1"/>
  <c r="I1417" i="99"/>
  <c r="J1417" i="99" s="1"/>
  <c r="K1417" i="99" s="1"/>
  <c r="I1416" i="99"/>
  <c r="J1416" i="99" s="1"/>
  <c r="I1413" i="99"/>
  <c r="J1413" i="99" s="1"/>
  <c r="I1412" i="99"/>
  <c r="I1411" i="99"/>
  <c r="J1411" i="99" s="1"/>
  <c r="K1411" i="99" s="1"/>
  <c r="I1407" i="99"/>
  <c r="J1407" i="99" s="1"/>
  <c r="I1406" i="99"/>
  <c r="J1406" i="99" s="1"/>
  <c r="I1405" i="99"/>
  <c r="J1405" i="99" s="1"/>
  <c r="K1405" i="99" s="1"/>
  <c r="I1404" i="99"/>
  <c r="I1403" i="99"/>
  <c r="J1403" i="99" s="1"/>
  <c r="K1403" i="99" s="1"/>
  <c r="I1402" i="99"/>
  <c r="J1402" i="99" s="1"/>
  <c r="I1401" i="99"/>
  <c r="J1401" i="99" s="1"/>
  <c r="K1401" i="99" s="1"/>
  <c r="I1400" i="99"/>
  <c r="J1400" i="99" s="1"/>
  <c r="I1399" i="99"/>
  <c r="J1399" i="99" s="1"/>
  <c r="I1398" i="99"/>
  <c r="I1397" i="99"/>
  <c r="J1397" i="99" s="1"/>
  <c r="K1397" i="99" s="1"/>
  <c r="I1396" i="99"/>
  <c r="J1396" i="99" s="1"/>
  <c r="I1395" i="99"/>
  <c r="I1394" i="99"/>
  <c r="J1394" i="99" s="1"/>
  <c r="I1391" i="99"/>
  <c r="I1390" i="99"/>
  <c r="J1390" i="99" s="1"/>
  <c r="K1390" i="99" s="1"/>
  <c r="I1388" i="99"/>
  <c r="I1387" i="99"/>
  <c r="I1385" i="99"/>
  <c r="J1385" i="99" s="1"/>
  <c r="K1385" i="99" s="1"/>
  <c r="I1382" i="99"/>
  <c r="J1382" i="99" s="1"/>
  <c r="K1382" i="99" s="1"/>
  <c r="I1378" i="99"/>
  <c r="I1377" i="99"/>
  <c r="J1377" i="99" s="1"/>
  <c r="I1376" i="99"/>
  <c r="I1374" i="99"/>
  <c r="J1374" i="99" s="1"/>
  <c r="K1374" i="99" s="1"/>
  <c r="I1373" i="99"/>
  <c r="J1373" i="99" s="1"/>
  <c r="I1372" i="99"/>
  <c r="I1370" i="99"/>
  <c r="J1370" i="99" s="1"/>
  <c r="K1370" i="99" s="1"/>
  <c r="I1369" i="99"/>
  <c r="I1368" i="99"/>
  <c r="I1367" i="99"/>
  <c r="I1365" i="99"/>
  <c r="I1362" i="99"/>
  <c r="I1360" i="99"/>
  <c r="I1358" i="99"/>
  <c r="I1356" i="99"/>
  <c r="I1354" i="99"/>
  <c r="J1354" i="99" s="1"/>
  <c r="I1352" i="99"/>
  <c r="I1350" i="99"/>
  <c r="J1350" i="99" s="1"/>
  <c r="I1347" i="99"/>
  <c r="I1345" i="99"/>
  <c r="J1345" i="99" s="1"/>
  <c r="K1345" i="99" s="1"/>
  <c r="I1343" i="99"/>
  <c r="J1343" i="99" s="1"/>
  <c r="K1343" i="99" s="1"/>
  <c r="I1341" i="99"/>
  <c r="I1338" i="99"/>
  <c r="J1338" i="99" s="1"/>
  <c r="K1338" i="99" s="1"/>
  <c r="I1336" i="99"/>
  <c r="I1334" i="99"/>
  <c r="J1334" i="99" s="1"/>
  <c r="I1332" i="99"/>
  <c r="I1330" i="99"/>
  <c r="I1328" i="99"/>
  <c r="I1325" i="99"/>
  <c r="I1323" i="99"/>
  <c r="J1323" i="99" s="1"/>
  <c r="I1321" i="99"/>
  <c r="J1321" i="99" s="1"/>
  <c r="K1321" i="99" s="1"/>
  <c r="I1319" i="99"/>
  <c r="I1316" i="99"/>
  <c r="J1316" i="99" s="1"/>
  <c r="K1316" i="99" s="1"/>
  <c r="I1314" i="99"/>
  <c r="J1314" i="99" s="1"/>
  <c r="I1312" i="99"/>
  <c r="I1310" i="99"/>
  <c r="I1308" i="99"/>
  <c r="J1308" i="99" s="1"/>
  <c r="I1305" i="99"/>
  <c r="I1303" i="99"/>
  <c r="I1301" i="99"/>
  <c r="J1301" i="99" s="1"/>
  <c r="I1299" i="99"/>
  <c r="J1299" i="99" s="1"/>
  <c r="K1299" i="99" s="1"/>
  <c r="I1297" i="99"/>
  <c r="J1297" i="99" s="1"/>
  <c r="I1294" i="99"/>
  <c r="J1294" i="99" s="1"/>
  <c r="K1294" i="99" s="1"/>
  <c r="I1292" i="99"/>
  <c r="J1292" i="99" s="1"/>
  <c r="K1292" i="99" s="1"/>
  <c r="I1290" i="99"/>
  <c r="J1290" i="99" s="1"/>
  <c r="K1290" i="99" s="1"/>
  <c r="I1288" i="99"/>
  <c r="I1286" i="99"/>
  <c r="J1286" i="99" s="1"/>
  <c r="K1286" i="99" s="1"/>
  <c r="I1284" i="99"/>
  <c r="J1284" i="99" s="1"/>
  <c r="K1284" i="99" s="1"/>
  <c r="I1281" i="99"/>
  <c r="J1281" i="99" s="1"/>
  <c r="I1280" i="99"/>
  <c r="J1280" i="99" s="1"/>
  <c r="I1279" i="99"/>
  <c r="I1278" i="99"/>
  <c r="J1278" i="99" s="1"/>
  <c r="K1278" i="99" s="1"/>
  <c r="I1275" i="99"/>
  <c r="I1274" i="99"/>
  <c r="J1274" i="99" s="1"/>
  <c r="I1273" i="99"/>
  <c r="J1273" i="99" s="1"/>
  <c r="K1273" i="99" s="1"/>
  <c r="I1272" i="99"/>
  <c r="I1271" i="99"/>
  <c r="J1271" i="99" s="1"/>
  <c r="K1271" i="99" s="1"/>
  <c r="I1270" i="99"/>
  <c r="J1270" i="99" s="1"/>
  <c r="I1267" i="99"/>
  <c r="I1266" i="99"/>
  <c r="I1265" i="99"/>
  <c r="J1265" i="99" s="1"/>
  <c r="K1265" i="99" s="1"/>
  <c r="I1264" i="99"/>
  <c r="I1263" i="99"/>
  <c r="I1260" i="99"/>
  <c r="I1258" i="99"/>
  <c r="J1258" i="99" s="1"/>
  <c r="K1258" i="99" s="1"/>
  <c r="I1257" i="99"/>
  <c r="J1257" i="99" s="1"/>
  <c r="I1256" i="99"/>
  <c r="J1256" i="99" s="1"/>
  <c r="K1256" i="99" s="1"/>
  <c r="I1255" i="99"/>
  <c r="I1249" i="99"/>
  <c r="J1249" i="99" s="1"/>
  <c r="K1249" i="99" s="1"/>
  <c r="I1248" i="99"/>
  <c r="I1247" i="99"/>
  <c r="J1247" i="99" s="1"/>
  <c r="K1247" i="99" s="1"/>
  <c r="I1246" i="99"/>
  <c r="J1246" i="99" s="1"/>
  <c r="K1246" i="99" s="1"/>
  <c r="I1245" i="99"/>
  <c r="J1245" i="99" s="1"/>
  <c r="I1244" i="99"/>
  <c r="I1243" i="99"/>
  <c r="I1240" i="99"/>
  <c r="J1240" i="99" s="1"/>
  <c r="K1240" i="99" s="1"/>
  <c r="I1237" i="99"/>
  <c r="I1236" i="99"/>
  <c r="J1236" i="99" s="1"/>
  <c r="I1235" i="99"/>
  <c r="J1235" i="99" s="1"/>
  <c r="K1235" i="99" s="1"/>
  <c r="I1234" i="99"/>
  <c r="I1233" i="99"/>
  <c r="J1233" i="99" s="1"/>
  <c r="K1233" i="99" s="1"/>
  <c r="I1232" i="99"/>
  <c r="J1232" i="99" s="1"/>
  <c r="I1231" i="99"/>
  <c r="I1230" i="99"/>
  <c r="I1229" i="99"/>
  <c r="J1229" i="99" s="1"/>
  <c r="K1229" i="99" s="1"/>
  <c r="I1228" i="99"/>
  <c r="I1227" i="99"/>
  <c r="I1226" i="99"/>
  <c r="I1222" i="99"/>
  <c r="J1222" i="99" s="1"/>
  <c r="K1222" i="99" s="1"/>
  <c r="I1221" i="99"/>
  <c r="J1221" i="99" s="1"/>
  <c r="I1220" i="99"/>
  <c r="J1220" i="99" s="1"/>
  <c r="K1220" i="99" s="1"/>
  <c r="I1219" i="99"/>
  <c r="I1218" i="99"/>
  <c r="J1218" i="99" s="1"/>
  <c r="K1218" i="99" s="1"/>
  <c r="I1217" i="99"/>
  <c r="J1217" i="99" s="1"/>
  <c r="I1216" i="99"/>
  <c r="J1216" i="99" s="1"/>
  <c r="K1216" i="99" s="1"/>
  <c r="I1215" i="99"/>
  <c r="J1215" i="99" s="1"/>
  <c r="K1215" i="99" s="1"/>
  <c r="I1212" i="99"/>
  <c r="J1212" i="99" s="1"/>
  <c r="I1211" i="99"/>
  <c r="I1210" i="99"/>
  <c r="I1207" i="99"/>
  <c r="J1207" i="99" s="1"/>
  <c r="K1207" i="99" s="1"/>
  <c r="I1206" i="99"/>
  <c r="I1205" i="99"/>
  <c r="I1204" i="99"/>
  <c r="I1203" i="99"/>
  <c r="I1202" i="99"/>
  <c r="J1202" i="99" s="1"/>
  <c r="I1201" i="99"/>
  <c r="I1198" i="99"/>
  <c r="I1197" i="99"/>
  <c r="J1197" i="99" s="1"/>
  <c r="K1197" i="99" s="1"/>
  <c r="I1196" i="99"/>
  <c r="J1196" i="99" s="1"/>
  <c r="I1195" i="99"/>
  <c r="I1194" i="99"/>
  <c r="I1193" i="99"/>
  <c r="J1193" i="99" s="1"/>
  <c r="K1193" i="99" s="1"/>
  <c r="I1192" i="99"/>
  <c r="J1192" i="99" s="1"/>
  <c r="I1191" i="99"/>
  <c r="J1191" i="99" s="1"/>
  <c r="K1191" i="99" s="1"/>
  <c r="I1188" i="99"/>
  <c r="J1188" i="99" s="1"/>
  <c r="I1187" i="99"/>
  <c r="I1186" i="99"/>
  <c r="J1186" i="99" s="1"/>
  <c r="I1185" i="99"/>
  <c r="I1184" i="99"/>
  <c r="I1181" i="99"/>
  <c r="J1181" i="99" s="1"/>
  <c r="K1181" i="99" s="1"/>
  <c r="I1180" i="99"/>
  <c r="J1180" i="99" s="1"/>
  <c r="I1179" i="99"/>
  <c r="J1179" i="99" s="1"/>
  <c r="K1179" i="99" s="1"/>
  <c r="I1178" i="99"/>
  <c r="J1178" i="99" s="1"/>
  <c r="I1177" i="99"/>
  <c r="J1177" i="99" s="1"/>
  <c r="K1177" i="99" s="1"/>
  <c r="I1176" i="99"/>
  <c r="I1175" i="99"/>
  <c r="I1174" i="99"/>
  <c r="I1172" i="99"/>
  <c r="I1170" i="99"/>
  <c r="J1170" i="99" s="1"/>
  <c r="J1137" i="99" s="1"/>
  <c r="I1168" i="99"/>
  <c r="I1165" i="99"/>
  <c r="I1164" i="99"/>
  <c r="J1164" i="99" s="1"/>
  <c r="K1164" i="99" s="1"/>
  <c r="I1163" i="99"/>
  <c r="J1163" i="99" s="1"/>
  <c r="I1160" i="99"/>
  <c r="I1159" i="99"/>
  <c r="I1158" i="99"/>
  <c r="J1158" i="99" s="1"/>
  <c r="K1158" i="99" s="1"/>
  <c r="I1157" i="99"/>
  <c r="J1157" i="99" s="1"/>
  <c r="I1156" i="99"/>
  <c r="J1156" i="99" s="1"/>
  <c r="K1156" i="99" s="1"/>
  <c r="I1155" i="99"/>
  <c r="J1155" i="99" s="1"/>
  <c r="I1154" i="99"/>
  <c r="I1153" i="99"/>
  <c r="J1153" i="99" s="1"/>
  <c r="I1152" i="99"/>
  <c r="I1151" i="99"/>
  <c r="I1150" i="99"/>
  <c r="J1150" i="99" s="1"/>
  <c r="K1150" i="99" s="1"/>
  <c r="I1149" i="99"/>
  <c r="J1149" i="99" s="1"/>
  <c r="I1146" i="99"/>
  <c r="J1146" i="99" s="1"/>
  <c r="K1146" i="99" s="1"/>
  <c r="I1145" i="99"/>
  <c r="J1145" i="99" s="1"/>
  <c r="I1144" i="99"/>
  <c r="J1144" i="99" s="1"/>
  <c r="K1144" i="99" s="1"/>
  <c r="I1143" i="99"/>
  <c r="I1142" i="99"/>
  <c r="I1141" i="99"/>
  <c r="I1140" i="99"/>
  <c r="I1139" i="99"/>
  <c r="J1139" i="99" s="1"/>
  <c r="I1132" i="99"/>
  <c r="I1130" i="99"/>
  <c r="J1130" i="99" s="1"/>
  <c r="K1130" i="99" s="1"/>
  <c r="I1128" i="99"/>
  <c r="J1128" i="99" s="1"/>
  <c r="I1124" i="99"/>
  <c r="I1123" i="99"/>
  <c r="I1120" i="99"/>
  <c r="J1120" i="99" s="1"/>
  <c r="K1120" i="99" s="1"/>
  <c r="I1119" i="99"/>
  <c r="J1119" i="99" s="1"/>
  <c r="I1116" i="99"/>
  <c r="J1116" i="99" s="1"/>
  <c r="K1116" i="99" s="1"/>
  <c r="I1115" i="99"/>
  <c r="J1115" i="99" s="1"/>
  <c r="I1112" i="99"/>
  <c r="I1111" i="99"/>
  <c r="J1111" i="99" s="1"/>
  <c r="I1110" i="99"/>
  <c r="I1107" i="99"/>
  <c r="I1106" i="99"/>
  <c r="J1106" i="99" s="1"/>
  <c r="K1106" i="99" s="1"/>
  <c r="I1103" i="99"/>
  <c r="J1103" i="99" s="1"/>
  <c r="I1102" i="99"/>
  <c r="J1102" i="99" s="1"/>
  <c r="K1102" i="99" s="1"/>
  <c r="I1101" i="99"/>
  <c r="J1101" i="99" s="1"/>
  <c r="I1097" i="99"/>
  <c r="J1097" i="99" s="1"/>
  <c r="K1097" i="99" s="1"/>
  <c r="I1095" i="99"/>
  <c r="I1093" i="99"/>
  <c r="J1093" i="99" s="1"/>
  <c r="I1091" i="99"/>
  <c r="I1088" i="99"/>
  <c r="I1086" i="99"/>
  <c r="J1086" i="99" s="1"/>
  <c r="I1084" i="99"/>
  <c r="I1082" i="99"/>
  <c r="I1081" i="99"/>
  <c r="J1081" i="99" s="1"/>
  <c r="K1081" i="99" s="1"/>
  <c r="I1080" i="99"/>
  <c r="I1079" i="99"/>
  <c r="I1078" i="99"/>
  <c r="I1076" i="99"/>
  <c r="J1076" i="99" s="1"/>
  <c r="K1076" i="99" s="1"/>
  <c r="I1072" i="99"/>
  <c r="J1072" i="99" s="1"/>
  <c r="I1071" i="99"/>
  <c r="J1071" i="99" s="1"/>
  <c r="K1071" i="99" s="1"/>
  <c r="I1070" i="99"/>
  <c r="J1070" i="99" s="1"/>
  <c r="I1069" i="99"/>
  <c r="I1068" i="99"/>
  <c r="J1068" i="99" s="1"/>
  <c r="I1065" i="99"/>
  <c r="I1064" i="99"/>
  <c r="I1063" i="99"/>
  <c r="J1063" i="99" s="1"/>
  <c r="K1063" i="99" s="1"/>
  <c r="I1062" i="99"/>
  <c r="I1061" i="99"/>
  <c r="J1061" i="99" s="1"/>
  <c r="K1061" i="99" s="1"/>
  <c r="I1060" i="99"/>
  <c r="J1060" i="99" s="1"/>
  <c r="K1060" i="99" s="1"/>
  <c r="I1059" i="99"/>
  <c r="J1059" i="99" s="1"/>
  <c r="K1059" i="99" s="1"/>
  <c r="I1058" i="99"/>
  <c r="I1057" i="99"/>
  <c r="J1057" i="99" s="1"/>
  <c r="I1054" i="99"/>
  <c r="I1051" i="99"/>
  <c r="I1050" i="99"/>
  <c r="J1050" i="99" s="1"/>
  <c r="I1049" i="99"/>
  <c r="I1048" i="99"/>
  <c r="I1047" i="99"/>
  <c r="J1047" i="99" s="1"/>
  <c r="K1047" i="99" s="1"/>
  <c r="I1046" i="99"/>
  <c r="I1045" i="99"/>
  <c r="I1044" i="99"/>
  <c r="I1041" i="99"/>
  <c r="J1041" i="99" s="1"/>
  <c r="K1041" i="99" s="1"/>
  <c r="I1040" i="99"/>
  <c r="J1040" i="99" s="1"/>
  <c r="I1039" i="99"/>
  <c r="J1039" i="99" s="1"/>
  <c r="K1039" i="99" s="1"/>
  <c r="I1037" i="99"/>
  <c r="J1037" i="99" s="1"/>
  <c r="K1037" i="99" s="1"/>
  <c r="I1036" i="99"/>
  <c r="I1035" i="99"/>
  <c r="I1034" i="99"/>
  <c r="I1030" i="99"/>
  <c r="I1027" i="99"/>
  <c r="I1026" i="99"/>
  <c r="J1026" i="99" s="1"/>
  <c r="I1024" i="99"/>
  <c r="I1023" i="99"/>
  <c r="J1023" i="99" s="1"/>
  <c r="K1023" i="99" s="1"/>
  <c r="I1021" i="99"/>
  <c r="I1020" i="99"/>
  <c r="I1019" i="99"/>
  <c r="J1019" i="99" s="1"/>
  <c r="K1019" i="99" s="1"/>
  <c r="I1018" i="99"/>
  <c r="J1018" i="99" s="1"/>
  <c r="K1018" i="99" s="1"/>
  <c r="I1015" i="99"/>
  <c r="J1015" i="99" s="1"/>
  <c r="K1015" i="99" s="1"/>
  <c r="I1014" i="99"/>
  <c r="I1013" i="99"/>
  <c r="J1013" i="99" s="1"/>
  <c r="K1013" i="99" s="1"/>
  <c r="I1012" i="99"/>
  <c r="I1011" i="99"/>
  <c r="I1010" i="99"/>
  <c r="I1009" i="99"/>
  <c r="J1009" i="99" s="1"/>
  <c r="I1006" i="99"/>
  <c r="I1005" i="99"/>
  <c r="J1005" i="99" s="1"/>
  <c r="K1005" i="99" s="1"/>
  <c r="I1004" i="99"/>
  <c r="I1003" i="99"/>
  <c r="I1001" i="99"/>
  <c r="I1000" i="99"/>
  <c r="J1000" i="99" s="1"/>
  <c r="K1000" i="99" s="1"/>
  <c r="I998" i="99"/>
  <c r="I997" i="99"/>
  <c r="I996" i="99"/>
  <c r="J996" i="99" s="1"/>
  <c r="K996" i="99" s="1"/>
  <c r="I995" i="99"/>
  <c r="I991" i="99"/>
  <c r="J991" i="99" s="1"/>
  <c r="I990" i="99"/>
  <c r="I989" i="99"/>
  <c r="J989" i="99" s="1"/>
  <c r="I988" i="99"/>
  <c r="I987" i="99"/>
  <c r="I986" i="99"/>
  <c r="J986" i="99" s="1"/>
  <c r="K986" i="99" s="1"/>
  <c r="I983" i="99"/>
  <c r="I982" i="99"/>
  <c r="J982" i="99" s="1"/>
  <c r="K982" i="99" s="1"/>
  <c r="I981" i="99"/>
  <c r="I980" i="99"/>
  <c r="I979" i="99"/>
  <c r="I978" i="99"/>
  <c r="J978" i="99" s="1"/>
  <c r="K978" i="99" s="1"/>
  <c r="I977" i="99"/>
  <c r="J977" i="99" s="1"/>
  <c r="I976" i="99"/>
  <c r="J976" i="99" s="1"/>
  <c r="I975" i="99"/>
  <c r="I974" i="99"/>
  <c r="I973" i="99"/>
  <c r="J973" i="99" s="1"/>
  <c r="I972" i="99"/>
  <c r="J972" i="99" s="1"/>
  <c r="K972" i="99" s="1"/>
  <c r="I971" i="99"/>
  <c r="I967" i="99"/>
  <c r="I966" i="99"/>
  <c r="I965" i="99"/>
  <c r="I964" i="99"/>
  <c r="J964" i="99" s="1"/>
  <c r="I963" i="99"/>
  <c r="I962" i="99"/>
  <c r="J962" i="99" s="1"/>
  <c r="I961" i="99"/>
  <c r="I960" i="99"/>
  <c r="J960" i="99" s="1"/>
  <c r="I957" i="99"/>
  <c r="I956" i="99"/>
  <c r="I955" i="99"/>
  <c r="J955" i="99" s="1"/>
  <c r="K955" i="99" s="1"/>
  <c r="I952" i="99"/>
  <c r="J952" i="99" s="1"/>
  <c r="K952" i="99" s="1"/>
  <c r="I951" i="99"/>
  <c r="I950" i="99"/>
  <c r="I949" i="99"/>
  <c r="J949" i="99" s="1"/>
  <c r="K949" i="99" s="1"/>
  <c r="I948" i="99"/>
  <c r="J948" i="99" s="1"/>
  <c r="K948" i="99" s="1"/>
  <c r="I947" i="99"/>
  <c r="J947" i="99" s="1"/>
  <c r="K947" i="99" s="1"/>
  <c r="I946" i="99"/>
  <c r="J946" i="99" s="1"/>
  <c r="I945" i="99"/>
  <c r="J945" i="99" s="1"/>
  <c r="K945" i="99" s="1"/>
  <c r="I944" i="99"/>
  <c r="J944" i="99" s="1"/>
  <c r="K944" i="99" s="1"/>
  <c r="I941" i="99"/>
  <c r="I940" i="99"/>
  <c r="I939" i="99"/>
  <c r="I936" i="99"/>
  <c r="J936" i="99" s="1"/>
  <c r="K936" i="99" s="1"/>
  <c r="I935" i="99"/>
  <c r="J935" i="99" s="1"/>
  <c r="K935" i="99" s="1"/>
  <c r="I934" i="99"/>
  <c r="J934" i="99" s="1"/>
  <c r="I933" i="99"/>
  <c r="J933" i="99" s="1"/>
  <c r="I932" i="99"/>
  <c r="J932" i="99" s="1"/>
  <c r="K932" i="99" s="1"/>
  <c r="I931" i="99"/>
  <c r="J931" i="99" s="1"/>
  <c r="K931" i="99" s="1"/>
  <c r="I930" i="99"/>
  <c r="I929" i="99"/>
  <c r="I928" i="99"/>
  <c r="J928" i="99" s="1"/>
  <c r="K928" i="99" s="1"/>
  <c r="I925" i="99"/>
  <c r="I924" i="99"/>
  <c r="I923" i="99"/>
  <c r="J923" i="99" s="1"/>
  <c r="I922" i="99"/>
  <c r="I921" i="99"/>
  <c r="J921" i="99" s="1"/>
  <c r="K921" i="99" s="1"/>
  <c r="I920" i="99"/>
  <c r="J920" i="99" s="1"/>
  <c r="I919" i="99"/>
  <c r="J919" i="99" s="1"/>
  <c r="I918" i="99"/>
  <c r="J918" i="99" s="1"/>
  <c r="K918" i="99" s="1"/>
  <c r="I917" i="99"/>
  <c r="I916" i="99"/>
  <c r="I915" i="99"/>
  <c r="I914" i="99"/>
  <c r="J914" i="99" s="1"/>
  <c r="K914" i="99" s="1"/>
  <c r="I911" i="99"/>
  <c r="J911" i="99" s="1"/>
  <c r="K911" i="99" s="1"/>
  <c r="I910" i="99"/>
  <c r="I909" i="99"/>
  <c r="J909" i="99" s="1"/>
  <c r="I908" i="99"/>
  <c r="I907" i="99"/>
  <c r="J907" i="99" s="1"/>
  <c r="K907" i="99" s="1"/>
  <c r="I906" i="99"/>
  <c r="J906" i="99" s="1"/>
  <c r="I903" i="99"/>
  <c r="J903" i="99" s="1"/>
  <c r="I902" i="99"/>
  <c r="J902" i="99" s="1"/>
  <c r="K902" i="99" s="1"/>
  <c r="I901" i="99"/>
  <c r="J901" i="99" s="1"/>
  <c r="K901" i="99" s="1"/>
  <c r="I900" i="99"/>
  <c r="I899" i="99"/>
  <c r="I898" i="99"/>
  <c r="J898" i="99" s="1"/>
  <c r="K898" i="99" s="1"/>
  <c r="I897" i="99"/>
  <c r="I896" i="99"/>
  <c r="I895" i="99"/>
  <c r="J895" i="99" s="1"/>
  <c r="I894" i="99"/>
  <c r="I893" i="99"/>
  <c r="I892" i="99"/>
  <c r="J892" i="99" s="1"/>
  <c r="I891" i="99"/>
  <c r="J891" i="99" s="1"/>
  <c r="I890" i="99"/>
  <c r="J890" i="99" s="1"/>
  <c r="K890" i="99" s="1"/>
  <c r="I889" i="99"/>
  <c r="I888" i="99"/>
  <c r="I884" i="99"/>
  <c r="I883" i="99"/>
  <c r="J883" i="99" s="1"/>
  <c r="K883" i="99" s="1"/>
  <c r="I882" i="99"/>
  <c r="J882" i="99" s="1"/>
  <c r="K882" i="99" s="1"/>
  <c r="I881" i="99"/>
  <c r="I880" i="99"/>
  <c r="J880" i="99" s="1"/>
  <c r="I879" i="99"/>
  <c r="I878" i="99"/>
  <c r="J878" i="99" s="1"/>
  <c r="K878" i="99" s="1"/>
  <c r="I877" i="99"/>
  <c r="J877" i="99" s="1"/>
  <c r="I876" i="99"/>
  <c r="J876" i="99" s="1"/>
  <c r="I875" i="99"/>
  <c r="J875" i="99" s="1"/>
  <c r="K875" i="99" s="1"/>
  <c r="I872" i="99"/>
  <c r="J872" i="99" s="1"/>
  <c r="K872" i="99" s="1"/>
  <c r="I871" i="99"/>
  <c r="I870" i="99"/>
  <c r="I869" i="99"/>
  <c r="J869" i="99" s="1"/>
  <c r="K869" i="99" s="1"/>
  <c r="I868" i="99"/>
  <c r="I867" i="99"/>
  <c r="I866" i="99"/>
  <c r="J866" i="99" s="1"/>
  <c r="I865" i="99"/>
  <c r="I864" i="99"/>
  <c r="I863" i="99"/>
  <c r="J863" i="99" s="1"/>
  <c r="I860" i="99"/>
  <c r="J860" i="99" s="1"/>
  <c r="I859" i="99"/>
  <c r="J859" i="99" s="1"/>
  <c r="K859" i="99" s="1"/>
  <c r="I858" i="99"/>
  <c r="I857" i="99"/>
  <c r="I856" i="99"/>
  <c r="I855" i="99"/>
  <c r="J855" i="99" s="1"/>
  <c r="K855" i="99" s="1"/>
  <c r="I854" i="99"/>
  <c r="J854" i="99" s="1"/>
  <c r="K854" i="99" s="1"/>
  <c r="I853" i="99"/>
  <c r="I852" i="99"/>
  <c r="J852" i="99" s="1"/>
  <c r="I851" i="99"/>
  <c r="I850" i="99"/>
  <c r="I849" i="99"/>
  <c r="J849" i="99" s="1"/>
  <c r="I848" i="99"/>
  <c r="J848" i="99" s="1"/>
  <c r="I845" i="99"/>
  <c r="J845" i="99" s="1"/>
  <c r="K845" i="99" s="1"/>
  <c r="I844" i="99"/>
  <c r="J844" i="99" s="1"/>
  <c r="K844" i="99" s="1"/>
  <c r="I843" i="99"/>
  <c r="I842" i="99"/>
  <c r="I841" i="99"/>
  <c r="J841" i="99" s="1"/>
  <c r="K841" i="99" s="1"/>
  <c r="I840" i="99"/>
  <c r="I839" i="99"/>
  <c r="I838" i="99"/>
  <c r="J838" i="99" s="1"/>
  <c r="I837" i="99"/>
  <c r="I836" i="99"/>
  <c r="I835" i="99"/>
  <c r="J835" i="99" s="1"/>
  <c r="I831" i="99"/>
  <c r="J831" i="99" s="1"/>
  <c r="I830" i="99"/>
  <c r="J830" i="99" s="1"/>
  <c r="K830" i="99" s="1"/>
  <c r="I829" i="99"/>
  <c r="I828" i="99"/>
  <c r="I827" i="99"/>
  <c r="I826" i="99"/>
  <c r="J826" i="99" s="1"/>
  <c r="K826" i="99" s="1"/>
  <c r="I825" i="99"/>
  <c r="J825" i="99" s="1"/>
  <c r="K825" i="99" s="1"/>
  <c r="I823" i="99"/>
  <c r="I822" i="99"/>
  <c r="J822" i="99" s="1"/>
  <c r="I821" i="99"/>
  <c r="I820" i="99"/>
  <c r="I819" i="99"/>
  <c r="J819" i="99" s="1"/>
  <c r="I818" i="99"/>
  <c r="J818" i="99" s="1"/>
  <c r="I817" i="99"/>
  <c r="J817" i="99" s="1"/>
  <c r="K817" i="99" s="1"/>
  <c r="I813" i="99"/>
  <c r="J813" i="99" s="1"/>
  <c r="K813" i="99" s="1"/>
  <c r="I812" i="99"/>
  <c r="I811" i="99"/>
  <c r="I810" i="99"/>
  <c r="J810" i="99" s="1"/>
  <c r="K810" i="99" s="1"/>
  <c r="I809" i="99"/>
  <c r="I808" i="99"/>
  <c r="I806" i="99"/>
  <c r="J806" i="99" s="1"/>
  <c r="I804" i="99"/>
  <c r="I802" i="99"/>
  <c r="I800" i="99"/>
  <c r="J800" i="99" s="1"/>
  <c r="I797" i="99"/>
  <c r="J797" i="99" s="1"/>
  <c r="I796" i="99"/>
  <c r="J796" i="99" s="1"/>
  <c r="K796" i="99" s="1"/>
  <c r="I795" i="99"/>
  <c r="I793" i="99"/>
  <c r="I792" i="99"/>
  <c r="I789" i="99"/>
  <c r="J789" i="99" s="1"/>
  <c r="K789" i="99" s="1"/>
  <c r="I788" i="99"/>
  <c r="J788" i="99" s="1"/>
  <c r="K788" i="99" s="1"/>
  <c r="I786" i="99"/>
  <c r="I785" i="99"/>
  <c r="J785" i="99" s="1"/>
  <c r="I784" i="99"/>
  <c r="I782" i="99"/>
  <c r="I781" i="99"/>
  <c r="J781" i="99" s="1"/>
  <c r="I780" i="99"/>
  <c r="J780" i="99" s="1"/>
  <c r="I779" i="99"/>
  <c r="J779" i="99" s="1"/>
  <c r="K779" i="99" s="1"/>
  <c r="I776" i="99"/>
  <c r="J776" i="99" s="1"/>
  <c r="K776" i="99" s="1"/>
  <c r="I774" i="99"/>
  <c r="I773" i="99"/>
  <c r="I772" i="99"/>
  <c r="J772" i="99" s="1"/>
  <c r="K772" i="99" s="1"/>
  <c r="I771" i="99"/>
  <c r="I770" i="99"/>
  <c r="I769" i="99"/>
  <c r="J769" i="99" s="1"/>
  <c r="I768" i="99"/>
  <c r="I766" i="99"/>
  <c r="I765" i="99"/>
  <c r="J765" i="99" s="1"/>
  <c r="I764" i="99"/>
  <c r="J764" i="99" s="1"/>
  <c r="I763" i="99"/>
  <c r="J763" i="99" s="1"/>
  <c r="K763" i="99" s="1"/>
  <c r="I761" i="99"/>
  <c r="I759" i="99"/>
  <c r="I758" i="99"/>
  <c r="I754" i="99"/>
  <c r="J754" i="99" s="1"/>
  <c r="K754" i="99" s="1"/>
  <c r="I753" i="99"/>
  <c r="J753" i="99" s="1"/>
  <c r="K753" i="99" s="1"/>
  <c r="I752" i="99"/>
  <c r="I751" i="99"/>
  <c r="J751" i="99" s="1"/>
  <c r="I750" i="99"/>
  <c r="I747" i="99"/>
  <c r="I746" i="99"/>
  <c r="J746" i="99" s="1"/>
  <c r="I745" i="99"/>
  <c r="J745" i="99" s="1"/>
  <c r="I744" i="99"/>
  <c r="J744" i="99" s="1"/>
  <c r="K744" i="99" s="1"/>
  <c r="I743" i="99"/>
  <c r="J743" i="99" s="1"/>
  <c r="I742" i="99"/>
  <c r="I741" i="99"/>
  <c r="I740" i="99"/>
  <c r="J740" i="99" s="1"/>
  <c r="K740" i="99" s="1"/>
  <c r="I739" i="99"/>
  <c r="I736" i="99"/>
  <c r="I735" i="99"/>
  <c r="J735" i="99" s="1"/>
  <c r="I734" i="99"/>
  <c r="I733" i="99"/>
  <c r="I731" i="99"/>
  <c r="J731" i="99" s="1"/>
  <c r="I730" i="99"/>
  <c r="J730" i="99" s="1"/>
  <c r="I729" i="99"/>
  <c r="J729" i="99" s="1"/>
  <c r="K729" i="99" s="1"/>
  <c r="I728" i="99"/>
  <c r="J728" i="99" s="1"/>
  <c r="K728" i="99" s="1"/>
  <c r="I725" i="99"/>
  <c r="I724" i="99"/>
  <c r="I723" i="99"/>
  <c r="J723" i="99" s="1"/>
  <c r="K723" i="99" s="1"/>
  <c r="I720" i="99"/>
  <c r="J720" i="99" s="1"/>
  <c r="I719" i="99"/>
  <c r="I718" i="99"/>
  <c r="J718" i="99" s="1"/>
  <c r="I715" i="99"/>
  <c r="I714" i="99"/>
  <c r="I713" i="99"/>
  <c r="J713" i="99" s="1"/>
  <c r="I711" i="99"/>
  <c r="J711" i="99" s="1"/>
  <c r="I710" i="99"/>
  <c r="J710" i="99" s="1"/>
  <c r="K710" i="99" s="1"/>
  <c r="I708" i="99"/>
  <c r="J708" i="99" s="1"/>
  <c r="I707" i="99"/>
  <c r="I706" i="99"/>
  <c r="I703" i="99"/>
  <c r="J703" i="99" s="1"/>
  <c r="K703" i="99" s="1"/>
  <c r="I702" i="99"/>
  <c r="I699" i="99"/>
  <c r="I698" i="99"/>
  <c r="I697" i="99"/>
  <c r="I696" i="99"/>
  <c r="J696" i="99" s="1"/>
  <c r="K696" i="99" s="1"/>
  <c r="I692" i="99"/>
  <c r="J692" i="99" s="1"/>
  <c r="I691" i="99"/>
  <c r="I690" i="99"/>
  <c r="I689" i="99"/>
  <c r="I688" i="99"/>
  <c r="J688" i="99" s="1"/>
  <c r="I687" i="99"/>
  <c r="I686" i="99"/>
  <c r="J686" i="99" s="1"/>
  <c r="K686" i="99" s="1"/>
  <c r="I685" i="99"/>
  <c r="I684" i="99"/>
  <c r="J684" i="99" s="1"/>
  <c r="I683" i="99"/>
  <c r="J683" i="99" s="1"/>
  <c r="I682" i="99"/>
  <c r="J682" i="99" s="1"/>
  <c r="K682" i="99" s="1"/>
  <c r="I681" i="99"/>
  <c r="J681" i="99" s="1"/>
  <c r="K681" i="99" s="1"/>
  <c r="I680" i="99"/>
  <c r="I672" i="99"/>
  <c r="J672" i="99" s="1"/>
  <c r="K672" i="99" s="1"/>
  <c r="I669" i="99"/>
  <c r="I668" i="99"/>
  <c r="I667" i="99"/>
  <c r="J667" i="99" s="1"/>
  <c r="I666" i="99"/>
  <c r="I663" i="99"/>
  <c r="J663" i="99" s="1"/>
  <c r="K663" i="99" s="1"/>
  <c r="I661" i="99"/>
  <c r="J661" i="99" s="1"/>
  <c r="I659" i="99"/>
  <c r="I657" i="99"/>
  <c r="J657" i="99" s="1"/>
  <c r="K657" i="99" s="1"/>
  <c r="I655" i="99"/>
  <c r="J655" i="99" s="1"/>
  <c r="K655" i="99" s="1"/>
  <c r="I654" i="99"/>
  <c r="I653" i="99"/>
  <c r="J653" i="99" s="1"/>
  <c r="I652" i="99"/>
  <c r="I651" i="99"/>
  <c r="I647" i="99"/>
  <c r="I646" i="99"/>
  <c r="J646" i="99" s="1"/>
  <c r="I645" i="99"/>
  <c r="I644" i="99"/>
  <c r="I641" i="99"/>
  <c r="I640" i="99"/>
  <c r="I639" i="99"/>
  <c r="J639" i="99" s="1"/>
  <c r="K639" i="99" s="1"/>
  <c r="I638" i="99"/>
  <c r="J638" i="99" s="1"/>
  <c r="K638" i="99" s="1"/>
  <c r="I635" i="99"/>
  <c r="J635" i="99" s="1"/>
  <c r="I634" i="99"/>
  <c r="I633" i="99"/>
  <c r="I632" i="99"/>
  <c r="I631" i="99"/>
  <c r="J631" i="99" s="1"/>
  <c r="K631" i="99" s="1"/>
  <c r="I630" i="99"/>
  <c r="I629" i="99"/>
  <c r="I628" i="99"/>
  <c r="I624" i="99"/>
  <c r="J624" i="99" s="1"/>
  <c r="K624" i="99" s="1"/>
  <c r="I623" i="99"/>
  <c r="I622" i="99"/>
  <c r="I621" i="99"/>
  <c r="I620" i="99"/>
  <c r="J620" i="99" s="1"/>
  <c r="K620" i="99" s="1"/>
  <c r="I619" i="99"/>
  <c r="I615" i="99"/>
  <c r="I614" i="99"/>
  <c r="I612" i="99"/>
  <c r="J612" i="99" s="1"/>
  <c r="K612" i="99" s="1"/>
  <c r="I611" i="99"/>
  <c r="I610" i="99"/>
  <c r="I609" i="99"/>
  <c r="I608" i="99"/>
  <c r="J608" i="99" s="1"/>
  <c r="K608" i="99" s="1"/>
  <c r="I607" i="99"/>
  <c r="I606" i="99"/>
  <c r="I600" i="99"/>
  <c r="I598" i="99"/>
  <c r="K598" i="99" s="1"/>
  <c r="I596" i="99"/>
  <c r="I594" i="99"/>
  <c r="I592" i="99"/>
  <c r="I590" i="99"/>
  <c r="K590" i="99" s="1"/>
  <c r="I588" i="99"/>
  <c r="I586" i="99"/>
  <c r="I585" i="99"/>
  <c r="J585" i="99" s="1"/>
  <c r="K585" i="99" s="1"/>
  <c r="I584" i="99"/>
  <c r="I583" i="99"/>
  <c r="J583" i="99" s="1"/>
  <c r="K583" i="99" s="1"/>
  <c r="I582" i="99"/>
  <c r="I580" i="99"/>
  <c r="I579" i="99"/>
  <c r="I578" i="99"/>
  <c r="J578" i="99" s="1"/>
  <c r="K578" i="99" s="1"/>
  <c r="I575" i="99"/>
  <c r="I571" i="99"/>
  <c r="I570" i="99"/>
  <c r="I569" i="99"/>
  <c r="J569" i="99" s="1"/>
  <c r="K569" i="99" s="1"/>
  <c r="I568" i="99"/>
  <c r="I567" i="99"/>
  <c r="I566" i="99"/>
  <c r="I565" i="99"/>
  <c r="J565" i="99" s="1"/>
  <c r="K565" i="99" s="1"/>
  <c r="I564" i="99"/>
  <c r="I562" i="99"/>
  <c r="I558" i="99"/>
  <c r="I557" i="99"/>
  <c r="J557" i="99" s="1"/>
  <c r="K557" i="99" s="1"/>
  <c r="I556" i="99"/>
  <c r="I554" i="99"/>
  <c r="I552" i="99"/>
  <c r="I551" i="99"/>
  <c r="J551" i="99" s="1"/>
  <c r="K551" i="99" s="1"/>
  <c r="I550" i="99"/>
  <c r="I547" i="99"/>
  <c r="I546" i="99"/>
  <c r="I545" i="99"/>
  <c r="J545" i="99" s="1"/>
  <c r="K545" i="99" s="1"/>
  <c r="I544" i="99"/>
  <c r="I541" i="99"/>
  <c r="I539" i="99"/>
  <c r="I536" i="99"/>
  <c r="J536" i="99" s="1"/>
  <c r="K536" i="99" s="1"/>
  <c r="I535" i="99"/>
  <c r="I532" i="99"/>
  <c r="I530" i="99"/>
  <c r="I529" i="99"/>
  <c r="I528" i="99"/>
  <c r="I527" i="99"/>
  <c r="I526" i="99"/>
  <c r="I525" i="99"/>
  <c r="J525" i="99" s="1"/>
  <c r="K525" i="99" s="1"/>
  <c r="I523" i="99"/>
  <c r="I522" i="99"/>
  <c r="I519" i="99"/>
  <c r="I518" i="99"/>
  <c r="J518" i="99" s="1"/>
  <c r="K518" i="99" s="1"/>
  <c r="I516" i="99"/>
  <c r="I514" i="99"/>
  <c r="I513" i="99"/>
  <c r="I512" i="99"/>
  <c r="J512" i="99" s="1"/>
  <c r="K512" i="99" s="1"/>
  <c r="I511" i="99"/>
  <c r="I509" i="99"/>
  <c r="I508" i="99"/>
  <c r="I507" i="99"/>
  <c r="J507" i="99" s="1"/>
  <c r="K507" i="99" s="1"/>
  <c r="I503" i="99"/>
  <c r="I502" i="99"/>
  <c r="I501" i="99"/>
  <c r="I499" i="99"/>
  <c r="J499" i="99" s="1"/>
  <c r="K499" i="99" s="1"/>
  <c r="I498" i="99"/>
  <c r="I495" i="99"/>
  <c r="I493" i="99"/>
  <c r="I492" i="99"/>
  <c r="J492" i="99" s="1"/>
  <c r="K492" i="99" s="1"/>
  <c r="I491" i="99"/>
  <c r="I489" i="99"/>
  <c r="J489" i="99" s="1"/>
  <c r="K489" i="99" s="1"/>
  <c r="I488" i="99"/>
  <c r="J488" i="99" s="1"/>
  <c r="I486" i="99"/>
  <c r="J486" i="99" s="1"/>
  <c r="I485" i="99"/>
  <c r="I484" i="99"/>
  <c r="J484" i="99" s="1"/>
  <c r="K484" i="99" s="1"/>
  <c r="I483" i="99"/>
  <c r="J483" i="99" s="1"/>
  <c r="I482" i="99"/>
  <c r="J482" i="99" s="1"/>
  <c r="I481" i="99"/>
  <c r="I480" i="99"/>
  <c r="J480" i="99" s="1"/>
  <c r="K480" i="99" s="1"/>
  <c r="I479" i="99"/>
  <c r="J479" i="99" s="1"/>
  <c r="I478" i="99"/>
  <c r="J478" i="99" s="1"/>
  <c r="I476" i="99"/>
  <c r="J476" i="99" s="1"/>
  <c r="K476" i="99" s="1"/>
  <c r="I474" i="99"/>
  <c r="J474" i="99" s="1"/>
  <c r="K474" i="99" s="1"/>
  <c r="I473" i="99"/>
  <c r="J473" i="99" s="1"/>
  <c r="I472" i="99"/>
  <c r="J472" i="99" s="1"/>
  <c r="I471" i="99"/>
  <c r="J471" i="99" s="1"/>
  <c r="K471" i="99" s="1"/>
  <c r="I469" i="99"/>
  <c r="J469" i="99" s="1"/>
  <c r="K469" i="99" s="1"/>
  <c r="I467" i="99"/>
  <c r="J467" i="99" s="1"/>
  <c r="I465" i="99"/>
  <c r="I464" i="99"/>
  <c r="I463" i="99"/>
  <c r="J463" i="99" s="1"/>
  <c r="K463" i="99" s="1"/>
  <c r="I462" i="99"/>
  <c r="J462" i="99" s="1"/>
  <c r="I459" i="99"/>
  <c r="I458" i="99"/>
  <c r="J458" i="99" s="1"/>
  <c r="K458" i="99" s="1"/>
  <c r="I457" i="99"/>
  <c r="J457" i="99" s="1"/>
  <c r="K457" i="99" s="1"/>
  <c r="I456" i="99"/>
  <c r="J456" i="99" s="1"/>
  <c r="I452" i="99"/>
  <c r="J452" i="99" s="1"/>
  <c r="I448" i="99"/>
  <c r="J448" i="99" s="1"/>
  <c r="K448" i="99" s="1"/>
  <c r="I447" i="99"/>
  <c r="J447" i="99" s="1"/>
  <c r="K447" i="99" s="1"/>
  <c r="I446" i="99"/>
  <c r="J446" i="99" s="1"/>
  <c r="I445" i="99"/>
  <c r="I444" i="99"/>
  <c r="I443" i="99"/>
  <c r="J443" i="99" s="1"/>
  <c r="K443" i="99" s="1"/>
  <c r="I442" i="99"/>
  <c r="J442" i="99" s="1"/>
  <c r="I440" i="99"/>
  <c r="I438" i="99"/>
  <c r="J438" i="99" s="1"/>
  <c r="K438" i="99" s="1"/>
  <c r="I437" i="99"/>
  <c r="J437" i="99" s="1"/>
  <c r="K437" i="99" s="1"/>
  <c r="I436" i="99"/>
  <c r="J436" i="99" s="1"/>
  <c r="I435" i="99"/>
  <c r="I434" i="99"/>
  <c r="I432" i="99"/>
  <c r="J432" i="99" s="1"/>
  <c r="K432" i="99" s="1"/>
  <c r="I431" i="99"/>
  <c r="J431" i="99" s="1"/>
  <c r="I430" i="99"/>
  <c r="J430" i="99" s="1"/>
  <c r="K430" i="99" s="1"/>
  <c r="I428" i="99"/>
  <c r="I427" i="99"/>
  <c r="J427" i="99" s="1"/>
  <c r="K427" i="99" s="1"/>
  <c r="I426" i="99"/>
  <c r="J426" i="99" s="1"/>
  <c r="I424" i="99"/>
  <c r="I423" i="99"/>
  <c r="J423" i="99" s="1"/>
  <c r="K423" i="99" s="1"/>
  <c r="I422" i="99"/>
  <c r="J422" i="99" s="1"/>
  <c r="K422" i="99" s="1"/>
  <c r="I421" i="99"/>
  <c r="I416" i="99"/>
  <c r="I415" i="99"/>
  <c r="I414" i="99"/>
  <c r="J414" i="99" s="1"/>
  <c r="K414" i="99" s="1"/>
  <c r="I413" i="99"/>
  <c r="I412" i="99"/>
  <c r="J412" i="99" s="1"/>
  <c r="K412" i="99" s="1"/>
  <c r="I411" i="99"/>
  <c r="I410" i="99"/>
  <c r="J410" i="99" s="1"/>
  <c r="K410" i="99" s="1"/>
  <c r="I409" i="99"/>
  <c r="I408" i="99"/>
  <c r="I407" i="99"/>
  <c r="J407" i="99" s="1"/>
  <c r="I406" i="99"/>
  <c r="J406" i="99" s="1"/>
  <c r="K406" i="99" s="1"/>
  <c r="I405" i="99"/>
  <c r="I404" i="99"/>
  <c r="I403" i="99"/>
  <c r="I402" i="99"/>
  <c r="J402" i="99" s="1"/>
  <c r="K402" i="99" s="1"/>
  <c r="I401" i="99"/>
  <c r="I399" i="99"/>
  <c r="J399" i="99" s="1"/>
  <c r="K399" i="99" s="1"/>
  <c r="I398" i="99"/>
  <c r="I396" i="99"/>
  <c r="J396" i="99" s="1"/>
  <c r="K396" i="99" s="1"/>
  <c r="I395" i="99"/>
  <c r="I394" i="99"/>
  <c r="I393" i="99"/>
  <c r="J393" i="99" s="1"/>
  <c r="I392" i="99"/>
  <c r="J392" i="99" s="1"/>
  <c r="K392" i="99" s="1"/>
  <c r="I391" i="99"/>
  <c r="I390" i="99"/>
  <c r="I389" i="99"/>
  <c r="I388" i="99"/>
  <c r="J388" i="99" s="1"/>
  <c r="K388" i="99" s="1"/>
  <c r="I387" i="99"/>
  <c r="I386" i="99"/>
  <c r="J386" i="99" s="1"/>
  <c r="K386" i="99" s="1"/>
  <c r="I385" i="99"/>
  <c r="I384" i="99"/>
  <c r="J384" i="99" s="1"/>
  <c r="K384" i="99" s="1"/>
  <c r="I382" i="99"/>
  <c r="I380" i="99"/>
  <c r="I379" i="99"/>
  <c r="J379" i="99" s="1"/>
  <c r="I376" i="99"/>
  <c r="J376" i="99" s="1"/>
  <c r="K376" i="99" s="1"/>
  <c r="I375" i="99"/>
  <c r="I374" i="99"/>
  <c r="I373" i="99"/>
  <c r="I372" i="99"/>
  <c r="J372" i="99" s="1"/>
  <c r="K372" i="99" s="1"/>
  <c r="I371" i="99"/>
  <c r="I370" i="99"/>
  <c r="J370" i="99" s="1"/>
  <c r="K370" i="99" s="1"/>
  <c r="I367" i="99"/>
  <c r="I366" i="99"/>
  <c r="J366" i="99" s="1"/>
  <c r="K366" i="99" s="1"/>
  <c r="I365" i="99"/>
  <c r="I364" i="99"/>
  <c r="I363" i="99"/>
  <c r="J363" i="99" s="1"/>
  <c r="I362" i="99"/>
  <c r="J362" i="99" s="1"/>
  <c r="K362" i="99" s="1"/>
  <c r="I361" i="99"/>
  <c r="I360" i="99"/>
  <c r="I359" i="99"/>
  <c r="I358" i="99"/>
  <c r="I357" i="99"/>
  <c r="I356" i="99"/>
  <c r="I355" i="99"/>
  <c r="J355" i="99" s="1"/>
  <c r="I354" i="99"/>
  <c r="I353" i="99"/>
  <c r="I352" i="99"/>
  <c r="I351" i="99"/>
  <c r="J351" i="99" s="1"/>
  <c r="I350" i="99"/>
  <c r="I348" i="99"/>
  <c r="I347" i="99"/>
  <c r="I346" i="99"/>
  <c r="I345" i="99"/>
  <c r="I343" i="99"/>
  <c r="I342" i="99"/>
  <c r="I341" i="99"/>
  <c r="I340" i="99"/>
  <c r="I339" i="99"/>
  <c r="I338" i="99"/>
  <c r="I337" i="99"/>
  <c r="J337" i="99" s="1"/>
  <c r="I336" i="99"/>
  <c r="I335" i="99"/>
  <c r="I334" i="99"/>
  <c r="I333" i="99"/>
  <c r="J333" i="99" s="1"/>
  <c r="I331" i="99"/>
  <c r="I330" i="99"/>
  <c r="I328" i="99"/>
  <c r="I327" i="99"/>
  <c r="I326" i="99"/>
  <c r="I325" i="99"/>
  <c r="I324" i="99"/>
  <c r="I323" i="99"/>
  <c r="I322" i="99"/>
  <c r="I321" i="99"/>
  <c r="I320" i="99"/>
  <c r="I319" i="99"/>
  <c r="J319" i="99" s="1"/>
  <c r="I318" i="99"/>
  <c r="I317" i="99"/>
  <c r="I316" i="99"/>
  <c r="I315" i="99"/>
  <c r="J315" i="99" s="1"/>
  <c r="I313" i="99"/>
  <c r="I311" i="99"/>
  <c r="I309" i="99"/>
  <c r="I308" i="99"/>
  <c r="I304" i="99"/>
  <c r="I303" i="99"/>
  <c r="I302" i="99"/>
  <c r="I299" i="99"/>
  <c r="I297" i="99"/>
  <c r="I296" i="99"/>
  <c r="I295" i="99"/>
  <c r="I294" i="99"/>
  <c r="J294" i="99" s="1"/>
  <c r="I293" i="99"/>
  <c r="I292" i="99"/>
  <c r="I291" i="99"/>
  <c r="I290" i="99"/>
  <c r="J290" i="99" s="1"/>
  <c r="I289" i="99"/>
  <c r="I288" i="99"/>
  <c r="I287" i="99"/>
  <c r="I286" i="99"/>
  <c r="I285" i="99"/>
  <c r="I284" i="99"/>
  <c r="I283" i="99"/>
  <c r="I282" i="99"/>
  <c r="I281" i="99"/>
  <c r="I280" i="99"/>
  <c r="I279" i="99"/>
  <c r="I278" i="99"/>
  <c r="J278" i="99" s="1"/>
  <c r="I277" i="99"/>
  <c r="I275" i="99"/>
  <c r="I272" i="99"/>
  <c r="I269" i="99" s="1"/>
  <c r="I260" i="99"/>
  <c r="I259" i="99"/>
  <c r="I258" i="99"/>
  <c r="I257" i="99"/>
  <c r="I256" i="99"/>
  <c r="I255" i="99"/>
  <c r="I254" i="99"/>
  <c r="J253" i="99"/>
  <c r="K253" i="99" s="1"/>
  <c r="I250" i="99"/>
  <c r="I249" i="99"/>
  <c r="J249" i="99" s="1"/>
  <c r="K249" i="99" s="1"/>
  <c r="I248" i="99"/>
  <c r="I247" i="99"/>
  <c r="J247" i="99" s="1"/>
  <c r="K247" i="99" s="1"/>
  <c r="I246" i="99"/>
  <c r="I245" i="99"/>
  <c r="J245" i="99" s="1"/>
  <c r="K245" i="99" s="1"/>
  <c r="I244" i="99"/>
  <c r="I243" i="99"/>
  <c r="J243" i="99" s="1"/>
  <c r="K243" i="99" s="1"/>
  <c r="I240" i="99"/>
  <c r="I237" i="99"/>
  <c r="I235" i="99"/>
  <c r="J220" i="99"/>
  <c r="J214" i="99"/>
  <c r="I213" i="99"/>
  <c r="I212" i="99"/>
  <c r="I211" i="99"/>
  <c r="I209" i="99"/>
  <c r="I208" i="99"/>
  <c r="I207" i="99"/>
  <c r="I206" i="99"/>
  <c r="I205" i="99"/>
  <c r="J199" i="99"/>
  <c r="J198" i="99"/>
  <c r="J186" i="99"/>
  <c r="J184" i="99"/>
  <c r="I146" i="99"/>
  <c r="K146" i="99" s="1"/>
  <c r="I144" i="99"/>
  <c r="K144" i="99" s="1"/>
  <c r="I142" i="99"/>
  <c r="K142" i="99" s="1"/>
  <c r="I139" i="99"/>
  <c r="K139" i="99" s="1"/>
  <c r="I137" i="99"/>
  <c r="I134" i="99"/>
  <c r="I133" i="99"/>
  <c r="I132" i="99"/>
  <c r="J132" i="99" s="1"/>
  <c r="I129" i="99"/>
  <c r="J129" i="99" s="1"/>
  <c r="K129" i="99" s="1"/>
  <c r="I128" i="99"/>
  <c r="J128" i="99" s="1"/>
  <c r="K128" i="99" s="1"/>
  <c r="I127" i="99"/>
  <c r="I124" i="99"/>
  <c r="I123" i="99"/>
  <c r="I122" i="99"/>
  <c r="I117" i="99"/>
  <c r="I115" i="99"/>
  <c r="J115" i="99" s="1"/>
  <c r="J114" i="99"/>
  <c r="K114" i="99" s="1"/>
  <c r="I113" i="99"/>
  <c r="J113" i="99" s="1"/>
  <c r="K113" i="99" s="1"/>
  <c r="I112" i="99"/>
  <c r="J112" i="99" s="1"/>
  <c r="K112" i="99" s="1"/>
  <c r="I111" i="99"/>
  <c r="J111" i="99" s="1"/>
  <c r="I110" i="99"/>
  <c r="I109" i="99"/>
  <c r="I107" i="99"/>
  <c r="J107" i="99" s="1"/>
  <c r="K107" i="99" s="1"/>
  <c r="I105" i="99"/>
  <c r="J105" i="99" s="1"/>
  <c r="K105" i="99" s="1"/>
  <c r="I104" i="99"/>
  <c r="J104" i="99" s="1"/>
  <c r="I103" i="99"/>
  <c r="I102" i="99"/>
  <c r="I99" i="99"/>
  <c r="I98" i="99"/>
  <c r="J98" i="99" s="1"/>
  <c r="I97" i="99"/>
  <c r="I96" i="99"/>
  <c r="J96" i="99" s="1"/>
  <c r="K96" i="99" s="1"/>
  <c r="I93" i="99"/>
  <c r="J93" i="99" s="1"/>
  <c r="K93" i="99" s="1"/>
  <c r="I92" i="99"/>
  <c r="J92" i="99" s="1"/>
  <c r="I89" i="99"/>
  <c r="I88" i="99"/>
  <c r="I84" i="99"/>
  <c r="J84" i="99" s="1"/>
  <c r="K84" i="99" s="1"/>
  <c r="I83" i="99"/>
  <c r="I82" i="99"/>
  <c r="I80" i="99"/>
  <c r="I77" i="99"/>
  <c r="I76" i="99"/>
  <c r="J76" i="99" s="1"/>
  <c r="K76" i="99" s="1"/>
  <c r="I75" i="99"/>
  <c r="J75" i="99" s="1"/>
  <c r="K75" i="99" s="1"/>
  <c r="I69" i="99"/>
  <c r="I68" i="99"/>
  <c r="I64" i="99"/>
  <c r="J64" i="99" s="1"/>
  <c r="K64" i="99" s="1"/>
  <c r="I62" i="99"/>
  <c r="J62" i="99" s="1"/>
  <c r="K62" i="99" s="1"/>
  <c r="I59" i="99"/>
  <c r="I58" i="99"/>
  <c r="I57" i="99"/>
  <c r="J57" i="99" s="1"/>
  <c r="K57" i="99" s="1"/>
  <c r="I56" i="99"/>
  <c r="J56" i="99" s="1"/>
  <c r="K56" i="99" s="1"/>
  <c r="I55" i="99"/>
  <c r="I54" i="99"/>
  <c r="I53" i="99"/>
  <c r="J53" i="99" s="1"/>
  <c r="K53" i="99" s="1"/>
  <c r="I50" i="99"/>
  <c r="J50" i="99" s="1"/>
  <c r="K50" i="99" s="1"/>
  <c r="I47" i="99"/>
  <c r="I45" i="99"/>
  <c r="I43" i="99"/>
  <c r="J43" i="99" s="1"/>
  <c r="K43" i="99" s="1"/>
  <c r="I40" i="99"/>
  <c r="J40" i="99" s="1"/>
  <c r="K40" i="99" s="1"/>
  <c r="I36" i="99"/>
  <c r="I31" i="99"/>
  <c r="I28" i="99"/>
  <c r="J28" i="99" s="1"/>
  <c r="K28" i="99" s="1"/>
  <c r="I26" i="99"/>
  <c r="J26" i="99" s="1"/>
  <c r="K26" i="99" s="1"/>
  <c r="I25" i="99"/>
  <c r="I24" i="99"/>
  <c r="I23" i="99"/>
  <c r="J23" i="99" s="1"/>
  <c r="K23" i="99" s="1"/>
  <c r="I22" i="99"/>
  <c r="J22" i="99" s="1"/>
  <c r="K22" i="99" s="1"/>
  <c r="I18" i="99"/>
  <c r="I17" i="99"/>
  <c r="I14" i="99"/>
  <c r="J14" i="99" s="1"/>
  <c r="K14" i="99" s="1"/>
  <c r="I11" i="99"/>
  <c r="J11" i="99" s="1"/>
  <c r="K11" i="99" s="1"/>
  <c r="I9" i="99"/>
  <c r="J5" i="99"/>
  <c r="J9" i="99" l="1"/>
  <c r="K9" i="99" s="1"/>
  <c r="J17" i="99"/>
  <c r="K17" i="99" s="1"/>
  <c r="J18" i="99"/>
  <c r="K18" i="99" s="1"/>
  <c r="J24" i="99"/>
  <c r="K24" i="99" s="1"/>
  <c r="J25" i="99"/>
  <c r="K25" i="99" s="1"/>
  <c r="J31" i="99"/>
  <c r="K31" i="99" s="1"/>
  <c r="J36" i="99"/>
  <c r="K36" i="99" s="1"/>
  <c r="J45" i="99"/>
  <c r="K45" i="99" s="1"/>
  <c r="J47" i="99"/>
  <c r="K47" i="99" s="1"/>
  <c r="J54" i="99"/>
  <c r="K54" i="99" s="1"/>
  <c r="J55" i="99"/>
  <c r="K55" i="99" s="1"/>
  <c r="J58" i="99"/>
  <c r="K58" i="99" s="1"/>
  <c r="J59" i="99"/>
  <c r="K59" i="99" s="1"/>
  <c r="J68" i="99"/>
  <c r="K68" i="99" s="1"/>
  <c r="J69" i="99"/>
  <c r="K69" i="99" s="1"/>
  <c r="J77" i="99"/>
  <c r="K77" i="99" s="1"/>
  <c r="J80" i="99"/>
  <c r="K80" i="99" s="1"/>
  <c r="J88" i="99"/>
  <c r="K88" i="99" s="1"/>
  <c r="J89" i="99"/>
  <c r="K89" i="99" s="1"/>
  <c r="J97" i="99"/>
  <c r="K97" i="99" s="1"/>
  <c r="J127" i="99"/>
  <c r="K127" i="99" s="1"/>
  <c r="J133" i="99"/>
  <c r="K133" i="99" s="1"/>
  <c r="J134" i="99"/>
  <c r="K134" i="99" s="1"/>
  <c r="J137" i="99"/>
  <c r="K137" i="99"/>
  <c r="K235" i="99"/>
  <c r="J235" i="99"/>
  <c r="K237" i="99"/>
  <c r="J237" i="99"/>
  <c r="I239" i="99"/>
  <c r="K240" i="99"/>
  <c r="K239" i="99" s="1"/>
  <c r="J240" i="99"/>
  <c r="J239" i="99" s="1"/>
  <c r="J244" i="99"/>
  <c r="K244" i="99" s="1"/>
  <c r="J250" i="99"/>
  <c r="K250" i="99" s="1"/>
  <c r="J256" i="99"/>
  <c r="K256" i="99" s="1"/>
  <c r="J257" i="99"/>
  <c r="K257" i="99"/>
  <c r="J260" i="99"/>
  <c r="K260" i="99" s="1"/>
  <c r="J277" i="99"/>
  <c r="K277" i="99" s="1"/>
  <c r="J281" i="99"/>
  <c r="K281" i="99" s="1"/>
  <c r="J282" i="99"/>
  <c r="K282" i="99"/>
  <c r="J285" i="99"/>
  <c r="K285" i="99" s="1"/>
  <c r="J286" i="99"/>
  <c r="K286" i="99"/>
  <c r="J289" i="99"/>
  <c r="K289" i="99" s="1"/>
  <c r="J293" i="99"/>
  <c r="K293" i="99" s="1"/>
  <c r="J297" i="99"/>
  <c r="K297" i="99" s="1"/>
  <c r="J299" i="99"/>
  <c r="K299" i="99"/>
  <c r="J304" i="99"/>
  <c r="K304" i="99" s="1"/>
  <c r="J308" i="99"/>
  <c r="K308" i="99"/>
  <c r="J313" i="99"/>
  <c r="K313" i="99" s="1"/>
  <c r="J318" i="99"/>
  <c r="K318" i="99" s="1"/>
  <c r="J322" i="99"/>
  <c r="K322" i="99" s="1"/>
  <c r="J323" i="99"/>
  <c r="K323" i="99"/>
  <c r="J326" i="99"/>
  <c r="K326" i="99" s="1"/>
  <c r="J327" i="99"/>
  <c r="K327" i="99"/>
  <c r="J331" i="99"/>
  <c r="K331" i="99" s="1"/>
  <c r="J336" i="99"/>
  <c r="K336" i="99" s="1"/>
  <c r="J340" i="99"/>
  <c r="K340" i="99" s="1"/>
  <c r="J341" i="99"/>
  <c r="K341" i="99"/>
  <c r="J342" i="99"/>
  <c r="K342" i="99" s="1"/>
  <c r="J345" i="99"/>
  <c r="K345" i="99" s="1"/>
  <c r="J346" i="99"/>
  <c r="K346" i="99"/>
  <c r="J350" i="99"/>
  <c r="K350" i="99" s="1"/>
  <c r="J354" i="99"/>
  <c r="K354" i="99" s="1"/>
  <c r="J358" i="99"/>
  <c r="K358" i="99" s="1"/>
  <c r="J359" i="99"/>
  <c r="K359" i="99"/>
  <c r="J360" i="99"/>
  <c r="K360" i="99" s="1"/>
  <c r="J364" i="99"/>
  <c r="K364" i="99" s="1"/>
  <c r="J367" i="99"/>
  <c r="K367" i="99"/>
  <c r="J373" i="99"/>
  <c r="K373" i="99"/>
  <c r="J374" i="99"/>
  <c r="K374" i="99" s="1"/>
  <c r="J380" i="99"/>
  <c r="K380" i="99" s="1"/>
  <c r="J385" i="99"/>
  <c r="K385" i="99"/>
  <c r="J389" i="99"/>
  <c r="K389" i="99"/>
  <c r="J394" i="99"/>
  <c r="K394" i="99" s="1"/>
  <c r="J398" i="99"/>
  <c r="K398" i="99"/>
  <c r="J403" i="99"/>
  <c r="K403" i="99"/>
  <c r="J408" i="99"/>
  <c r="K408" i="99" s="1"/>
  <c r="J411" i="99"/>
  <c r="K411" i="99"/>
  <c r="J415" i="99"/>
  <c r="K415" i="99"/>
  <c r="J424" i="99"/>
  <c r="K424" i="99" s="1"/>
  <c r="J428" i="99"/>
  <c r="K428" i="99"/>
  <c r="J434" i="99"/>
  <c r="K434" i="99"/>
  <c r="J440" i="99"/>
  <c r="K440" i="99" s="1"/>
  <c r="J444" i="99"/>
  <c r="K444" i="99"/>
  <c r="J464" i="99"/>
  <c r="K464" i="99"/>
  <c r="J481" i="99"/>
  <c r="K481" i="99"/>
  <c r="J485" i="99"/>
  <c r="K485" i="99"/>
  <c r="J529" i="99"/>
  <c r="K529" i="99" s="1"/>
  <c r="K588" i="99"/>
  <c r="J588" i="99"/>
  <c r="J592" i="99"/>
  <c r="K592" i="99"/>
  <c r="K596" i="99"/>
  <c r="J596" i="99"/>
  <c r="J600" i="99"/>
  <c r="K600" i="99"/>
  <c r="J606" i="99"/>
  <c r="J610" i="99"/>
  <c r="K610" i="99" s="1"/>
  <c r="I602" i="99"/>
  <c r="J615" i="99"/>
  <c r="K615" i="99" s="1"/>
  <c r="J622" i="99"/>
  <c r="K622" i="99" s="1"/>
  <c r="J629" i="99"/>
  <c r="K629" i="99" s="1"/>
  <c r="J632" i="99"/>
  <c r="K632" i="99" s="1"/>
  <c r="J633" i="99"/>
  <c r="K633" i="99" s="1"/>
  <c r="J641" i="99"/>
  <c r="K641" i="99" s="1"/>
  <c r="J644" i="99"/>
  <c r="K644" i="99" s="1"/>
  <c r="J645" i="99"/>
  <c r="K645" i="99" s="1"/>
  <c r="J651" i="99"/>
  <c r="K651" i="99" s="1"/>
  <c r="J666" i="99"/>
  <c r="K666" i="99" s="1"/>
  <c r="J668" i="99"/>
  <c r="K668" i="99" s="1"/>
  <c r="J669" i="99"/>
  <c r="K669" i="99" s="1"/>
  <c r="J685" i="99"/>
  <c r="K685" i="99" s="1"/>
  <c r="J687" i="99"/>
  <c r="K687" i="99" s="1"/>
  <c r="J690" i="99"/>
  <c r="K690" i="99" s="1"/>
  <c r="J697" i="99"/>
  <c r="K697" i="99" s="1"/>
  <c r="J702" i="99"/>
  <c r="K702" i="99" s="1"/>
  <c r="J706" i="99"/>
  <c r="K706" i="99"/>
  <c r="J715" i="99"/>
  <c r="K715" i="99" s="1"/>
  <c r="J724" i="99"/>
  <c r="K724" i="99"/>
  <c r="J734" i="99"/>
  <c r="K734" i="99" s="1"/>
  <c r="J739" i="99"/>
  <c r="K739" i="99" s="1"/>
  <c r="J741" i="99"/>
  <c r="K741" i="99"/>
  <c r="J747" i="99"/>
  <c r="K747" i="99" s="1"/>
  <c r="J750" i="99"/>
  <c r="K750" i="99" s="1"/>
  <c r="J758" i="99"/>
  <c r="K758" i="99"/>
  <c r="J761" i="99"/>
  <c r="K761" i="99" s="1"/>
  <c r="J766" i="99"/>
  <c r="K766" i="99" s="1"/>
  <c r="J768" i="99"/>
  <c r="K768" i="99" s="1"/>
  <c r="J771" i="99"/>
  <c r="K771" i="99" s="1"/>
  <c r="J773" i="99"/>
  <c r="K773" i="99"/>
  <c r="J782" i="99"/>
  <c r="K782" i="99" s="1"/>
  <c r="J784" i="99"/>
  <c r="K784" i="99" s="1"/>
  <c r="J792" i="99"/>
  <c r="K792" i="99"/>
  <c r="J795" i="99"/>
  <c r="K795" i="99" s="1"/>
  <c r="J802" i="99"/>
  <c r="K802" i="99" s="1"/>
  <c r="J804" i="99"/>
  <c r="K804" i="99" s="1"/>
  <c r="J809" i="99"/>
  <c r="K809" i="99" s="1"/>
  <c r="J811" i="99"/>
  <c r="K811" i="99"/>
  <c r="J820" i="99"/>
  <c r="K820" i="99" s="1"/>
  <c r="J821" i="99"/>
  <c r="K821" i="99" s="1"/>
  <c r="J827" i="99"/>
  <c r="K827" i="99"/>
  <c r="J829" i="99"/>
  <c r="K829" i="99" s="1"/>
  <c r="J836" i="99"/>
  <c r="K836" i="99" s="1"/>
  <c r="J837" i="99"/>
  <c r="K837" i="99" s="1"/>
  <c r="J840" i="99"/>
  <c r="K840" i="99" s="1"/>
  <c r="J842" i="99"/>
  <c r="K842" i="99"/>
  <c r="J850" i="99"/>
  <c r="K850" i="99" s="1"/>
  <c r="J851" i="99"/>
  <c r="K851" i="99" s="1"/>
  <c r="J856" i="99"/>
  <c r="K856" i="99"/>
  <c r="J858" i="99"/>
  <c r="K858" i="99" s="1"/>
  <c r="J864" i="99"/>
  <c r="K864" i="99" s="1"/>
  <c r="J865" i="99"/>
  <c r="K865" i="99" s="1"/>
  <c r="J868" i="99"/>
  <c r="K868" i="99" s="1"/>
  <c r="J870" i="99"/>
  <c r="K870" i="99"/>
  <c r="J879" i="99"/>
  <c r="K879" i="99" s="1"/>
  <c r="J884" i="99"/>
  <c r="K884" i="99"/>
  <c r="J889" i="99"/>
  <c r="K889" i="99" s="1"/>
  <c r="J893" i="99"/>
  <c r="K893" i="99" s="1"/>
  <c r="J894" i="99"/>
  <c r="K894" i="99" s="1"/>
  <c r="J897" i="99"/>
  <c r="K897" i="99" s="1"/>
  <c r="J899" i="99"/>
  <c r="K899" i="99"/>
  <c r="J908" i="99"/>
  <c r="K908" i="99" s="1"/>
  <c r="J915" i="99"/>
  <c r="K915" i="99"/>
  <c r="J917" i="99"/>
  <c r="K917" i="99" s="1"/>
  <c r="J922" i="99"/>
  <c r="K922" i="99" s="1"/>
  <c r="J925" i="99"/>
  <c r="K925" i="99" s="1"/>
  <c r="J929" i="99"/>
  <c r="K929" i="99"/>
  <c r="J939" i="99"/>
  <c r="K939" i="99"/>
  <c r="J941" i="99"/>
  <c r="K941" i="99" s="1"/>
  <c r="J951" i="99"/>
  <c r="K951" i="99" s="1"/>
  <c r="J956" i="99"/>
  <c r="K956" i="99"/>
  <c r="J957" i="99"/>
  <c r="K957" i="99" s="1"/>
  <c r="J966" i="99"/>
  <c r="K966" i="99"/>
  <c r="J967" i="99"/>
  <c r="K967" i="99" s="1"/>
  <c r="J971" i="99"/>
  <c r="K971" i="99" s="1"/>
  <c r="J974" i="99"/>
  <c r="K974" i="99"/>
  <c r="J975" i="99"/>
  <c r="K975" i="99" s="1"/>
  <c r="J983" i="99"/>
  <c r="K983" i="99" s="1"/>
  <c r="J987" i="99"/>
  <c r="K987" i="99"/>
  <c r="J990" i="99"/>
  <c r="K990" i="99" s="1"/>
  <c r="J1001" i="99"/>
  <c r="K1001" i="99"/>
  <c r="J1003" i="99"/>
  <c r="K1003" i="99" s="1"/>
  <c r="J1004" i="99"/>
  <c r="K1004" i="99"/>
  <c r="J1010" i="99"/>
  <c r="K1010" i="99"/>
  <c r="J1020" i="99"/>
  <c r="K1020" i="99"/>
  <c r="J1021" i="99"/>
  <c r="K1021" i="99" s="1"/>
  <c r="J1024" i="99"/>
  <c r="K1024" i="99" s="1"/>
  <c r="J1035" i="99"/>
  <c r="K1035" i="99"/>
  <c r="J1036" i="99"/>
  <c r="K1036" i="99" s="1"/>
  <c r="J1044" i="99"/>
  <c r="K1044" i="99"/>
  <c r="J1048" i="99"/>
  <c r="K1048" i="99"/>
  <c r="J1049" i="99"/>
  <c r="K1049" i="99" s="1"/>
  <c r="J1054" i="99"/>
  <c r="K1054" i="99"/>
  <c r="J1058" i="99"/>
  <c r="K1058" i="99"/>
  <c r="J1064" i="99"/>
  <c r="K1064" i="99"/>
  <c r="J1065" i="99"/>
  <c r="K1065" i="99" s="1"/>
  <c r="J1078" i="99"/>
  <c r="K1078" i="99"/>
  <c r="J1082" i="99"/>
  <c r="K1082" i="99"/>
  <c r="J1084" i="99"/>
  <c r="K1084" i="99" s="1"/>
  <c r="J1091" i="99"/>
  <c r="K1091" i="99"/>
  <c r="J1095" i="99"/>
  <c r="K1095" i="99"/>
  <c r="J1107" i="99"/>
  <c r="K1107" i="99"/>
  <c r="J1123" i="99"/>
  <c r="K1123" i="99"/>
  <c r="J1132" i="99"/>
  <c r="K1132" i="99"/>
  <c r="J1141" i="99"/>
  <c r="K1141" i="99"/>
  <c r="J1142" i="99"/>
  <c r="K1142" i="99" s="1"/>
  <c r="J1143" i="99"/>
  <c r="K1143" i="99"/>
  <c r="J1151" i="99"/>
  <c r="K1151" i="99"/>
  <c r="J1159" i="99"/>
  <c r="K1159" i="99"/>
  <c r="J1165" i="99"/>
  <c r="K1165" i="99"/>
  <c r="J1168" i="99"/>
  <c r="K1168" i="99" s="1"/>
  <c r="J1174" i="99"/>
  <c r="K1174" i="99"/>
  <c r="J1175" i="99"/>
  <c r="K1175" i="99" s="1"/>
  <c r="J1176" i="99"/>
  <c r="K1176" i="99"/>
  <c r="J1184" i="99"/>
  <c r="K1184" i="99"/>
  <c r="J1194" i="99"/>
  <c r="K1194" i="99"/>
  <c r="J1198" i="99"/>
  <c r="K1198" i="99"/>
  <c r="J1201" i="99"/>
  <c r="K1201" i="99" s="1"/>
  <c r="J1204" i="99"/>
  <c r="K1204" i="99"/>
  <c r="J1205" i="99"/>
  <c r="K1205" i="99" s="1"/>
  <c r="J1206" i="99"/>
  <c r="K1206" i="99"/>
  <c r="J1210" i="99"/>
  <c r="K1210" i="99" s="1"/>
  <c r="J1219" i="99"/>
  <c r="K1219" i="99" s="1"/>
  <c r="J1226" i="99"/>
  <c r="K1226" i="99"/>
  <c r="J1227" i="99"/>
  <c r="K1227" i="99" s="1"/>
  <c r="J1231" i="99"/>
  <c r="K1231" i="99" s="1"/>
  <c r="J1237" i="99"/>
  <c r="K1237" i="99"/>
  <c r="J1243" i="99"/>
  <c r="K1243" i="99" s="1"/>
  <c r="J1255" i="99"/>
  <c r="K1255" i="99" s="1"/>
  <c r="J1260" i="99"/>
  <c r="K1260" i="99"/>
  <c r="J1263" i="99"/>
  <c r="K1263" i="99" s="1"/>
  <c r="J1267" i="99"/>
  <c r="K1267" i="99" s="1"/>
  <c r="J1275" i="99"/>
  <c r="K1275" i="99"/>
  <c r="J1279" i="99"/>
  <c r="K1279" i="99" s="1"/>
  <c r="J1303" i="99"/>
  <c r="K1303" i="99" s="1"/>
  <c r="J1312" i="99"/>
  <c r="K1312" i="99" s="1"/>
  <c r="J1325" i="99"/>
  <c r="K1325" i="99"/>
  <c r="J1328" i="99"/>
  <c r="K1328" i="99" s="1"/>
  <c r="J1330" i="99"/>
  <c r="K1330" i="99" s="1"/>
  <c r="J1336" i="99"/>
  <c r="K1336" i="99"/>
  <c r="J1347" i="99"/>
  <c r="K1347" i="99" s="1"/>
  <c r="J1356" i="99"/>
  <c r="K1356" i="99" s="1"/>
  <c r="J1365" i="99"/>
  <c r="K1365" i="99" s="1"/>
  <c r="J1368" i="99"/>
  <c r="K1368" i="99" s="1"/>
  <c r="J1369" i="99"/>
  <c r="K1369" i="99" s="1"/>
  <c r="J1376" i="99"/>
  <c r="K1376" i="99" s="1"/>
  <c r="J1388" i="99"/>
  <c r="K1388" i="99" s="1"/>
  <c r="J1391" i="99"/>
  <c r="K1391" i="99" s="1"/>
  <c r="J1395" i="99"/>
  <c r="K1395" i="99" s="1"/>
  <c r="J1404" i="99"/>
  <c r="K1404" i="99"/>
  <c r="J1412" i="99"/>
  <c r="K1412" i="99" s="1"/>
  <c r="J1433" i="99"/>
  <c r="K1433" i="99" s="1"/>
  <c r="J1445" i="99"/>
  <c r="K1445" i="99" s="1"/>
  <c r="J1447" i="99"/>
  <c r="K1447" i="99" s="1"/>
  <c r="J1454" i="99"/>
  <c r="K1454" i="99" s="1"/>
  <c r="J1458" i="99"/>
  <c r="K1458" i="99"/>
  <c r="J1460" i="99"/>
  <c r="K1460" i="99" s="1"/>
  <c r="J1462" i="99"/>
  <c r="K1462" i="99" s="1"/>
  <c r="J1482" i="99"/>
  <c r="K1482" i="99" s="1"/>
  <c r="J1488" i="99"/>
  <c r="K1488" i="99"/>
  <c r="J1492" i="99"/>
  <c r="K1492" i="99"/>
  <c r="J1496" i="99"/>
  <c r="K1496" i="99"/>
  <c r="J1500" i="99"/>
  <c r="K1500" i="99"/>
  <c r="J1504" i="99"/>
  <c r="K1504" i="99"/>
  <c r="J1516" i="99"/>
  <c r="K1516" i="99" s="1"/>
  <c r="J1521" i="99"/>
  <c r="K1521" i="99" s="1"/>
  <c r="J1530" i="99"/>
  <c r="K1530" i="99"/>
  <c r="J1536" i="99"/>
  <c r="K1536" i="99"/>
  <c r="J1539" i="99"/>
  <c r="K1539" i="99" s="1"/>
  <c r="J1549" i="99"/>
  <c r="K1549" i="99" s="1"/>
  <c r="J1551" i="99"/>
  <c r="K1551" i="99" s="1"/>
  <c r="J1554" i="99"/>
  <c r="K1554" i="99"/>
  <c r="J1557" i="99"/>
  <c r="K1557" i="99" s="1"/>
  <c r="J1562" i="99"/>
  <c r="K1562" i="99"/>
  <c r="J1564" i="99"/>
  <c r="K1564" i="99" s="1"/>
  <c r="J1568" i="99"/>
  <c r="K1568" i="99"/>
  <c r="J1571" i="99"/>
  <c r="K1571" i="99"/>
  <c r="J1572" i="99"/>
  <c r="K1572" i="99"/>
  <c r="J1584" i="99"/>
  <c r="K1584" i="99" s="1"/>
  <c r="J1585" i="99"/>
  <c r="K1585" i="99"/>
  <c r="J1586" i="99"/>
  <c r="K1586" i="99" s="1"/>
  <c r="J1593" i="99"/>
  <c r="K1593" i="99"/>
  <c r="J1597" i="99"/>
  <c r="K1597" i="99"/>
  <c r="J1601" i="99"/>
  <c r="K1601" i="99" s="1"/>
  <c r="J1604" i="99"/>
  <c r="K1604" i="99" s="1"/>
  <c r="J1611" i="99"/>
  <c r="K1611" i="99" s="1"/>
  <c r="J1617" i="99"/>
  <c r="K1617" i="99" s="1"/>
  <c r="J1618" i="99"/>
  <c r="K1618" i="99"/>
  <c r="J1620" i="99"/>
  <c r="K1620" i="99" s="1"/>
  <c r="J1624" i="99"/>
  <c r="K1624" i="99" s="1"/>
  <c r="J1626" i="99"/>
  <c r="K1626" i="99"/>
  <c r="J1632" i="99"/>
  <c r="K1632" i="99"/>
  <c r="J1635" i="99"/>
  <c r="K1635" i="99" s="1"/>
  <c r="J1637" i="99"/>
  <c r="K1637" i="99" s="1"/>
  <c r="J1641" i="99"/>
  <c r="K1641" i="99" s="1"/>
  <c r="J1643" i="99"/>
  <c r="K1643" i="99" s="1"/>
  <c r="J1649" i="99"/>
  <c r="K1649" i="99"/>
  <c r="J1651" i="99"/>
  <c r="K1651" i="99" s="1"/>
  <c r="J1653" i="99"/>
  <c r="K1653" i="99"/>
  <c r="J1655" i="99"/>
  <c r="K1655" i="99" s="1"/>
  <c r="J1657" i="99"/>
  <c r="K1657" i="99"/>
  <c r="J1659" i="99"/>
  <c r="K1659" i="99" s="1"/>
  <c r="J1668" i="99"/>
  <c r="K1668" i="99" s="1"/>
  <c r="J1670" i="99"/>
  <c r="K1670" i="99" s="1"/>
  <c r="J1674" i="99"/>
  <c r="K1674" i="99" s="1"/>
  <c r="J1684" i="99"/>
  <c r="K1684" i="99"/>
  <c r="J1686" i="99"/>
  <c r="K1686" i="99" s="1"/>
  <c r="J1688" i="99"/>
  <c r="K1688" i="99"/>
  <c r="J1692" i="99"/>
  <c r="K1692" i="99"/>
  <c r="J1699" i="99"/>
  <c r="K1699" i="99" s="1"/>
  <c r="J1701" i="99"/>
  <c r="K1701" i="99" s="1"/>
  <c r="J1703" i="99"/>
  <c r="K1703" i="99" s="1"/>
  <c r="J1719" i="99"/>
  <c r="K1719" i="99"/>
  <c r="J1721" i="99"/>
  <c r="K1721" i="99" s="1"/>
  <c r="J1723" i="99"/>
  <c r="K1723" i="99"/>
  <c r="J1725" i="99"/>
  <c r="K1725" i="99" s="1"/>
  <c r="J1732" i="99"/>
  <c r="K1732" i="99" s="1"/>
  <c r="J1736" i="99"/>
  <c r="K1736" i="99" s="1"/>
  <c r="J1740" i="99"/>
  <c r="K1740" i="99" s="1"/>
  <c r="J1745" i="99"/>
  <c r="K1745" i="99"/>
  <c r="J1747" i="99"/>
  <c r="K1747" i="99" s="1"/>
  <c r="J1751" i="99"/>
  <c r="K1751" i="99"/>
  <c r="J1760" i="99"/>
  <c r="K1760" i="99" s="1"/>
  <c r="J1762" i="99"/>
  <c r="K1762" i="99" s="1"/>
  <c r="J1773" i="99"/>
  <c r="K1773" i="99"/>
  <c r="J1777" i="99"/>
  <c r="J1779" i="99"/>
  <c r="K1779" i="99"/>
  <c r="J1788" i="99"/>
  <c r="K1788" i="99" s="1"/>
  <c r="J1790" i="99"/>
  <c r="K1790" i="99" s="1"/>
  <c r="J1803" i="99"/>
  <c r="K1803" i="99"/>
  <c r="J1805" i="99"/>
  <c r="K1805" i="99" s="1"/>
  <c r="J1809" i="99"/>
  <c r="K1809" i="99"/>
  <c r="J1824" i="99"/>
  <c r="K1824" i="99" s="1"/>
  <c r="J1826" i="99"/>
  <c r="K1826" i="99" s="1"/>
  <c r="J1840" i="99"/>
  <c r="K1840" i="99"/>
  <c r="J1842" i="99"/>
  <c r="K1842" i="99" s="1"/>
  <c r="J1844" i="99"/>
  <c r="K1844" i="99" s="1"/>
  <c r="J1848" i="99"/>
  <c r="K1848" i="99"/>
  <c r="J1862" i="99"/>
  <c r="K1862" i="99" s="1"/>
  <c r="J1863" i="99"/>
  <c r="K1863" i="99" s="1"/>
  <c r="J1868" i="99"/>
  <c r="K1868" i="99"/>
  <c r="J1873" i="99"/>
  <c r="K1873" i="99"/>
  <c r="J1875" i="99"/>
  <c r="K1875" i="99" s="1"/>
  <c r="J1876" i="99"/>
  <c r="K1876" i="99"/>
  <c r="J1882" i="99"/>
  <c r="K1882" i="99"/>
  <c r="J1883" i="99"/>
  <c r="K1883" i="99"/>
  <c r="J1890" i="99"/>
  <c r="K1890" i="99"/>
  <c r="J1891" i="99"/>
  <c r="K1891" i="99" s="1"/>
  <c r="J1893" i="99"/>
  <c r="K1893" i="99" s="1"/>
  <c r="J1904" i="99"/>
  <c r="K1904" i="99"/>
  <c r="J1906" i="99"/>
  <c r="K1906" i="99"/>
  <c r="J1915" i="99"/>
  <c r="K1915" i="99"/>
  <c r="J1917" i="99"/>
  <c r="K1917" i="99" s="1"/>
  <c r="J1919" i="99"/>
  <c r="K1919" i="99" s="1"/>
  <c r="J1921" i="99"/>
  <c r="K1921" i="99"/>
  <c r="J339" i="99"/>
  <c r="K339" i="99" s="1"/>
  <c r="J357" i="99"/>
  <c r="K357" i="99" s="1"/>
  <c r="J296" i="99"/>
  <c r="K296" i="99" s="1"/>
  <c r="J614" i="99"/>
  <c r="K614" i="99" s="1"/>
  <c r="J103" i="99"/>
  <c r="K103" i="99" s="1"/>
  <c r="J110" i="99"/>
  <c r="K110" i="99" s="1"/>
  <c r="K115" i="99"/>
  <c r="J124" i="99"/>
  <c r="K124" i="99" s="1"/>
  <c r="J142" i="99"/>
  <c r="J272" i="99"/>
  <c r="J269" i="99" s="1"/>
  <c r="J291" i="99"/>
  <c r="K291" i="99" s="1"/>
  <c r="J316" i="99"/>
  <c r="K316" i="99" s="1"/>
  <c r="J334" i="99"/>
  <c r="K334" i="99" s="1"/>
  <c r="J352" i="99"/>
  <c r="K352" i="99" s="1"/>
  <c r="K363" i="99"/>
  <c r="J371" i="99"/>
  <c r="K371" i="99"/>
  <c r="K379" i="99"/>
  <c r="J387" i="99"/>
  <c r="K387" i="99" s="1"/>
  <c r="K393" i="99"/>
  <c r="J401" i="99"/>
  <c r="K401" i="99"/>
  <c r="K407" i="99"/>
  <c r="J413" i="99"/>
  <c r="K413" i="99"/>
  <c r="J459" i="99"/>
  <c r="K459" i="99" s="1"/>
  <c r="J280" i="99"/>
  <c r="K280" i="99"/>
  <c r="J321" i="99"/>
  <c r="K321" i="99"/>
  <c r="K272" i="99"/>
  <c r="K269" i="99" s="1"/>
  <c r="K472" i="99"/>
  <c r="J501" i="99"/>
  <c r="K501" i="99" s="1"/>
  <c r="J513" i="99"/>
  <c r="K513" i="99" s="1"/>
  <c r="J526" i="99"/>
  <c r="K526" i="99" s="1"/>
  <c r="J539" i="99"/>
  <c r="K539" i="99" s="1"/>
  <c r="J552" i="99"/>
  <c r="K552" i="99" s="1"/>
  <c r="J292" i="99"/>
  <c r="K292" i="99" s="1"/>
  <c r="J317" i="99"/>
  <c r="K317" i="99"/>
  <c r="J275" i="99"/>
  <c r="K275" i="99" s="1"/>
  <c r="J335" i="99"/>
  <c r="K335" i="99"/>
  <c r="J353" i="99"/>
  <c r="K353" i="99" s="1"/>
  <c r="K98" i="99"/>
  <c r="K111" i="99"/>
  <c r="J117" i="99"/>
  <c r="K117" i="99" s="1"/>
  <c r="J144" i="99"/>
  <c r="J246" i="99"/>
  <c r="K246" i="99" s="1"/>
  <c r="J258" i="99"/>
  <c r="K258" i="99" s="1"/>
  <c r="J287" i="99"/>
  <c r="K287" i="99" s="1"/>
  <c r="J309" i="99"/>
  <c r="K309" i="99" s="1"/>
  <c r="J328" i="99"/>
  <c r="K328" i="99" s="1"/>
  <c r="J347" i="99"/>
  <c r="K347" i="99" s="1"/>
  <c r="K482" i="99"/>
  <c r="J503" i="99"/>
  <c r="K503" i="99" s="1"/>
  <c r="J516" i="99"/>
  <c r="K516" i="99" s="1"/>
  <c r="J528" i="99"/>
  <c r="K528" i="99" s="1"/>
  <c r="J544" i="99"/>
  <c r="K544" i="99" s="1"/>
  <c r="J556" i="99"/>
  <c r="K556" i="99" s="1"/>
  <c r="J568" i="99"/>
  <c r="K568" i="99" s="1"/>
  <c r="J582" i="99"/>
  <c r="K582" i="99" s="1"/>
  <c r="K661" i="99"/>
  <c r="K104" i="99"/>
  <c r="K92" i="99"/>
  <c r="J365" i="99"/>
  <c r="K365" i="99"/>
  <c r="J382" i="99"/>
  <c r="K382" i="99" s="1"/>
  <c r="J395" i="99"/>
  <c r="K395" i="99" s="1"/>
  <c r="J409" i="99"/>
  <c r="K409" i="99" s="1"/>
  <c r="K452" i="99"/>
  <c r="K594" i="99"/>
  <c r="J594" i="99"/>
  <c r="J640" i="99"/>
  <c r="K640" i="99" s="1"/>
  <c r="J259" i="99"/>
  <c r="K259" i="99" s="1"/>
  <c r="J288" i="99"/>
  <c r="K288" i="99" s="1"/>
  <c r="J311" i="99"/>
  <c r="K311" i="99" s="1"/>
  <c r="J330" i="99"/>
  <c r="K330" i="99" s="1"/>
  <c r="J348" i="99"/>
  <c r="K348" i="99"/>
  <c r="J609" i="99"/>
  <c r="K609" i="99" s="1"/>
  <c r="J83" i="99"/>
  <c r="K83" i="99" s="1"/>
  <c r="J122" i="99"/>
  <c r="K122" i="99" s="1"/>
  <c r="J146" i="99"/>
  <c r="J324" i="99"/>
  <c r="K324" i="99" s="1"/>
  <c r="J390" i="99"/>
  <c r="K390" i="99" s="1"/>
  <c r="J404" i="99"/>
  <c r="K404" i="99" s="1"/>
  <c r="J435" i="99"/>
  <c r="K435" i="99" s="1"/>
  <c r="J99" i="99"/>
  <c r="K99" i="99" s="1"/>
  <c r="J254" i="99"/>
  <c r="K254" i="99" s="1"/>
  <c r="J283" i="99"/>
  <c r="K283" i="99" s="1"/>
  <c r="J302" i="99"/>
  <c r="K302" i="99" s="1"/>
  <c r="J416" i="99"/>
  <c r="K416" i="99" s="1"/>
  <c r="K278" i="99"/>
  <c r="K294" i="99"/>
  <c r="K319" i="99"/>
  <c r="K337" i="99"/>
  <c r="K355" i="99"/>
  <c r="J465" i="99"/>
  <c r="K465" i="99" s="1"/>
  <c r="J493" i="99"/>
  <c r="K493" i="99" s="1"/>
  <c r="J508" i="99"/>
  <c r="K508" i="99" s="1"/>
  <c r="J519" i="99"/>
  <c r="K519" i="99" s="1"/>
  <c r="J530" i="99"/>
  <c r="K530" i="99" s="1"/>
  <c r="J546" i="99"/>
  <c r="K546" i="99" s="1"/>
  <c r="K720" i="99"/>
  <c r="J255" i="99"/>
  <c r="K255" i="99" s="1"/>
  <c r="J284" i="99"/>
  <c r="K284" i="99"/>
  <c r="J303" i="99"/>
  <c r="K303" i="99"/>
  <c r="J325" i="99"/>
  <c r="K325" i="99"/>
  <c r="J343" i="99"/>
  <c r="K343" i="99"/>
  <c r="J361" i="99"/>
  <c r="K361" i="99" s="1"/>
  <c r="J375" i="99"/>
  <c r="K375" i="99" s="1"/>
  <c r="J391" i="99"/>
  <c r="K391" i="99"/>
  <c r="J405" i="99"/>
  <c r="K405" i="99"/>
  <c r="J421" i="99"/>
  <c r="K421" i="99"/>
  <c r="K478" i="99"/>
  <c r="J102" i="99"/>
  <c r="K102" i="99" s="1"/>
  <c r="J123" i="99"/>
  <c r="K123" i="99" s="1"/>
  <c r="J248" i="99"/>
  <c r="K248" i="99" s="1"/>
  <c r="J279" i="99"/>
  <c r="K279" i="99" s="1"/>
  <c r="J295" i="99"/>
  <c r="K295" i="99" s="1"/>
  <c r="J320" i="99"/>
  <c r="K320" i="99" s="1"/>
  <c r="J338" i="99"/>
  <c r="K338" i="99" s="1"/>
  <c r="J356" i="99"/>
  <c r="K356" i="99" s="1"/>
  <c r="J498" i="99"/>
  <c r="K498" i="99" s="1"/>
  <c r="J511" i="99"/>
  <c r="K511" i="99" s="1"/>
  <c r="J523" i="99"/>
  <c r="K523" i="99" s="1"/>
  <c r="J535" i="99"/>
  <c r="K535" i="99" s="1"/>
  <c r="J550" i="99"/>
  <c r="K550" i="99" s="1"/>
  <c r="J564" i="99"/>
  <c r="K564" i="99" s="1"/>
  <c r="J575" i="99"/>
  <c r="K575" i="99" s="1"/>
  <c r="J586" i="99"/>
  <c r="K586" i="99" s="1"/>
  <c r="J654" i="99"/>
  <c r="K654" i="99" s="1"/>
  <c r="J698" i="99"/>
  <c r="K698" i="99" s="1"/>
  <c r="K132" i="99"/>
  <c r="J139" i="99"/>
  <c r="K290" i="99"/>
  <c r="K315" i="99"/>
  <c r="K333" i="99"/>
  <c r="K351" i="99"/>
  <c r="J445" i="99"/>
  <c r="K445" i="99" s="1"/>
  <c r="K486" i="99"/>
  <c r="K426" i="99"/>
  <c r="K431" i="99"/>
  <c r="K436" i="99"/>
  <c r="K442" i="99"/>
  <c r="K446" i="99"/>
  <c r="K456" i="99"/>
  <c r="K462" i="99"/>
  <c r="K467" i="99"/>
  <c r="K473" i="99"/>
  <c r="K479" i="99"/>
  <c r="K483" i="99"/>
  <c r="K488" i="99"/>
  <c r="J495" i="99"/>
  <c r="K495" i="99" s="1"/>
  <c r="J502" i="99"/>
  <c r="K502" i="99" s="1"/>
  <c r="J509" i="99"/>
  <c r="K509" i="99" s="1"/>
  <c r="J514" i="99"/>
  <c r="K514" i="99" s="1"/>
  <c r="J522" i="99"/>
  <c r="K522" i="99" s="1"/>
  <c r="J527" i="99"/>
  <c r="K527" i="99" s="1"/>
  <c r="J532" i="99"/>
  <c r="K532" i="99" s="1"/>
  <c r="J541" i="99"/>
  <c r="K541" i="99" s="1"/>
  <c r="J547" i="99"/>
  <c r="K547" i="99" s="1"/>
  <c r="J554" i="99"/>
  <c r="K554" i="99" s="1"/>
  <c r="J562" i="99"/>
  <c r="K562" i="99" s="1"/>
  <c r="J567" i="99"/>
  <c r="K567" i="99" s="1"/>
  <c r="J571" i="99"/>
  <c r="K571" i="99" s="1"/>
  <c r="J580" i="99"/>
  <c r="K580" i="99" s="1"/>
  <c r="K635" i="99"/>
  <c r="K683" i="99"/>
  <c r="K688" i="99"/>
  <c r="K708" i="99"/>
  <c r="K731" i="99"/>
  <c r="K743" i="99"/>
  <c r="K765" i="99"/>
  <c r="K800" i="99"/>
  <c r="K835" i="99"/>
  <c r="K863" i="99"/>
  <c r="K892" i="99"/>
  <c r="K920" i="99"/>
  <c r="K946" i="99"/>
  <c r="K960" i="99"/>
  <c r="K976" i="99"/>
  <c r="K684" i="99"/>
  <c r="J997" i="99"/>
  <c r="K997" i="99" s="1"/>
  <c r="J998" i="99"/>
  <c r="K998" i="99"/>
  <c r="J1027" i="99"/>
  <c r="K1027" i="99" s="1"/>
  <c r="J621" i="99"/>
  <c r="K621" i="99" s="1"/>
  <c r="J628" i="99"/>
  <c r="K628" i="99" s="1"/>
  <c r="J652" i="99"/>
  <c r="K652" i="99" s="1"/>
  <c r="K667" i="99"/>
  <c r="J680" i="99"/>
  <c r="K680" i="99" s="1"/>
  <c r="J689" i="99"/>
  <c r="K689" i="99" s="1"/>
  <c r="K718" i="99"/>
  <c r="J725" i="99"/>
  <c r="K725" i="99" s="1"/>
  <c r="J733" i="99"/>
  <c r="K733" i="99" s="1"/>
  <c r="K751" i="99"/>
  <c r="J759" i="99"/>
  <c r="K759" i="99" s="1"/>
  <c r="K785" i="99"/>
  <c r="J793" i="99"/>
  <c r="K793" i="99" s="1"/>
  <c r="K822" i="99"/>
  <c r="J828" i="99"/>
  <c r="K828" i="99" s="1"/>
  <c r="K852" i="99"/>
  <c r="J857" i="99"/>
  <c r="K857" i="99" s="1"/>
  <c r="K880" i="99"/>
  <c r="J888" i="99"/>
  <c r="K888" i="99" s="1"/>
  <c r="K909" i="99"/>
  <c r="J916" i="99"/>
  <c r="K916" i="99" s="1"/>
  <c r="K962" i="99"/>
  <c r="K1009" i="99"/>
  <c r="J1051" i="99"/>
  <c r="K1051" i="99" s="1"/>
  <c r="J1062" i="99"/>
  <c r="K1062" i="99"/>
  <c r="J940" i="99"/>
  <c r="K940" i="99" s="1"/>
  <c r="J963" i="99"/>
  <c r="K963" i="99" s="1"/>
  <c r="J979" i="99"/>
  <c r="K979" i="99" s="1"/>
  <c r="J1034" i="99"/>
  <c r="K1034" i="99" s="1"/>
  <c r="K653" i="99"/>
  <c r="J659" i="99"/>
  <c r="K659" i="99" s="1"/>
  <c r="K711" i="99"/>
  <c r="J719" i="99"/>
  <c r="K719" i="99" s="1"/>
  <c r="K745" i="99"/>
  <c r="J752" i="99"/>
  <c r="K752" i="99" s="1"/>
  <c r="K780" i="99"/>
  <c r="J786" i="99"/>
  <c r="K786" i="99" s="1"/>
  <c r="K818" i="99"/>
  <c r="J823" i="99"/>
  <c r="K823" i="99" s="1"/>
  <c r="K848" i="99"/>
  <c r="J853" i="99"/>
  <c r="K853" i="99" s="1"/>
  <c r="K876" i="99"/>
  <c r="J881" i="99"/>
  <c r="K881" i="99" s="1"/>
  <c r="K903" i="99"/>
  <c r="J910" i="99"/>
  <c r="K910" i="99" s="1"/>
  <c r="K933" i="99"/>
  <c r="K964" i="99"/>
  <c r="J980" i="99"/>
  <c r="K980" i="99" s="1"/>
  <c r="K989" i="99"/>
  <c r="J1088" i="99"/>
  <c r="K1088" i="99" s="1"/>
  <c r="K646" i="99"/>
  <c r="K713" i="99"/>
  <c r="K746" i="99"/>
  <c r="K781" i="99"/>
  <c r="K819" i="99"/>
  <c r="K849" i="99"/>
  <c r="K877" i="99"/>
  <c r="K906" i="99"/>
  <c r="K934" i="99"/>
  <c r="J981" i="99"/>
  <c r="K981" i="99" s="1"/>
  <c r="J1011" i="99"/>
  <c r="K1011" i="99" s="1"/>
  <c r="K1057" i="99"/>
  <c r="J965" i="99"/>
  <c r="K965" i="99" s="1"/>
  <c r="J1012" i="99"/>
  <c r="K1012" i="99" s="1"/>
  <c r="J1046" i="99"/>
  <c r="K1046" i="99"/>
  <c r="K1093" i="99"/>
  <c r="J558" i="99"/>
  <c r="K558" i="99" s="1"/>
  <c r="J566" i="99"/>
  <c r="K566" i="99" s="1"/>
  <c r="J570" i="99"/>
  <c r="K570" i="99" s="1"/>
  <c r="J579" i="99"/>
  <c r="K579" i="99" s="1"/>
  <c r="J584" i="99"/>
  <c r="K584" i="99" s="1"/>
  <c r="J590" i="99"/>
  <c r="J598" i="99"/>
  <c r="J607" i="99"/>
  <c r="K607" i="99" s="1"/>
  <c r="J611" i="99"/>
  <c r="K611" i="99" s="1"/>
  <c r="J619" i="99"/>
  <c r="K619" i="99" s="1"/>
  <c r="J623" i="99"/>
  <c r="K623" i="99" s="1"/>
  <c r="J630" i="99"/>
  <c r="K630" i="99" s="1"/>
  <c r="J634" i="99"/>
  <c r="K634" i="99" s="1"/>
  <c r="J647" i="99"/>
  <c r="K647" i="99" s="1"/>
  <c r="J691" i="99"/>
  <c r="K691" i="99" s="1"/>
  <c r="J707" i="99"/>
  <c r="K707" i="99" s="1"/>
  <c r="J714" i="99"/>
  <c r="K714" i="99" s="1"/>
  <c r="K735" i="99"/>
  <c r="J742" i="99"/>
  <c r="K742" i="99" s="1"/>
  <c r="K769" i="99"/>
  <c r="J774" i="99"/>
  <c r="K774" i="99" s="1"/>
  <c r="K806" i="99"/>
  <c r="J812" i="99"/>
  <c r="K812" i="99" s="1"/>
  <c r="K838" i="99"/>
  <c r="J843" i="99"/>
  <c r="K843" i="99" s="1"/>
  <c r="K866" i="99"/>
  <c r="J871" i="99"/>
  <c r="K871" i="99" s="1"/>
  <c r="K895" i="99"/>
  <c r="J900" i="99"/>
  <c r="K900" i="99" s="1"/>
  <c r="K923" i="99"/>
  <c r="J930" i="99"/>
  <c r="K930" i="99" s="1"/>
  <c r="J1080" i="99"/>
  <c r="K1080" i="99" s="1"/>
  <c r="J950" i="99"/>
  <c r="K950" i="99" s="1"/>
  <c r="J995" i="99"/>
  <c r="K995" i="99" s="1"/>
  <c r="J1014" i="99"/>
  <c r="K1014" i="99"/>
  <c r="K692" i="99"/>
  <c r="J699" i="99"/>
  <c r="K699" i="99" s="1"/>
  <c r="K730" i="99"/>
  <c r="J736" i="99"/>
  <c r="K736" i="99" s="1"/>
  <c r="K764" i="99"/>
  <c r="J770" i="99"/>
  <c r="K770" i="99" s="1"/>
  <c r="K797" i="99"/>
  <c r="J808" i="99"/>
  <c r="K808" i="99" s="1"/>
  <c r="K831" i="99"/>
  <c r="J839" i="99"/>
  <c r="K839" i="99" s="1"/>
  <c r="K860" i="99"/>
  <c r="J867" i="99"/>
  <c r="K867" i="99" s="1"/>
  <c r="K891" i="99"/>
  <c r="J896" i="99"/>
  <c r="K896" i="99" s="1"/>
  <c r="K919" i="99"/>
  <c r="J924" i="99"/>
  <c r="K924" i="99" s="1"/>
  <c r="J1069" i="99"/>
  <c r="K1069" i="99" s="1"/>
  <c r="K1103" i="99"/>
  <c r="J1112" i="99"/>
  <c r="K1112" i="99" s="1"/>
  <c r="I1137" i="99"/>
  <c r="K1149" i="99"/>
  <c r="J1154" i="99"/>
  <c r="K1154" i="99" s="1"/>
  <c r="K1180" i="99"/>
  <c r="J1187" i="99"/>
  <c r="K1187" i="99" s="1"/>
  <c r="K1232" i="99"/>
  <c r="K1270" i="99"/>
  <c r="J1360" i="99"/>
  <c r="K1360" i="99" s="1"/>
  <c r="J1387" i="99"/>
  <c r="K1387" i="99" s="1"/>
  <c r="K1416" i="99"/>
  <c r="J1453" i="99"/>
  <c r="K1453" i="99" s="1"/>
  <c r="J1476" i="99"/>
  <c r="K1476" i="99" s="1"/>
  <c r="J1490" i="99"/>
  <c r="K1490" i="99" s="1"/>
  <c r="J1508" i="99"/>
  <c r="K1508" i="99"/>
  <c r="K1547" i="99"/>
  <c r="J1623" i="99"/>
  <c r="K1623" i="99" s="1"/>
  <c r="K1406" i="99"/>
  <c r="J1438" i="99"/>
  <c r="K1438" i="99" s="1"/>
  <c r="J1477" i="99"/>
  <c r="K1477" i="99"/>
  <c r="J1590" i="99"/>
  <c r="K1590" i="99" s="1"/>
  <c r="J1305" i="99"/>
  <c r="K1305" i="99" s="1"/>
  <c r="J1598" i="99"/>
  <c r="K1598" i="99" s="1"/>
  <c r="J1030" i="99"/>
  <c r="K1030" i="99" s="1"/>
  <c r="J1045" i="99"/>
  <c r="K1045" i="99" s="1"/>
  <c r="K1070" i="99"/>
  <c r="J1079" i="99"/>
  <c r="K1079" i="99" s="1"/>
  <c r="K1115" i="99"/>
  <c r="J1124" i="99"/>
  <c r="K1124" i="99" s="1"/>
  <c r="K1155" i="99"/>
  <c r="J1160" i="99"/>
  <c r="K1160" i="99" s="1"/>
  <c r="K1188" i="99"/>
  <c r="J1195" i="99"/>
  <c r="K1195" i="99" s="1"/>
  <c r="J1228" i="99"/>
  <c r="K1228" i="99" s="1"/>
  <c r="J1264" i="99"/>
  <c r="K1264" i="99" s="1"/>
  <c r="J1319" i="99"/>
  <c r="K1319" i="99" s="1"/>
  <c r="J1341" i="99"/>
  <c r="K1341" i="99" s="1"/>
  <c r="J1352" i="99"/>
  <c r="K1352" i="99" s="1"/>
  <c r="J1362" i="99"/>
  <c r="K1362" i="99" s="1"/>
  <c r="J1440" i="99"/>
  <c r="K1440" i="99" s="1"/>
  <c r="J1478" i="99"/>
  <c r="K1478" i="99" s="1"/>
  <c r="J1493" i="99"/>
  <c r="K1493" i="99" s="1"/>
  <c r="J1556" i="99"/>
  <c r="K1556" i="99" s="1"/>
  <c r="J1658" i="99"/>
  <c r="K1658" i="99" s="1"/>
  <c r="K991" i="99"/>
  <c r="K1050" i="99"/>
  <c r="K1086" i="99"/>
  <c r="K1139" i="99"/>
  <c r="K1170" i="99"/>
  <c r="K1137" i="99" s="1"/>
  <c r="K1202" i="99"/>
  <c r="K1308" i="99"/>
  <c r="K1396" i="99"/>
  <c r="K1402" i="99"/>
  <c r="K1407" i="99"/>
  <c r="J1448" i="99"/>
  <c r="K1448" i="99" s="1"/>
  <c r="J1472" i="99"/>
  <c r="K1472" i="99" s="1"/>
  <c r="J1510" i="99"/>
  <c r="K1510" i="99" s="1"/>
  <c r="J1523" i="99"/>
  <c r="K1523" i="99" s="1"/>
  <c r="J1592" i="99"/>
  <c r="K1592" i="99" s="1"/>
  <c r="J1537" i="99"/>
  <c r="K1537" i="99" s="1"/>
  <c r="J1573" i="99"/>
  <c r="K1573" i="99" s="1"/>
  <c r="K1128" i="99"/>
  <c r="J1140" i="99"/>
  <c r="K1140" i="99" s="1"/>
  <c r="K1163" i="99"/>
  <c r="J1172" i="99"/>
  <c r="K1172" i="99" s="1"/>
  <c r="K1196" i="99"/>
  <c r="J1203" i="99"/>
  <c r="K1203" i="99" s="1"/>
  <c r="K1217" i="99"/>
  <c r="J1234" i="99"/>
  <c r="K1234" i="99" s="1"/>
  <c r="J1272" i="99"/>
  <c r="K1272" i="99" s="1"/>
  <c r="J1288" i="99"/>
  <c r="K1288" i="99" s="1"/>
  <c r="J1310" i="99"/>
  <c r="K1310" i="99" s="1"/>
  <c r="K1354" i="99"/>
  <c r="J1372" i="99"/>
  <c r="K1372" i="99" s="1"/>
  <c r="J1378" i="99"/>
  <c r="K1378" i="99" s="1"/>
  <c r="J1444" i="99"/>
  <c r="K1444" i="99" s="1"/>
  <c r="J1495" i="99"/>
  <c r="K1495" i="99" s="1"/>
  <c r="J1574" i="99"/>
  <c r="K1574" i="99" s="1"/>
  <c r="J961" i="99"/>
  <c r="K961" i="99" s="1"/>
  <c r="K977" i="99"/>
  <c r="J988" i="99"/>
  <c r="K988" i="99" s="1"/>
  <c r="J1006" i="99"/>
  <c r="K1006" i="99" s="1"/>
  <c r="K1101" i="99"/>
  <c r="J1110" i="99"/>
  <c r="K1110" i="99" s="1"/>
  <c r="K1145" i="99"/>
  <c r="J1152" i="99"/>
  <c r="K1152" i="99" s="1"/>
  <c r="K1178" i="99"/>
  <c r="J1185" i="99"/>
  <c r="K1185" i="99" s="1"/>
  <c r="J1248" i="99"/>
  <c r="K1248" i="99" s="1"/>
  <c r="J1332" i="99"/>
  <c r="K1332" i="99" s="1"/>
  <c r="J1421" i="99"/>
  <c r="K1421" i="99" s="1"/>
  <c r="J1435" i="99"/>
  <c r="K1435" i="99" s="1"/>
  <c r="J1558" i="99"/>
  <c r="K1558" i="99"/>
  <c r="K973" i="99"/>
  <c r="K1040" i="99"/>
  <c r="K1072" i="99"/>
  <c r="K1119" i="99"/>
  <c r="K1157" i="99"/>
  <c r="K1192" i="99"/>
  <c r="J1230" i="99"/>
  <c r="K1230" i="99" s="1"/>
  <c r="J1266" i="99"/>
  <c r="K1266" i="99" s="1"/>
  <c r="K1323" i="99"/>
  <c r="K1334" i="99"/>
  <c r="J1367" i="99"/>
  <c r="K1367" i="99" s="1"/>
  <c r="K1373" i="99"/>
  <c r="J1398" i="99"/>
  <c r="K1398" i="99" s="1"/>
  <c r="J1450" i="99"/>
  <c r="K1450" i="99" s="1"/>
  <c r="K1474" i="99"/>
  <c r="J1529" i="99"/>
  <c r="K1529" i="99"/>
  <c r="J1486" i="99"/>
  <c r="K1486" i="99" s="1"/>
  <c r="J1541" i="99"/>
  <c r="K1541" i="99" s="1"/>
  <c r="J1578" i="99"/>
  <c r="K1578" i="99"/>
  <c r="K1026" i="99"/>
  <c r="K1068" i="99"/>
  <c r="K1111" i="99"/>
  <c r="K1153" i="99"/>
  <c r="K1186" i="99"/>
  <c r="J1211" i="99"/>
  <c r="K1211" i="99" s="1"/>
  <c r="J1244" i="99"/>
  <c r="K1244" i="99" s="1"/>
  <c r="K1301" i="99"/>
  <c r="K1314" i="99"/>
  <c r="J1358" i="99"/>
  <c r="K1358" i="99" s="1"/>
  <c r="K1399" i="99"/>
  <c r="K1413" i="99"/>
  <c r="K1436" i="99"/>
  <c r="K1451" i="99"/>
  <c r="J1467" i="99"/>
  <c r="K1467" i="99"/>
  <c r="K1499" i="99"/>
  <c r="J1587" i="99"/>
  <c r="K1587" i="99" s="1"/>
  <c r="K1212" i="99"/>
  <c r="K1236" i="99"/>
  <c r="K1245" i="99"/>
  <c r="K1274" i="99"/>
  <c r="K1281" i="99"/>
  <c r="K1400" i="99"/>
  <c r="K1468" i="99"/>
  <c r="J1531" i="99"/>
  <c r="K1531" i="99" s="1"/>
  <c r="J1561" i="99"/>
  <c r="K1561" i="99" s="1"/>
  <c r="J1569" i="99"/>
  <c r="K1569" i="99" s="1"/>
  <c r="J1596" i="99"/>
  <c r="K1596" i="99" s="1"/>
  <c r="K1221" i="99"/>
  <c r="K1297" i="99"/>
  <c r="K1394" i="99"/>
  <c r="K1612" i="99"/>
  <c r="J1636" i="99"/>
  <c r="K1636" i="99" s="1"/>
  <c r="J1652" i="99"/>
  <c r="K1652" i="99"/>
  <c r="J1911" i="99"/>
  <c r="K1911" i="99" s="1"/>
  <c r="J1469" i="99"/>
  <c r="K1469" i="99" s="1"/>
  <c r="J1524" i="99"/>
  <c r="K1524" i="99" s="1"/>
  <c r="K1280" i="99"/>
  <c r="K1377" i="99"/>
  <c r="K1455" i="99"/>
  <c r="K1483" i="99"/>
  <c r="K1512" i="99"/>
  <c r="J1535" i="99"/>
  <c r="K1535" i="99" s="1"/>
  <c r="K1552" i="99"/>
  <c r="K1563" i="99"/>
  <c r="J1675" i="99"/>
  <c r="K1675" i="99"/>
  <c r="J1704" i="99"/>
  <c r="K1704" i="99" s="1"/>
  <c r="J1739" i="99"/>
  <c r="K1739" i="99" s="1"/>
  <c r="J1794" i="99"/>
  <c r="K1794" i="99" s="1"/>
  <c r="J1767" i="99"/>
  <c r="K1767" i="99" s="1"/>
  <c r="J1833" i="99"/>
  <c r="K1833" i="99" s="1"/>
  <c r="K1446" i="99"/>
  <c r="J1605" i="99"/>
  <c r="K1605" i="99" s="1"/>
  <c r="J1619" i="99"/>
  <c r="K1619" i="99" s="1"/>
  <c r="K1625" i="99"/>
  <c r="K1640" i="99"/>
  <c r="J1654" i="99"/>
  <c r="K1654" i="99" s="1"/>
  <c r="K1660" i="99"/>
  <c r="J1689" i="99"/>
  <c r="K1689" i="99" s="1"/>
  <c r="J1708" i="99"/>
  <c r="K1708" i="99" s="1"/>
  <c r="J1850" i="99"/>
  <c r="K1850" i="99" s="1"/>
  <c r="J1724" i="99"/>
  <c r="K1724" i="99" s="1"/>
  <c r="J1769" i="99"/>
  <c r="K1769" i="99" s="1"/>
  <c r="K1257" i="99"/>
  <c r="K1350" i="99"/>
  <c r="K1434" i="99"/>
  <c r="J1548" i="99"/>
  <c r="K1548" i="99" s="1"/>
  <c r="K1594" i="99"/>
  <c r="J1606" i="99"/>
  <c r="K1606" i="99" s="1"/>
  <c r="K1614" i="99"/>
  <c r="J1633" i="99"/>
  <c r="K1633" i="99" s="1"/>
  <c r="J1691" i="99"/>
  <c r="K1691" i="99" s="1"/>
  <c r="J1741" i="99"/>
  <c r="K1741" i="99"/>
  <c r="J1559" i="99"/>
  <c r="K1559" i="99"/>
  <c r="K1567" i="99"/>
  <c r="K1583" i="99"/>
  <c r="I1717" i="99"/>
  <c r="J1780" i="99"/>
  <c r="K1780" i="99" s="1"/>
  <c r="J1610" i="99"/>
  <c r="K1610" i="99" s="1"/>
  <c r="J1621" i="99"/>
  <c r="K1621" i="99" s="1"/>
  <c r="J1634" i="99"/>
  <c r="K1634" i="99"/>
  <c r="J1650" i="99"/>
  <c r="K1650" i="99" s="1"/>
  <c r="J1656" i="99"/>
  <c r="K1656" i="99" s="1"/>
  <c r="J1752" i="99"/>
  <c r="K1752" i="99" s="1"/>
  <c r="J1812" i="99"/>
  <c r="K1812" i="99" s="1"/>
  <c r="J1616" i="99"/>
  <c r="K1616" i="99" s="1"/>
  <c r="J1629" i="99"/>
  <c r="K1629" i="99" s="1"/>
  <c r="J1726" i="99"/>
  <c r="K1726" i="99" s="1"/>
  <c r="J1782" i="99"/>
  <c r="K1782" i="99" s="1"/>
  <c r="K1506" i="99"/>
  <c r="K1522" i="99"/>
  <c r="J1550" i="99"/>
  <c r="K1550" i="99" s="1"/>
  <c r="K1589" i="99"/>
  <c r="K1622" i="99"/>
  <c r="K1642" i="99"/>
  <c r="J1673" i="99"/>
  <c r="K1673" i="99" s="1"/>
  <c r="J1754" i="99"/>
  <c r="K1754" i="99" s="1"/>
  <c r="J1871" i="99"/>
  <c r="K1871" i="99" s="1"/>
  <c r="K1543" i="99"/>
  <c r="K1603" i="99"/>
  <c r="K1661" i="99"/>
  <c r="K1678" i="99"/>
  <c r="K1694" i="99"/>
  <c r="K1727" i="99"/>
  <c r="K1742" i="99"/>
  <c r="K1757" i="99"/>
  <c r="K1772" i="99"/>
  <c r="K1783" i="99"/>
  <c r="K1800" i="99"/>
  <c r="K1821" i="99"/>
  <c r="K1837" i="99"/>
  <c r="K1836" i="99" s="1"/>
  <c r="K1855" i="99"/>
  <c r="K1865" i="99"/>
  <c r="J1870" i="99"/>
  <c r="K1870" i="99" s="1"/>
  <c r="K1881" i="99"/>
  <c r="K1889" i="99"/>
  <c r="K1898" i="99"/>
  <c r="J1908" i="99"/>
  <c r="K1908" i="99" s="1"/>
  <c r="K1927" i="99"/>
  <c r="I1860" i="99"/>
  <c r="J1669" i="99"/>
  <c r="K1669" i="99" s="1"/>
  <c r="J1687" i="99"/>
  <c r="K1687" i="99" s="1"/>
  <c r="K1702" i="99"/>
  <c r="J1720" i="99"/>
  <c r="K1720" i="99" s="1"/>
  <c r="J1735" i="99"/>
  <c r="K1735" i="99" s="1"/>
  <c r="J1750" i="99"/>
  <c r="K1750" i="99" s="1"/>
  <c r="K1765" i="99"/>
  <c r="J1774" i="99"/>
  <c r="K1774" i="99" s="1"/>
  <c r="J1789" i="99"/>
  <c r="K1789" i="99" s="1"/>
  <c r="J1806" i="99"/>
  <c r="K1806" i="99" s="1"/>
  <c r="J1663" i="99"/>
  <c r="K1663" i="99" s="1"/>
  <c r="J1683" i="99"/>
  <c r="K1683" i="99" s="1"/>
  <c r="K1698" i="99"/>
  <c r="J1710" i="99"/>
  <c r="K1710" i="99" s="1"/>
  <c r="J1729" i="99"/>
  <c r="K1729" i="99" s="1"/>
  <c r="J1744" i="99"/>
  <c r="K1744" i="99" s="1"/>
  <c r="K1759" i="99"/>
  <c r="J1770" i="99"/>
  <c r="K1770" i="99" s="1"/>
  <c r="J1785" i="99"/>
  <c r="K1785" i="99" s="1"/>
  <c r="J1802" i="99"/>
  <c r="K1802" i="99" s="1"/>
  <c r="K1823" i="99"/>
  <c r="J1834" i="99"/>
  <c r="K1834" i="99" s="1"/>
  <c r="I1852" i="99"/>
  <c r="J1867" i="99"/>
  <c r="K1867" i="99" s="1"/>
  <c r="J1902" i="99"/>
  <c r="K1902" i="99" s="1"/>
  <c r="K1755" i="99"/>
  <c r="K1819" i="99"/>
  <c r="K1872" i="99"/>
  <c r="K1860" i="99" s="1"/>
  <c r="K1877" i="99"/>
  <c r="K1913" i="99"/>
  <c r="K1923" i="99"/>
  <c r="I1836" i="99"/>
  <c r="K1798" i="99"/>
  <c r="J1810" i="99"/>
  <c r="K1810" i="99" s="1"/>
  <c r="J1829" i="99"/>
  <c r="K1829" i="99" s="1"/>
  <c r="J1853" i="99"/>
  <c r="J1885" i="99"/>
  <c r="K1885" i="99" s="1"/>
  <c r="K1671" i="99"/>
  <c r="J1685" i="99"/>
  <c r="K1685" i="99" s="1"/>
  <c r="J1700" i="99"/>
  <c r="K1700" i="99" s="1"/>
  <c r="J1722" i="99"/>
  <c r="K1722" i="99" s="1"/>
  <c r="K1737" i="99"/>
  <c r="J1746" i="99"/>
  <c r="K1746" i="99" s="1"/>
  <c r="J1761" i="99"/>
  <c r="K1761" i="99" s="1"/>
  <c r="J1778" i="99"/>
  <c r="K1778" i="99" s="1"/>
  <c r="K1791" i="99"/>
  <c r="J1804" i="99"/>
  <c r="K1804" i="99" s="1"/>
  <c r="J1825" i="99"/>
  <c r="K1825" i="99" s="1"/>
  <c r="J1846" i="99"/>
  <c r="K1846" i="99" s="1"/>
  <c r="K1864" i="99"/>
  <c r="K1869" i="99"/>
  <c r="J1874" i="99"/>
  <c r="K1874" i="99" s="1"/>
  <c r="K1667" i="99"/>
  <c r="K1731" i="99"/>
  <c r="K1787" i="99"/>
  <c r="J1852" i="99" l="1"/>
  <c r="K1853" i="99"/>
  <c r="K1852" i="99" s="1"/>
  <c r="J1717" i="99"/>
  <c r="K1777" i="99"/>
  <c r="K1717" i="99" s="1"/>
  <c r="J602" i="99"/>
  <c r="K606" i="99"/>
  <c r="K602" i="99" s="1"/>
  <c r="I1929" i="99"/>
  <c r="J1929" i="99" l="1"/>
  <c r="K1931" i="99"/>
  <c r="K1929" i="99"/>
  <c r="K1933" i="99" l="1"/>
  <c r="K1935" i="99"/>
  <c r="B9" i="17" l="1"/>
  <c r="B10" i="17"/>
  <c r="E264" i="76"/>
  <c r="M264" i="76" l="1"/>
  <c r="N264" i="76"/>
  <c r="O264" i="76"/>
  <c r="I879" i="90"/>
  <c r="I876" i="90"/>
  <c r="I869" i="90"/>
  <c r="I867" i="90"/>
  <c r="I858" i="90"/>
  <c r="I854" i="90"/>
  <c r="I850" i="90"/>
  <c r="I846" i="90"/>
  <c r="I842" i="90"/>
  <c r="I838" i="90"/>
  <c r="I837" i="90"/>
  <c r="I836" i="90"/>
  <c r="I835" i="90"/>
  <c r="I834" i="90"/>
  <c r="I833" i="90"/>
  <c r="I832" i="90"/>
  <c r="I831" i="90"/>
  <c r="I826" i="90"/>
  <c r="I820" i="90"/>
  <c r="I819" i="90"/>
  <c r="I818" i="90"/>
  <c r="I817" i="90"/>
  <c r="I816" i="90"/>
  <c r="I815" i="90"/>
  <c r="I814" i="90"/>
  <c r="I806" i="90"/>
  <c r="I800" i="90"/>
  <c r="I799" i="90"/>
  <c r="I798" i="90"/>
  <c r="I797" i="90"/>
  <c r="I796" i="90"/>
  <c r="I795" i="90"/>
  <c r="I788" i="90"/>
  <c r="I779" i="90"/>
  <c r="I770" i="90"/>
  <c r="I761" i="90"/>
  <c r="I758" i="90"/>
  <c r="I755" i="90"/>
  <c r="I751" i="90"/>
  <c r="I749" i="90"/>
  <c r="I746" i="90"/>
  <c r="I740" i="90"/>
  <c r="I734" i="90"/>
  <c r="I724" i="90"/>
  <c r="I720" i="90"/>
  <c r="I715" i="90"/>
  <c r="I709" i="90"/>
  <c r="I699" i="90"/>
  <c r="I695" i="90"/>
  <c r="I689" i="90"/>
  <c r="I684" i="90"/>
  <c r="I678" i="90"/>
  <c r="K669" i="90"/>
  <c r="K665" i="90"/>
  <c r="K661" i="90"/>
  <c r="K658" i="90"/>
  <c r="K655" i="90"/>
  <c r="K654" i="90"/>
  <c r="K653" i="90"/>
  <c r="K652" i="90"/>
  <c r="K651" i="90"/>
  <c r="K650" i="90"/>
  <c r="K649" i="90"/>
  <c r="K644" i="90"/>
  <c r="K640" i="90"/>
  <c r="K637" i="90"/>
  <c r="K635" i="90"/>
  <c r="K633" i="90"/>
  <c r="K631" i="90"/>
  <c r="K628" i="90"/>
  <c r="K625" i="90"/>
  <c r="K623" i="90"/>
  <c r="K621" i="90"/>
  <c r="K619" i="90"/>
  <c r="K616" i="90"/>
  <c r="K613" i="90"/>
  <c r="K609" i="90"/>
  <c r="K608" i="90"/>
  <c r="K607" i="90"/>
  <c r="K606" i="90"/>
  <c r="K598" i="90"/>
  <c r="K597" i="90"/>
  <c r="K596" i="90"/>
  <c r="K595" i="90"/>
  <c r="K594" i="90"/>
  <c r="K593" i="90"/>
  <c r="K592" i="90"/>
  <c r="K591" i="90"/>
  <c r="K585" i="90"/>
  <c r="K581" i="90"/>
  <c r="K571" i="90"/>
  <c r="K570" i="90"/>
  <c r="K569" i="90"/>
  <c r="K568" i="90"/>
  <c r="K567" i="90"/>
  <c r="K566" i="90"/>
  <c r="K565" i="90"/>
  <c r="K564" i="90"/>
  <c r="K563" i="90"/>
  <c r="K553" i="90"/>
  <c r="K550" i="90"/>
  <c r="K549" i="90"/>
  <c r="K548" i="90"/>
  <c r="K545" i="90"/>
  <c r="K544" i="90"/>
  <c r="K543" i="90"/>
  <c r="K542" i="90"/>
  <c r="K540" i="90"/>
  <c r="K539" i="90"/>
  <c r="K538" i="90"/>
  <c r="K537" i="90"/>
  <c r="K536" i="90"/>
  <c r="K532" i="90"/>
  <c r="K528" i="90"/>
  <c r="K527" i="90"/>
  <c r="K509" i="90"/>
  <c r="K499" i="90"/>
  <c r="K483" i="90"/>
  <c r="K482" i="90"/>
  <c r="K481" i="90"/>
  <c r="K480" i="90"/>
  <c r="K478" i="90"/>
  <c r="K477" i="90"/>
  <c r="K475" i="90"/>
  <c r="K474" i="90"/>
  <c r="K473" i="90"/>
  <c r="K472" i="90"/>
  <c r="K471" i="90"/>
  <c r="K470" i="90"/>
  <c r="K469" i="90"/>
  <c r="K468" i="90"/>
  <c r="K467" i="90"/>
  <c r="K466" i="90"/>
  <c r="K465" i="90"/>
  <c r="K464" i="90"/>
  <c r="K463" i="90"/>
  <c r="K462" i="90"/>
  <c r="K461" i="90"/>
  <c r="K460" i="90"/>
  <c r="K459" i="90"/>
  <c r="K458" i="90"/>
  <c r="K457" i="90"/>
  <c r="K456" i="90"/>
  <c r="K455" i="90"/>
  <c r="K454" i="90"/>
  <c r="K453" i="90"/>
  <c r="K452" i="90"/>
  <c r="K451" i="90"/>
  <c r="K449" i="90"/>
  <c r="K448" i="90"/>
  <c r="K447" i="90"/>
  <c r="K446" i="90"/>
  <c r="K445" i="90"/>
  <c r="K444" i="90"/>
  <c r="K443" i="90"/>
  <c r="K442" i="90"/>
  <c r="K441" i="90"/>
  <c r="K440" i="90"/>
  <c r="K439" i="90"/>
  <c r="K438" i="90"/>
  <c r="K437" i="90"/>
  <c r="K436" i="90"/>
  <c r="K435" i="90"/>
  <c r="K434" i="90"/>
  <c r="K433" i="90"/>
  <c r="K432" i="90"/>
  <c r="K431" i="90"/>
  <c r="K428" i="90"/>
  <c r="K427" i="90"/>
  <c r="K426" i="90"/>
  <c r="K425" i="90"/>
  <c r="K424" i="90"/>
  <c r="K405" i="90"/>
  <c r="K402" i="90"/>
  <c r="K395" i="90"/>
  <c r="K386" i="90"/>
  <c r="K381" i="90"/>
  <c r="K379" i="90"/>
  <c r="K377" i="90"/>
  <c r="K373" i="90"/>
  <c r="K371" i="90"/>
  <c r="K366" i="90"/>
  <c r="K356" i="90"/>
  <c r="K349" i="90"/>
  <c r="K344" i="90"/>
  <c r="K334" i="90"/>
  <c r="K326" i="90"/>
  <c r="K324" i="90"/>
  <c r="K323" i="90"/>
  <c r="K322" i="90"/>
  <c r="K321" i="90"/>
  <c r="K320" i="90"/>
  <c r="K319" i="90"/>
  <c r="K318" i="90"/>
  <c r="K317" i="90"/>
  <c r="K313" i="90"/>
  <c r="K312" i="90"/>
  <c r="K311" i="90"/>
  <c r="K310" i="90"/>
  <c r="K309" i="90"/>
  <c r="K308" i="90"/>
  <c r="K307" i="90"/>
  <c r="K306" i="90"/>
  <c r="K305" i="90"/>
  <c r="K304" i="90"/>
  <c r="K301" i="90"/>
  <c r="K300" i="90"/>
  <c r="K299" i="90"/>
  <c r="K298" i="90"/>
  <c r="K297" i="90"/>
  <c r="K293" i="90"/>
  <c r="K292" i="90"/>
  <c r="K291" i="90"/>
  <c r="K290" i="90"/>
  <c r="K289" i="90"/>
  <c r="K282" i="90"/>
  <c r="K280" i="90"/>
  <c r="K278" i="90"/>
  <c r="K276" i="90" s="1"/>
  <c r="K275" i="90"/>
  <c r="K274" i="90"/>
  <c r="K273" i="90"/>
  <c r="K272" i="90"/>
  <c r="K271" i="90"/>
  <c r="K270" i="90"/>
  <c r="K269" i="90"/>
  <c r="K265" i="90"/>
  <c r="K264" i="90"/>
  <c r="K263" i="90"/>
  <c r="K259" i="90"/>
  <c r="K256" i="90"/>
  <c r="K254" i="90"/>
  <c r="K252" i="90"/>
  <c r="K241" i="90"/>
  <c r="K238" i="90"/>
  <c r="K234" i="90"/>
  <c r="K223" i="90"/>
  <c r="K219" i="90"/>
  <c r="K218" i="90"/>
  <c r="K217" i="90"/>
  <c r="K216" i="90"/>
  <c r="K215" i="90"/>
  <c r="K214" i="90"/>
  <c r="K213" i="90"/>
  <c r="K212" i="90"/>
  <c r="K211" i="90"/>
  <c r="K210" i="90"/>
  <c r="K209" i="90"/>
  <c r="K201" i="90"/>
  <c r="K200" i="90"/>
  <c r="E199" i="90"/>
  <c r="K199" i="90" s="1"/>
  <c r="E198" i="90"/>
  <c r="K198" i="90" s="1"/>
  <c r="K197" i="90"/>
  <c r="K196" i="90"/>
  <c r="E195" i="90"/>
  <c r="K195" i="90" s="1"/>
  <c r="K194" i="90"/>
  <c r="K190" i="90"/>
  <c r="K189" i="90"/>
  <c r="K188" i="90"/>
  <c r="K187" i="90"/>
  <c r="K186" i="90"/>
  <c r="K185" i="90"/>
  <c r="K184" i="90"/>
  <c r="K181" i="90"/>
  <c r="K179" i="90" s="1"/>
  <c r="K178" i="90"/>
  <c r="K177" i="90"/>
  <c r="K176" i="90"/>
  <c r="K173" i="90"/>
  <c r="K172" i="90"/>
  <c r="K171" i="90"/>
  <c r="K170" i="90"/>
  <c r="K169" i="90"/>
  <c r="K168" i="90"/>
  <c r="K167" i="90"/>
  <c r="K164" i="90"/>
  <c r="K163" i="90"/>
  <c r="K162" i="90"/>
  <c r="K161" i="90"/>
  <c r="K160" i="90"/>
  <c r="K157" i="90"/>
  <c r="K156" i="90"/>
  <c r="K155" i="90"/>
  <c r="K154" i="90"/>
  <c r="K153" i="90"/>
  <c r="K146" i="90"/>
  <c r="K144" i="90" s="1"/>
  <c r="K142" i="90"/>
  <c r="K140" i="90"/>
  <c r="K138" i="90"/>
  <c r="K136" i="90"/>
  <c r="K135" i="90"/>
  <c r="K134" i="90"/>
  <c r="K133" i="90"/>
  <c r="K132" i="90"/>
  <c r="K131" i="90"/>
  <c r="K130" i="90"/>
  <c r="K129" i="90"/>
  <c r="K128" i="90"/>
  <c r="K125" i="90"/>
  <c r="K124" i="90"/>
  <c r="K123" i="90"/>
  <c r="K122" i="90"/>
  <c r="K121" i="90"/>
  <c r="K120" i="90"/>
  <c r="K119" i="90"/>
  <c r="K118" i="90"/>
  <c r="K109" i="90"/>
  <c r="K105" i="90"/>
  <c r="K101" i="90"/>
  <c r="K97" i="90"/>
  <c r="K96" i="90"/>
  <c r="K95" i="90"/>
  <c r="K94" i="90"/>
  <c r="K93" i="90"/>
  <c r="K92" i="90"/>
  <c r="K91" i="90"/>
  <c r="K90" i="90"/>
  <c r="K89" i="90"/>
  <c r="K88" i="90"/>
  <c r="K87" i="90"/>
  <c r="K86" i="90"/>
  <c r="K85" i="90"/>
  <c r="K83" i="90"/>
  <c r="K82" i="90"/>
  <c r="K81" i="90"/>
  <c r="K80" i="90"/>
  <c r="K79" i="90"/>
  <c r="K78" i="90"/>
  <c r="K73" i="90"/>
  <c r="K69" i="90"/>
  <c r="K62" i="90"/>
  <c r="K58" i="90"/>
  <c r="K53" i="90"/>
  <c r="K52" i="90"/>
  <c r="K51" i="90"/>
  <c r="K50" i="90"/>
  <c r="K49" i="90"/>
  <c r="K48" i="90"/>
  <c r="K47" i="90"/>
  <c r="K46" i="90"/>
  <c r="K45" i="90"/>
  <c r="K44" i="90"/>
  <c r="K43" i="90"/>
  <c r="K42" i="90"/>
  <c r="K41" i="90"/>
  <c r="K40" i="90"/>
  <c r="K28" i="90"/>
  <c r="K17" i="90"/>
  <c r="A397" i="89"/>
  <c r="A396" i="89"/>
  <c r="A395" i="89"/>
  <c r="A394" i="89"/>
  <c r="A393" i="89"/>
  <c r="A392" i="89"/>
  <c r="A391" i="89"/>
  <c r="K193" i="89"/>
  <c r="P264" i="76" l="1"/>
  <c r="Q264" i="76" s="1"/>
  <c r="K158" i="90"/>
  <c r="K287" i="90"/>
  <c r="K604" i="90"/>
  <c r="K38" i="90"/>
  <c r="K525" i="90"/>
  <c r="K546" i="90"/>
  <c r="K589" i="90"/>
  <c r="I793" i="90"/>
  <c r="K261" i="90"/>
  <c r="K479" i="90"/>
  <c r="K84" i="90"/>
  <c r="K126" i="90"/>
  <c r="K165" i="90"/>
  <c r="K561" i="90"/>
  <c r="K429" i="90"/>
  <c r="K541" i="90"/>
  <c r="K647" i="90"/>
  <c r="K77" i="90"/>
  <c r="K302" i="90"/>
  <c r="K116" i="90"/>
  <c r="K174" i="90"/>
  <c r="K192" i="90"/>
  <c r="K295" i="90"/>
  <c r="K267" i="90"/>
  <c r="K207" i="90"/>
  <c r="K422" i="90"/>
  <c r="K450" i="90"/>
  <c r="K535" i="90"/>
  <c r="I829" i="90"/>
  <c r="K315" i="90"/>
  <c r="K476" i="90"/>
  <c r="K182" i="90"/>
  <c r="K151" i="90"/>
  <c r="I812" i="90"/>
  <c r="E44" i="76"/>
  <c r="E16" i="76"/>
  <c r="B23" i="64"/>
  <c r="E53" i="17"/>
  <c r="D53" i="17"/>
  <c r="E48" i="17"/>
  <c r="D48" i="17"/>
  <c r="E40" i="17"/>
  <c r="D40" i="17"/>
  <c r="E27" i="17"/>
  <c r="D27" i="17"/>
  <c r="F79" i="78"/>
  <c r="A37" i="78"/>
  <c r="E60" i="78"/>
  <c r="H16" i="78"/>
  <c r="I16" i="78"/>
  <c r="J16" i="78"/>
  <c r="K22" i="78"/>
  <c r="K16" i="78"/>
  <c r="L60" i="78"/>
  <c r="L22" i="78"/>
  <c r="L16" i="78"/>
  <c r="M22" i="78"/>
  <c r="M16" i="78"/>
  <c r="N22" i="78"/>
  <c r="N16" i="78"/>
  <c r="O22" i="78"/>
  <c r="O16" i="78"/>
  <c r="P39" i="78"/>
  <c r="P22" i="78"/>
  <c r="P16" i="78"/>
  <c r="D55" i="17" l="1"/>
  <c r="E55" i="17"/>
  <c r="M44" i="76"/>
  <c r="N44" i="76"/>
  <c r="O44" i="76"/>
  <c r="N16" i="76"/>
  <c r="O16" i="76"/>
  <c r="M17" i="76"/>
  <c r="O17" i="76"/>
  <c r="P17" i="76" s="1"/>
  <c r="M15" i="76"/>
  <c r="O15" i="76"/>
  <c r="M16" i="76"/>
  <c r="Q810" i="76" l="1"/>
  <c r="M810" i="76"/>
  <c r="Q750" i="76"/>
  <c r="M750" i="76"/>
  <c r="N928" i="76"/>
  <c r="P44" i="76"/>
  <c r="Q44" i="76" s="1"/>
  <c r="P15" i="76"/>
  <c r="Q15" i="76" s="1"/>
  <c r="O928" i="76"/>
  <c r="Q17" i="76"/>
  <c r="P16" i="76"/>
  <c r="Q16" i="76" s="1"/>
  <c r="E20" i="64"/>
  <c r="D26" i="78" l="1"/>
  <c r="P928" i="76"/>
  <c r="E26" i="64"/>
  <c r="D68" i="78"/>
  <c r="E25" i="64"/>
  <c r="D63" i="78"/>
  <c r="E18" i="64"/>
  <c r="D15" i="78"/>
  <c r="E19" i="64"/>
  <c r="D21" i="78"/>
  <c r="E23" i="64"/>
  <c r="D54" i="78"/>
  <c r="D45" i="78"/>
  <c r="E24" i="64" l="1"/>
  <c r="D59" i="78"/>
  <c r="E22" i="64"/>
  <c r="Q69" i="78" l="1"/>
  <c r="M436" i="76" l="1"/>
  <c r="Q436" i="76"/>
  <c r="E21" i="64" l="1"/>
  <c r="D38" i="78"/>
  <c r="D72" i="78" l="1"/>
  <c r="C38" i="78" s="1"/>
  <c r="E28" i="64"/>
  <c r="E27" i="64"/>
  <c r="E39" i="78" l="1"/>
  <c r="F39" i="78"/>
  <c r="F38" i="78" s="1"/>
  <c r="F26" i="64"/>
  <c r="F22" i="64"/>
  <c r="F18" i="64"/>
  <c r="F20" i="64"/>
  <c r="F19" i="64"/>
  <c r="F25" i="64"/>
  <c r="F24" i="64"/>
  <c r="F23" i="64"/>
  <c r="F21" i="64"/>
  <c r="P68" i="78"/>
  <c r="M68" i="78"/>
  <c r="C25" i="78"/>
  <c r="O68" i="78"/>
  <c r="C35" i="78"/>
  <c r="C52" i="78"/>
  <c r="N21" i="78"/>
  <c r="J15" i="78"/>
  <c r="J21" i="78"/>
  <c r="P15" i="78"/>
  <c r="C63" i="78"/>
  <c r="J64" i="78" s="1"/>
  <c r="J63" i="78" s="1"/>
  <c r="K59" i="78"/>
  <c r="C29" i="78"/>
  <c r="H21" i="78"/>
  <c r="O15" i="78"/>
  <c r="K45" i="78"/>
  <c r="K38" i="78"/>
  <c r="L54" i="78"/>
  <c r="O38" i="78"/>
  <c r="C44" i="78"/>
  <c r="C68" i="78"/>
  <c r="C59" i="78"/>
  <c r="H60" i="78" s="1"/>
  <c r="H59" i="78" s="1"/>
  <c r="C18" i="78"/>
  <c r="E18" i="78" s="1"/>
  <c r="C40" i="78"/>
  <c r="C24" i="78"/>
  <c r="C41" i="78"/>
  <c r="C66" i="78"/>
  <c r="C36" i="78"/>
  <c r="C33" i="78"/>
  <c r="I21" i="78"/>
  <c r="M63" i="78"/>
  <c r="C61" i="78"/>
  <c r="L21" i="78"/>
  <c r="N68" i="78"/>
  <c r="C43" i="78"/>
  <c r="C50" i="78"/>
  <c r="C48" i="78"/>
  <c r="C20" i="78"/>
  <c r="C67" i="78"/>
  <c r="C53" i="78"/>
  <c r="C19" i="78"/>
  <c r="H15" i="78"/>
  <c r="M38" i="78"/>
  <c r="P21" i="78"/>
  <c r="C56" i="78"/>
  <c r="G56" i="78" s="1"/>
  <c r="C15" i="78"/>
  <c r="C45" i="78"/>
  <c r="L63" i="78"/>
  <c r="O63" i="78"/>
  <c r="I15" i="78"/>
  <c r="M21" i="78"/>
  <c r="M15" i="78"/>
  <c r="E38" i="78"/>
  <c r="C70" i="78"/>
  <c r="C62" i="78"/>
  <c r="N63" i="78"/>
  <c r="C17" i="78"/>
  <c r="E17" i="78" s="1"/>
  <c r="Q17" i="78" s="1"/>
  <c r="C57" i="78"/>
  <c r="K68" i="78"/>
  <c r="C21" i="78"/>
  <c r="C30" i="78"/>
  <c r="C32" i="78"/>
  <c r="O21" i="78"/>
  <c r="K54" i="78"/>
  <c r="L38" i="78"/>
  <c r="L59" i="78"/>
  <c r="P38" i="78"/>
  <c r="C37" i="78"/>
  <c r="E59" i="78"/>
  <c r="C42" i="78"/>
  <c r="C26" i="78"/>
  <c r="C47" i="78"/>
  <c r="C28" i="78"/>
  <c r="L15" i="78"/>
  <c r="N15" i="78"/>
  <c r="C71" i="78"/>
  <c r="C23" i="78"/>
  <c r="L68" i="78"/>
  <c r="C49" i="78"/>
  <c r="C34" i="78"/>
  <c r="C58" i="78"/>
  <c r="C51" i="78"/>
  <c r="C31" i="78"/>
  <c r="C65" i="78"/>
  <c r="L45" i="78"/>
  <c r="K15" i="78"/>
  <c r="K21" i="78"/>
  <c r="K63" i="78"/>
  <c r="P63" i="78"/>
  <c r="C54" i="78"/>
  <c r="N38" i="78"/>
  <c r="H49" i="78" l="1"/>
  <c r="F49" i="78"/>
  <c r="J49" i="78"/>
  <c r="E49" i="78"/>
  <c r="G49" i="78"/>
  <c r="I49" i="78"/>
  <c r="O28" i="78"/>
  <c r="H28" i="78"/>
  <c r="E28" i="78"/>
  <c r="J28" i="78"/>
  <c r="F28" i="78"/>
  <c r="I28" i="78"/>
  <c r="G28" i="78"/>
  <c r="P28" i="78"/>
  <c r="K28" i="78"/>
  <c r="N28" i="78"/>
  <c r="M28" i="78"/>
  <c r="L28" i="78"/>
  <c r="J62" i="78"/>
  <c r="J60" i="78" s="1"/>
  <c r="J59" i="78" s="1"/>
  <c r="G62" i="78"/>
  <c r="F62" i="78"/>
  <c r="H62" i="78"/>
  <c r="I62" i="78"/>
  <c r="I60" i="78" s="1"/>
  <c r="I59" i="78" s="1"/>
  <c r="J42" i="78"/>
  <c r="F42" i="78"/>
  <c r="G42" i="78"/>
  <c r="H42" i="78"/>
  <c r="I42" i="78"/>
  <c r="G53" i="78"/>
  <c r="L53" i="78"/>
  <c r="P53" i="78"/>
  <c r="E53" i="78"/>
  <c r="N53" i="78"/>
  <c r="F53" i="78"/>
  <c r="H53" i="78"/>
  <c r="K53" i="78"/>
  <c r="I53" i="78"/>
  <c r="J53" i="78"/>
  <c r="O53" i="78"/>
  <c r="M53" i="78"/>
  <c r="F24" i="78"/>
  <c r="G24" i="78"/>
  <c r="E24" i="78"/>
  <c r="Q24" i="78" s="1"/>
  <c r="F67" i="78"/>
  <c r="M67" i="78"/>
  <c r="G67" i="78"/>
  <c r="E67" i="78"/>
  <c r="H67" i="78"/>
  <c r="K67" i="78"/>
  <c r="I67" i="78"/>
  <c r="N67" i="78"/>
  <c r="P67" i="78"/>
  <c r="J67" i="78"/>
  <c r="O67" i="78"/>
  <c r="L67" i="78"/>
  <c r="H33" i="78"/>
  <c r="F33" i="78"/>
  <c r="E33" i="78"/>
  <c r="G33" i="78"/>
  <c r="J33" i="78"/>
  <c r="I33" i="78"/>
  <c r="G41" i="78"/>
  <c r="H41" i="78"/>
  <c r="I41" i="78"/>
  <c r="J41" i="78"/>
  <c r="E51" i="78"/>
  <c r="F51" i="78"/>
  <c r="H51" i="78"/>
  <c r="I51" i="78"/>
  <c r="J51" i="78"/>
  <c r="G51" i="78"/>
  <c r="F16" i="78"/>
  <c r="F15" i="78" s="1"/>
  <c r="E16" i="78"/>
  <c r="F20" i="78"/>
  <c r="E20" i="78"/>
  <c r="G20" i="78"/>
  <c r="G16" i="78" s="1"/>
  <c r="G15" i="78" s="1"/>
  <c r="F52" i="78"/>
  <c r="K52" i="78"/>
  <c r="L52" i="78"/>
  <c r="I52" i="78"/>
  <c r="M52" i="78"/>
  <c r="N52" i="78"/>
  <c r="E52" i="78"/>
  <c r="J52" i="78"/>
  <c r="O52" i="78"/>
  <c r="P52" i="78"/>
  <c r="H52" i="78"/>
  <c r="G52" i="78"/>
  <c r="J36" i="78"/>
  <c r="I36" i="78"/>
  <c r="F66" i="78"/>
  <c r="H66" i="78"/>
  <c r="J66" i="78"/>
  <c r="E66" i="78"/>
  <c r="G66" i="78"/>
  <c r="I66" i="78"/>
  <c r="G23" i="78"/>
  <c r="E23" i="78"/>
  <c r="F23" i="78"/>
  <c r="H61" i="78"/>
  <c r="F61" i="78"/>
  <c r="G61" i="78"/>
  <c r="K30" i="78"/>
  <c r="I30" i="78"/>
  <c r="J30" i="78"/>
  <c r="H30" i="78"/>
  <c r="L30" i="78"/>
  <c r="M30" i="78"/>
  <c r="N30" i="78"/>
  <c r="O30" i="78"/>
  <c r="P30" i="78"/>
  <c r="F22" i="78"/>
  <c r="F21" i="78" s="1"/>
  <c r="E22" i="78"/>
  <c r="F48" i="78"/>
  <c r="H48" i="78"/>
  <c r="J48" i="78"/>
  <c r="G48" i="78"/>
  <c r="E48" i="78"/>
  <c r="I48" i="78"/>
  <c r="J35" i="78"/>
  <c r="H35" i="78"/>
  <c r="I35" i="78"/>
  <c r="F27" i="64"/>
  <c r="F28" i="64"/>
  <c r="I27" i="78"/>
  <c r="I26" i="78" s="1"/>
  <c r="H27" i="78"/>
  <c r="H26" i="78" s="1"/>
  <c r="F27" i="78"/>
  <c r="F26" i="78" s="1"/>
  <c r="G27" i="78"/>
  <c r="G26" i="78" s="1"/>
  <c r="E27" i="78"/>
  <c r="J27" i="78"/>
  <c r="J26" i="78" s="1"/>
  <c r="F19" i="78"/>
  <c r="E19" i="78"/>
  <c r="E71" i="78"/>
  <c r="J71" i="78"/>
  <c r="H71" i="78"/>
  <c r="G71" i="78"/>
  <c r="I71" i="78"/>
  <c r="F71" i="78"/>
  <c r="I29" i="78"/>
  <c r="J29" i="78"/>
  <c r="G29" i="78"/>
  <c r="H29" i="78"/>
  <c r="F70" i="78"/>
  <c r="J70" i="78"/>
  <c r="E70" i="78"/>
  <c r="I70" i="78"/>
  <c r="G70" i="78"/>
  <c r="H70" i="78"/>
  <c r="G32" i="78"/>
  <c r="J32" i="78"/>
  <c r="I32" i="78"/>
  <c r="H32" i="78"/>
  <c r="G40" i="78"/>
  <c r="H40" i="78"/>
  <c r="F40" i="78"/>
  <c r="J40" i="78"/>
  <c r="I40" i="78"/>
  <c r="F44" i="78"/>
  <c r="I44" i="78"/>
  <c r="G44" i="78"/>
  <c r="H44" i="78"/>
  <c r="H47" i="78"/>
  <c r="F47" i="78"/>
  <c r="E47" i="78"/>
  <c r="J47" i="78"/>
  <c r="I47" i="78"/>
  <c r="G47" i="78"/>
  <c r="Q68" i="78"/>
  <c r="R68" i="78" s="1"/>
  <c r="E55" i="78"/>
  <c r="G55" i="78"/>
  <c r="G54" i="78" s="1"/>
  <c r="H55" i="78"/>
  <c r="H54" i="78" s="1"/>
  <c r="F55" i="78"/>
  <c r="F54" i="78" s="1"/>
  <c r="I55" i="78"/>
  <c r="I54" i="78" s="1"/>
  <c r="J55" i="78"/>
  <c r="J54" i="78" s="1"/>
  <c r="G57" i="78"/>
  <c r="I57" i="78"/>
  <c r="J57" i="78"/>
  <c r="H57" i="78"/>
  <c r="G50" i="78"/>
  <c r="F50" i="78"/>
  <c r="J50" i="78"/>
  <c r="E50" i="78"/>
  <c r="H50" i="78"/>
  <c r="I50" i="78"/>
  <c r="G43" i="78"/>
  <c r="J43" i="78"/>
  <c r="F43" i="78"/>
  <c r="H43" i="78"/>
  <c r="I43" i="78"/>
  <c r="G25" i="78"/>
  <c r="F25" i="78"/>
  <c r="E25" i="78"/>
  <c r="I65" i="78"/>
  <c r="H65" i="78"/>
  <c r="J65" i="78"/>
  <c r="E65" i="78"/>
  <c r="F65" i="78"/>
  <c r="G65" i="78"/>
  <c r="I31" i="78"/>
  <c r="H31" i="78"/>
  <c r="G31" i="78"/>
  <c r="J31" i="78"/>
  <c r="F46" i="78"/>
  <c r="F45" i="78" s="1"/>
  <c r="G46" i="78"/>
  <c r="G45" i="78" s="1"/>
  <c r="H46" i="78"/>
  <c r="H45" i="78" s="1"/>
  <c r="I46" i="78"/>
  <c r="I45" i="78" s="1"/>
  <c r="E46" i="78"/>
  <c r="F37" i="78"/>
  <c r="G37" i="78"/>
  <c r="E37" i="78"/>
  <c r="H37" i="78"/>
  <c r="G58" i="78"/>
  <c r="H58" i="78"/>
  <c r="I58" i="78"/>
  <c r="J58" i="78"/>
  <c r="I34" i="78"/>
  <c r="J34" i="78"/>
  <c r="O27" i="78" l="1"/>
  <c r="O26" i="78" s="1"/>
  <c r="O72" i="78" s="1"/>
  <c r="Q19" i="78"/>
  <c r="G64" i="78"/>
  <c r="G63" i="78" s="1"/>
  <c r="G60" i="78"/>
  <c r="G59" i="78" s="1"/>
  <c r="L27" i="78"/>
  <c r="L26" i="78" s="1"/>
  <c r="L72" i="78" s="1"/>
  <c r="Q32" i="78"/>
  <c r="I64" i="78"/>
  <c r="I63" i="78" s="1"/>
  <c r="H64" i="78"/>
  <c r="Q53" i="78"/>
  <c r="Q62" i="78"/>
  <c r="Q28" i="78"/>
  <c r="E21" i="78"/>
  <c r="F60" i="78"/>
  <c r="Q61" i="78"/>
  <c r="Q31" i="78"/>
  <c r="J39" i="78"/>
  <c r="J38" i="78" s="1"/>
  <c r="Q20" i="78"/>
  <c r="M27" i="78"/>
  <c r="M26" i="78" s="1"/>
  <c r="M72" i="78" s="1"/>
  <c r="Q70" i="78"/>
  <c r="Q40" i="78"/>
  <c r="Q71" i="78"/>
  <c r="Q35" i="78"/>
  <c r="Q23" i="78"/>
  <c r="Q41" i="78"/>
  <c r="N27" i="78"/>
  <c r="N26" i="78" s="1"/>
  <c r="N72" i="78" s="1"/>
  <c r="Q34" i="78"/>
  <c r="Q57" i="78"/>
  <c r="H39" i="78"/>
  <c r="H38" i="78" s="1"/>
  <c r="H72" i="78" s="1"/>
  <c r="G22" i="78"/>
  <c r="G21" i="78" s="1"/>
  <c r="Q16" i="78"/>
  <c r="E15" i="78"/>
  <c r="Q15" i="78" s="1"/>
  <c r="R15" i="78" s="1"/>
  <c r="K27" i="78"/>
  <c r="K26" i="78" s="1"/>
  <c r="K72" i="78" s="1"/>
  <c r="Q44" i="78"/>
  <c r="Q47" i="78"/>
  <c r="Q42" i="78"/>
  <c r="P27" i="78"/>
  <c r="P26" i="78" s="1"/>
  <c r="P72" i="78" s="1"/>
  <c r="Q55" i="78"/>
  <c r="E54" i="78"/>
  <c r="Q54" i="78" s="1"/>
  <c r="R54" i="78" s="1"/>
  <c r="J46" i="78"/>
  <c r="J45" i="78" s="1"/>
  <c r="G39" i="78"/>
  <c r="Q48" i="78"/>
  <c r="Q30" i="78"/>
  <c r="Q52" i="78"/>
  <c r="E45" i="78"/>
  <c r="I39" i="78"/>
  <c r="I38" i="78" s="1"/>
  <c r="I72" i="78" s="1"/>
  <c r="Q58" i="78"/>
  <c r="F64" i="78"/>
  <c r="F63" i="78" s="1"/>
  <c r="E64" i="78"/>
  <c r="Q65" i="78"/>
  <c r="Q29" i="78"/>
  <c r="E26" i="78"/>
  <c r="Q66" i="78"/>
  <c r="Q33" i="78"/>
  <c r="Q21" i="78" l="1"/>
  <c r="R21" i="78" s="1"/>
  <c r="Q22" i="78"/>
  <c r="J72" i="78"/>
  <c r="Q60" i="78"/>
  <c r="F59" i="78"/>
  <c r="Q59" i="78" s="1"/>
  <c r="R59" i="78" s="1"/>
  <c r="Q46" i="78"/>
  <c r="Q64" i="78"/>
  <c r="E63" i="78"/>
  <c r="Q45" i="78"/>
  <c r="R45" i="78" s="1"/>
  <c r="Q26" i="78"/>
  <c r="R26" i="78" s="1"/>
  <c r="Q27" i="78"/>
  <c r="G38" i="78"/>
  <c r="Q39" i="78"/>
  <c r="Q63" i="78" l="1"/>
  <c r="R63" i="78" s="1"/>
  <c r="E72" i="78"/>
  <c r="Q38" i="78"/>
  <c r="R38" i="78" s="1"/>
  <c r="G72" i="78"/>
  <c r="F72" i="78"/>
  <c r="Q72" i="78" l="1"/>
  <c r="G73" i="78"/>
  <c r="R72" i="78" l="1"/>
  <c r="L73" i="78"/>
  <c r="O73" i="78"/>
  <c r="H73" i="78"/>
  <c r="M73" i="78"/>
  <c r="I73" i="78"/>
  <c r="P73" i="78"/>
  <c r="N73" i="78"/>
  <c r="J73" i="78"/>
  <c r="K73" i="78"/>
  <c r="E73" i="78"/>
  <c r="F73" i="78"/>
  <c r="Q73" i="7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CBRRJ03</author>
  </authors>
  <commentList>
    <comment ref="E604" authorId="0" shapeId="0" xr:uid="{7643CA60-C1BB-4FDF-8C0D-5FCF5117FB29}">
      <text>
        <r>
          <rPr>
            <b/>
            <sz val="9"/>
            <color indexed="81"/>
            <rFont val="Tahoma"/>
            <family val="2"/>
          </rPr>
          <t>CBRRJ03:</t>
        </r>
        <r>
          <rPr>
            <sz val="9"/>
            <color indexed="81"/>
            <rFont val="Tahoma"/>
            <family val="2"/>
          </rPr>
          <t xml:space="preserve">
formula: C: 2.Pi.r
multiplicado pelo comprimento de 350m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beatriz.passerino</author>
  </authors>
  <commentList>
    <comment ref="K41" authorId="0" shapeId="0" xr:uid="{F76DF40D-B15A-4B33-AA85-171D399BBC36}">
      <text>
        <r>
          <rPr>
            <b/>
            <sz val="9"/>
            <color indexed="81"/>
            <rFont val="Segoe UI"/>
            <family val="2"/>
          </rPr>
          <t>beatriz.passerino:</t>
        </r>
        <r>
          <rPr>
            <sz val="9"/>
            <color indexed="81"/>
            <rFont val="Segoe UI"/>
            <family val="2"/>
          </rPr>
          <t xml:space="preserve">
item novo</t>
        </r>
      </text>
    </comment>
    <comment ref="K46" authorId="0" shapeId="0" xr:uid="{786F0FBC-607A-40C1-A7E0-685DB226B6D0}">
      <text>
        <r>
          <rPr>
            <b/>
            <sz val="9"/>
            <color indexed="81"/>
            <rFont val="Segoe UI"/>
            <family val="2"/>
          </rPr>
          <t>beatriz.passerino:</t>
        </r>
        <r>
          <rPr>
            <sz val="9"/>
            <color indexed="81"/>
            <rFont val="Segoe UI"/>
            <family val="2"/>
          </rPr>
          <t xml:space="preserve">
ajustei quantidade e descrição do item</t>
        </r>
      </text>
    </comment>
    <comment ref="K51" authorId="0" shapeId="0" xr:uid="{7C2D7491-11AE-4C2B-BE92-5739109B8317}">
      <text>
        <r>
          <rPr>
            <b/>
            <sz val="9"/>
            <color indexed="81"/>
            <rFont val="Segoe UI"/>
            <family val="2"/>
          </rPr>
          <t>beatriz.passerino:</t>
        </r>
        <r>
          <rPr>
            <sz val="9"/>
            <color indexed="81"/>
            <rFont val="Segoe UI"/>
            <family val="2"/>
          </rPr>
          <t xml:space="preserve">
item novo</t>
        </r>
      </text>
    </comment>
    <comment ref="K61" authorId="0" shapeId="0" xr:uid="{DFEECF81-CC0F-4E62-AA5A-ED20F1DA19D7}">
      <text>
        <r>
          <rPr>
            <b/>
            <sz val="9"/>
            <color indexed="81"/>
            <rFont val="Segoe UI"/>
            <family val="2"/>
          </rPr>
          <t>beatriz.passerino:</t>
        </r>
        <r>
          <rPr>
            <sz val="9"/>
            <color indexed="81"/>
            <rFont val="Segoe UI"/>
            <family val="2"/>
          </rPr>
          <t xml:space="preserve">
ajustei quantidade</t>
        </r>
      </text>
    </comment>
    <comment ref="K68" authorId="0" shapeId="0" xr:uid="{DA134CEE-4EC5-4633-BA93-B874A1F63780}">
      <text>
        <r>
          <rPr>
            <b/>
            <sz val="9"/>
            <color indexed="81"/>
            <rFont val="Segoe UI"/>
            <family val="2"/>
          </rPr>
          <t>beatriz.passerino:</t>
        </r>
        <r>
          <rPr>
            <sz val="9"/>
            <color indexed="81"/>
            <rFont val="Segoe UI"/>
            <family val="2"/>
          </rPr>
          <t xml:space="preserve">
ITEM NOVO</t>
        </r>
      </text>
    </comment>
    <comment ref="K71" authorId="0" shapeId="0" xr:uid="{2689E2C4-E109-4F3E-A6D5-B69EF2E09607}">
      <text>
        <r>
          <rPr>
            <b/>
            <sz val="9"/>
            <color indexed="81"/>
            <rFont val="Segoe UI"/>
            <family val="2"/>
          </rPr>
          <t>beatriz.passerino:</t>
        </r>
        <r>
          <rPr>
            <sz val="9"/>
            <color indexed="81"/>
            <rFont val="Segoe UI"/>
            <family val="2"/>
          </rPr>
          <t xml:space="preserve">
ITEM NOVO</t>
        </r>
      </text>
    </comment>
    <comment ref="K76" authorId="0" shapeId="0" xr:uid="{AB45DC63-392B-43B2-BBF3-2BF9A5290C82}">
      <text>
        <r>
          <rPr>
            <b/>
            <sz val="9"/>
            <color indexed="81"/>
            <rFont val="Segoe UI"/>
            <family val="2"/>
          </rPr>
          <t>beatriz.passerino:</t>
        </r>
        <r>
          <rPr>
            <sz val="9"/>
            <color indexed="81"/>
            <rFont val="Segoe UI"/>
            <family val="2"/>
          </rPr>
          <t xml:space="preserve">
AJUSTEI QUANTIDADE</t>
        </r>
      </text>
    </comment>
    <comment ref="K83" authorId="0" shapeId="0" xr:uid="{1DFF58CB-115C-4141-8E54-2E1FFC0CEC16}">
      <text>
        <r>
          <rPr>
            <b/>
            <sz val="9"/>
            <color indexed="81"/>
            <rFont val="Segoe UI"/>
            <family val="2"/>
          </rPr>
          <t>beatriz.passerino:</t>
        </r>
        <r>
          <rPr>
            <sz val="9"/>
            <color indexed="81"/>
            <rFont val="Segoe UI"/>
            <family val="2"/>
          </rPr>
          <t xml:space="preserve">
ajustei unidade e quantidade</t>
        </r>
      </text>
    </comment>
    <comment ref="K89" authorId="0" shapeId="0" xr:uid="{8510D30E-9EFE-428A-9E42-1A3C37B8D753}">
      <text>
        <r>
          <rPr>
            <b/>
            <sz val="9"/>
            <color indexed="81"/>
            <rFont val="Segoe UI"/>
            <family val="2"/>
          </rPr>
          <t>beatriz.passerino:</t>
        </r>
        <r>
          <rPr>
            <sz val="9"/>
            <color indexed="81"/>
            <rFont val="Segoe UI"/>
            <family val="2"/>
          </rPr>
          <t xml:space="preserve">
AJUSTEI QUANTIDADE E DESCRIÇÃO</t>
        </r>
      </text>
    </comment>
    <comment ref="K94" authorId="0" shapeId="0" xr:uid="{6AE2363F-0949-4FE4-A3BD-AAC5AAE8205C}">
      <text>
        <r>
          <rPr>
            <b/>
            <sz val="9"/>
            <color indexed="81"/>
            <rFont val="Segoe UI"/>
            <family val="2"/>
          </rPr>
          <t>beatriz.passerino:</t>
        </r>
        <r>
          <rPr>
            <sz val="9"/>
            <color indexed="81"/>
            <rFont val="Segoe UI"/>
            <family val="2"/>
          </rPr>
          <t xml:space="preserve">
ajustei quantidade</t>
        </r>
      </text>
    </comment>
    <comment ref="K98" authorId="0" shapeId="0" xr:uid="{E56A04ED-9CEA-40B7-97EF-3AD0D3A52072}">
      <text>
        <r>
          <rPr>
            <b/>
            <sz val="9"/>
            <color indexed="81"/>
            <rFont val="Segoe UI"/>
            <family val="2"/>
          </rPr>
          <t>beatriz.passerino:</t>
        </r>
        <r>
          <rPr>
            <sz val="9"/>
            <color indexed="81"/>
            <rFont val="Segoe UI"/>
            <family val="2"/>
          </rPr>
          <t xml:space="preserve">
item novo</t>
        </r>
      </text>
    </comment>
    <comment ref="K102" authorId="0" shapeId="0" xr:uid="{3FDB8B9C-D2B5-4DA6-98BA-7B48189D1B71}">
      <text>
        <r>
          <rPr>
            <b/>
            <sz val="9"/>
            <color indexed="81"/>
            <rFont val="Segoe UI"/>
            <family val="2"/>
          </rPr>
          <t>beatriz.passerino:</t>
        </r>
        <r>
          <rPr>
            <sz val="9"/>
            <color indexed="81"/>
            <rFont val="Segoe UI"/>
            <family val="2"/>
          </rPr>
          <t xml:space="preserve">
item novo, quantidade ajustada</t>
        </r>
      </text>
    </comment>
    <comment ref="K121" authorId="0" shapeId="0" xr:uid="{2B01E9CA-7516-4B04-AEC1-4890211E5ED3}">
      <text>
        <r>
          <rPr>
            <b/>
            <sz val="9"/>
            <color indexed="81"/>
            <rFont val="Segoe UI"/>
            <family val="2"/>
          </rPr>
          <t>beatriz.passerino:</t>
        </r>
        <r>
          <rPr>
            <sz val="9"/>
            <color indexed="81"/>
            <rFont val="Segoe UI"/>
            <family val="2"/>
          </rPr>
          <t xml:space="preserve">
AJUSTEI DESCRIÇÃO DO ITEM</t>
        </r>
      </text>
    </comment>
    <comment ref="K125" authorId="0" shapeId="0" xr:uid="{CF529436-3D1F-4FD3-848B-2D5B39216035}">
      <text>
        <r>
          <rPr>
            <b/>
            <sz val="9"/>
            <color indexed="81"/>
            <rFont val="Segoe UI"/>
            <family val="2"/>
          </rPr>
          <t>beatriz.passerino:</t>
        </r>
        <r>
          <rPr>
            <sz val="9"/>
            <color indexed="81"/>
            <rFont val="Segoe UI"/>
            <family val="2"/>
          </rPr>
          <t xml:space="preserve">
item novo</t>
        </r>
      </text>
    </comment>
    <comment ref="K129" authorId="0" shapeId="0" xr:uid="{5FB475A7-BC5D-4815-8688-A0930A7F09FE}">
      <text>
        <r>
          <rPr>
            <b/>
            <sz val="9"/>
            <color indexed="81"/>
            <rFont val="Segoe UI"/>
            <family val="2"/>
          </rPr>
          <t>beatriz.passerino:</t>
        </r>
        <r>
          <rPr>
            <sz val="9"/>
            <color indexed="81"/>
            <rFont val="Segoe UI"/>
            <family val="2"/>
          </rPr>
          <t xml:space="preserve">
AJUSTEI DESCRIÇÃO DO ITEM</t>
        </r>
      </text>
    </comment>
    <comment ref="K141" authorId="0" shapeId="0" xr:uid="{20E52026-1DCA-43CB-9A26-AFA7347DB4F9}">
      <text>
        <r>
          <rPr>
            <b/>
            <sz val="9"/>
            <color indexed="81"/>
            <rFont val="Segoe UI"/>
            <family val="2"/>
          </rPr>
          <t>beatriz.passerino:</t>
        </r>
        <r>
          <rPr>
            <sz val="9"/>
            <color indexed="81"/>
            <rFont val="Segoe UI"/>
            <family val="2"/>
          </rPr>
          <t xml:space="preserve">
item novo</t>
        </r>
      </text>
    </comment>
    <comment ref="K151" authorId="0" shapeId="0" xr:uid="{0FB61C36-5529-4E89-9E73-173987463959}">
      <text>
        <r>
          <rPr>
            <b/>
            <sz val="9"/>
            <color indexed="81"/>
            <rFont val="Segoe UI"/>
            <family val="2"/>
          </rPr>
          <t>beatriz.passerino:</t>
        </r>
        <r>
          <rPr>
            <sz val="9"/>
            <color indexed="81"/>
            <rFont val="Segoe UI"/>
            <family val="2"/>
          </rPr>
          <t xml:space="preserve">
AJUSTEI DESCRIÇÃO</t>
        </r>
      </text>
    </comment>
    <comment ref="K162" authorId="0" shapeId="0" xr:uid="{E2DEB0F3-1FFB-451B-B04D-7115B8C8B299}">
      <text>
        <r>
          <rPr>
            <b/>
            <sz val="9"/>
            <color indexed="81"/>
            <rFont val="Segoe UI"/>
            <family val="2"/>
          </rPr>
          <t>beatriz.passerino:</t>
        </r>
        <r>
          <rPr>
            <sz val="9"/>
            <color indexed="81"/>
            <rFont val="Segoe UI"/>
            <family val="2"/>
          </rPr>
          <t xml:space="preserve">
alterei especificação</t>
        </r>
      </text>
    </comment>
    <comment ref="K183" authorId="0" shapeId="0" xr:uid="{C2996DB9-C4B5-4C88-994A-2F3998EB3A42}">
      <text>
        <r>
          <rPr>
            <b/>
            <sz val="9"/>
            <color indexed="81"/>
            <rFont val="Segoe UI"/>
            <family val="2"/>
          </rPr>
          <t>beatriz.passerino:</t>
        </r>
        <r>
          <rPr>
            <sz val="9"/>
            <color indexed="81"/>
            <rFont val="Segoe UI"/>
            <family val="2"/>
          </rPr>
          <t xml:space="preserve">
AJUSTEI QUANTIDADE</t>
        </r>
      </text>
    </comment>
    <comment ref="K193" authorId="0" shapeId="0" xr:uid="{D5210348-52E9-4FD2-9C68-40664B83B6B6}">
      <text>
        <r>
          <rPr>
            <b/>
            <sz val="9"/>
            <color indexed="81"/>
            <rFont val="Segoe UI"/>
            <family val="2"/>
          </rPr>
          <t>beatriz.passerino:</t>
        </r>
        <r>
          <rPr>
            <sz val="9"/>
            <color indexed="81"/>
            <rFont val="Segoe UI"/>
            <family val="2"/>
          </rPr>
          <t xml:space="preserve">
alterei quantidade</t>
        </r>
      </text>
    </comment>
    <comment ref="K204" authorId="0" shapeId="0" xr:uid="{CCEF31B9-FD7C-48E9-8906-C030ACFC0696}">
      <text>
        <r>
          <rPr>
            <b/>
            <sz val="9"/>
            <color indexed="81"/>
            <rFont val="Segoe UI"/>
            <family val="2"/>
          </rPr>
          <t>beatriz.passerino:</t>
        </r>
        <r>
          <rPr>
            <sz val="9"/>
            <color indexed="81"/>
            <rFont val="Segoe UI"/>
            <family val="2"/>
          </rPr>
          <t xml:space="preserve">
item novo - verificar composição</t>
        </r>
      </text>
    </comment>
    <comment ref="K211" authorId="0" shapeId="0" xr:uid="{419165D7-7D65-43AF-9C15-79A632F2C562}">
      <text>
        <r>
          <rPr>
            <b/>
            <sz val="9"/>
            <color indexed="81"/>
            <rFont val="Segoe UI"/>
            <family val="2"/>
          </rPr>
          <t>beatriz.passerino:</t>
        </r>
        <r>
          <rPr>
            <sz val="9"/>
            <color indexed="81"/>
            <rFont val="Segoe UI"/>
            <family val="2"/>
          </rPr>
          <t xml:space="preserve">
item novo - verfificar composição </t>
        </r>
      </text>
    </comment>
    <comment ref="K218" authorId="0" shapeId="0" xr:uid="{480397F3-2925-428D-B501-8D0C089BBB0D}">
      <text>
        <r>
          <rPr>
            <b/>
            <sz val="9"/>
            <color indexed="81"/>
            <rFont val="Segoe UI"/>
            <family val="2"/>
          </rPr>
          <t>beatriz.passerino:</t>
        </r>
        <r>
          <rPr>
            <sz val="9"/>
            <color indexed="81"/>
            <rFont val="Segoe UI"/>
            <family val="2"/>
          </rPr>
          <t xml:space="preserve">
item novo</t>
        </r>
      </text>
    </comment>
    <comment ref="K221" authorId="0" shapeId="0" xr:uid="{78133DD6-218C-4105-9F7D-131E766F5F37}">
      <text>
        <r>
          <rPr>
            <b/>
            <sz val="9"/>
            <color indexed="81"/>
            <rFont val="Segoe UI"/>
            <family val="2"/>
          </rPr>
          <t>beatriz.passerino:</t>
        </r>
        <r>
          <rPr>
            <sz val="9"/>
            <color indexed="81"/>
            <rFont val="Segoe UI"/>
            <family val="2"/>
          </rPr>
          <t xml:space="preserve">
item novo</t>
        </r>
      </text>
    </comment>
    <comment ref="K256" authorId="0" shapeId="0" xr:uid="{0C87F544-5F48-4645-A1B8-1B745B3D6B76}">
      <text>
        <r>
          <rPr>
            <b/>
            <sz val="9"/>
            <color indexed="81"/>
            <rFont val="Segoe UI"/>
            <family val="2"/>
          </rPr>
          <t>beatriz.passerino:</t>
        </r>
        <r>
          <rPr>
            <sz val="9"/>
            <color indexed="81"/>
            <rFont val="Segoe UI"/>
            <family val="2"/>
          </rPr>
          <t xml:space="preserve">
novo item</t>
        </r>
      </text>
    </comment>
    <comment ref="K268" authorId="0" shapeId="0" xr:uid="{3C30C043-604A-4239-9FB8-12FE8F42BD67}">
      <text>
        <r>
          <rPr>
            <b/>
            <sz val="9"/>
            <color indexed="81"/>
            <rFont val="Segoe UI"/>
            <family val="2"/>
          </rPr>
          <t>beatriz.passerino:</t>
        </r>
        <r>
          <rPr>
            <sz val="9"/>
            <color indexed="81"/>
            <rFont val="Segoe UI"/>
            <family val="2"/>
          </rPr>
          <t xml:space="preserve">
ALTEREI QUANTIDADE</t>
        </r>
      </text>
    </comment>
    <comment ref="K270" authorId="0" shapeId="0" xr:uid="{F87F03D6-323B-46C7-A80C-4F20B8194CE9}">
      <text>
        <r>
          <rPr>
            <b/>
            <sz val="9"/>
            <color indexed="81"/>
            <rFont val="Segoe UI"/>
            <family val="2"/>
          </rPr>
          <t>beatriz.passerino:</t>
        </r>
        <r>
          <rPr>
            <sz val="9"/>
            <color indexed="81"/>
            <rFont val="Segoe UI"/>
            <family val="2"/>
          </rPr>
          <t xml:space="preserve">
ALTEREI QUANTIDADE</t>
        </r>
      </text>
    </comment>
    <comment ref="K272" authorId="0" shapeId="0" xr:uid="{5C0B65CF-15D6-4650-B303-A577EB9FBD65}">
      <text>
        <r>
          <rPr>
            <b/>
            <sz val="9"/>
            <color indexed="81"/>
            <rFont val="Segoe UI"/>
            <family val="2"/>
          </rPr>
          <t>beatriz.passerino:</t>
        </r>
        <r>
          <rPr>
            <sz val="9"/>
            <color indexed="81"/>
            <rFont val="Segoe UI"/>
            <family val="2"/>
          </rPr>
          <t xml:space="preserve">
ALTEREI QUANTIDADE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<sst xmlns="http://schemas.openxmlformats.org/spreadsheetml/2006/main" count="56999" uniqueCount="14383">
  <si>
    <t>UNIVERSIDADE DE BRASÍLIA</t>
  </si>
  <si>
    <t>SECRETARIA DE INFRAESTRUTURA</t>
  </si>
  <si>
    <t>CENTRO DE PLANEJAMENTO OSCAR NIEMEYER</t>
  </si>
  <si>
    <t>Planilha Orçamentária</t>
  </si>
  <si>
    <t>Construção da Cabine de Medição</t>
  </si>
  <si>
    <t>Orçamento Sintético ...............................................................................................................</t>
  </si>
  <si>
    <t>Composições Analíticas ...............................................................................................................</t>
  </si>
  <si>
    <t>Planejamento da obra .................................................................................................................................</t>
  </si>
  <si>
    <t>Cronograma Físico-Financeiro ...............................................................................................................</t>
  </si>
  <si>
    <t>Curva ABC de Serviços ...............................................................................................................</t>
  </si>
  <si>
    <t>Mapa de Cotações ...............................................................................................................</t>
  </si>
  <si>
    <t>Composição de BDI ...............................................................................................................</t>
  </si>
  <si>
    <t>Composição de Encargos Sociais ...............................................................................................................</t>
  </si>
  <si>
    <t>Memória de Cálculo de Quantitativos ...............................................................................................................</t>
  </si>
  <si>
    <t xml:space="preserve">   </t>
  </si>
  <si>
    <t>COMPOSIÇÃO DE BDI</t>
  </si>
  <si>
    <t>OBJETO:</t>
  </si>
  <si>
    <t>OS04 - TEATRO HELENA BARCELOS</t>
  </si>
  <si>
    <t>ENDEREÇO:</t>
  </si>
  <si>
    <t>UnB - Brasília, DF, 70910-900</t>
  </si>
  <si>
    <t>DATA:</t>
  </si>
  <si>
    <t>Fórmula de cálculo:</t>
  </si>
  <si>
    <t>BDI NORMAL - OBRAS DE CONSTRUÇÃO CIVIL, REFORMA E/OU AMPLIAÇÕES</t>
  </si>
  <si>
    <t>CÓDIGO</t>
  </si>
  <si>
    <t>ITEM</t>
  </si>
  <si>
    <t>VALOR ADOTADO</t>
  </si>
  <si>
    <t>A</t>
  </si>
  <si>
    <t>Administração central</t>
  </si>
  <si>
    <t>B</t>
  </si>
  <si>
    <t>Despesas financeiras</t>
  </si>
  <si>
    <t>C</t>
  </si>
  <si>
    <t>Seguros e garantias</t>
  </si>
  <si>
    <t>D</t>
  </si>
  <si>
    <t>ISS (PMNF)</t>
  </si>
  <si>
    <t>PIS</t>
  </si>
  <si>
    <t>COFINS</t>
  </si>
  <si>
    <t>Total D</t>
  </si>
  <si>
    <t>E</t>
  </si>
  <si>
    <t>Lucro</t>
  </si>
  <si>
    <t>R</t>
  </si>
  <si>
    <t>Risco</t>
  </si>
  <si>
    <t>T</t>
  </si>
  <si>
    <t>CPRB</t>
  </si>
  <si>
    <t>RESULTADO BDI NORMAL</t>
  </si>
  <si>
    <t>BDI DIFERENCIADO - FORNECIMENTO DE MATERIAIS E EQUIPAMENTOS</t>
  </si>
  <si>
    <t>RESULTADO BDI DIFERENCIADO</t>
  </si>
  <si>
    <t>ENCARGOS SOCIAIS</t>
  </si>
  <si>
    <t>Todos os custos de mão-de-obra utilizados nesse orçamento têm como referência o SINAPI. Os encargos sociais, portanto, são calculados de acordo com a metodologia dessa tabela, disponível em: http://www.caixa.gov.br/Downloads/sinapi-manual-de-metodologias-e-conceitos/Livro2_SINAPI_Calculos_e_Parametros_1_Edicao.pdf</t>
  </si>
  <si>
    <t>DESCRIÇÃO</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</si>
  <si>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</si>
  <si>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</si>
  <si>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</si>
  <si>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</si>
  <si>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</si>
  <si>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</si>
  <si>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</si>
  <si>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</si>
  <si>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</si>
  <si>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</si>
  <si>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</si>
  <si>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</si>
  <si>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</si>
  <si>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</si>
  <si>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</si>
  <si>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</si>
  <si>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</si>
  <si>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</si>
  <si>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</si>
  <si>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</si>
  <si>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</si>
  <si>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</si>
  <si>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</si>
  <si>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</si>
  <si>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</si>
  <si>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</si>
  <si>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</si>
  <si>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</si>
  <si>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</si>
  <si>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</si>
  <si>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</si>
  <si>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</si>
  <si>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</si>
  <si>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</si>
  <si>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</si>
  <si>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</si>
  <si>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</si>
  <si>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</si>
  <si>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</si>
  <si>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</si>
  <si>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</si>
  <si>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</si>
  <si>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</si>
  <si>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</si>
  <si>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</si>
  <si>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</si>
  <si>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</si>
  <si>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</si>
  <si>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</si>
  <si>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</si>
  <si>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</si>
  <si>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</si>
  <si>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</si>
  <si>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</si>
  <si>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</si>
  <si>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</si>
  <si>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</si>
  <si>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</si>
  <si>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</si>
  <si>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</si>
  <si>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</si>
  <si>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</si>
  <si>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</si>
  <si>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</si>
  <si>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</si>
  <si>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</si>
  <si>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</si>
  <si>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</si>
  <si>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</si>
  <si>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UNB - UNIVERSIDADE DE BRASÍLIA</t>
  </si>
  <si>
    <t>UNIDADE VINCULADA AO SERVIÇO.:</t>
  </si>
  <si>
    <t>TEATRO HELENA BARCELOS</t>
  </si>
  <si>
    <t>Nº DA OS / OFB:</t>
  </si>
  <si>
    <t>0S 04</t>
  </si>
  <si>
    <t>NOME DO PROJETO:</t>
  </si>
  <si>
    <t>07/01/2022</t>
  </si>
  <si>
    <t>VERSÃO:</t>
  </si>
  <si>
    <t>R06</t>
  </si>
  <si>
    <t xml:space="preserve">PRAZO DE CONCLUSÃO OBRA: </t>
  </si>
  <si>
    <t>180 DIAS</t>
  </si>
  <si>
    <t>ORÇAMENTO RESUMIDO</t>
  </si>
  <si>
    <t>Item</t>
  </si>
  <si>
    <t>Descrição</t>
  </si>
  <si>
    <t>TOTAL GERAL</t>
  </si>
  <si>
    <t xml:space="preserve">INCIDÊNCIA </t>
  </si>
  <si>
    <t>COM BDI</t>
  </si>
  <si>
    <t xml:space="preserve"> (%)</t>
  </si>
  <si>
    <t>02.00.000</t>
  </si>
  <si>
    <t>SERVIÇOS PRELIMINARES</t>
  </si>
  <si>
    <t>03.00.000</t>
  </si>
  <si>
    <t xml:space="preserve"> FUNDAÇÕES E ESTRUTURAS</t>
  </si>
  <si>
    <t>04.00.000</t>
  </si>
  <si>
    <t>ARQUITETURA E ELEMENTOS DE URBANISMO</t>
  </si>
  <si>
    <t>05.00.000</t>
  </si>
  <si>
    <t>INSTALAÇÕES HIDRÁULICAS E SANITÁRIAS</t>
  </si>
  <si>
    <t>06.00.000</t>
  </si>
  <si>
    <t>INSTALAÇÕES ELÉTRICAS E ELETRÔNICAS</t>
  </si>
  <si>
    <t>INSTALAÇÕES MECÂNICAS E DE UTILIDADES</t>
  </si>
  <si>
    <t>08.00.000</t>
  </si>
  <si>
    <t>INSTALAÇÕES DE PREVENÇÃO E COMBATE A INCÊNDIO</t>
  </si>
  <si>
    <t>09.00.000</t>
  </si>
  <si>
    <t>SERVIÇOS COMPLEMENTARES</t>
  </si>
  <si>
    <t>10.00.000</t>
  </si>
  <si>
    <t>SERVIÇOS AUXILIARES E ADMINISTRATIVOS</t>
  </si>
  <si>
    <t>Total:</t>
  </si>
  <si>
    <t>Base preços - SINAPI - 08/2021 - Distrito Federal; SBC - 10/2021 - Distrito Federal; ORSE - 08/2021 - Sergipe; SIURB - 01/2021 - São Paulo; SUDECAP - 05/2021 - Minas Gerais; CPOS - 08/2021 - São Paulo; CAERN - 05/2021 - Rio Grande do Norte</t>
  </si>
  <si>
    <t>TÉCNICO RESPONSÁVEL:</t>
  </si>
  <si>
    <t>CARIMBO</t>
  </si>
  <si>
    <t>Alexandre Leite Ribeiro Nunes</t>
  </si>
  <si>
    <t>CREA-RS nº RS180750 </t>
  </si>
  <si>
    <t>ASSINATURA DO COORDENADOR DA CBR</t>
  </si>
  <si>
    <t>CRONOGRAMA FÍSICO-FINANCEIRO</t>
  </si>
  <si>
    <t>ETAPA</t>
  </si>
  <si>
    <t>DESCRIÇÃO DA ETAPA</t>
  </si>
  <si>
    <t>PERCENTUAL DA ETAPA</t>
  </si>
  <si>
    <t>PREÇO DA ETAPA</t>
  </si>
  <si>
    <t>MÊS 1</t>
  </si>
  <si>
    <t>MÊS 2</t>
  </si>
  <si>
    <t>MÊS 3</t>
  </si>
  <si>
    <t>MÊS 4</t>
  </si>
  <si>
    <t>MÊS 5</t>
  </si>
  <si>
    <t>MÊS 6</t>
  </si>
  <si>
    <t>MÊS 7</t>
  </si>
  <si>
    <t>MÊS 8</t>
  </si>
  <si>
    <t>MÊS 9</t>
  </si>
  <si>
    <t>MÊS 10</t>
  </si>
  <si>
    <t>MÊS 11</t>
  </si>
  <si>
    <t>MÊS 12</t>
  </si>
  <si>
    <t xml:space="preserve">02.01.000 </t>
  </si>
  <si>
    <t>CANTEIRO DE OBRAS</t>
  </si>
  <si>
    <t xml:space="preserve">02.02.000 </t>
  </si>
  <si>
    <t>DEMOLIÇÃO</t>
  </si>
  <si>
    <t xml:space="preserve">02.03.000 </t>
  </si>
  <si>
    <t>LOCAÇÃO DE OBRAS</t>
  </si>
  <si>
    <t xml:space="preserve">02.04.000 </t>
  </si>
  <si>
    <t>TERRAPLENAGEM</t>
  </si>
  <si>
    <t>03.01.000</t>
  </si>
  <si>
    <t>FUNDAÇÕES</t>
  </si>
  <si>
    <t>03.02.000</t>
  </si>
  <si>
    <t>ESTRUTURAS DE CONCRETO</t>
  </si>
  <si>
    <t>03.03.000</t>
  </si>
  <si>
    <t xml:space="preserve"> ESTRUTURAS METÁLICAS</t>
  </si>
  <si>
    <t>04.01.100</t>
  </si>
  <si>
    <t>Paredes</t>
  </si>
  <si>
    <t>04.01.200</t>
  </si>
  <si>
    <t>Esquadrias</t>
  </si>
  <si>
    <t>04.01.300</t>
  </si>
  <si>
    <t>Vidros e Plásticos</t>
  </si>
  <si>
    <t>04.01.400</t>
  </si>
  <si>
    <t>Cobertura e Fechamento Lateral</t>
  </si>
  <si>
    <t>04.01.500</t>
  </si>
  <si>
    <t>Revestimentos</t>
  </si>
  <si>
    <t>04.01.600</t>
  </si>
  <si>
    <t xml:space="preserve"> Impermeabilizações</t>
  </si>
  <si>
    <t>04.01.700</t>
  </si>
  <si>
    <t>Acabamentos e Arremates</t>
  </si>
  <si>
    <t>04.01.800</t>
  </si>
  <si>
    <t>EQUIPAMENTOS E ACESSÓRIOS</t>
  </si>
  <si>
    <t xml:space="preserve">04.02.000 </t>
  </si>
  <si>
    <t>COMUNICAÇÃO VISUAL</t>
  </si>
  <si>
    <t>INTERIORES</t>
  </si>
  <si>
    <t>05.01.000</t>
  </si>
  <si>
    <t xml:space="preserve"> ÁGUA FRIA</t>
  </si>
  <si>
    <t>05.02.000</t>
  </si>
  <si>
    <t>ÁGUA QUENTE</t>
  </si>
  <si>
    <t>05.03.000</t>
  </si>
  <si>
    <t>DRENAGEM DE ÁGUAS PLUVIAIS</t>
  </si>
  <si>
    <t>05.04.000</t>
  </si>
  <si>
    <t>ESGOTOS SANITÁRIOS</t>
  </si>
  <si>
    <t>05.06.000</t>
  </si>
  <si>
    <t>SERVIÇOS DIVERSOS</t>
  </si>
  <si>
    <t>06.01.100</t>
  </si>
  <si>
    <t>Entrada e Medição de Energia em BT</t>
  </si>
  <si>
    <t>06.01.200</t>
  </si>
  <si>
    <t>Entrada e Medição de Energia em MT e AT</t>
  </si>
  <si>
    <t>06.01.300</t>
  </si>
  <si>
    <t>Redes em Média e Baixa Tensão</t>
  </si>
  <si>
    <t>06.01.400</t>
  </si>
  <si>
    <t>Iluminação e Tomadas</t>
  </si>
  <si>
    <t>06.01.500</t>
  </si>
  <si>
    <t>Aterramento e Proteção Contra Descargas Atmosféricas</t>
  </si>
  <si>
    <t>06.03.000</t>
  </si>
  <si>
    <t>DETECÇÃO E ALARME DE INCÊNDIO</t>
  </si>
  <si>
    <t>06.09.000</t>
  </si>
  <si>
    <t>SISTEMA DE CABEAMENTO ESTRUTURADO</t>
  </si>
  <si>
    <t>07.00.000</t>
  </si>
  <si>
    <t>07.01.000</t>
  </si>
  <si>
    <t>ELEVADORES</t>
  </si>
  <si>
    <t>07.02.000</t>
  </si>
  <si>
    <t>AR CONDICIONADO CENTRAL</t>
  </si>
  <si>
    <t>07.04.000</t>
  </si>
  <si>
    <t>Ventilação mecânica</t>
  </si>
  <si>
    <t xml:space="preserve">08.01.200 </t>
  </si>
  <si>
    <t>Tubulações de Aço-Carbono e Conexões de Ferro Maleável</t>
  </si>
  <si>
    <t xml:space="preserve">08.01.500 </t>
  </si>
  <si>
    <t>Equipamentos e Acessórios</t>
  </si>
  <si>
    <t xml:space="preserve">09.01.000 </t>
  </si>
  <si>
    <t>ENSAIOS E TESTES</t>
  </si>
  <si>
    <t>09.02.000</t>
  </si>
  <si>
    <t xml:space="preserve"> LIMPEZA DE OBRAS</t>
  </si>
  <si>
    <t xml:space="preserve">09.04.000 </t>
  </si>
  <si>
    <t>COMO CONSTRUÍDO (“AS BUILT”)</t>
  </si>
  <si>
    <t xml:space="preserve">10.01.100 </t>
  </si>
  <si>
    <t>Mão-de-Obra</t>
  </si>
  <si>
    <t xml:space="preserve">10.01.200 </t>
  </si>
  <si>
    <t>Administração</t>
  </si>
  <si>
    <t>PREÇO MENSAL</t>
  </si>
  <si>
    <t>% MENSAL</t>
  </si>
  <si>
    <t>UNIDADE VINCULADA AO SERVIÇO:</t>
  </si>
  <si>
    <t>PLANILHA ORÇAMENTÁRIA ANALÍTICA</t>
  </si>
  <si>
    <t>Código</t>
  </si>
  <si>
    <t>Referência</t>
  </si>
  <si>
    <t>Quant.</t>
  </si>
  <si>
    <t>Unidade</t>
  </si>
  <si>
    <t>Preço unitário</t>
  </si>
  <si>
    <t>Preço</t>
  </si>
  <si>
    <t>BDI</t>
  </si>
  <si>
    <t>BDI DIF</t>
  </si>
  <si>
    <t>preço total</t>
  </si>
  <si>
    <t>02.01.000.01</t>
  </si>
  <si>
    <t>SBC 012689</t>
  </si>
  <si>
    <t>MOBILIZAÇÃO E DESMOBILIZAÇÃO DE CANTEIRO</t>
  </si>
  <si>
    <t>UN</t>
  </si>
  <si>
    <t>02.01.000.04</t>
  </si>
  <si>
    <t>SBC 000285</t>
  </si>
  <si>
    <t>PROJETO DE CANTEIRO DE OBRAS E SERVICOS</t>
  </si>
  <si>
    <t>m²</t>
  </si>
  <si>
    <t>02.01.000.05</t>
  </si>
  <si>
    <t>SBC 016744</t>
  </si>
  <si>
    <t>PROGRAMA GERENC.PGRCC RESOLUCAO CONAMA 307/2002 ATE 5.000 M2</t>
  </si>
  <si>
    <t xml:space="preserve">02.01.100 </t>
  </si>
  <si>
    <t>CONSTRUÇÕES PROVISÓRIAS</t>
  </si>
  <si>
    <t>02.01.101</t>
  </si>
  <si>
    <t>Escritórios</t>
  </si>
  <si>
    <t>02.01.101.01</t>
  </si>
  <si>
    <t xml:space="preserve">CANT.000007 </t>
  </si>
  <si>
    <t>BARRACAO DE OBRA PARA ALOJAMENTO/ESCRITORIO, PISO EM PINHO 3A, PAREDES EM COMPENSADO 10MM, COBERTURA EM TELHA FIBROCIMENTO 6MM, INCLUSO INSTALACOES ELETRICAS E ESQUADRIAS. REAPROVEITADO 5 VEZES</t>
  </si>
  <si>
    <t>02.01.102</t>
  </si>
  <si>
    <t>Depósitos</t>
  </si>
  <si>
    <t>02.01.102.01</t>
  </si>
  <si>
    <t>SINAPI 93584</t>
  </si>
  <si>
    <t>EXECUÇÃO DE DEPÓSITO EM CANTEIRO DE OBRA EM CHAPA DE MADEIRA COMPENSADA, NÃO INCLUSO MOBILIÁRIO. AF_04/2016</t>
  </si>
  <si>
    <t>02.01.103</t>
  </si>
  <si>
    <t>Oficinas</t>
  </si>
  <si>
    <t>02.01.103.01</t>
  </si>
  <si>
    <t>SINAPI 93208</t>
  </si>
  <si>
    <t>EXECUÇÃO DE ALMOXARIFADO EM CANTEIRO DE OBRA EM CHAPA DE MADEIRA COMPENSADA, INCLUSO PRATELEIRAS. AF_02/2016</t>
  </si>
  <si>
    <t>02.01.103.02</t>
  </si>
  <si>
    <t xml:space="preserve"> CANT.000002 </t>
  </si>
  <si>
    <t>TELHEIRO ABERTO</t>
  </si>
  <si>
    <t>02.01.104</t>
  </si>
  <si>
    <t>Refeitórios</t>
  </si>
  <si>
    <t>02.01.104.01</t>
  </si>
  <si>
    <t>SINAPI 93210</t>
  </si>
  <si>
    <t>EXECUÇÃO DE REFEITÓRIO EM CANTEIRO DE OBRA EM CHAPA DE MADEIRA COMPENSADA, NÃO INCLUSO MOBILIÁRIO E EQUIPAMENTOS. AF_02/2016</t>
  </si>
  <si>
    <t>02.01.105</t>
  </si>
  <si>
    <t>Vestiários e sanitários</t>
  </si>
  <si>
    <t>02.01.105.01</t>
  </si>
  <si>
    <t>SINAPI 93212</t>
  </si>
  <si>
    <t>EXECUÇÃO DE SANITÁRIO E VESTIÁRIO EM CANTEIRO DE OBRA EM CHAPA DE MADEIRA COMPENSADA, NÃO INCLUSO MOBILIÁRIO. AF_02/2016</t>
  </si>
  <si>
    <t xml:space="preserve">02.01.200 </t>
  </si>
  <si>
    <t>LIGAÇÕES PROVISÓRIAS</t>
  </si>
  <si>
    <t>02.01.201</t>
  </si>
  <si>
    <t>INSTALAÇÃO PROVISÓRIA DE ÁGUA</t>
  </si>
  <si>
    <t>02.01.201.01</t>
  </si>
  <si>
    <t>SERP.000016</t>
  </si>
  <si>
    <t>INSTALAÇÃO PROVISÓRIA DE ÁGUA E ESGOTO INCLUSIVE CAIXA D'ÁGUA</t>
  </si>
  <si>
    <t>unid</t>
  </si>
  <si>
    <t>02.01.205</t>
  </si>
  <si>
    <t>INSTALAÇÃO PROVISÓRIA DE ELÉTRICA</t>
  </si>
  <si>
    <t>02.01.205.01</t>
  </si>
  <si>
    <t>LIPR.000001</t>
  </si>
  <si>
    <t>Solicitação à Concessionária + ENTRADA PROVISORIA DE ENERGIA ELETRICA AEREA TRIFASICA 40A EM POSTE MADEIRA</t>
  </si>
  <si>
    <t>un</t>
  </si>
  <si>
    <t xml:space="preserve">02.01.400 </t>
  </si>
  <si>
    <t>PROTEÇÕES E SINALIZAÇÃO</t>
  </si>
  <si>
    <t>02.01.400.04</t>
  </si>
  <si>
    <t xml:space="preserve">SERP.000004 </t>
  </si>
  <si>
    <t>FORNECIMENTO E MONTAGEM DE ANDAIME METÁLICO TUBULAR TIPO TORRE - LOCAÇÃO</t>
  </si>
  <si>
    <t>m/mês</t>
  </si>
  <si>
    <t>02.01.400.05</t>
  </si>
  <si>
    <t>SERP.000002</t>
  </si>
  <si>
    <t>Fornecimento, instalação e remoção de lona plástica para proteção dos móveis, equipamentos e piso</t>
  </si>
  <si>
    <t>02.01.401</t>
  </si>
  <si>
    <t>Tapumes</t>
  </si>
  <si>
    <t>02.01.401.01</t>
  </si>
  <si>
    <t>SINAPI 98459</t>
  </si>
  <si>
    <t>TAPUME COM TELHA METÁLICA. AF_05/2018</t>
  </si>
  <si>
    <t>02.01.404</t>
  </si>
  <si>
    <t>Placas</t>
  </si>
  <si>
    <t>02.01.404.01</t>
  </si>
  <si>
    <t>SBC 016500</t>
  </si>
  <si>
    <t>PLACA DE RESPONSABILIDADE TECNICA EM OBRAS</t>
  </si>
  <si>
    <t xml:space="preserve">02.03.100 </t>
  </si>
  <si>
    <t>De Edificações</t>
  </si>
  <si>
    <t>02.03.100.01</t>
  </si>
  <si>
    <t>SINAPI  99059</t>
  </si>
  <si>
    <t>LOCACAO CONVENCIONAL DE OBRA, UTILIZANDO GABARITO DE TÁBUAS CORRIDAS PONTALETADAS A CADA 2,00M - 2 UTILIZAÇÕES.</t>
  </si>
  <si>
    <t>m</t>
  </si>
  <si>
    <t xml:space="preserve">02.02.100 </t>
  </si>
  <si>
    <t>DEMOLIÇÃO CONVENCIONAL</t>
  </si>
  <si>
    <t>02.02.110</t>
  </si>
  <si>
    <t xml:space="preserve">Fundações e estruturas de concreto </t>
  </si>
  <si>
    <t>02.02.111</t>
  </si>
  <si>
    <t>Concreto simples</t>
  </si>
  <si>
    <t>02.02.111.02</t>
  </si>
  <si>
    <t>SINAPI 90440</t>
  </si>
  <si>
    <t>FURO EM CONCRETO PARA DIÂMETROS MAIORES QUE 40 MM E MENORES OU IGUAIS A 75 MM. AF_05/2015</t>
  </si>
  <si>
    <t>02.02.111.03</t>
  </si>
  <si>
    <t xml:space="preserve"> SEES.000178 </t>
  </si>
  <si>
    <t>ABERTURA DE FURO EM ESTRUTURA METÁLICA</t>
  </si>
  <si>
    <t>02.02.111.01</t>
  </si>
  <si>
    <t>SEOP.000346</t>
  </si>
  <si>
    <t>DEMOLIÇÃO DE PISO CIMENTADO OU CONTRAPISO DE ARGAMASSA ESPESSURA MÁXIMA DE 10CM</t>
  </si>
  <si>
    <t>02.02.140</t>
  </si>
  <si>
    <t>Vedações</t>
  </si>
  <si>
    <t>02.02.140.01</t>
  </si>
  <si>
    <t>SBC 022061</t>
  </si>
  <si>
    <t>DEMOLICAO ALVENARIA ESPESSURA 15cm PARA REMOCAO</t>
  </si>
  <si>
    <t>m³</t>
  </si>
  <si>
    <t>02.02.150</t>
  </si>
  <si>
    <t>Pisos</t>
  </si>
  <si>
    <t>02.02.150.02</t>
  </si>
  <si>
    <t xml:space="preserve"> SEOP.000328 </t>
  </si>
  <si>
    <t>DEMOLIÇÃO DE PISO EM GRANILITE/GRANITINA SEM REAPROVEITAMENTO</t>
  </si>
  <si>
    <t>02.02.150.03</t>
  </si>
  <si>
    <t>SINAPI 93358</t>
  </si>
  <si>
    <t>ESCAVAÇÃO MANUAL DE VALA COM PROFUNDIDADE MENOR OU IGUAL A 1,30 M. AF_02/2021</t>
  </si>
  <si>
    <t>02.02.170</t>
  </si>
  <si>
    <t>Revestimentos e Forros</t>
  </si>
  <si>
    <t>02.02.170.01</t>
  </si>
  <si>
    <t xml:space="preserve"> SEOP.000333 </t>
  </si>
  <si>
    <t>Demolição manual de forro em gesso, inclusive sistema de fixação</t>
  </si>
  <si>
    <t>02.02.170.02</t>
  </si>
  <si>
    <t xml:space="preserve"> SEOP.000336 </t>
  </si>
  <si>
    <t>Remoção de revestimento em fórmica</t>
  </si>
  <si>
    <t>02.02.170.03</t>
  </si>
  <si>
    <t xml:space="preserve"> SEOP.000337 </t>
  </si>
  <si>
    <t>Demolição de reboco</t>
  </si>
  <si>
    <t>02.02.170.04</t>
  </si>
  <si>
    <t xml:space="preserve"> SEOP.000338 </t>
  </si>
  <si>
    <t>Remoção de piso em assoalho de madeira com reaproveitamento</t>
  </si>
  <si>
    <t>02.02.170.05</t>
  </si>
  <si>
    <t xml:space="preserve"> SEOP.000339 </t>
  </si>
  <si>
    <t>Remoção de pintura látex (raspagem e/ou lixamento e/ou escovação)</t>
  </si>
  <si>
    <t>02.02.300</t>
  </si>
  <si>
    <t>Remoções</t>
  </si>
  <si>
    <t>02.02.320</t>
  </si>
  <si>
    <t>Remoção de redes hidraulicas, elétricas e de utilidades</t>
  </si>
  <si>
    <t>02.02.320.01</t>
  </si>
  <si>
    <t>SINAPI 97665</t>
  </si>
  <si>
    <t>REMOÇÃO DE LUMINÁRIAS, DE FORMA MANUAL, SEM REAPROVEITAMENTO. AF_12/2017</t>
  </si>
  <si>
    <t>02.02.320.03</t>
  </si>
  <si>
    <t xml:space="preserve"> SEES.000175 </t>
  </si>
  <si>
    <t>REMOÇÃO DE CHUVEIRO</t>
  </si>
  <si>
    <t>02.02.323</t>
  </si>
  <si>
    <t>Rededes aéreas</t>
  </si>
  <si>
    <t>02.02.323.01</t>
  </si>
  <si>
    <t>SINAPI 91840</t>
  </si>
  <si>
    <t>ELETRODUTO FLEXÍVEL CORRUGADO, PEAD, DN 40 MM (1 1/4"), PARA CIRCUITOS TERMINAIS, INSTALADO EM FORRO - FORNECIMENTO E INSTALAÇÃO. AF_12/2015</t>
  </si>
  <si>
    <t>02.02.340</t>
  </si>
  <si>
    <t>Remoções gerais</t>
  </si>
  <si>
    <t>02.02.340.04</t>
  </si>
  <si>
    <t>SINAPI 97644</t>
  </si>
  <si>
    <t xml:space="preserve">	REMOÇÃO DE PORTAS, DE FORMA MANUAL, SEM REAPROVEITAMENTO. AF_12/2016</t>
  </si>
  <si>
    <t>02.02.340.05</t>
  </si>
  <si>
    <t xml:space="preserve"> SEOP.000100 </t>
  </si>
  <si>
    <t xml:space="preserve">REMOÇÃO DE BANCADAS DE GRANITO </t>
  </si>
  <si>
    <t>02.02.340.06</t>
  </si>
  <si>
    <t xml:space="preserve"> SEOP.000193 </t>
  </si>
  <si>
    <t>REMOÇÃO DE DIVISÓRIA DE GRANITO/GRANILITE</t>
  </si>
  <si>
    <t>02.02.340.07</t>
  </si>
  <si>
    <t>SINAPI 97663</t>
  </si>
  <si>
    <t>REMOÇÃO DE LOUÇAS, DE FORMA MANUAL, SEM REAPROVEITAMENTO</t>
  </si>
  <si>
    <t>02.02.340.08</t>
  </si>
  <si>
    <t>SINAPI 97666</t>
  </si>
  <si>
    <t>REMOÇÃO DE METAIS SANITÁRIOS, DE FORMA MANUAL, SEM REAPROVEITAMENTO.</t>
  </si>
  <si>
    <t>02.02.340.10</t>
  </si>
  <si>
    <t>REMOÇÃO DE GUARDA-CORPO</t>
  </si>
  <si>
    <t>02.02.340.12</t>
  </si>
  <si>
    <t xml:space="preserve">SBC 022194 </t>
  </si>
  <si>
    <t>RETIRADA GRADES DE FERRO</t>
  </si>
  <si>
    <t>02.02.340.13</t>
  </si>
  <si>
    <t>SEES.000210</t>
  </si>
  <si>
    <t xml:space="preserve">	RETIRADAS DE APARELHOS E EQUIPAMENTOS</t>
  </si>
  <si>
    <t>02.02.340.14</t>
  </si>
  <si>
    <t>SEOP.000034</t>
  </si>
  <si>
    <t>REMAJENAMENTO DE EXTINTOR DE INCÊNDIO</t>
  </si>
  <si>
    <t>FUNDAÇÕES E ESTRUTURAS</t>
  </si>
  <si>
    <t>Fundações</t>
  </si>
  <si>
    <t>03.01.100</t>
  </si>
  <si>
    <t>Escavação de valas</t>
  </si>
  <si>
    <t>03.03.100.01</t>
  </si>
  <si>
    <t xml:space="preserve">SINAPI 101124 </t>
  </si>
  <si>
    <t>ESCAVAÇÃO HORIZONTAL, INCLUINDO CARGA E DESCARGA EM SOLO DE 1A CATEGORIA COM TRATOR DE ESTEIRAS (100HP/LÂMINA: 2,19M3). AF_07/2020</t>
  </si>
  <si>
    <t>03.01.103</t>
  </si>
  <si>
    <t>Reaterro compactado</t>
  </si>
  <si>
    <t>03.01.103.01</t>
  </si>
  <si>
    <t xml:space="preserve">SINAPI 93382 </t>
  </si>
  <si>
    <t>REATERRO MANUAL DE VALAS COM COMPACTAÇÃO MECANIZADA. AF_04/2016</t>
  </si>
  <si>
    <t>03.01.320</t>
  </si>
  <si>
    <t>Lastros</t>
  </si>
  <si>
    <t>03.01.321</t>
  </si>
  <si>
    <t>de concreto</t>
  </si>
  <si>
    <t>03.01.321.01</t>
  </si>
  <si>
    <t>SINAPI 96620</t>
  </si>
  <si>
    <t>LASTRO DE CONCRETO MAGRO, APLICADO EM PISOS, LAJES SOBRE SOLO OU RADIERS. AF_08/2017</t>
  </si>
  <si>
    <t>03.01.360</t>
  </si>
  <si>
    <t>Radier</t>
  </si>
  <si>
    <t>03.01.361</t>
  </si>
  <si>
    <t>Formas</t>
  </si>
  <si>
    <t>03.01.361.01</t>
  </si>
  <si>
    <t xml:space="preserve">SINAPI  97086 </t>
  </si>
  <si>
    <t>FABRICAÇÃO, MONTAGEM E DESMONTAGEM DE FORMA PARA RADIER, EM MADEIRA SERRADA, 4 UTILIZAÇÕES. AF_09/2017</t>
  </si>
  <si>
    <t>03.01.362</t>
  </si>
  <si>
    <t>Armadura</t>
  </si>
  <si>
    <t>03.01.362.01</t>
  </si>
  <si>
    <t>SINAPI  928013</t>
  </si>
  <si>
    <t>CORTE E DOBRA DE AÇO CA-50, DIÂMETRO DE 10,0 MM, UTILIZADO EM LAJE. AF_12/2015</t>
  </si>
  <si>
    <t>kg</t>
  </si>
  <si>
    <t>CORTE E DOBRA DE AÇO CA-50, DIÂMETRO DE 12,5 MM, UTILIZADO EM LAJE. AF_12/2015</t>
  </si>
  <si>
    <t>03.01.363</t>
  </si>
  <si>
    <t xml:space="preserve">Concreto </t>
  </si>
  <si>
    <t>03.01.363.01</t>
  </si>
  <si>
    <t>SINAPI 102476</t>
  </si>
  <si>
    <t>CONCRETO FCK = 25MPA, TRAÇO 1:2,2:2,5 (EM MASSA SECA DE CIMENTO/ AREIA MÉDIA/ SEIXO ROLADO) - PREPARO MECÂNICO COM BETONEIRA 400 L. AF_05/2021</t>
  </si>
  <si>
    <t>03.01.500</t>
  </si>
  <si>
    <t>Blocos de Fundação</t>
  </si>
  <si>
    <t>03.01.501</t>
  </si>
  <si>
    <t>Lastro</t>
  </si>
  <si>
    <t>03.01.501.01</t>
  </si>
  <si>
    <t>SINAPI 96619</t>
  </si>
  <si>
    <t>LASTRO DE CONCRETO MAGRO, APLICADO EM BLOCOS DE COROAMENTO OU SAPATAS, ESPESSURA DE 5 CM. AF_08/2017</t>
  </si>
  <si>
    <t>03.01.502</t>
  </si>
  <si>
    <t xml:space="preserve">Formas </t>
  </si>
  <si>
    <t>03.01.502.01</t>
  </si>
  <si>
    <t>SINAPI 96528</t>
  </si>
  <si>
    <t>FABRICAÇÃO, MONTAGEM E DESMONTAGEM DE FÔRMA PARA BLOCO DE COROAMENTO, EM MADEIRA SERRADA, E=25 MM, 1 UTILIZAÇÃO. AF_06/2017</t>
  </si>
  <si>
    <t xml:space="preserve"> m²</t>
  </si>
  <si>
    <t>03.01.503</t>
  </si>
  <si>
    <t xml:space="preserve">Armadura </t>
  </si>
  <si>
    <t>03.01.503.01</t>
  </si>
  <si>
    <t>SINAPI 96544</t>
  </si>
  <si>
    <t>ARMAÇÃO DE BLOCO, VIGA BALDRAME OU SAPATA UTILIZANDO AÇO CA-50 DE 6,3 MM - MONTAGEM. AF_06/2017</t>
  </si>
  <si>
    <t>03.01.504</t>
  </si>
  <si>
    <t>Concreto</t>
  </si>
  <si>
    <t>03.01.504.01</t>
  </si>
  <si>
    <t>FUES.000002</t>
  </si>
  <si>
    <t>CONCRETAGEM DE BLOCOS DE COROAMENTO E VIGAS BALDRAMES, FCK 25 MPA, COM USO DE BOMBA  LANÇAMENTO, ADENSAMENTO E ACABAMENTO.</t>
  </si>
  <si>
    <t xml:space="preserve"> m³</t>
  </si>
  <si>
    <t>03.01.504.02</t>
  </si>
  <si>
    <t>SINAPI 84100</t>
  </si>
  <si>
    <t>ARGAMASSA GROUT CIMENTO/CAL/AREIA/PEDRISCO 1:0,1:3:2 - PREPARO MANUAL</t>
  </si>
  <si>
    <t>03.03.100</t>
  </si>
  <si>
    <t>Estrutura Metálica Completa</t>
  </si>
  <si>
    <t>03.03.200</t>
  </si>
  <si>
    <t>Peças Principais</t>
  </si>
  <si>
    <t>03.03.201</t>
  </si>
  <si>
    <t>Perfis laminados</t>
  </si>
  <si>
    <t>03.03.201.06</t>
  </si>
  <si>
    <t xml:space="preserve"> FUES.000223 </t>
  </si>
  <si>
    <t>FORNECIMENTO E MONTAGEM PERFIL LAMINADO A572  W 150X13</t>
  </si>
  <si>
    <t>03.03.202</t>
  </si>
  <si>
    <t>Perfis Soldados</t>
  </si>
  <si>
    <t>03.03.202.09</t>
  </si>
  <si>
    <t xml:space="preserve"> FUES.000060 </t>
  </si>
  <si>
    <t>Fornecimento e Instalação de estrutura metálica</t>
  </si>
  <si>
    <t>03.03.203</t>
  </si>
  <si>
    <t>Chapas</t>
  </si>
  <si>
    <t>03.03.203.01</t>
  </si>
  <si>
    <t xml:space="preserve"> FUES.000184 </t>
  </si>
  <si>
    <t>CHAPA METÁLICA E=1,2 MM, INCLUSIVE TRATAMENTO ANTI CORROSIVO</t>
  </si>
  <si>
    <t>03.03.203.06</t>
  </si>
  <si>
    <t xml:space="preserve"> FUES.000222 </t>
  </si>
  <si>
    <t>CHAPA DE ACO GROSSA, ASTM A36, E = 7/8 " (22,23 MM) 174,28 KG/M2 - FORNECIMENTO E INSTALAÇÃO</t>
  </si>
  <si>
    <t>03.03.204</t>
  </si>
  <si>
    <t>Chapas de piso</t>
  </si>
  <si>
    <t>03.03.204.01</t>
  </si>
  <si>
    <t xml:space="preserve">PISO.000137	</t>
  </si>
  <si>
    <t>FORNECIMENTO E INSTALAÇÃO DE CHAPA XADREZ ASTM A-36 1/8" - #3MM PARA PISO</t>
  </si>
  <si>
    <t>03.03.303</t>
  </si>
  <si>
    <t>Chumbadores</t>
  </si>
  <si>
    <t>03.03.303.01</t>
  </si>
  <si>
    <t xml:space="preserve"> FUES.000166 </t>
  </si>
  <si>
    <t>CHUMBADOR MECÂNICO 1/4X3" - FORNECIMENTO E INSTALAÇÃO</t>
  </si>
  <si>
    <t>03.03.303.03</t>
  </si>
  <si>
    <t xml:space="preserve"> FUES.000135 </t>
  </si>
  <si>
    <t>CHUMBADOR MECÂNICO 3/4"X114MM - FORNECIMENTO E INSTALAÇÃO</t>
  </si>
  <si>
    <t>03.03.303.04</t>
  </si>
  <si>
    <t xml:space="preserve"> FUES.000219 </t>
  </si>
  <si>
    <t>Chumbador Mecânico ∅1"x152mm</t>
  </si>
  <si>
    <t>03.03.303.05</t>
  </si>
  <si>
    <t xml:space="preserve"> FUES.000183 </t>
  </si>
  <si>
    <t>Chumbador mecânico 1/4 x 50mm</t>
  </si>
  <si>
    <t>03.03.303.06</t>
  </si>
  <si>
    <t xml:space="preserve"> FUES.000045 </t>
  </si>
  <si>
    <t>Fornecimento e instalação de Chumbador mecânico 3/8"x89mm SAE 1020</t>
  </si>
  <si>
    <t>03.03.303.07</t>
  </si>
  <si>
    <t>FUES.000234</t>
  </si>
  <si>
    <t>CHUMBADOR METÁLICO TIPO "J" Ø3/4"x300mm</t>
  </si>
  <si>
    <t>03.03.400</t>
  </si>
  <si>
    <t>Acessórios</t>
  </si>
  <si>
    <t>03.03.400.01</t>
  </si>
  <si>
    <t xml:space="preserve"> FUES.000220 </t>
  </si>
  <si>
    <t>Fornecimento e instalação de cadeado standard CR40</t>
  </si>
  <si>
    <t>03.03.400.02</t>
  </si>
  <si>
    <t xml:space="preserve"> FUES.000221 </t>
  </si>
  <si>
    <t>Fornecimento e instalação de grampo para cabo 1/4"</t>
  </si>
  <si>
    <t>03.03.400.03</t>
  </si>
  <si>
    <t xml:space="preserve"> SEES.000187 </t>
  </si>
  <si>
    <t>Fita adesiva antiderrapante com largura de 5 cm</t>
  </si>
  <si>
    <t>03.03.400.04</t>
  </si>
  <si>
    <t xml:space="preserve"> FUES.000227 </t>
  </si>
  <si>
    <t>Fornecimento e instalação de cabo de aço 1/4"</t>
  </si>
  <si>
    <t>04.01.000</t>
  </si>
  <si>
    <t>ARQUITETURA</t>
  </si>
  <si>
    <t>04.01.102</t>
  </si>
  <si>
    <t>de Alvenaria de Tijolos Furados de Barro</t>
  </si>
  <si>
    <t>04.01.102.01</t>
  </si>
  <si>
    <t>SINAPI 87523</t>
  </si>
  <si>
    <t>ALVENARIA DE VEDAÇÃO DE BLOCOS CERÂMICOS FURADOS NA HORIZONTAL DE 9X14X19CM (ESPESSURA 9CM) DE PAREDES COM ÁREA LÍQUIDA MAIOR OU IGUAL A 6M² COM VÃOS E ARGAMASSA DE ASSENTAMENTO COM PREPARO EM BETONEIRA. AF_06/2014</t>
  </si>
  <si>
    <t>04.01.120</t>
  </si>
  <si>
    <t>de Divisória de Granito</t>
  </si>
  <si>
    <t>04.01.120.01</t>
  </si>
  <si>
    <t>SINAPI 102253</t>
  </si>
  <si>
    <t>DIVISORIA SANITÁRIA, TIPO CABINE, EM GRANITO CINZA POLIDO, ESP = 3CM, ASSENTADO COM ARGAMASSA COLANTE AC III-E, EXCLUSIVE FERRAGENS. AF_01/2021</t>
  </si>
  <si>
    <t>04.01.121</t>
  </si>
  <si>
    <t>de Gesso Acartonado</t>
  </si>
  <si>
    <t>04.01.121.01</t>
  </si>
  <si>
    <t xml:space="preserve"> PARE.000073 </t>
  </si>
  <si>
    <t>PAREDE COM PLACAS DE GESSO ACARTONADO (DRYWALL), PARA USO INTERNO, COM DUAS FACES SIMPLES E ESTRUTURA METÁLICA COM GUIAS SIMPLES, COM VÃOS E=12CM - CHAPA STANDART</t>
  </si>
  <si>
    <t>04.01.121.02</t>
  </si>
  <si>
    <t xml:space="preserve"> PARE.000050 </t>
  </si>
  <si>
    <t>PAREDE COM PLACAS DE GESSO ACARTONADO (DRYWALL) RESISTENTE AO FOGO, PARA USO INTERNO, COM UMA FACE SIMPLES E ESTRUTURA METÁLICA COM GUIAS SIMPLES, SEM VÃOS</t>
  </si>
  <si>
    <t>04.01.121.03</t>
  </si>
  <si>
    <t xml:space="preserve">SINAPI  96371 </t>
  </si>
  <si>
    <t>PAREDE COM PLACAS DE GESSO ACARTONADO (DRYWALL), PARA USO INTERNO, COM UMA FACE SIMPLES E ESTRUTURA METÁLICA COM GUIAS SIMPLES, COM VÃOS. AF_06/2017_P</t>
  </si>
  <si>
    <t>04.01.121.04</t>
  </si>
  <si>
    <t xml:space="preserve"> PARE.000035 </t>
  </si>
  <si>
    <t>PAREDE COM PLACAS DE GESSO ACARTONADO RESISTENTE AO FOGO (RF), PARA USO INTERNO, COM DUAS FACES SIMPLES E ESTRUTURA METÁLICA COM GUIAS SIMPLES</t>
  </si>
  <si>
    <t>04.01.121.05</t>
  </si>
  <si>
    <t xml:space="preserve"> PARE.000088 </t>
  </si>
  <si>
    <t>PAREDE COM PLACAS DE GESSO ACARTONADO (DRYWALL), PARA USO INTERNO, COM DUAS FACES SIMPLES E ESTRUTURA METÁLICA COM GUIAS SIMPLES,  E=10CM - CHAPA RESISTENTE A FOGO, E CAMADA DE ISOLAMENTO ACÚSTICO EM LA DE ROCHA, DENSIDADE = 32 KG/M3, E=*50* MM</t>
  </si>
  <si>
    <t>04.01.124</t>
  </si>
  <si>
    <t>Encunhamento</t>
  </si>
  <si>
    <t>04.01.124.03</t>
  </si>
  <si>
    <t xml:space="preserve">SINAPI  93188 </t>
  </si>
  <si>
    <t>VERGA MOLDADA IN LOCO EM CONCRETO PARA PORTAS COM ATÉ 1,5 M DE VÃO. AF_03/2016</t>
  </si>
  <si>
    <t>04.01.124.07</t>
  </si>
  <si>
    <t xml:space="preserve">SINAPI  93200 </t>
  </si>
  <si>
    <t>FIXAÇÃO (ENCUNHAMENTO) DE ALVENARIA DE VEDAÇÃO COM ARGAMASSA APLICADA COM BISNAGA. AF_03/2016</t>
  </si>
  <si>
    <t>04.01.201</t>
  </si>
  <si>
    <t>Porta Corta Fogo</t>
  </si>
  <si>
    <t>04.01.208.04</t>
  </si>
  <si>
    <t xml:space="preserve"> ESQV.000324 </t>
  </si>
  <si>
    <t>PORTA CORTA-FOGO DUPLA 160X210CM - FORNECIMENTO E INSTALAÇÃO</t>
  </si>
  <si>
    <t>04.01.208.05</t>
  </si>
  <si>
    <t xml:space="preserve"> ESQV.000325 </t>
  </si>
  <si>
    <t>PORTA CORTA-FOGO, VÃO OSSO 564X205CM, COM QUATRO FOLHAS DE ABRIR - FORNECIMENTO E INSTALAÇÃO</t>
  </si>
  <si>
    <t>04.01.208.06</t>
  </si>
  <si>
    <t xml:space="preserve"> ESQV.000326 </t>
  </si>
  <si>
    <t>PORTA CORTA-FOGO 245X210CM - FORNECIMENTO E INSTALAÇÃO</t>
  </si>
  <si>
    <t>04.01.208.07</t>
  </si>
  <si>
    <t xml:space="preserve"> ESQV.000300 </t>
  </si>
  <si>
    <t>P6 - PORTA CORTA-FOGO 120X210X4CM - COM DUAS FOLHAS - FORNECIMENTO E INSTALAÇÃO,  COM FECHADURA, VAO LUZ DE 120 X 210 CM, CLASSE P-90 (NBR 11742), COM ACABAMENTO EM PINTURA NA COR CINZA, BARRA ANTIPÂNICO.</t>
  </si>
  <si>
    <t>04.01.208.08</t>
  </si>
  <si>
    <t>ESQV.000429</t>
  </si>
  <si>
    <t>P17 - PORTA CORTA-FOGO 163X210X4CM - COM DUAS FOLHAS - FORNECIMENTO E INSTALAÇÃO,  COM FECHADURA, VAO LUZ DE 163 X 210 CM, CLASSE P-90 (NBR 11742), COM ACABAMENTO EM PINTURA NA COR CINZA, BARRA ANTIPÂNICO.</t>
  </si>
  <si>
    <t>04.01.230</t>
  </si>
  <si>
    <t>Porta de madeira compensada</t>
  </si>
  <si>
    <t>04.01.230.16</t>
  </si>
  <si>
    <t xml:space="preserve"> ESQV.000349 </t>
  </si>
  <si>
    <t>P2 - PORTA DE MADEIRA SEMI-OCA DE ABRIR, SEM VISOR 85X210CM, ESPESSURA DE 3,5CM, ITENS INCLUSOS: DOBRADIÇAS, MONTAGEM E INSTALAÇÃO DO BATENTE, FECHADURA DE EMBUTIR COM CILINDRO, EXTERNA, COMPLETA, FORNECIMENTO E INSTALAÇÃO - FOLHA COM ACABAMENTO EM PINTURA COM TINTA ESMALTE COR CINZA - MARCO METÁLICO, ACABAMENTO EM PINTURA COM TINTA ESMALTE COR CINZA</t>
  </si>
  <si>
    <t>04.01.230.17</t>
  </si>
  <si>
    <t xml:space="preserve"> ESQV.000350 </t>
  </si>
  <si>
    <t>P3 - PORTA DE MADEIRA, VÃO OSSO 946X243CM, COM 10 FOLHAS VENEZIANAS DE CORRER, ESPESSURA DE 3,5CM, ITENS INCLUSOS: TRILHOS, ROLDANAS, PUXADORES, MONTAGEM E INSTALAÇÃO DO BATENTE, FORNECIMENTO E INSTALAÇÃO - FOLHAS COM ACABAMENTO EM PINTURA COM TINTA ESMALTE COR CINZA - ALIZAR E ADUELAS EM MADEIRA, ACABAMENTO EM PINTURA COM TINTA ESMALTE COR CINZA.</t>
  </si>
  <si>
    <t>04.01.230.18</t>
  </si>
  <si>
    <t xml:space="preserve"> ESQV.000351 </t>
  </si>
  <si>
    <t>P7 - PORTA DE MADEIRA SEMI-OCA DE ABRIR, SEM VISOR 88X210CM, ESPESSURA DE 3,5CM, ITENS INCLUSOS: DOBRADIÇAS, MONTAGEM E INSTALAÇÃO DO BATENTE, FECHADURA DE EMBUTIR COM CILINDRO, EXTERNA, COMPLETA, FORNECIMENTO E INSTALAÇÃO - FOLHA COM ACABAMENTO EM PINTURA COM TINTA ESMALTE COR CINZA - MARCO METÁLICO, ACABAMENTO EM PINTURA COM TINTA ESMALTE COR CINZA</t>
  </si>
  <si>
    <t>04.01.230.19</t>
  </si>
  <si>
    <t xml:space="preserve"> ESQV.000339 </t>
  </si>
  <si>
    <t>P9 - PORTA DE MADEIRA SEMI-OCA DE CORRER, 90X210CM, ESPESSURA DE 3,5CM, ITENS INCLUSOS: DOBRADIÇAS, MONTAGEM E INSTALAÇÃO DO BATENTE, FECHADURA DE EMBUTIR COM CILINDRO, EXTERNA, COMPLETA, FORNECIMENTO E INSTALAÇÃO - FOLHA COM ACABAMENTO EM PINTURA COM TINTA ESMALTE COR CINZA - ALIZAR E ADUELAS EM MADEIRA, ACABAMENTO EM PINTURA COM TINTA ESMALTE COR CINZA.</t>
  </si>
  <si>
    <t>04.01.230.20</t>
  </si>
  <si>
    <t xml:space="preserve"> ESQV.000328 </t>
  </si>
  <si>
    <t>P11 - PORTA DE MADEIRA SEMI-OCA DE ABRIR, SEM VISOR 90X200CM, ESPESSURA DE 3,5CM, ITENS INCLUSOS: DOBRADIÇAS, MONTAGEM E INSTALAÇÃO DO BATENTE, FECHADURA DE EMBUTIR COM CILINDRO, EXTERNA, COMPLETA, FORNECIMENTO E INSTALAÇÃO -  FOLHA COM ACABAMENTO EM PINTURA COM TINTA ESMALTE COR CINZA - MARCO METÁLICO, ACABAMENTO EM PINTURA COM TINTA ESMALTE COR CINZA - COM BARRA HORIZONTAL L=60cm EM AÇO INOX E BATE-MACA EM INOX EM AMBOS LADOS DA PORTA.</t>
  </si>
  <si>
    <t>04.01.230.21</t>
  </si>
  <si>
    <t xml:space="preserve"> ESQV.000352 </t>
  </si>
  <si>
    <t>P12 - PORTA 85 X 180 CM EM CHAPA DE MADEIRA PRENSADA, COM REQUADRO EM CHAPA DE MADEIRA MACIÇA ACABAMENTO EM LAMINADO MELAMÍNICO COR BRANCO - FERRAGENS : KIT DOBRADIÇAS PARA FIXAÇÃO EM GRANITO E FECHADURA COM TARGETA LIVRE/OCUPADO CROMADA</t>
  </si>
  <si>
    <t>04.01.222</t>
  </si>
  <si>
    <t>Batentes e guarnições de alumínio</t>
  </si>
  <si>
    <t>04.01.222.01</t>
  </si>
  <si>
    <t xml:space="preserve"> ESQV.000353 </t>
  </si>
  <si>
    <t>J1 - ESQUADRIA DE ALUMÍNIO VÃO OSSO 344X110CM, COM 3 FOLHAS DE CORRER E 2 FOLHAS FIXAS, COM VIDRO TEMPERADO, ACABAMENTO COM PINTURA NA COR CINZA.  FORNECIMENTO E INSTALAÇÃO</t>
  </si>
  <si>
    <t>04.01.312</t>
  </si>
  <si>
    <t>Espelhos de ristal</t>
  </si>
  <si>
    <t>04.01.312.02</t>
  </si>
  <si>
    <t>SBC 190058</t>
  </si>
  <si>
    <t>ESPELHO CRISTAL 4mm COM MOLDURA DE ALUMINIO</t>
  </si>
  <si>
    <t>04.01.312.03</t>
  </si>
  <si>
    <t xml:space="preserve"> FOMA.000017 </t>
  </si>
  <si>
    <t>PELÍCULA JATEADA BRANCA LEITOSA - FORNECIMENTO E INSTALAÇÃO</t>
  </si>
  <si>
    <t>04.01.510</t>
  </si>
  <si>
    <t>Revestimentos de pisos</t>
  </si>
  <si>
    <t>04.01.511</t>
  </si>
  <si>
    <t>Cimentados</t>
  </si>
  <si>
    <t>04.01.511.06</t>
  </si>
  <si>
    <t xml:space="preserve"> PISO.000147 </t>
  </si>
  <si>
    <t>FORNECIMENTO E INSTALAÇÃO DE REVESTIMENTO CIMENTADO QUEIMADO TECNOLÓGICO MONOLÍTICO POLIMÉRICO APLICADO SOBRE PISO GRANITINA EXISTENTE</t>
  </si>
  <si>
    <t>04.01.515</t>
  </si>
  <si>
    <t>de Granito</t>
  </si>
  <si>
    <t>04.01.515.01</t>
  </si>
  <si>
    <t>SINAPI 98671</t>
  </si>
  <si>
    <t>PISO EM GRANITO APLICADO EM AMBIENTES INTERNOS. AF_09/2020</t>
  </si>
  <si>
    <t>04.01.516</t>
  </si>
  <si>
    <t>de Granilite</t>
  </si>
  <si>
    <t>04.01.516.01</t>
  </si>
  <si>
    <t>SINAPI 101752</t>
  </si>
  <si>
    <t>PISO EM GRANILITE, MARMORITE OU GRANITINA EM AMBIENTES INTERNOS. AF_09/2020</t>
  </si>
  <si>
    <t>04.01.519</t>
  </si>
  <si>
    <t>de Tabuas de Madeira</t>
  </si>
  <si>
    <t>04.01.519.02</t>
  </si>
  <si>
    <t xml:space="preserve"> PISO.000157 </t>
  </si>
  <si>
    <t>FORNECIMENTO E INSTALAÇÃO DE PISO DE MADEIRA MAÇARANDUBA</t>
  </si>
  <si>
    <t>04.01.519.03</t>
  </si>
  <si>
    <t xml:space="preserve"> PISO.000165 </t>
  </si>
  <si>
    <t>MÃO DE OBRA PARA EXECUÇÃO DO PISO DE MADEIRA DO PALCO. REAPROVEITAMENTO DO PISO DE MADEIRA EXISTENTE PARA CONFECÇÃO DE QUARTELADAS 80X80CM.</t>
  </si>
  <si>
    <t>04.01.519.04</t>
  </si>
  <si>
    <t xml:space="preserve"> PAVI.000010 </t>
  </si>
  <si>
    <t>Piso em Placas de Painel Wall 1,20x2,50m, e=4cm, inclusive fixação - Fornecimento e Instalação</t>
  </si>
  <si>
    <t>04.01.519.05</t>
  </si>
  <si>
    <t xml:space="preserve"> PISO.000122 </t>
  </si>
  <si>
    <t>Piso em Placas de Painel Wall 1,20x2,50m, e=2,3cm - Fornecimento e Instalação</t>
  </si>
  <si>
    <t>04.01.520</t>
  </si>
  <si>
    <t>de Borracha</t>
  </si>
  <si>
    <t>04.01.520.04</t>
  </si>
  <si>
    <t xml:space="preserve"> PISO.000149 </t>
  </si>
  <si>
    <t>FORNECIMENTO E INSTALAÇÃO DE PLACAS DE PISO PLURIGOMA 50X50 - LINHA GOMAPLAC, OU SIMILAR, FIXÁVEL COM ADESIVO G15, OU SIMILAR.</t>
  </si>
  <si>
    <t>04.01.520.05</t>
  </si>
  <si>
    <t>SBC 202104</t>
  </si>
  <si>
    <t>PISO TATIL ALERTA EM INOX PARAFUSADO COM RANHURAS (BOLINHA)</t>
  </si>
  <si>
    <t>M</t>
  </si>
  <si>
    <t>04.01.528</t>
  </si>
  <si>
    <t>Contrapiso e Regularização da Base</t>
  </si>
  <si>
    <t>04.01.528.01</t>
  </si>
  <si>
    <t>SINAPI 87630</t>
  </si>
  <si>
    <t>CONTRAPISO EM ARGAMASSA TRAÇO 1:4 (CIMENTO E AREIA), PREPARO MECÂNICO COM BETONEIRA 400 L, APLICADO EM ÁREAS SECAS SOBRE LAJE, ADERIDO, ESPESSURA 3CM. AF_06/2014</t>
  </si>
  <si>
    <t>04.01.529</t>
  </si>
  <si>
    <t>Diversos</t>
  </si>
  <si>
    <t>04.01.528.04</t>
  </si>
  <si>
    <t xml:space="preserve"> SEES.000121 </t>
  </si>
  <si>
    <t>SINALIZAÇÃO COM PICTOGRAMA ADESIVO DE PISO 120 X 80 CM, PARA ÁREA DE CADEIRANTE (INTERNO OU EXTERNO EM VINIL ESPECIAL CERTIFICADO ISO 9001).</t>
  </si>
  <si>
    <t>um</t>
  </si>
  <si>
    <t>04.01.528.05</t>
  </si>
  <si>
    <t xml:space="preserve"> PISO.000166 </t>
  </si>
  <si>
    <t>FORNECIMENTO E INSTALAÇÃODE PERFIL T  PARA TRANSIÇÃO DAS PLACAS DE PAINEL WALL</t>
  </si>
  <si>
    <t>04.01.528.06</t>
  </si>
  <si>
    <t>ORSE 2227</t>
  </si>
  <si>
    <t>Piso elevado c/  placa de aço preenchida com concreto celular, revestido com paviflex e=3,2mm c/ pedestais telescópico galv. à fogo, dim.600 x 600 x 30mm</t>
  </si>
  <si>
    <t>04.01.528.07</t>
  </si>
  <si>
    <t>04.01.528.08</t>
  </si>
  <si>
    <t>04.01.530</t>
  </si>
  <si>
    <t>Revestimentos de paredes</t>
  </si>
  <si>
    <t>04.01.531</t>
  </si>
  <si>
    <t>Chapisco</t>
  </si>
  <si>
    <t>04.01.531.02</t>
  </si>
  <si>
    <t>SINAPI 87878</t>
  </si>
  <si>
    <t>CHAPISCO APLICADO EM ALVENARIAS E ESTRUTURAS DE CONCRETO INTERNAS, COM COLHER DE PEDREIRO.  ARGAMASSA TRAÇO 1:3 COM PREPARO MANUAL. AF_06/2014</t>
  </si>
  <si>
    <t>04.01.532</t>
  </si>
  <si>
    <t>Emboço</t>
  </si>
  <si>
    <t>04.01.532.01</t>
  </si>
  <si>
    <t>SINAPI 87825</t>
  </si>
  <si>
    <t>EMBOÇO OU MASSA ÚNICA EM ARGAMASSA TRAÇO 1:2:8, PREPARO MECÂNICO COM BETONEIRA 400 L, APLICADA MANUALMENTE NAS PAREDES INTERNAS DA SACADA, ESPESSURA DE 25 MM, SEM USO DE TELA METÁLICA DE REFORÇO CONTRA FISSURAÇÃO. AF_06/2014</t>
  </si>
  <si>
    <t>SINAPI 87532</t>
  </si>
  <si>
    <t>EMBOÇO, PARA RECEBIMENTO DE CERÂMICA, EM ARGAMASSA TRAÇO 1:2:8, PREPARO MANUAL, APLICADO MANUALMENTE EM FACES INTERNAS DE PAREDES, PARA AMBIENTE COM ÁREA  ENTRE 5M2 E 10M2, ESPESSURA DE 20MM, COM EXECUÇÃO DE TALISCAS. AF_06/2014</t>
  </si>
  <si>
    <t>04.01.534</t>
  </si>
  <si>
    <t>Cerâmicas</t>
  </si>
  <si>
    <t>04.01.534.01</t>
  </si>
  <si>
    <t>SINAPI 87265</t>
  </si>
  <si>
    <t>REVESTIMENTO CERÂMICO PARA PAREDES INTERNAS COM PLACAS TIPO ESMALTADA EXTRA DE DIMENSÕES 20X20 CM APLICADAS EM AMBIENTES DE ÁREA MAIOR QUE 5 M² NA ALTURA INTEIRA DAS PAREDES. AF_06/2014</t>
  </si>
  <si>
    <t>04.01.534.02</t>
  </si>
  <si>
    <t xml:space="preserve"> PISO.000167 </t>
  </si>
  <si>
    <t>PERFIL U EM ALUMÍNIO NATURAL 2X 2 CM PARA ACABAMENTO ENTRE CERÂMICA E PINTURA</t>
  </si>
  <si>
    <t>04.01.549</t>
  </si>
  <si>
    <t>Vinílico</t>
  </si>
  <si>
    <t>04.01.549.01</t>
  </si>
  <si>
    <t xml:space="preserve"> REVE.000070 </t>
  </si>
  <si>
    <t>REVESTIMENTO VINÍLICO DE PAREDE - ARWALL TARKETT OU EQUIVALENTE TÉCNICO / ANNECY 65m 24110653 - CINZA ESCURO</t>
  </si>
  <si>
    <t>04.01.550</t>
  </si>
  <si>
    <t>Revestimentos de forro</t>
  </si>
  <si>
    <t>04.01.554</t>
  </si>
  <si>
    <t>Gesso autoportante acartonado</t>
  </si>
  <si>
    <t>04.01.554.02</t>
  </si>
  <si>
    <t xml:space="preserve"> COBE.000060 </t>
  </si>
  <si>
    <t>FORRO EM DRYWALL, PARA AMBIENTES COMERCIAIS, INCLUSIVE ESTRUTURA DE FIXAÇÃO. AF_05/2017_P</t>
  </si>
  <si>
    <t>04.01.554.03</t>
  </si>
  <si>
    <t xml:space="preserve"> COBE.000076 </t>
  </si>
  <si>
    <t>FORRO DE GESSO ACARTONADO RESISTENTE AO FOGO - INCLUSIVE ESTRUTURA DE FIXAÇÃO</t>
  </si>
  <si>
    <t>04.01.554.05</t>
  </si>
  <si>
    <t xml:space="preserve"> COBE.000040 </t>
  </si>
  <si>
    <t>Tabica metálica lisa para contorno de forro de gesso acartonado - Fornecimento e Instalação</t>
  </si>
  <si>
    <t>04.01.560</t>
  </si>
  <si>
    <t>Pinturas</t>
  </si>
  <si>
    <t>04.01.561</t>
  </si>
  <si>
    <t>Massa corrida</t>
  </si>
  <si>
    <t>04.01.561.02</t>
  </si>
  <si>
    <t>SINAPI 88497</t>
  </si>
  <si>
    <t>APLICAÇÃO E LIXAMENTO DE MASSA LÁTEX EM PAREDES, DUAS DEMÃOS. AF_06/2014</t>
  </si>
  <si>
    <t>04.01.561.03</t>
  </si>
  <si>
    <t>SINAPI 88496</t>
  </si>
  <si>
    <t>APLICAÇÃO E LIXAMENTO DE MASSA LÁTEX EM TETO, DUAS DEMÃOS. AF_06/2014</t>
  </si>
  <si>
    <t>04.01.564</t>
  </si>
  <si>
    <t>com Tinta a Base de Esmalte</t>
  </si>
  <si>
    <t>04.01.564.01</t>
  </si>
  <si>
    <t xml:space="preserve"> PINT.000036 </t>
  </si>
  <si>
    <t>PINTURA DE RODAPE MADEIRA COM TINTA ESMALTE</t>
  </si>
  <si>
    <t>04.01.564.02</t>
  </si>
  <si>
    <t xml:space="preserve">SINAPI 102218 </t>
  </si>
  <si>
    <t>PINTURA TINTA DE ACABAMENTO (PIGMENTADA) ESMALTE SINTÉTICO FOSCO EM MADEIRA, 2 DEMÃOS. AF_01/2021</t>
  </si>
  <si>
    <t>04.01.566</t>
  </si>
  <si>
    <t>com Tinta a Base de Látex</t>
  </si>
  <si>
    <t>04.01.566.01</t>
  </si>
  <si>
    <t>SINAPI 88486</t>
  </si>
  <si>
    <t>APLICAÇÃO MANUAL DE PINTURA COM TINTA LÁTEX PVA EM TETO, DUAS DEMÃOS. AF_06/2014</t>
  </si>
  <si>
    <t>04.01.569</t>
  </si>
  <si>
    <t>com tinta acrílica</t>
  </si>
  <si>
    <t>SINAPI 88489</t>
  </si>
  <si>
    <t>APLICAÇÃO MANUAL DE PINTURA COM TINTA LÁTEX ACRÍLICA EM PAREDES, DUAS DEMÃOS. AF_06/2014</t>
  </si>
  <si>
    <t>04.01.570</t>
  </si>
  <si>
    <t>com Tinta a Base Epoxi</t>
  </si>
  <si>
    <t>04.01.570.01</t>
  </si>
  <si>
    <t>SINAPI 100752</t>
  </si>
  <si>
    <t>PINTURA COM TINTA EPOXÍDICA DE ACABAMENTO APLICADA A ROLO OU PINCEL SOBRE PERFIL METÁLICO EXECUTADO EM FÁBRICA (02 DEMÃOS). AF_01/2020</t>
  </si>
  <si>
    <t>04.01.577</t>
  </si>
  <si>
    <t>Selador</t>
  </si>
  <si>
    <t>04.01.577.01</t>
  </si>
  <si>
    <t>SINAPI 88482</t>
  </si>
  <si>
    <t>APLICAÇÃO DE FUNDO SELADOR LÁTEX PVA EM TETO, UMA DEMÃO.</t>
  </si>
  <si>
    <t>04.01.577.02</t>
  </si>
  <si>
    <t>SINAPI 88485</t>
  </si>
  <si>
    <t>APLICAÇÃO DE FUNDO SELADOR ACRÍLICO EM PAREDES, UMA DEMÃO.</t>
  </si>
  <si>
    <t>04.01.578</t>
  </si>
  <si>
    <t>04.01.578.01</t>
  </si>
  <si>
    <t>SINAPI 102193</t>
  </si>
  <si>
    <t>LIXAMENTO DE MADEIRA PARA APLICAÇÃO DE FUNDO OU PINTURA. AF_01/2021</t>
  </si>
  <si>
    <t>04.01.580</t>
  </si>
  <si>
    <t>Mantas termoacústicas</t>
  </si>
  <si>
    <t>04.01.580.01</t>
  </si>
  <si>
    <t xml:space="preserve"> REVE.000069 </t>
  </si>
  <si>
    <t>FORNECIMENTO E INSTALAÇÃO DE FORRO DE FELTRO EM LA DE ROCHA, 1 FACE REVESTIDA COM FILME DE POLIPROPILENO, EM ROLO, DENSIDADE = 32 KG/M3, E=*50* MM</t>
  </si>
  <si>
    <t>04.01.601</t>
  </si>
  <si>
    <t>Multimembranas asfálticas</t>
  </si>
  <si>
    <t>04.01.605</t>
  </si>
  <si>
    <t>Emulsões Hidroasfálticas</t>
  </si>
  <si>
    <t>04.01.605.01</t>
  </si>
  <si>
    <t>SINAPI 98557</t>
  </si>
  <si>
    <t>IMPERMEABILIZAÇÃO DE SUPERFÍCIE COM EMULSÃO ASFÁLTICA, 2 DEMÃOS AF_06/2018</t>
  </si>
  <si>
    <t>04.01.605.02</t>
  </si>
  <si>
    <t xml:space="preserve"> IMPE.000027 </t>
  </si>
  <si>
    <t>Pintura para proteção de superfícies com hidrofugante silicone ou similar, 02 demãos</t>
  </si>
  <si>
    <t>04.01.605.03</t>
  </si>
  <si>
    <t xml:space="preserve"> IMPE.000019 </t>
  </si>
  <si>
    <t>IMPERMEABILIZAÇÃO ESTRUTURAL POR CRISTALIZAÇÃO (SISTEMA HEY'DI - PÓ 1+PÓ 2 +LÍQUIDO SELADOR, DA VIAPOL), OU EQUIV. TÉCNICO, PARA PRESSÕES HIDR. NEGAT</t>
  </si>
  <si>
    <t>04.01.701</t>
  </si>
  <si>
    <t>Rodapés</t>
  </si>
  <si>
    <t>04.01.701.01</t>
  </si>
  <si>
    <t>SINAPI 98685</t>
  </si>
  <si>
    <t>RODAPÉ EM GRANITO, ALTURA 10 CM. AF_09/2020</t>
  </si>
  <si>
    <t>04.01.701.06</t>
  </si>
  <si>
    <t xml:space="preserve"> PISO.000132 </t>
  </si>
  <si>
    <t>FORNECIMENTO E INSTALAÇÃO DE RODAPÉ EM POLIESTIRENO, ALTURA 7CM</t>
  </si>
  <si>
    <t>04.01.701.07</t>
  </si>
  <si>
    <t xml:space="preserve"> REVE.000102 </t>
  </si>
  <si>
    <t>RODAPÉ EM MARMORITE, ALTURA 10CM. AF_09/2020</t>
  </si>
  <si>
    <t>04.01.702</t>
  </si>
  <si>
    <t>Soleiras</t>
  </si>
  <si>
    <t>04.01.702.01</t>
  </si>
  <si>
    <t>SINAPI 98689</t>
  </si>
  <si>
    <t>SOLEIRA EM GRANITO, LARGURA 15 CM, ESPESSURA 2,0 CM. AF_09/2020</t>
  </si>
  <si>
    <t>04.01.702.03</t>
  </si>
  <si>
    <t xml:space="preserve"> PISO.000158 </t>
  </si>
  <si>
    <t>SOLEIRA EM GRANITO, LARGURA 12 CM, ESPESSURA 2,0 CM. POLIDO</t>
  </si>
  <si>
    <t>04.01.702.04</t>
  </si>
  <si>
    <t xml:space="preserve"> PISO.000159 </t>
  </si>
  <si>
    <t>SOLEIRA EM GRANITO, LARGURA 17 CM, ESPESSURA 2,0 CM. POLIDO</t>
  </si>
  <si>
    <t>04.01.702.06</t>
  </si>
  <si>
    <t xml:space="preserve"> PISO.000161 </t>
  </si>
  <si>
    <t>SOLEIRA EM GRANITO, LARGURA 19 CM, ESPESSURA 2,0 CM. POLIDO</t>
  </si>
  <si>
    <t>04.01.702.07</t>
  </si>
  <si>
    <t xml:space="preserve"> PISO.000162 </t>
  </si>
  <si>
    <t>SOLEIRA EM GRANITO, LARGURA 20 CM, ESPESSURA 2,0 CM. POLIDO</t>
  </si>
  <si>
    <t>04.01.702.08</t>
  </si>
  <si>
    <t xml:space="preserve"> PISO.000163 </t>
  </si>
  <si>
    <t>SOLEIRA EM GRANITO, LARGURA 22 CM, ESPESSURA 2,0 CM. POLIDO</t>
  </si>
  <si>
    <t>04.01.702.09</t>
  </si>
  <si>
    <t xml:space="preserve"> PISO.000164 </t>
  </si>
  <si>
    <t>SOLEIRA EM GRANITO, LARGURA 31 CM, ESPESSURA 2,0 CM. POLIDO</t>
  </si>
  <si>
    <t>04.01.705</t>
  </si>
  <si>
    <t>Cantoneiras</t>
  </si>
  <si>
    <t>04.01.705.01</t>
  </si>
  <si>
    <t>SBC 120035</t>
  </si>
  <si>
    <t>CANTONEIRA METALICA PARA PROTECAO DE CANTOS-VIVOS</t>
  </si>
  <si>
    <t>Equipamentos e acessórios</t>
  </si>
  <si>
    <t>04.01.801</t>
  </si>
  <si>
    <t>Corrimão</t>
  </si>
  <si>
    <t>04.01.801.01</t>
  </si>
  <si>
    <t xml:space="preserve"> PPCI.000017 </t>
  </si>
  <si>
    <t>CORRIMÃO DUPLO EM AÇO GALVANIZADO DIÂMETRO 1.1/2", HASTE DE FIXAÇÃO EM BARRA CHATA E=3MM, CHUMBADO EM ALVENARIA</t>
  </si>
  <si>
    <t>04.01.801.03</t>
  </si>
  <si>
    <t xml:space="preserve"> ESQV.000186 </t>
  </si>
  <si>
    <t>CORRIMÃO DUPLO EM ALUMÍNIO DIÂMETRO 1 1/2'' , HASTE DE FIXAÇÃO EM BARRA CHATA E=3MM, SOLDADO EM MONTANTES VERTICAIS DE GUARDA CORPO ( NÃO INCLUSO)</t>
  </si>
  <si>
    <t>04.01.803</t>
  </si>
  <si>
    <t>Guarda-corpo</t>
  </si>
  <si>
    <t>04.01.803.02</t>
  </si>
  <si>
    <t xml:space="preserve"> ESQV.000254 </t>
  </si>
  <si>
    <t>FORNECIMENTO E INSTALAÇÃO DE GUARDA-CORPO EM INOX COM MONTANTE VERTICAL ∅=1 1/2" EM AÇO INOX E=2MM - FIXADO NA LAJE INFERIOR COM 4 PARAFUSOS TIPO PARABOLT -UTILIZAR CANOPLA PARA ACABAMENTO , MONTANTE HORIZONTAL TUBULAR ∅=2" EM AÇO INOX E=2,25MM -SOLDADO EM MONTANTES VERTICAIS, FECHAMENTO DE GUARDA-CORPO EM VIDRO LAMINADO INCOLOR 8MM</t>
  </si>
  <si>
    <t>04.01.803.03</t>
  </si>
  <si>
    <t xml:space="preserve"> ESQV.000336 </t>
  </si>
  <si>
    <t>MONTANTES TUBULARES DE ALUMÍNIO 150X50MM, ESPESSURA 2,7MM</t>
  </si>
  <si>
    <t>04.01.803.04</t>
  </si>
  <si>
    <t xml:space="preserve"> ESQV.000347 </t>
  </si>
  <si>
    <t>GUARDA CORPO EM ALUMÍNIO, MONTANTES VERTICAIS EM BARRA CHATA, FECHAMENTO DE GUARDA CORPO EM TELA ARTÍSTICA QUADRICULADA COM MOLDURA EM BAGUETES METÁLICOS- ACABAMENTO EM PINTURA ELETROSTÁTICA COR CINZA - ALTURA TOTAL 1,10 DO PISO ACABADO</t>
  </si>
  <si>
    <t>04.01.806</t>
  </si>
  <si>
    <t>Luminárias</t>
  </si>
  <si>
    <t>INEL.001984</t>
  </si>
  <si>
    <t>PERFIL LED SOBREPOR ALTA REPRODUÇÃO DE COR: 1m; 14W 1184lm 4000K IRC&gt;90 / REF.7908124301856 BRILIA</t>
  </si>
  <si>
    <t>04.01.801.02</t>
  </si>
  <si>
    <t>INEL.001985</t>
  </si>
  <si>
    <t>PERFIL LED LUMINÁRIA LINEA SOBREPOR GRAFITE ALTA REPRODUÇÃO DE COR: 1m; 28W 2365lm 4000K IRC&gt;90 / LUXION</t>
  </si>
  <si>
    <t>INEL.001986</t>
  </si>
  <si>
    <t>PAINEL LED SOBREPOR: 170x170mm 12W 800lm 4000K IRC&gt;70  / REF. 7898566439197 BRILIA</t>
  </si>
  <si>
    <t>04.01.801.04</t>
  </si>
  <si>
    <t>INEL.001987</t>
  </si>
  <si>
    <t>PAINEL LED SOBREPOR: SUSPENSO POR CABOS; 210x210mm 18W 1440lm 4000K IRC&gt;80  / REF. 7898566438343 BRILIA</t>
  </si>
  <si>
    <t>04.01.801.05</t>
  </si>
  <si>
    <t>INEL.001988</t>
  </si>
  <si>
    <t>PAINEL LED SOBREPOR: 1200x300mm 36W 3600lm 4000K IRC&gt;80  / REF. 7908124302204 BRILIA</t>
  </si>
  <si>
    <t>04.01.801.06</t>
  </si>
  <si>
    <t>INEL.001989</t>
  </si>
  <si>
    <t>PAINEL LED SOBREPOR: 210x210mm 18W 1440lm 4000K IRC&gt;80  / REF. 7898566438343 BRILIA</t>
  </si>
  <si>
    <t>04.01.801.07</t>
  </si>
  <si>
    <t>INEL.001990</t>
  </si>
  <si>
    <t>ARANDELA LED SOBREPOR: 150x150X50mm 9W 592lm 3000K IRC&gt;80  / REF. 7908124303492 BRILIA COR GRAFITE.</t>
  </si>
  <si>
    <t>04.01.801.08</t>
  </si>
  <si>
    <t>INEL.001991</t>
  </si>
  <si>
    <t>ARANDELA PARA ÁREA EXTERNA: 212x110X65mm 8W 800lm 3000K IRC&gt;80  / REF. 7908124303584 BRILIA</t>
  </si>
  <si>
    <t>04.02.100</t>
  </si>
  <si>
    <t>Aplicações e Equipamentos</t>
  </si>
  <si>
    <t>04.02.102</t>
  </si>
  <si>
    <t>Placas e quadros</t>
  </si>
  <si>
    <t>04.02.102.07</t>
  </si>
  <si>
    <t xml:space="preserve"> SEES.000184 </t>
  </si>
  <si>
    <t>(SL.P43) PLACA DE SINALIZAÇÃO DE SALAS (SL.) PICTOGRAMAS MODELO A - ELEVADOR PLATAFORMA PNE</t>
  </si>
  <si>
    <t>04.02.102.08</t>
  </si>
  <si>
    <t xml:space="preserve"> SEES.000186 </t>
  </si>
  <si>
    <t>PLACA DE IDENTIFICAÇÃO EM BRAILE "INÍCIO E FINAL" P/ CORRIMÃO (10X3CM, EM ALUMÍNIO)</t>
  </si>
  <si>
    <t>04.02.102.09</t>
  </si>
  <si>
    <t>SBC 202310</t>
  </si>
  <si>
    <t>ANEL DE TEXTURA PARA CORRIMÃOS (SILICONE / BORRACHA)</t>
  </si>
  <si>
    <t>04.02.102.10</t>
  </si>
  <si>
    <t xml:space="preserve"> SEES.000185 </t>
  </si>
  <si>
    <t>FITA AUTO ADESIVA FOTOLUMINESCENTE PARA SINALIZAÇÃO DOS DEGRAUS</t>
  </si>
  <si>
    <t>04.02.103</t>
  </si>
  <si>
    <t>Placas adesivas</t>
  </si>
  <si>
    <t>vb</t>
  </si>
  <si>
    <t>04.02.103.01</t>
  </si>
  <si>
    <t xml:space="preserve"> PPCI.000111 </t>
  </si>
  <si>
    <t>Placas de Sinalização de proibido fumar em PVC 2mm, anti chamas, tamanho 20x20cm ou área equivalente, conforme NBR 13434</t>
  </si>
  <si>
    <t>04.02.103.02</t>
  </si>
  <si>
    <t xml:space="preserve"> PPCI.000113 </t>
  </si>
  <si>
    <t>Placa de Sinalização de risco de choque elétrico em PVC 2mm, anti chamas, tamanho 20x20cm ou área equivalente, conforme NBR 13434</t>
  </si>
  <si>
    <t>04.02.103.03</t>
  </si>
  <si>
    <t xml:space="preserve"> PPCI.000179 </t>
  </si>
  <si>
    <t>Placa indicativa das rotas de saída (seta para direita ou esquerda - 13.1) - Placa em PVC 2mm, anti chamas, fotoluminescente. (DIMENSÃO 13X30cm)</t>
  </si>
  <si>
    <t>04.02.103.04</t>
  </si>
  <si>
    <t xml:space="preserve"> PPCI.000180 </t>
  </si>
  <si>
    <t>Placa indicativa das rotas de saída (seta para direita ou esquerda - 13.2) - Placa em PVC 2mm, anti chamas, fotoluminescente. (DIMENSÃO 13X30cm)</t>
  </si>
  <si>
    <t>04.02.103.05</t>
  </si>
  <si>
    <t xml:space="preserve"> PPCI.000181 </t>
  </si>
  <si>
    <t>Placa indicativa das rotas de saída (a ser fixada acima da porta para indicar o seu acesso - 14) - Placa em PVC 2mm, anti chamas, fotoluminescente. (DIMENSÃO 13X30cm)</t>
  </si>
  <si>
    <t>04.02.103.06</t>
  </si>
  <si>
    <t xml:space="preserve"> PPCI.000182 </t>
  </si>
  <si>
    <t>Sinalização de escada de emergência com palavra saída (seta para esquerda e sentido para baixo - 16.2) - Placa em PVC 2mm, anti chamas, fotoluminescente. (DIMENSÃO 13X30cm)</t>
  </si>
  <si>
    <t>04.02.103.07</t>
  </si>
  <si>
    <t xml:space="preserve"> PPCI.000121 </t>
  </si>
  <si>
    <t>Placa indicativa das rotas de saída (com a palavra SAÍDA), em PVC 2mm, anti chamas, fotoluminescente, tamanho 13x30cm ou área equivalente, conforme NBR 13434</t>
  </si>
  <si>
    <t>04.02.103.08</t>
  </si>
  <si>
    <t xml:space="preserve"> PPCI.000130 </t>
  </si>
  <si>
    <t>Placa de sinalização de numeração do pavimento - Placa em PVC 2mm, anti chamas, fotoluminescente, tamanho 20X40cm ou área equivalente, conforme NBR 13434</t>
  </si>
  <si>
    <t>04.02.103.09</t>
  </si>
  <si>
    <t xml:space="preserve"> PPCI.000123 </t>
  </si>
  <si>
    <t>Placa de sinalização de Ponto de Acionamento do Sistema de Alarme de Incêndio, em PVC 2mm, anti chamas, fotoluminescente, tamanho 20x20cm ou área equivalente, conforme NBR 13434</t>
  </si>
  <si>
    <t>04.02.103.10</t>
  </si>
  <si>
    <t xml:space="preserve"> PPCI.000124 </t>
  </si>
  <si>
    <t>Placa de sinalização de Bomba de Incêndio, em PVC 2mm, anti chamas, fotoluminescente, tamanho 20x20cm ou área equivalente, conforme NBR 13434</t>
  </si>
  <si>
    <t>04.02.103.11</t>
  </si>
  <si>
    <t xml:space="preserve"> PPCI.000125 </t>
  </si>
  <si>
    <t>Placa de sinalização de emergência (unidades extintoras), em PVC 2mm, anti chamas, fotoluminescente, tamanho 20x20cm ou área equivalente, conforme NBR 13434</t>
  </si>
  <si>
    <t>04.02.103.12</t>
  </si>
  <si>
    <t xml:space="preserve"> PPCI.000126 </t>
  </si>
  <si>
    <t>Placa de sinalização de emergência (abrigo de mangueira e hidrante), em PVC 2mm, anti chamas, fotoluminescente, tamanho 20x20cm ou área equivalente, conforme NBR 13434</t>
  </si>
  <si>
    <t>04.02.103.13</t>
  </si>
  <si>
    <t xml:space="preserve"> PPCI.000190 </t>
  </si>
  <si>
    <t>Sinalização de escada de emergência com palavra saída (seta para esquerda e sentido para baixo - 16.3) - Placa em PVC 2mm, anti chamas, fotoluminescente. (DIMENSÃO 13X30cm)</t>
  </si>
  <si>
    <t xml:space="preserve">04.03.000 </t>
  </si>
  <si>
    <t>04.03.000</t>
  </si>
  <si>
    <t>04.03.100</t>
  </si>
  <si>
    <t>04.03.104</t>
  </si>
  <si>
    <t>Mobiliário</t>
  </si>
  <si>
    <t>04.03.104,01</t>
  </si>
  <si>
    <t xml:space="preserve"> SEES.000189 </t>
  </si>
  <si>
    <t>POLTRONA PARA AUDITÓRIO COM PRANCHETA, COMUM</t>
  </si>
  <si>
    <t>04.03.104.02</t>
  </si>
  <si>
    <t xml:space="preserve"> SEES.000188 </t>
  </si>
  <si>
    <t>POLTRONA PARA AUDITÓRIO COM PRANCHETA, OBESO</t>
  </si>
  <si>
    <t>05.01.200</t>
  </si>
  <si>
    <t>Tubulações e Conexões de PVC Rígido</t>
  </si>
  <si>
    <t>05.01.201</t>
  </si>
  <si>
    <t>Tubo</t>
  </si>
  <si>
    <t>05.01.201.01</t>
  </si>
  <si>
    <t xml:space="preserve">SINAPI 89402 </t>
  </si>
  <si>
    <t>TUBO, PVC, SOLDÁVEL, DN 25MM, INSTALADO EM RAMAL DE DISTRIBUIÇÃO DE ÁGUA - FORNECIMENTO E INSTALAÇÃO. AF_12/2014</t>
  </si>
  <si>
    <t>05.01.201.02</t>
  </si>
  <si>
    <t xml:space="preserve">SINAPI 89448 </t>
  </si>
  <si>
    <t>TUBO, PVC, SOLDÁVEL, DN 40MM, INSTALADO EM PRUMADA DE ÁGUA - FORNECIMENTO E INSTALAÇÃO. AF_12/2014</t>
  </si>
  <si>
    <t>05.01.201.03</t>
  </si>
  <si>
    <t xml:space="preserve"> SINAPI 89449 </t>
  </si>
  <si>
    <t>TUBO, PVC, SOLDÁVEL, DN 50MM, INSTALADO EM PRUMADA DE ÁGUA - FORNECIMENTO E INSTALAÇÃO. AF_12/2014</t>
  </si>
  <si>
    <t>05.01.201.04</t>
  </si>
  <si>
    <t>SINAPI 89451</t>
  </si>
  <si>
    <t>TUBO, PVC, SOLDÁVEL, DN 75MM, INSTALADO EM PRUMADA DE ÁGUA - FORNECIMENTO E INSTALAÇÃO. AF_12/2014</t>
  </si>
  <si>
    <t>05.01.202</t>
  </si>
  <si>
    <t>Adaptador</t>
  </si>
  <si>
    <t>05.01.202.01</t>
  </si>
  <si>
    <t xml:space="preserve"> SINAPI 94656 </t>
  </si>
  <si>
    <t>ADAPTADOR CURTO COM BOLSA E ROSCA PARA REGISTRO, PVC, SOLDÁVEL, DN  25 MM X 3/4 , INSTALADO EM RESERVAÇÃO DE ÁGUA DE EDIFICAÇÃO QUE POSSUA RESERVATÓRIO DE FIBRA/FIBROCIMENTO   FORNECIMENTO E INSTALAÇÃO. AF_06/2016</t>
  </si>
  <si>
    <t>05.01.202.02</t>
  </si>
  <si>
    <t xml:space="preserve"> SINAPI 89596 </t>
  </si>
  <si>
    <t>ADAPTADOR CURTO COM BOLSA E ROSCA PARA REGISTRO, PVC, SOLDÁVEL, DN 50MM X 1.1/2, INSTALADO EM PRUMADA DE ÁGUA - FORNECIMENTO E INSTALAÇÃO. AF_12/2014</t>
  </si>
  <si>
    <t>Bucha</t>
  </si>
  <si>
    <t>INHI.000221</t>
  </si>
  <si>
    <t>BUCHA DE REDUÇÃO, PVC SOLDÁVEL DN 40MM X 25MM - FORNECIMENTO E INSTALAÇÃO</t>
  </si>
  <si>
    <t>05.01.207</t>
  </si>
  <si>
    <t>Joelho</t>
  </si>
  <si>
    <t>05.01.207.01</t>
  </si>
  <si>
    <t>SINAPI 89481</t>
  </si>
  <si>
    <t>JOELHO 90 GRAUS, PVC, SOLDÁVEL, DN 25MM, INSTALADO EM PRUMADA DE ÁGUA - FORNECIMENTO E INSTALAÇÃO. AF_12/2014</t>
  </si>
  <si>
    <t>05.01.207.02</t>
  </si>
  <si>
    <t xml:space="preserve"> SINAPI 89497 </t>
  </si>
  <si>
    <t>JOELHO 90 GRAUS, PVC, SOLDÁVEL, DN 40MM, INSTALADO EM PRUMADA DE ÁGUA - FORNECIMENTO E INSTALAÇÃO. AF_12/2014</t>
  </si>
  <si>
    <t>05.01.207.03</t>
  </si>
  <si>
    <t xml:space="preserve"> SINAPI 89501 </t>
  </si>
  <si>
    <t>JOELHO 90 GRAUS, PVC, SOLDÁVEL, DN 50MM, INSTALADO EM PRUMADA DE ÁGUA - FORNECIMENTO E INSTALAÇÃO. AF_12/2014</t>
  </si>
  <si>
    <t>05.01.207.04</t>
  </si>
  <si>
    <t xml:space="preserve"> SINAPI 90373 </t>
  </si>
  <si>
    <t>JOELHO 90 GRAUS COM BUCHA DE LATÃO, PVC, SOLDÁVEL, DN 25MM, X 1/2 INSTALADO EM RAMAL OU SUB-RAMAL DE ÁGUA - FORNECIMENTO E INSTALAÇÃO. AF_12/2014</t>
  </si>
  <si>
    <t>05.01.207.05</t>
  </si>
  <si>
    <t>SINAPI 89513</t>
  </si>
  <si>
    <t>JOELHO 90 GRAUS, PVC, SOLDÁVEL, DN 75MM, INSTALADO EM PRUMADA DE ÁGUA - FORNECIMENTO E INSTALAÇÃO. AF_12/2014</t>
  </si>
  <si>
    <t>05.01.208</t>
  </si>
  <si>
    <t>Luva</t>
  </si>
  <si>
    <t>05.01.208.01</t>
  </si>
  <si>
    <t>SBC 052581</t>
  </si>
  <si>
    <t>LUVA PVC SOLDAVEL DIAM. 25mm</t>
  </si>
  <si>
    <t>05.01.208.02</t>
  </si>
  <si>
    <t xml:space="preserve">SBC  052584 </t>
  </si>
  <si>
    <t>LUVA PVC SOLDAVEL DIAM. 50mm</t>
  </si>
  <si>
    <t>05.01.208.03</t>
  </si>
  <si>
    <t>SBC  89513</t>
  </si>
  <si>
    <t>LUVA PVC SOLDAVEL DIAM. 75mm</t>
  </si>
  <si>
    <t>05.01.209</t>
  </si>
  <si>
    <t>Tê</t>
  </si>
  <si>
    <t>05.01.209.01</t>
  </si>
  <si>
    <t xml:space="preserve">SBC  052223 </t>
  </si>
  <si>
    <t>TE PVC SOLDAVEL 25mm</t>
  </si>
  <si>
    <t>05.01.209.02</t>
  </si>
  <si>
    <t>SBC 052220</t>
  </si>
  <si>
    <t>TE PVC SOLDAVEL 50mm</t>
  </si>
  <si>
    <t>05.01.209.03</t>
  </si>
  <si>
    <t xml:space="preserve"> SINAPI 89623 </t>
  </si>
  <si>
    <t>TE, PVC, SOLDÁVEL, DN 40MM, INSTALADO EM PRUMADA DE ÁGUA - FORNECIMENTO E INSTALAÇÃO. AF_12/2014</t>
  </si>
  <si>
    <t>05.01.209.04</t>
  </si>
  <si>
    <t>SINAPI 89629</t>
  </si>
  <si>
    <t>TE, PVC, SOLDÁVEL, DN 75MM, INSTALADO EM PRUMADA DE ÁGUA - FORNECIMENTO E INSTALAÇÃO. AF_12/2014</t>
  </si>
  <si>
    <t>05.01.500</t>
  </si>
  <si>
    <t>Aparelhos e Acessórios Sanitários</t>
  </si>
  <si>
    <t>05.01.501</t>
  </si>
  <si>
    <t>Lavatório Individual</t>
  </si>
  <si>
    <t>05.01.501.01</t>
  </si>
  <si>
    <t>SINAPI 86904</t>
  </si>
  <si>
    <t>LAVATÓRIO LOUÇA BRANCA SUSPENSO, 29,5 X 39CM OU EQUIVALENTE, PADRÃO POPULAR - FORNECIMENTO E INSTALAÇÃO. AF_01/2020</t>
  </si>
  <si>
    <t>05.01.501.02</t>
  </si>
  <si>
    <t xml:space="preserve">SINAPI  86901 </t>
  </si>
  <si>
    <t>CUBA DE EMBUTIR OVAL EM LOUÇA BRANCA, 35 X 50CM OU EQUIVALENTE - FORNECIMENTO E INSTALAÇÃO. AF_01/2020</t>
  </si>
  <si>
    <t>05.01.501.03</t>
  </si>
  <si>
    <t>SINAPI 86877</t>
  </si>
  <si>
    <t>VÁLVULA EM METAL CROMADO 1.1/2 X 1.1/2 PARA TANQUE OU LAVATÓRIO, COM OU SEM LADRÃO - FORNECIMENTO E INSTALAÇÃO. AF_01/2020</t>
  </si>
  <si>
    <t>05.01.503</t>
  </si>
  <si>
    <t>Bacia sifonada</t>
  </si>
  <si>
    <t>05.01.503.01</t>
  </si>
  <si>
    <t>SINAPI 95470</t>
  </si>
  <si>
    <t>VASO SANITARIO SIFONADO CONVENCIONAL COM LOUÇA BRANCA, INCLUSO CONJUNTO DE LIGAÇÃO PARA BACIA SANITÁRIA AJUSTÁVEL - FORNECIMENTO E INSTALAÇÃO. AF_10/2016</t>
  </si>
  <si>
    <t>05.01.503.02</t>
  </si>
  <si>
    <t>SINAPI 95472</t>
  </si>
  <si>
    <t>VASO SANITARIO SIFONADO CONVENCIONAL PARA PCD SEM FURO FRONTAL COM LOUÇA BRANCA SEM ASSENTO, INCLUSO CONJUNTO DE LIGAÇÃO PARA BACIA SANITÁRIA AJUSTÁVEL - FORNECIMENTO E INSTALAÇÃO. AF_01/2020</t>
  </si>
  <si>
    <t>05.01.503.03</t>
  </si>
  <si>
    <t>SINAPI 100849</t>
  </si>
  <si>
    <t>ASSENTO SANITÁRIO CONVENCIONAL - FORNECIMENTO E INSTALACAO. AF_01/2020</t>
  </si>
  <si>
    <t>05.01.512</t>
  </si>
  <si>
    <t>Torneira</t>
  </si>
  <si>
    <t>05.01.512.02</t>
  </si>
  <si>
    <t xml:space="preserve"> INHI.001811 </t>
  </si>
  <si>
    <t>TORNEIRA DE MESA COM FECHAMENTO AUTOMÁTICO ACABAMENTO CROMADO DECA DECAMATIC ECO OU EQUIVALENTE TÉCNICO</t>
  </si>
  <si>
    <t xml:space="preserve">un </t>
  </si>
  <si>
    <t>05.01.512.03</t>
  </si>
  <si>
    <t xml:space="preserve"> INHI.000012 </t>
  </si>
  <si>
    <t>TORNEIRA DE MESA COM FECHAMENTO AUTOMÁTICO CROMADO PARA LAVATÓRIO</t>
  </si>
  <si>
    <t>05.01.513</t>
  </si>
  <si>
    <t>Torneira bóia</t>
  </si>
  <si>
    <t>05.01.513.01</t>
  </si>
  <si>
    <t>SINAPI 94797</t>
  </si>
  <si>
    <t>TORNEIRA DE BOIA PARA CAIXA D'ÁGUA, ROSCÁVEL, 1" - FORNECIMENTO E INSTALAÇÃO. AF_08/2021</t>
  </si>
  <si>
    <t>05.01.515</t>
  </si>
  <si>
    <t>Registro de pressão</t>
  </si>
  <si>
    <t>05.01.515.01</t>
  </si>
  <si>
    <t xml:space="preserve"> SINAPI 89351 </t>
  </si>
  <si>
    <t>REGISTRO DE PRESSÃO BRUTO, LATÃO,  ROSCÁVEL, 3/4, FORNECIDO E INSTALADO EM RAMAL DE ÁGUA. AF_12/2014</t>
  </si>
  <si>
    <t>05.01.516</t>
  </si>
  <si>
    <t>Registro de gaveta</t>
  </si>
  <si>
    <t>05.01.516.01</t>
  </si>
  <si>
    <t xml:space="preserve"> SINAPI 89987 </t>
  </si>
  <si>
    <t>REGISTRO DE GAVETA BRUTO, LATÃO, ROSCÁVEL, 3/4", COM ACABAMENTO E CANOPLA CROMADOS - FORNECIMENTO E INSTALAÇÃO. AF_08/2021</t>
  </si>
  <si>
    <t>05.01.516.02</t>
  </si>
  <si>
    <t xml:space="preserve"> SINAPI 94794 </t>
  </si>
  <si>
    <t>REGISTRO DE GAVETA BRUTO, LATÃO, ROSCÁVEL, 1 1/2", COM ACABAMENTO E CANOPLA CROMADOS - FORNECIMENTO E INSTALAÇÃO. AF_08/2021</t>
  </si>
  <si>
    <t>05.01.516.03</t>
  </si>
  <si>
    <t xml:space="preserve"> SINAPI 94497 </t>
  </si>
  <si>
    <t>REGISTRO DE GAVETA BRUTO, LATÃO, ROSCÁVEL, 1 1/2" - FORNECIMENTO E INSTALAÇÃO. AF_08/2021</t>
  </si>
  <si>
    <t>05.01.516.04</t>
  </si>
  <si>
    <t>SINAPI 94499</t>
  </si>
  <si>
    <t>REGISTRO DE GAVETA BRUTO, LATÃO, ROSCÁVEL, 2 1/2" - FORNECIMENTO E INSTALAÇÃO. AF_08/2021</t>
  </si>
  <si>
    <t>05.01.518</t>
  </si>
  <si>
    <t xml:space="preserve">Chuveiro </t>
  </si>
  <si>
    <t>05.01.518.02</t>
  </si>
  <si>
    <t xml:space="preserve">	INHI.001817</t>
  </si>
  <si>
    <t>DUCHA ELÉTRICA EM TERMOPLÁSTICO, EQUIPADA COM DESVIADOR PARA DUCHA MANUAL COM CONTROLE DE FUXO (ACESSÍVEL) 4 TEMPERATURAS, MODELO FLORENZA FABRICANTE ‎CARDEAL OU EQUIVALENTE TÉCNICO</t>
  </si>
  <si>
    <t>05.01.521</t>
  </si>
  <si>
    <t>Caixa d’água pré-fabricada</t>
  </si>
  <si>
    <t>05.01.521.01</t>
  </si>
  <si>
    <t>INHI.002064</t>
  </si>
  <si>
    <t>RESERVATÓRIO METÁLICO CILÍNDRICO (7.44m³ + 92.56m³) - FORNECIMENTO E INSTALAÇÃO</t>
  </si>
  <si>
    <t>05.01.531</t>
  </si>
  <si>
    <t>Válvula para aparelhos sanitários</t>
  </si>
  <si>
    <t>05.01.531.06</t>
  </si>
  <si>
    <t xml:space="preserve"> INHI.001816 </t>
  </si>
  <si>
    <t>VÁLVULA HYDRA DE DESCARGA COM BAIXA PRESSÃO  - FORNECIMENTO E INSTALAÇÃO</t>
  </si>
  <si>
    <t>05.01.532</t>
  </si>
  <si>
    <t>05.01.532.01</t>
  </si>
  <si>
    <t xml:space="preserve">SINAPI 86881 </t>
  </si>
  <si>
    <t>SIFÃO DO TIPO GARRAFA EM METAL CROMADO 1 X 1.1/2 - FORNECIMENTO E INSTALAÇÃO. AF_01/2020</t>
  </si>
  <si>
    <t>05.01.532.02</t>
  </si>
  <si>
    <t>SINAPI 100868</t>
  </si>
  <si>
    <t>BARRA DE APOIO RETA, EM ACO INOX POLIDO, COMPRIMENTO 80 CM,  FIXADA NA PAREDE - FORNECIMENTO E INSTALAÇÃO. AF_01/2020</t>
  </si>
  <si>
    <t>05.01.532.03</t>
  </si>
  <si>
    <t xml:space="preserve">SINAPI 100867 </t>
  </si>
  <si>
    <t>BARRA DE APOIO RETA, EM ACO INOX POLIDO, COMPRIMENTO 70 CM,  FIXADA NA PAREDE - FORNECIMENTO E INSTALAÇÃO. AF_01/2020</t>
  </si>
  <si>
    <t>05.01.532.04</t>
  </si>
  <si>
    <t xml:space="preserve">SBC  202320 </t>
  </si>
  <si>
    <t>BARRA DE APOIO PARA BANHEIRO ALUMINIO POLIDO 40cm +PARAFUSO</t>
  </si>
  <si>
    <t>05.01.532.05</t>
  </si>
  <si>
    <t xml:space="preserve"> ESQV.000126 </t>
  </si>
  <si>
    <t>Fornecimento e instalação de barras de apoio “U” em aço inox escovado Ø=1.1/2'' comprimento aproximado 80cm</t>
  </si>
  <si>
    <t>05.01.532.06</t>
  </si>
  <si>
    <t xml:space="preserve">SINAPI 100863 </t>
  </si>
  <si>
    <t>BARRA DE APOIO EM "L", EM ACO INOX POLIDO 70 X 70 CM, FIXADA NA PAREDE - FORNECIMENTO E INSTALACAO. AF_01/2020</t>
  </si>
  <si>
    <t>05.01.532.07</t>
  </si>
  <si>
    <t xml:space="preserve">SINAPI 100875 </t>
  </si>
  <si>
    <t>BANCO ARTICULADO, EM ACO INOX, PARA PCD, FIXADO NA PAREDE - FORNECIMENTO E INSTALAÇÃO. AF_01/2020</t>
  </si>
  <si>
    <t>05.01.532.08</t>
  </si>
  <si>
    <t xml:space="preserve">SINAPI 95547 </t>
  </si>
  <si>
    <t>SABONETEIRA PLASTICA TIPO DISPENSER PARA SABONETE LIQUIDO COM RESERVATORIO 800 A 1500 ML, INCLUSO FIXAÇÃO. AF_01/2020</t>
  </si>
  <si>
    <t>05.01.532.09</t>
  </si>
  <si>
    <t xml:space="preserve"> INHI.000056 </t>
  </si>
  <si>
    <t>DISPENSER PARA PAPEL TOALHA - FORNECIMENTO E INSTALAÇÃO</t>
  </si>
  <si>
    <t>05.01.532.10</t>
  </si>
  <si>
    <t xml:space="preserve"> INHI.000015 </t>
  </si>
  <si>
    <t>Fornecimento e instalação de suporte para papel higiênico ABS branco/cinza, ref.480002, linha classic Dixhigiene ou equivalente.</t>
  </si>
  <si>
    <t>05.01.532.11</t>
  </si>
  <si>
    <t xml:space="preserve"> INHI.000097 </t>
  </si>
  <si>
    <t>Fornecimento e instalação de cabide metálico tipo gancho cromado</t>
  </si>
  <si>
    <t>05.01.533</t>
  </si>
  <si>
    <t>Bancadas sanitárias</t>
  </si>
  <si>
    <t>05.01.533.01</t>
  </si>
  <si>
    <t xml:space="preserve"> REVE.000043 </t>
  </si>
  <si>
    <t>Bancada em granito polido cinza, esp.=2mm, apoiada sobre mão francesa, com furo para instalação de cuba</t>
  </si>
  <si>
    <t>05.01.533.02</t>
  </si>
  <si>
    <t xml:space="preserve">	REVE.000011</t>
  </si>
  <si>
    <t>FORNECIMENTO E INSTALAÇÃO DE FRONTISPÍCIO EM GRANITO CINZA ANDORINHA ALTURA 20CM, ESP.=2,5CM, FIXADO COM ARGAMASSA COLANTE TIPO AC III</t>
  </si>
  <si>
    <t>05.01.533.03</t>
  </si>
  <si>
    <t xml:space="preserve"> REVE.000045 </t>
  </si>
  <si>
    <t>Fornecimento e instalação de rodabanca em granito cinza, altura 20cm, esp=2,5cm, borda superior boleada</t>
  </si>
  <si>
    <t>05.01.533.04</t>
  </si>
  <si>
    <t xml:space="preserve"> INHI.000009 </t>
  </si>
  <si>
    <t>PRATELEIRAS DOS SANITÁRIOS EM GRANITO CINZA ANDORINHA OU EQUIVALENTE, ESPESSURA DE 3 CM, COM TODAS AS FACES APARENTES POLIDAS</t>
  </si>
  <si>
    <t>05.04.300</t>
  </si>
  <si>
    <t>Tubulações e Conexões de PVC</t>
  </si>
  <si>
    <t>05.04.301</t>
  </si>
  <si>
    <t>05.04.301.01</t>
  </si>
  <si>
    <t>SINAPI 89711</t>
  </si>
  <si>
    <t>TUBO PVC, SERIE NORMAL, ESGOTO PREDIAL, DN 40 MM, FORNECIDO E INSTALADO EM RAMAL DE DESCARGA OU RAMAL DE ESGOTO SANITÁRIO.</t>
  </si>
  <si>
    <t>05.04.301.02</t>
  </si>
  <si>
    <t>SINAPI 89712</t>
  </si>
  <si>
    <t>TUBO PVC, SERIE NORMAL, ESGOTO PREDIAL, DN 50 MM, FORNECIDO E INSTALADO EM RAMAL DE DESCARGA OU RAMAL DE ESGOTO SANITÁRIO</t>
  </si>
  <si>
    <t>05.04.301.03</t>
  </si>
  <si>
    <t>SINAPI 89714</t>
  </si>
  <si>
    <t>TUBO PVC, SERIE NORMAL, ESGOTO PREDIAL, DN 100 MM, FORNECIDO E INSTALADO EM RAMAL DE DESCARGA OU RAMAL DE ESGOTO SANITÁRIO</t>
  </si>
  <si>
    <t>05.04.301.04</t>
  </si>
  <si>
    <t>SINAPI 89799</t>
  </si>
  <si>
    <t>TUBO PVC, SERIE NORMAL, ESGOTO PREDIAL, DN 75 MM, FORNECIDO E INSTALADO EM PRUMADA DE ESGOTO SANITÁRIO OU VENTILAÇÃO. AF_12/2014</t>
  </si>
  <si>
    <t>05.04.305</t>
  </si>
  <si>
    <t>05.04.305.01</t>
  </si>
  <si>
    <t xml:space="preserve">SINAPI 89726 </t>
  </si>
  <si>
    <t>JOELHO 45 GRAUS, PVC, SERIE NORMAL, ESGOTO PREDIAL, DN 40 MM, JUNTA SOLDÁVEL, FORNECIDO E INSTALADO EM RAMAL DE DESCARGA OU RAMAL DE ESGOTO SANITÁRIO. AF_12/2014</t>
  </si>
  <si>
    <t>05.04.305.02</t>
  </si>
  <si>
    <t xml:space="preserve">SINAPI 89732 </t>
  </si>
  <si>
    <t>JOELHO 45 GRAUS, PVC, SERIE NORMAL, ESGOTO PREDIAL, DN 50 MM, JUNTA ELÁSTICA, FORNECIDO E INSTALADO EM RAMAL DE DESCARGA OU RAMAL DE ESGOTO SANITÁRIO. AF_12/2014</t>
  </si>
  <si>
    <t>05.04.305.03</t>
  </si>
  <si>
    <t xml:space="preserve">SINAPI 89746 </t>
  </si>
  <si>
    <t>JOELHO 45 GRAUS, PVC, SERIE NORMAL, ESGOTO PREDIAL, DN 100 MM, JUNTA ELÁSTICA, FORNECIDO E INSTALADO EM RAMAL DE DESCARGA OU RAMAL DE ESGOTO SANITÁRIO. AF_12/2014</t>
  </si>
  <si>
    <t>05.04.305.04</t>
  </si>
  <si>
    <t xml:space="preserve">SINAPI 89731 </t>
  </si>
  <si>
    <t>JOELHO 90 GRAUS, PVC, SERIE NORMAL, ESGOTO PREDIAL, DN 50 MM, JUNTA ELÁSTICA, FORNECIDO E INSTALADO EM RAMAL DE DESCARGA OU RAMAL DE ESGOTO SANITÁRIO. AF_12/2014</t>
  </si>
  <si>
    <t>05.04.305.05</t>
  </si>
  <si>
    <t xml:space="preserve">SINAPI 89724 </t>
  </si>
  <si>
    <t>JOELHO 90 GRAUS, PVC, SERIE NORMAL, ESGOTO PREDIAL, DN 40 MM, JUNTA SOLDÁVEL, FORNECIDO E INSTALADO EM RAMAL DE DESCARGA OU RAMAL DE ESGOTO SANITÁRIO. AF_12/2014</t>
  </si>
  <si>
    <t>05.04.305.06</t>
  </si>
  <si>
    <t xml:space="preserve">SINAPI 89739 </t>
  </si>
  <si>
    <t>JOELHO 45 GRAUS, PVC, SERIE NORMAL, ESGOTO PREDIAL, DN 75 MM, JUNTA ELÁSTICA, FORNECIDO E INSTALADO EM RAMAL DE DESCARGA OU RAMAL DE ESGOTO SANITÁRIO. AF_12/2014</t>
  </si>
  <si>
    <t>05.04.306</t>
  </si>
  <si>
    <t>Junção</t>
  </si>
  <si>
    <t>05.04.306.01</t>
  </si>
  <si>
    <t xml:space="preserve">SINAPI 89785 </t>
  </si>
  <si>
    <t>JUNÇÃO SIMPLES, PVC, SERIE NORMAL, ESGOTO PREDIAL, DN 50 X 50 MM, JUNTA ELÁSTICA, FORNECIDO E INSTALADO EM RAMAL DE DESCARGA OU RAMAL DE ESGOTO SANITÁRIO. AF_12/2014</t>
  </si>
  <si>
    <t>05.04.306.02</t>
  </si>
  <si>
    <t xml:space="preserve">SBC 053408 </t>
  </si>
  <si>
    <t>JUNCAO SIMPLES PVC ESGOTO 100x50mm</t>
  </si>
  <si>
    <t>05.04.306.03</t>
  </si>
  <si>
    <t xml:space="preserve">SINAPI 89797 </t>
  </si>
  <si>
    <t>JUNÇÃO SIMPLES, PVC, SERIE NORMAL, ESGOTO PREDIAL, DN 100 X 100 MM, JUNTA ELÁSTICA, FORNECIDO E INSTALADO EM RAMAL DE DESCARGA OU RAMAL DE ESGOTO SANITÁRIO. AF_12/2014</t>
  </si>
  <si>
    <t>05.04.306.04</t>
  </si>
  <si>
    <t xml:space="preserve"> INHI.000330 </t>
  </si>
  <si>
    <t>JUNÇÃO SIMPLES, PVC, SERIE NORMAL, ESGOTO PREDIAL, DN 75 X 50 MM,  FORNECIDO E INSTALADO EM RAMAL DE ESGOTO SANITÁRIO</t>
  </si>
  <si>
    <t>05.04.318</t>
  </si>
  <si>
    <t>05.04.316.01</t>
  </si>
  <si>
    <t xml:space="preserve">SINAPI 89825 </t>
  </si>
  <si>
    <t>TE, PVC, SERIE NORMAL, ESGOTO PREDIAL, DN 50 X 50 MM, JUNTA ELÁSTICA, FORNECIDO E INSTALADO EM PRUMADA DE ESGOTO SANITÁRIO OU VENTILAÇÃO. AF_12/2014</t>
  </si>
  <si>
    <t>05.04.316.02</t>
  </si>
  <si>
    <t xml:space="preserve">SBC 053402 </t>
  </si>
  <si>
    <t>TE REDUCAO PVC ESGOTO COM ANEL DE BORRACHA 100x50mm</t>
  </si>
  <si>
    <t>05.04.800</t>
  </si>
  <si>
    <t>05.04.801</t>
  </si>
  <si>
    <t>Caixa sifonada com grelha</t>
  </si>
  <si>
    <t>05.04.801.01</t>
  </si>
  <si>
    <t xml:space="preserve"> INHI.001717 </t>
  </si>
  <si>
    <t>Caixa Sifonada, PVC, DN 100x140x50mm, Junta Elástica, Fornecida e Instalada (Inclui Grelha Quadrada Inox e Ralo Antiespuma)</t>
  </si>
  <si>
    <t>05.04.803</t>
  </si>
  <si>
    <t>Ralo sifonado</t>
  </si>
  <si>
    <t>05.04.803.01</t>
  </si>
  <si>
    <t xml:space="preserve"> INHI.001850 </t>
  </si>
  <si>
    <t>Fornecimento e instalação de  Ralo linear sanitário 50cm</t>
  </si>
  <si>
    <t>05.04.804</t>
  </si>
  <si>
    <t>Grelhas ou grades</t>
  </si>
  <si>
    <t>05.04.804.01</t>
  </si>
  <si>
    <t xml:space="preserve"> INHI.000022 </t>
  </si>
  <si>
    <t>Grelha e porta grelha em PVC, dimensões 150x150mm</t>
  </si>
  <si>
    <t>cj</t>
  </si>
  <si>
    <t>06.01.000</t>
  </si>
  <si>
    <t>INSTALAÇÕES ELÉTRICAS</t>
  </si>
  <si>
    <t>06.01.101</t>
  </si>
  <si>
    <t>Condutores de entrada</t>
  </si>
  <si>
    <t>06.01.101,01</t>
  </si>
  <si>
    <t xml:space="preserve"> INEL.001811 </t>
  </si>
  <si>
    <t>Fornecimento e Instalação de Condutor de cobre unipolar 50 mm², isolado para 15 kV, EPR</t>
  </si>
  <si>
    <t>06.01.101.02</t>
  </si>
  <si>
    <t xml:space="preserve"> INEL.001812 </t>
  </si>
  <si>
    <t>Fornecimento e Instalação de  Cabo de alumínio singelo protegido XLPE/HDPE 50MM – 15kV</t>
  </si>
  <si>
    <t>06.01.103</t>
  </si>
  <si>
    <t>Eletrodutos</t>
  </si>
  <si>
    <t>06.01.103.01</t>
  </si>
  <si>
    <t xml:space="preserve"> INEL.001826 </t>
  </si>
  <si>
    <t>Eletroduto de aço carbono com revestimento de zinco por imersão a quente (ø 100 mm). Referência: EC-EDF 59 da Elecon ou equivalentes técnicos.</t>
  </si>
  <si>
    <t>06.01.103.02</t>
  </si>
  <si>
    <t xml:space="preserve"> INEL.001398 </t>
  </si>
  <si>
    <t>Eletroduto corrugado (helicoidal) de PEAD (Polietileno de Alta Densidade - kanaflex) flexível Ø5", na cor preta, de seção circular, inclusive conexões:</t>
  </si>
  <si>
    <t>06.01.104</t>
  </si>
  <si>
    <t>Caixas</t>
  </si>
  <si>
    <t>06.01.104.01</t>
  </si>
  <si>
    <t xml:space="preserve"> INEL.001829 </t>
  </si>
  <si>
    <t>FORNECIMENTO E INSTALAÇÃO DE CAIXA ENTERRADA ELÉTRICA, RETANGULAR, EM ALVENARIA COM TIJOLOS CERÂMICOS MACIÇOS, FUNDO COM BRITA. DIMENSÕES INTERNAS: 0,8X0,8X0,8M, DIMENSÕES EXTERNAS: 1X1X1M.</t>
  </si>
  <si>
    <t>06.01.104.02</t>
  </si>
  <si>
    <t xml:space="preserve"> INEL.001830 </t>
  </si>
  <si>
    <t>FORNECIMENTO E INSTALAÇÃO DE TAMPA EM FERRO FUNDIDO T-33, COM DIMENSÕES DE 0,8X0,8X0,8M</t>
  </si>
  <si>
    <t>06.01.105</t>
  </si>
  <si>
    <t>Postes particulares</t>
  </si>
  <si>
    <t>06.01.105.01</t>
  </si>
  <si>
    <t xml:space="preserve"> INEL.001043 </t>
  </si>
  <si>
    <t>FORNECIMENTO E INSTALAÇÃO DE CINTA PARA POSTE CIRCULAR</t>
  </si>
  <si>
    <t>06.01.105.02</t>
  </si>
  <si>
    <t xml:space="preserve"> INEL.001044 </t>
  </si>
  <si>
    <t xml:space="preserve">FORNECIMENTO E INSTALAÇÃO DE MANILHA TORCIDA </t>
  </si>
  <si>
    <t>06.01.105.03</t>
  </si>
  <si>
    <t xml:space="preserve"> INEL.001825 </t>
  </si>
  <si>
    <t>CRUZETA DE AÇO PARA POSTE TIPO CANTONEIRA 100 X 100 MM E COMPRIMENTO DE 2200 MM. REFERÊNCIA: EL1500 DA ELETROPOLL OU EQUIVALENTES TÉCNICOS.</t>
  </si>
  <si>
    <t>06.01.201</t>
  </si>
  <si>
    <t>Muflas</t>
  </si>
  <si>
    <t>06.01.201.01</t>
  </si>
  <si>
    <t xml:space="preserve"> INEL.001050 </t>
  </si>
  <si>
    <t>FORNECIMENTO E INSTALAÇÃO DE MUFLA PARA CABOS DE 50 MM² E TENSÃO DE ISOLAÇÃO 15 KV. KIT COMPOSTO POR UM TUBO DE ALÍVIO DE CAMPO ELÉTRICO (TVR) EM EPDM, SAIAS ISOLANTES EM BORRACHA À BASE DE SILICONE, COBERTURA DE ATERRAMENTO, MASTIC, FITA AUTOFUSÃO I-10, FITA SEMICONDUTORA C-20, FITA PLÁSTICA, GRAXA ISOLANTE, MATERIAL DE LIMPEZA E INSTRUÇÃO DE MONTAGEM</t>
  </si>
  <si>
    <t>06.01.206</t>
  </si>
  <si>
    <t>Chaves fusíveis</t>
  </si>
  <si>
    <t>06.01.206.01</t>
  </si>
  <si>
    <t xml:space="preserve"> INEL.001045 </t>
  </si>
  <si>
    <t>CHAVE FUSÍVEL UNIPOLAR, 15 KV – 20 A, COM PORTA FUSÍVEL PARA 10 KA, CORPO POLIMÉRICO E ELO ADEQUADO</t>
  </si>
  <si>
    <t>06.01.212</t>
  </si>
  <si>
    <t>Transformador de distribuição</t>
  </si>
  <si>
    <t>06.01.212.03</t>
  </si>
  <si>
    <t xml:space="preserve"> INEL.001790 </t>
  </si>
  <si>
    <t>FORNECIMENTO E INSTALAÇÃO DE SUBESTAÇÃO PRÉ-FABRICADA COMPACTA EM UM ÚNICO INVÓLUCRO SOBREPOSTA PARA UM TRANSFORMADOR DE 500 KVA DE POTÊNCIA. INCLUSO CHAVES SECIONADORAS DE SAÍDA DE BAIXA TENSÃO, CUBÍCULO DE MÉDIA TENSÃO COM EQUIPAMENTOS DE PROTEÇÃO DE ACORDO COM PROJETO E ESPAÇO PARA TRANSFORMADOR DE POTÊNCIA A SECO. REFERÊNCIA: ELOS, ORMAZABAL OU EQUIVALENTE TÉCNICOS</t>
  </si>
  <si>
    <t>06.01.212.04</t>
  </si>
  <si>
    <t xml:space="preserve"> INEL.001958 </t>
  </si>
  <si>
    <t>Serviço de estudo de coordenação e seletividade</t>
  </si>
  <si>
    <t>06.01.301</t>
  </si>
  <si>
    <t>Quadro geral de baixa tensão</t>
  </si>
  <si>
    <t>06.01.301.01</t>
  </si>
  <si>
    <t xml:space="preserve"> INEL.001793 </t>
  </si>
  <si>
    <t>FORNECIMENTO E INSTALAÇÃO DE QUADRO EM CHAPA METÁLICA TRATADA, IP 54, 60X110X20 CM, COM PLACA DE MONTAGEM, BARRAMENTO CENTRAL TRIFÁSICO DE 800A, ESPELHO EM POLICARBONATO, CANALETA, PORCAS, ARRUELAS, PINTURA, PORTA DOCUMENTO, ISOLADORES E ADESIVO DE ADVERTÊNCIA.</t>
  </si>
  <si>
    <t>06.01.302</t>
  </si>
  <si>
    <t>Quadro de força</t>
  </si>
  <si>
    <t>06.01.302.01</t>
  </si>
  <si>
    <t xml:space="preserve"> INEL.001792 </t>
  </si>
  <si>
    <t>FORNECIMENTO E INSTALAÇÃO DE QUADRO EM CHAPA METÁLICA TRATADA, IP 54, 60X80X20 CM, COM PLACA DE MONTAGEM, BARRAMENTO CENTRAL TRIFÁSICO ATÉ 150 A, ESPELHO EM POLICARBONATO, CANALETA, PORCAS, ARRUELAS, PINTURA, PORTA DOCUMENTO, ISOLADORES E ADESIVO DE ADVERTÊNCIA.</t>
  </si>
  <si>
    <t>06.01.302.02</t>
  </si>
  <si>
    <t>FORNECIMENTO E INSTALAÇÃO DE QUADRO EM CHAPA METÁLICA TRATADA, IP 54, 60X110X20 CM, COM PLACA DE MONTAGEM, BARRAMENTO CENTRAL TRIFÁSICO DE 150 A ATÉ 450 A, ESPELHO EM POLICARBONATO, CANALETA, PORCAS, ARRUELAS, PINTURA, PORTA DOCUMENTO, ISOLADORES E ADESIVO DE ADVERTÊNCIA.</t>
  </si>
  <si>
    <t>06.01.304</t>
  </si>
  <si>
    <t>06.01.304.01</t>
  </si>
  <si>
    <t>SINAPI 95749</t>
  </si>
  <si>
    <t>FORNECIMENTO E INSTALAÇÃO ELETRODUTO DE AÇO GALVANIZADO MÉDIO 3/4" (Ø20MM) COM CONEXÕES, FIXAÇÕES E ACESSÓRIOS</t>
  </si>
  <si>
    <t>06.01.304.02</t>
  </si>
  <si>
    <t>SINAPI 95750</t>
  </si>
  <si>
    <t>FORNECIMENTO E INSTALAÇÃO ELETRODUTO DE AÇO GALVANIZADO MÉDIO Ø 1” (25MM) COM CONEXÕES, FIXAÇÕES E ACESSÓRIOS</t>
  </si>
  <si>
    <t>06.01.304.03</t>
  </si>
  <si>
    <t>SBC 059078</t>
  </si>
  <si>
    <t>FORNECIMENTO E INSTALAÇÃO ELETRODUTO DE AÇO GALVANIZADO MÉDIO Ø 2” (50MM) COM CONEXÕES, FIXAÇÕES E ACESSÓRIOS</t>
  </si>
  <si>
    <t>06.01.304.04</t>
  </si>
  <si>
    <t>SBC 059030</t>
  </si>
  <si>
    <t>FORNECIMENTO E INSTALAÇÃO ELETRODUTO DE AÇO GALVANIZADO MÉDIO Ø 3” (80MM) COM CONEXÕES, FIXAÇÕES E ACESSÓRIOS</t>
  </si>
  <si>
    <t>06.01.304.05</t>
  </si>
  <si>
    <t>SBC 061171</t>
  </si>
  <si>
    <t>FORNECIMENTO E INSTALAÇÃO ELETRODUTO DE AÇO GALVANIZADO MÉDIO Ø ” (100MM) COM CONEXÕES, FIXAÇÕES E ACESSÓRIOS</t>
  </si>
  <si>
    <t>06.01.305</t>
  </si>
  <si>
    <t>Cabos e fios(condutores)</t>
  </si>
  <si>
    <t>06.01.305.01</t>
  </si>
  <si>
    <t xml:space="preserve"> INEL.000219 </t>
  </si>
  <si>
    <t>FORNECIMENTO E INSTALAÇÃO DE CABO FLEXÍVEL # 2,5 mm² ( Preto, Verde, Azul ), ISOLAMENTO EM COMPOSTO TERMOFIXO DE BORRACHA HEPR 90° C</t>
  </si>
  <si>
    <t>06.01.305.02</t>
  </si>
  <si>
    <t xml:space="preserve"> INEL.000036 </t>
  </si>
  <si>
    <t>Fornecimento e instalação de cabo flexível, # 4,0 mm² ( Preto, Verde, Azul ), isolamento em composto termofixo de borracha HEPR 90° C, com enchimento poliolefínico não halogenado, classe 0,6/1 kV, com características de não propagação e auto-extinção de fogo</t>
  </si>
  <si>
    <t>06.01.305.03</t>
  </si>
  <si>
    <t xml:space="preserve"> INEL.000725 </t>
  </si>
  <si>
    <t>FORNECIMENTO E INSTALAÇÃO DE CABO FLEXÍVEL # 6,0 mm² ( Preto, Verde, Azul ), ISOLAMENTO EM COMPOSTO TERMOFIXO DE BORRACHA HEPR 90° C</t>
  </si>
  <si>
    <t>06.01.305.04</t>
  </si>
  <si>
    <t xml:space="preserve"> INEL.000301 </t>
  </si>
  <si>
    <t>Fornecimento e instalação de cabo flexível, # 16 mm² ( Preto, Verde, Azul ), isolamento em composto termofixo de borracha HEPR 90° C, com enchimento poliolefínico não halogenado, classe 0,6/1 kV, com características de não propagação e auto-extinção de fogo</t>
  </si>
  <si>
    <t>06.01.305.05</t>
  </si>
  <si>
    <t xml:space="preserve"> INEL.001897 </t>
  </si>
  <si>
    <t>FORNECIMENTO E INSTALAÇÃO DE CABO FLEXÍVEL # 25 mm² ( Preto, Verde, Azul ), ISOLAMENTO EM COMPOSTO TERMOFIXO DE BORRACHA HEPR 90° C</t>
  </si>
  <si>
    <t>06.01.305.06</t>
  </si>
  <si>
    <t xml:space="preserve"> INEL.000747 </t>
  </si>
  <si>
    <t>FORNECIMENTO E INSTALAÇÃO DE CABO FLEXÍVEL # 35 mm² ( Preto, Verde, Azul ), ISOLAMENTO EM COMPOSTO TERMOFIXO DE BORRACHA HEPR 90° C</t>
  </si>
  <si>
    <t>06.01.305.07</t>
  </si>
  <si>
    <t xml:space="preserve"> INEL.000893 </t>
  </si>
  <si>
    <t>FORNECIMENTO E INSTALAÇÃO DE CABO FLEXÍVEL # 50 mm² ( Preto, Verde, Azul ), ISOLAMENTO EM COMPOSTO TERMOFIXO DE BORRACHA HEPR 90° C</t>
  </si>
  <si>
    <t>06.01.305.08</t>
  </si>
  <si>
    <t xml:space="preserve"> INEL.001036 </t>
  </si>
  <si>
    <t>FORNECIMENTO E INSTALAÇÃO DE CABO FLEXÍVEL # 70 mm² ( Preto, Verde, Azul ), ISOLAMENTO EM COMPOSTO TERMOFIXO DE BORRACHA HEPR 90° C</t>
  </si>
  <si>
    <t>06.01.305.09</t>
  </si>
  <si>
    <t xml:space="preserve"> INEL.001037 </t>
  </si>
  <si>
    <t>FORNECIMENTO E INSTALAÇÃO DE CABO FLEXÍVEL # 120 mm² ( Preto, Verde, Azul ), ISOLAMENTO EM COMPOSTO TERMOFIXO DE BORRACHA HEPR 90° C</t>
  </si>
  <si>
    <t>06.01.305.10</t>
  </si>
  <si>
    <t xml:space="preserve"> INEL.001905 </t>
  </si>
  <si>
    <t>FORNECIMENTO E INSTALAÇÃO DE CABO FLEXÍVEL # 240 mm² ( Preto, Verde, Azul ), ISOLAMENTO EM COMPOSTO TERMOFIXO DE BORRACHA HEPR 90° C</t>
  </si>
  <si>
    <t>06.01.305.11</t>
  </si>
  <si>
    <t xml:space="preserve">SINAPI 91926 </t>
  </si>
  <si>
    <t>CABO DE COBRE FLEXÍVEL ISOLADO, 2,5 MM², ANTI-CHAMA 450/750 V, PARA CIRCUITOS TERMINAIS - FORNECIMENTO E INSTALAÇÃO. AF_12/2015</t>
  </si>
  <si>
    <t>06.01.305.12</t>
  </si>
  <si>
    <t xml:space="preserve">SINAPI 91928 </t>
  </si>
  <si>
    <t>CABO DE COBRE FLEXÍVEL ISOLADO, 4 MM², ANTI-CHAMA 450/750 V, PARA CIRCUITOS TERMINAIS - FORNECIMENTO E INSTALAÇÃO. AF_12/2015</t>
  </si>
  <si>
    <t>06.01.305.13</t>
  </si>
  <si>
    <t xml:space="preserve">SINAPI 91930 </t>
  </si>
  <si>
    <t>CABO DE COBRE FLEXÍVEL ISOLADO, 6 MM², ANTI-CHAMA 450/750 V, PARA CIRCUITOS TERMINAIS - FORNECIMENTO E INSTALAÇÃO. AF_12/2015</t>
  </si>
  <si>
    <t>06.01.305.14</t>
  </si>
  <si>
    <t xml:space="preserve"> INEL.001908 </t>
  </si>
  <si>
    <t>CABO DE COBRE MULTIPOLAR 3 X 6,00 MM2, TENSÃO NOMINAL ATÉ 0,6/1KV, ISOLAÇÃO EM EPR OU HEPR, ANTICHAMAS</t>
  </si>
  <si>
    <t>06.01.305.15</t>
  </si>
  <si>
    <t xml:space="preserve"> INEL.001052 </t>
  </si>
  <si>
    <t>Fornecimento e passagem de cabo DMX512</t>
  </si>
  <si>
    <t>06.01.306</t>
  </si>
  <si>
    <t>Caixas de passagem</t>
  </si>
  <si>
    <t>06.01.306.01</t>
  </si>
  <si>
    <t>SINAPI 91940</t>
  </si>
  <si>
    <t>CAIXA RETANGULAR 4" X 2" MÉDIA (1,30 M DO PISO), PVC, INSTALADA EM PAREDE - FORNECIMENTO E INSTALAÇÃO. AF_12/2015</t>
  </si>
  <si>
    <t>06.01.306.02</t>
  </si>
  <si>
    <t>SBC 061441</t>
  </si>
  <si>
    <t>CAIXA DE PISO 4X4 FECHADA E BAIXA TRAMONTINA</t>
  </si>
  <si>
    <t>06.01.306.03</t>
  </si>
  <si>
    <t xml:space="preserve">	INEL.002074</t>
  </si>
  <si>
    <t>Caixa de passagem  metálica de sobrepor com dimensões de 320x190x140mm (AxLXP) recoberta com pintura preta fosca</t>
  </si>
  <si>
    <t>06.01.306.04</t>
  </si>
  <si>
    <t>SINAPI 73861 / 017</t>
  </si>
  <si>
    <t>CONDULETE 3/4" EM LIGA DE ALUMÍNIO FUNDIDO TIPO "X" - FORNECIMENTO E INSTALACAO</t>
  </si>
  <si>
    <t>06.01.306.06</t>
  </si>
  <si>
    <t>SINAPI 73861/018</t>
  </si>
  <si>
    <t>CONDULETE 1" EM LIGA DE ALUMÍNIO FUNDIDO TIPO "X" - FORNECIMENTO E INSTALACAO</t>
  </si>
  <si>
    <t>06.01.306.08</t>
  </si>
  <si>
    <t xml:space="preserve"> INEL.001909 </t>
  </si>
  <si>
    <t>Condulete metálico de 2"</t>
  </si>
  <si>
    <t>06.01.306.10</t>
  </si>
  <si>
    <t xml:space="preserve"> INEL.001910 </t>
  </si>
  <si>
    <t>Condulete metálico de 3"</t>
  </si>
  <si>
    <t>06.01.308</t>
  </si>
  <si>
    <t>Disjuntores</t>
  </si>
  <si>
    <t>06.01.308.01</t>
  </si>
  <si>
    <t xml:space="preserve">SINAPI 93653 </t>
  </si>
  <si>
    <t>DISJUNTOR MONOPOLAR TIPO DIN, CORRENTE NOMINAL DE 10A - FORNECIMENTO E INSTALAÇÃO. AF_10/2020</t>
  </si>
  <si>
    <t>06.01.308.02</t>
  </si>
  <si>
    <t xml:space="preserve">SINAPI 93654 </t>
  </si>
  <si>
    <t>DISJUNTOR MONOPOLAR TIPO DIN, CORRENTE NOMINAL DE 16A - FORNECIMENTO E INSTALAÇÃO. AF_10/2020</t>
  </si>
  <si>
    <t>06.01.308.03</t>
  </si>
  <si>
    <t xml:space="preserve"> SINAPI 93656 </t>
  </si>
  <si>
    <t>DISJUNTOR MONOPOLAR TIPO DIN, CORRENTE NOMINAL DE 25A - FORNECIMENTO E INSTALAÇÃO. AF_10/2020</t>
  </si>
  <si>
    <t>06.01.308.04</t>
  </si>
  <si>
    <t xml:space="preserve"> SINAPI 93657 </t>
  </si>
  <si>
    <t>DISJUNTOR MONOPOLAR TIPO DIN, CORRENTE NOMINAL DE 32A - FORNECIMENTO E INSTALAÇÃO. AF_10/2020</t>
  </si>
  <si>
    <t>06.01.308.05</t>
  </si>
  <si>
    <t xml:space="preserve"> SINAPI 93668 </t>
  </si>
  <si>
    <t>DISJUNTOR TRIPOLAR TIPO DIN, CORRENTE NOMINAL DE 16A - FORNECIMENTO E INSTALAÇÃO. AF_10/2020</t>
  </si>
  <si>
    <t>06.01.308.06</t>
  </si>
  <si>
    <t xml:space="preserve"> SINAPI 93670 </t>
  </si>
  <si>
    <t>DISJUNTOR TRIPOLAR TIPO DIN, CORRENTE NOMINAL DE 25A - FORNECIMENTO E INSTALAÇÃO. AF_10/2020</t>
  </si>
  <si>
    <t>06.01.308.07</t>
  </si>
  <si>
    <t xml:space="preserve"> SINAPI 93671 </t>
  </si>
  <si>
    <t>DISJUNTOR TRIPOLAR TIPO DIN, CORRENTE NOMINAL DE 32A - FORNECIMENTO E INSTALAÇÃO. AF_10/2020</t>
  </si>
  <si>
    <t>06.01.308.08</t>
  </si>
  <si>
    <t xml:space="preserve"> SINAPI 93672 </t>
  </si>
  <si>
    <t>DISJUNTOR TRIPOLAR TIPO DIN, CORRENTE NOMINAL DE 40A - FORNECIMENTO E INSTALAÇÃO. AF_10/2020</t>
  </si>
  <si>
    <t>06.01.308.09</t>
  </si>
  <si>
    <t xml:space="preserve"> SINAPI 93673 </t>
  </si>
  <si>
    <t>DISJUNTOR TRIPOLAR TIPO DIN, CORRENTE NOMINAL DE 50A - FORNECIMENTO E INSTALAÇÃO. AF_10/2020</t>
  </si>
  <si>
    <t>06.01.308.10</t>
  </si>
  <si>
    <t xml:space="preserve"> INEL.001906 </t>
  </si>
  <si>
    <t>Disjuntor tipo DIN/IEC, tripolar 63A, 10KA, Curva C</t>
  </si>
  <si>
    <t>06.01.308.11</t>
  </si>
  <si>
    <t xml:space="preserve"> INEL.001907 </t>
  </si>
  <si>
    <t>Disjuntor tripolar 100 A, com caixa moldada, corrente interrupção 20KA</t>
  </si>
  <si>
    <t>06.01.308.12</t>
  </si>
  <si>
    <t xml:space="preserve"> INEL.001845 </t>
  </si>
  <si>
    <t>Fornecimento e Instalação de Disjuntor de Caixa Moldada  3 x 160 A, curva C, Icc = 16kA. Ref.: DWB160B160-3DX da WEG ou equivalentes técnicos.</t>
  </si>
  <si>
    <t>06.01.308.13</t>
  </si>
  <si>
    <t xml:space="preserve"> INEL.001049 </t>
  </si>
  <si>
    <t>Fornecimento e Instalação de Disjuntor de Caixa Moldada  3 x 175 A, curva C, Icc = 16kA. Ref.: DWB250B125-3MF da WEG ou equivalentes técnicos.</t>
  </si>
  <si>
    <t>06.01.308.14</t>
  </si>
  <si>
    <t xml:space="preserve"> INEL.000700 </t>
  </si>
  <si>
    <t>Disjuntor caixa moldada, compatível com quadros tipo TTA 3 x 300 A</t>
  </si>
  <si>
    <t>06.01.308.15</t>
  </si>
  <si>
    <t xml:space="preserve"> INEL.001444 </t>
  </si>
  <si>
    <t>Fornecimento e Instalação de Disjuntor Caixa Moldada 3x630A (Fixo), Icc mín=10kA (220V).</t>
  </si>
  <si>
    <t>06.01.309</t>
  </si>
  <si>
    <t>Leitos</t>
  </si>
  <si>
    <t>06.01.309.01</t>
  </si>
  <si>
    <t xml:space="preserve">SBC 063447 </t>
  </si>
  <si>
    <t>ELETROCALHA PERFURADA TIPO ""U"" 50X50 CHAPA 18 SEM TAMPA</t>
  </si>
  <si>
    <t>06.01.309.02</t>
  </si>
  <si>
    <t xml:space="preserve">SBC 063542 </t>
  </si>
  <si>
    <t>TAMPA DE ENCAIXE PARA ELETROCALHA 50mm CHAPA 24</t>
  </si>
  <si>
    <t>06.01.309.03</t>
  </si>
  <si>
    <t xml:space="preserve">SBC 060107 </t>
  </si>
  <si>
    <t>ELETROCALHA PERFURADA TIPO ""U"" 100X50 CHAPA 20 SEM TAMPA</t>
  </si>
  <si>
    <t>06.01.309.04</t>
  </si>
  <si>
    <t xml:space="preserve"> INEL.001840 </t>
  </si>
  <si>
    <t>TAMPA PARA ELETROCALHA TIPO ""U"" 100MM (3 METROS)</t>
  </si>
  <si>
    <t>06.01.309.05</t>
  </si>
  <si>
    <t xml:space="preserve">SBC 059124 </t>
  </si>
  <si>
    <t>ELETROCALHA PERFURADA TIPO ""U"" 150X50 CHAPA 18 SEM TAMPA</t>
  </si>
  <si>
    <t>06.01.309.06</t>
  </si>
  <si>
    <t xml:space="preserve"> INEL.000786 </t>
  </si>
  <si>
    <t>Divisor 50x3000mm para eletrocalha - septo</t>
  </si>
  <si>
    <t>06.01.309.07</t>
  </si>
  <si>
    <t xml:space="preserve">SBC 063148 </t>
  </si>
  <si>
    <t>ELETROCALHA PERFURADA TIPO ""U"" 300x50mm CHAPA 18 SEM TAMPA</t>
  </si>
  <si>
    <t>06.01.309.08</t>
  </si>
  <si>
    <t xml:space="preserve">SBC 063151 </t>
  </si>
  <si>
    <t>TAMPA DE ENCAIXE PARA ELETROCALHA 300mm (3 METROS) CHAPA 22</t>
  </si>
  <si>
    <t>06.01.309.09</t>
  </si>
  <si>
    <t xml:space="preserve"> INEL.000496 </t>
  </si>
  <si>
    <t>Fornecimento e Instalação de Perfilado Metálico Perfurado Galvanizada 38x38mm, c/ tampa de fechamento por pressão. Ref: ELETROPOLL ou equivalentes técnicos</t>
  </si>
  <si>
    <t>06.01.309.10</t>
  </si>
  <si>
    <t>SBC 059413</t>
  </si>
  <si>
    <t>ELETROCALHA LISA TIPO ""U"" 100x100mm CHAPA 22 SEM TAMPA</t>
  </si>
  <si>
    <t>06.01.309.11</t>
  </si>
  <si>
    <t>SBC 061109</t>
  </si>
  <si>
    <t>ELETROCALHA PERFURADA TIPO ""U"" 200X50 CHAPA 18 SEM TAMPA</t>
  </si>
  <si>
    <t>06.01.309.12</t>
  </si>
  <si>
    <t>SBC 063149</t>
  </si>
  <si>
    <t>TAMPA DE ENCAIXE PARA ELETROCALHA 200mm (3 METROS) CHAPA 24</t>
  </si>
  <si>
    <t>06.01.309.13</t>
  </si>
  <si>
    <t xml:space="preserve">INEL.002075	</t>
  </si>
  <si>
    <t>FORNECIMENTO E INSTALAÇÃO DE LEITO PARA CABOS TIPO PESADO 200X70mm</t>
  </si>
  <si>
    <t>06.01.309.14</t>
  </si>
  <si>
    <t xml:space="preserve">	INEL.002076</t>
  </si>
  <si>
    <t>FORNECIMENTO E INSTALAÇÃO DE LEITO PARA CABOS TIPO LEVE 300X50mm</t>
  </si>
  <si>
    <t>06.01.312</t>
  </si>
  <si>
    <t>Demais materiais</t>
  </si>
  <si>
    <t>06.01.312.01</t>
  </si>
  <si>
    <t xml:space="preserve"> INEL.000042 </t>
  </si>
  <si>
    <t>Fornecimento e Instalação de Interruptor Diferencial Bipolar 2 x 25 A / 30 mA. Ref.: RDW30-25 da WEG ou equivalentes técnicos.</t>
  </si>
  <si>
    <t>06.01.312.02</t>
  </si>
  <si>
    <t xml:space="preserve"> INEL.000745 </t>
  </si>
  <si>
    <t>Interruptor Diferencial Tetrapolar 4 x 100 A / 30 mA</t>
  </si>
  <si>
    <t>06.01.312.03</t>
  </si>
  <si>
    <t xml:space="preserve"> INEL.000014 </t>
  </si>
  <si>
    <t>Fornecimento e Instalação de Sistema de proteção. Incluso: Protetor contra surto (F) 20kA/275 V com 1 metro de cabos flexíveis de bitola #16mm². Ref.: SPW275-20 da WEG ou equivalentes técnicos.</t>
  </si>
  <si>
    <t>06.01.312.04</t>
  </si>
  <si>
    <t xml:space="preserve"> INEL.001464 </t>
  </si>
  <si>
    <t>Fornecimento e Instalação de Terminal Tipo Ilhós para cabo de #6,0mm²</t>
  </si>
  <si>
    <t>06.01.312.05</t>
  </si>
  <si>
    <t xml:space="preserve"> INEL.001465 </t>
  </si>
  <si>
    <t>Fornecimento e Instalação de Terminal Tipo Ilhós para cabo de #16,0mm²</t>
  </si>
  <si>
    <t>06.01.312.06</t>
  </si>
  <si>
    <t xml:space="preserve"> INEL.001612 </t>
  </si>
  <si>
    <t>Fornecimento e Instalação de Terminal Tipo Ilhós para cabo de #25,0mm²</t>
  </si>
  <si>
    <t>06.01.312.07</t>
  </si>
  <si>
    <t xml:space="preserve"> INEL.001614 </t>
  </si>
  <si>
    <t>Fornecimento e Instalação de Terminal Tipo Ilhós para cabo de #50,0mm²</t>
  </si>
  <si>
    <t>06.01.312.08</t>
  </si>
  <si>
    <t xml:space="preserve"> INEL.001615 </t>
  </si>
  <si>
    <t>Fornecimento e Instalação de Terminal Tipo Ilhós para cabo de #70,0mm²</t>
  </si>
  <si>
    <t>06.01.312.09</t>
  </si>
  <si>
    <t xml:space="preserve"> INEL.001617 </t>
  </si>
  <si>
    <t>Fornecimento e Instalação de Terminal Tipo Ilhós para cabo de #120,0mm²</t>
  </si>
  <si>
    <t>06.01.312.10</t>
  </si>
  <si>
    <t xml:space="preserve"> INEL.001911 </t>
  </si>
  <si>
    <t>Fornecimento e Instalação de Terminal Tipo Ilhós para cabo de #240,0mm²</t>
  </si>
  <si>
    <t>06.01.312.11</t>
  </si>
  <si>
    <t xml:space="preserve">SBC 062048 </t>
  </si>
  <si>
    <t>BOTOEIRA ANTI PANICO ALARME WC AUDIVISUAL PNE/PCD NBR9050</t>
  </si>
  <si>
    <t>06.01.312.12</t>
  </si>
  <si>
    <t xml:space="preserve"> INEL.001051 </t>
  </si>
  <si>
    <t>Fornecimento e Instalação de painel, fabricada em metal, com espaço para 148 tomadas e 60 disjuntores, com dimensões 2250x1030mm. Conforme detalhe de projeto.</t>
  </si>
  <si>
    <t>06.01.312.13</t>
  </si>
  <si>
    <t xml:space="preserve"> INEL.001877 </t>
  </si>
  <si>
    <t>Fornecimento e Instalação de Lâmpada Sinaleiro LED amarelo 22mm.</t>
  </si>
  <si>
    <t>06.01.312.14</t>
  </si>
  <si>
    <t xml:space="preserve"> INEL.000147 </t>
  </si>
  <si>
    <t>Contator monopolar 16A. Referência: CWC016-10-30D17 da WEG ou equivalentes técnicos - Fornecimento e Instalação</t>
  </si>
  <si>
    <t>06.01.401</t>
  </si>
  <si>
    <t>06.01.401.01</t>
  </si>
  <si>
    <t xml:space="preserve"> INEL.001053 </t>
  </si>
  <si>
    <t>Fornecimento e instalação de Painel LED quadrado, de sobrepor. Potência de 18W, fator de potência &gt; 0,45, temperatura de cor 4000K, indice de reprodução de cor (irc) &gt; 70, ângulo de facho de  120°, fluxo luminoso de 1300lm, eficiência de 72,2 lm/W e com dimensões de 3,2x21,5x21,5cm. Referência comercial: 438343, da fabricante Brilia, ou equivalente técnico.</t>
  </si>
  <si>
    <t>06.01.401.02</t>
  </si>
  <si>
    <t xml:space="preserve"> INEL.001054 </t>
  </si>
  <si>
    <t>Fornecimento e instalação de Painel LED quadrado, de embutir. Potência de 18W, fator de potência &gt; 0,45, temperatura de cor 4000K, indice de reprodução de cor (irc) &gt; 70, ângulo de facho de  120°, fluxo luminoso de 1440lm, eficiência de 72,2 lm/W e com dimensões de 2,5x22,5x22,5cm. Referência comercial: 438244, da fabricante Brilia, ou equivalente técnico.</t>
  </si>
  <si>
    <t>06.01.401.03</t>
  </si>
  <si>
    <t xml:space="preserve"> INEL.001055 </t>
  </si>
  <si>
    <t>Fornecimento e instalação de Painel LED quadrado, de embutir. Potência de 12W, fator de potência &gt; 0,45, temperatura de cor 4000K, indice de reprodução de cor (irc) &gt; 70, ângulo de facho de  120°, fluxo luminoso de 800lm, eficiência de 67,0 lm/W e com dimensões de 1,6x17x17cm. Referência comercial: 438220, da fabricante Brilia, ou equivalente técnico</t>
  </si>
  <si>
    <t>06.01.401.04</t>
  </si>
  <si>
    <t xml:space="preserve"> INEL.001056 </t>
  </si>
  <si>
    <t>Fornecimento e instalação de Painel LED retangular, de sobrepor. Potência de 36W, fator de potência &gt; 0,90, temperatura de cor 4000K, indice de reprodução de cor (irc) &gt; 80, ângulo de facho de  120°, fluxo luminoso de 3600lm, eficiência de 100,0 lm/W e com dimensões de 3,8x120x30cm. Referência comercial: 302204, da fabricante Brilia, ou equivalente técnico.</t>
  </si>
  <si>
    <t>06.01.401.05</t>
  </si>
  <si>
    <t xml:space="preserve"> INEL.001057 </t>
  </si>
  <si>
    <t>Fornecimento e instalação de Painel LED retangular, de embutir. Potência de 36W, fator de potência &gt; 0,90, temperatura de cor 4000K, indice de reprodução de cor (irc) &gt; 80, ângulo de facho de  120°, fluxo luminoso de 3600lm, eficiência de 100,0 lm/W e com dimensões de 3,8x120x30cm. Referência comercial: 302303, da fabricante Brilia, ou equivalente técnico.</t>
  </si>
  <si>
    <t>06.01.401.06</t>
  </si>
  <si>
    <t xml:space="preserve"> INEL.001058 </t>
  </si>
  <si>
    <t>Fornecimento e instalação de Arandela LED quadrado, de sobrepor. Potência de 9W, cor grafite, fator de potência &gt; 0,5, temperatura de cor 3000K, indice de reprodução de cor (irc) &gt; 80, ângulo de facho de  105°, fluxo luminoso de 468lm e com dimensões de 5x15x15cm. Referência comercial: 303492, da fabricante Brilia, ou equivalente técnico.</t>
  </si>
  <si>
    <t>06.01.401.07</t>
  </si>
  <si>
    <t xml:space="preserve"> INEL.001059 </t>
  </si>
  <si>
    <t>Fornecimento e instalação de Arandela LED quadrado, de sobrepor. Potência de 8W, IP65, fator de potência &gt; 0,5, temperatura de cor 6500K, indice de reprodução de cor (irc) &gt; 70, ângulo de facho de  122°, fluxo luminoso de 780lm e eficiência luminosa de 100lm/W. Referência comercial: 437520, da fabricante Brilia, ou equivalente técnico.</t>
  </si>
  <si>
    <t>06.01.401.08</t>
  </si>
  <si>
    <t xml:space="preserve"> INEL.001060 </t>
  </si>
  <si>
    <t>Fornecimento e instalação de Perfil LED de sobrepor. Com 1m de comprimento,  potência de 14W, IP44, temperatura de cor 2700K, indice de reprodução de cor (irc) &gt; 90, ângulo de facho de  120°, fluxo luminoso de 1025lm e eficiência luminosa de 73,21lm/W. Referência comercial: 301849, da fabricante Brilia, ou equivalente técnico.</t>
  </si>
  <si>
    <t>06.01.401.09</t>
  </si>
  <si>
    <t xml:space="preserve"> INEL.001061 </t>
  </si>
  <si>
    <t>Fornecimento e instalação de Luminária linear de sobrepor, corpo em perfil de alumínio extrudado, pintado a pó, difusor de metacrilato frost ou branco leitoso, resistente a UV. 130lm/W, 28W/m</t>
  </si>
  <si>
    <t>06.01.401.10</t>
  </si>
  <si>
    <t xml:space="preserve"> INEL.000161 </t>
  </si>
  <si>
    <t>Fornecimento e instalação de bloco autonômo de saída de emergência LED com indicação de saída/seta, face simples ou dupla</t>
  </si>
  <si>
    <t>06.01.401.11</t>
  </si>
  <si>
    <t xml:space="preserve"> INEL.001883 </t>
  </si>
  <si>
    <t>Fornecimento e instalação Bloco Autônomo 30 LEDS, 4W, na cor branca 6300K. Referência: FLX500 da Aureon ou equivalente técnico</t>
  </si>
  <si>
    <t>06.01.403</t>
  </si>
  <si>
    <t>Interruptores</t>
  </si>
  <si>
    <t>06.01.403.01</t>
  </si>
  <si>
    <t xml:space="preserve"> SINAPI 91953 </t>
  </si>
  <si>
    <t>INTERRUPTOR SIMPLES (1 MÓDULO), 10A/250V, INCLUINDO SUPORTE E PLACA - FORNECIMENTO E INSTALAÇÃO. AF_12/2015</t>
  </si>
  <si>
    <t>06.01.403.02</t>
  </si>
  <si>
    <t xml:space="preserve"> SINAPI 91954 </t>
  </si>
  <si>
    <t>INTERRUPTOR PARALELO (1 MÓDULO), 10A/250V, SEM SUPORTE E SEM PLACA - FORNECIMENTO E INSTALAÇÃO. AF_12/2015</t>
  </si>
  <si>
    <t xml:space="preserve"> SINAPI 97598 </t>
  </si>
  <si>
    <t>SENSOR DE PRESENÇA SEM FOTOCÉLULA, FIXAÇÃO EM TETO - FORNECIMENTO E INSTALAÇÃO. AF_02/2020</t>
  </si>
  <si>
    <t>06.01.404</t>
  </si>
  <si>
    <t>Tomadas</t>
  </si>
  <si>
    <t>06.01.404.01</t>
  </si>
  <si>
    <t xml:space="preserve"> INEL.001048 </t>
  </si>
  <si>
    <t>Fornecimento e Instalação de Módulo de Tomada 2P+T - 10A/250V - NBR 14136. Ref: Pial Silentoque ou equivalentes técnicos</t>
  </si>
  <si>
    <t>06.01.404.03</t>
  </si>
  <si>
    <t xml:space="preserve"> INEL.001502 </t>
  </si>
  <si>
    <t>Fornecimento e Instalação de Módulo de Tomada 2P+T - 20A/250V - NBR 14136. Ref: Pial Silentoque ou equivalentes técnicos</t>
  </si>
  <si>
    <t>06.01.404.04</t>
  </si>
  <si>
    <t xml:space="preserve">INEL.002077	</t>
  </si>
  <si>
    <t>Fornecimento e instalação de Conector XLR fêmea para painel 3 pólos</t>
  </si>
  <si>
    <t>06.01.404.05</t>
  </si>
  <si>
    <t xml:space="preserve">INEL.002078	</t>
  </si>
  <si>
    <t>Fornecimento e instalação de Conector SPEACKON fêmea para painel 3 pólos</t>
  </si>
  <si>
    <t>06.01.410</t>
  </si>
  <si>
    <t>06.01.410.01</t>
  </si>
  <si>
    <t xml:space="preserve"> INEL.000386 </t>
  </si>
  <si>
    <t>Fornecimento e aplicação de anilha de identificação de circuitos/cabos</t>
  </si>
  <si>
    <t>06.01.410.02</t>
  </si>
  <si>
    <t xml:space="preserve"> INEL.001609 </t>
  </si>
  <si>
    <t>Fornecimento e aplicação de placa de Identificação de tomadas</t>
  </si>
  <si>
    <t>06.01.414</t>
  </si>
  <si>
    <t>Espelhos</t>
  </si>
  <si>
    <t>06.01.414.01</t>
  </si>
  <si>
    <t xml:space="preserve"> INEL.000924 </t>
  </si>
  <si>
    <t>Tampa metálica para condulete de 3/4", com furo para uma tomada 2P+T ou interruptor - fornecimento e instalação</t>
  </si>
  <si>
    <t>06.01.414.02</t>
  </si>
  <si>
    <t xml:space="preserve"> INEL.000925 </t>
  </si>
  <si>
    <t>Tampa metálica para condulete de 3/4", com furo para duas tomadas 2P+T ou interruptores - fornecimento e instalação</t>
  </si>
  <si>
    <t>06.01.502</t>
  </si>
  <si>
    <t>Conectores e terminais</t>
  </si>
  <si>
    <t>06.01.502.01</t>
  </si>
  <si>
    <t>SBC 078051</t>
  </si>
  <si>
    <t>SOLDA EXOTERMICA COM MOLDE GTB 16Y</t>
  </si>
  <si>
    <t>06.01.504</t>
  </si>
  <si>
    <t>Cabos de descida</t>
  </si>
  <si>
    <t>06.01.504.01</t>
  </si>
  <si>
    <t>SINAPI 72254</t>
  </si>
  <si>
    <t>CABO DE COBRE NU 50MM2 - FORNECIMENTO E INSTALACAO</t>
  </si>
  <si>
    <t>06.01.504.02</t>
  </si>
  <si>
    <t xml:space="preserve">SINAPI 72253 </t>
  </si>
  <si>
    <t>CABO DE COBRE NU 35MM2 - FORNECIMENTO E INSTALACAO</t>
  </si>
  <si>
    <t>06.01.506</t>
  </si>
  <si>
    <t>Eletroduto de terra</t>
  </si>
  <si>
    <t>06.01.506.01</t>
  </si>
  <si>
    <t xml:space="preserve">SINAPI  96985 </t>
  </si>
  <si>
    <t>HASTE DE ATERRAMENTO 5/8  PARA SPDA - FORNECIMENTO E INSTALAÇÃO. AF_12/2017</t>
  </si>
  <si>
    <t>06.01.506.02</t>
  </si>
  <si>
    <t xml:space="preserve"> INEL.001870 </t>
  </si>
  <si>
    <t>Caixa de inspeção de aterramento sem tampa - ø260, h=290mm. Ref: MON-711 ou equivalente técnico - fornecimento e instalação</t>
  </si>
  <si>
    <t>06.01.506.03</t>
  </si>
  <si>
    <t xml:space="preserve"> INEL.001871 </t>
  </si>
  <si>
    <t>Tampão para caixa de aterramento reforçado, articulado e quadrado Ø 30cm. Ref: MON-718 ou equivalente técnico - fornecimento e instalação</t>
  </si>
  <si>
    <t>06.01.506.04</t>
  </si>
  <si>
    <t xml:space="preserve"> INEL.001551 </t>
  </si>
  <si>
    <t>Fornecimento e Instalação de Caixa de Equipotencialização com 11 Terminais para uso Interno, nas dimensões de 400x400x155mm – Em Aço. Ref.: TEL-900 da Termotécnica ou equivalentes técnicos</t>
  </si>
  <si>
    <t>06.01.506.05</t>
  </si>
  <si>
    <t xml:space="preserve"> INEL.000393 </t>
  </si>
  <si>
    <t>Fornecimento e Instalação de Terminal Aéreo em Aço Galvanizado ∅3/8", com base plana, h=600mm, c/ conexões, fixações e acessórios. Ref.: TEL-2056 da Termotécnica ou equivalentes técnicos</t>
  </si>
  <si>
    <t>06.01.506.06</t>
  </si>
  <si>
    <t xml:space="preserve"> INEL.000105 </t>
  </si>
  <si>
    <t>Fornecimento e Instalação de Conector de Pressão Tipo Split-Bolt para cabo de cobre 50mm². Ref.: TEL-5018  Termotécnica ou equivalentes técnicos</t>
  </si>
  <si>
    <t>06.01.506.07</t>
  </si>
  <si>
    <t xml:space="preserve">SINAPI 72272 </t>
  </si>
  <si>
    <t>CONECTOR PARAFUSO FENDIDO SPLIT-BOLT - PARA CABO DE 35MM2 - FORNECIMENTO E INSTALACAO</t>
  </si>
  <si>
    <t>06.01.506.08</t>
  </si>
  <si>
    <t xml:space="preserve"> INEL.001405 </t>
  </si>
  <si>
    <t>Fornecimento e Instalação de Conector Cabo-Haste em Bronze Estanhado Para Dois Cabos 16-70mm² com grampo U, porcas e arruelas em Bronze Estanhado. Ref.: TEL-571 da Termotécnica ou equilantes técnicos</t>
  </si>
  <si>
    <t>06.01.506.09</t>
  </si>
  <si>
    <t xml:space="preserve">SINAPI 93358 </t>
  </si>
  <si>
    <t>06.01.506.10</t>
  </si>
  <si>
    <t xml:space="preserve">SINAPI 96995 </t>
  </si>
  <si>
    <t>REATERRO MANUAL APILOADO COM SOQUETE. AF_10/2017</t>
  </si>
  <si>
    <t>06.01.506.11</t>
  </si>
  <si>
    <t xml:space="preserve">ORSE 9900 </t>
  </si>
  <si>
    <t>Conector de pressão para cabo nu de 35mm² - fornecimento e instalação</t>
  </si>
  <si>
    <t>06.03.100</t>
  </si>
  <si>
    <t>Painéis de supervisão</t>
  </si>
  <si>
    <t>06.03.100.01</t>
  </si>
  <si>
    <t xml:space="preserve"> INEL.001912 </t>
  </si>
  <si>
    <t>Fornecimento e Instalação de Central de Alarme de incêndio endereçável  2 laços, alimentação principal : 85-265 V AC, 50/60Hz, alimentação secundária: 28 V DC Nominal. Referência:JNR-V4-2 (JUNIOR V4) da Global Fire Equipments</t>
  </si>
  <si>
    <t>06.03.100.02</t>
  </si>
  <si>
    <t xml:space="preserve"> INEL.001914 </t>
  </si>
  <si>
    <t>Fornecimento e Instalação de Acionador manual Endereçável do tipo puxe alavanca de ação simples. Referência: GFE-MCPA da  Global Fire Equipments</t>
  </si>
  <si>
    <t>06.03.200</t>
  </si>
  <si>
    <t>Equipamentos de detecção</t>
  </si>
  <si>
    <t>06.03.200.02</t>
  </si>
  <si>
    <t xml:space="preserve"> INEL.001915 </t>
  </si>
  <si>
    <t>Fornecimento e Instalação de Sinalizador Áudiovisual  Endereçável para sistema de alarme de incêndio. Referência:VALKYRIE ASB  da Global Fire Equipments.</t>
  </si>
  <si>
    <t>06.03.200.03</t>
  </si>
  <si>
    <t xml:space="preserve"> INEL.001916</t>
  </si>
  <si>
    <t>Cabo de cobre blindado com fita de poliéster para alarme de incêndio 3x1,50mm² e condutor dreno 0,5mm²</t>
  </si>
  <si>
    <t>06.03.300</t>
  </si>
  <si>
    <t>06.03.300.01</t>
  </si>
  <si>
    <t xml:space="preserve"> INEL.001486 </t>
  </si>
  <si>
    <t>Eletroduto de Aço Galvanizado médio 3/4" (Ø20mm) com conexões, fixações e acessórios</t>
  </si>
  <si>
    <t>06.03.300.02</t>
  </si>
  <si>
    <t xml:space="preserve">SINAPI 95801 </t>
  </si>
  <si>
    <t>CONDULETE DE ALUMÍNIO, TIPO X, PARA ELETRODUTO DE AÇO GALVANIZADO DN 20 MM (3/4''), APARENTE - FORNECIMENTO E INSTALAÇÃO. AF_11/2016_P</t>
  </si>
  <si>
    <t>06.03.600</t>
  </si>
  <si>
    <t>Medição</t>
  </si>
  <si>
    <t>06.03.600.01</t>
  </si>
  <si>
    <t xml:space="preserve"> SERT.000004 </t>
  </si>
  <si>
    <t>Serviço de Medição de resistência de aterramento com aparelho aferido, com apresentação de laudo e ART.</t>
  </si>
  <si>
    <t>06.03.600.02</t>
  </si>
  <si>
    <t xml:space="preserve"> INEL.000019 </t>
  </si>
  <si>
    <t>Fornecimento e Instalação de Disjuntor motor de 16A.</t>
  </si>
  <si>
    <t>06.03.600.03</t>
  </si>
  <si>
    <t xml:space="preserve"> INEL.001440 </t>
  </si>
  <si>
    <t>Contator auxiliar 1 NA + 1 NF. Ref.3RH19 21 - 1DA11</t>
  </si>
  <si>
    <t>06.03.600.04</t>
  </si>
  <si>
    <t xml:space="preserve"> INEL.001395 </t>
  </si>
  <si>
    <t>Fornecimento e Instalação de Mini contator tripolar de 25 A, 127 - 220 V</t>
  </si>
  <si>
    <t>PÇ</t>
  </si>
  <si>
    <t>06.03.600.05</t>
  </si>
  <si>
    <t xml:space="preserve"> INEL.000762 </t>
  </si>
  <si>
    <t>Fornecimento e Instalação de Contator auxiliar 127 - 220 V com 2NA+2NF</t>
  </si>
  <si>
    <t>06.03.600.06</t>
  </si>
  <si>
    <t xml:space="preserve"> INEL.000023 </t>
  </si>
  <si>
    <t>Fornecimento e Instalação de Bloco de contatos auxiliares para Contatora 2 NA + 2 NF</t>
  </si>
  <si>
    <t>06.03.600.07</t>
  </si>
  <si>
    <t xml:space="preserve"> INEL.000056 </t>
  </si>
  <si>
    <t>Fornecimento e Instalação de Transformador 220V/24V AC, 150VA.</t>
  </si>
  <si>
    <t>06.03.600.08</t>
  </si>
  <si>
    <t xml:space="preserve"> INEL.001916 </t>
  </si>
  <si>
    <t>Fornecimento e Instalação de Relé Temporizador. Ref.: AC 30 MINUTOS da Coel ou equivalentes técnicos.</t>
  </si>
  <si>
    <t>06.03.600.09</t>
  </si>
  <si>
    <t xml:space="preserve"> INEL.001252 </t>
  </si>
  <si>
    <t>RELÉ TRIFÁSICO DE SUPERVISÃO DE SEQUENCIA E FALTA DE FASE, TENSÃO 208 A 480VCA. REF.: BVS1 208-480Vca DA COEL OU EQUIVALENTES TÉCNICOS.</t>
  </si>
  <si>
    <t>06.03.600.10</t>
  </si>
  <si>
    <t xml:space="preserve"> INEL.000718 </t>
  </si>
  <si>
    <t>Chave comutadora 3 pólos e 3 posições 25 A</t>
  </si>
  <si>
    <t>06.03.600.11</t>
  </si>
  <si>
    <t xml:space="preserve"> INEL.000043 </t>
  </si>
  <si>
    <t>Fornecimento e Instalação de Lâmpada Sinaleiro LED verde 22mm.</t>
  </si>
  <si>
    <t>06.03.600.12</t>
  </si>
  <si>
    <t xml:space="preserve"> CLIM.000841 </t>
  </si>
  <si>
    <t>Chave de Fluxo para água gelada ou de condensação, com caixa em plástico ABS e palheta em aço inoxidável. Ref.: IMP-23 da Cibracon.</t>
  </si>
  <si>
    <t>06.03.600.13</t>
  </si>
  <si>
    <t xml:space="preserve"> INHI.000004 </t>
  </si>
  <si>
    <t>Fornecimento e Instalação de Pressostato Diferencial para água, range 25-50 PSI</t>
  </si>
  <si>
    <t>06.03.600.14</t>
  </si>
  <si>
    <t xml:space="preserve"> INEL.001007 </t>
  </si>
  <si>
    <t>Quadro elétrico de sobrepor, dimensões mínimas de 600x400x200mm, montado conforme recomendações da NBR-IEC-60439-1, com pintura na cor cinza clara e placa de montagem laranja com parafuso para aterramento, incluindo fiações, borneiras e acessórios para instalação (Trilhos, barramentos, porcas arruelas, isolação, espaçadores, entre outros).</t>
  </si>
  <si>
    <t>CJ</t>
  </si>
  <si>
    <t>Sistema de cabeamento estruturado</t>
  </si>
  <si>
    <t>06.09.002</t>
  </si>
  <si>
    <t>Painel de distribuição</t>
  </si>
  <si>
    <t>06.09.002.01</t>
  </si>
  <si>
    <t xml:space="preserve"> INEL.000293 </t>
  </si>
  <si>
    <t>Ventilador Duplo para Rack padrão 19", c/ conexões, fixações e acessórios. Ref: Carthom's ou equivalentes técnicos - Fornecimento e Instalação</t>
  </si>
  <si>
    <t>06.09.002.02</t>
  </si>
  <si>
    <t xml:space="preserve"> INEL.001038 </t>
  </si>
  <si>
    <t>Fornecimento e Instalação de Switch c/ 24 portas, categoria 5e, 19"x1U, c/ conexões, fixações e acessórios. Ref:: FURUKAWA ou equivalentes técnicos</t>
  </si>
  <si>
    <t>06.09.002.03</t>
  </si>
  <si>
    <t xml:space="preserve"> INEL.001945 </t>
  </si>
  <si>
    <t>Rack de Parede 12Us para Cabeamento estruturado, incluindo componentes para fixação</t>
  </si>
  <si>
    <t>06.09.002.04</t>
  </si>
  <si>
    <t xml:space="preserve"> INEL.000498 </t>
  </si>
  <si>
    <t>Fornecimento e Instalação de Régua c/ 04 tomadas 2P+T 10A/250VCA (NBR14136) p/ fixação em Rack padrão 19", altura 1U, c/ conexões, fixações e acessórios. Ref: Carthom's ou equivalentes técnicos</t>
  </si>
  <si>
    <t>06.09.003</t>
  </si>
  <si>
    <t xml:space="preserve">Conversor ótico </t>
  </si>
  <si>
    <t>06.09.003.01</t>
  </si>
  <si>
    <t xml:space="preserve"> INEL.001586 </t>
  </si>
  <si>
    <t>Fornecimento e Instalação Distribuidor óptico 12 fibras tipo gaveta padrão 19” deslizante com caixa de emenda e pigtails, conector SC/APC com adaptadores e suportes</t>
  </si>
  <si>
    <t>06.09.004</t>
  </si>
  <si>
    <t>Cabo em par trançado</t>
  </si>
  <si>
    <t>06.09.004.01</t>
  </si>
  <si>
    <t xml:space="preserve"> INEL.000087 </t>
  </si>
  <si>
    <t>Fornecimento e Instalação de Cabo UTP cat.5E, 4 pares - 350 Mhz</t>
  </si>
  <si>
    <t>06.09.005</t>
  </si>
  <si>
    <t>cabo de fibra óptica</t>
  </si>
  <si>
    <t>06.09.005.01</t>
  </si>
  <si>
    <t xml:space="preserve"> INEL.001643 </t>
  </si>
  <si>
    <t>06.09.006</t>
  </si>
  <si>
    <t>Cabo de conexão</t>
  </si>
  <si>
    <t>06.09.006.01</t>
  </si>
  <si>
    <t xml:space="preserve"> INEL.001644 </t>
  </si>
  <si>
    <t>Fornecimento e instalação de Cabo HDMI de 20,0 m</t>
  </si>
  <si>
    <t>pç</t>
  </si>
  <si>
    <t>06.09.008</t>
  </si>
  <si>
    <t>Caixa para tomadas</t>
  </si>
  <si>
    <t>06.09.008.01</t>
  </si>
  <si>
    <t>06.09.008.02</t>
  </si>
  <si>
    <t>06.09.009</t>
  </si>
  <si>
    <t>06.09.010</t>
  </si>
  <si>
    <t>06.09.010.01</t>
  </si>
  <si>
    <t xml:space="preserve"> INEL.001315 </t>
  </si>
  <si>
    <t>Módulo Keystone RJ45, Branco. REF: QM 99040.00 CAT5e</t>
  </si>
  <si>
    <t>06.09.010.02</t>
  </si>
  <si>
    <t>06.09.011</t>
  </si>
  <si>
    <t>Eletrocalha</t>
  </si>
  <si>
    <t>06.09.011.01</t>
  </si>
  <si>
    <t>06.09.011.02</t>
  </si>
  <si>
    <t>06.09.012</t>
  </si>
  <si>
    <t>06.09.012.01</t>
  </si>
  <si>
    <t xml:space="preserve"> INEL.000993 </t>
  </si>
  <si>
    <t>Conectorização ou fusão de fibra óptica multimodo, inclusive certificação</t>
  </si>
  <si>
    <t>06.09.012.02</t>
  </si>
  <si>
    <t xml:space="preserve"> INEL.000094 </t>
  </si>
  <si>
    <t>Fornecimento e Instalação de Patch panel  de 24 portas cat5e / 19"</t>
  </si>
  <si>
    <t>06.09.012.03</t>
  </si>
  <si>
    <t xml:space="preserve"> INEL.001594 </t>
  </si>
  <si>
    <t>Fornecimento e Instalação de Bandeja móvel 600mm para Rack 19"x1U com fixação frontal.</t>
  </si>
  <si>
    <t>06.09.012.04</t>
  </si>
  <si>
    <t xml:space="preserve"> INEL.000095 </t>
  </si>
  <si>
    <t>Fornecimento e Instalação de Patch Cord UTP cat5e flexível de 1,5 m</t>
  </si>
  <si>
    <t>06.09.012.05</t>
  </si>
  <si>
    <t xml:space="preserve"> INEL.000096 </t>
  </si>
  <si>
    <t>Fornecimento e Instalação de Patch Cord UTP cat5e flexível de 2,5 m</t>
  </si>
  <si>
    <t>06.09.012.06</t>
  </si>
  <si>
    <t xml:space="preserve"> INEL.000134 </t>
  </si>
  <si>
    <t>Relatório de Certificação dos Cabos de Lógica dos Terminais de Rede a ser entregue em uma cópia plotada e uma em mídia digital (1 cópia para a GIMAT) com os dados especificados em memorial para Cabo UTP 4 pares Cat5e / 24AWG.</t>
  </si>
  <si>
    <t>06.09.012.07</t>
  </si>
  <si>
    <t xml:space="preserve"> INEL.000141 </t>
  </si>
  <si>
    <t>Fornecimento e Instalação de Gerenciador de Cabo com Velcro padrão 19", c/ conexões, fixações e acessórios. Ref: Carthom's ou equivalentes técnicos</t>
  </si>
  <si>
    <t>07.01.001</t>
  </si>
  <si>
    <t>PLATAFORMA ELEVATÓRIA</t>
  </si>
  <si>
    <t>07.01.001.01</t>
  </si>
  <si>
    <t xml:space="preserve"> SEES.000168 </t>
  </si>
  <si>
    <t>FORNECIMENTO E INSTALAÇÃO DE PLATAFORMA ELEVATÓRIA PL200 MODELO EXTRA DA MONTELE OU EQUIVALENTE</t>
  </si>
  <si>
    <t>07.01.001.02</t>
  </si>
  <si>
    <t xml:space="preserve"> SEES.000169 </t>
  </si>
  <si>
    <t>FORNECIMENTO E INSTALAÇÃO DE MONTA CARGA COM DIMENSÕES DE CABINE 1,00X1,00X1,20M E COM CAPACIDADE DE CARGA DE 50 A 300KG E ACABEMENTO EM AÇO INOX, MELANINA OU PINTURA OU EQUIVALENTES TÉCNICOS</t>
  </si>
  <si>
    <t>07.02.200</t>
  </si>
  <si>
    <t>Condicionadores</t>
  </si>
  <si>
    <t>07.02.201</t>
  </si>
  <si>
    <t xml:space="preserve"> CLIM.001395 </t>
  </si>
  <si>
    <t>Instalação de condicionador de Ar tipo Splitão Inverter com condensação a ar. Capacidade 20,0 TR, operar com GÁS ECOLÓGICO R 410a, e inversores de frequência para o compressor e motor do ventilador da unidade condensadora. Vazão disponível de do ar de 10.258 a 14.361 m3/h , com compressor Scroll. Modelo ECOSPLIT INVERTER, 40VX20HHG236V1---V (Módulo ventilador - SIROCCO de alta vazão) + 40VX20HV6G4F5T (Módulo Trocador) + 38EVC10386S (Módulo Condensador tipo Inverter) + 38EXC10386S (Módulo Condensador tipo fixo) , Alimentação Elétrica Total: 380V/3F+N+T/60Hz , Marca: Carrier ou equivalente. Unidade Ventiladora com acionamento via polia regulável e correia e modelo "VH, acionamento HEAVY". A unidade deverá possuir os seguintes itens: filtro secador, válvula solenóide na linha de líquido, visor de líquido e indicador de umidade, válvulas de serviço para bloqueio das linhas de sucção, descarga e líquido. A unidade condensadora deverá possuir ventilador axial. O Painel de Comando Elétrico deverá conter os seguintes itens: proteção contra reciclagem do compressor, relês de proteção contra sobre-corrente, relês de proteção contra a falta de fase e inversão de fase. Também deverá ser previsto o banco de capacitores contra efeitos indutivos (Fator de Potência mínimo requerido = 0,93). ATENÇÃO : Este tipo de equipamento somente poderá ser instalado por empresas comprovadamente credenciadas pelo fabricante.</t>
  </si>
  <si>
    <t>07.02.202</t>
  </si>
  <si>
    <t xml:space="preserve"> CLIM.001394 </t>
  </si>
  <si>
    <t>Fornecimento de condicionador de Ar tipo Splitão Inverter com condensação a ar. Capacidade 20,0 TR, operar com GÁS ECOLÓGICO R 410a, e inversores de frequência para o compressor e motor do ventilador da unidade condensadora. Vazão disponível de do ar de 10.258 a 14.361 m3/h , com compressor Scroll. Modelo ECOSPLIT INVERTER, 40VX20HHG236V1---V (Módulo ventilador - SIROCCO de alta vazão) + 40VX20HV6G4F5T (Módulo Trocador) + 38EVC10386S (Módulo Condensador tipo Inverter) + 38EXC10386S (Módulo Condensador tipo fixo) , Alimentação Elétrica Total: 380V/3F+N+T/60Hz , Marca: Carrier ou equivalente. Unidade Ventiladora com acionamento via polia regulável e correia e modelo "VH, acionamento HEAVY". A unidade deverá possuir os seguintes itens: filtro secador, válvula solenóide na linha de líquido, visor de líquido e indicador de umidade, válvulas de serviço para bloqueio das linhas de sucção, descarga e líquido. A unidade condensadora deverá possuir ventilador axial. O Painel de Comando Elétrico deverá conter os seguintes itens: proteção contra reciclagem do compressor, relês de proteção contra sobre-corrente, relês de proteção contra a falta de fase e inversão de fase. Também deverá ser previsto o banco de capacitores contra efeitos indutivos (Fator de Potência mínimo requerido = 0,93). ATENÇÃO : Este tipo de equipamento somente poderá ser instalado por empresas comprovadamente credenciadas pelo fabricante.</t>
  </si>
  <si>
    <t>07.02.203</t>
  </si>
  <si>
    <t xml:space="preserve"> CLIM.001396 </t>
  </si>
  <si>
    <t>Instalação de Unidade Minisplit Inverter, só frio, capacidade nominal de 12.000BTU/h, condensadora de descarga horizontal, com proteção galvânica nas aletas do condensador, gás refrigerante ecológico (HFC). Combinação de unidades: Interna, Hi wall 12.000BTU/h (Modelo ref.: 42FVCA12C5). Externa, modelo de referência  38FVCA12C5. Fabricante de Ref.: Carrier, equivalente ou superior. Tensão: 220V-1ø-60Hz</t>
  </si>
  <si>
    <t>07.02.204</t>
  </si>
  <si>
    <t xml:space="preserve"> CLIM.001397 </t>
  </si>
  <si>
    <t>Fornecimento de Unidade Minisplit Inverter, só frio, capacidade nominal de 12.000BTU/h, condensadora de descarga horizontal, com proteção galvânica nas aletas do condensador, gás refrigerante ecológico (HFC). Combinação de unidades: Interna, Hi wall 12.000BTU/h (Modelo ref.: 42FVCA12C5). Externa, modelo de referência  38FVCA12C5. Fabricante de Ref.: Carrier, equivalente ou superior. Tensão: 220V-1ø-60Hz</t>
  </si>
  <si>
    <t>07.02.205</t>
  </si>
  <si>
    <t xml:space="preserve"> CLIM.001398 </t>
  </si>
  <si>
    <t>Instalação de Unidade Minisplit Inverter, só frio, capacidade nominal de 18.000BTU/h, condensadora de descarga horizontal, com proteção galvânica nas aletas do condensador, gás refrigerante ecológico (HFC). Combinação de unidades: Interna, Hi wall 18.000BTU/h (Modelo ref.: 42FVCA18C5). Externa, modelo de referência 38FVCA18C5. Fabricante de Ref.: Carrier, equivalente ou superior. Tensão: 220V-1ø-60Hz</t>
  </si>
  <si>
    <t>unid.</t>
  </si>
  <si>
    <t>07.02.206</t>
  </si>
  <si>
    <t xml:space="preserve"> CLIM.001399 </t>
  </si>
  <si>
    <t>Fornecimento de Unidade Minisplit Inverter, só frio, capacidade nominal de 18.000BTU/h, condensadora de descarga horizontal, com proteção galvânica nas aletas do condensador, gás refrigerante ecológico (HFC). Combinação de unidades: Interna, Hi wall 18.000BTU/h (Modelo ref.: 42FVCA18C5). Externa, modelo de referência 38FVCA18C5. Fabricante de Ref.: Carrier, equivalente ou superior. Tensão: 220V-1ø-60Hz</t>
  </si>
  <si>
    <t>07.02.207</t>
  </si>
  <si>
    <t xml:space="preserve"> CLIM.001400 </t>
  </si>
  <si>
    <t>Instalação de Unidade Minisplit High Wall Inverter, só frio, capacidade nominal de 30.000BTU/h, condensadora de descarga vertical, com proteção galvânica nas aletas do condensador, gás refrigerante ecológico (HFC). Combinação de unidades: Interna, Cassete 30.000BTU/h (Modelo ref.: ASBG30JFBB). Externa, modelo de referência AOBG30JFTB. Fabricante de Ref.: Fujitsu, equivalente ou superior. Tensão: 220V-1ø-60Hz</t>
  </si>
  <si>
    <t>07.02.208</t>
  </si>
  <si>
    <t xml:space="preserve"> CLIM.001401 </t>
  </si>
  <si>
    <t>Fornecimento de Unidade Minisplit High Wall Inverter, só frio, capacidade nominal de 30.000BTU/h, condensadora de descarga vertical, com proteção galvânica nas aletas do condensador, gás refrigerante ecológico (HFC). Combinação de unidades: Interna, Cassete 30.000BTU/h (Modelo ref.: ASBG30JFBB). Externa, modelo de referência AOBG30JFTB. Fabricante de Ref.: Fujitsu, equivalente ou superior. Tensão: 220V-1ø-60Hz</t>
  </si>
  <si>
    <t>07.02.209</t>
  </si>
  <si>
    <t xml:space="preserve">	CLIM.001409</t>
  </si>
  <si>
    <t>Controlador para equipamento de ar central, com programação horária e semanal. Ref. TS200, da Carrier, ou equivalente.</t>
  </si>
  <si>
    <t>07.02.210</t>
  </si>
  <si>
    <t xml:space="preserve">	CLIM.001753</t>
  </si>
  <si>
    <t>Fornecimento e instalação de Sensor de temperatura ambiente - com termistor 10K OHM curva tipo lll - Modelo: TE-WND-A, da Dwyer, ou equivalente técnico</t>
  </si>
  <si>
    <t>07.02.300</t>
  </si>
  <si>
    <t>Redes de Dutos</t>
  </si>
  <si>
    <t>07.02.301</t>
  </si>
  <si>
    <t>Dutos</t>
  </si>
  <si>
    <t>07.02.301.01</t>
  </si>
  <si>
    <t xml:space="preserve"> CLIM.001172 </t>
  </si>
  <si>
    <t>Duto em painel rígido de poliuretano, espessura 20mm, revestido externamente e internamente com lâminas de alumínio gofrado pintados com tinta esmalte. Ref.: MPU ou equivalente técnico.</t>
  </si>
  <si>
    <t>07.02.301.02</t>
  </si>
  <si>
    <t>SBC 53523</t>
  </si>
  <si>
    <t>ESGOTO-TUBO PVC ESGOTO COM ANEL DE BORRACHA 150mm</t>
  </si>
  <si>
    <t>07.02.301.03</t>
  </si>
  <si>
    <t xml:space="preserve"> CLIM.000211 </t>
  </si>
  <si>
    <t>Duto circular flexível, em alumínio com arame bronzeado, com isolamento térmico e barreira de vapor, Ø12" (Ø314 mm). Inclui acessórios de fixação. Ref.: Modelo Isodec RT 0.6 da Multivac ou equivalente técnico</t>
  </si>
  <si>
    <t>07.02.301.04</t>
  </si>
  <si>
    <t xml:space="preserve"> CLIM.000084 </t>
  </si>
  <si>
    <t>Tubo de cobre rígido para refrigeração, esp. Parede 0.79 mm ø1/4", incluindo suportes, solda e acessórios para instalação, com isolamento em espuma elastomérica - ref. Armaflex ou equivalente - fornecimento e instalação</t>
  </si>
  <si>
    <t>07.02.301.05</t>
  </si>
  <si>
    <t xml:space="preserve"> CLIM.000085 </t>
  </si>
  <si>
    <t>Tubo de cobre rígido para refrigeração, esp. Parede 0.79 mm ø1/2", incluindo suportes, solda e acessórios para instalação, com isolamento em espuma elastomérica - ref. Armaflex ou equivalente - fornecimento e instalação</t>
  </si>
  <si>
    <t>07.02.301.06</t>
  </si>
  <si>
    <t xml:space="preserve"> CLIM.000021 </t>
  </si>
  <si>
    <t>Chapa de aço galvanizado #24 para Dutos de ventilação e ar condicionado, incluindo fabricação, montagem, instalação e fixação. Ref.: Chapa de aço galvanizado NBR7008 ZC</t>
  </si>
  <si>
    <t>07.02.301.07</t>
  </si>
  <si>
    <t xml:space="preserve"> CLIM.001051 </t>
  </si>
  <si>
    <t>Colarinho em chapa de aço galvanizada com registro ø314</t>
  </si>
  <si>
    <t>07.02.301.08</t>
  </si>
  <si>
    <t xml:space="preserve"> CLIM.001435 </t>
  </si>
  <si>
    <t>DIFUSOR DE ALTA INDUÇÃO DE AR COM CAIXA PLENUM, EM CHAPA DE AÇO GALVANIZADA, TAMANHO 600  - REF. VD-H-600, DA TROX OU EQUIVALENTE - Fornecimento e instalação</t>
  </si>
  <si>
    <t>07.02.301.09</t>
  </si>
  <si>
    <t xml:space="preserve"> CLIM.001337 </t>
  </si>
  <si>
    <t>Grelha de retorno de ar com aletas fixas, quadradas, de material plástico, LxH (425X425) mm - Ref.: AE-A da Trox</t>
  </si>
  <si>
    <t>07.02.301.10</t>
  </si>
  <si>
    <t xml:space="preserve"> CLIM.001338 </t>
  </si>
  <si>
    <t>Grelha de retorno de ar com aletas fixas, quadradas, de material plástico, LxH (1225X325) mm - Ref.: AE-A da Trox</t>
  </si>
  <si>
    <t>07.02.301.11</t>
  </si>
  <si>
    <t xml:space="preserve"> CLIM.000233 </t>
  </si>
  <si>
    <t>Damper controlador de vazão de lâminas opostas, com acionamento manual por alavanca (com parafuso de fixação de posição), linha Pesada, dimensões até 1000x500mm</t>
  </si>
  <si>
    <t>07.02.301.12</t>
  </si>
  <si>
    <t xml:space="preserve"> CLIM.000155 </t>
  </si>
  <si>
    <t>Tubo de cobre rígido para refrigeração, esp. Parede 0,79 mm ø5/8", incluindo suportes, solda e acessórios para instalação, com isolamento em espuma elastomérica - ref. Armaflex ou equivalente técnico (ver especificações em memorial executivo).</t>
  </si>
  <si>
    <t>07.02.301.13</t>
  </si>
  <si>
    <t xml:space="preserve"> CLIM.000161 </t>
  </si>
  <si>
    <t>Tubo de cobre rígido para refrigeração, esp. Parede 1,59 mm ø1.5/8", incluindo suportes, solda e acessórios para instalação, com isolamento em espuma elastomérica - ref. Armaflex ou equivalente técnico (ver especificações em memorial executivo).</t>
  </si>
  <si>
    <t>07.02.301.14</t>
  </si>
  <si>
    <t xml:space="preserve"> CLIM.000061 </t>
  </si>
  <si>
    <t>Revestimento em Alumínio Corrugado com barreira de vapor, espessura mínima de 0,15 mm, corrugação 3/16". Incluindo cintas, selos e todos os acessórios e insumos para instalação. Utilização: proteção mecânica de interligações frigorígenas externas.</t>
  </si>
  <si>
    <t>m.l.</t>
  </si>
  <si>
    <t>INHI.000138</t>
  </si>
  <si>
    <t>Fornecimento de material e mão de obra para montagem de tubulação de drenagem de condensado em tubo de PVC soldável para água fria 32mm com isolamento térmico em borracha elastomérica clorada. Incluindo curvas, conexões e suportação</t>
  </si>
  <si>
    <t>07.04.300</t>
  </si>
  <si>
    <t>Equipamentos Auxiliares</t>
  </si>
  <si>
    <t>07.04.301</t>
  </si>
  <si>
    <t>Tomada de ar exterior</t>
  </si>
  <si>
    <t>07.02.502.01</t>
  </si>
  <si>
    <t xml:space="preserve"> CLIM.001339 </t>
  </si>
  <si>
    <t>Tomada de Ar externo composta por veneziana em alumínio anodizado de aletas horizontais ficas, tela anti-inseto, registro de lãminas convergentes em aço e filtro descartável classe G4. Dimensões: 697x697 mm. REF.: MODELO VDF-711 (COM TELA, REGISTRO E FILTRO G4) DA TROX, OU EQUIVALENTE</t>
  </si>
  <si>
    <t>07.04.303</t>
  </si>
  <si>
    <t>Quadros elétricos</t>
  </si>
  <si>
    <t>07.04.303.01</t>
  </si>
  <si>
    <t xml:space="preserve"> CLIM.001378 </t>
  </si>
  <si>
    <t>Fornecimento e Instalação de Minidisjuntor modular DIN, 2 x 10 A, compatível com quadros tipo TTA</t>
  </si>
  <si>
    <t>07.04.303.02</t>
  </si>
  <si>
    <t xml:space="preserve"> INEL.001369 </t>
  </si>
  <si>
    <t>DISJUNTOR MOTOR TRIFÁSICO, CORRENTE MÁX. 18A, FAIXA DE AJUSTE4-6,3A, AC-3, TENSÃO DE OPERAÇÃO 690V. REF.: MPW18-3-D063 DA WEG OU EQUIVALENTES TÉCNICOS.</t>
  </si>
  <si>
    <t>07.04.303.03</t>
  </si>
  <si>
    <t xml:space="preserve"> INEL.001256 </t>
  </si>
  <si>
    <t>CHAVE COMUTADORA TRÊS POSIÇÕES. REF.:  XB2-ED33 DA SIBRATEC OU EQUIVALENTES TÉCNICOS.</t>
  </si>
  <si>
    <t>07.04.303.04</t>
  </si>
  <si>
    <t>07.04.303.05</t>
  </si>
  <si>
    <t xml:space="preserve"> INEL.001917 </t>
  </si>
  <si>
    <t>Fornecimento e Instalação de Transformador 220V/24V AC, 120VA. Ref.: Apex ou equivalente</t>
  </si>
  <si>
    <t>07.04.303.06</t>
  </si>
  <si>
    <t xml:space="preserve"> INEL.000401 </t>
  </si>
  <si>
    <t>Caixa para Quadro de Comando 400x400x200 - Fornecimento e Instalação</t>
  </si>
  <si>
    <t>07.04.303.07</t>
  </si>
  <si>
    <t xml:space="preserve"> CLIM.001341 </t>
  </si>
  <si>
    <t>Conector porta fusível com fusível de vidro de 3 A. Ref.: Siemens ou equivalente</t>
  </si>
  <si>
    <t>07.04.303.08</t>
  </si>
  <si>
    <t xml:space="preserve"> INEL.000535 </t>
  </si>
  <si>
    <t>Eletroduto metálico flexível com revestimento em Polivinyl extrudado (Sealtube) Ø 1.1/4"</t>
  </si>
  <si>
    <t>07.04.303.09</t>
  </si>
  <si>
    <t xml:space="preserve"> CLIM.001410 </t>
  </si>
  <si>
    <t>Fornecimento e passagem de cabo de cobre tetrapolar tipo PP, seção 3x2,5mm², encordoamento classe 5, isolação 750V - 70º, não halogenado,  com conexões, fixações e acessórios - Ref.: Afumex - Prysmian ou equivalente.</t>
  </si>
  <si>
    <t>07.04.303.10</t>
  </si>
  <si>
    <t xml:space="preserve"> CLIM.001411 </t>
  </si>
  <si>
    <t>Fornecimento e passagem de cabo de cobre tetrapolar tipo PP, seção 4x4,0mm², encordoamento classe 5, isolação 750V - 70º, não halogenado,  com conexões, fixações e acessórios - Ref.: Afumex - Prysmian ou equivalente.</t>
  </si>
  <si>
    <t>07.04.303.11</t>
  </si>
  <si>
    <t xml:space="preserve"> INEL.001427 </t>
  </si>
  <si>
    <t>Fornecimento e instalação de cabo de cobre com blindagem Individual e Coletiva, de 4 vias de seção 1,50mm². Ref.: Modelo BIC300 da Prysmian, ou equivalente técnico</t>
  </si>
  <si>
    <t>07.04.303.12</t>
  </si>
  <si>
    <t xml:space="preserve"> CLIM.000007 </t>
  </si>
  <si>
    <t>Fornecimento e instalação Plaqueta em acrilico para identificação dos equipamentos e quadros na cor preta e letras brancas. Ref.: Afixgraf ou equivalente</t>
  </si>
  <si>
    <t>07.04.303.13</t>
  </si>
  <si>
    <t xml:space="preserve"> INEL.000130 </t>
  </si>
  <si>
    <t>Fornecimento e Instalação de Contatora tripolar para força, bobina 24V, com contados auxiliares 2NA + 2NF, corrente nominal de 20 A. Ref.: Siemens ou equivalente</t>
  </si>
  <si>
    <t>07.04.303.15</t>
  </si>
  <si>
    <t xml:space="preserve">SBC 068205 </t>
  </si>
  <si>
    <t>ELETRODUTO FERRO GALVANIZADO 1.1/4""</t>
  </si>
  <si>
    <t>07.04.303.16</t>
  </si>
  <si>
    <t>SBC 059032</t>
  </si>
  <si>
    <t>ELETRODUTO FERRO GALVANIZADO 3/4""</t>
  </si>
  <si>
    <t>07.04.303.17</t>
  </si>
  <si>
    <t xml:space="preserve"> CLIM.001412 </t>
  </si>
  <si>
    <t>Fornecimento e passagem de cabo de cobre tetrapolar tipo PP, seção 3x1,5mm², encordoamento classe 5, isolação 750V - 70º, não halogenado,  com conexões, fixações e acessórios - Ref.: Afumex - Prysmian ou equivalente.</t>
  </si>
  <si>
    <t>VENTILAÇÃO MECÂNICA</t>
  </si>
  <si>
    <t>07.04.100</t>
  </si>
  <si>
    <t>Ventiladores</t>
  </si>
  <si>
    <t>07.04.101</t>
  </si>
  <si>
    <t>Centrífugos</t>
  </si>
  <si>
    <t>07.04.101.03</t>
  </si>
  <si>
    <t xml:space="preserve"> CLIM.001404 </t>
  </si>
  <si>
    <t>Instalação de  Gabinete de ventilação para retorno de ar, com ventilador centrífugo dupla aspiração tipo sirocco. Dados Técnicos: Pressão Est. - 35 mmCA, Vazão de Projeto: 9.425 m³/h,  Ref.: gvs 18/18 com gaveta para filtros, da otam ou equivalente.</t>
  </si>
  <si>
    <t>07.04.101.04</t>
  </si>
  <si>
    <t xml:space="preserve"> CLIM.001405 </t>
  </si>
  <si>
    <t>Fornecimento de Gabinete de ventilação para retorno de ar, com ventilador centrífugo dupla aspiração tipo sirocco. Dados Técnicos: Pressão Est. - 35 mmCA, Vazão de Projeto: 9.425 m³/h,  Ref.: gvs 18/18 com gaveta para filtros, da otam ou equivalente.</t>
  </si>
  <si>
    <t>07.04.101.07</t>
  </si>
  <si>
    <t xml:space="preserve"> CLIM.001382 </t>
  </si>
  <si>
    <t>Instalação de Ventilador exaustor centrífugo em linha, para duto - D=100mm  - Dados Técnicos: Pressão Est. - 25 mmCA, Vazão em Descarga Livre: 265 m³/h.   Modelo de Ref.: TD-250/100 Silent da Soler&amp;Palau, ou equivalente -  Tensão: 220V-2ø-60Hz</t>
  </si>
  <si>
    <t>07.04.101.08</t>
  </si>
  <si>
    <t xml:space="preserve"> CLIM.001388 </t>
  </si>
  <si>
    <t>Fornecimento de Ventilador exaustor centrífugo em linha, para duto - D=100mm  - Dados Técnicos: Pressão Est. - 25 mmCA, Vazão em Descarga Livre: 265 m³/h.   Modelo de Ref.: TD-250/100 Silent da Soler&amp;Palau, ou equivalente -  Tensão: 220V-2ø-60Hz</t>
  </si>
  <si>
    <t>07.04.101.09</t>
  </si>
  <si>
    <t xml:space="preserve"> CLIM.001500 </t>
  </si>
  <si>
    <t>Instalação de Ventilador exaustor centrífugo em linha, para duto - D=150mm  - Dados Técnicos: Pressão Est. - 25 mmCA, Vazão em Descarga Livre: 585 m³/h.   Modelo de Ref.: TD-500/150 Silent da Soler&amp;Palau, ou equivalente -  Tensão: 220V-2ø-60Hz</t>
  </si>
  <si>
    <t>07.04.101.10</t>
  </si>
  <si>
    <t xml:space="preserve"> CLIM.001387 </t>
  </si>
  <si>
    <t>Fornecimento de ventilador exaustor centrífugo em linha, para duto - D=150mm  - Dados Técnicos: Pressão Est. - 25 mmCA, Vazão em Descarga Livre: 585 m³/h.   Modelo de Ref.: TD-500/150 Mixvent da Soler&amp;Palau, ou equivalente -  Tensão: 220V-2ø-60Hz</t>
  </si>
  <si>
    <t>07.04.101.11</t>
  </si>
  <si>
    <t xml:space="preserve"> CLIM.001383 </t>
  </si>
  <si>
    <t>Instalação de Unidade miniventiladora tipo axial, diâmetro de 150 mm e vazão nominal até 340 m³/h com veneziana de descarga auto fechante em plástico Ref.: Muro 150B da Multivac, equivalente ou superior. Tensão: 220V-1ø-60Hz</t>
  </si>
  <si>
    <t>07.04.101.12</t>
  </si>
  <si>
    <t xml:space="preserve"> CLIM.001389 </t>
  </si>
  <si>
    <t>Fornecimento de Unidade miniventiladora tipo axial, diâmetro de 150 mm e vazão nominal até 340 m³/h com veneziana de descarga auto fechante em plástico Ref.: Muro 150B da Multivac, equivalente ou superior. Tensão: 220V-1ø-60Hz</t>
  </si>
  <si>
    <t>07.04.101.13</t>
  </si>
  <si>
    <t xml:space="preserve"> CLIM.001502 </t>
  </si>
  <si>
    <t>Instalação de ventilador ar exterior centrífugo em linha, para duto - Dados Técnicos: Pressão Est. - 15 mmCA, Vazão em Descarga Livre: 395 m³/h. Modelo de Ref.: TD-350/125 Silent da Soler&amp;Palau, ou equivalente -  Tensão: 220V-1ø-60Hz</t>
  </si>
  <si>
    <t>07.04.101.14</t>
  </si>
  <si>
    <t xml:space="preserve"> CLIM.001501 </t>
  </si>
  <si>
    <t>Fornecimento de ventilador ar exterior centrífugo em linha, para duto - Dados Técnicos: Pressão Est. - 15 mmCA, Vazão em Descarga Livre: 395 m³/h. Modelo de Ref.: TD-350/125 Silent da Soler&amp;Palau, ou equivalente -  Tensão: 220V-1ø-60Hz</t>
  </si>
  <si>
    <t>07.04.400</t>
  </si>
  <si>
    <t>07.04.400.01</t>
  </si>
  <si>
    <t xml:space="preserve"> CLIM.000151 </t>
  </si>
  <si>
    <t>Veneziana de descarga de ar em alumínio anodizado, com aletas horizontais fixas e tela anti-inseto, incluindo acessórios de instalação. Dim.: 150x150mm. Ref.: AWK da Tropical ou equivalente técnico</t>
  </si>
  <si>
    <t>07.04.400.02</t>
  </si>
  <si>
    <t xml:space="preserve"> CLIM.001407 </t>
  </si>
  <si>
    <t>Veneziana em alumínio anodizado indevassável  com aletas horizontais fixas e contra-moldura para instalação em porta. Instalação à 20 cm do piso. Dimensões: 425x225 mm. Ref: Modelo AGS da Trox ou equivalente.</t>
  </si>
  <si>
    <t>07.04.400.03</t>
  </si>
  <si>
    <t xml:space="preserve"> CLIM.001329 </t>
  </si>
  <si>
    <t>Veneziana em alumínio anodizado indevassável  com aletas horizontais fixas e contra-moldura para instalação em porta. Instalação à 20 cm do piso. Dimensões: 325x225 mm. Ref: Modelo AGS da Trox ou equivalente técnico</t>
  </si>
  <si>
    <t>07.04.400.04</t>
  </si>
  <si>
    <t xml:space="preserve"> CLIM.001334 </t>
  </si>
  <si>
    <t>Grelha de insuflamenteo de Ar fabricado em alumínio anodizado, dupla deflexão vertical, com caixa pelno em chapa galvanizada e registro de lâminas convergêntes, LxH (625x165)mm - Ref.: VAT-DG da Trox</t>
  </si>
  <si>
    <t>07.04.400.05</t>
  </si>
  <si>
    <t xml:space="preserve"> CLIM.001335 </t>
  </si>
  <si>
    <t>Grelha de insuflamenteo de Ar fabricado em alumínio anodizado, dupla deflexão vertical, com caixa pelno em chapa galvanizada e registro de lâminas convergêntes, LxH (325x165)mm - Ref.: VAT-DG da Trox</t>
  </si>
  <si>
    <t>07.04.400.06</t>
  </si>
  <si>
    <t xml:space="preserve"> CLIM.001336 </t>
  </si>
  <si>
    <t>Grelha de insuflamenteo de Ar fabricado em alumínio anodizado, dupla deflexão vertical, com caixa pelno em chapa galvanizada e registro de lâminas convergêntes, LxH (225x165)mm - Ref.: VAT-DG da Trox</t>
  </si>
  <si>
    <t>07.04.400.07</t>
  </si>
  <si>
    <t>07.04.400.08</t>
  </si>
  <si>
    <t xml:space="preserve"> CLIM.001232 </t>
  </si>
  <si>
    <t>Fornecimento e instalação de Grelha de exaustão em alumínio anodizado, com registro de lâminas opostas e caixa pleno, dimensões 225x165mm, incluindo acessórios de instalação. Ref.: AR-AG da Trox ou equivalente técnico.</t>
  </si>
  <si>
    <t>07.04.400.09</t>
  </si>
  <si>
    <t>07.04.400.10</t>
  </si>
  <si>
    <t xml:space="preserve"> CLIM.001406 </t>
  </si>
  <si>
    <t>Damper de sobrepressão para instalação em duto, fabricado em aço galvanizado, tipo pesado (400x350). Ref.: trox, ou equivalente</t>
  </si>
  <si>
    <t>07.04.400.11</t>
  </si>
  <si>
    <t xml:space="preserve"> CLIM.000024 </t>
  </si>
  <si>
    <t>Carga de Gás Refrigerante, tipo R-410a. Inclui aferição e ajuste da carga para o equipamento, conforme especificação do seu fabricante. As medições deverão ser organizadas em relatório a ser submetido à fiscalização. Ref.: DuPont, ou equivalente técnico</t>
  </si>
  <si>
    <t>07.04.400.12</t>
  </si>
  <si>
    <t xml:space="preserve"> CLIM.001155 </t>
  </si>
  <si>
    <t>Fornecimento e Instalação de Gás Nitrogênio</t>
  </si>
  <si>
    <t>07.04.400.13</t>
  </si>
  <si>
    <t xml:space="preserve"> CLIM.000079 </t>
  </si>
  <si>
    <t>Fornecimento e Aplicação de Junta Flexível de aço galvanizado e lona de PVC - 7x10x7 cm - Rolo 25 metros.  Ref.: Multivac ou equivalente</t>
  </si>
  <si>
    <t>ROLO</t>
  </si>
  <si>
    <t>07.04.400.14</t>
  </si>
  <si>
    <t xml:space="preserve"> CLIM.000027 </t>
  </si>
  <si>
    <t>Suporte metálico tipo mão francesa, tamanho 600mm em aço inoxidável tipo AISI-304 de 1.5mm, típica para unidade condensadora de até 60.000 BTU/h. Inclui acessórios de fixação, sendo que os metálicos (parafusos, arruelas, porcas) devem ser fabricados em aço inoxidável. Obs.: Confirmar capacidade de carga do suporte em relação ao peso do equipamento.</t>
  </si>
  <si>
    <t>07.04.400.15</t>
  </si>
  <si>
    <t xml:space="preserve"> CLIM.000941 </t>
  </si>
  <si>
    <t>Caixilho em madeira de reflorestamento</t>
  </si>
  <si>
    <t>07.04.400.16</t>
  </si>
  <si>
    <t xml:space="preserve"> CLIM.001342 </t>
  </si>
  <si>
    <t>Caixa de espera para dreno de ar condicionado, para evaporadoras tipo Hi Wall - Ref.: Polar</t>
  </si>
  <si>
    <t>07.04.400.17</t>
  </si>
  <si>
    <t xml:space="preserve"> CLIM.000140 </t>
  </si>
  <si>
    <t>Amortecedor de impacto e vibração, tipo coxim de borracha, dimensões Ø50x50mm, c/ parafuso de ajuste até 3/8", capacidade 150kg.</t>
  </si>
  <si>
    <t>07.04.400.18</t>
  </si>
  <si>
    <t xml:space="preserve"> CLIM.001324 </t>
  </si>
  <si>
    <t>Fornecimento e instalação de amortecedor de vibração (calço) em borracha/neoprene, dimensões: 100x100x100mm</t>
  </si>
  <si>
    <t>07.04.400.19</t>
  </si>
  <si>
    <t xml:space="preserve"> TRAN.000003 </t>
  </si>
  <si>
    <t>FRETES, TRANSPORTES E DESLOCAMENTOS DOS EQUIPAMENTOS A SEREM INSTALADOS, INCLUINDO TRANSPORTE VERTICAL E HORIZONTAL ATÉ O PONTO DEFINITIVO DE INSTALAÇÃO</t>
  </si>
  <si>
    <t>07.04.400.20</t>
  </si>
  <si>
    <t xml:space="preserve"> CLIM.000089 </t>
  </si>
  <si>
    <t>Execução de balanceamento de vazões de ar em todos os difusores e grelhas das redes de dutos, utilizando-se anemômetro digital aferido e com boa precisão. As medições deverão ser organizadas em relatório, a ser submetido a fiscalização.</t>
  </si>
  <si>
    <t>h</t>
  </si>
  <si>
    <t>07.04.400.21</t>
  </si>
  <si>
    <t xml:space="preserve"> CLIM.000090 </t>
  </si>
  <si>
    <t>Start-up global da instalação (compreendendo testes, ajustes, balanceamentos e programação do sistema, emissão de documentos, treinamento de pessoal, projeto as built, entre outros trâmites necessários ao bom funcionamento da instalação). Deverá ser confecicionado um relatório com todas as medições importantes (subresfriamento, superaquecimento, correntes elétricas, entre outros) a ser submetido à Fiscalização para aprovação.</t>
  </si>
  <si>
    <t>07.04.400.23</t>
  </si>
  <si>
    <t xml:space="preserve"> CLIM.001391 </t>
  </si>
  <si>
    <t>Fornecimento e instalação de Caixa filtrante com gaveta porta-filtro, fabricada em chapa de aço galvanizada #24, com filtro G4+M5. O diâmetro do bocal da caixa deverá ser do mesmo tamanho do bocal do ventilador correspondente. Ref.: MFL-150 G4 da Soler&amp;Palau ou equivalente.</t>
  </si>
  <si>
    <t>07.04.400.24</t>
  </si>
  <si>
    <t xml:space="preserve"> CLIM.001503 </t>
  </si>
  <si>
    <t>Fornecimento e Instalação de Pressostato diferencial para duto ON/OFF, com range de 30 a 400 Pa. Ref.: ADPS-04-2-N, da DWYER ou equivalente</t>
  </si>
  <si>
    <t>07.04.400.25</t>
  </si>
  <si>
    <t xml:space="preserve">	CLIM.000942	</t>
  </si>
  <si>
    <t xml:space="preserve">	Fornecimento e instalação de filtro G4 em manta</t>
  </si>
  <si>
    <t xml:space="preserve">08.01.000 </t>
  </si>
  <si>
    <t>PREVENÇÃO E COMBATE A INCÊNDIO</t>
  </si>
  <si>
    <t>08.01.201</t>
  </si>
  <si>
    <t>08.01.201.01</t>
  </si>
  <si>
    <t>SINAPI 92367</t>
  </si>
  <si>
    <t>TUBO DE AÇO GALVANIZADO COM COSTURA, CLASSE MÉDIA, DN 65 (2 1/2"), CONEXÃO ROSQUEADA, INSTALADO EM REDE DE ALIMENTAÇÃO PARA HIDRANTE - FORNECIMENTO E INSTALAÇÃO. AF_10/2020</t>
  </si>
  <si>
    <t>08.01.201.02</t>
  </si>
  <si>
    <t>SINAPI 98397</t>
  </si>
  <si>
    <t>PINTURA ANTICORROSIVA DE DUTO METÁLICO. AF_04/2018</t>
  </si>
  <si>
    <t>08.01.201.03</t>
  </si>
  <si>
    <t xml:space="preserve">SINAPI 101927 </t>
  </si>
  <si>
    <t>TUBO DE AÇO GALVANIZADO COM COSTURA, CLASSE MÉDIA, DN 100 (4"), CONEXÃO ROSQUEADA, INSTALADO EM REDE DE ALIMENTAÇÃO PARA HIDRANTE - FORNECIMENTO E INSTALAÇÃO. AF_10/2020</t>
  </si>
  <si>
    <t>08.01.202</t>
  </si>
  <si>
    <t>Curva</t>
  </si>
  <si>
    <t>08.01.202.01</t>
  </si>
  <si>
    <t>SINAPI 97488</t>
  </si>
  <si>
    <t>CURVA 90 GRAUS, EM AÇO, CONEXÃO SOLDADA, DN 65 (2 1/2"), INSTALADO EM REDE DE ALIMENTAÇÃO PARA HIDRANTE - FORNECIMENTO E INSTALAÇÃO. AF_10/2020</t>
  </si>
  <si>
    <t>08.01.202.02</t>
  </si>
  <si>
    <t xml:space="preserve"> INHI.001870 </t>
  </si>
  <si>
    <t>CURVA 90 GRAUS, EM AÇO, CONEXÃO SOLDADA, DN 100 (4"), INSTALADO EM REDE DE ALIMENTAÇÃO PARA HIDRANTE - FORNECIMENTO E INSTALAÇÃO.</t>
  </si>
  <si>
    <t>08.01.204</t>
  </si>
  <si>
    <t>08.01.204.01</t>
  </si>
  <si>
    <t>SINAPI 97495</t>
  </si>
  <si>
    <t>TÊ, EM AÇO, CONEXÃO SOLDADA, DN 65 (2 1/2"), INSTALADO EM REDE DE ALIMENTAÇÃO PARA HIDRANTE - FORNECIMENTO E INSTALAÇÃO. AF_10/2020</t>
  </si>
  <si>
    <t>08.01.204.02</t>
  </si>
  <si>
    <t>PPCI.000196</t>
  </si>
  <si>
    <t xml:space="preserve">TÊ, EM AÇO, CONEXÃO SOLDADA, DN 100 (4"), INSTALADO EM REDE DE ALIMENTAÇÃO PARA HIDRANTE - FORNECIMENTO E INSTALAÇÃO. </t>
  </si>
  <si>
    <t>08.01.501</t>
  </si>
  <si>
    <t xml:space="preserve">Mangueira de incêndio </t>
  </si>
  <si>
    <t>08.01.501.01</t>
  </si>
  <si>
    <t xml:space="preserve"> PPCI.000070 </t>
  </si>
  <si>
    <t xml:space="preserve">FORNECIMENTO E INSTALAÇÃO DE MANGUEIRA DE INCENDIO </t>
  </si>
  <si>
    <t>08.01.505</t>
  </si>
  <si>
    <t>Niple de latão de alta resistência</t>
  </si>
  <si>
    <t>08.01.505.01</t>
  </si>
  <si>
    <t>SBC 052288</t>
  </si>
  <si>
    <t>FORNECIMENTO E INSTALAÇÃO NIPLE DUPLO DE FERRO GALVANIZADO DN 2 1/2"</t>
  </si>
  <si>
    <t>08.01.507</t>
  </si>
  <si>
    <t>Tampão de latão de alta resistencia</t>
  </si>
  <si>
    <t>08.01.507.01</t>
  </si>
  <si>
    <t xml:space="preserve"> PPCI.000172 </t>
  </si>
  <si>
    <t>Fornecimento e instalação de adaptador storz para engate rápido 2 1/2" x 2 1/2" com tampão e corrente (incêndio)</t>
  </si>
  <si>
    <t>08.01.507.02</t>
  </si>
  <si>
    <t xml:space="preserve"> PPCI.000175 </t>
  </si>
  <si>
    <t>CHAVE STORZ EM ALUMÍNIO 1 1/2"</t>
  </si>
  <si>
    <t>08.01.508</t>
  </si>
  <si>
    <t>Esguicho de latão de alta resistência</t>
  </si>
  <si>
    <t>08.01.508.01</t>
  </si>
  <si>
    <t xml:space="preserve"> PPCI.000174 </t>
  </si>
  <si>
    <t>Esguicho latão com engate rápido, DN= 1 1/2´, jato regulável</t>
  </si>
  <si>
    <t>08.01.509</t>
  </si>
  <si>
    <t>Válvula globo</t>
  </si>
  <si>
    <t>08.01.509.01</t>
  </si>
  <si>
    <t>SBC 055881</t>
  </si>
  <si>
    <t>REGISTRO GLOBO ANGULAR  2.1/2" - FORNECIMENTO E INSTALAÇÃO</t>
  </si>
  <si>
    <t>08.01.509.02</t>
  </si>
  <si>
    <t xml:space="preserve"> SINAPI 94499 </t>
  </si>
  <si>
    <t>08.01.509.03</t>
  </si>
  <si>
    <t xml:space="preserve">SINAPI 99624 </t>
  </si>
  <si>
    <t>VÁLVULA DE RETENÇÃO HORIZONTAL, DE BRONZE, ROSCÁVEL, 2 1/2" - FORNECIMENTO E INSTALAÇÃO. AF_08/2021</t>
  </si>
  <si>
    <t>08.01.509.04</t>
  </si>
  <si>
    <t xml:space="preserve"> SINAPI 94501 </t>
  </si>
  <si>
    <t>REGISTRO DE GAVETA BRUTO, LATÃO, ROSCÁVEL, 4" - FORNECIMENTO E INSTALAÇÃO. AF_08/2021</t>
  </si>
  <si>
    <t>08.01.509.05</t>
  </si>
  <si>
    <t xml:space="preserve"> SINAPI 99626 </t>
  </si>
  <si>
    <t>VÁLVULA DE RETENÇÃO HORIZONTAL, DE BRONZE, ROSCÁVEL, 4" - FORNECIMENTO E INSTALAÇÃO. AF_08/2021</t>
  </si>
  <si>
    <t>08.01.512</t>
  </si>
  <si>
    <t>Hidrante de coluna</t>
  </si>
  <si>
    <t>08.01.512.01</t>
  </si>
  <si>
    <t xml:space="preserve"> PPCI.000164 </t>
  </si>
  <si>
    <t>ABRIGO DE HIDRANTE DE SOBREPOR 60X90X30 - FORNECIMENTO E INSTALAÇÃO</t>
  </si>
  <si>
    <t>08.01.519</t>
  </si>
  <si>
    <t>Bomba hidráulica com acionador</t>
  </si>
  <si>
    <t>08.01.519.01</t>
  </si>
  <si>
    <t xml:space="preserve"> PPCI.000167 </t>
  </si>
  <si>
    <t>FORNECIMENTO E INSTALAÇÃO DE ELETROBOMBA P=5CV; Q=26,3 M3/H; H.MAN=30 M.C.A REF.: SCHNEIDER BC-21 R 1 ½ OU EQUIVALENTES TÉCNICOS</t>
  </si>
  <si>
    <t>08.01.520</t>
  </si>
  <si>
    <t>Manômetro</t>
  </si>
  <si>
    <t>08.01.520.01</t>
  </si>
  <si>
    <t xml:space="preserve"> CLIM.001095 </t>
  </si>
  <si>
    <t>MANÔMETRO 0 A 100 PSI (0 A 14 KGF/CM2), D = 50MM - FORNECIMENTO E INSTALAÇÃO. AF_10/2020</t>
  </si>
  <si>
    <t>08.01.521</t>
  </si>
  <si>
    <t>Tanque de Pressão</t>
  </si>
  <si>
    <t>08.01.521.01</t>
  </si>
  <si>
    <t xml:space="preserve"> PPCI.0000101 </t>
  </si>
  <si>
    <t>Tanque de Pressão 10L - Fornecimento e instalação</t>
  </si>
  <si>
    <t>08.01.522</t>
  </si>
  <si>
    <t>Pressostato</t>
  </si>
  <si>
    <t>08.01.522.01</t>
  </si>
  <si>
    <t xml:space="preserve"> INEL.001235 </t>
  </si>
  <si>
    <t>Pressostato 40_60PSI - Fornecimento e Instalação</t>
  </si>
  <si>
    <t>09.02.000.01</t>
  </si>
  <si>
    <t>SBC 023716</t>
  </si>
  <si>
    <t>REMOCAO DE ENTULHO DE OBRA EM CAMINHAO</t>
  </si>
  <si>
    <t>09.02.000.02</t>
  </si>
  <si>
    <t xml:space="preserve">	SEDI.000095	</t>
  </si>
  <si>
    <t>LIMPEZA FINAL DE OBRAS</t>
  </si>
  <si>
    <t>09.04.000.01</t>
  </si>
  <si>
    <t>ORSE 10832</t>
  </si>
  <si>
    <t>AS BUILT</t>
  </si>
  <si>
    <t xml:space="preserve">10.01.000 </t>
  </si>
  <si>
    <t>PESSOAL</t>
  </si>
  <si>
    <t>10.01.102</t>
  </si>
  <si>
    <t>Almoxarife</t>
  </si>
  <si>
    <t>10.01.111</t>
  </si>
  <si>
    <t>Mestre</t>
  </si>
  <si>
    <t>10.01.111.01</t>
  </si>
  <si>
    <t>SINAPI 94295</t>
  </si>
  <si>
    <t>MESTRE DE OBRAS COM ENCARGOS COMPLEMENTARES</t>
  </si>
  <si>
    <t>mês</t>
  </si>
  <si>
    <t>Engenheiro e Arquiteto</t>
  </si>
  <si>
    <t>10.01.200.01</t>
  </si>
  <si>
    <t xml:space="preserve">SINAPI  93567 </t>
  </si>
  <si>
    <t>ENGENHEIRO CIVIL DE OBRA PLENO COM ENCARGOS COMPLEMENTARES</t>
  </si>
  <si>
    <t>10.01.200.02</t>
  </si>
  <si>
    <t>SINAPI 101404</t>
  </si>
  <si>
    <t>ENGENHEIRO ELETRICISTA COM ENCARGOS COMPLEMENTARES</t>
  </si>
  <si>
    <t>10.01.200.03</t>
  </si>
  <si>
    <t xml:space="preserve"> SEES.000116 </t>
  </si>
  <si>
    <t>ENGENHEIRO MECÂNICO COM ENCARGOS COMPLEMENTARES</t>
  </si>
  <si>
    <t>H</t>
  </si>
  <si>
    <t>10.01.205</t>
  </si>
  <si>
    <t>Vigia</t>
  </si>
  <si>
    <t>10.01.205.02</t>
  </si>
  <si>
    <t>SINAPI 88326</t>
  </si>
  <si>
    <t>VIGIA NOTURNO COM ENCARGOS COMPLEMENTARES</t>
  </si>
  <si>
    <t>Total</t>
  </si>
  <si>
    <t>CUSTO GLOBAL</t>
  </si>
  <si>
    <t>BDI+BDI DIFERENCIADO</t>
  </si>
  <si>
    <t>PREÇO GLOBAL (CUSTO GLOBAL + BDI's)</t>
  </si>
  <si>
    <t>MAPA DE COTAÇÕES</t>
  </si>
  <si>
    <t>CODIGO</t>
  </si>
  <si>
    <t>COTAÇÃO</t>
  </si>
  <si>
    <t>MATERIAL</t>
  </si>
  <si>
    <t xml:space="preserve">UN </t>
  </si>
  <si>
    <t>CHUMBADOR CBA COM PARAFUSO ANCORA 3/4x4 1/2"</t>
  </si>
  <si>
    <t>Extra</t>
  </si>
  <si>
    <t>CASAS BAHIA</t>
  </si>
  <si>
    <t>MAGAZINE LUIZA</t>
  </si>
  <si>
    <t>TIPO</t>
  </si>
  <si>
    <t>PREÇO OBTIDO PELO SITE</t>
  </si>
  <si>
    <t>PREÇO</t>
  </si>
  <si>
    <t>CNPJ</t>
  </si>
  <si>
    <t>33.041.260/0652-90</t>
  </si>
  <si>
    <t>23.476.033/0002-99</t>
  </si>
  <si>
    <t>47.960.950/1088-36</t>
  </si>
  <si>
    <t>TELEFONE</t>
  </si>
  <si>
    <t>(11) 4003-3383</t>
  </si>
  <si>
    <t>(11) 3003-3400</t>
  </si>
  <si>
    <t>0800 773 3838</t>
  </si>
  <si>
    <t>SITE</t>
  </si>
  <si>
    <t>https://www.extra.com.br/material-construcao/FerragensparaConstrucao/ferragensfixacao/chumbador-cba-com-parafuso-ancora-3-4-x-41-2-pol-1509454280.html?IdSku=1509454280</t>
  </si>
  <si>
    <t>https://www.casasbahia.com.br/material-construcao/FerragensparaConstrucao/ferragensfixacao/chumbador-cba-com-parafuso-ancora-3-4-x-41-2-pol-1509454280.html?IdSku=1509454280</t>
  </si>
  <si>
    <t>https://www.magazineluiza.com.br/chumbador-cba-com-parafuso-ancora-3-4-x-4-1-2-pol-ancora/p/bhbf5h1fc3/cj/chcc/</t>
  </si>
  <si>
    <t>E-MAIL</t>
  </si>
  <si>
    <t>falecom@sac.extra.com.br</t>
  </si>
  <si>
    <t>faleconosco@obramax.com.br</t>
  </si>
  <si>
    <t>https://atendimento.magazineluiza.com.br/hc/pt-br/requests/new?ticket_form_id=360000945131</t>
  </si>
  <si>
    <t>DATA</t>
  </si>
  <si>
    <t>PREÇO MEDIADO</t>
  </si>
  <si>
    <t>CHUMBADOR MECANICO 1/4"x76mm</t>
  </si>
  <si>
    <t>PARAFUSO FACIL</t>
  </si>
  <si>
    <t>AMERICANAS</t>
  </si>
  <si>
    <t>WALSYWA</t>
  </si>
  <si>
    <t>58.512.658/0001-62</t>
  </si>
  <si>
    <t> 00.776.574/0006-60</t>
  </si>
  <si>
    <t>05.896.435/0005-03</t>
  </si>
  <si>
    <t>(16) 2133-0863</t>
  </si>
  <si>
    <t xml:space="preserve"> (11) 5912-1000</t>
  </si>
  <si>
    <t>https://www.parafusofacil.com.br/ProdutosDetalhes.php?Codigo=1111081</t>
  </si>
  <si>
    <t>https://www.americanas.com.br/produto/2914887154?pfm_carac=chumbador-parabolt-1%252F4-x-3&amp;pfm_page=search&amp;pfm_pos=grid&amp;pfm_type=search_page&amp;offerId=602ec9920c070442666ef6b1&amp;voltagem=1%2F4</t>
  </si>
  <si>
    <t>https://www.walsywa.com.br/?gclid=EAIaIQobChMI3YuGi-7M8wIVKv_jBx3h0gScEAAYASAAEgLnMvD_BwE</t>
  </si>
  <si>
    <t>contato@piresmartins.com.br</t>
  </si>
  <si>
    <t>atendimento.acom@americanas.com</t>
  </si>
  <si>
    <t>vendas@walsywa.com.br</t>
  </si>
  <si>
    <t>GRAMPO PARA CABO DE AÇO 1/4"</t>
  </si>
  <si>
    <t>COPAFER</t>
  </si>
  <si>
    <t>MIX FERRAMENTA</t>
  </si>
  <si>
    <t>PARAFUSO FÁCIL</t>
  </si>
  <si>
    <t>55.728.224/0001-06</t>
  </si>
  <si>
    <t>29.587.103/0001-81</t>
  </si>
  <si>
    <t>(11)4996-6000</t>
  </si>
  <si>
    <t>(16) 99705-6971</t>
  </si>
  <si>
    <t>https://www.copafer.com.br/clips-para-cabo-de-aco-leve-siva-p2221930?pp=/137.1575/&amp;v=2221942</t>
  </si>
  <si>
    <t>https://www.mixxferramentas.com.br/grampo-para-cabo-de-aco-14</t>
  </si>
  <si>
    <t>https://www.parafusofacil.com.br/acessorios-para-cabo/clips-cabo-de-aco-leve/clips-cabo-de-aco-leve-14-aco-carbono-zincado/</t>
  </si>
  <si>
    <t>vendas@copafer.com.br</t>
  </si>
  <si>
    <t>contato@mixxferramentas.com.br</t>
  </si>
  <si>
    <t>CABO DE AÇO 1/4</t>
  </si>
  <si>
    <t>FERRAMENTAS KENNEDY</t>
  </si>
  <si>
    <t>HIPERFER</t>
  </si>
  <si>
    <t>00.915.086/0001-82</t>
  </si>
  <si>
    <t>47.960.950/0001-21</t>
  </si>
  <si>
    <t>29.641.894/0001-80</t>
  </si>
  <si>
    <t>41 33141853</t>
  </si>
  <si>
    <t>0800-340-1214</t>
  </si>
  <si>
    <t>(47) 3327-7602</t>
  </si>
  <si>
    <t>https://www.ferramentaskennedy.com.br/100047302/cabo-de-aco-6x7-galvanizado-500m-1-50mm-worker?utm_source=google-shop&amp;utm_medium=shop&amp;utm_campaign=google_shop&amp;gclid=CjwKCAjw2bmLBhBREiwAZ6ugoywbZeSKoOtAzpoFuvyMgLn8G9Bp8JORW6E_k9-YM01ciXFdnBvYrxoC8O8QAvD_BwE</t>
  </si>
  <si>
    <t>https://www.magazineluiza.com.br/cabo-de-aco-1-4-100-metros-jcarvalho-cabos/p/bhgdae0db2/rc/rcnm/?&amp;seller_id=jcarvalho&amp;utm_source=google&amp;utm_medium=pla&amp;utm_campaign=&amp;partner_id=61743&amp;gclid=CjwKCAjw2bmLBhBREiwAZ6ugo3o4unT73MXCQYvGdneSa6-IZ-sOhdr1ffB1swQFlHQrfEZpyHi9vRoCNTUQAvD_BwE&amp;gclsrc=aw.ds</t>
  </si>
  <si>
    <t>https://www.hiperfer.com.br/cabo-de-aco-14-635mm-alma-de-fibra-6x7-galvanizado-100m-vonder?utm_source=google&amp;utm_medium=Shopping&amp;utm_campaign=cabo-de-aco-14-635mm-alma-de-fibra-6x7-galvanizado-100m-vonder&amp;inStock&amp;shopping=value1&amp;gclid=CjwKCAjw2bmLBhBREiwAZ6ugowEt9-wZraSOQil92Xkkd6908O4LTH9XE--3qYkfIXRPOLiTiTys0hoCd54QAvD_BwE</t>
  </si>
  <si>
    <t>ouvidoria@consorcioluiza.com.br</t>
  </si>
  <si>
    <t>vendas@hiperfer.com.br</t>
  </si>
  <si>
    <t>19/10/2021, 10:28</t>
  </si>
  <si>
    <t xml:space="preserve">perfil laminado A 572 W 150X13 13KG/M </t>
  </si>
  <si>
    <t>ALADIM METAIS</t>
  </si>
  <si>
    <t>51.225.522/0001-22</t>
  </si>
  <si>
    <t>(11) 99462-1487</t>
  </si>
  <si>
    <t>https://www.aladimmetais.com.br/produto/i-a572-w-150-x-13-0-6mts-76644</t>
  </si>
  <si>
    <t>vendas219@aladimmetais.com.br</t>
  </si>
  <si>
    <t>DUCHA ELÉTRICA EM TERMOPLÁSTICO, EQUIPADA COM DESVIADOR PARA DUCHA MANUAL COM CONTROLE DE FUXO (ACESSÍVEL) 4 TEMPERATURAS, MODELO FLORENZA FABRICANTE ‎CARDEAL OU EQUIVALENTE</t>
  </si>
  <si>
    <t>AMAZON</t>
  </si>
  <si>
    <t>15.436.940/0001-03</t>
  </si>
  <si>
    <t>33.014.556/0001-96</t>
  </si>
  <si>
    <t>(11) 3958-5225</t>
  </si>
  <si>
    <t>4003-4848</t>
  </si>
  <si>
    <t>https://www.amazon.com.br/Cardal-046-Florenza-Temperaturas-Pequeno/dp/B07DJ3X9F6/ref=asc_df_B07DJ3X9F6/?tag=googleshopp00-20&amp;lin</t>
  </si>
  <si>
    <t>https://www.americanas.com.br/produto/1618848038?epar=bp_pl_00_go_pla_casaeconst_geral_gmv&amp;opn=YSMESP&amp;WT.srch=1&amp;loja=8524566</t>
  </si>
  <si>
    <t>https://www.magazineluiza.com.br/ducha-florenza-com-mangueira-desviador-branco-78kw-220v-cardal/p/keh1b0439g/cj/duxx/?&amp;seller_id=larelet.</t>
  </si>
  <si>
    <t>23/08/2021, 13:40</t>
  </si>
  <si>
    <t>23/08/2021, 13:43</t>
  </si>
  <si>
    <t>23/08/2021, 14:05</t>
  </si>
  <si>
    <t>Ralo Linear 50cm</t>
  </si>
  <si>
    <t>PONTO FRIO</t>
  </si>
  <si>
    <t>TOCA OBRA</t>
  </si>
  <si>
    <t> 33.041.260/0652-90</t>
  </si>
  <si>
    <t>34.546.775/0001-89 </t>
  </si>
  <si>
    <t>4002-3050</t>
  </si>
  <si>
    <t>(11) 2504-3060</t>
  </si>
  <si>
    <t>https://www.magazineluiza.com.br/ralo-linear-50-cm-flat-c-grelha-inox-p-banheiro-tigre/p/dcj603c55a/cj/hidr/</t>
  </si>
  <si>
    <t>https://www.pontofrio.com.br/material-construcao/BanheiroAcessorios/suportes-banheiro/ralo-linear-50-cm-com-grelha-inox-tigre-5547666.html?IdSku=5547666</t>
  </si>
  <si>
    <t>https://www.tocaobra.com.br/p/6542514/ralo-linear-50cm-grelha-cromada-tigre-100018911-unitario?gclid=EAIaIQobChMI_v3RlYzL8wIVGcmUCR2I0wJHEAQYBSABEgImA_D_BwE</t>
  </si>
  <si>
    <t>sac@pontofrio.com.br</t>
  </si>
  <si>
    <t>contato@tocaobra.com.br</t>
  </si>
  <si>
    <t>Fita para tratamento acústico (banda acústica) e=48mm</t>
  </si>
  <si>
    <t>EXTRA</t>
  </si>
  <si>
    <t>LEROY MERLIN</t>
  </si>
  <si>
    <t>01.438.784/0048-60</t>
  </si>
  <si>
    <t>3003-3030</t>
  </si>
  <si>
    <t>4020-5376</t>
  </si>
  <si>
    <t>https://www.extra.com.br/fita-adesiva-banda-acustica-48mm-com-10-metros-cinza/p/15111079</t>
  </si>
  <si>
    <t>https://www.leroymerlin.com.br/fita-banda-acustica-48cmx4cmx10m--placo_89785423</t>
  </si>
  <si>
    <t>https://www.magazineluiza.com.br/fita-banda-acustica-48mmx10m-gypsum/p/aj8088c119/rc/rcnm/?&amp;seller_id=atitudegesso2&amp;utm_source=goog</t>
  </si>
  <si>
    <r>
      <t>falecom@sac.</t>
    </r>
    <r>
      <rPr>
        <i/>
        <sz val="8"/>
        <color theme="1"/>
        <rFont val="Arial"/>
        <family val="2"/>
      </rPr>
      <t>extra</t>
    </r>
    <r>
      <rPr>
        <sz val="8"/>
        <color theme="1"/>
        <rFont val="Arial"/>
        <family val="2"/>
      </rPr>
      <t>.com.br </t>
    </r>
  </si>
  <si>
    <t>vozdocliente@leroymerlin.com.br</t>
  </si>
  <si>
    <t>11/010/2021, 15:21</t>
  </si>
  <si>
    <t>Placa de insdicação em braille</t>
  </si>
  <si>
    <t>SAFE PARK</t>
  </si>
  <si>
    <t>OBRAMAX</t>
  </si>
  <si>
    <t>18.139.645/0001-75</t>
  </si>
  <si>
    <t>23.476.033/0001-08</t>
  </si>
  <si>
    <t> (61) 3297-6853</t>
  </si>
  <si>
    <t>(11)3003-3400</t>
  </si>
  <si>
    <t>https://www.magazineluiza.com.br/placas-em-braille-20x08-cm-sanitario-masculino-direct-borrachas/p/bk990cb8d3/rc/rcnm/?&amp;seller_id=directborrachasrevestimentos&amp;utm_source=google&amp;utm_medium=pla&amp;utm_campaign=&amp;partner_id=61982&amp;gclid=CjwKCAjwzaSLBhBJEiwAJSRokid9QacwXdtMAiYcqx8Gi9-rW-OM1t738BjOup4qKxUHrrhKLweKdBoCwFQQAvD_BwE&amp;gclsrc=aw.ds</t>
  </si>
  <si>
    <t>https://safeparksinalizacao.com/produtos/detalhes/braille-corrimao-indicacao-de-pavimento/</t>
  </si>
  <si>
    <t>https://www.obramax.com.br/placa-aluminio-braille-para-corrimao-final-100x30mm-89298895.html</t>
  </si>
  <si>
    <t>contato@safeparksinalizacao.com</t>
  </si>
  <si>
    <t>falecomlogistica@obramax.com.br</t>
  </si>
  <si>
    <t>10/09/2021, 10:04</t>
  </si>
  <si>
    <t>10/09/2021, 10:56</t>
  </si>
  <si>
    <t>Torneira fechamento automático, linha Decamatic, cód. 1173C, fabricante Deca, Decamatic ECO ou equivalente, cromada</t>
  </si>
  <si>
    <t xml:space="preserve">UN     </t>
  </si>
  <si>
    <t>LOJAS CHIRMANN</t>
  </si>
  <si>
    <t>LUMIENERGY</t>
  </si>
  <si>
    <t>preço obtido pelo site</t>
  </si>
  <si>
    <t>00.776.574/0006-60</t>
  </si>
  <si>
    <t>88.579.701/0005-00</t>
  </si>
  <si>
    <t xml:space="preserve"> 14.977.876/0001-05</t>
  </si>
  <si>
    <t>(11) 4003-4848</t>
  </si>
  <si>
    <t>(55) 3332.0700</t>
  </si>
  <si>
    <t>(47) 98849-8331</t>
  </si>
  <si>
    <t>https://www.americanas.com.br/produto/53955609?opn=YSMESP&amp;sellerid=14977876000105&amp;epar=bp_pl_00_go_pla_casaeconst_geral_gmv&amp;...</t>
  </si>
  <si>
    <t>https://www.schirmann.com.br/torneira-de-mesa-fechamento-automatico-para-banheiro-deca-decamatic-eco-1173-c-bica-baixa-cromado/p?idsku...</t>
  </si>
  <si>
    <t>https://www.lumienergy.com.br/torneira-com-fechamento-automatico-deca-decamatic-eco-1173-de-bancada-cromada?utm_source=google&amp;utm_..</t>
  </si>
  <si>
    <t>sac@schirmann.com.br</t>
  </si>
  <si>
    <t>contato@lumienergy.com.br</t>
  </si>
  <si>
    <t>Fita 3M VHB Dupla Face de Adesivo Transferível 4910 19mm x 5m</t>
  </si>
  <si>
    <t>FELAP</t>
  </si>
  <si>
    <t>60.886.447/0001-31</t>
  </si>
  <si>
    <t>(11) 3272-7200</t>
  </si>
  <si>
    <t>https://www.felap.com.br/fita-3m-df-vhb-adesivo-transferivel-4910-19mm-x-5m?utm_source=google&amp;gclid=CjwKCAiAvriMBhAuEiwA8Cs5lUNybEkTgoO3k1TKN35yEelAEePVwNgsP9wURjkYgpjSrxX4wLrUMxoCzSYQAvD_BwE</t>
  </si>
  <si>
    <t>https://www.leroymerlin.com.br/fita-dupla-face-3m-vhb-4910-19mm-x-5m_1567125092</t>
  </si>
  <si>
    <t>https://www.magazineluiza.com.br/fita-3m-vhb-dupla-face-de-adesivo-transferivel-4910-19mm-x-5m/p/fefhd4ebfk/pa/pecr/?&amp;seller_id=castronaves&amp;utm_source=google&amp;utm_medium=pla&amp;utm_campaign=&amp;partner_id=54222&amp;gclid=CjwKCAiAvriMBhAuEiwA8Cs5lSFyJOnFWoAq5a5ocoU2XXYRi66ITIc2yMq-klHH_5Ts1fiXPOsnYRoCae4QAvD_BwE&amp;gclsrc=aw.ds</t>
  </si>
  <si>
    <t>vendas@felap.com.br</t>
  </si>
  <si>
    <t xml:space="preserve">PREÇO MEDIANO </t>
  </si>
  <si>
    <t>Cadeado CR-40 MM papaiz ou equivalentes técnicos</t>
  </si>
  <si>
    <t>Magazine Luiza</t>
  </si>
  <si>
    <t>COFERMETA</t>
  </si>
  <si>
    <t>ELASTOBOR</t>
  </si>
  <si>
    <t>Preço obtido pelo site</t>
  </si>
  <si>
    <t>17.281.973/0013-82</t>
  </si>
  <si>
    <t>53.840.542/0002-10</t>
  </si>
  <si>
    <t>(31) 3290-2000</t>
  </si>
  <si>
    <t>(11) 5525-9744</t>
  </si>
  <si>
    <t>https://www.magazineluiza.com.br/cadeado-papaiz-cr-40mm-latao-macico-seguro-com-2-chaves/p/fh7c09dg58/cj/csdo/?&amp;seller_id=emporiok2&amp;utm_source=google&amp;utm_medium=pla&amp;utm_campaign=&amp;partner_id=54222&amp;gclid=CjwKCAiAvriMBhAuEiwA8Cs5lW3ZC3Nys8rfvP1klg7eNCmNf35N-15VzjcM2CcMCWa7ZzXsu7vS9hoCLxgQAvD_BwE&amp;gclsrc=aw.ds</t>
  </si>
  <si>
    <t>https://www.cofermeta.com.br/construcao/cadeados/cadeado-de-latao-de-40-mm-amarelo-papaiz</t>
  </si>
  <si>
    <t>https://www.elastobor.com.br/cadeado-papaiz-latao-standard-com-2-chaves-cr-40mm/p</t>
  </si>
  <si>
    <t>E-mail</t>
  </si>
  <si>
    <t>contato@cofermeta.com.br</t>
  </si>
  <si>
    <t>https://www.elastobor.com.br/institucional/ajuda</t>
  </si>
  <si>
    <t>CHAPA METÁLICA E=1,2 MM 3000x1200mm</t>
  </si>
  <si>
    <t>M2</t>
  </si>
  <si>
    <t>SUBMARINO</t>
  </si>
  <si>
    <t>TERAC</t>
  </si>
  <si>
    <t>PREÇO OBTIDO POR COTAÇÃO</t>
  </si>
  <si>
    <t>29.002.845/0001-06 </t>
  </si>
  <si>
    <t>4003-5544</t>
  </si>
  <si>
    <t>(11) 2806-9196</t>
  </si>
  <si>
    <t>https://www.americanas.com.br/produto/1773109323?epar=bp_pl_00_go_pla_casaeconst_geral_gmv&amp;opn=YSMESP&amp;WT.srch=1&amp;gclid=CjwKCAiAvriMBhAuEiwA8Cs5lTX7C6Sh3RhOQb_E9ULFWWQb0ybm7I9TMr2-_Io8UlYNtXgbP9EJmhoCglcQAvD_BwE&amp;cor=prata&amp;tamanho=2%2C0%20m%20x%201%2C0%20m%20x%201.20mm#info-section</t>
  </si>
  <si>
    <t>https://www.submarino.com.br/produto/1773109323?epar=bp_pl_00_go_g35219&amp;epar=bp_pl_00_go_g35219&amp;opn=XMLGOOGLE&amp;WT.srch=1&amp;utm_medium=buscappc&amp;utm_source=google&amp;utm_campaign=marca%3Asuba%3Bmidia%3Abuscappc%3Bformato%3Apla%3Bsubformato%3A00%3Bidcampanha%3Ag35219&amp;gclid=CjwKCAiAvriMBhAuEiwA8Cs5laYM9xohXvAAkqhnIfmVcr_9mpEomzQoVWtYwgXlPB8KIIz-fZCJfBoC1wcQAvD_BwE&amp;cor=prata&amp;tamanho=2%2C0%20m%20x%201%2C0%20m%20x%201.20mm</t>
  </si>
  <si>
    <t>https://www.terac.com.br/aluminio/chapa-xadrez/chapa-xadrez-de-aluminio-esp-1-2mm-2-00-x-1-00m-peca?parceiro=8530&amp;gclid=CjwKCAiAvriMBhAuEiwA8Cs5lde6wfxflKuAYscdVspNZpJR1r9uP9sfyfNXbA9b1T6j2VFFDqoEnxoCjwwQAvD_BwE</t>
  </si>
  <si>
    <t>atendimento.acom@submarino.com</t>
  </si>
  <si>
    <t>vendas@terac.com.br</t>
  </si>
  <si>
    <t>poltrona convencional para auditório</t>
  </si>
  <si>
    <t xml:space="preserve">un  </t>
  </si>
  <si>
    <t>KASTRUP</t>
  </si>
  <si>
    <t>TRINITY</t>
  </si>
  <si>
    <t>00.630.985/0001-39</t>
  </si>
  <si>
    <t>21.479.028/0001-23</t>
  </si>
  <si>
    <t>(41 )3593-7733</t>
  </si>
  <si>
    <t>(19)99655-1122</t>
  </si>
  <si>
    <t>https://www.poltronaskastrup.com.br/</t>
  </si>
  <si>
    <t>www.poltronasparaauditorio.com.br/</t>
  </si>
  <si>
    <t>comercial@kastrup.com.br</t>
  </si>
  <si>
    <t>contato@trinitypoltronas.com.br</t>
  </si>
  <si>
    <t>03/09/2021, 11:01</t>
  </si>
  <si>
    <t>14/06/2021, 09:57</t>
  </si>
  <si>
    <t>FORNECIMENTO E INSTALAÇÃO DE MONTA CARGA COM DIMENSÕES DE CABINE 1,00X1,00X1,20M E COM CAPACIDADE DE CARGA DE 50 A 300KG E ACABEMENTO EM AÇO INOX, MELANINA OU PINTURA</t>
  </si>
  <si>
    <t>ENGETAX</t>
  </si>
  <si>
    <t>03.205.968/0001-42</t>
  </si>
  <si>
    <t>(11) 2216-8840</t>
  </si>
  <si>
    <t>www.engetax.com.br</t>
  </si>
  <si>
    <t>elevadores@engetax.com.br</t>
  </si>
  <si>
    <t>06/09/2021, 10:27</t>
  </si>
  <si>
    <t>CORRIMÃO DUPLO EM AÇO INOX</t>
  </si>
  <si>
    <t>AGILIT</t>
  </si>
  <si>
    <t>SANFER</t>
  </si>
  <si>
    <t>PEIXOTO AÇO INOX</t>
  </si>
  <si>
    <t>15.639.715/0001-66</t>
  </si>
  <si>
    <t>15.317.749/0001-34</t>
  </si>
  <si>
    <t>13.071.989/0001-76</t>
  </si>
  <si>
    <t>(61)4102-4440</t>
  </si>
  <si>
    <t> (16) 3419-1115</t>
  </si>
  <si>
    <t>(61) 99333-9990</t>
  </si>
  <si>
    <t>www.agilit.com.br</t>
  </si>
  <si>
    <t>http://www.sanfer.ind.br/index.php/pt/</t>
  </si>
  <si>
    <t>http://www.peixotoinox.com.br/peixoto-inox/</t>
  </si>
  <si>
    <t>agilitconstrucoes@gmail.com</t>
  </si>
  <si>
    <t>contato@sanfer.ind.br</t>
  </si>
  <si>
    <t>peixotoinox@hotmail.com</t>
  </si>
  <si>
    <t>23/08/2021, 17:58</t>
  </si>
  <si>
    <t xml:space="preserve">FORNECIMENTO E INSTALAÇÃO DE PLATAFORMA ELEVATÓRIA PL200 MODELO EXTRA DA MONTELE OU EQUIVALENTE </t>
  </si>
  <si>
    <t>MOBILITÁ</t>
  </si>
  <si>
    <t>MONTELE</t>
  </si>
  <si>
    <t>28.441.554/0001-43</t>
  </si>
  <si>
    <t>17.609.256/0001-01</t>
  </si>
  <si>
    <t>(11) 4328-8700</t>
  </si>
  <si>
    <t>(31) 2102-5416</t>
  </si>
  <si>
    <t>·        (19) 3778-1366</t>
  </si>
  <si>
    <t>https://www.mobilitaelevadores.com.br/</t>
  </si>
  <si>
    <t>www.montele.com.br</t>
  </si>
  <si>
    <t>https://engetax.com.br/</t>
  </si>
  <si>
    <t>vendas@mobilitaelevadores.com.br</t>
  </si>
  <si>
    <t>cleiciane.tunussi@montele.ind.br</t>
  </si>
  <si>
    <t>03/09/2021, 17:46</t>
  </si>
  <si>
    <t>06/09/2021, 10:17</t>
  </si>
  <si>
    <t>Poltrona para auditório com prancheta (obeso)</t>
  </si>
  <si>
    <t>(19) 99655-1122</t>
  </si>
  <si>
    <t>PORTA CORTA-FOGO DUPLA PARA SAÍDA DE EMERGÊNCIA, COM FECHADURA, 160 X 210 CM</t>
  </si>
  <si>
    <t>BRASPORTAS</t>
  </si>
  <si>
    <t>16.938.657/0001-34</t>
  </si>
  <si>
    <t>(62) 99978-0803</t>
  </si>
  <si>
    <t>https://brasportas.com.br/</t>
  </si>
  <si>
    <t>comercial@brasportas.com.br</t>
  </si>
  <si>
    <t>PISO EM MADEIRA MAÇARANDUBA</t>
  </si>
  <si>
    <t>BIGMAD</t>
  </si>
  <si>
    <t>MADEIRARTE</t>
  </si>
  <si>
    <t>30.006.942/0001-48</t>
  </si>
  <si>
    <t>18.281.950/0001-05</t>
  </si>
  <si>
    <t>(11) 3228-0900</t>
  </si>
  <si>
    <t>(35) 3261-1101</t>
  </si>
  <si>
    <t>https://bigmad.com.br/</t>
  </si>
  <si>
    <t>http://www.madeirarte.com.br/Site/</t>
  </si>
  <si>
    <t>bigmad@gmail.com</t>
  </si>
  <si>
    <t>julioccp@gmail.com</t>
  </si>
  <si>
    <t>10/09/2021, 14:36</t>
  </si>
  <si>
    <t>Fornecimento e instalação de revestimento cimentado queimado tecnológico monolítico polimérico aplicado sobre piso granitina existente</t>
  </si>
  <si>
    <t>MIAKI REVESTIMENTOS</t>
  </si>
  <si>
    <t>PJ7 PISOS</t>
  </si>
  <si>
    <t>NS BRASIL</t>
  </si>
  <si>
    <t>07.446.039/0001-86 </t>
  </si>
  <si>
    <t>31.548.749/0001-00 </t>
  </si>
  <si>
    <t>07.446.039/0001-86</t>
  </si>
  <si>
    <t>(11) 2164-4300</t>
  </si>
  <si>
    <t>(11) 95117-9492 </t>
  </si>
  <si>
    <t>(51) 99472-4747</t>
  </si>
  <si>
    <t>https://miaki.com.br/</t>
  </si>
  <si>
    <t>https://pj7revestimentos.com.br/</t>
  </si>
  <si>
    <t>www.nsbrazil.com.br</t>
  </si>
  <si>
    <t> vendas@miaki.com.br</t>
  </si>
  <si>
    <t>contato@pj7revestimentos.com.br</t>
  </si>
  <si>
    <t>arqbsb@yahoo.com.br</t>
  </si>
  <si>
    <t>01/09/2021, 20:03</t>
  </si>
  <si>
    <t>PORTA CORTA-FOGO 120X210CM, CLASSE P-90 (NBR 11742)</t>
  </si>
  <si>
    <t>AUTHENTIC</t>
  </si>
  <si>
    <t>07.251.160/0001-52</t>
  </si>
  <si>
    <t xml:space="preserve">(11)3058-4300 </t>
  </si>
  <si>
    <t>www.authenticpcf.com.br</t>
  </si>
  <si>
    <t>site@authenticpcf.com.b</t>
  </si>
  <si>
    <t>27/08/221</t>
  </si>
  <si>
    <t>TORNEIRA DE MESA COM FECHAMENTO AUTOMÁTICO</t>
  </si>
  <si>
    <t>LOJAS SCHIRMANN</t>
  </si>
  <si>
    <t>14.977.876/0001-05</t>
  </si>
  <si>
    <t>www.americanas.com.br/produto/53955609?opn=YSMESP&amp;sellerid=14977876000105&amp;epar=bp_pl_00_go_pla_casaeconst_geral_gmv&amp;</t>
  </si>
  <si>
    <t>https://www.schirmann.com.br/torneira-de-mesa-fechamento-automatico-para-banheiro-deca-decamatic-eco-1173-c-bica-baixa-cromado/p?idsku</t>
  </si>
  <si>
    <t>https://www.lumienergy.com.br/torneira-com-fechamento-automatico-deca-decamatic-eco-1173-de-bancada-cromada?utm_source=google&amp;utm_</t>
  </si>
  <si>
    <t> contato@lumienergy.com.br </t>
  </si>
  <si>
    <t>23/08/2021, 11:58</t>
  </si>
  <si>
    <t>23/08/2021, 10:59</t>
  </si>
  <si>
    <t>23/08/2021, 11:00</t>
  </si>
  <si>
    <t>Válvula hydra DUO PRO 2545.C.Pro deca ou equivalentes técnicos</t>
  </si>
  <si>
    <t>TOCA DA OBRA</t>
  </si>
  <si>
    <t>59.291.534/0001-67</t>
  </si>
  <si>
    <t>(11) 4003-4336</t>
  </si>
  <si>
    <t>https://www.casasbahia.com.br/material-construcao/Hidraulica/Valvulas/valvula-de-descarga-hydra-duo-cromada-1-1-2-dn40-cr-deca-5537458.html?IdSku=5537458</t>
  </si>
  <si>
    <t>https://www.pontofrio.com.br/valvula-de-descarga-1-1-2-hydra-duo-pro-cromado-2545c112pro/p/1512376087</t>
  </si>
  <si>
    <t>https://www.tocaobra.com.br/p/7611152/torneira-de-mesa-para-banheiro-com-alavanca-bica-alta-benefit-cromado-docol-00946606-unitario?gclid=CjwKCAjw49qKBhAoEiwAHQVTo2Kx__BLdKyFK-J3R_vFXbmaEJcG7BBVENqDZEfzhFhan91mx1Q76xoCDRsQAvD_BwE</t>
  </si>
  <si>
    <t>sac@casasbahia.com.br</t>
  </si>
  <si>
    <t>24/08/2021, 14:27</t>
  </si>
  <si>
    <t>24/08/2021, 14:28</t>
  </si>
  <si>
    <t>24/08/2021, 13:36</t>
  </si>
  <si>
    <t>Barra de apoio fixa em aço inox, em U, 80cm</t>
  </si>
  <si>
    <t>ALL BANHO</t>
  </si>
  <si>
    <t>CONDEC</t>
  </si>
  <si>
    <t>JV TUBOS</t>
  </si>
  <si>
    <t>01.876.433/0001-87</t>
  </si>
  <si>
    <t>05.276.496/0001-44</t>
  </si>
  <si>
    <t>21.391.561/0002-10</t>
  </si>
  <si>
    <t>(11) 5061-0833</t>
  </si>
  <si>
    <t xml:space="preserve"> (14) 3626-3338</t>
  </si>
  <si>
    <t>(67) 3348-1881</t>
  </si>
  <si>
    <t>https://www.allbanho.com.br/acessibilidade/barras-de-apoio/barra-de-apoio-lateral-fixa-80cm-esquerda-i-polida-deca?parceiro=1191&amp;gclid=Cj0K</t>
  </si>
  <si>
    <t>https://www.condec.com.br/barra-de-apoio-lateral-fixa-direita-80cm-conforto-deca?parceiro=3621&amp;gclid=Cj0KCQjwpf2IBhDkARIsAGVo0D3xNnHsjEq1xHTaKkjqFr57P47mgAc3oi7ppBe-2lR5MrCZA14ga_QaArBPEAL</t>
  </si>
  <si>
    <t>https://www.jvtubos.com.br/metais/acessorios-banheiro/barra-de-apoio/barra-de-apoio-fixa-lateral-direita-80-cm-2370-i-080-esc?parceiro=7584&amp;g</t>
  </si>
  <si>
    <t> vendasonline@allbanho.com.br</t>
  </si>
  <si>
    <t>vendasonline@condec.com.br</t>
  </si>
  <si>
    <t>contatojv@jvtubos..com.br</t>
  </si>
  <si>
    <t>24/08/2021, 14:04</t>
  </si>
  <si>
    <t>PISO PLACA MOEDA DE BORRACHA 50X50CM FIXADO COM ADESIVO, MODELO G.15 OU SIMILAR</t>
  </si>
  <si>
    <t>m2</t>
  </si>
  <si>
    <t>VOCÊ CONSTROI</t>
  </si>
  <si>
    <t>61.740.510/0001-90</t>
  </si>
  <si>
    <t>(19) 3785-9244</t>
  </si>
  <si>
    <t>https://www.magazineluiza.com.br/busca/Piso%2050x50cm/</t>
  </si>
  <si>
    <t>https://www.pontofrio.com.br/piso-50x50/b</t>
  </si>
  <si>
    <t>https://www.voceconstroi.com.br/busca?busca=Placa+de+piso+pluriograma+50x50cm%09</t>
  </si>
  <si>
    <t>atendimento@voceconstroi.com.br</t>
  </si>
  <si>
    <t>09/09/2021, 11:53</t>
  </si>
  <si>
    <t>Luminária linear de sobrepor, corpo em perfil de alumínio extrudado, pintado a pó, difusor de metacrilato frost ou branco leitoso, resistente a UV. 130lm/W, 28W/m</t>
  </si>
  <si>
    <t>ELETRORASTRO</t>
  </si>
  <si>
    <t>LED RS</t>
  </si>
  <si>
    <t>85.014.793/0001-50</t>
  </si>
  <si>
    <t>23.383.640/0001-23</t>
  </si>
  <si>
    <t>(041) 3661-3130</t>
  </si>
  <si>
    <t>51 3939 8251</t>
  </si>
  <si>
    <t>https://www.magazineluiza.com.br/luminaria-linear-led-120cm-sobrepor-tubular-calha-36w-bivolt-branco-quente-initial/p/jd119gef9j/cj/luri/</t>
  </si>
  <si>
    <t>https://www.eletrorastro.com.br/produto/luminaria-led-linea-36w-luz-branco-quente-empalux-87077?utm_source=google&amp;utm_medium=cpc&amp;utm_campaign=&amp;gclid=CjwKCAjwzaSLBhBJEiwAJSRoklXYUtzCP1R55Ik5qYnlKgWiH_biFoFI3v8ggw0MDtzZK2alZYdQ0RoCq_AQAvD_BwE</t>
  </si>
  <si>
    <t>https://www.ledrs.net/luminaria-linear-slim-de-sobrepor-led-36w-120cm-bivolt/branco-frio</t>
  </si>
  <si>
    <t>vendasonline@eletrorastro.com.br</t>
  </si>
  <si>
    <t>canoas@ledrs.net</t>
  </si>
  <si>
    <t>Anti espuma 100 mm, Esgoto</t>
  </si>
  <si>
    <t>C&amp;C</t>
  </si>
  <si>
    <t>TELHANORTE</t>
  </si>
  <si>
    <t>01.438.784/0001-05</t>
  </si>
  <si>
    <t>25.336.228/0001-88</t>
  </si>
  <si>
    <t> 03.840.986/0056-70</t>
  </si>
  <si>
    <t>(11) 4007-1380</t>
  </si>
  <si>
    <t>(21) 3332-7444</t>
  </si>
  <si>
    <t>4004 2444</t>
  </si>
  <si>
    <t>https://www.leroymerlin.com.br/anti-espuma-para-caixa-sifonada-e-ralo-redondo-100mm-pvc-tigre_86706711</t>
  </si>
  <si>
    <t>https://www.cec.com.br/metais-e-acessorios/acessorios/vedacao/ralo-antiespuma-100mm-branco-e-preto?produto=1081053&amp;idpublicacao=791d</t>
  </si>
  <si>
    <t xml:space="preserve"> https://www.telhanorte.com.br/antiespuma-dn-100mm-tigre-984701/p</t>
  </si>
  <si>
    <t> contato@construmais.com.br</t>
  </si>
  <si>
    <t>atendimento@telhanorte.com.br</t>
  </si>
  <si>
    <t>17/08/2021, 16:25</t>
  </si>
  <si>
    <t>17/05/2021, 16:30</t>
  </si>
  <si>
    <t>17/08/2021, 16:30</t>
  </si>
  <si>
    <t>Chave de bóia (bóia automática )</t>
  </si>
  <si>
    <t>DIMENSIONAL</t>
  </si>
  <si>
    <t>PORTAL ELÉTRICO</t>
  </si>
  <si>
    <t>06.913.480/0015-63</t>
  </si>
  <si>
    <t>32.212.269/0001-28</t>
  </si>
  <si>
    <t>(19) 99150-1751</t>
  </si>
  <si>
    <t>47 997330608</t>
  </si>
  <si>
    <t>https://www.americanas.com.br/produto/3451150294</t>
  </si>
  <si>
    <t>https://www.b2c.dimensional.com.br/chave-nivel-boia-pendular-60-graus-celsius-250-vca-com-cabo-1-2m-cb2012-margirius/p</t>
  </si>
  <si>
    <t>https://www.portaleletrico.com.br/chave-boia-inferior-ou-superior-1p-25a-cabo-12-metros-margirius-3567/p?idsku=3577&amp;gclid=CjwKCAiA7dKMBhBCEiwAO_crFAxz7nuRTThyGkHn-ycuSFN6MOsInideXO94-1zm_dRWz6Uj2vH07xoCnxUQAvD_BwE</t>
  </si>
  <si>
    <t>atendimento.b2c@dimensional.com.br</t>
  </si>
  <si>
    <t>portal@portaleletrico.com.br</t>
  </si>
  <si>
    <t>MANÔMETRO</t>
  </si>
  <si>
    <t>FAST FILTROS</t>
  </si>
  <si>
    <t> 25.014.191/0001-71</t>
  </si>
  <si>
    <t>(11) 97668-1990</t>
  </si>
  <si>
    <t>https://www.americanas.com.br/produto/84761816?sellerId=1582892000149&amp;epar=bp_pl_00_go_pla_casaeconst_ferramenta_correio&amp;opn=YSMESP&amp;WT.srch=1&amp;gclid=Cj0KCQjw5JSLBhCxARIsAHgO2Sdzi-44HMbyOHFX-qoxNP4syAHMo-AniiGGvSNgI5PeQzOWCL8OP-caAvWKEALw_wcB</t>
  </si>
  <si>
    <t>https://www.magazineluiza.com.br/manometro-nacional/p/gaea3d6912/fs/fpmp/?&amp;seller_id=eletron&amp;utm_source=google&amp;utm_medium=pla&amp;utm_campaign=&amp;partner_id=61743&amp;gclid=Cj0KCQjw5JSLBhCxARIsAHgO2SeU5PDFXsriukSQbm6xdIORSFlx-lfYW_oBWAb8DJxZH9_-Og2f3SwaAsUbEALw_wcB&amp;gclsrc=aw.ds</t>
  </si>
  <si>
    <t>https://www.fastfiltros.com.br/toda-a-loja/manometros/manometro-0-a-100-psi-conexao-lateral-14-osmose-reversa-hydronix</t>
  </si>
  <si>
    <t>contato@fastfiltros.com.br</t>
  </si>
  <si>
    <t>02/09/2021, 15:42</t>
  </si>
  <si>
    <t>23/08/2021, 15:58</t>
  </si>
  <si>
    <t>Relé Temporizador. Ref.: AC 30 MINUTOS da Coel</t>
  </si>
  <si>
    <t>VIEW TECH</t>
  </si>
  <si>
    <t>SALFATIS</t>
  </si>
  <si>
    <t xml:space="preserve">07.327.325/0001-22 </t>
  </si>
  <si>
    <t>60.418.480/0001-37</t>
  </si>
  <si>
    <t>0800 770 8411</t>
  </si>
  <si>
    <t>11 3312-8544</t>
  </si>
  <si>
    <t>https://www.b2c.dimensional.com.br/rele-tempo-retardo-energ-30s-220vca-a2edfsp/p?idsku=938738&amp;utm_source={google}&amp;utm_medium={shop..</t>
  </si>
  <si>
    <t>https://www.viewtech.ind.br/catalog/product/view/id/3414/s/rele-temporizador-prolongador-de-impulso-coel-220v-30s-ac/?utm_source=&amp;utm_med...</t>
  </si>
  <si>
    <t>https://salfatis.com.br/loja/produto/temporizador-prolongador-de-impulso-ac-30-coel/</t>
  </si>
  <si>
    <t>sac@viewrech.ind.br</t>
  </si>
  <si>
    <t>vendas@salfatis.com.br</t>
  </si>
  <si>
    <t xml:space="preserve">Junção simples Série N 150x100mm </t>
  </si>
  <si>
    <t>WERMAR</t>
  </si>
  <si>
    <t>ABC DA CONSTRUÇÃO</t>
  </si>
  <si>
    <t> 29.843.174/0001-06</t>
  </si>
  <si>
    <t>38.542.718/0052-22</t>
  </si>
  <si>
    <t>(22) 2525-1750</t>
  </si>
  <si>
    <t>(31) 99249-0299</t>
  </si>
  <si>
    <t>https://www.wermar.com.br/produto/1329/11736-juncao-simples-esgoto-primario-150x100mm-tigre</t>
  </si>
  <si>
    <t>https://www.magazineluiza.com.br/juncao-simples-esgoto-branco-150x100mm-tigre/p/cgb5j6kdc7/cj/jues/</t>
  </si>
  <si>
    <t>https://www.abcdaconstrucao.com.br/produto/juncao-simples-de-reducao-esgoto-150x100mm-amanco-73433?gclid=EAIaIQobChMIx_3nrYLL8wIVFcmUCR05sAuOEAQYASABEgJAH_D_BwE</t>
  </si>
  <si>
    <t>contatosite@wermar.com.br</t>
  </si>
  <si>
    <t>sac@abcconstrução.com.br</t>
  </si>
  <si>
    <t>TANQUE DE PRESSAO 10L</t>
  </si>
  <si>
    <t>CARREFOUR</t>
  </si>
  <si>
    <t>PRL</t>
  </si>
  <si>
    <t>45.543.915/0846-95</t>
  </si>
  <si>
    <t>01.357.130/0001-49</t>
  </si>
  <si>
    <t>0800-718-2222</t>
  </si>
  <si>
    <t>(21) 3860-9441</t>
  </si>
  <si>
    <t>https://www.carrefour.com.br/tanque-de-pressao-560x167mm-9-litros-mp26915217/p?utm_medium=sem&amp;utm_source=google_pla_3p&amp;utm_cam</t>
  </si>
  <si>
    <t>https://www.magazineluiza.com.br/tanque-de-pressao-560x167mm-9-litros-metasal/p/fha8h7f1e1/cj/tqpp/?&amp;seller_id=plastificar2&amp;utm_source=go.</t>
  </si>
  <si>
    <t>http://prl.com.br/?p=155</t>
  </si>
  <si>
    <t>atendimento@carrefour.com.br</t>
  </si>
  <si>
    <t>loja@prl.com.br</t>
  </si>
  <si>
    <t>08/09/2021, 19:25</t>
  </si>
  <si>
    <t>Pressostato 40_60PSI</t>
  </si>
  <si>
    <t xml:space="preserve">UN   </t>
  </si>
  <si>
    <t>Himater</t>
  </si>
  <si>
    <t>Rialti</t>
  </si>
  <si>
    <t>30.250.781/0001-33</t>
  </si>
  <si>
    <t>34.024.166/0001-60</t>
  </si>
  <si>
    <t>(21) 2441-226</t>
  </si>
  <si>
    <t>(21) 2224-8000</t>
  </si>
  <si>
    <t>https://www.extra.com.br/pressostato-mar-girius-35103-40-60-psi-sdsvq-sem-valvula-de-alivio-15062483/p/15062483?utm_medium=cpc&amp;utm_source=google_freelisting&amp;IdSku=15062483&amp;idLojista=21814</t>
  </si>
  <si>
    <t>https://himater.com.br/produtos/pressostato-margirius/?attribute_modelo=40-60+PSI&amp;utm_source=Google%20Shopping&amp;utm_campaign=Shopping%20-%20Himater&amp;utm_medium=cpc&amp;utm_term=7221</t>
  </si>
  <si>
    <t>https://www.rialti.com.br/pressostato/pressostato-ar-e-agua-margirius-40-60-psi/</t>
  </si>
  <si>
    <t>vendas@himater.com.br</t>
  </si>
  <si>
    <t>contato@rialti.com.br</t>
  </si>
  <si>
    <t>Porta Grelha em PVC 150X150</t>
  </si>
  <si>
    <t>TEKY</t>
  </si>
  <si>
    <t>LIVEN</t>
  </si>
  <si>
    <t>05.929.693/0001-15</t>
  </si>
  <si>
    <t> 22.193.309/0001-88</t>
  </si>
  <si>
    <t> 26.443.804/0003-10</t>
  </si>
  <si>
    <t>(11) 4001-0100</t>
  </si>
  <si>
    <t>(51) 4042-2076</t>
  </si>
  <si>
    <t>(61) 4042-7050</t>
  </si>
  <si>
    <t>https://www.cec.com.br/material-hidraulico/tubos-e-conexoes/porta-grelha/porta-grelha-quadrado-150mm-branco?produto=1058610&amp;idpublicacao=791d2005-d206-4804-b297-71cab438caf1&amp;gclid=CjwKCAiAvriMBhAuEiwA8Cs5lflfo4-A_8ySaAdqoZrF6xMETZUO7lQlUUXN6YTzlFHA5A633a2_vhoCBdsQAvD_BwE</t>
  </si>
  <si>
    <t>https://www.teky.com.br/876/porta-grelha-pvc-para-caixa-sifonada-tampa-quadrada-150mm-classe-8-branca-amanco?gclid=CjwKCAiAvriMBhAuEiwA8Cs5lX_8-kPtd00OLCwMRqnPwaumaDL9hzgy0oqK53UM5dQYWRIvOzZHVhoCO94QAvD_BwE</t>
  </si>
  <si>
    <t>https://livencasa.com/porta-grelha-tigre-quadrada-prata-15x15?gclid=CjwKCAiAvriMBhAuEiwA8Cs5lZCeRf8VxYtb2fYTPQXEHPgRmHlD_lF9ZcuAiCyMLjlmK6MtuoZNERoCZsUQAvD_BwE</t>
  </si>
  <si>
    <t>centralderelacionamento@cec.com.br</t>
  </si>
  <si>
    <t>contato@teky.com.br</t>
  </si>
  <si>
    <t>atendimento@livencasa.com</t>
  </si>
  <si>
    <t>12/11/2021, 13:36</t>
  </si>
  <si>
    <t>Grelha em PVC 150X150</t>
  </si>
  <si>
    <t>CASSOL</t>
  </si>
  <si>
    <t>PADOVANI</t>
  </si>
  <si>
    <t>75.400.218/0017-08</t>
  </si>
  <si>
    <t>50.223.692/0004-58</t>
  </si>
  <si>
    <t>(48) 98281-8711</t>
  </si>
  <si>
    <t> (11)4380-1480</t>
  </si>
  <si>
    <t>https://www.cassol.com.br/grelha-ecologica-pvc-tigre-150mm-quadrada-branca/p?idsku=146944&amp;utm_source=google_shopping&amp;utm_campaign=campanha_inteligente&amp;utm_medium=cpc&amp;gclid=CjwKCAiAvriMBhAuEiwA8Cs5lYCcmcDutTnEG2S9fNUyzdqLkr7evFjtY8TTOlSmI8K28hhRz3e1lBoCr9IQAvD_BwE</t>
  </si>
  <si>
    <t>https://www.cec.com.br/material-hidraulico/tubos-e-conexoes/grelhas-e-ralos/grelha-em-polietileno-quadrado-150mm-branco?produto=1339102&amp;idpublicacao=791d2005-d206-4804-b297-71cab438caf1&amp;gclid=CjwKCAiAvriMBhAuEiwA8Cs5lWJleLpS4ogJRO71MaKiZk6zmKuaw5jmsgG6qNzV3Lyoes5t8B5c4RoCH4gQAvD_BwE</t>
  </si>
  <si>
    <t>https://www.padovani.com.br/grelha-ecologica-quadrada-branca-150mm---tigre/p?idsku=20429&amp;gclid=CjwKCAiAvriMBhAuEiwA8Cs5lV0v9H-ktHGrUxvNMq0qE3eQeLkEE8ucIBhuVzgJqh-F8NUHqEb6BRoCkNwQAvD_BwE</t>
  </si>
  <si>
    <t>robson@cassol.com.br</t>
  </si>
  <si>
    <t>12/11/2021, 13:45</t>
  </si>
  <si>
    <t xml:space="preserve">Junção simples Série N 75x50mm </t>
  </si>
  <si>
    <t>Obramax</t>
  </si>
  <si>
    <t>https://www.obramax.com.br/juncao-de-reducao-esgoto-serie-normal-pvc-dn-75-x-50-tigre-89040245.html</t>
  </si>
  <si>
    <t>https://www.americanas.com.br/produto/1378432163?pfm_carac=juncao-simples-serie-n-75x50mm-tigre&amp;pfm_page=search&amp;pfm_pos=grid&amp;pfm_type=search_page&amp;offerId=5ded54291729c3bbf12592e7</t>
  </si>
  <si>
    <t>https://www.magazineluiza.com.br/juncao-75x50mm-esgoto-simples-tigre/p/hg6720541a/cj/jues/</t>
  </si>
  <si>
    <t xml:space="preserve">Painel LED retangular, de embutir. Potência de 36W,  com dimensões de 3,8x120x30cm. </t>
  </si>
  <si>
    <t>NINE LED</t>
  </si>
  <si>
    <t>27.541.657/0001-12 </t>
  </si>
  <si>
    <t> (11)3402-1581</t>
  </si>
  <si>
    <t>https://www.magazineluiza.com.br/painel-led-de-embutir-40w-luz-branca-retangular-bivolt-empalux/p/cb2df9e8b3/cj/lplu/?&amp;seller_id=eletrorastro&amp;utm_source=google&amp;utm_medium=pla&amp;utm_campaign=&amp;partner_id=54222&amp;gclid=CjwKCAjwzaSLBhBJEiwAJSRoklXvF_D9_iYyb4y-KiyhdXZ5uNipoGt6HtHiCujbFsK-LDo7qJ_TFhoCHeMQAvD_BwE&amp;gclsrc=aw.ds</t>
  </si>
  <si>
    <t>https://www.eletrorastro.com.br/produto/painel-led-embutir-retangular-40w-luz-branco-frio-empalux-79888?utm_source=google&amp;utm_medium=cpc&amp;utm_campaign=&amp;gclid=CjwKCAjwzaSLBhBJEiwAJSRokuh1-XiR4aob46S3yOvsX3-AiK8eNXcEN-IsB5dawy5QC-kTUONeHRoCH7AQAvD_BwE</t>
  </si>
  <si>
    <t>https://www.9led.com.br/luminaria-led-embutir-sobrepor/painel-led-120-x-30-48w</t>
  </si>
  <si>
    <t>Contato@9led.com.br</t>
  </si>
  <si>
    <t>Terminal Tipo Ilhós para cabo de 240,0 mm</t>
  </si>
  <si>
    <t>SANTIL</t>
  </si>
  <si>
    <t>49.474.398/0008-63</t>
  </si>
  <si>
    <t>(11) 3998-3000</t>
  </si>
  <si>
    <t>https://www.b2c.dimensional.com.br/terminalcompressao240mm21compressao1furo138mmcobretm240intelli/p</t>
  </si>
  <si>
    <t>https://www.santil.com.br/produto/terminal-de-cobre-a-compressao-240mm-intelli/2897180/?gclid=CjwKCAjwzaSLBhBJEiwAJSRokljb2jV2ss4M04m1q25JxRcE6-seXaQWC_umyZGPnZl1kkFZ6E4C6RoCRKEQAvD_BwE</t>
  </si>
  <si>
    <t>https://www.viewtech.ind.br/catalog/product/view/id/1294/s/terminal-de-compress-o-olhal-para-cabos-240mm-furo-m16-10un/?utm_source=&amp;utm_medium=&amp;utm_campaign=&amp;utm_term=&amp;utm_content=&amp;gclid=CjwKCAjwzaSLBhBJEiwAJSRokjPUe59VKI7PXmb0f-YVtKe6fqZ75n8k1PKgQBzcqSGIQdRUNXAkdRoCgNAQAvD_BwE#/</t>
  </si>
  <si>
    <t>sac@santil.com.br</t>
  </si>
  <si>
    <t>DIO - Distribuidor Optico - 12fibras</t>
  </si>
  <si>
    <t>SHOPTIME</t>
  </si>
  <si>
    <t>UNICASERV</t>
  </si>
  <si>
    <t>00.776.574/0006-60 </t>
  </si>
  <si>
    <t>07.709.614/0001-96</t>
  </si>
  <si>
    <t>(11) 4003-9898</t>
  </si>
  <si>
    <t>(13) 3345-6015</t>
  </si>
  <si>
    <t>https://www.americanas.com.br/produto/3029216884?sellerId=21086267000113&amp;epar=bp_pl_00_go_inf-aces_acessorios_geral_gmv&amp;opn=YSMESP&amp;WT.srch=1&amp;gclid=CjwKCAjw49qKBhAoEiwAHQVTo5WbwdTA0Jfk_WbKoRIm6veNs6tA9d-x0xyd-P8XIfnHFRPtg8TMMBoCOKAQAvD_BwE</t>
  </si>
  <si>
    <t>https://www.shoptime.com.br/produto/3029216884?sellerId=21086267000113&amp;epar=bp_pl_00_go_el_3p_geral&amp;opn=GOOGLEXML&amp;WT.srch=1&amp;epar=bp_pl_00_go_el_3p_geral&amp;utm_medium=buscappc&amp;utm_source=google&amp;utm_campaign=marca:shop%3Bmidia:buscappc%3Bformato:pla%3Bsubformato:00%3Bidcampanha:el_3p_geral&amp;gclid=CjwKCAjw49qKBhAoEiwAHQVTo2kQnBcs0zmyqi_RMO2QaY6XWdA0kpKw0p1VcartJK-LKPCuI4UvsBoCW9kQAvD_BwE</t>
  </si>
  <si>
    <t>https://www.unicaserv.com.br/fibras-opticas/dios-e-caixas-de-emenda/dio-completo-scapc-para-12-fibras-sm-9125-bandeja-pigtail-e-acopladores-verdes</t>
  </si>
  <si>
    <t>atendimento@Americanas.com.br</t>
  </si>
  <si>
    <t>atendimento.shop@shoptime.com.br</t>
  </si>
  <si>
    <t>contato@unicaserv.com.br</t>
  </si>
  <si>
    <t>https://www.viewtech.ind.br/catalog/product/view/id/713/s/disjuntor-motor-weg-mpw-de-4a-a-6-3a-tripolar-mpw18/?utm_source=&amp;utm_medium=&amp;utm_campaign=&amp;utm_term=&amp;utm_content=&amp;gclid=CjwKCAiAvriMBhAuEiwA8Cs5lRd-7EGQxykbrQoofbv8Ih7ui0I7BMBBVo9ytlJhCYGrtpEm7fkR6hoCA5kQAvD_BwE#/</t>
  </si>
  <si>
    <t>https://www.americanas.com.br/produto/32871129?sellerId=18552346000168&amp;epar=bp_pl_00_go_pla_casaeconst_geral_gmv&amp;opn=YSMESP&amp;WT.srch=1&amp;gclid=CjwKCAiAvriMBhAuEiwA8Cs5le62EA2GAteBL0p4pUbEbVrqbAQX-w1OuoUU9G1HOzWdP7ZrTf-jdRoC1WcQAvD_BwE</t>
  </si>
  <si>
    <t>https://www.pontofrio.com.br/disjuntor-motor-az-weg-mpw18-3-d063-4a-63a-tripolar-1500681826/p/1500681826?utm_medium=cpc&amp;utm_source=GP_PLA&amp;IdSku=1500681826&amp;idLojista=15952&amp;utm_campaign=3P_All-Produtcs_SSC&amp;gclid=CjwKCAiAvriMBhAuEiwA8Cs5lZ7wSwwgcWsGWKj8Ei_XAw3ZUIlAMmLSb-A-dwrrna2FIqr-B_AOdBoCT0EQAvD_BwE</t>
  </si>
  <si>
    <t>12/11/2021, 09:56</t>
  </si>
  <si>
    <t>Tampa metálica para condulete de 3/4", com furo para uma tomada 2P+T ou interruptor</t>
  </si>
  <si>
    <t>(41) 3661-3100</t>
  </si>
  <si>
    <t>(47) 9 9733-0608</t>
  </si>
  <si>
    <t>https://www.eletrorastro.com.br/produto/tampa-1-tecla-para-condulete-1-2-e-3-4-aluminio-tramontina-79655?utm_source=google&amp;utm_medium=cpc&amp;utm_campaign=&amp;gclid=Cj0KCQjwwNWKBhDAARIsAJ8HkheZBAxAWfb3LxMRJBtf2nKgoYtUMo33yerztKlGePocjEZZqTgfVqAaAjYmEALw_wcB</t>
  </si>
  <si>
    <t>https://www.portaleletrico.com.br/tampa-condulete-aluminio-1-sem-pintura-para-1-interruptor-tramontina-39/p?idsku=39&amp;gclid=Cj0KCQjwwNWKBhDAARIsAJ8Hkhdz6RefHiYBEKH7FCOM3Mv47-XEmjUhmTDIbriaKS22xOUoVRq36-caAqfTEALw_wcB</t>
  </si>
  <si>
    <t>https://www.santil.com.br/produto/tampa-para-condulete-1-para-1-posto-vertical-tramontina/2026646/</t>
  </si>
  <si>
    <t>trocasonline@eletrorastro.com.br</t>
  </si>
  <si>
    <t>https://www.portaleletrico.com.br/atendimento/fale-conosco</t>
  </si>
  <si>
    <t xml:space="preserve">Pressostato Diferencial para água, range 25-50 PSI. </t>
  </si>
  <si>
    <t>ELETROFRIGOR</t>
  </si>
  <si>
    <t>MAGALU</t>
  </si>
  <si>
    <t>LOJA DO MECANICO</t>
  </si>
  <si>
    <t xml:space="preserve"> 07.885.198/0001-87</t>
  </si>
  <si>
    <t xml:space="preserve">29.302.348/0001-15 </t>
  </si>
  <si>
    <t>(21) 3803-1400</t>
  </si>
  <si>
    <t xml:space="preserve">0800 773 3838
</t>
  </si>
  <si>
    <t xml:space="preserve">11 3508-9979 </t>
  </si>
  <si>
    <t>https://www.eletrofrigor.com.br/mini-pressostato-cebolinha-de-baixa-elgin-2550-psi-rosca-14-r22-pslp2550.html?gclid=Cj0KCQjw18WKBhCUARIsAFiW7JxXi-4FgClL1EjYdYH866atlSqQWcxr-x8A1Oc3DWhrcfx9OQ6</t>
  </si>
  <si>
    <t>https://www.magazineluiza.com.br/pressostato-cartucho-abre-25-psi-fecha-50-psi-dugold/p/ebdec8h798/cj/teit/?&amp;seller_id=valmessirefrigeracaolt...</t>
  </si>
  <si>
    <t>https://www.lojadomecanico.com.br/produto/164664/21/159/Pressostato-LF08-0036/153/?utm_source=googleshopping&amp;utm_campaign=xmlshop</t>
  </si>
  <si>
    <t>sac@eletrofrigor.com.br</t>
  </si>
  <si>
    <t>corporativo@lojadomecanico.com.br</t>
  </si>
  <si>
    <t>Pressostato diferencial para duto ON/OFF, com range de 30 a 400 Pa. Ref.: ADPS-04-2-N, da DWYER ou equivalente</t>
  </si>
  <si>
    <t>4003-9898</t>
  </si>
  <si>
    <t>https://www.submarino.com.br/produto/2500926862?sellerId=22458112000123&amp;epar=bp_pl_00_go_g35172&amp;epar=bp_pl_00_go_g35172&amp;opn=XMLGOOGLE&amp;WT.srch=1&amp;utm_medium=buscappc&amp;utm_source=google&amp;utm_campaign=marca%3Asuba%3Bmidia%3Abuscappc%3Bformato%3Apla%3Bsubformato%3A00%3Bidcampanha%3Ag35172&amp;gclid=CjwKCAiAvriMBhAuEiwA8Cs5lXJYjJsh0FLliB8pDjA6S2v7oSxbWTANF1dxvp5qsiajqQP1VKSFrBoCP2MQAvD_BwE</t>
  </si>
  <si>
    <t>https://www.americanas.com.br/produto/2500926862?opn=YSMESP</t>
  </si>
  <si>
    <t>https://www.shoptime.com.br/produto/2500926862?opn=GOOGLEXML</t>
  </si>
  <si>
    <t>atendimento.sub@submarino.com.br</t>
  </si>
  <si>
    <t>12/11/2021, 10:12</t>
  </si>
  <si>
    <t xml:space="preserve">Bandeja móvel 600mm para Rack 19"x1U com fixação frontal. </t>
  </si>
  <si>
    <t>Central Cabos</t>
  </si>
  <si>
    <t>Americanas</t>
  </si>
  <si>
    <t>08.626.431/0001-70</t>
  </si>
  <si>
    <t>(11) 3334-3720</t>
  </si>
  <si>
    <t>https://www.centralcabos.com.br/bandeja-movel-1u/p</t>
  </si>
  <si>
    <t>https://www.magazineluiza.com.br/bandeja-movel-ventilada-1-u-x-600-mm-preto-pier-telecom/p/cbdd33jjeb/ud/band/</t>
  </si>
  <si>
    <t>https://www.americanas.com.br/produto/44925985</t>
  </si>
  <si>
    <t>corporativo@centralcabos.com.br</t>
  </si>
  <si>
    <t>Caixa de inspeção de solo sem tampa - ø260, h=290mm. Ref: MON-711 ou equivalente técnico</t>
  </si>
  <si>
    <t>Eletrorastro</t>
  </si>
  <si>
    <t>Santil</t>
  </si>
  <si>
    <t>https://www.eletrorastro.com.br/produto/caixa-de-inspecao-para-aterramento-pvc-preto-taf-85530?utm_source=google&amp;utm_medium=cpc&amp;utm_c%E2%80%A6</t>
  </si>
  <si>
    <t>https://www.extra.com.br/caixa-de-inspecao-para-aterramento-pvc-preto-taf-1509491040/p/1509491040?utm_medium=cpc&amp;utm_source=google_…</t>
  </si>
  <si>
    <t>https://www.santil.com.br/produto/caixa-de-inspecao-de-terra-conica-sem-tampa-250-x-250mm-paratec/2897879</t>
  </si>
  <si>
    <t>santil@santil.com.br</t>
  </si>
  <si>
    <t>Caixa tipo quadro de comando, dimensões mínimas de 600x400x200m</t>
  </si>
  <si>
    <t>ELETROTRAFO</t>
  </si>
  <si>
    <t>80.224.785/0001-15</t>
  </si>
  <si>
    <t>22.193.309/0001-88</t>
  </si>
  <si>
    <t>(19) 3446-7537</t>
  </si>
  <si>
    <t>(43) 3520-5000</t>
  </si>
  <si>
    <t>+55 (51) 4042-2076</t>
  </si>
  <si>
    <t>https://www.b2c.dimensional.com.br/quadro-comando-sobrepor-aco-carbono-bege-ral-7032-600-mm-400-mm-200-mm-c-flange-inferior/p?idsku=939138&amp;utm_source={google}&amp;utm_medium={shopping}&amp;utm_term={smart-roas}&amp;utm_keyword=&amp;gclid=CjwKCAjwzaSLBhBJEiwAJSRokt85eAf2gmvAnpkyHHurMkZshFhWDmo7y5yTE0hLKDJPKmyRNSAfjRoCepoQAvD_BwE</t>
  </si>
  <si>
    <t>https://www.eletrotrafo.com.br/painel-comando-200-x-200-x-120-ce-qcs-2020-12-std-902301-cemar-05054190/p?idsku=4640&amp;https://www.eletrotrafo.com.br/?utm_source=google&amp;utm_medium=Shopping_inteligente&amp;gclid=CjwKCAjwzaSLBhBJEiwAJSRoknvJ2vS01ghBSfRG1s2bxrX0qiGEZRFM6pge8jB4o4jncdHssuwI7BoCbasQAvD_BwE</t>
  </si>
  <si>
    <t>https://www.teky.com.br/1959/quadro-de-comando-metalico-600x400x200mm-cflange-bege-ip64-cemar</t>
  </si>
  <si>
    <t>faleconosco@eletrotrafo.com.br</t>
  </si>
  <si>
    <t xml:space="preserve">Painel LED quadrado, de sobrepor. Potência de 18W, , temperatura de cor 4000K, com dimensões de 3,2x21,5x21,5cm.  </t>
  </si>
  <si>
    <t>BLIGHT</t>
  </si>
  <si>
    <t>LAYDNER</t>
  </si>
  <si>
    <t>10.434.457/0001-68</t>
  </si>
  <si>
    <t>27.959.446/0001-02</t>
  </si>
  <si>
    <t>(45) 3038-4600</t>
  </si>
  <si>
    <t>(015) 3251 – 9305</t>
  </si>
  <si>
    <t>https://www.blight.com.br/luminarias/plafons/luminaria-sobrepor-led-brilia-438343-quadrado-225x225mm-18w-4000k-120g-bivolt</t>
  </si>
  <si>
    <t>https://www.magazineluiza.com.br/painel-plafon-led-sobrepor-quadrado-225-x-225cm-18w-4000k-branco-neutro-galaxy/p/kd22faha62/cj/plfn/</t>
  </si>
  <si>
    <t>https://laydner.com/produto/438343-luminaria-painel-quadrado-de-sobrepor-225cm-4000k/</t>
  </si>
  <si>
    <t>sac@blight.com.br</t>
  </si>
  <si>
    <t>vendas@laydner.com</t>
  </si>
  <si>
    <t>Interruptor Diferencial  4 x 100A - 30 Ma</t>
  </si>
  <si>
    <t>PORTAL ELETRICO</t>
  </si>
  <si>
    <t>https://www.magazineluiza.com.br/interruptor-diferencial-residual-tetrapolar-100a-sdr4100003-steck/p/cc10aa5562/cj/inre/</t>
  </si>
  <si>
    <t>https://www.santil.com.br/produto/interruptor-diferencial-residual-100a-4-polos-30-ma-steck/392713</t>
  </si>
  <si>
    <t>https://www.portaleletrico.com.br/interruptor-dr-fuga-4p-30ma-100a-sdr4100-0-03-steck-250/p</t>
  </si>
  <si>
    <t xml:space="preserve">Arandela LED quadrado, de sobrepor. Potência de 9W,  temperatura de cor 3000K, com dimensões de 5x15x15cm.  </t>
  </si>
  <si>
    <t>INSPIRE HOME</t>
  </si>
  <si>
    <t>24.335.485/0001-32 </t>
  </si>
  <si>
    <t>(47) 3285-6425</t>
  </si>
  <si>
    <t>https://www.blight.com.br/luminarias/arandelas/arandela-led-brilia-303492-eclipse-quadrada-9w-3000k-105g-ip54-bivolt-150x150x50mm-grafite</t>
  </si>
  <si>
    <t>https://laydner.com/produto/303492-arandela-eclipse-quadrada-grafite-9w-3000k-brilia/</t>
  </si>
  <si>
    <t>https://www.inspirehome.com.br/arandela-led-eclipse-quadrado-luz-indireta-externo-3000k-9w-bivolt-15x15cm-aluminio-e-polimero-grafite-brilia-303492/p?gclid=CjwKCAjwzaSLBhBJEiwAJSRokrTyLx92lpvRSds-OMQ--Lpt9tdOg0d9TPMaRXSIVNa2fqaaxk1pTBoCPU4QAvD_BwE</t>
  </si>
  <si>
    <t>atendimento@inspirehome.com.br</t>
  </si>
  <si>
    <t>Arandela LED quadrado, de sobrepor. Potência de 8W, IP65, temperatura de cor 6500K</t>
  </si>
  <si>
    <t>https://www.blight.com.br/luminarias/arandelas/arandela-led-brilia-303621-tartaruga-8w-6500k-ip65-bivolt-200x100x55mm-branco?parceiro=8963&amp;gclid=CjwKCAjwzaSLBhBJEiwAJSRokr9KBNCpYm5xJAO2A-Hr8cXHsRr-7ji8J38CLNiWDwHr3KSZRbxAjBoCw1MQAvD_BwE</t>
  </si>
  <si>
    <t>https://laydner.com/produto/437520-lumi-tartaruga-p-area-ext-branca-8w-biv-6500k/</t>
  </si>
  <si>
    <t>https://www.magazineluiza.com.br/arandela-led-area-externa-brilia/p/hk1e95b8cb/cj/luri/</t>
  </si>
  <si>
    <t>Transformador 220V24V AC, 150VA</t>
  </si>
  <si>
    <t>Eletrotrafo</t>
  </si>
  <si>
    <t>Dimensional</t>
  </si>
  <si>
    <t>Casas Bahia</t>
  </si>
  <si>
    <t> 4003-4336</t>
  </si>
  <si>
    <t>https://www.eletrotrafo.com.br/</t>
  </si>
  <si>
    <t>https://www.b2c.dimensional.com.br/</t>
  </si>
  <si>
    <t>https://carrinho.casasbahia.com.br/</t>
  </si>
  <si>
    <t> sac@casasbahia.com.br</t>
  </si>
  <si>
    <t>Ventilador Duplo para Rack padrão 19", c/ conexões, fixações e acessórios. Ref: Carthom's ou equivalentes técnicos</t>
  </si>
  <si>
    <t>Mercado Livre</t>
  </si>
  <si>
    <t>TL info</t>
  </si>
  <si>
    <t>03.007.331/0001-41 </t>
  </si>
  <si>
    <t>31.328.282/0001-84</t>
  </si>
  <si>
    <t xml:space="preserve"> 21-2283-3139</t>
  </si>
  <si>
    <t>https://produto.mercadolivre.com.br/MLB-1949318530-kit-ventilacao-padro-19-c-2-cooler-rack-gforce-bivolt-_JM#position=3&amp;search_layout=grid&amp;%E2%80%A6%201/4</t>
  </si>
  <si>
    <t>https://tlinfo.com.br/</t>
  </si>
  <si>
    <t>https://www.americanas.com.br/produto/3288024086?sellerId=83064741000897&amp;epar=bp_pl_00_go_pc_gamer&amp;opn=YSMESP&amp;WT.srch=1&amp;gcli%E2%80%A6%201/4</t>
  </si>
  <si>
    <t>vendas@tlinfo.com.br</t>
  </si>
  <si>
    <t xml:space="preserve">Cruzeta de aço para poste tipo cantoneira 100 X 100 mm e comprimento de 2200 mm. </t>
  </si>
  <si>
    <t>MULTIPLACE</t>
  </si>
  <si>
    <t>PLENOBRAS</t>
  </si>
  <si>
    <t>72.313.828/0001-00</t>
  </si>
  <si>
    <t>(51) 2101-6800</t>
  </si>
  <si>
    <t>Tekyhttps://www.teky.com.br/12574/cruzeta-polimerica-reta-oca-pposte-90x1125x2400mm-asw-brasil</t>
  </si>
  <si>
    <t>https://www.multiplace.net.br/produto-detalhes/105999496/cruzeta-polimerica-reta-oca-p-poste-90x90x2000mm-ref-cpfv-rge.html?loja=44622&amp;tc..</t>
  </si>
  <si>
    <t>https://www.plenobras.com.br/produto/cruzeta-polimerica-reta-oca-p-poste-90x112-5x2400mm-ref-cpfv-20931</t>
  </si>
  <si>
    <t>contato@multiplace.net.br</t>
  </si>
  <si>
    <t>plenobras@plenobras.com.br</t>
  </si>
  <si>
    <t>Contator monopolar 16A- Rele de Impulso</t>
  </si>
  <si>
    <t>LOJAS SCHNEIDER</t>
  </si>
  <si>
    <t xml:space="preserve">23.644.045/0003-66 </t>
  </si>
  <si>
    <t>(11) 2388-3396</t>
  </si>
  <si>
    <t>https://loja.se.com/rele-de-impulso-itl-1p-1no-16a-bobina-130-vac-5060hz--48-vdc-a9c30311/p?idsku=66109&amp;gclid=Cj0KCQjwqKuKBhCxARIsAC...</t>
  </si>
  <si>
    <t>https://www.viewtech.ind.br/catalog/product/view/id/1181/s/rele-de-impulso-finder-120vac-1na-16a/?utm_source=&amp;utm_medium=&amp;utm_campaign</t>
  </si>
  <si>
    <t>https://www.eletrorastro.com.br/produto/rele-de-impulso-telerruptor-a9c30811-1p-16a-230-240vca-schneider-82736?utm_source=google&amp;utm_m</t>
  </si>
  <si>
    <t>atendimento.schneider@seliafullservice.com.br</t>
  </si>
  <si>
    <t>Bloco Autônomo 30 LEDS, 4W, na cor branca 6300K</t>
  </si>
  <si>
    <t>GIMBA</t>
  </si>
  <si>
    <t>54.651.716/0011-50</t>
  </si>
  <si>
    <t>(11) 2763-5000</t>
  </si>
  <si>
    <t>https://www.gimba.com.br/luminaria-de-emergencia/luminaria-de-emergencia-30-leds-bivolt-branco-lea-30-intelbras/?PID=59624&amp;utm_source=googleshopping&amp;utm_medium=googleshopping&amp;utm_campaign=googleshopping&amp;gclid=CjwKCAjw49qKBhAoEiwAHQVTozfu4Lmso_Lr-bOfX_nFCOVUYNyUQKlioLMo-VuGn6-mQXDsyOteHxoC__sQAvD_BwE</t>
  </si>
  <si>
    <t>https://www.magazineluiza.com.br/luminaria-de-emergencia-intelbras-autonoma-branco-lea-30-intelbras/p/ffjke4hc4e/cj/luem/?&amp;seller_id=telhanorte&amp;utm_source=google&amp;utm_medium=pla&amp;utm_campaign=&amp;partner_id=60721&amp;gclid=CjwKCAjw49qKBhAoEiwAHQVTo_7MV_LNrgp8VmGpb_tGd-FdGnYijd89o-qCisez0fSKOcWBj5jMkxoCKKMQAvD_BwE&amp;gclsrc=aw.ds</t>
  </si>
  <si>
    <t>https://www.eletrorastro.com.br/produto/luminaria-emergencia-autonoma-30-leds-lde-intelbras-90123?utm_source=google&amp;utm_medium=cpc&amp;utm_campaign=&amp;gclid=CjwKCAjw49qKBhAoEiwAHQVTo-kx3CemCHXCpW0vBRNkpPZsZcY-bEn1UgoOMjnArPPmy_aj3Ck0BRoCFaIQAvD_BwE</t>
  </si>
  <si>
    <t>lojavirtual@gimba.com.br</t>
  </si>
  <si>
    <t>Lâmpada sinaleiro LED vermelho 22mm</t>
  </si>
  <si>
    <t xml:space="preserve"> 00.776.574/0006-60</t>
  </si>
  <si>
    <t>https://www.americanas.com.br/produto/1853005161?pfm_carac=sinaleiro-led-ac%252Fdc-vermelho-elitek&amp;pfm_page=search&amp;pfm_pos=grid&amp;pfm_type=search_page&amp;offerId=5f1996e379bf8430cb6b1b4c</t>
  </si>
  <si>
    <t>https://www.magazineluiza.com.br/sinaleiro-led-ac-dc-vermelho-elitek/p/kc42h6dfd2/pi/siad/</t>
  </si>
  <si>
    <t>https://www.submarino.com.br/produto/1853005161?pfm_carac=sinaleiro-led-ac%252Fdc-vermelho-elitch&amp;pfm_page=search&amp;pfm_pos=grid&amp;pfm_type=search_page</t>
  </si>
  <si>
    <t xml:space="preserve">Lâmpada Sinaleiro LED verde 22mm. </t>
  </si>
  <si>
    <t>https://www.casasbahia.com.br/material-construcao/EletricaparaConstrucao/QuadrosCaixasEletricas/sinalizador-led-22mm-plastico-monobloco-220vca-verde-schneider-1500428000.html?IdSku=1500428000</t>
  </si>
  <si>
    <t>https://www.b2c.dimensional.com.br/sinaleiro-red-plast-vd-22mm-220v-led-cewsm2d23/p</t>
  </si>
  <si>
    <t>https://www.viewtech.ind.br/sinaleiro-led-weg-220v-verde-monobloco#/</t>
  </si>
  <si>
    <t xml:space="preserve"> Terminal tipo ilhós 6,0mm</t>
  </si>
  <si>
    <t>06.913.480/0015-63.</t>
  </si>
  <si>
    <t>https://www.b2c.dimensional.com.br/terminal-eletrico-tubular-simples-ilhos-pre-isolado-6mm2-preto-h6-020sw-conexel/p?idsku=949393&amp;utm_so...</t>
  </si>
  <si>
    <t>https://www.portaleletrico.com.br/terminal-ilhos-simples-60mm-amarelo-embalagem-com-100-pecas-eletrokit-950/p?idsku=950&amp;gclid=CjwKCAjw</t>
  </si>
  <si>
    <t>https://www.viewtech.ind.br/catalog/product/view/id/1807/s/terminal-tubular-preto-para-cabo-6mm-100-unidades/?utm_source=&amp;utm_medium=&amp;u...</t>
  </si>
  <si>
    <t>Contador de Força Tripolar 25A</t>
  </si>
  <si>
    <t>MI MELHOR INDUSTRIA</t>
  </si>
  <si>
    <t>00.507.405/0001-10</t>
  </si>
  <si>
    <t>11 99615-3114</t>
  </si>
  <si>
    <t>https://www.b2c.dimensional.com.br/contator-3p-25a-220vca-50-60hz-1na-1nf-3ts33110an2/p</t>
  </si>
  <si>
    <t>https://www.eletrotrafo.com.br/contator-siemens-3ts30-10-0an2-9a-220v-00232899/p</t>
  </si>
  <si>
    <t>https://melhorindustria.com.br/contator-potencia-24v-25a-1na-1nf-siemens-3ts33110ac2-mf-35676</t>
  </si>
  <si>
    <t>info@melhorindustria.com.Br</t>
  </si>
  <si>
    <t>Contator auxiliar 1 NA + 1 NF</t>
  </si>
  <si>
    <t>ACDC ELETRÔNICA</t>
  </si>
  <si>
    <t>MERCADO LIVRE</t>
  </si>
  <si>
    <t xml:space="preserve">14.561.602/0001-22 </t>
  </si>
  <si>
    <t>03.007.331/0001-41</t>
  </si>
  <si>
    <t>(31)3318-1200</t>
  </si>
  <si>
    <t>https://www.americanas.com.br/produto/3451224652</t>
  </si>
  <si>
    <t>https://www.acdceletronica.com.br/loja/controles-eletricos/5187-bloco-de-contato-auxiliar-3rh1921-1da11-siemens-5968.html</t>
  </si>
  <si>
    <t>https://produto.mercadolivre.com.br/MLB-2045676887-contato-auxiliar-3rh1921-1da11-siemens-_JM#position=1&amp;search_layout=stack&amp;type=item&amp;tracking_id=a943ff2f-d63c-44c6-965d-1c84cdd8cf35</t>
  </si>
  <si>
    <t>acdcvendas@gmail.com</t>
  </si>
  <si>
    <t>Chave de Fluxo para água com conexao de 1 polegada e palhetas de 1 a 6 polegadas. Ref.: IMP-23 da Cibracon</t>
  </si>
  <si>
    <t>DOUTOR IRRIGAÇÃO</t>
  </si>
  <si>
    <t>VAPORTEC</t>
  </si>
  <si>
    <t xml:space="preserve"> 26.095.415/0001-80</t>
  </si>
  <si>
    <t>00.793.959/0003-93</t>
  </si>
  <si>
    <t>(27) 3264-4497</t>
  </si>
  <si>
    <t>49 32400907</t>
  </si>
  <si>
    <t>https://www.doutorirrigacao.com.br/medicao-e-instrumentacao/chave-de-fluxo-fluxostato-agua-mod-imp-23-220v-1--p</t>
  </si>
  <si>
    <t>https://www.magazineluiza.com.br/chave-de-fluxo-para-agua-imp-23-cibracon/p/bbdh19ghhk/cj/hidr/?&amp;seller_id=mercadodasbombas</t>
  </si>
  <si>
    <t>https://loja.vaportec.com.br/chave-de-fluxo-agua-mod-imp-23-220v-1</t>
  </si>
  <si>
    <t>rh@doutorirrigacao.com.br</t>
  </si>
  <si>
    <t xml:space="preserve">financeiro@vaportec.com.br </t>
  </si>
  <si>
    <t>PREÇO MEDIANO</t>
  </si>
  <si>
    <t>Cinta para porte circular</t>
  </si>
  <si>
    <t>JUDY CABOS</t>
  </si>
  <si>
    <t>74.003.740/0001-18</t>
  </si>
  <si>
    <t>71 3388-2051</t>
  </si>
  <si>
    <t>https://www.americanas.com.br/produto/2075398922?loja=5806978000169&amp;epar=bp_pl_00_go_pla_casaeconst_geral_gmv&amp;WT.srch=1&amp;opn=Y</t>
  </si>
  <si>
    <t>https://judycabos.com.br/produto/cinta-circular-aco-galvanizada-150mm-abracadeira/</t>
  </si>
  <si>
    <t>https://www.teky.com.br/8147/cinta-galvanizada-circular-150mm-com-parafuso-nac-ferragens?sa=X&amp;ved=0CF0QyLAHahcKEwiw-sfu45LzAhUAA..</t>
  </si>
  <si>
    <t>ATENDIMENTO@JUDYCABOS.COM.BR</t>
  </si>
  <si>
    <t>Cabo HDMI de 20m</t>
  </si>
  <si>
    <t>Shoptime</t>
  </si>
  <si>
    <t>KABUM</t>
  </si>
  <si>
    <t>Atacado da informatica</t>
  </si>
  <si>
    <t>05.570.714/0001-59</t>
  </si>
  <si>
    <t>28.563.094/0001-26</t>
  </si>
  <si>
    <t>11 4933-7744</t>
  </si>
  <si>
    <t>(19) 2114.4444</t>
  </si>
  <si>
    <t>51 99409-9424</t>
  </si>
  <si>
    <t>https://www.shoptime.com.br/</t>
  </si>
  <si>
    <t>https://www.kabum.com.br</t>
  </si>
  <si>
    <t>https://atacadodeinformatica.com.br/</t>
  </si>
  <si>
    <t>faleconosco@kabum.com.br</t>
  </si>
  <si>
    <t xml:space="preserve">Relé de Supervisão Trifásico. Ref.: BVS1 P da Coel </t>
  </si>
  <si>
    <t>https://www.magazineluiza.com.br/bvs-falta-e-sequencia-208-a-480-vca-cod-bvs1-p-coel/p/cbbc48k0e1/pi/ivst/?&amp;seller_id=h3leletrica&amp;utm_sourc...</t>
  </si>
  <si>
    <t>https://www.viewtech.ind.br/catalog/product/view/id/3057/s/rele-monitor-de-tensao-trifasico-coel-208v-a-480v-bvs/?utm_source=&amp;utm_medium=&amp;...</t>
  </si>
  <si>
    <t>https://www.b2c.dimensional.com.br/rele-tensao-falta-fase-trifasico-1-reversivel/p?idsku=937934&amp;utm_source={google}&amp;utm_medium={shopping..</t>
  </si>
  <si>
    <t>MINIDISJUNTOR MODULAR DIN 2X10A</t>
  </si>
  <si>
    <t>VIEWTECH</t>
  </si>
  <si>
    <t>PREÇO OBTIDO POR SITE</t>
  </si>
  <si>
    <t>07.327.325/0001-22</t>
  </si>
  <si>
    <t>08007733838</t>
  </si>
  <si>
    <t>(41) 3552-1400</t>
  </si>
  <si>
    <t>https://www.viewtech.ind.br/catalog/product/view/id/614/s/disjuntor-bipolar-10a-weg-mini-din-mdw-c10-5ka-curva-c/?utm_source=&amp;utm_medium=…</t>
  </si>
  <si>
    <t>https://www.magazineluiza.com.br/mini-disjuntor-bipolar-10a-mdw-c10-2-weg/p/hd8701c864/cj/didi/?&amp;seller_id=peletricamaterialeletrico&amp;utm_so…</t>
  </si>
  <si>
    <t>https://www.eletrorastro.com.br/produto/mini-disjuntor-bipolar-10a-siemens-81523?utm_source=google&amp;utm_medium=cpc&amp;utm_campaign=&amp;gcli…</t>
  </si>
  <si>
    <t>VENDAS@VIEWTECH.IND.BR</t>
  </si>
  <si>
    <t>araucaria@eletrorastro.com.br</t>
  </si>
  <si>
    <t>Placas de identificação de tomadas</t>
  </si>
  <si>
    <t>IPLACAS</t>
  </si>
  <si>
    <t>31.424.454/0001-13 </t>
  </si>
  <si>
    <t>(19) 3276-9108</t>
  </si>
  <si>
    <t>https://www.iplacas.com.br/Kit-etiqueta-110-220</t>
  </si>
  <si>
    <t>https://www.elastobor.com.br/placa-de-sinalizacao-sinalize-etiqueta-110v-5-x-25cm-16un/p?idsku=101467162&amp;gclid=Cj0KCQjwwNWKBhDAARIsAJ8Hkhft3jYdMUWBRmMisq9OLK_o1XM9wYu_qelKO2XL0O2wzt0BYfgKRKoaAj8CEALw_wcB</t>
  </si>
  <si>
    <t>https://www.magazineluiza.com.br/etiqueta-identificadora-tomadas-220v-cartela-c-16-15-x-35-look/p/ga1jdeg21d/pa/etpi/</t>
  </si>
  <si>
    <t>vendas@iplacas.com.br</t>
  </si>
  <si>
    <t>sac@elastobor.com.br </t>
  </si>
  <si>
    <t xml:space="preserve"> Chave comutadora de três posições com contato</t>
  </si>
  <si>
    <t>0800-200-4336</t>
  </si>
  <si>
    <t>https://www.pontofrio.com.br/transformador-110-220v-para-24v-5a-120va-religavel-polux/p/1513498489</t>
  </si>
  <si>
    <t>https://www.extra.com.br/transformador-110-220v-para-24v-5a-120va-religavel-polux/p/1513498489</t>
  </si>
  <si>
    <t>https://www.casasbahia.com.br/_error?n=404&amp;url=https://npdp.casasbahia.com.br/transformador-110-220v-para-24v-5a-120va-religavel-polux-1513498489/p/1513498489?utm_medium=Cpc&amp;utm_source=GP_PLA&amp;IdSku=1513498489&amp;idLojista=35903&amp;utm_campaign=3P_AllProducts_SSC&amp;gclid=CjwKCAjwkvWKBhB4EiwA-GHjFoJqpVsA2Hfitf0YxzYAObznyc3V47foOhLeraKNgUAQsBrq5InSrxoCaoUQAvD_BwE</t>
  </si>
  <si>
    <t>falecom@sac.casasbahia.com.Br</t>
  </si>
  <si>
    <t>Terminal Tipo Ilhós para cabo de #50,0mm²</t>
  </si>
  <si>
    <t>BAU DA ELETRONICA</t>
  </si>
  <si>
    <t xml:space="preserve"> 20.369.007/0001-92</t>
  </si>
  <si>
    <t xml:space="preserve"> 03.007.331/0001-4</t>
  </si>
  <si>
    <t>11 2442-6600</t>
  </si>
  <si>
    <t>https://www.portaleletrico.com.br/terminal-ilhos-simples-50mm-azul-eletrokit-951/p?idsku=951&amp;gclid=Cj0KCQjwqKuKBhCxARIsACf4XuGobN1PT...</t>
  </si>
  <si>
    <t>https://www.baudaeletronica.com.br/terminal-ilhos-tubular-isolado-50mm-azul-i-50.html?gclid=Cj0KCQjwqKuKBhCxARIsACf4XuFZjw4TKySYzYE..</t>
  </si>
  <si>
    <t>https://produto.mercadolivre.com.br/MLB-1503412601-e50-20-50mm-terminal-tubular-ilhos-az-com-50-pecas-_JM?matt_tool=56291529&amp;matt_w..</t>
  </si>
  <si>
    <t>contato@baudaeletronica.com.br</t>
  </si>
  <si>
    <t>Conector porta fusível com fusível de vidro de 3 A</t>
  </si>
  <si>
    <t>MELHOR INDUSTRIA</t>
  </si>
  <si>
    <t>(11) 99615-3114</t>
  </si>
  <si>
    <t>https://melhorindustria.com.br/conector-porta-fusivel-4mm-6-3a-800v-vd/am-ek-10/35-conexel-wc-596100056?gclid=CjwKCAjwy7CKBhBMEiwA0.</t>
  </si>
  <si>
    <t>https://www.b2c.dimensional.com.br/conector-porta-fusivel-termoplastico-bege-63-a-15mm2/p?idsku=939875&amp;utm_source={google}&amp;utm_mediu.</t>
  </si>
  <si>
    <t>23/09/2021 13:37Borne Fusível Weg BTWS 6,3A 4mm² Parafuso Cinza | View Techhttps://www.viewtech.ind.br/catalog/product/view/id/5626/s/borne-fusivel-weg-btws-6-3a-4mm2-parafuso-cinza/?utm_source=&amp;utm_medium=&amp;ut</t>
  </si>
  <si>
    <t>info@melhorindustria.com.br</t>
  </si>
  <si>
    <t xml:space="preserve"> Bloco de contatos auxiliares para Contatora 2 NA + 2 NF</t>
  </si>
  <si>
    <t>https://www.americanas.com.br/produto/2791920081?sellerId=18552346007068&amp;epar=bp_pl_00_go_pla_casaeconst_geral_gmv&amp;opn=YSMESP..</t>
  </si>
  <si>
    <t>https://www.b2c.dimensional.com.br/bloco-contato-auxiliar-contator-frontal-1nf-3rh19111ha01-siemens/p?idsku=945967&amp;utm_source={google}&amp;u...</t>
  </si>
  <si>
    <t>https://www.magazineluiza.com.br/bloco-de-contato-2na-referencia-3rh1911-1fa20-siemens/p/ae0ff85a7j/rc/rcnm/?&amp;seller_id=nacontatotem&amp;utm...</t>
  </si>
  <si>
    <t>Terminal Tipo Ilhós para cabo de #16,0mm²</t>
  </si>
  <si>
    <t>https://www.baudaeletronica.com.br/terminal-ilhos-tubular-isolado-16mm-azul-i-16-22.html?gclid=CjwKCAjwybyJBhBwEiwAvz4G70shH2eQt-Pt1..</t>
  </si>
  <si>
    <t>https://www.b2c.dimensional.com.br/terminal-eletrico-tubular-simples-ilhos-pre-isolado-16-mm2-azul/p?idsku=939512&amp;utm_source=%7bgoogle%..</t>
  </si>
  <si>
    <t>https://www.portaleletrico.com.br/terminal-ilhos-simples-16mm-azul-eletrokit-946/p?idsku=946&amp;gclid=CjwKCAjwybyJBhBwEiwAvz4G74vfbP1Ckx..</t>
  </si>
  <si>
    <t>Terminal Tipo Ilhós para cabo de #70,0mm²</t>
  </si>
  <si>
    <t>SETTA</t>
  </si>
  <si>
    <t>01.134.726/0001-80</t>
  </si>
  <si>
    <t>(34) 3818-2727</t>
  </si>
  <si>
    <t>https://www.lojasetta.com/b2c/loja/2064/terminal-ilhos-70mm-amarelo%20/189687/produto/</t>
  </si>
  <si>
    <t>https://www.portaleletrico.com.br/terminal-ilhos-simples-70mm-amarelo-eletrokit-1057/p?idsku=1057&amp;gclid=Cj0KCQjwqKuKBhCxARIsACf4XuE_.</t>
  </si>
  <si>
    <t>loja@gruposetta.com.br</t>
  </si>
  <si>
    <t>Manilha Torcida</t>
  </si>
  <si>
    <t>VELAMAR</t>
  </si>
  <si>
    <t>PORTO NAUTICO</t>
  </si>
  <si>
    <t>50.252.188/0001-33</t>
  </si>
  <si>
    <t>32.149.330/0001-30</t>
  </si>
  <si>
    <t>(11) 3926-8898</t>
  </si>
  <si>
    <t>(27) 32076117</t>
  </si>
  <si>
    <t>https://www.magazineluiza.com.br/manilha-torcida-curta-4mm-marine-importa/p/jk4e4jba59/pi/cbmn/?&amp;seller_id=velamarnautica&amp;utm_source=go..</t>
  </si>
  <si>
    <t>https://www.velamar.com.br/manilha-torcida-curta-4mm.html?gclid=Cj0KCQjwqKuKBhCxARIsACf4XuFTCMadqPjZkV_kPaQSuoBbrFg6oQIE7OR...</t>
  </si>
  <si>
    <t>https://www.portonautico.com.br/manilha-inox-torcida-curva-4mm?sa=X&amp;ved=0CEkQyLAHahcKEwiw9J6g5pLzAhUAAAAAHQAAAAAQFQ3</t>
  </si>
  <si>
    <t>vendas@portonautico.com.br</t>
  </si>
  <si>
    <t>Gerenciador de cabos com velcro</t>
  </si>
  <si>
    <t>HD STORE</t>
  </si>
  <si>
    <t>12.580.606/0001-22</t>
  </si>
  <si>
    <t>(11) 2391-4997</t>
  </si>
  <si>
    <t>001 206 266 2992</t>
  </si>
  <si>
    <t>https://www.magazineluiza.com.br/kit-c-10-fita-preta-organizador-de-cabos-dupla-face-3mx2cm-multitoc/p/fjf09e5428/cj/orfi/</t>
  </si>
  <si>
    <t>https://www.hdstore.com.br/organizador-velcro-rolo-3m-x-20mm-pt-muvc0010-multitoc?gclid=CjwKCAjw49qKBhAoEiwAHQVTowY5dZqKUz9iCK_vF5uQCaJW6kF6oz6ePu8wBY6Rjb5oUvBQ69fPTRoCyRIQAvD_BwE</t>
  </si>
  <si>
    <t>https://www.amazon.com.br/Fita-Preta-Organizador-Cabos-Dupla/dp/B07TWB3GF8/ref=asc_df_B07TWB3GF8/?tag=googleshopp00-20&amp;linkCode=df0&amp;hvadid=379773237779&amp;hvpos=&amp;hvnetw=g&amp;hvrand=5211278475256357468&amp;hvpone=&amp;hvptwo=&amp;hvqmt=&amp;hvdev=c&amp;hvdvcmdl=&amp;hvlocint=&amp;hvlocphy=1031875&amp;hvtargid=pla-1253175120182&amp;psc=1</t>
  </si>
  <si>
    <t>contato@hdstore.com.br</t>
  </si>
  <si>
    <t>ajuda-amazon@amazon.com.br</t>
  </si>
  <si>
    <t>Lâmpada sinaleiro LED amarelo 22mm</t>
  </si>
  <si>
    <t>https://www.viewtech.ind.br/catalog/product/view/id/1647/s/sinaleiro-led-weg-110v-amarelo-monobloco/?utm_source=&amp;utm_medium=&amp;utm_camp.</t>
  </si>
  <si>
    <t>https://www.portaleletrico.com.br/sinaleiro-redondo-22mm-led-amarelo-hd16-22d-y220-2130-bhs-3456/p?idsku=3466&amp;gclid=Cj0KCQjwqKuKBhC...</t>
  </si>
  <si>
    <t>https://www.b2c.dimensional.com.br/sinaleiro-red-plast-am-22mm-220v-led-slds2203/p?idsku=938494&amp;utm_source={google}&amp;utm_medium={sho</t>
  </si>
  <si>
    <t>Terminal Tipo Ilhós para cabo de #25,0mm²</t>
  </si>
  <si>
    <t>https://www.santil.com.br/produto/terminal-ilhos-pre-isolado-amarelo-simples-25mm-eletrokit0/2538425/?gclid=Cj0KCQjwqKuKBhCxARIsACf4Xu.</t>
  </si>
  <si>
    <t>https://www.portaleletrico.com.br/terminal-ilhos-simples-25mm-amarelo-eletrokit-935/p?idsku=935&amp;gclid=Cj0KCQjwqKuKBhCxARIsACf4XuE9a1.</t>
  </si>
  <si>
    <t>https://www.baudaeletronica.com.br/terminal-ilhos-tubular-isolado-25mm-amarelo-i-25.html?gclid=Cj0KCQjwqKuKBhCxARIsACf4XuFQtpBoKQlF…</t>
  </si>
  <si>
    <t>Terminal Tipo Ilhós para cabo de 120mm</t>
  </si>
  <si>
    <t>https://www.b2c.dimensional.com.br/terminal-compressao-120mm2-1-comp-1f-138mm-cu-tm12013/p?idsku=940166&amp;utm_source={google}&amp;utm...</t>
  </si>
  <si>
    <t>https://www.santil.com.br/produto/terminal-de-cobre-a-compressao-120mm-intelli/2897081/?gclid=Cj0KCQjwqKuKBhCxARIsACf4XuE1mP8yO8z...</t>
  </si>
  <si>
    <t>https://www.viewtech.ind.br/catalog/product/view/id/5494/s/terminal-de-compressao-olhal-para-cabo-120mm-com-furo-m12-sc120-12/?utm_sourc..</t>
  </si>
  <si>
    <t>Régua com 4 tomadas 2P+T 10A250VCA para fixação rack padrão 19</t>
  </si>
  <si>
    <t>https://www.submarino.com.br/produto/3549161055?opn=XMLGOOGLE&amp;sellerid=559915000131&amp;WT.srch=1&amp;epar=bp_pl_00_go_g35172&amp;epar...</t>
  </si>
  <si>
    <t>https://www.magazineluiza.com.br/regua-com-4-tomadas-para-rack-19-10a-rk4-ctc/p/afd0j03065/rc/rcnm/?&amp;seller_id=solucaocaboseireli&amp;utm_so...</t>
  </si>
  <si>
    <t>https://produto.mercadolivre.com.br/MLB-1039471797-regua-rack-central-net-19-04-tom-cabo-pp-3x250x110-20a-_JM?matt_tool=83149186&amp;mat...</t>
  </si>
  <si>
    <t>ELETRONOR</t>
  </si>
  <si>
    <t>05.047.273/0006-10</t>
  </si>
  <si>
    <t> 80.224.785/0001-15</t>
  </si>
  <si>
    <t>(54) 98148 3800</t>
  </si>
  <si>
    <t>https://loja.eletronor.com.br/eletroduto-pre-zincado-pesado-4-quot--par-230mm-c-luva---gfc-01/p?idsku=639&amp;gclid=CjwKCAiAvriMBhAuEiwA8Cs5lY0JssqVggE1r07XoKxsPTULmYdC33FToRd86F3zijbmsQ6hEYiMsRoCuqUQAvD_BwE</t>
  </si>
  <si>
    <t>https://www.copafer.com.br/eletroduto-galvanizado-medio-3-metros-elecon-p2252487?tsid=69&amp;pp=/137.1893&amp;pht=5891501858647464&amp;gclid=CjwKCAiAvriMBhAuEiwA8Cs5lfFJNvWSJ1if-4HhGGUwvtYk_VS9zp3rD9fxpLjURqWB7gbH_s_k6RoC1A4QAvD_BwE</t>
  </si>
  <si>
    <t>https://www.eletrotrafo.com.br/eletroduto-de-ferro-galvanizado-pesado-1-2--x-3mts-150mm-nbr13057-34020001/p?idsku=5500</t>
  </si>
  <si>
    <t>suporte.cliente@eletronor.com</t>
  </si>
  <si>
    <t>Sinalizador Áudiovisual  Endereçável para sistema de alarme de incêndio. Referência:VALKYRIE ASB  da Global Fire Equipments.</t>
  </si>
  <si>
    <t>https://www.americanas.com.br/produto/603440873?epar=bp_pl_00_go_pla_aic_geral_gmv&amp;opn=YSMESP&amp;WT.srch=1&amp;gclid=CjwKCAiAm7OMBhAQEiwArvGi3G7HkEl4jcEwtfa8_Wlv8Cg9ZE59jmsRTb7QPVJQ7zRZmmFK-N1gpBoCV0IQAvD_BwE</t>
  </si>
  <si>
    <t>https://www.shoptime.com.br/produto/603440873?epar=bp_pl_dr_go_sscaic_geral_gmv&amp;opn=GOOGLEXML&amp;WT.srch=1&amp;epar=bp_pl_dr_go_sscaic_geral_gmv&amp;utm_medium=buscappc&amp;utm_source=google&amp;utm_campaign=marca:shop%3Bmidia:buscappc%3Bformato:pla%3Bsubformato:dra%3Bidcampanha:sscaic_geral_gmv&amp;gclid=CjwKCAiAm7OMBhAQEiwArvGi3Hds_w8SI-oiBDB0zztrutLTFmGqaRyKVVKjp9zoW23z6UfkMibWvhoCpkoQAvD_BwE</t>
  </si>
  <si>
    <t>https://www.submarino.com.br/produto/603440873?epar=bp_pl_00_go_pla_aic_geral_gmv&amp;epar=bp_pl_00_go_pla_aic_geral_gmv&amp;opn=XMLGOOGLE&amp;WT.srch=1&amp;utm_medium=buscappc&amp;utm_source=google&amp;utm_campaign=marca%3Asuba%3Bmidia%3Abuscappc%3Bformato%3Apla%3Bsubformato%3A00%3Bidcampanha%3Apla_aic_geral_gmv&amp;gclid=CjwKCAiAm7OMBhAQEiwArvGi3L7EpF7aK750_1IEAsY5n5nh8c-GmJ4JwIRmGn1rg62TfhY_RaZPHBoCltsQAvD_BwE</t>
  </si>
  <si>
    <t>Tampão para caixa de aterramento reforçado, articulado e quadrado Ø 30cm. Ref: MON-718 ou equivalente técnico</t>
  </si>
  <si>
    <t>Panelas Ferreira</t>
  </si>
  <si>
    <t>Pollo fundido</t>
  </si>
  <si>
    <t>Fundição Vesuvio</t>
  </si>
  <si>
    <t>obtido pelo site</t>
  </si>
  <si>
    <t> 10.960.302/0001-65</t>
  </si>
  <si>
    <t>26.909.869.0001-47</t>
  </si>
  <si>
    <t>04.818.715/0001-07</t>
  </si>
  <si>
    <t>(37)3381-2405</t>
  </si>
  <si>
    <t>(37) 3381-4086</t>
  </si>
  <si>
    <t xml:space="preserve">(11) 4524 0918 </t>
  </si>
  <si>
    <t>https://www.panelasferreira.com.br/construcoes/tampao-de-ferro/tampao-de-ferro-fundido-articulado-60x60-cm</t>
  </si>
  <si>
    <t>https://pollofundidos.com.br/produtos/tampao-de-ferro-fundido-articulado-30-x-30-cm-za/?pf=gs&amp;gclid=Cj0KCQjw7MGJBhD-ARIsAMZ0eesOG4k%E2%80%A6</t>
  </si>
  <si>
    <t>https://www.fundicaovesuvio.com.br/tampoes/tampoes-ff/tampao-t-30-x-30-articulado?parceiro=8841&amp;gclid=Cj0KCQjw7MGJBhD-ARIsAMZ0eeshXxXEyjVKfZl2Ak3ff05wC-RMAKrS4Cl4w5PrBBTXFdJCouCz_iwaAmsmEALw_wcB#accessibletabscontent0-0</t>
  </si>
  <si>
    <t> contatopanelas@gmail.com</t>
  </si>
  <si>
    <t>vendas01@pollofundidos.com.br</t>
  </si>
  <si>
    <t xml:space="preserve">comercial@fundicaovesuvio.com.br </t>
  </si>
  <si>
    <t>Quadro de embutir ou sobrepor abrigado, nas dimensões de 600x800x200 mm, c/ trilhos DIN para fixação de equipamentos, borneira SAK para ligação dos cabos conf. projeto, c/ conexões, fixações, identificações e acessórios.</t>
  </si>
  <si>
    <t xml:space="preserve">EHE </t>
  </si>
  <si>
    <t> 10.673.839/0001-44</t>
  </si>
  <si>
    <t>80.224.785/0001-15 </t>
  </si>
  <si>
    <t>(19) 3342-0272</t>
  </si>
  <si>
    <t>(47) 997330608</t>
  </si>
  <si>
    <t>https://www.lojaehe.com.br/eletrica/quadro-de-comando/copia-quadro-comando-80x60x20-cm?parceiro=6256&amp;gclid=Cj0KCQiAsqOMBhDFARIsAFBTN3c5NaUtCBNn4xanhhIhFTsTcdke9aKjnhrW_v4jnYglJZS9i0l9QP8aApjkEALw_wcB</t>
  </si>
  <si>
    <t>https://www.google.com/aclk?sa=l&amp;ai=DChcSEwjx2J6c84j0AhWRDJEKHUXgAO4YABADGgJjZQ&amp;sig=AOD64_3ynjJ_RgDZcFLowKVpUYbmvNEQ-A&amp;ctype=5&amp;q=&amp;ved=0ahUKEwjEmpmc84j0AhX6pJUCHRYtALcQww8I9gQ&amp;adurl=</t>
  </si>
  <si>
    <t>https://www.portaleletrico.com.br/quadro-de-comando-800x600x200mm-com-flange-lumibras-2504/p?idsku=2513&amp;gclid=Cj0KCQiAsqOMBhDFARIsAFBTN3eDkH0oTAIXnAQLkQBGHvoCcbI8tjYmjZbBMWyO7qjRw-FBdJM5nrgaAhHQEALw_wcB</t>
  </si>
  <si>
    <t>atendimento@ehe.com.br</t>
  </si>
  <si>
    <t>08/11/2021, 10:43</t>
  </si>
  <si>
    <t>https://www.americanas.com.br/produto/1823066300</t>
  </si>
  <si>
    <t>https://www.magazineluiza.com.br/luminaria-led-plafon-quadrado-de-sobrepor-18w-4000k-21cm-438343-brilia/p/dhj61556d8/cj/luri/?&amp;seller_id=proleds-solucoesiluminacao&amp;utm_source=google&amp;utm_medium=pla&amp;utm_campaign=&amp;partner_id=61984&amp;gclid=CjwKCAiAm7OMBhAQEiwArvGi3BP4ddAAUh6ZyOW7-370IuMyMt3QUwNh6k8odT4a2Nefy3svggKCWRoCBr8QAvD_BwE&amp;gclsrc=aw.ds</t>
  </si>
  <si>
    <t>https://www.extra.com.br/luminaria-led-quadrada-sobrepor-21cm-4000k-18w-brilia-1524827103/p/1524827103?utm_medium=cpc&amp;utm_source=google_freelisting&amp;IdSku=1524827103&amp;idLojista=82714</t>
  </si>
  <si>
    <t>Disjuntor Caixa Moldada 3x630A (Fixo), Icc mín=10kA (220V).</t>
  </si>
  <si>
    <t>AQUAFORT</t>
  </si>
  <si>
    <t>022642560001-31</t>
  </si>
  <si>
    <t>( 41) 3247-1199</t>
  </si>
  <si>
    <t>https://www.americanas.com.br/produto/2876743301?sellerId=37036106000155&amp;epar=bp_pl_00_go_pla_casaeconst_geral_gmv&amp;opn=YSMESP&amp;WT.srch=1&amp;gclid=Cj0KCQjw8eOLBhC1ARIsAOzx5cF8159L3wVS7hby6szaRCGjuTNyDxDxRvVZa59WzneSym9oXsFTBiQaAsMuEALw_wcB</t>
  </si>
  <si>
    <t>https://www.magazineluiza.com.br/disjuntor-trifasico-caixa-moldada-630a-ajustavel-elitek/p/fhf951be45/cj/djcm/?&amp;seller_id=atacadobarbosa&amp;utm_source=google&amp;utm_medium=pla&amp;utm_campaign=&amp;partner_id=61982&amp;gclid=Cj0KCQjw8eOLBhC1ARIsAOzx5cGCWGPVUnff7eEf-5TlkCsPURfw6ZmC4nVUiVdjLXypKbgjld42_PUaAgTQEALw_wcB&amp;gclsrc=aw.ds</t>
  </si>
  <si>
    <t>https://www.acquafort.com.br/disjuntorcaixamoldadatripolar630aenerbras/p?idsku=4536&amp;gclid=Cj0KCQjw8eOLBhC1ARIsAOzx5cFjajvYFXTXrm6XjOKtJsI1PejrjCx5D819plu2cx6gzSmeauJWp5YaAoHsEALw_wcB</t>
  </si>
  <si>
    <t>Ecommerce@acquafort.com.br</t>
  </si>
  <si>
    <t>Kit barramento trifásico 100A para 16 módulos DIN</t>
  </si>
  <si>
    <t>ANHANGUERA FERRAMENTAS</t>
  </si>
  <si>
    <t>TATETI</t>
  </si>
  <si>
    <t>00.565.813/0001-2</t>
  </si>
  <si>
    <t xml:space="preserve"> 65.369.985/0003-34</t>
  </si>
  <si>
    <t>(19) 3516-3000</t>
  </si>
  <si>
    <t>(15) 3229-0010</t>
  </si>
  <si>
    <t>https://www.anhangueraferramentas.com.br/produto/kit-barramento-trifasico-100a-para-16-modulos-din-904381n-cemar-108902</t>
  </si>
  <si>
    <t>https://www.tateti.com.br/produto/kit-de-barramento-para-quadro-de-distribuicao-trifasico-16-din-100a-cemar/4784887</t>
  </si>
  <si>
    <t>https://www.b2c.dimensional.com.br/kit-barramento-trifasico-100-a-16-din/p?idsku=938393&amp;utm_source={google}&amp;utm_medium={shopping}&amp;utm_term={smart-roas}&amp;utm_keyword=&amp;gclid=CjwKCAjwzaSLBhBJEiwAJSRokgtgYIjjDf9z6HI5Rdtr1c66s4TlZ8IcXvC_IZ_u3TCyYaH6jHMnZRoCdDIQAvD_BwE</t>
  </si>
  <si>
    <t xml:space="preserve">atendimento@anhangueraferramentas.com.br </t>
  </si>
  <si>
    <t>sac@tateti.com.br</t>
  </si>
  <si>
    <t>Cabo de alumínio singelo protegido XLPE/HDPE 50MM – 15kV</t>
  </si>
  <si>
    <t>DLIGHT</t>
  </si>
  <si>
    <t>CONDUSCAMP</t>
  </si>
  <si>
    <t>preço obtido por e-mail</t>
  </si>
  <si>
    <t>11.983.125/0001-03</t>
  </si>
  <si>
    <t>02.080.427/0001-72</t>
  </si>
  <si>
    <t xml:space="preserve">(11) 99295-8617 </t>
  </si>
  <si>
    <t>19 3738-3399</t>
  </si>
  <si>
    <t>https://www.dlight.com.br/</t>
  </si>
  <si>
    <t>https://produto.mercadolivre.com.br/MLB-1727110791-cabo-protegido-50mm-15kv-alta-tensao-224-amperes-15-metros-_JM?matt_tool=6818648</t>
  </si>
  <si>
    <t>http://www.conduscamp.com.br/</t>
  </si>
  <si>
    <t>adilson@dlight.com.br</t>
  </si>
  <si>
    <t>vendas@conduscamp.com.br</t>
  </si>
  <si>
    <t>Disjuntor de Caixa Moldada 3 x 175 A, curva C, Icc= 16 ka</t>
  </si>
  <si>
    <t>ENERGIA COMPLETA</t>
  </si>
  <si>
    <t xml:space="preserve">37.585.325/0001-93 </t>
  </si>
  <si>
    <t>(47) 98816-8743</t>
  </si>
  <si>
    <t>https://www.viewtech.ind.br/catalog/product/view/id/662/s/disjuntor-caixa-moldada-weg-175a-dwp-250l-tripolar/?utm_source=&amp;utm_medium=&amp;utm_campaign=&amp;utm_term=&amp;utm_content=&amp;gclid=CjwKCAjwzaSLBhBJEiwAJSRoktpJ5erG-tiowQDCLOGDZ1K210D7Vl0x1kC5m3nZXWEYuYbTP9GdgRoCd7wQAvD_BwE#</t>
  </si>
  <si>
    <t>https://www.energiacompleta.com.br/disjuntor-caixa-moldada-dlj-soprano</t>
  </si>
  <si>
    <t>https://www.americanas.com.br/produto/3624923111</t>
  </si>
  <si>
    <t>atendimento@energiacompleta.com.br</t>
  </si>
  <si>
    <t xml:space="preserve">Painel LED quadrado, de embutir. Potência de 12W, com dimensões de 1,6x17x17cm. </t>
  </si>
  <si>
    <t>ANDRÉ ILUMINAÇÃO</t>
  </si>
  <si>
    <t>32.374.146/0001-93</t>
  </si>
  <si>
    <t>(21) 3597-5488</t>
  </si>
  <si>
    <t>https://www.blight.com.br/luminarias/luminaria-de-embutir/luminaria-embutir-led-brilia-438220-quadrado-170x170mm-12w-4000k-120g-bivolt</t>
  </si>
  <si>
    <t>https://laydner.com/produto/438220-luminaria-painel-quadrado-de-embutir-17cm-4000k/</t>
  </si>
  <si>
    <t>https://www.andreiluminacao.com.br/decorativo/painel-de-embutir-quadrado-led-17x17cm-12w-4000k-bivolt-438220-brilia</t>
  </si>
  <si>
    <t>vendas@andreiluminacao.com.br</t>
  </si>
  <si>
    <t>VIPLUZ</t>
  </si>
  <si>
    <t>LUMIEREGYN</t>
  </si>
  <si>
    <t>15.363.199/0001-90</t>
  </si>
  <si>
    <t>31.716.971/0001-66</t>
  </si>
  <si>
    <t>(54) 99246-5341</t>
  </si>
  <si>
    <t>https://www.blight.com.br/luminarias/plafons/luminaria-sobrepor-led-brilia-439197-quadrado-170x170mm-12w-4000k-120g-bivolt</t>
  </si>
  <si>
    <t>https://vipluz.com.br/produto/painel-de-led-quadrado-de-sobrepor-12w-170x170mm/</t>
  </si>
  <si>
    <t>https://www.lumieregyn.com.br/luminaria-de-sobrepor/luminaria-sobrepor-led-brilia-439197-painel-quadrado-170x170mm-12w-4000k-120g-bivolt</t>
  </si>
  <si>
    <t>contato@vipluz.com.br</t>
  </si>
  <si>
    <t>contato@lumieregyn.com.br</t>
  </si>
  <si>
    <t>Cabo de Fibra óptica interno 6 fibras</t>
  </si>
  <si>
    <t> (11) 4003-5544</t>
  </si>
  <si>
    <t>https://www.submarino.com.br/produto/3549159326?sellerId=559915000131&amp;epar=bp_pl_00_go_g35172&amp;opn=XMLGOOGLE&amp;WT.srch=1&amp;epar=bp_pl_00_go_g35172&amp;utm_medium=buscappc&amp;utm_source=google&amp;utm_campaign=marca:suba%3bmidia:buscappc%3bformato:pla%3bsubformato:00%3bidcampanha:g35172&amp;gclid=CjwKCAjw2P-KBhByEiwADBYWCr3c_gMVFnQuBp3_4ImSj-EOfCfkPLtzU5m44meU6ibv_s7Juj2PfxoCc98QAvD_BwE</t>
  </si>
  <si>
    <t>https://www.magazineluiza.com.br/cabo-optico-multimodo-4fo-50-125-cog-47935958-metro-prysmian/p/fjhe10861a/in/aprf/?&amp;seller_id=asolucaocabos&amp;utm_source=google&amp;utm_medium=pla&amp;utm_campaign=&amp;partner_id=54222&amp;gclid=CjwKCAjw2P-KBhByEiwADBYWCoicjCemFR3O5ZXsyPFKQ_TC8zb-dW1PNS75-JcZCsTv3O9yj8q_RRoCgssQAvD_BwE&amp;gclsrc=aw.ds</t>
  </si>
  <si>
    <t>https://www.americanas.com.br/produto/3549159326?sellerId=559915000131&amp;epar=bp_pl_00_go_inf-aces_acessorios_geral_gmv&amp;opn=YSMESP&amp;WT.srch=1&amp;gclid=CjwKCAjw2P-KBhByEiwADBYWCn_qX0Zl_9BhKlw_yP1D--_CWp3qELk7PjqD31RUDNPF2rm3aqdqeRoCyAEQAvD_BwE</t>
  </si>
  <si>
    <t>Disjuntor motor de 16A. Ref.:3RV10 21 - 4AA10 da Siemens</t>
  </si>
  <si>
    <t>COMEL</t>
  </si>
  <si>
    <t>VERDOLIN</t>
  </si>
  <si>
    <t>04.123.471/0001-48</t>
  </si>
  <si>
    <t>02.219.124/0001-98</t>
  </si>
  <si>
    <t>(53) 3035-8000</t>
  </si>
  <si>
    <t>(31) 3231-4320</t>
  </si>
  <si>
    <t>https://www.comelrg.com.br/produtos/disjuntor-motor-3rv10-21-110-160a/?pf=gs</t>
  </si>
  <si>
    <t>http://www.verdolin.com.br/product.php?id_product=1144</t>
  </si>
  <si>
    <t>https://www.americanas.com.br/produto/3693886384?sellerId=18960907000168&amp;epar=bp_pl_00_go_liv_todas_geral_gmv&amp;opn=YSMESP&amp;WT.srch=1&amp;gclid=CjwKCAiAvriMBhAuEiwA8Cs5lf51BCjaKsh6tUWht7QBedc_1lFAVALCBM211reWZiqV2vDNDptRGxoCfW4QAvD_BwE&amp;cor=Branco</t>
  </si>
  <si>
    <t>atendimento@comelrg.com.br</t>
  </si>
  <si>
    <r>
      <t>atendimento@</t>
    </r>
    <r>
      <rPr>
        <b/>
        <sz val="11"/>
        <color rgb="FF5F6368"/>
        <rFont val="Arial"/>
        <family val="2"/>
      </rPr>
      <t>verdolin</t>
    </r>
    <r>
      <rPr>
        <sz val="11"/>
        <color rgb="FF4D5156"/>
        <rFont val="Arial"/>
        <family val="2"/>
      </rPr>
      <t>.com.br</t>
    </r>
  </si>
  <si>
    <t>Disjuntor de Caixa Moldada 3 x 160 A, curva C, Icc= 16 ka</t>
  </si>
  <si>
    <t>https://www.santil.com.br/produto/disjuntor-tripolar-caixa-moldada-fixo-160a-asgard-steck/471836/?gclid=CjwKCAjwzaSLBhBJEiwAJSRoklO-iQpSiHPeRSEKiG8PqqwB6FOAsxOVA2VsboCwKZCj8UygAb6pjBoC2doQAvD_BwE</t>
  </si>
  <si>
    <t>https://www.viewtech.ind.br/catalog/product/view/id/5320/s/disjuntor-caixa-moldada-weg-160a-tripolar-dwb-160b-16ka/?utm_source=&amp;utm_medium=&amp;utm_campaign=&amp;utm_term=&amp;utm_content=&amp;gclid=CjwKCAjwzaSLBhBJEiwAJSRoktmU2FbGtkLocrq1Rzr-2IT1_Pu4Xp18fhUeWqPE4A3qYV5TF342kxoCVXoQAvD_BwE</t>
  </si>
  <si>
    <t>https://www.b2c.dimensional.com.br/disjuntor-caixa-moldada-tripolar-termico-e-magnetico-fixos-160a/p</t>
  </si>
  <si>
    <t>Cabo de cobre com blindagem Individual e Coletiva de 4 X 1,50mm²</t>
  </si>
  <si>
    <t>0800-637-7246</t>
  </si>
  <si>
    <t>https://produto.mercadolivre.com.br/MLB-1830666477-cabo-controle-blindado-malha-cobre-estanhado-4x15-mm-20-m-_JM?matt_tool=31508429&amp;matt_word=&amp;matt_source=google&amp;matt_campaign_id=14303413595&amp;matt_ad_group_id=125984286637&amp;matt_match_type=&amp;matt_network=g&amp;matt_device=c&amp;matt_creative=539354956068&amp;matt_keyword=&amp;matt_ad_position=&amp;matt_ad_type=pla&amp;matt_merchant_id=232663116&amp;matt_product_id=MLB1830666477&amp;matt_product_partition_id=1457960502647&amp;matt_target_id=pla-1457960502647&amp;gclid=Cj0KCQjw8eOLBhC1ARIsAOzx5cGJEpw8JdqM8321NSKJFdDd2MXlElk-L5tQb_-Q2xf8EfdCEZSLoK0aAjS6EALw_wcB</t>
  </si>
  <si>
    <t>Quadro elétrico de sobrepor, dimensões de 400x400x200mm, com pintura na cor cinza clara e placa de montagem laranja</t>
  </si>
  <si>
    <t>Obtido por site</t>
  </si>
  <si>
    <t>https://www.b2c.dimensional.com.br/quadro-comando-sobrepor-aco-carbono-bege-ral-7032-400-mm-400-mm-200-mm-c-flange-inferior/p?idsku=…</t>
  </si>
  <si>
    <t>https://www.portaleletrico.com.br/quadro-de-comando-ce-400x400x200mm-com-flange-cemar-4733/p?idsku=4808&amp;gclid=CjwKCAjwy7CKBhBME…</t>
  </si>
  <si>
    <t>https://www.viewtech.ind.br/catalog/product/view/id/3722/s/caixa-para-painel-de-comando-eletrico-40x40x20-view-tech/?utm_source=&amp;utm_medi…</t>
  </si>
  <si>
    <t>Conectorização ou fusão de fibra óptica multimodo</t>
  </si>
  <si>
    <t>SV</t>
  </si>
  <si>
    <t>https://www.centralcabos.com.br/conector-fibra-optica-fast-sc-upc-monomodo/p?idsku=2017043773&amp;gclid=EAIaIQobChMIw6b58JLp8wIVV-TICh356AxPEAYYBSABEgLjrvD_BwE</t>
  </si>
  <si>
    <t>https://www.extra.com.br/conector-optico-rapido-up2tech-sc-upc-kit-com-100-unidades-1505944090/p/1505944090?utm_medium=cpc&amp;utm_source=GP_PLA&amp;IdSku=1505944090&amp;idLojista=12231&amp;utm_campaign=3P_agrupamento_medio_SSC&amp;gclid=EAIaIQobChMI9aXksqTp8wIVwwWICR1XNgDsEAQYDCABEgK6APD_BwE</t>
  </si>
  <si>
    <t>https://www.pontofrio.com.br/conector-optico-rapido-up2tech-sc-upc-kit-com-100-unidades-1521712678/p/1521712678?utm_medium=cpc&amp;utm_source=GP_PLA&amp;IdSku=1521712678&amp;idLojista=145309&amp;utm_campaign=3P_All-Produtcs_SSC&amp;gclid=EAIaIQobChMI9aXksqTp8wIVwwWICR1XNgDsEAQYDyABEgKSgvD_BwE</t>
  </si>
  <si>
    <t>https://www.b2c.dimensional.com.br/chave-comut-lig-des-knob-vm-3p-25a-690v-lb225b33yrtopo/p?idsku=939159&amp;gclid=CjwKCAiAvriMBhAuEiwA8Cs5lcgyFLOjKFAaK0BRqlPjkopECBoiRXUwpxlAnSBPWHyXzMGwmpeBfRoC1PwQAvD_BwE</t>
  </si>
  <si>
    <t>https://www.magazineluiza.com.br/chave-comutadora-liga-desliga-knob-vermelha-3-polos-25a-690-v-lb225b33yrtopo-ace-ace-schmersal/p/ka488e9c27/rc/rcnm/?&amp;seller_id=dimensionalcentelha</t>
  </si>
  <si>
    <t>https://www.eletrorastro.com.br/produto/chave-comutadora-l-d-tripolar-25a-metaltex-87025?utm_source=google&amp;utm_medium=cpc&amp;utm_campaign=&amp;gclid=CjwKCAiAvriMBhAuEiwA8Cs5ldCwzIl1TNn7zO7RED73zPIVvDWHl2OTuoU4dT-RT_PhORsN89QAcBoCgVIQAvD_BwE</t>
  </si>
  <si>
    <t>Divisor (septo) 50x3000mm para eletrocalha</t>
  </si>
  <si>
    <t>DIBA 695</t>
  </si>
  <si>
    <t>04.123.471/0001-4</t>
  </si>
  <si>
    <t>05.255.141/0001-79</t>
  </si>
  <si>
    <t>(21) 3549-0090</t>
  </si>
  <si>
    <t>https://www.santil.com.br/produto/septo-divisor-perfurado-50mm-com-3-metros-ch22-calhas-kennedy/2730478/</t>
  </si>
  <si>
    <t>https://www.comelrg.com.br/produtos/divisor-perfurado-para-eletrocalha-50mm/?pf=gs</t>
  </si>
  <si>
    <t>https://www.diba695.com.br/divisor-p-eletrocalha-c-lateral-50-708w07-7913/p?idsku=21976&amp;utm_source=googleMerchant&amp;utm_medium=XML&amp;utm_keywords=googleshoppingv2</t>
  </si>
  <si>
    <t>vendasonline@diba695.com.br</t>
  </si>
  <si>
    <t>Kit barramento trifásico 100A para 34 módulos</t>
  </si>
  <si>
    <t>https://www.anhangueraferramentas.com.br/produto/kit-barramento-trifasico-100a-para-34-modulos-din-904383n-cemar-109003</t>
  </si>
  <si>
    <t>https://www.portaleletrico.com.br/barramento-trifasico-para-34-disjuntores-100a-kit-universal-cemar-4485/p</t>
  </si>
  <si>
    <t>https://www.teky.com.br/2021/kit-barramento-cobre-trifasico-34-disjuntores-din-universal-100a-derivacao-32a-cemar</t>
  </si>
  <si>
    <t>Contatora tripolar para força, bobina 24V, com contados auxiliares 2NA + 2NF, corrente nominal de 20 A. Ref.: Siemens ou equivalente</t>
  </si>
  <si>
    <t>800 11 50 60</t>
  </si>
  <si>
    <t>https://www.eletrorastro.com.br/</t>
  </si>
  <si>
    <t>https://www.magazineluiza.com.br/</t>
  </si>
  <si>
    <t>https://www.extra.com.br/contator-22a-220v-2na-2nf-jng-1513498201/p/1513498201?utm_medium=cpc&amp;utm_source=GP_PLA&amp;IdSku=15134982…</t>
  </si>
  <si>
    <t xml:space="preserve">Painel LED quadrado, de embutir. Potência de 18W, temperatura de cor 4000K com dimensões de 2,5x22,5x22,5cm.  </t>
  </si>
  <si>
    <t>https://www.blight.com.br/luminarias/luminaria-de-embutir/luminaria-embutir-led-brilia-438244-quadrado-225x225mm-18w-4000k-120g-bivolt</t>
  </si>
  <si>
    <t>https://laydner.com/produto/438244-luminaria-painel-quadrado-de-embutir-225cm-4000k/</t>
  </si>
  <si>
    <t>https://www.portaleletrico.com.br/luminaria-led-de-embutir-quadrada-225x225cm-20w-1220lm-4000k-branco-save-energy-1413/p?idsku=1413&amp;gclid=CjwKCAjwzaSLBhBJEiwAJSRoknUYk31KbhjgnhxaK_Em0b1SGdhnInmpWk4IzO4rqWnQZu7GYr5hpBoCwGkQAvD_BwE</t>
  </si>
  <si>
    <t>Mini contator tripolar de 25 A, 127 - 220 V</t>
  </si>
  <si>
    <t>37.585.325/0001-93</t>
  </si>
  <si>
    <t>https://www.b2c.dimensional.com.br/contator-3p-25a-220vca-50-60hz-1na-lc1e2510m7/p?idsku=939168&amp;gclid=CjwKCAiAvriMBhAuEiwA8Cs5lXLL3xecbByrORiXi1i17uj8NEBaGIw1Z04EU7JmoqFpbK0U4a2juxoCoh0QAvD_BwE</t>
  </si>
  <si>
    <t>https://www.energiacompleta.com.br/contator-cwl-weg?utm_source=google&amp;utm_medium=Shopping&amp;utm_campaign=contator-cwl-weg&amp;inStock&amp;gclid=CjwKCAiAvriMBhAuEiwA8Cs5lUrpGfVu_f7-qwmoBAqxAM8m3CBUzuj_2TsOQ8PJGoUcw3Fz0FptqxoChZ8QAvD_BwE</t>
  </si>
  <si>
    <t>https://www.viewtech.ind.br/catalog/product/view/id/529/s/contator-weg-cwm-25a-220vca-cwm25-00-30v26/?utm_source=&amp;utm_medium=&amp;utm_campaign=&amp;utm_term=&amp;utm_content=&amp;gclid=CjwKCAiAvriMBhAuEiwA8Cs5la7C8WVb13PhXUM7IRT6Oty3OIT-urct2gb9uOhQwPDoe7Tv0I1M3hoCcX0QAvD_BwE#/</t>
  </si>
  <si>
    <t>Tampa metálica para condulete de 3/4", com furo para duas tomadas 2P+T ou interruptores</t>
  </si>
  <si>
    <t>https://www.b2c.dimensional.com.br/tampa-condulete-al-s-pint-2-horiz-1-56117043/p?idsku=939296</t>
  </si>
  <si>
    <t>https://www.eletrorastro.com.br/produto/tampa-2-teclas-para-condulete-1-aluminio-tramontina-82900?utm_source=google&amp;utm_medium=cpc&amp;utm_campaign=&amp;gclid=Cj0KCQjwwNWKBhDAARIsAJ8Hkhe2ZYHD7TTMyWP6oAlnGn4QLCK74vhmWKAOF2jQrqThYLbKsCyPOz0aArGuEALw_wcB</t>
  </si>
  <si>
    <t>https://www.portaleletrico.com.br/tampa-condulete-aluminio-1-sem-pintura-para-2-interruptores-tramontina-11/p?idsku=11&amp;gclid=Cj0KCQjwwNWKBhDAARIsAJ8HkhezCnk0hcrJYFlrPH028oIRuVArSFpRNC1WbSsdwHiD7l4p4VNvQYoaAltwEALw_wcB</t>
  </si>
  <si>
    <t>https://www.b2c.dimensional.com.br/comutador-knob-3-posicoes-preto-22mm-45-graus-2na-p20scr4b2a-metaltex/p?idsku=948831&amp;utm_source=</t>
  </si>
  <si>
    <t>https://loja.se.com/comutador-schneider-xa2ed33-22mm-plastico-manopla-curta-3-pos-fixa-2na-1101527/p?idsku=64020&amp;gclid=CjwKCAjwy7CK</t>
  </si>
  <si>
    <t>https://www.viewtech.ind.br/catalog/product/view/id/5461/s/chave-comutadora-weg-3-posicoes-2na/?utm_source=&amp;utm_medium=&amp;utm_campaig</t>
  </si>
  <si>
    <t>Fornecimento e Instalação de Subestação pré-fabricada compacta em um único invólucro sobreposta para um transformador de 500 kVA de potência. Incluso chaves secionadoras de saída de baixa tensão, cubículo de média tensão com equipamentos de proteção de acordo com projeto e espaço para transformador de potência a seco. Referência: Elos, Ormazabal ou equivalente técnicos</t>
  </si>
  <si>
    <t xml:space="preserve">un   </t>
  </si>
  <si>
    <t>ORMAZABAL</t>
  </si>
  <si>
    <t>PREÇO OBTIDO PELO EMAIL</t>
  </si>
  <si>
    <t>03.572.323/0003-00</t>
  </si>
  <si>
    <t>(11)98354-0338</t>
  </si>
  <si>
    <t>www.ormazabal.com</t>
  </si>
  <si>
    <t>mgo@ormazabal.com</t>
  </si>
  <si>
    <t>LUXION</t>
  </si>
  <si>
    <t>04.936.801/0001-14</t>
  </si>
  <si>
    <t xml:space="preserve">54 3021 0007 </t>
  </si>
  <si>
    <t xml:space="preserve">contato@luxion.com.br </t>
  </si>
  <si>
    <t>vendas@luxion.com.br</t>
  </si>
  <si>
    <t>Transformador, isolado a seco, resina epóxi, 13,8kV / 380 V. Ligação Triângulo/Estrela. Potência nominal de 500 kVA. Grau de proteção: IP-00 nas de 1395x730x1415 mm</t>
  </si>
  <si>
    <t>UNIÃO TRANSFORMADORES</t>
  </si>
  <si>
    <t>INDUSUL</t>
  </si>
  <si>
    <t>WEG</t>
  </si>
  <si>
    <t>65.696.619/0001-28</t>
  </si>
  <si>
    <t>08.018.660/0001-01</t>
  </si>
  <si>
    <t>07.175.725/0014-84 </t>
  </si>
  <si>
    <t>11 2023-9000</t>
  </si>
  <si>
    <t>(47) 3307-1700</t>
  </si>
  <si>
    <t>(51) 3222-7800</t>
  </si>
  <si>
    <t>https://www.transformadoresuniao.com.br/</t>
  </si>
  <si>
    <t>www.indusul.com</t>
  </si>
  <si>
    <t>www.wackersul.com.br</t>
  </si>
  <si>
    <t>vendas@transformadoresuniao.com.br</t>
  </si>
  <si>
    <t>vendas@indusul.com</t>
  </si>
  <si>
    <t>wacker@wackersul.com.br</t>
  </si>
  <si>
    <t>Conector XLR fêmea para painel 3 pólos</t>
  </si>
  <si>
    <t>MUNDO MAX</t>
  </si>
  <si>
    <t>01.725.627/0005-04</t>
  </si>
  <si>
    <t>(43) 3377-6686</t>
  </si>
  <si>
    <t>https://www.americanas.com.br/produto/3154606769?epar=bp_pl_00_go_inf-aces_acessorios_geral_gmv&amp;opn=YSMESP&amp;WT.srch=1&amp;gclid=CjwKCAiAvriMBhAuEiwA8Cs5lUQoj0DvH_dsLGysmlG2HnDcrtFDDqFif2zPLOIwHA3Ipk8H5k50DRoCNhEQAvD_BwE</t>
  </si>
  <si>
    <t>https://produto.mercadolivre.com.br/MLB-1831253787-conector-xlr-fmea-painel-3-polos-wc1023-_JM?matt_tool=63064967&amp;matt_word=&amp;matt_source=google&amp;matt_campaign_id=14303413826&amp;matt_ad_group_id=125984298957&amp;matt_match_type=&amp;matt_network=g&amp;matt_device=c&amp;matt_creative=539354957022&amp;matt_keyword=&amp;matt_ad_position=&amp;matt_ad_type=pla&amp;matt_merchant_id=245900521&amp;matt_product_id=MLB1831253787&amp;matt_product_partition_id=1404934605530&amp;matt_target_id=pla-1404934605530&amp;gclid=CjwKCAiAvriMBhAuEiwA8Cs5lW7F34bWPuZD9h602NtH70JUPQIvExDbAHtRiN4wnrfOIND9G62tqBoCPLcQAvD_BwE</t>
  </si>
  <si>
    <t>https://www.mundomax.com.br/conector-xlr-femea-painel-3-polos-niquelado-hx048f-hyx?gclid=CjwKCAiAvriMBhAuEiwA8Cs5ldOy884yZXHayW1SFk_UcFK5FOjc1KZC0HOs1NWFSDg7K4Fneg2pkBoCrVQQAvD_BwE#</t>
  </si>
  <si>
    <t>Conector SPEACKON fêmea para painel de 3 pólos</t>
  </si>
  <si>
    <t>MEGA FULL</t>
  </si>
  <si>
    <t>03.389.653/0001-00</t>
  </si>
  <si>
    <t>(49) 3344 1983</t>
  </si>
  <si>
    <t>https://www.americanas.com.br/produto/3646312337?sellerId=8893365000102&amp;epar=bp_pl_00_go_inf-aces_acessorios_geral_gmv&amp;opn=YSMESP&amp;WT.srch=1&amp;gclid=CjwKCAiAvriMBhAuEiwA8Cs5lYV0OcjwViIOUBI5_mvtMQBxN37LX83DLRdrReQoz4Pcu2619ESqNxoCR7oQAvD_BwE</t>
  </si>
  <si>
    <t>https://produto.mercadolivre.com.br/MLB-1374881692-conector-speakon-fmea-painel-ac-entrada-3-polos-_JM?matt_tool=34055620&amp;matt_word=&amp;matt_source=google&amp;matt_campaign_id=14303413817&amp;matt_ad_group_id=125984298437&amp;matt_match_type=&amp;matt_network=g&amp;matt_device=c&amp;matt_creative=539354956992&amp;matt_keyword=&amp;matt_ad_position=&amp;matt_ad_type=pla&amp;matt_merchant_id=312210254&amp;matt_product_id=MLB1374881692&amp;matt_product_partition_id=1457966006527&amp;matt_target_id=pla-1457966006527&amp;gclid=CjwKCAiAvriMBhAuEiwA8Cs5ldJh7iJkNlQGgh8jGkqNgAxrevOwfJwXS5TNm5Ci75O1EgW0a1MXLRoC9RoQAvD_BwE</t>
  </si>
  <si>
    <t>https://www.megafull.com.br/conectores/conector-powercon-femea-azul?gclid=CjwKCAiAvriMBhAuEiwA8Cs5lXhBfP2fs38xizYNMNnMxi8UI7bs3gUKi6_gYwtOU5BZQ8VpKstFNxoCuP0QAvD_BwE</t>
  </si>
  <si>
    <t>atendimento@megafull.com.br</t>
  </si>
  <si>
    <t>Leito para cabos tipo pesado 200x75mm</t>
  </si>
  <si>
    <t>DISPAN</t>
  </si>
  <si>
    <t>cotação por e-mail</t>
  </si>
  <si>
    <t>54.565.635/0001-65</t>
  </si>
  <si>
    <t>55 (19) 3466.9310</t>
  </si>
  <si>
    <t>www.dispan.com.br</t>
  </si>
  <si>
    <t>silvia@dispan.com.br</t>
  </si>
  <si>
    <t>Leito para cabos tipo leve 300x75mm</t>
  </si>
  <si>
    <t>https://www.blight.com.br/luminarias/embutidos/perfil-led-sobrepor-1m-14w-24v-2700k-ip44-brilia-301849</t>
  </si>
  <si>
    <t>https://laydner.com/produto/301849-perfil-led-de-sobrepor-1m-24v-2700k/</t>
  </si>
  <si>
    <t>https://www.americanas.com.br/produto/1389576630</t>
  </si>
  <si>
    <t>Cabo DMX512</t>
  </si>
  <si>
    <t>CABOS SP</t>
  </si>
  <si>
    <t xml:space="preserve"> 55.461.669/0001-72</t>
  </si>
  <si>
    <t>(11) 35023106</t>
  </si>
  <si>
    <t>https://produto.mercadolivre.com.br/MLB-765953243-cabo-microfone-dmx-xlr-canon-balanceado-3-metros-_JM?matt_tool=18956390&amp;utm_source=google_shopping&amp;utm_medium=organic</t>
  </si>
  <si>
    <t>https://www.americanas.com.br/produto/3032813778?epar=bp_pl_00_go_inf-aces_acessorios_geral_gmv&amp;opn=YSMESP&amp;WT.srch=1&amp;gclid=CjwKCAiAvriMBhAuEiwA8Cs5lfPIt5lZslUDyRZfPDmOTU-chNwcfjtpHH-yjrgNunLQzny1_B1IuhoCbMYQAvD_BwE</t>
  </si>
  <si>
    <t>https://www.e-cabos.com.br/MLB-680609564-kit-10-cabos-microfonedmx-xlrcanon-balanceado-5-metros-_JM?variation=35265986469&amp;utm_source=google&amp;utm_medium=cpc&amp;utm_campaign=darwin_ss</t>
  </si>
  <si>
    <t>silviowatanabe@uol.com.br</t>
  </si>
  <si>
    <t xml:space="preserve"> Disjuntor de Caixa Moldada 3 x 200 A, curva C, Icc = 16kA. Ref.: DWB250B185-3MF da WEG ou equivalentes técnicos.</t>
  </si>
  <si>
    <t xml:space="preserve">UN  </t>
  </si>
  <si>
    <t>https://www.pontofrio.com.br/disjuntor-caixa-moldada-weg-200a-3-polos-dwp-1524681079/p/1524681079?utm_medium=cpc&amp;utm_source=GP_PLA&amp;IdSku=1524681079&amp;idLojista=82714&amp;utm_campaign=3P_All-Produtcs_SSC&amp;gclid=CjwKCAiAvriMBhAuEiwA8Cs5lbf3MD6bwU7za9nLexQTJarAEJz1EZV3YF071UzF5dzylsii1OcHaxoCavsQAvD_BwE</t>
  </si>
  <si>
    <t>https://www.viewtech.ind.br/catalog/product/view/id/3186/s/disjuntor-caixa-moldada-weg-200a-agw-250n-tripolar/?utm_source=&amp;utm_medium=&amp;utm_campaign=&amp;utm_term=&amp;utm_content=&amp;gclid=CjwKCAiAvriMBhAuEiwA8Cs5lax1zos9AoUN3uat_w9FmGgtNe1gKnTUA-a8YUvRlWVJw0koop_SUhoCcsMQAvD_BwE#/</t>
  </si>
  <si>
    <t>https://www.magazineluiza.com.br/disjuntor-caixa-moldada-weg-200a-3-polos-dwp/p/ak3ahag33g/cj/didi/?&amp;seller_id=flessakeletroindustrial&amp;utm_source=google&amp;utm_medium=pla&amp;utm_campaign=&amp;partner_id=61984&amp;gclid=CjwKCAiAvriMBhAuEiwA8Cs5ldWWum79s7yZBn-J70KmTuZy3JjcKFBMZVg0D2jJGL4DPuEtcZPqmxoCKL8QAvD_BwE&amp;gclsrc=aw.ds</t>
  </si>
  <si>
    <t>YAMAMURA</t>
  </si>
  <si>
    <t>45603529/0007-23</t>
  </si>
  <si>
    <t>(11) 3906-2723</t>
  </si>
  <si>
    <t>45 3038-4600</t>
  </si>
  <si>
    <t>https://www.yamamura.com.br/perfil-sobrepor-aluminio-branco-led-28w-2700k-100cm-archi-p9156461-p9433?tsid=27&amp;gclid=CjwKCAiAvriMBhAuEiwA8Cs5lUVGIr222xGck5J7A-JAibTjxiRCyODARcEWXgSMpfmDrGs3kBivkhoCFuIQAvD_BwE</t>
  </si>
  <si>
    <t>https://www.blight.com.br/perfil-led/perfil-de-embutir/perfil-embutir-led-stella-sth20971br27-archi-28w-2700k-960lm-24vcc-110o-1000x24x24mm-branco?parceiro=8963&amp;gclid=CjwKCAiAvriMBhAuEiwA8Cs5lej2nxEx-vucd7hgWacioo8aBXQVa65yTxOghNabVqcLrYJFF2A9CRoC_dUQAvD_BwE</t>
  </si>
  <si>
    <t>https://www.inspirehome.com.br/perfil-de-sobrepor-led-archi-linear-1-metro-alto-irc-93-4000k-11-5w-24v-aluminio-branco-stella-sth20961br-40/p?gclid=CjwKCAiAvriMBhAuEiwA8Cs5lef8cAHBR5w-LTKtUnvfU4Pdgj4wZf2uC_s_a7NYtP95dR2qtHtxJRoC4GwQAvD_BwE</t>
  </si>
  <si>
    <t>sac@yamamura.com.br</t>
  </si>
  <si>
    <t>vendas@blight.com.br</t>
  </si>
  <si>
    <t>https://www.blight.com.br/luminarias/plafons/luminaria-sobrepor-led-brilia-302204-retangular-1200x300mm-36w-4000k-120g-bivolt</t>
  </si>
  <si>
    <t>https://www.magazineluiza.com.br/luminaria-led-premium-48w-sobrepor-120cm-x-30cm-branco-frio-gp1/p/cf54gkejdf/cj/luri/</t>
  </si>
  <si>
    <t>https://www.americanas.com.br/produto/1809909180?sellerId=27959446000102&amp;epar=bp_pl_00_go_pla_casaeconst_geral_gmv&amp;opn=YSMESP&amp;WT.srch=1&amp;gclid=CjwKCAjwzaSLBhBJEiwAJSRoknO-alEEe_zB7YE3z0w5gcC4fC_fss0uu_rOg4duqLzD0TJc0lM7MhoCQiYQAvD_BwE</t>
  </si>
  <si>
    <t>Perfil LED de sobrepor. Com 1m de comprimento,  potência de 14W, IP44, temperatura de cor 2700K, indice de reprodução de cor (irc) &gt; 90, ângulo de facho de  120°, fluxo luminoso de 1025lm e eficiência luminosa de 73,21lm/W. Referência comercial: 301849, da fabricante Brilia, ou equivalente técnico.</t>
  </si>
  <si>
    <t>https://www.inspirehome.com.br/perfil-de-sobrepor-led-intelligent-linear-dimerizavel-1-metro-alto-irc-90-externo-2700k-14w-24v-aluminio-e-polimero-branco-brilia-301849/p?gclid=CjwKCAiAvriMBhAuEiwA8Cs5lW60p89xSn6zBbc9RKrLBOMA5xwXkUhks_M8zEfi7Ij7VNcWrc_t3RoCPBEQAvD_BwE</t>
  </si>
  <si>
    <t>https://www.blight.com.br/luminarias/embutidos/perfil-led-sobrepor-1m-14w-24v-2700k-ip44-brilia-301849?parceiro=8963&amp;gclid=CjwKCAiAvriMBhAuEiwA8Cs5ldOiK7sIwDwUeGuFuw9KOIgVoekwGPKtF53OMpHr1k2tNhGFd88rcxoCXFMQAvD_BwE</t>
  </si>
  <si>
    <t>https://livencasa.com/perfil-led-de-sobrepor-14w-neutra-brilia?gclid=CjwKCAiAvriMBhAuEiwA8Cs5lUOafMn_vgTbw26Fob3hEVH7oWvveMFNmJUGIJP3crrfI3mZsOGA9hoC9hkQAvD_BwE</t>
  </si>
  <si>
    <t>Painel LED retangular, de sobrepor. Potência de 36W, fator de potência &gt; 0,90, temperatura de cor 4000K, indice de reprodução de cor (irc) &gt; 80, ângulo de facho de  120°, fluxo luminoso de 3600lm, eficiência de 100,0 lm/W e com dimensões de 3,8x120x30cm. Referência comercial: 302204, da fabricante Brilia, ou equivalente técnico.</t>
  </si>
  <si>
    <t>PAINEL ELÉTRICO 2200X1000X460MM - Painel com estrutura modular aparafusada com base soleira, placa de montagem regulável na profundidade e removível, porta frontal, tampas removíveis: traseira, laterais, superior e inferior bi-partida.</t>
  </si>
  <si>
    <t>PAINEL MIX</t>
  </si>
  <si>
    <t>22.016.755/0001-17</t>
  </si>
  <si>
    <t>(16) 3969-4499</t>
  </si>
  <si>
    <t>https://www.painelmix.com.br/painel-eletrico-pm-22104-2200x1000x460mm-p250</t>
  </si>
  <si>
    <t>vendas@painelmix.com.br</t>
  </si>
  <si>
    <t xml:space="preserve">CABO DE COBRE BLINDADO COM FITA DE POLIESTER PARA ALARME DE INCÊNDIO 3x1,50MM² </t>
  </si>
  <si>
    <t>CONNECT PARTS</t>
  </si>
  <si>
    <t>DKW STORE</t>
  </si>
  <si>
    <t xml:space="preserve">08.677.036/0001-16 </t>
  </si>
  <si>
    <t>15.746.477/0001-98</t>
  </si>
  <si>
    <t xml:space="preserve"> (14) 3311-8100</t>
  </si>
  <si>
    <t> (11) 3933-2127</t>
  </si>
  <si>
    <t>https://www.connectparts.com.br/cabos-para-alarme-de-incendio-3-vias-de-150mm----dni-ppb315-2117669/p?idsku=2130034&amp;gclid=CjwKCAiAvriMBhAuEiwA8Cs5lUyyfVr14Uik1a7o46tcQZOWjLgkVJ4FVnVU2Oyjb_7LfJjxDaMADhoC1-8QAvD_BwE</t>
  </si>
  <si>
    <t>https://www.extra.com.br/cabos-para-alarme-de-incendio-3-vias-de-150mm-dni-ppb315-1500065430/p/1500065430?utm_medium=cpc&amp;utm_source=GP_PLA&amp;IdSku=1500065430&amp;idLojista=10766&amp;utm_campaign=3P_agrupamento_medio_SSC&amp;gclid=CjwKCAiAvriMBhAuEiwA8Cs5lT14wTksXpbZ1Zko3ZhkLU8dDHz7dq1OBI4KpfN05sJ3Evo8A8-yphoCi2wQAvD_BwE</t>
  </si>
  <si>
    <t>https://www.dkwstore.com.br/cabos-para-alarmes-de-incendio---dni-ppb315-dnippb315/p?idsku=9400&amp;gclid=CjwKCAiAvriMBhAuEiwA8Cs5laOdfiGQbyfIeoZLMSSaMUrbBIopXT53qofuOzvqSCPH_Ka2e0Pw3xoClN0QAvD_BwE</t>
  </si>
  <si>
    <t>vendas@dkwstore.com.br</t>
  </si>
  <si>
    <t>Condutor de cobre unipolar 50 mm², isolado para 15 kV, EPR</t>
  </si>
  <si>
    <t>https://www.teky.com.br/449/cabo-cobre-rigido-1x-50mm-isolado-eprpvc-8715kv-90-preto-nbr-7286-nax-rigido</t>
  </si>
  <si>
    <t>https://www.b2c.dimensional.com.br/cabo-media-tensao-8-7-15kv-105-graus-celsius-epr-1x50mm2-preto-0-nexans/p?idsku=948267&amp;utm_source</t>
  </si>
  <si>
    <t>Central de Alarme de incêndio endereçável  2 laços, alimentação principal : 85-265 V AC, 50/60Hz, alimentação secundária: 28 V DC Nominal. Referência:JNR-V4-2 (JUNIOR V4) da Global Fire Equipments</t>
  </si>
  <si>
    <t>https://produto.mercadolivre.com.br/MLB-1668308506-central-de-alarme-de-incendio-enderecavel-cie-2500-intelbras-_JM?matt_tool=34908096&amp;matt_word=&amp;matt_source=google&amp;matt_campaign_id=14302215576&amp;matt_ad_group_id=134553711988&amp;matt_match_type=&amp;matt_network=g&amp;matt_device=c&amp;matt_creative=539425529671&amp;matt_keyword=&amp;matt_ad_position=&amp;matt_ad_type=pla&amp;matt_merchant_id=126674392&amp;matt_product_id=MLB1668308506&amp;matt_product_partition_id=1403872159894&amp;matt_target_id=pla-1403872159894&amp;gclid=CjwKCAiAvriMBhAuEiwA8Cs5lWEESDsGBaCBuNwqrN8IEDtigqQ0ZDBSFL3R-1m9z138XIVSf_XdGhoCjdcQAvD_BwE</t>
  </si>
  <si>
    <t>https://www.magazineluiza.com.br/central-de-alarme-de-incendio-enderecavel-intelbras-cie-2500/p/bd75bk9afh/pi/sise/?&amp;seller_id=orustecnologiaemseguranca&amp;utm_source=google&amp;utm_medium=pla&amp;utm_campaign=&amp;partner_id=54222&amp;gclid=CjwKCAiAvriMBhAuEiwA8Cs5lVVzX6fGEhfGsQ891zEL_cg6d7Cci6jhWMMStG-TiGieb584-0-gfRoCLzsQAvD_BwE&amp;gclsrc=aw.ds</t>
  </si>
  <si>
    <t>https://www.americanas.com.br/produto/2030961806?epar=bp_pl_00_go_pla_casaeconst_geral_gmv&amp;opn=YSMESP&amp;WT.srch=1&amp;gclid=CjwKCAiAvriMBhAuEiwA8Cs5lYH6vcMo6AhMnfBjb3ckaX1iEkFO6d-g6iL3euwT2x6Uy0sZmyy3CBoCo2UQAvD_BwE</t>
  </si>
  <si>
    <t>Quadro de embutir ou sobrepor abrigado, nas dimensões de 600x1100x200 mm, c/ trilhos DIN para fixação de equipamentos, borneira SAK para ligação dos cabos conf. projeto, c/ conexões, fixações, identificações e acessórios.</t>
  </si>
  <si>
    <t>LOJA ZAAZ</t>
  </si>
  <si>
    <t>34.592.391/0001-00</t>
  </si>
  <si>
    <t>(31) 3840-8498</t>
  </si>
  <si>
    <t>https://www.lojazaaz.com.br/painel-comando-1000-x-600-x-250-ce-10060-25-c--flange-901129---cemar-20011615/p?idsku=20013344</t>
  </si>
  <si>
    <t>https://www.eletrotrafo.com.br/painel-comando-1000-x-600-x-250-ce-10060-25-c-flange-901129-cemar-05050115/p?idsku=6121</t>
  </si>
  <si>
    <t>https://produto.mercadolivre.com.br/MLB-1865305731-quadro-de-comando-1000-x-600-x-200mm-_JM?matt_tool=18956390&amp;utm_source=googl.</t>
  </si>
  <si>
    <t xml:space="preserve">contato@lojazaaz.com.br </t>
  </si>
  <si>
    <t>Tampão ferro fundido 800x800mm</t>
  </si>
  <si>
    <t>FUNDIÇÃO VESUVIO</t>
  </si>
  <si>
    <t>PANELAS FERREIRA</t>
  </si>
  <si>
    <t>POLLO FUNDIDOS</t>
  </si>
  <si>
    <t>10.960.302/0001-65</t>
  </si>
  <si>
    <t>(11) 4524-0918</t>
  </si>
  <si>
    <t>https://www.fundicaovesuvio.com.br/tampoes/tampoes-ff/tampao-t-30-x-30-articulado?</t>
  </si>
  <si>
    <t>https://www.panelasferreira.com.br/construcoes/tampao-de-ferro/tampao-de-ferro-fundido-articulado-80x80-cm?parceiro=4969&amp;utm_source=google-shopping-smart-dloja&amp;utm_campaign=todos-produtos&amp;gclid=Cj0KCQjwwY-LBhD6ARIsACvT72NqpSC6818gcBDHQVpWhND4d-bHpBeR2xBLO2YEdyuAKCFSBdxPz6kaAk4rEALw_wcB#accessibletabscontent0-1</t>
  </si>
  <si>
    <t>https://pollofundidos.com.br/produtos/tampao-de-ferro-fundido-articulado-leve-80-x-80-cm/?pf=gs&amp;gclid=Cj0KCQjwwY-LBhD6ARIsACvT72Nxkjg.</t>
  </si>
  <si>
    <t>comercial@fundicaovesuvio.com.br</t>
  </si>
  <si>
    <t>contatopanelas@gmail.com</t>
  </si>
  <si>
    <t>vendas@pollofundidos.com.br</t>
  </si>
  <si>
    <t>Acionador manual Endereçável do tipo puxe alavanca de ação simples. Referência: GFE-MCPA da  Global Fire Equipments</t>
  </si>
  <si>
    <t>GLOBAL AMÉRICA</t>
  </si>
  <si>
    <t>17.804.883/0002-76</t>
  </si>
  <si>
    <t>(054) 3010 1102</t>
  </si>
  <si>
    <t>https://www.americanas.com.br/produto/1709625358?sellerId=18552346000168&amp;epar=bp_pl_00_go_pla_casaeconst_geral_gmv&amp;opn=YSMESP&amp;WT.srch=1&amp;gclid=CjwKCAjwwsmLBhACEiwANq-tXNnZDrsU1TFjxTQMMiCGuYXqiyofpEq1XU5NucMohBPd7t2anwE86RoCcjIQAvD_BwE</t>
  </si>
  <si>
    <t>https://www.magazineluiza.com.br/acionador-manual-enderecavel-segurimax-27109/p/ka5hfaageg/pi/bami/?&amp;seller_id=eletricapadrao&amp;utm_source=google&amp;utm_medium=pla&amp;utm_campaign=&amp;partner_id=61743&amp;gclid=CjwKCAjwwsmLBhACEiwANq-tXLTY8_SMkDpR0KMCDBg_O-Cf3x5W3gtVcUYDyziW8jQ4kTFpWSvILxoC4KAQAvD_BwE&amp;gclsrc=aw.ds</t>
  </si>
  <si>
    <t>https://globalamerica.com.br/</t>
  </si>
  <si>
    <t>atendimento@globalamerica.com.br</t>
  </si>
  <si>
    <t>Painel LED quadrado, de sobrepor. Potência de 18W, fator de potência &gt; 0,45, temperatura de cor 4000K, indice de reprodução de cor (irc) &gt; 70, ângulo de facho de  120°, fluxo luminoso de 1300lm, eficiência de 72,2 lm/W e com dimensões de 3,2x21,5x21,5cm. Referência comercial: 438343, da fabricante Brilia, ou equivalente técnico.</t>
  </si>
  <si>
    <t>Kit acessórios para quadro elétrico, até 150A, composto de trilhos, barramentos, porcas arruelas, isolação, espaçadores, entre outros</t>
  </si>
  <si>
    <t>LOJA EHE</t>
  </si>
  <si>
    <t xml:space="preserve"> 10.673.839/0001-44</t>
  </si>
  <si>
    <t xml:space="preserve">(19) 3342-0272 </t>
  </si>
  <si>
    <t>https://www.lojaehe.com.br/eletrica/barramentos-em-cobre/barramento-trifasico-150a-p-08-60-disjuntores</t>
  </si>
  <si>
    <t>https://produto.mercadolivre.com.br/MLB-790105548-barramento-eletrico-padro-trifasico-150a-60-polos-_JM?matt_tool=68186480&amp;matt_word=&amp;...</t>
  </si>
  <si>
    <t>https://www.b2c.dimensional.com.br/kit-barramento-trifasico-150-a-44-din-tgii44din-pial/p</t>
  </si>
  <si>
    <t>atendimento@eheengenharia.com.br</t>
  </si>
  <si>
    <t>https://www.copafer.com.br/disjuntor-caixa-moldada-asgard-tripolar-de-300-amperes-sdjs300-steck-p1107918?tsid=69&amp;pp=&amp;pht=5891501858647464&amp;gclid=CjwKCAiAvriMBhAuEiwA8Cs5lW7ufgdkot_pYuRPG5mP2CiilVi43GVjZPpqndIuxjloOKiWKCFM2hoC_8kQAvD_BwE</t>
  </si>
  <si>
    <t>https://www.americanas.com.br/produto/3662272689?sellerId=48539548000130&amp;epar=bp_pl_00_go_pla_casaeconst_geral_gmv&amp;opn=YSMESP&amp;WT.srch=1&amp;gclid=CjwKCAiAvriMBhAuEiwA8Cs5lcTYdHjXNuQ2zhFbMFAwmh7QoE_mT3lY40wGMoulFCLJ_An42zPc-hoCuzcQAvD_BwE</t>
  </si>
  <si>
    <t>https://www.viewtech.ind.br/catalog/product/view/id/5886/s/disjuntor-caixa-moldada-weg-300a-tripolar-dwp-400l-35ka/?utm_source=&amp;utm_medium=&amp;utm_campaign=&amp;utm_term=&amp;utm_content=&amp;gclid=CjwKCAiAvriMBhAuEiwA8Cs5lW9ai1r-HtIBThJTyPejfRyugeAn0Jg15G6jiMyaKWgNSrzAzmcQqBoCY1UQAvD_BwE#/</t>
  </si>
  <si>
    <t xml:space="preserve">Caixa de passagem metálica de sobrepor com dimensões de 320x190x140mm (AxLxP) </t>
  </si>
  <si>
    <t>https://www.americanas.com.br/produto/103981454?epar=bp_pl_00_go_pla_casaeconst_geral_gmv&amp;opn=YSMESP&amp;WT.srch=1&amp;gclid=CjwKCAiAvriMBhAuEiwA8Cs5lQ1-QO-ovRtSHVVuIpodXE4t8pes9Ar583w2pIDCce2aOfmDbRINlxoCdEcQAvD_BwE</t>
  </si>
  <si>
    <t>https://www.eletrorastro.com.br/produto/caixa-de-passagem-sobrepor-300x300mm-branca-metal-ip-44-gomes-82440?utm_source=google&amp;utm_medium=cpc&amp;utm_campaign=&amp;gclid=CjwKCAiAvriMBhAuEiwA8Cs5lf_D2UNPVPaCVSTFanUNiu2JTNtX8m1b3NSR_AYn0eAKTWsemxHihhoCS9MQAvD_BwE</t>
  </si>
  <si>
    <t>https://www.magazineluiza.com.br/caixa-de-passagem-sobrepor-300x300mm-branca-metal-ip-44-gomes/p/ec2j4fe7g1/cj/cxpe/?&amp;seller_id=eletrorastro&amp;utm_source=google&amp;utm_medium=pla&amp;utm_campaign=&amp;partner_id=54222&amp;gclid=CjwKCAiAvriMBhAuEiwA8Cs5lbI7k5Vf-9q-YPsy35M-gSD3pkoiJoJS0qEtWx850--c2h2YKeu0HxoC-w0QAvD_BwE&amp;gclsrc=aw.ds</t>
  </si>
  <si>
    <t>GRELHA DE RETORNO DE AR EM ALUMÍNIO, INSTALAÇÃO EM PORTA, ALETAS HORIZONTAIS FIXAS EM "V" E CONTRA-MOLDURA - LXH 325X225 MM - REF. TROX AGS-T</t>
  </si>
  <si>
    <t>KLEBER REPRESENTAÇÕES</t>
  </si>
  <si>
    <t>TROCALOR</t>
  </si>
  <si>
    <t>93.825.123/0001-42 </t>
  </si>
  <si>
    <t>00.517.766/0001-48</t>
  </si>
  <si>
    <t>(51) 3021.6700</t>
  </si>
  <si>
    <t>(21) 3372-8484</t>
  </si>
  <si>
    <t>http://www.kleber.com.br/home</t>
  </si>
  <si>
    <t>https://trocalor.com.br/</t>
  </si>
  <si>
    <t>andre@kleber.com.br</t>
  </si>
  <si>
    <t>trocalor@trocalor.com.br</t>
  </si>
  <si>
    <t>Amortecedor de vibração (calço) em borracha/neoprene, dimensões: 100x100x100mm</t>
  </si>
  <si>
    <t>PIATA</t>
  </si>
  <si>
    <t>PIRES MARTINS</t>
  </si>
  <si>
    <t xml:space="preserve"> 02.939.491/0001-66 </t>
  </si>
  <si>
    <t>(14) 3201-5599</t>
  </si>
  <si>
    <t>https://www.piatatem.com.br/amortecedor-calco-de-borracha-10x10-700kg---vibra-stop-74087161?gclid=CjwKCAjwy7CKBhBMEiwA0Eb7agOgYs...</t>
  </si>
  <si>
    <t>https://www.americanas.com.br/produto/42886732?opn=YSMESP&amp;WT.srch=1&amp;sellerid=5786704000155&amp;epar=bp_pl_00_go_ab_todas_geral_g</t>
  </si>
  <si>
    <t>https://www.piresmartins.com.br/amortecedor-vibra-stop-calco-p/p?s=1117</t>
  </si>
  <si>
    <t>piata@piatatem.com.br</t>
  </si>
  <si>
    <t>Grelha de ventilação de alumínio, aletas verticais ajustáveis individualmente, dupla deflexão, com registro e caixa pleno, LxH (225x165)mm</t>
  </si>
  <si>
    <t xml:space="preserve"> Grelha de ventilação de alumínio, aletas verticais ajustáveis individualmente, dupla deflexão, com registro e caixa pleno, LxH (425x225)mm</t>
  </si>
  <si>
    <t xml:space="preserve"> Caixa de espera para dreno de ar condicionado</t>
  </si>
  <si>
    <t>Grupo Santos refrigeração</t>
  </si>
  <si>
    <t>Amazon</t>
  </si>
  <si>
    <t>23.805.797/0001-08</t>
  </si>
  <si>
    <t>(19) 41039888</t>
  </si>
  <si>
    <t>+86 28 6533 2666</t>
  </si>
  <si>
    <t>https://www.gruposantosrefrigeracao.com.br/MLB-1507036410-caixa-de-passagem-para-infra-de-split-polar-cpp010-29x17x6-_JM?utm_source=%E2%80%A6</t>
  </si>
  <si>
    <t>https://www.casasbahia.com.br/caixa-de-passagem-ar-condicionado-split-polar-cpp010-1501349645/p/1501349645?utm_medium=Cpc&amp;utm_sou...</t>
  </si>
  <si>
    <t>CAIXA DE PASSAGEM POLAR CPP010 29X17X6 : Amazon.com.br: Casa</t>
  </si>
  <si>
    <t xml:space="preserve"> contato@grupposantos.com.br</t>
  </si>
  <si>
    <t>Amortecedor de impacto e vibração, tipo coxim de borracha, Ø50x50mm</t>
  </si>
  <si>
    <t>FRIOPAR</t>
  </si>
  <si>
    <t>SAMATEC</t>
  </si>
  <si>
    <t>LOJA DO REFRIGERISTA</t>
  </si>
  <si>
    <t>30.058.821/0001-40</t>
  </si>
  <si>
    <t>23.730.335/0001-60</t>
  </si>
  <si>
    <t>20.072.704/0002-68</t>
  </si>
  <si>
    <t>41 3367-0334</t>
  </si>
  <si>
    <t xml:space="preserve">(11) 4977-7510 </t>
  </si>
  <si>
    <t> 63 99973-5924</t>
  </si>
  <si>
    <t>https://frioparcomercial.com.br/produto/calco-coxim-tipo-podium-para-ar-condicionado/</t>
  </si>
  <si>
    <t>https://www.samatec.com.br/calco-condensadora-podium-borracha-split-com-parafuso/p?idsku=2001232&amp;gclid=CjwKCAjwy7CKBhBMEiwA0Eb7%E2%80%A6</t>
  </si>
  <si>
    <t>https://www.lojadorefrigerista.com.br/coxim-ar-condicionado-tipo-podium-ps538/p</t>
  </si>
  <si>
    <t>vendas@frioparcomercial.com.br.</t>
  </si>
  <si>
    <t>atendimento@samatec.com.br</t>
  </si>
  <si>
    <t>SAC@LOJADOREFRIGERISTA.COM.BR</t>
  </si>
  <si>
    <t>Ventilador exaustor centrífugo em linha, para duto - D=150mm  - Dados Técnicos: Pressão Est. - 25 mmCA, Vazão em Descarga Livre: 585 m³/h.   Modelo de Ref.: TD-500/150 Mixvent da Soler&amp;Palau, ou equivalente -  Tensão: 220V-2ø-60Hz</t>
  </si>
  <si>
    <t>SOLER E PALAU</t>
  </si>
  <si>
    <t>PRINCE</t>
  </si>
  <si>
    <t>FRIO SHOPPING</t>
  </si>
  <si>
    <t>92.659.507/0001-70</t>
  </si>
  <si>
    <t>58.351.438/0001-02</t>
  </si>
  <si>
    <t>10.631.556/0001-30</t>
  </si>
  <si>
    <t xml:space="preserve"> (51)3349-6300 </t>
  </si>
  <si>
    <t>(11) 2966-4433</t>
  </si>
  <si>
    <t>(12) 3204-5257</t>
  </si>
  <si>
    <t>https://www.solerpalau.com.br/</t>
  </si>
  <si>
    <t>https://www.ventilador.com.br/exaustores/banheiros/td-500-150-solerepalau</t>
  </si>
  <si>
    <t>https://www.frioshopping.com/exaustores/exaustores-comerciais/linha-maxx/exaustor-td-500150</t>
  </si>
  <si>
    <t>tiagobulla@gmail.com</t>
  </si>
  <si>
    <t>ecommerce@princeventiladores.com.br</t>
  </si>
  <si>
    <t>vendas@frioshopping.com.br</t>
  </si>
  <si>
    <t>Damper de sobrepressão para instalação em duto, fabricado em aço galvanizado, tipo pesado. Ref.: trox, ou equivalente</t>
  </si>
  <si>
    <t>NOVA EXAUSTORES</t>
  </si>
  <si>
    <t>08.022.764/0001-90</t>
  </si>
  <si>
    <t>(11) 3368-5079</t>
  </si>
  <si>
    <t>https://www.novaexaustores.com.br/acessorios-pventilacao-e-exaustao/damper-de-sobre-pressao-em-aluminio-anodizado</t>
  </si>
  <si>
    <t>atendimento@novaexaustores.com.br</t>
  </si>
  <si>
    <t>Ventilador ar exterior centrífugo em linha, para duto - Dados Técnicos: Pressão Est. - 15 mmCA, Vazão em Descarga Livre: 395 m³/h. Modelo de Ref.: TD-350/125 Silent da Soler&amp;Palau, ou equivalente -  Tensão: 220V-1ø-60Hz</t>
  </si>
  <si>
    <t>MEGA GROW</t>
  </si>
  <si>
    <t>26.591.557/0001-38</t>
  </si>
  <si>
    <r>
      <t>41</t>
    </r>
    <r>
      <rPr>
        <sz val="8"/>
        <rFont val="Roboto"/>
      </rPr>
      <t> 3308-8673</t>
    </r>
  </si>
  <si>
    <t>https://www.megagrow.com.br/1427?utm_source=Site&amp;utm_medium=GoogleMerchant&amp;utm_campaign=GoogleMerchant&amp;sku=1429&amp;gclid=CjwKCAiAm7OMBhAQEiwArvGi3Dvn1ZKzYzYfywfvi58pL3kzVsaD539qIqOK_JLI7er8aY9DxtJbbhoCArYQAvD_BwE</t>
  </si>
  <si>
    <t>https://www.pontofrio.com.br/exaustor-p-banheiro-helicocentrifugo-inline-mod-td350-125-silent-s-p-1513128661/p/1513128736?utm_medium=cpc&amp;utm_source=GP_PLA&amp;IdSku=1513128736&amp;idLojista=14069&amp;utm_campaign=3P_ARVE_SSC&amp;gclid=CjwKCAiAm7OMBhAQEiwArvGi3LrLVI7O43Oeo0T_QEuqSWtAJExiPV1eZjfbSv6mqbiCb3tfqARNgBoCJ-AQAvD_BwE</t>
  </si>
  <si>
    <t>Contato@megagrow.com.br</t>
  </si>
  <si>
    <t>https://www.novaexaustores.com.br/acessorios-pventilacao-e-exaustao/grelha-de-retorno-fixa-em-aluminio-anodizado-fosco</t>
  </si>
  <si>
    <t>https://www.magazineluiza.com.br/grelha-de-retorno-horizontal-em-aluminio-500x400mm-industrias-tosi/p/gc8b66dfaj/rc/rcnm/?&amp;seller_id=oliststore</t>
  </si>
  <si>
    <t>https://www.casasbahia.com.br/grelha-de-retorno-horizontal-em-aluminio-500x400mm-1501610295/p/1501610295?utm_medium=Cpc&amp;utm_source=google_freelisting&amp;IdSku=1501610295&amp;idLojista=12231</t>
  </si>
  <si>
    <t>Ventilador exaustor centrífugo em linha, para duto - D=100mm  - Dados Técnicos: Pressão Est. - 25 mmCA, Vazão em Descarga Livre: 265 m³/h.   Modelo de Ref.: TD-250/100 Silent da Soler&amp;Palau, ou equivalente -  Tensão: 220V-2ø-60Hz</t>
  </si>
  <si>
    <t>https://www.extra.com.br/exaustor-p-banheiro-helicocentrifugo-inline-mod-td250-100-silent-s-p-1512916502/p/1512916502?utm_medium=cpc&amp;utm_source=google_freelisting&amp;IdSku=1512916502&amp;idLojista=14069</t>
  </si>
  <si>
    <t>https://www.novaexaustores.com.br/exaustores/exaustor-para-banheiro-tipo-centrifugo-inline-mod-td-250100-silent-s-p</t>
  </si>
  <si>
    <t>Caixa filtrante com gaveta porta-filtro, fabricada em chapa de aço galvanizada #24, com filtro G4+M5. O diâmetro do bocal da caixa deverá ser do mesmo tamanho do bocal do ventilador correspondente. Ref.: MFL-150 G4 da Soler&amp;Palau ou equivalente.</t>
  </si>
  <si>
    <t>https://produto.mercadolivre.com.br/MLB-1023788467-caixa-filtrante-pexaustor-linha-td-modelo-mfl-150-c-g4-sp-_JM</t>
  </si>
  <si>
    <t>https://www.novaexaustores.com.br/exaustores/caixa-filtrante-pexaustor-linha-td-modelo-mfl-150-g4-s-p</t>
  </si>
  <si>
    <t>Junta Flexível de aço galvanizado e lona de PVC (7x10x7)cm - rolo de 5 metros. Ref.: Multivac ou equivalente técnico</t>
  </si>
  <si>
    <t>TECHISO</t>
  </si>
  <si>
    <t>RENOVAR</t>
  </si>
  <si>
    <t>27.984.490/0001-64 </t>
  </si>
  <si>
    <t>07.240.891/0001-00</t>
  </si>
  <si>
    <t>(11) 2943-4499</t>
  </si>
  <si>
    <t>(11) 4236-5000</t>
  </si>
  <si>
    <t>61) 99142-2442</t>
  </si>
  <si>
    <t>https://www.novaexaustores.com.br/acessorios-pventilacao-e-exaustao/junta-flexivel-psistemas-de-exaustao-e-ventilacao-70-mm-x-100-mm</t>
  </si>
  <si>
    <t>https://www.techiso.com.br/produtos/lona-flexivel/lona-flexivel-70mmx100mmx70mm-5mts</t>
  </si>
  <si>
    <t>https://www.dutoar.com.br/comprar/junta-flexivel-p-dutos-e-exaustores-70-mm-x-100-mm-rolo-c-5-metros/quantidade/210</t>
  </si>
  <si>
    <t xml:space="preserve">Transformador 220V/24V AC, 120VA. Ref.: Siemens ou equivalente. </t>
  </si>
  <si>
    <t>Controlador para equipamento de ar central, com programação horária e semanal.</t>
  </si>
  <si>
    <t>CASA FERREIRA</t>
  </si>
  <si>
    <t>60.452.034/0001-49</t>
  </si>
  <si>
    <t>(11) 3324-3099</t>
  </si>
  <si>
    <t>https://www.extra.com.br/rt-607-e-plus-full-gauge-termostato-com-agenda-de-eventos-1500275354/p/1500275354?utm_medium=cpc&amp;utm_source=google_freelisting&amp;IdSku=1500275354&amp;idLojista=12231</t>
  </si>
  <si>
    <t>https://www.magazineluiza.com.br/controlador-temperatura-rt607e-plus-12-24vac-vdc-com-agenda-full-gauge/p/eecg6hahk0/pi/ctlt/?&amp;seller_id=nobrebrasil&amp;utm_source=google&amp;utm_medium=pla&amp;utm_campaign=&amp;partner_id=61986&amp;gclid=CjwKCAjwkvWKBhB4EiwA-GHjFqhvhjLUgqzpxKGsE6qa8x-1hfbPyRnYfoV1dfuKzFR75hFxgIJf8BoCaJcQAvD_BwE&amp;gclsrc=aw.ds</t>
  </si>
  <si>
    <t>https://www.casaferreira.com.br/produto/controlador-full-gauge-rt607e-plus-com-agenda-de-eventos-e-1-sensor-ntc-220-vac-76618?utm_source=&amp;utm_medium=&amp;utm_campaign=</t>
  </si>
  <si>
    <t>contato@casaferreira.com.br</t>
  </si>
  <si>
    <t>https://www.novaexaustores.com.br/acessorios-pventilacao-e-exaustao/grelha-continua-cregistro-em-aluminio-cpintura-eletrost-branca</t>
  </si>
  <si>
    <t>Splitão Inverter com condensação a ar. Capacidade 20,0 TR, operar com gás refrigerante R-410a. Vazão disponível de do ar de 10.258 a 14.361 m3/h. Modelo ECOSPLIT INVERTER, 40VX20HHG236V1---V (Módulo ventilador - SIROCCO de alta vazão) + 40VX20HV6G4F5T (Módulo Trocador) + 38EVC10386S (Módulo Condensador tipo Inverter) + 38EXC10386S (Módulo Condensador tipo fixo) , Alimentação Elétrica Total: 380V/3F+N+T/60Hz</t>
  </si>
  <si>
    <t>HITACHI</t>
  </si>
  <si>
    <t>33.284.522/0001-11</t>
  </si>
  <si>
    <t>(51) 99162-9859</t>
  </si>
  <si>
    <t>https://www.hitachi.com.br/</t>
  </si>
  <si>
    <t>maximiliano.reznergabriel@jci-hitachi.com</t>
  </si>
  <si>
    <t>06/09/2021, 13:26</t>
  </si>
  <si>
    <t> 07.240.891/0001-00</t>
  </si>
  <si>
    <t>(31) 9918-59030</t>
  </si>
  <si>
    <t>https://www.dutoar.com.br/comprar/painel-mpu-para-dutos-de-ar-condicionado-20-mm-1200-x-2000/placa/213</t>
  </si>
  <si>
    <t>https://www.novaexaustores.com.br/acessorios-pventilacao-e-exaustao/painel-mpu-pdutos-de-ar-condicionado-20mm-x-2-0m-x-1-2m-2-4m?parc...</t>
  </si>
  <si>
    <t>https://produto.mercadolivre.com.br/MLB-1177107872-painel-mpu-pdutos-de-ar-condicionado-20mm-x-20m-x-12m-_JM</t>
  </si>
  <si>
    <t>contato@dutoar.com.br</t>
  </si>
  <si>
    <t>sac@novaexaustores.com.br</t>
  </si>
  <si>
    <t>DIFUSOR DE ALTA INDUÇÃO DE AR COM CAIXA PLENUM, EM CHAPA DE AÇO GALVANIZADA, TAMANHO 600  - REF. VD-H-600, DA TROX OU EQUIVALENTE</t>
  </si>
  <si>
    <t>ARCOTEC</t>
  </si>
  <si>
    <t>Nova Exaustores</t>
  </si>
  <si>
    <t>09.625.429/0001-49</t>
  </si>
  <si>
    <t>(11) 2935-2680</t>
  </si>
  <si>
    <t>http://www.arcotec.com.br/catalogo-produtos/acessorios-em-geral/difusor-alta-inducao-s-r/</t>
  </si>
  <si>
    <t>https://www.novaexaustores.com.br/acessorios-pventilacao-e-exaustao/copia-difusor-de-ar-4-vias-em-aluminio-caixa-plenum</t>
  </si>
  <si>
    <t xml:space="preserve">
lojavirtual@arcotec.com.br</t>
  </si>
  <si>
    <t>cabo de cobre tetrapolar tipo PP, seção 3x1,5mm², encordoamento classe 5, isolação 750V - 70º, não halogenado,  com conexões, fixações e acessórios - Ref.: Afumex - Prysmian ou equivalente.</t>
  </si>
  <si>
    <t>DUFRIO</t>
  </si>
  <si>
    <t>01.754.239/0018-68 </t>
  </si>
  <si>
    <t>4007-1853</t>
  </si>
  <si>
    <t>https://www.lojadomecanico.com.br/produto/124061/51/829/Cabo-Silflex-PP-500-V-3-x-15mm-Preto-Rolo-100-Metros/153/?utm_source=googleshopping&amp;utm_campaign=xmlshopping&amp;utm_medium=cpc&amp;utm_content=124061&amp;gclid=CjwKCAiAm7OMBhAQEiwArvGi3NJYQukRk4lNKcAhcUktqU3GBRbjtJAjU6d9e95cNnFFZT9XTH0UyRoC3t4QAvD_BwE</t>
  </si>
  <si>
    <t>https://www.dufrio.com.br/cabo-flexivel-pp-silnax-3x150mm-sil-preto-10-kv.html?utm_source=google&amp;utm_medium=shopping&amp;apwc=Y2FuYWxJbnRlZ3JhY2FvPTQ0N3xwcm9kdXRvPTI4NTE=&amp;gclid=CjwKCAiAm7OMBhAQEiwArvGi3KogD270e-V_ji1PLNlcOnyspwIFasJ7VZvkAV0dCHN_ACzHavr4oBoC0YAQAvD_BwE</t>
  </si>
  <si>
    <t>https://www.americanas.com.br/produto/3068674440?epar=bp_pl_00_go_pla_casaeconst_geral_gmv&amp;opn=YSMESP&amp;WT.srch=1&amp;gclid=CjwKCAiAm7OMBhAQEiwArvGi3P6oz12dcNpewC1bt1SdUF_8K6z68Zfy2eUSwgKgofKfxbclCftAThoCRaEQAvD_BwE</t>
  </si>
  <si>
    <t>Gabinete de ventilação para retorno de ar, com ventilador centrífugo dupla aspiração tipo sirocco. Dados Técnicos: Pressão Est. - 35 mmCA, Vazão de Projeto: 9.425 m³/h,  Ref.: gvs 18/18 com gaveta para filtros, da otam ou equivalente.</t>
  </si>
  <si>
    <t>Duto circular flexível, em alumínio com arame bronzeado, com isolamento térmico e barreira de vapor, Ø12" (Ø314 mm)</t>
  </si>
  <si>
    <t>MADEIRA MADEIRA</t>
  </si>
  <si>
    <t>10.490.181/0001-35</t>
  </si>
  <si>
    <t xml:space="preserve"> 21 99058-2140</t>
  </si>
  <si>
    <t>0800 080 0099</t>
  </si>
  <si>
    <t>https://www.americanas.com.br/produto/84739768?sellerId=10631556000130&amp;epar=bp_pl_00_go_aa_todas_geral_gmv&amp;opn=YSMESP&amp;WT.srch=1&amp;gclid=CjwKCAjwzaSLBhBJEiwAJSRoknwRxZEJpuVG6TJreje8nPSS3QcFFZ2trMlonVU6FJNg4skB_b950hoChEwQAvD_BwE</t>
  </si>
  <si>
    <t>https://www.frioshopping.com/difusao-de-ar/dutos/duto-flexivel-com-isolamento/duto-flexivel-com-isolamento-12</t>
  </si>
  <si>
    <t>https://www.madeiramadeira.com.br/duto-flexivel-aluminizado-isolado-rl-c-6-mts-12-pol-314-mm-1283476.html?index=vr-prod-poc-madeira-best-seller-desc</t>
  </si>
  <si>
    <t>atendimento.b2b@empresas.americanas.com</t>
  </si>
  <si>
    <t>contato@madeiramadeira.com.br</t>
  </si>
  <si>
    <t>Unidade Minisplit Inverter, só frio, capacidade nominal de 12.000BTU/h, condensadora de descarga horizontal, com proteção galvânica nas aletas do condensador, gás refrigerante ecológico (HFC). Combinação de unidades: Interna, Hi wall 12.000BTU/h (Modelo ref.: 42FVCA12C5). Externa, modelo de referência  38FVCA12C5. Fabricante de Ref.: Carrier, equivalente ou superior. Tensão: 220V-1ø-60Hz</t>
  </si>
  <si>
    <t>POLOAR</t>
  </si>
  <si>
    <t>18.928.807/0001-­54</t>
  </si>
  <si>
    <t>01.754.239/0018-68</t>
  </si>
  <si>
    <t>0800 889 8989</t>
  </si>
  <si>
    <t>https://www.poloar.com.br/ar-condicionado-split-hi-wall-lg-dual-inverter-voice-12000-btu-h-frio-110v-s4qi12ja1f/p?idsku=915</t>
  </si>
  <si>
    <t>https://www.dufrio.com.br/</t>
  </si>
  <si>
    <t>https://www.casasbahia.com.br</t>
  </si>
  <si>
    <t>marketing@dufrio.com.br</t>
  </si>
  <si>
    <t>https://www.magazineluiza.com.br/ar-condicionado-split-hi-wall-philco-30-000-btu-h-quente-e-frio-monofasico-pac30000iqfm8-220-volts/p/kc7g1fec4k/ar/arar/?&amp;seller_id=friopecas&amp;utm_source=google&amp;utm_medium=pla&amp;utm_campaign=&amp;partner_id=61476&amp;gclid=CjwKCAjwzaSLBhBJEiwAJSRokvLlBZkodUJteNb9Rkmf-CwK4G_aSIQs8TkJ47xglzczn7reW5wK-RoCfJAQAvD_BwE&amp;gclsrc=aw.ds</t>
  </si>
  <si>
    <t>Unidade Minisplit High Wall Inverter, só frio, capacidade nominal de 30.000BTU/h, condensadora de descarga vertical, com proteção galvânica nas aletas do condensador, gás refrigerante ecológico (HFC). Combinação de unidades: Interna, Cassete 30.000BTU/h (Modelo ref.: ASBG30JFBB). Externa, modelo de referência AOBG30JFTB. Fabricante de Ref.: Fujitsu, equivalente ou superior. Tensão: 220V-1ø-60Hz</t>
  </si>
  <si>
    <t>33.041.260/0652-90.</t>
  </si>
  <si>
    <t>https://www.americanas.com.br/produto/3927051743?sellerId=9316105000129&amp;epar=bp_pl_00_go_aa_todas_geral_gmv&amp;opn=YSMESP&amp;WT.srch=1&amp;gclid=CjwKCAjwzaSLBhBJEiwAJSRokqbb13XC84VyJg_daB0fdetyWhUdiL4IQ0-I6TcjLmzkFbKAqlMubhoC_O8QAvD_BwE</t>
  </si>
  <si>
    <t>https://www.pontofrio.com.br/ar-condicionado-split-hi-wall-philco-30000-btu-h-quente-e-frio-monofasico-pac30000iqfm8-220-volts-1519597110/p/1519597110?utm_medium=cpc&amp;utm_source=GP_PLA&amp;IdSku=1519597110&amp;idLojista=14785&amp;utm_campaign=3P_All-Produtcs_SSC&amp;gclid=CjwKCAjwzaSLBhBJEiwAJSRoknwF4OBMUV2tN5UcCTDQRqDOGPMYadUFYJDCTmJhOXdXN-Rw6NqHsxoCNuYQAvD_BwE</t>
  </si>
  <si>
    <t>Gás nitrogênio</t>
  </si>
  <si>
    <t>M3</t>
  </si>
  <si>
    <t>https://www.americanas.com.br/produto/41000366?sellerid=246150000180&amp;opn=YSMESP&amp;voltagem=0</t>
  </si>
  <si>
    <t>https://www.submarino.com.br/produto/41000366?opn=XMLGOOGLE&amp;sellerid=246150000180&amp;voltagem=0</t>
  </si>
  <si>
    <t>https://www.shoptime.com.br/produto/41000366?opn=GOOGLEXML&amp;WT.srch=1&amp;sellerid=246150000180&amp;epar=bp_pl_dr_go_ssccasaeconst_g…</t>
  </si>
  <si>
    <t>Suporte metálico tipo mão francesa, tamanho 600mm em aço inoxidável tipo AISI-304 de 1.5mm, típica para unidade condensadora de até 60.000 BTU/h.</t>
  </si>
  <si>
    <t> 45.543.915/0846-95</t>
  </si>
  <si>
    <t xml:space="preserve">
3004-2222</t>
  </si>
  <si>
    <t>https://www.magazineluiza.com.br/suporte-split-600mm-inox-gallant/p/5263501/ar/spar/?&amp;seller_id=continentalcenter&amp;utm_source=google&amp;utm_%E2%80%A6</t>
  </si>
  <si>
    <t>https://www.leroymerlin.com.br/suporte-split-600mm-inox-gallant_1566732936?region=outros&amp;gclid=CjwKCAjwy7CKBhBMEiwA0Eb7au1lKZ3Fkv%E2%80%A6</t>
  </si>
  <si>
    <t xml:space="preserve">https://www.carrefour.com.br/suporte-split-600mm-inox-gallant-mp11834509/p?utm_medium=sem&amp;utm_source=google_pla_3p&amp;utm_campaign=t… </t>
  </si>
  <si>
    <t xml:space="preserve">Grelha de insuflamenteo de Ar fabricado em alumínio anodizado, dupla deflexão vertical, com caixa pelno em chapa galvanizada e registro de lâminas convergêntes, LxH (625x165)mm - Ref.: VAT-DG da Trox </t>
  </si>
  <si>
    <t>SEIMMEI</t>
  </si>
  <si>
    <t>(11) 4397-9000</t>
  </si>
  <si>
    <t>http://seimmei.com.br/</t>
  </si>
  <si>
    <t>seimmei@seimmei.com.br</t>
  </si>
  <si>
    <t>Carga de Gás Refrigerante, tipo R-410a</t>
  </si>
  <si>
    <t>KG</t>
  </si>
  <si>
    <t>https://www.magazineluiza.com.br/gas-refrigerante-botija-r410a-r410-1134kg-para-ar-condicionado-dugold/p/bh5bd635dg/ar/aave/?&amp;seller_id=ref...</t>
  </si>
  <si>
    <t>https://www.americanas.com.br/produto/3697688756?opn=YSMESP&amp;sellerid=27691358000164&amp;epar=bp_pl_00_go_aa_todas_geral_gmv&amp;WT.s...</t>
  </si>
  <si>
    <t>https://www.eletrofrigor.com.br/gas-r410a-freon-chemours-dac-11-350-kg.html?gclid=CjwKCAjwy7CKBhBMEiwA0Eb7as5mqelWjBCRRkjAndeImmslE4QuBiyNDQkj24zwmabslsnyYjDQnRoC6asQAvD_BwE</t>
  </si>
  <si>
    <t>www.arcotec.com.br/catalogo-produtos/acessorios-em-geral/damper-de-regulagem-manual/</t>
  </si>
  <si>
    <t>https://www.novaexaustores.com.br/acessorios-pventilacao-e-exaustao/damper-regulador-de-vazao-em-chapa-galvanizada</t>
  </si>
  <si>
    <t>https://produto.mercadolivre.com.br/MLB-1967776014-damper-regulador-de-vazo-laminas-opostas-1005-x-500-mm-_JM#position=32&amp;search_la...</t>
  </si>
  <si>
    <t>Unidade Minisplit Inverter, só frio, capacidade nominal de 18.000BTU/h, condensadora de descarga horizontal, com proteção galvânica nas aletas do condensador, gás refrigerante ecológico (HFC). Combinação de unidades: Interna, Hi wall 18.000BTU/h (Modelo ref.: 42FVCA18C5). Externa, modelo de referência 38FVCA18C5. Fabricante de Ref.: Carrier, equivalente ou superior. Tensão: 220V-1ø-60Hz</t>
  </si>
  <si>
    <t>CLIMA RIO</t>
  </si>
  <si>
    <t>INVICTUS EQUIPAMENTOS</t>
  </si>
  <si>
    <t> 08.824.171/0006-51</t>
  </si>
  <si>
    <t>42.681.814/0001-89</t>
  </si>
  <si>
    <t>0800 719 9705</t>
  </si>
  <si>
    <t>(11) 93961-8852</t>
  </si>
  <si>
    <t>https://www.climario.com.br/</t>
  </si>
  <si>
    <t>https://invictusequipamentos.com/</t>
  </si>
  <si>
    <t>falecom@climario.com.br </t>
  </si>
  <si>
    <t>Contato@invictusequipamentos.com</t>
  </si>
  <si>
    <t>Tela otis 1/2" fio 12</t>
  </si>
  <si>
    <t>CASA DO SERRALHEIRO</t>
  </si>
  <si>
    <t>DIVINO TELAS</t>
  </si>
  <si>
    <t>TELAS ARROIO GRANDE</t>
  </si>
  <si>
    <t xml:space="preserve"> 07.184.812/0001-83</t>
  </si>
  <si>
    <t>33.116.060/0001-23</t>
  </si>
  <si>
    <t>92.735.596/0001-96</t>
  </si>
  <si>
    <t>(27) 3226-8045</t>
  </si>
  <si>
    <t>(21) 97505-3984</t>
  </si>
  <si>
    <t>51 3715-4645</t>
  </si>
  <si>
    <t>https://casaserralheiro.com.br/product/tela-quadrada-ondulada/</t>
  </si>
  <si>
    <t>https://www.divinotelas.com.br/pagina-de-produto/tela-quadrada-ondulada-galvanizada-1m2</t>
  </si>
  <si>
    <t>https://www.telasarroiogrande.com.br/tela-otis-galvanizada-fio-2-76mm-bwg-12-m2</t>
  </si>
  <si>
    <t>contato@casaserralheiro.com.br</t>
  </si>
  <si>
    <t>divinotelas@gmail.com</t>
  </si>
  <si>
    <t>contato@telasarroiogrande.com.br</t>
  </si>
  <si>
    <t>filtro G4 em manta</t>
  </si>
  <si>
    <t>MAN CLEAN FILTROS</t>
  </si>
  <si>
    <t>42.056.149/0001-32</t>
  </si>
  <si>
    <t>(11) 98121-8740</t>
  </si>
  <si>
    <t>https://www.eletrofrigor.com.br/filtro-manta-g4-1-5mt-x-20m-200-gramas-por-metro.html?gclid=CjwKCAiAvriMBhAuEiwA8Cs5laypFb4ZX2WVw05vp6KztPEQPZyrMSY9mMwG2X9ksGuaudDygTVkjxoCvVUQAvD_BwE</t>
  </si>
  <si>
    <t>https://www.magazineluiza.com.br/filtro-manta-g4-15mt-x-20m-200-gramas-por-metro-trisoft/p/hh215g3369/in/aprf/?&amp;seller_id=eletrofrigor&amp;utm_source=google&amp;utm_medium=pla&amp;utm_campaign=&amp;partner_id=54222&amp;gclid=CjwKCAiAvriMBhAuEiwA8Cs5leqbRZV4Gn73p8JLscJs4a3gB53ygdI3V56NXmuARVzZl5lqmi2szRoCwK4QAvD_BwE&amp;gclsrc=aw.ds</t>
  </si>
  <si>
    <t>https://www.mancleanfiltros.com/manta-filtrante-de-poliester-120gr-rl-15x20m?gclid=CjwKCAiAvriMBhAuEiwA8Cs5lZR0sWjAcqjPKSCbTBj67dlXoHvbMrFqk-dWFI3SXImJDrYEGxOiBBoC3YIQAvD_BwE</t>
  </si>
  <si>
    <t>https://produto.mercadolivre.com.br/MLB-1014882228-colarinho-com-registro-12-pol-300mm-duto-flexivel-_JM</t>
  </si>
  <si>
    <t>https://www.magazineluiza.com.br/colarinho-para-duto-flexivel-com-registo-12-pol-300mm-industrias-tosi/p/ek8heh20a6/ar/otar/</t>
  </si>
  <si>
    <t>https://www.novaexaustores.com.br/acessorios-pventilacao-e-exaustao/colarinho-para-duto-flexivel-cregistro</t>
  </si>
  <si>
    <t>atendimento.site@magazineluiza.com.br</t>
  </si>
  <si>
    <t>chumbador mecânico cba  1"x152mm</t>
  </si>
  <si>
    <t>CCP</t>
  </si>
  <si>
    <t>PREÇO OBTIIDO PELO SITE</t>
  </si>
  <si>
    <t>30.000.593./0001- 57</t>
  </si>
  <si>
    <t>(11) 2026-6736</t>
  </si>
  <si>
    <t>https://www.ccpvirtual.com.br/chumbador-1-x-6-pba-wb-tecbolt-aco-zincado/p?idsku=57203</t>
  </si>
  <si>
    <t>vendasvirtual@ccpvirtual.com.br</t>
  </si>
  <si>
    <t>FRIOSHOPPING</t>
  </si>
  <si>
    <t>https://www.frioshopping.com/difusao-de-ar/grelhas/tomada-de-ar-externo/veneziana-para-tomada-de-ar-externo-150x150mm</t>
  </si>
  <si>
    <t>https://www.magazineluiza.com.br/veneziana-para-tomada-de-ar-externo-150x150mm-frioshopping/p/cbh5fcef9h/ar/peae/?&amp;seller_id=frioshopping&amp;utm_source=google&amp;utm_medium=pla&amp;utm_campaign=&amp;partner_id=63396&amp;&amp;&amp;utm_source=google&amp;utm_medium=pla&amp;utm_campaign=&amp;partner_id=58928&amp;gclid=CjwKCAiAvriMBhAuEiwA8Cs5lTyUUYAek8oDiVxdhK7mn7HEVJa73e131P6tgx2hbUfvWqfk53BxihoC2F0QAvD_BwE&amp;gclsrc=aw.ds</t>
  </si>
  <si>
    <t>https://produto.mercadolivre.com.br/MLB-2073228707-veneziana-para-tomada-de-ar-externo-200x100mm-_JM?matt_tool=40343894&amp;matt_word=&amp;matt_source=google&amp;matt_campaign_id=14303413655&amp;matt_ad_group_id=125984293117&amp;matt_match_type=&amp;matt_network=g&amp;matt_device=c&amp;matt_creative=539354956680&amp;matt_keyword=&amp;matt_ad_position=&amp;matt_ad_type=pla&amp;matt_merchant_id=180333349&amp;matt_product_id=MLB2073228707&amp;matt_product_partition_id=1404886571418&amp;matt_target_id=pla-1404886571418&amp;gclid=CjwKCAiAvriMBhAuEiwA8Cs5lUhDloIxCrBdYXNndr4bHkU_VJ9NcwKwGKuMO-1wBUxotiKWi4rlghoC00UQAvD_BwE</t>
  </si>
  <si>
    <t xml:space="preserve">Grelha de insuflamenteo de Ar fabricado em alumínio anodizado, dupla deflexão vertical, com caixa pelno em chapa galvanizada e registro de lâminas convergêntes, LxH (325x165)mm - Ref.: VAT-DG da Trox </t>
  </si>
  <si>
    <t>https://www.magazineluiza.com.br/conjunto-exaustor-grelha-filtro-ip-54-203x203mm-96220-tasco/p/fkdc60b1e4/ar/aave/</t>
  </si>
  <si>
    <t>Sensor de temperatura ambiente - com termistor 10K OHM curva tipo lll - Modelo: TE-WND-A, da Dwyer, ou equivalente técnico</t>
  </si>
  <si>
    <t>https://www.americanas.com.br/produto/3249119200?epar=bp_pl_00_go_pla_casaeconst_geral_gmv&amp;opn=YSMESP&amp;WT.srch=1&amp;gclid=CjwKCAiAvriMBhAuEiwA8Cs5lapAjBiQ8IwnR04pR7QeG4MLtl1JK33xIn6LVqjd2zMrNNddcLmI_RoCKYEQAvD_BwE</t>
  </si>
  <si>
    <t>https://www.submarino.com.br/produto/1917498322?epar=bp_pl_00_go_g35172&amp;epar=bp_pl_00_go_g35172&amp;opn=XMLGOOGLE&amp;WT.srch=1&amp;utm_medium=buscappc&amp;utm_source=google&amp;utm_campaign=marca%3Asuba%3Bmidia%3Abuscappc%3Bformato%3Apla%3Bsubformato%3A00%3Bidcampanha%3Ag35172&amp;gclid=CjwKCAiAvriMBhAuEiwA8Cs5le55XmYk0DGmXGmKUI3ET72HtFa4evVplUj2w0U66ZLzgkIFhxxtbRoC1dsQAvD_BwE</t>
  </si>
  <si>
    <t>https://produto.mercadolivre.com.br/MLB-898900528-sensor-de-temperatura-termistor-ntc-10k-3950-_JM?matt_tool=40343894&amp;matt_word=&amp;matt_source=google&amp;matt_campaign_id=14303413655&amp;matt_ad_group_id=125984293117&amp;matt_match_type=&amp;matt_network=g&amp;matt_device=c&amp;matt_creative=539354956680&amp;matt_keyword=&amp;matt_ad_position=&amp;matt_ad_type=pla&amp;matt_merchant_id=114567802&amp;matt_product_id=MLB898900528&amp;matt_product_partition_id=1404886571418&amp;matt_target_id=pla-1404886571418&amp;gclid=CjwKCAiAvriMBhAuEiwA8Cs5lcwbDbvDDfbewB8HXn0KhsQtzOpAao3YU0uHEUuphkDOUaUKcz00mRoCNhAQAvD_BwE</t>
  </si>
  <si>
    <t>ABRIGO PARA HIDRANTE DE SOBREPOR 60X90X30CM</t>
  </si>
  <si>
    <t>LOJA QUALITY</t>
  </si>
  <si>
    <t>R e A</t>
  </si>
  <si>
    <t>SHOPFIRE</t>
  </si>
  <si>
    <t>preço obtido por cotação</t>
  </si>
  <si>
    <t>29.851.289/0001-34</t>
  </si>
  <si>
    <t>14.314.086/0001-31</t>
  </si>
  <si>
    <t>21.012.774/0001-02</t>
  </si>
  <si>
    <t>(11) 3107-0000</t>
  </si>
  <si>
    <t> (11) 3982-4952</t>
  </si>
  <si>
    <t>(011) 2208-9200</t>
  </si>
  <si>
    <t>https://www.lojaqualitytubos.com.br/caixa-de-incendio-90-x-60-x-30-p995587?utm_source=google&amp;utm_medium=upc&amp;utm_campaign=qualitytubos&amp;gclid=CjwKCAjwzaSLBhBJEiwAJSRokpFVFWtwg9D4XiZj5RgbHEaLVVocOo-9gDoQjeJCa7cw-Q5egMdtCxoCiAQQAvD_BwE</t>
  </si>
  <si>
    <t>https://www.raextintores.com.br/abrigo-hidrante-90x60x30-cm-sobrepor</t>
  </si>
  <si>
    <t>https://www.shopfire.com.br/produto/abrigo-de-mangueira-sobrepor-90-x-60-x-30/?gclid=CjwKCAjwzaSLBhBJEiwAJSRokhk3WZEN1sjYfWlwAqNT_lVGbIzWS8mOt4asBKIR79sjmtgk7DzUxRoC3m0QAvD_BwE</t>
  </si>
  <si>
    <t>vendas@qualitytubos.com.br</t>
  </si>
  <si>
    <t>vendas@raextintores.com.br</t>
  </si>
  <si>
    <t>shopfire@shopfire.com.br</t>
  </si>
  <si>
    <t>EXTINTOR DE INCÊNDIO - PÓ QUÍMICO SECO 6KG (3A:20BC)</t>
  </si>
  <si>
    <t>R&amp;A EXTINTORES</t>
  </si>
  <si>
    <t>(11) 3982-4952</t>
  </si>
  <si>
    <t>https://www.raextintores.com.br/extintor-pqs-6kg-abc?utm_source=Site&amp;utm_medium=GoogleMerchant&amp;utm_campaign=GoogleMerchant</t>
  </si>
  <si>
    <t>https://www.americanas.com.br/produto/1587952211?sellerId=21182833000190&amp;epar=bp_pl_00_go_pla_agroind_todas_geral_apostas&amp;opn=YSMESP&amp;WT.srch=1&amp;gclid=CjwKCAjwh5qLBhALEiwAioods96XXOQ5nnWzSGHHQup66G2HEWkKgiI5oY-6r83y5F_IByzsXWY_xxoCUPUQAvD_BwE&amp;tamanho=57&amp;cor=Vermelho</t>
  </si>
  <si>
    <t>https://www.casasbahia.com.br/extintor-pqs-abc-6-kg-garantia-de-1-ano-1502817577/p/1502817577?utm_medium=Cpc&amp;utm_source=GP_PLA&amp;IdSku=1502817577&amp;idLojista=37382&amp;utm_campaign=3P_AllProducts_SSC&amp;gclid=CjwKCAjwh5qLBhALEiwAioods1ThhoeaHcsgni12t9YX1jsYvKRfOWxNE_lznOW3SemiYIHG-1UXjRoCvfUQAvD_BwE</t>
  </si>
  <si>
    <t>ELETROBOMBA P=5CV; Q=26,3 M3/H; H.MAN=30 M.C.A REF.: SCHNEIDER BC-21 R 1 ½ OU EQUIVALENTES TÉCNICOS</t>
  </si>
  <si>
    <t>BOMBA SHOPPING</t>
  </si>
  <si>
    <t>MERITO COMERCIAL</t>
  </si>
  <si>
    <t>14.778.311/0001-90</t>
  </si>
  <si>
    <t>01.582.892/0001-49</t>
  </si>
  <si>
    <t> (11) 2971-5695</t>
  </si>
  <si>
    <t>11 4750-2648</t>
  </si>
  <si>
    <t>https://www.americanas.com.br/produto/55780126?sellerId=1582892000149&amp;epar=bp_pl_00_go_pla_casaeconst_ferramenta_correio&amp;opn=YSMESP&amp;WT.srch=1&amp;gclid=Cj0KCQjw5JSLBhCxARIsAHgO2SenbfjuZ6iCBNnifvJYbsLtjr-AmAy3ShNLIrKAeupth52FQP42d00aAqN4EALw_wcB&amp;tamanho=U&amp;cor=UNICA&amp;voltagem=UNICA</t>
  </si>
  <si>
    <t>https://www.bombashopping.com.br/bomba-schneider-multiestagio-me-al-2475-7-5cv-mancalizada/p</t>
  </si>
  <si>
    <t>https://www.meritocomercial.com.br/bomba-centrifuga-schneider-bc-21-r-1-12-5-cv-trifasica-220v380v440v760v-20320084307-p1022465?v=1022464</t>
  </si>
  <si>
    <t>vendas@bombashopping.com.br</t>
  </si>
  <si>
    <t>merito@meritocomercial.com.br</t>
  </si>
  <si>
    <t>01/09/2021, 18:21</t>
  </si>
  <si>
    <t>COMPOSIÇÕES</t>
  </si>
  <si>
    <t xml:space="preserve"> 1 </t>
  </si>
  <si>
    <t xml:space="preserve"> 1.1 </t>
  </si>
  <si>
    <t>CANTEIRO DE OBRA</t>
  </si>
  <si>
    <t xml:space="preserve"> 1.1.1 </t>
  </si>
  <si>
    <t>Banco</t>
  </si>
  <si>
    <t>Tipo</t>
  </si>
  <si>
    <t>Und</t>
  </si>
  <si>
    <t>Valor Unit</t>
  </si>
  <si>
    <t>Composição</t>
  </si>
  <si>
    <t xml:space="preserve"> 012689 </t>
  </si>
  <si>
    <t>SBC</t>
  </si>
  <si>
    <t>MOBILIZACAO E DESMOBILIZACAO DE CANTEIRO</t>
  </si>
  <si>
    <t>Composição Auxiliar</t>
  </si>
  <si>
    <t xml:space="preserve"> 88239 </t>
  </si>
  <si>
    <t>SINAPI</t>
  </si>
  <si>
    <t>AJUDANTE DE CARPINTEIRO COM ENCARGOS COMPLEMENTARES</t>
  </si>
  <si>
    <t>SEDI - SERVIÇOS DIVERSOS</t>
  </si>
  <si>
    <t xml:space="preserve"> 88247 </t>
  </si>
  <si>
    <t>AUXILIAR DE ELETRICISTA COM ENCARGOS COMPLEMENTARES</t>
  </si>
  <si>
    <t xml:space="preserve"> 88261 </t>
  </si>
  <si>
    <t>CARPINTEIRO DE ESQUADRIA COM ENCARGOS COMPLEMENTARES</t>
  </si>
  <si>
    <t xml:space="preserve"> 88264 </t>
  </si>
  <si>
    <t>ELETRICISTA COM ENCARGOS COMPLEMENTARES</t>
  </si>
  <si>
    <t xml:space="preserve"> 88267 </t>
  </si>
  <si>
    <t>ENCANADOR OU BOMBEIRO HIDRÁULICO COM ENCARGOS COMPLEMENTARES</t>
  </si>
  <si>
    <t xml:space="preserve"> 88273 </t>
  </si>
  <si>
    <t>MARCENEIRO COM ENCARGOS COMPLEMENTARES</t>
  </si>
  <si>
    <t xml:space="preserve"> 88310 </t>
  </si>
  <si>
    <t>PINTOR COM ENCARGOS COMPLEMENTARES</t>
  </si>
  <si>
    <t xml:space="preserve"> 88316 </t>
  </si>
  <si>
    <t>SERVENTE COM ENCARGOS COMPLEMENTARES</t>
  </si>
  <si>
    <t xml:space="preserve"> 88325 </t>
  </si>
  <si>
    <t>VIDRACEIRO COM ENCARGOS COMPLEMENTARES</t>
  </si>
  <si>
    <t>MO sem LS =&gt;</t>
  </si>
  <si>
    <t>LS =&gt;</t>
  </si>
  <si>
    <t>MO com LS =&gt;</t>
  </si>
  <si>
    <t>Valor do BDI =&gt;</t>
  </si>
  <si>
    <t>Valor com BDI =&gt;</t>
  </si>
  <si>
    <t>Quant. =&gt;</t>
  </si>
  <si>
    <t>Preço Total =&gt;</t>
  </si>
  <si>
    <t xml:space="preserve"> 1.1.2 </t>
  </si>
  <si>
    <t xml:space="preserve"> 000285 </t>
  </si>
  <si>
    <t>Insumo</t>
  </si>
  <si>
    <t xml:space="preserve"> 004858 </t>
  </si>
  <si>
    <t>PROJETO DE CANTEIRO DE OBRAS PARA EDIFICACAO</t>
  </si>
  <si>
    <t>Material</t>
  </si>
  <si>
    <t xml:space="preserve"> 1.1.3 </t>
  </si>
  <si>
    <t xml:space="preserve"> 016744 </t>
  </si>
  <si>
    <t xml:space="preserve"> 099994 </t>
  </si>
  <si>
    <t>ENGENHEIRO CIVIL AMBIENTAL PLENO</t>
  </si>
  <si>
    <t>Mão de Obra</t>
  </si>
  <si>
    <t xml:space="preserve"> 1.2 </t>
  </si>
  <si>
    <t xml:space="preserve"> 1.2.1 </t>
  </si>
  <si>
    <t>ESCRITÓRIO</t>
  </si>
  <si>
    <t xml:space="preserve"> 1.2.1.1 </t>
  </si>
  <si>
    <t xml:space="preserve"> CANT.000007 </t>
  </si>
  <si>
    <t>Próprio</t>
  </si>
  <si>
    <t>CANT - CANTEIRO DE OBRAS</t>
  </si>
  <si>
    <t xml:space="preserve"> 88315 </t>
  </si>
  <si>
    <t>SERRALHEIRO COM ENCARGOS COMPLEMENTARES</t>
  </si>
  <si>
    <t xml:space="preserve"> 92873 </t>
  </si>
  <si>
    <t>LANÇAMENTO COM USO DE BALDES, ADENSAMENTO E ACABAMENTO DE CONCRETO EM ESTRUTURAS. AF_12/2015</t>
  </si>
  <si>
    <t>FUES - FUNDAÇÕES E ESTRUTURAS</t>
  </si>
  <si>
    <t xml:space="preserve"> 88251 </t>
  </si>
  <si>
    <t>AUXILIAR DE SERRALHEIRO COM ENCARGOS COMPLEMENTARES</t>
  </si>
  <si>
    <t xml:space="preserve"> 6045 </t>
  </si>
  <si>
    <t>CONCRETO FCK=15MPA, PREPARO COM BETONEIRA, SEM LANCAMENTO</t>
  </si>
  <si>
    <t xml:space="preserve"> 73372 </t>
  </si>
  <si>
    <t>PINHO DE TERCEIRA 1" X 12" E 1" X 9"</t>
  </si>
  <si>
    <t xml:space="preserve"> 73465 </t>
  </si>
  <si>
    <t>PISO CIMENTADO E=1,5CM C/ARGAMASSA 1:3 CIMENTO AREIA ALISADO COLHER   SOBRE BASE EXISTENTE E ARGAMASSA EM PREPARO MECANIZADO</t>
  </si>
  <si>
    <t>PISO - PISOS</t>
  </si>
  <si>
    <t xml:space="preserve"> 00005085 </t>
  </si>
  <si>
    <t>CADEADO SIMPLES, CORPO EM LATAO MACICO, COM LARGURA DE 35 MM E ALTURA DE APROX 30 MM, HASTE CEMENTADA (NAO LONGA), EM ACO TEMPERADO COM DIAMETRO DE APROX 6,0 MM, INCLUINDO 2 CHAVES</t>
  </si>
  <si>
    <t xml:space="preserve"> 00001346 </t>
  </si>
  <si>
    <t>CHAPA DE MADEIRA COMPENSADA PLASTIFICADA PARA FORMA DE CONCRETO, DE 2,20 x 1,10 M, E = 10 MM</t>
  </si>
  <si>
    <t xml:space="preserve"> 00001607 </t>
  </si>
  <si>
    <t>CONJUNTO ARRUELAS DE VEDACAO 5/16" PARA TELHA FIBROCIMENTO (UMA ARRUELA METALICA E UMA ARRUELA PVC - CONICAS)</t>
  </si>
  <si>
    <t xml:space="preserve"> 00011467 </t>
  </si>
  <si>
    <t>FECHADURA DE SOBREPOR TIPO CAIXAO, EM FERRO COM ACABAMENTO RESINADO, SEM MACANETA, SEM CILINDRO, INCLUINDO CHAVE TIPO SIMPLES</t>
  </si>
  <si>
    <t xml:space="preserve"> 00011891 </t>
  </si>
  <si>
    <t>CORDAO DE COBRE, FLEXIVEL, TORCIDO, CLASSE 4 OU 5, ISOLACAO EM PVC/D, 300 V, 2 CONDUTORES DE 2,5 MM2</t>
  </si>
  <si>
    <t xml:space="preserve"> 00002370 </t>
  </si>
  <si>
    <t>DISJUNTOR TIPO NEMA, MONOPOLAR 10 ATE 30A, TENSAO MAXIMA DE 240 V</t>
  </si>
  <si>
    <t xml:space="preserve"> 00021127 </t>
  </si>
  <si>
    <t>FITA ISOLANTE ADESIVA ANTICHAMA, USO ATE 750 V, EM ROLO DE 19 MM X 5 M</t>
  </si>
  <si>
    <t xml:space="preserve"> 00012128 </t>
  </si>
  <si>
    <t>INTERRUPTOR SIMPLES 10A, 250V, CONJUNTO MONTADO PARA SOBREPOR 4" X 2" (CAIXA + MODULO)</t>
  </si>
  <si>
    <t xml:space="preserve"> 00011056 </t>
  </si>
  <si>
    <t>PARAFUSO ROSCA SOBERBA ZINCADO CABECA CHATA FENDA SIMPLES 3,8 X 30 MM (1.1/4 ")</t>
  </si>
  <si>
    <t xml:space="preserve"> 00004491 </t>
  </si>
  <si>
    <t>PONTALETE *7,5 X 7,5* CM EM PINUS, MISTA OU EQUIVALENTE DA REGIAO - BRUTA</t>
  </si>
  <si>
    <t xml:space="preserve"> 00004448 </t>
  </si>
  <si>
    <t>VIGA *7,5 X 15 CM EM PINUS, MISTA OU EQUIVALENTE DA REGIAO - BRUTA</t>
  </si>
  <si>
    <t xml:space="preserve"> 00005088 </t>
  </si>
  <si>
    <t>PORTA CADEADO EM ACO GALVANIZADO, COMPRIMENTO DE 3  1/2"</t>
  </si>
  <si>
    <t xml:space="preserve"> 00010555 </t>
  </si>
  <si>
    <t>PORTA DE MADEIRA, FOLHA MEDIA (NBR 15930) DE 800 X 2100 MM, DE 35 MM A 40 MM DE ESPESSURA, NUCLEO SEMI-SOLIDO (SARRAFEADO), CAPA LISA EM HDF, ACABAMENTO EM PRIMER PARA PINTURA</t>
  </si>
  <si>
    <t xml:space="preserve"> 00005075 </t>
  </si>
  <si>
    <t>PREGO DE ACO POLIDO COM CABECA 18 X 30 (2 3/4 X 10)</t>
  </si>
  <si>
    <t xml:space="preserve"> 00010567 </t>
  </si>
  <si>
    <t>TABUA *2,5 X 23* CM EM PINUS, MISTA OU EQUIVALENTE DA REGIAO - BRUTA</t>
  </si>
  <si>
    <t xml:space="preserve"> 00007194 </t>
  </si>
  <si>
    <t>TELHA DE FIBROCIMENTO ONDULADA E = 6 MM, DE 2,44 X 1,10 M (SEM AMIANTO)</t>
  </si>
  <si>
    <t xml:space="preserve"> 00012147 </t>
  </si>
  <si>
    <t>TOMADA 2P+T 10A, 250V, CONJUNTO MONTADO PARA SOBREPOR 4" X 2" (CAIXA + MODULO)</t>
  </si>
  <si>
    <t xml:space="preserve"> 00010490 </t>
  </si>
  <si>
    <t>VIDRO LISO INCOLOR 2 A 3 MM - SEM COLOCACAO</t>
  </si>
  <si>
    <t xml:space="preserve"> 00004777 </t>
  </si>
  <si>
    <t>CANTONEIRA ACO ABAS IGUAIS (QUALQUER BITOLA), ESPESSURA ENTRE 1/8" E 1/4"</t>
  </si>
  <si>
    <t xml:space="preserve"> 00002420 </t>
  </si>
  <si>
    <t>DOBRADICA EM ACO/FERRO, 3" X 2 1/2", E= 1,9 A 2 MM, SEM ANEL,  CROMADO OU ZINCADO, TAMPA BOLA, COM PARAFUSOS</t>
  </si>
  <si>
    <t xml:space="preserve"> 00038775 </t>
  </si>
  <si>
    <t>LUMINARIA TIPO TARTARUGA PARA AREA EXTERNA EM ALUMINIO, COM GRADE, PARA 1 LAMPADA, BASE E27, POTENCIA MAXIMA 40/60 W (NAO INCLUI LAMPADA)</t>
  </si>
  <si>
    <t xml:space="preserve"> 00003755 </t>
  </si>
  <si>
    <t>LAMPADA DE LUZ MISTA 160 W, BASE E27 (220 V)</t>
  </si>
  <si>
    <t xml:space="preserve"> 1.2.2 </t>
  </si>
  <si>
    <t>DEPÓSITOS</t>
  </si>
  <si>
    <t xml:space="preserve"> 1.2.2.1 </t>
  </si>
  <si>
    <t xml:space="preserve"> 93584 </t>
  </si>
  <si>
    <t xml:space="preserve"> 98442 </t>
  </si>
  <si>
    <t>PAREDE DE MADEIRA COMPENSADA PARA CONSTRUÇÃO TEMPORÁRIA EM CHAPA SIMPLES, EXTERNA, COM ÁREA LÍQUIDA MENOR QUE 6 M², SEM VÃO. AF_05/2018</t>
  </si>
  <si>
    <t xml:space="preserve"> 98441 </t>
  </si>
  <si>
    <t>PAREDE DE MADEIRA COMPENSADA PARA CONSTRUÇÃO TEMPORÁRIA EM CHAPA SIMPLES, EXTERNA, COM ÁREA LÍQUIDA MAIOR OU IGUAL A 6 M², SEM VÃO. AF_05/2018</t>
  </si>
  <si>
    <t xml:space="preserve"> 98445 </t>
  </si>
  <si>
    <t>PAREDE DE MADEIRA COMPENSADA PARA CONSTRUÇÃO TEMPORÁRIA EM CHAPA SIMPLES, EXTERNA, COM ÁREA LÍQUIDA MAIOR OU IGUAL A 6 M², COM VÃO. AF_05/2018</t>
  </si>
  <si>
    <t xml:space="preserve"> 98446 </t>
  </si>
  <si>
    <t>PAREDE DE MADEIRA COMPENSADA PARA CONSTRUÇÃO TEMPORÁRIA EM CHAPA SIMPLES, EXTERNA, COM ÁREA LÍQUIDA MENOR QUE 6 M², COM VÃO. AF_05/2018</t>
  </si>
  <si>
    <t xml:space="preserve"> 92543 </t>
  </si>
  <si>
    <t>TRAMA DE MADEIRA COMPOSTA POR TERÇAS PARA TELHADOS DE ATÉ 2 ÁGUAS PARA TELHA ONDULADA DE FIBROCIMENTO, METÁLICA, PLÁSTICA OU TERMOACÚSTICA, INCLUSO TRANSPORTE VERTICAL. AF_07/2019</t>
  </si>
  <si>
    <t>COBE - COBERTURA</t>
  </si>
  <si>
    <t xml:space="preserve"> 94210 </t>
  </si>
  <si>
    <t>TELHAMENTO COM TELHA ONDULADA DE FIBROCIMENTO E = 6 MM, COM RECOBRIMENTO LATERAL DE 1 1/4 DE ONDA PARA TELHADO COM INCLINAÇÃO MÁXIMA DE 10°, COM ATÉ 2 ÁGUAS, INCLUSO IÇAMENTO. AF_07/2019</t>
  </si>
  <si>
    <t xml:space="preserve"> 95240 </t>
  </si>
  <si>
    <t>LASTRO DE CONCRETO MAGRO, APLICADO EM PISOS, LAJES SOBRE SOLO OU RADIERS, ESPESSURA DE 3 CM. AF_07/2016</t>
  </si>
  <si>
    <t xml:space="preserve"> 91341 </t>
  </si>
  <si>
    <t>PORTA EM ALUMÍNIO DE ABRIR TIPO VENEZIANA COM GUARNIÇÃO, FIXAÇÃO COM PARAFUSOS - FORNECIMENTO E INSTALAÇÃO. AF_12/2019</t>
  </si>
  <si>
    <t>ESQV - ESQUADRIAS/FERRAGENS/VIDROS</t>
  </si>
  <si>
    <t xml:space="preserve"> 95241 </t>
  </si>
  <si>
    <t>LASTRO DE CONCRETO MAGRO, APLICADO EM PISOS, LAJES SOBRE SOLO OU RADIERS, ESPESSURA DE 5 CM. AF_07/2016</t>
  </si>
  <si>
    <t xml:space="preserve"> 94559 </t>
  </si>
  <si>
    <t>JANELA DE AÇO TIPO BASCULANTE PARA VIDROS, COM BATENTE, FERRAGENS E PINTURA ANTICORROSIVA. EXCLUSIVE VIDROS, ACABAMENTO, ALIZAR E CONTRAMARCO. FORNECIMENTO E INSTALAÇÃO. AF_12/2019</t>
  </si>
  <si>
    <t xml:space="preserve"> 95805 </t>
  </si>
  <si>
    <t>CONDULETE DE PVC, TIPO B, PARA ELETRODUTO DE PVC SOLDÁVEL DN 25 MM (3/4''), APARENTE - FORNECIMENTO E INSTALAÇÃO. AF_11/2016</t>
  </si>
  <si>
    <t>INEL - INSTALAÇÃO ELÉTRICA/ELETRIFICAÇÃO E ILUMINAÇÃO EXTERNA</t>
  </si>
  <si>
    <t xml:space="preserve"> 101165 </t>
  </si>
  <si>
    <t>ALVENARIA DE EMBASAMENTO COM BLOCO ESTRUTURAL DE CONCRETO, DE 14X19X29CM E ARGAMASSA DE ASSENTAMENTO COM PREPARO EM BETONEIRA. AF_05/2020</t>
  </si>
  <si>
    <t xml:space="preserve"> 91924 </t>
  </si>
  <si>
    <t>CABO DE COBRE FLEXÍVEL ISOLADO, 1,5 MM², ANTI-CHAMA 450/750 V, PARA CIRCUITOS TERMINAIS - FORNECIMENTO E INSTALAÇÃO. AF_12/2015</t>
  </si>
  <si>
    <t xml:space="preserve"> 91862 </t>
  </si>
  <si>
    <t>ELETRODUTO RÍGIDO ROSCÁVEL, PVC, DN 20 MM (1/2"), PARA CIRCUITOS TERMINAIS, INSTALADO EM FORRO - FORNECIMENTO E INSTALAÇÃO. AF_12/2015</t>
  </si>
  <si>
    <t xml:space="preserve"> 91852 </t>
  </si>
  <si>
    <t>ELETRODUTO FLEXÍVEL CORRUGADO, PVC, DN 20 MM (1/2"), PARA CIRCUITOS TERMINAIS, INSTALADO EM PAREDE - FORNECIMENTO E INSTALAÇÃO. AF_12/2015</t>
  </si>
  <si>
    <t xml:space="preserve"> 91870 </t>
  </si>
  <si>
    <t>ELETRODUTO RÍGIDO ROSCÁVEL, PVC, DN 20 MM (1/2"), PARA CIRCUITOS TERMINAIS, INSTALADO EM PAREDE - FORNECIMENTO E INSTALAÇÃO. AF_12/2015</t>
  </si>
  <si>
    <t xml:space="preserve"> 97586 </t>
  </si>
  <si>
    <t>LUMINÁRIA TIPO CALHA, DE SOBREPOR, COM 2 LÂMPADAS TUBULARES FLUORESCENTES DE 36 W, COM REATOR DE PARTIDA RÁPIDA - FORNECIMENTO E INSTALAÇÃO. AF_02/2020</t>
  </si>
  <si>
    <t xml:space="preserve"> 92023 </t>
  </si>
  <si>
    <t>INTERRUPTOR SIMPLES (1 MÓDULO) COM 1 TOMADA DE EMBUTIR 2P+T 10 A,  INCLUINDO SUPORTE E PLACA - FORNECIMENTO E INSTALAÇÃO. AF_12/2015</t>
  </si>
  <si>
    <t xml:space="preserve"> 91170 </t>
  </si>
  <si>
    <t>FIXAÇÃO DE TUBOS HORIZONTAIS DE PVC, CPVC OU COBRE DIÂMETROS MENORES OU IGUAIS A 40 MM OU ELETROCALHAS ATÉ 150MM DE LARGURA, COM ABRAÇADEIRA METÁLICA RÍGIDA TIPO D 1/2, FIXADA EM PERFILADO EM LAJE. AF_05/2015</t>
  </si>
  <si>
    <t>INHI - INSTALAÇÕES HIDROS SANITÁRIAS</t>
  </si>
  <si>
    <t xml:space="preserve"> 91173 </t>
  </si>
  <si>
    <t>FIXAÇÃO DE TUBOS VERTICAIS DE PPR DIÂMETROS MENORES OU IGUAIS A 40 MM COM ABRAÇADEIRA METÁLICA RÍGIDA TIPO D 1/2", FIXADA EM PERFILADO EM ALVENARIA. AF_05/2015</t>
  </si>
  <si>
    <t xml:space="preserve"> 93358 </t>
  </si>
  <si>
    <t>MOVT - MOVIMENTO DE TERRA</t>
  </si>
  <si>
    <t xml:space="preserve"> 96995 </t>
  </si>
  <si>
    <t xml:space="preserve"> 88489 </t>
  </si>
  <si>
    <t>PINT - PINTURAS</t>
  </si>
  <si>
    <t xml:space="preserve"> 00011455 </t>
  </si>
  <si>
    <t>FERROLHO COM FECHO / TRINCO REDONDO, EM ACO GALVANIZADO / ZINCADO, DE SOBREPOR, COM COMPRIMENTO DE 8" E ESPESSURA MINIMA DA CHAPA DE 1,50 MM</t>
  </si>
  <si>
    <t xml:space="preserve"> 1.2.3 </t>
  </si>
  <si>
    <t>OFICINAS</t>
  </si>
  <si>
    <t xml:space="preserve"> 1.2.3.1 </t>
  </si>
  <si>
    <t xml:space="preserve"> 93208 </t>
  </si>
  <si>
    <t xml:space="preserve"> 98443 </t>
  </si>
  <si>
    <t>PAREDE DE MADEIRA COMPENSADA PARA CONSTRUÇÃO TEMPORÁRIA EM CHAPA SIMPLES, INTERNA, COM ÁREA LÍQUIDA MAIOR OU IGUAL A 6 M², SEM VÃO. AF_05/2018</t>
  </si>
  <si>
    <t xml:space="preserve"> 98444 </t>
  </si>
  <si>
    <t>PAREDE DE MADEIRA COMPENSADA PARA CONSTRUÇÃO TEMPORÁRIA EM CHAPA SIMPLES, INTERNA, COM ÁREA LÍQUIDA MENOR QUE 6 M², SEM VÃO. AF_05/2018</t>
  </si>
  <si>
    <t xml:space="preserve"> 98447 </t>
  </si>
  <si>
    <t>PAREDE DE MADEIRA COMPENSADA PARA CONSTRUÇÃO TEMPORÁRIA EM CHAPA SIMPLES, INTERNA, COM ÁREA LÍQUIDA MAIOR OU IGUAL A 6 M², COM VÃO. AF_05/2018</t>
  </si>
  <si>
    <t xml:space="preserve"> 98448 </t>
  </si>
  <si>
    <t>PAREDE DE MADEIRA COMPENSADA PARA CONSTRUÇÃO TEMPORÁRIA EM CHAPA SIMPLES, INTERNA, COM ÁREA LÍQUIDA MENOR QUE 6 M², COM VÃO. AF_05/2018</t>
  </si>
  <si>
    <t xml:space="preserve"> 91911 </t>
  </si>
  <si>
    <t>CURVA 90 GRAUS PARA ELETRODUTO, PVC, ROSCÁVEL, DN 20 MM (1/2"), PARA CIRCUITOS TERMINAIS, INSTALADA EM PAREDE - FORNECIMENTO E INSTALAÇÃO. AF_12/2015</t>
  </si>
  <si>
    <t xml:space="preserve"> 91926 </t>
  </si>
  <si>
    <t xml:space="preserve"> 91937 </t>
  </si>
  <si>
    <t>CAIXA OCTOGONAL 3" X 3", PVC, INSTALADA EM LAJE - FORNECIMENTO E INSTALAÇÃO. AF_12/2015</t>
  </si>
  <si>
    <t xml:space="preserve"> 95811 </t>
  </si>
  <si>
    <t>CONDULETE DE PVC, TIPO LB, PARA ELETRODUTO DE PVC SOLDÁVEL DN 25 MM (3/4''), APARENTE - FORNECIMENTO E INSTALAÇÃO. AF_11/2016</t>
  </si>
  <si>
    <t xml:space="preserve"> 101876 </t>
  </si>
  <si>
    <t>QUADRO DE DISTRIBUIÇÃO DE ENERGIA EM PVC, DE EMBUTIR, SEM BARRAMENTO, PARA 6 DISJUNTORES - FORNECIMENTO E INSTALAÇÃO. AF_10/2020</t>
  </si>
  <si>
    <t xml:space="preserve"> 101891 </t>
  </si>
  <si>
    <t>DISJUNTOR MONOPOLAR TIPO NEMA, CORRENTE NOMINAL DE 35 ATÉ 50A - FORNECIMENTO E INSTALAÇÃO. AF_10/2020</t>
  </si>
  <si>
    <t xml:space="preserve"> 92000 </t>
  </si>
  <si>
    <t>TOMADA BAIXA DE EMBUTIR (1 MÓDULO), 2P+T 10 A, INCLUINDO SUPORTE E PLACA - FORNECIMENTO E INSTALAÇÃO. AF_12/2015</t>
  </si>
  <si>
    <t xml:space="preserve"> 92025 </t>
  </si>
  <si>
    <t>INTERRUPTOR SIMPLES (1 MÓDULO) COM 2 TOMADAS DE EMBUTIR 2P+T 10 A,  INCLUINDO SUPORTE E PLACA - FORNECIMENTO E INSTALAÇÃO. AF_12/2015</t>
  </si>
  <si>
    <t xml:space="preserve"> 97593 </t>
  </si>
  <si>
    <t>LUMINÁRIA TIPO SPOT, DE SOBREPOR, COM 1 LÂMPADA FLUORESCENTE DE 15 W, SEM REATOR - FORNECIMENTO E INSTALAÇÃO. AF_02/2020</t>
  </si>
  <si>
    <t xml:space="preserve"> 97611 </t>
  </si>
  <si>
    <t>LÂMPADA COMPACTA FLUORESCENTE DE 15 W, BASE E27 - FORNECIMENTO E INSTALAÇÃO. AF_02/2020</t>
  </si>
  <si>
    <t xml:space="preserve"> 88262 </t>
  </si>
  <si>
    <t>CARPINTEIRO DE FORMAS COM ENCARGOS COMPLEMENTARES</t>
  </si>
  <si>
    <t xml:space="preserve"> 00004513 </t>
  </si>
  <si>
    <t>CAIBRO 5 X 5 CM EM PINUS, MISTA OU EQUIVALENTE DA REGIAO - BRUTA</t>
  </si>
  <si>
    <t xml:space="preserve"> 00010886 </t>
  </si>
  <si>
    <t>EXTINTOR DE INCENDIO PORTATIL COM CARGA DE AGUA PRESSURIZADA DE 10 L, CLASSE A</t>
  </si>
  <si>
    <t xml:space="preserve"> 00010891 </t>
  </si>
  <si>
    <t>EXTINTOR DE INCENDIO PORTATIL COM CARGA DE PO QUIMICO SECO (PQS) DE 4 KG, CLASSE BC</t>
  </si>
  <si>
    <t xml:space="preserve"> 00011587 </t>
  </si>
  <si>
    <t>FORRO DE PVC LISO, BRANCO, REGUA DE 10 CM, ESPESSURA DE 8 MM A 10 MM (COM COLOCACAO / SEM ESTRUTURA METALICA)</t>
  </si>
  <si>
    <t xml:space="preserve"> 00006193 </t>
  </si>
  <si>
    <t>TABUA  NAO  APARELHADA  *2,5 X 20* CM, EM MACARANDUBA, ANGELIM OU EQUIVALENTE DA REGIAO - BRUTA</t>
  </si>
  <si>
    <t xml:space="preserve"> 1.2.3.2 </t>
  </si>
  <si>
    <t>Telheiro aberto</t>
  </si>
  <si>
    <t xml:space="preserve"> 96620 </t>
  </si>
  <si>
    <t xml:space="preserve"> 88309 </t>
  </si>
  <si>
    <t>PEDREIRO COM ENCARGOS COMPLEMENTARES</t>
  </si>
  <si>
    <t xml:space="preserve"> 00005063 </t>
  </si>
  <si>
    <t>PREGO DE ACO POLIDO COM CABECA 14 X 18 (1 1/2 X 14)</t>
  </si>
  <si>
    <t xml:space="preserve"> 00007191 </t>
  </si>
  <si>
    <t>TELHA DE FIBROCIMENTO ONDULADA E = 4 MM, DE 2,44 X 0,50 M (SEM AMIANTO)</t>
  </si>
  <si>
    <t xml:space="preserve"> 00039253 </t>
  </si>
  <si>
    <t>ELETRODUTO/CONDULETE DE PVC RIGIDO, LISO, COR CINZA, DE 3/4", PARA INSTALACOES APARENTES (NBR 5410)</t>
  </si>
  <si>
    <t xml:space="preserve"> 00039386 </t>
  </si>
  <si>
    <t>LAMPADA LED TUBULAR BIVOLT 9/10 W, BASE G13</t>
  </si>
  <si>
    <t xml:space="preserve"> 00034616 </t>
  </si>
  <si>
    <t>DISJUNTOR TIPO DIN/IEC, BIPOLAR DE 6 ATE 32A</t>
  </si>
  <si>
    <t xml:space="preserve"> 00000984 </t>
  </si>
  <si>
    <t>CABO DE COBRE, RIGIDO, CLASSE 2, ISOLACAO EM PVC/A, ANTICHAMA BWF-B, 1 CONDUTOR, 450/750 V, SECAO NOMINAL 2,5 MM2</t>
  </si>
  <si>
    <t xml:space="preserve"> 00006194 </t>
  </si>
  <si>
    <t>TABUA *2,5 X 15 CM EM PINUS, MISTA OU EQUIVALENTE DA REGIAO - BRUTA</t>
  </si>
  <si>
    <t xml:space="preserve"> 1.2.4 </t>
  </si>
  <si>
    <t>REFEITÓRIOS</t>
  </si>
  <si>
    <t xml:space="preserve"> 1.2.4.1 </t>
  </si>
  <si>
    <t xml:space="preserve"> 93210 </t>
  </si>
  <si>
    <t xml:space="preserve"> 90822 </t>
  </si>
  <si>
    <t>PORTA DE MADEIRA PARA PINTURA, SEMI-OCA (LEVE OU MÉDIA), 80X210CM, ESPESSURA DE 3,5CM, INCLUSO DOBRADIÇAS - FORNECIMENTO E INSTALAÇÃO. AF_12/2019</t>
  </si>
  <si>
    <t xml:space="preserve"> 92008 </t>
  </si>
  <si>
    <t>TOMADA BAIXA DE EMBUTIR (2 MÓDULOS), 2P+T 10 A, INCLUINDO SUPORTE E PLACA - FORNECIMENTO E INSTALAÇÃO. AF_12/2015</t>
  </si>
  <si>
    <t xml:space="preserve"> 89711 </t>
  </si>
  <si>
    <t>TUBO PVC, SERIE NORMAL, ESGOTO PREDIAL, DN 40 MM, FORNECIDO E INSTALADO EM RAMAL DE DESCARGA OU RAMAL DE ESGOTO SANITÁRIO. AF_12/2014</t>
  </si>
  <si>
    <t xml:space="preserve"> 89714 </t>
  </si>
  <si>
    <t>TUBO PVC, SERIE NORMAL, ESGOTO PREDIAL, DN 100 MM, FORNECIDO E INSTALADO EM RAMAL DE DESCARGA OU RAMAL DE ESGOTO SANITÁRIO. AF_12/2014</t>
  </si>
  <si>
    <t xml:space="preserve"> 89724 </t>
  </si>
  <si>
    <t xml:space="preserve"> 97906 </t>
  </si>
  <si>
    <t>CAIXA ENTERRADA HIDRÁULICA RETANGULAR, EM ALVENARIA COM BLOCOS DE CONCRETO, DIMENSÕES INTERNAS: 0,6X0,6X0,6 M PARA REDE DE ESGOTO. AF_12/2020</t>
  </si>
  <si>
    <t xml:space="preserve"> 98102 </t>
  </si>
  <si>
    <t>CAIXA DE GORDURA SIMPLES, CIRCULAR, EM CONCRETO PRÉ-MOLDADO, DIÂMETRO INTERNO = 0,4 M, ALTURA INTERNA = 0,4 M. AF_12/2020</t>
  </si>
  <si>
    <t xml:space="preserve"> 86934 </t>
  </si>
  <si>
    <t>BANCADA DE MÁRMORE SINTÉTICO 120 X 60CM, COM CUBA INTEGRADA, INCLUSO SIFÃO TIPO FLEXÍVEL EM PVC, VÁLVULA EM PLÁSTICO CROMADO TIPO AMERICANA E TORNEIRA CROMADA LONGA, DE PAREDE, PADRÃO POPULAR - FORNECIMENTO E INSTALAÇÃO. AF_01/2020</t>
  </si>
  <si>
    <t xml:space="preserve"> 86943 </t>
  </si>
  <si>
    <t>LAVATÓRIO LOUÇA BRANCA SUSPENSO, 29,5 X 39CM OU EQUIVALENTE, PADRÃO POPULAR, INCLUSO SIFÃO FLEXÍVEL EM PVC, VÁLVULA E ENGATE FLEXÍVEL 30CM EM PLÁSTICO E TORNEIRA CROMADA DE MESA, PADRÃO POPULAR - FORNECIMENTO E INSTALAÇÃO. AF_01/2020</t>
  </si>
  <si>
    <t xml:space="preserve"> 89957 </t>
  </si>
  <si>
    <t>PONTO DE CONSUMO TERMINAL DE ÁGUA FRIA (SUBRAMAL) COM TUBULAÇÃO DE PVC, DN 25 MM, INSTALADO EM RAMAL DE ÁGUA, INCLUSOS RASGO E CHUMBAMENTO EM ALVENARIA. AF_12/2014</t>
  </si>
  <si>
    <t xml:space="preserve"> 00003080 </t>
  </si>
  <si>
    <t>FECHADURA ESPELHO PARA PORTA EXTERNA, EM ACO INOX (MAQUINA, TESTA E CONTRA-TESTA) E EM ZAMAC (MACANETA, LINGUETA E TRINCOS) COM ACABAMENTO CROMADO, MAQUINA DE 40 MM, INCLUINDO CHAVE TIPO CILINDRO</t>
  </si>
  <si>
    <t xml:space="preserve"> 00037525 </t>
  </si>
  <si>
    <t>TELA PLASTICA TECIDA LISTRADA BRANCA E LARANJA, TIPO GUARDA CORPO, EM POLIETILENO MONOFILADO, ROLO 1,20 X 50 M (L X C)</t>
  </si>
  <si>
    <t>Equipamento</t>
  </si>
  <si>
    <t xml:space="preserve"> 1.2.5 </t>
  </si>
  <si>
    <t>VESTIÁRIOS E SANITÁRIOS</t>
  </si>
  <si>
    <t xml:space="preserve"> 1.2.5.1 </t>
  </si>
  <si>
    <t xml:space="preserve"> 93212 </t>
  </si>
  <si>
    <t xml:space="preserve"> 91305 </t>
  </si>
  <si>
    <t>FECHADURA DE EMBUTIR PARA PORTA DE BANHEIRO, COMPLETA, ACABAMENTO PADRÃO POPULAR, INCLUSO EXECUÇÃO DE FURO - FORNECIMENTO E INSTALAÇÃO. AF_12/2019</t>
  </si>
  <si>
    <t xml:space="preserve"> 91863 </t>
  </si>
  <si>
    <t>ELETRODUTO RÍGIDO ROSCÁVEL, PVC, DN 25 MM (3/4"), PARA CIRCUITOS TERMINAIS, INSTALADO EM FORRO - FORNECIMENTO E INSTALAÇÃO. AF_12/2015</t>
  </si>
  <si>
    <t xml:space="preserve"> 91871 </t>
  </si>
  <si>
    <t>ELETRODUTO RÍGIDO ROSCÁVEL, PVC, DN 25 MM (3/4"), PARA CIRCUITOS TERMINAIS, INSTALADO EM PAREDE - FORNECIMENTO E INSTALAÇÃO. AF_12/2015</t>
  </si>
  <si>
    <t xml:space="preserve"> 91875 </t>
  </si>
  <si>
    <t>LUVA PARA ELETRODUTO, PVC, ROSCÁVEL, DN 25 MM (3/4"), PARA CIRCUITOS TERMINAIS, INSTALADA EM FORRO - FORNECIMENTO E INSTALAÇÃO. AF_12/2015</t>
  </si>
  <si>
    <t xml:space="preserve"> 91882 </t>
  </si>
  <si>
    <t>LUVA PARA ELETRODUTO, PVC, ROSCÁVEL, DN 20 MM (1/2"), PARA CIRCUITOS TERMINAIS, INSTALADA EM PAREDE - FORNECIMENTO E INSTALAÇÃO. AF_12/2015</t>
  </si>
  <si>
    <t xml:space="preserve"> 91890 </t>
  </si>
  <si>
    <t>CURVA 90 GRAUS PARA ELETRODUTO, PVC, ROSCÁVEL, DN 25 MM (3/4"), PARA CIRCUITOS TERMINAIS, INSTALADA EM FORRO - FORNECIMENTO E INSTALAÇÃO. AF_12/2015</t>
  </si>
  <si>
    <t xml:space="preserve"> 91928 </t>
  </si>
  <si>
    <t xml:space="preserve"> 92981 </t>
  </si>
  <si>
    <t>CABO DE COBRE FLEXÍVEL ISOLADO, 16 MM², ANTI-CHAMA 450/750 V, PARA DISTRIBUIÇÃO - FORNECIMENTO E INSTALAÇÃO. AF_12/2015</t>
  </si>
  <si>
    <t xml:space="preserve"> 97886 </t>
  </si>
  <si>
    <t>CAIXA ENTERRADA ELÉTRICA RETANGULAR, EM ALVENARIA COM TIJOLOS CERÂMICOS MACIÇOS, FUNDO COM BRITA, DIMENSÕES INTERNAS: 0,3X0,3X0,3 M. AF_12/2020</t>
  </si>
  <si>
    <t xml:space="preserve"> 91959 </t>
  </si>
  <si>
    <t>INTERRUPTOR SIMPLES (2 MÓDULOS), 10A/250V, INCLUINDO SUPORTE E PLACA - FORNECIMENTO E INSTALAÇÃO. AF_12/2015</t>
  </si>
  <si>
    <t xml:space="preserve"> 91967 </t>
  </si>
  <si>
    <t>INTERRUPTOR SIMPLES (3 MÓDULOS), 10A/250V, INCLUINDO SUPORTE E PLACA - FORNECIMENTO E INSTALAÇÃO. AF_12/2015</t>
  </si>
  <si>
    <t xml:space="preserve"> 96985 </t>
  </si>
  <si>
    <t xml:space="preserve"> 89712 </t>
  </si>
  <si>
    <t>TUBO PVC, SERIE NORMAL, ESGOTO PREDIAL, DN 50 MM, FORNECIDO E INSTALADO EM RAMAL DE DESCARGA OU RAMAL DE ESGOTO SANITÁRIO. AF_12/2014</t>
  </si>
  <si>
    <t xml:space="preserve"> 89731 </t>
  </si>
  <si>
    <t xml:space="preserve"> 89748 </t>
  </si>
  <si>
    <t>CURVA CURTA 90 GRAUS, PVC, SERIE NORMAL, ESGOTO PREDIAL, DN 100 MM, JUNTA ELÁSTICA, FORNECIDO E INSTALADO EM RAMAL DE DESCARGA OU RAMAL DE ESGOTO SANITÁRIO. AF_12/2014</t>
  </si>
  <si>
    <t xml:space="preserve"> 89784 </t>
  </si>
  <si>
    <t>TE, PVC, SERIE NORMAL, ESGOTO PREDIAL, DN 50 X 50 MM, JUNTA ELÁSTICA, FORNECIDO E INSTALADO EM RAMAL DE DESCARGA OU RAMAL DE ESGOTO SANITÁRIO. AF_12/2014</t>
  </si>
  <si>
    <t xml:space="preserve"> 89709 </t>
  </si>
  <si>
    <t>RALO SIFONADO, PVC, DN 100 X 40 MM, JUNTA SOLDÁVEL, FORNECIDO E INSTALADO EM RAMAL DE DESCARGA OU EM RAMAL DE ESGOTO SANITÁRIO. AF_12/2014</t>
  </si>
  <si>
    <t xml:space="preserve"> 86888 </t>
  </si>
  <si>
    <t>VASO SANITÁRIO SIFONADO COM CAIXA ACOPLADA LOUÇA BRANCA - FORNECIMENTO E INSTALAÇÃO. AF_01/2020</t>
  </si>
  <si>
    <t xml:space="preserve"> 100860 </t>
  </si>
  <si>
    <t>CHUVEIRO ELÉTRICO COMUM CORPO PLÁSTICO, TIPO DUCHA  FORNECIMENTO E INSTALAÇÃO. AF_01/2020</t>
  </si>
  <si>
    <t xml:space="preserve"> 89970 </t>
  </si>
  <si>
    <t>KIT DE REGISTRO DE PRESSÃO BRUTO DE LATÃO ¾", INCLUSIVE CONEXÕES, ROSCÁVEL, INSTALADO EM RAMAL DE ÁGUA FRIA - FORNECIMENTO E INSTALAÇÃO. AF_12/2014</t>
  </si>
  <si>
    <t xml:space="preserve"> 90443 </t>
  </si>
  <si>
    <t>RASGO EM ALVENARIA PARA RAMAIS/ DISTRIBUIÇÃO COM DIAMETROS MENORES OU IGUAIS A 40 MM. AF_05/2015</t>
  </si>
  <si>
    <t xml:space="preserve"> 90466 </t>
  </si>
  <si>
    <t>CHUMBAMENTO LINEAR EM ALVENARIA PARA RAMAIS/DISTRIBUIÇÃO COM DIÂMETROS MENORES OU IGUAIS A 40 MM. AF_05/2015</t>
  </si>
  <si>
    <t xml:space="preserve"> 89168 </t>
  </si>
  <si>
    <t>(COMPOSIÇÃO REPRESENTATIVA) DO SERVIÇO DE ALVENARIA DE VEDAÇÃO DE BLOCOS VAZADOS DE CERÂMICA DE 9X19X19CM (ESPESSURA 9CM), PARA EDIFICAÇÃO HABITACIONAL UNIFAMILIAR (CASA) E EDIFICAÇÃO PÚBLICA PADRÃO. AF_11/2014</t>
  </si>
  <si>
    <t>PARE - PAREDES/PAINEIS</t>
  </si>
  <si>
    <t xml:space="preserve"> 89171 </t>
  </si>
  <si>
    <t>(COMPOSIÇÃO REPRESENTATIVA) DO SERVIÇO DE REVESTIMENTO CERÂMICO PARA PISO COM PLACAS TIPO ESMALTADA EXTRA DE DIMENSÕES 35X35 CM, PARA EDIFICAÇÃO HABITACIONAL UNIFAMILIAR (CASA) E EDIFICAÇÃO PÚBLICA PADRÃO. AF_11/2014</t>
  </si>
  <si>
    <t xml:space="preserve"> 98679 </t>
  </si>
  <si>
    <t>PISO CIMENTADO, TRAÇO 1:3 (CIMENTO E AREIA), ACABAMENTO LISO, ESPESSURA 2,0 CM, PREPARO MECÂNICO DA ARGAMASSA. AF_09/2020</t>
  </si>
  <si>
    <t xml:space="preserve"> 87877 </t>
  </si>
  <si>
    <t>CHAPISCO APLICADO EM ALVENARIAS E ESTRUTURAS DE CONCRETO INTERNAS, COM ROLO PARA TEXTURA ACRÍLICA.  ARGAMASSA INDUSTRIALIZADA COM PREPARO EM MISTURADOR 300 KG. AF_06/2014</t>
  </si>
  <si>
    <t>REVE - REVESTIMENTO E TRATAMENTO DE SUPERFÍCIES</t>
  </si>
  <si>
    <t xml:space="preserve"> 87903 </t>
  </si>
  <si>
    <t>CHAPISCO APLICADO EM ALVENARIA (COM PRESENÇA DE VÃOS) E ESTRUTURAS DE CONCRETO DE FACHADA, COM ROLO PARA TEXTURA ACRÍLICA.  ARGAMASSA INDUSTRIALIZADA COM PREPARO EM MISTURADOR 300 KG. AF_06/2014</t>
  </si>
  <si>
    <t xml:space="preserve"> 87548 </t>
  </si>
  <si>
    <t>MASSA ÚNICA, PARA RECEBIMENTO DE PINTURA, EM ARGAMASSA TRAÇO 1:2:8, PREPARO MANUAL, APLICADA MANUALMENTE EM FACES INTERNAS DE PAREDES, ESPESSURA DE 10MM, COM EXECUÇÃO DE TALISCAS. AF_06/2014</t>
  </si>
  <si>
    <t xml:space="preserve"> 87777 </t>
  </si>
  <si>
    <t>EMBOÇO OU MASSA ÚNICA EM ARGAMASSA TRAÇO 1:2:8, PREPARO MANUAL, APLICADA MANUALMENTE EM PANOS DE FACHADA COM PRESENÇA DE VÃOS, ESPESSURA DE 25 MM. AF_06/2014</t>
  </si>
  <si>
    <t xml:space="preserve"> 89173 </t>
  </si>
  <si>
    <t>(COMPOSIÇÃO REPRESENTATIVA) DO SERVIÇO DE EMBOÇO/MASSA ÚNICA, APLICADO MANUALMENTE, TRAÇO 1:2:8, EM BETONEIRA DE 400L, PAREDES INTERNAS, COM EXECUÇÃO DE TALISCAS, EDIFICAÇÃO HABITACIONAL UNIFAMILIAR (CASAS) E EDIFICAÇÃO PÚBLICA PADRÃO. AF_12/2014</t>
  </si>
  <si>
    <t xml:space="preserve"> 00011712 </t>
  </si>
  <si>
    <t>CAIXA SIFONADA, PVC, 150 X 150 X 50 MM, COM GRELHA QUADRADA, BRANCA (NBR 5688)</t>
  </si>
  <si>
    <t xml:space="preserve"> 00003659 </t>
  </si>
  <si>
    <t>JUNCAO SIMPLES, PVC, DN 100 X 50 MM, SERIE NORMAL PARA ESGOTO PREDIAL</t>
  </si>
  <si>
    <t xml:space="preserve"> 00003670 </t>
  </si>
  <si>
    <t>JUNCAO SIMPLES, PVC, 45 GRAUS, DN 100 X 100 MM, SERIE NORMAL PARA ESGOTO PREDIAL</t>
  </si>
  <si>
    <t xml:space="preserve"> 00011697 </t>
  </si>
  <si>
    <t>MICTORIO COLETIVO ACO INOX (AISI 304), E = 0,8 MM, DE *100 X 40 X 30* CM (C X A X P)</t>
  </si>
  <si>
    <t xml:space="preserve"> 00043777 </t>
  </si>
  <si>
    <t>PORTA DE MADEIRA, FOLHA LEVE (NBR 15930), DE 600 X 2100 MM, E = 35 MM, NUCLEO COLMEIA, CAPA LISA EM HDF, ACABAMENTO MELAMINICO EM PADRAO MADEIRA</t>
  </si>
  <si>
    <t xml:space="preserve"> 00021112 </t>
  </si>
  <si>
    <t>VALVULA DE DESCARGA EM METAL CROMADO PARA MICTORIO COM ACIONAMENTO POR PRESSAO E FECHAMENTO AUTOMATICO</t>
  </si>
  <si>
    <t xml:space="preserve"> 1.3 </t>
  </si>
  <si>
    <t xml:space="preserve"> 1.3.1 </t>
  </si>
  <si>
    <t xml:space="preserve"> 1.3.1.1 </t>
  </si>
  <si>
    <t xml:space="preserve"> SERP.000016 </t>
  </si>
  <si>
    <t>INSTALAÇÃO PROVISÓRIA DE ÁGUA E ESGOTO INCLUSIVE CAIXA D'ÁGUA 1000L</t>
  </si>
  <si>
    <t>SERP - SERVIÇOS PRELIMINARES</t>
  </si>
  <si>
    <t xml:space="preserve"> 88243 </t>
  </si>
  <si>
    <t>AJUDANTE ESPECIALIZADO COM ENCARGOS COMPLEMENTARES</t>
  </si>
  <si>
    <t xml:space="preserve"> 00000367 </t>
  </si>
  <si>
    <t>AREIA GROSSA - POSTO JAZIDA/FORNECEDOR (RETIRADO NA JAZIDA, SEM TRANSPORTE)</t>
  </si>
  <si>
    <t xml:space="preserve"> 00001379 </t>
  </si>
  <si>
    <t>CIMENTO PORTLAND COMPOSTO CP II-32</t>
  </si>
  <si>
    <t xml:space="preserve"> 00007258 </t>
  </si>
  <si>
    <t>TIJOLO CERAMICO MACICO COMUM *5 X 10 X 20* CM (L X A X C)</t>
  </si>
  <si>
    <t xml:space="preserve"> 00005062 </t>
  </si>
  <si>
    <t>PREGO DE ACO POLIDO COM CABECA 19 X 33 (3 X 9)</t>
  </si>
  <si>
    <t xml:space="preserve"> 00000099 </t>
  </si>
  <si>
    <t>ADAPTADOR PVC SOLDAVEL, COM FLANGE E ANEL DE VEDACAO, 50 MM X 1 1/2", PARA CAIXA D'AGUA</t>
  </si>
  <si>
    <t xml:space="preserve"> 00036365 </t>
  </si>
  <si>
    <t>TUBO COLETOR DE ESGOTO PVC, JEI, DN 100 MM (NBR  7362)</t>
  </si>
  <si>
    <t xml:space="preserve"> 00009867 </t>
  </si>
  <si>
    <t>TUBO PVC, SOLDAVEL, DN 20 MM, AGUA FRIA (NBR-5648)</t>
  </si>
  <si>
    <t xml:space="preserve"> 00020212 </t>
  </si>
  <si>
    <t>CAIBRO APARELHADO *6 X 8* CM, EM MACARANDUBA, ANGELIM OU EQUIVALENTE DA REGIAO</t>
  </si>
  <si>
    <t xml:space="preserve"> 00011868 </t>
  </si>
  <si>
    <t>CAIXA D'AGUA FIBRA DE VIDRO PARA 1000 LITROS, COM TAMPA</t>
  </si>
  <si>
    <t xml:space="preserve"> 00001355 </t>
  </si>
  <si>
    <t>CHAPA DE MADEIRA COMPENSADA RESINADA PARA FORMA DE CONCRETO, DE *2,2 X 1,1* M, E = 14 MM</t>
  </si>
  <si>
    <t xml:space="preserve"> 1.3.2 </t>
  </si>
  <si>
    <t>INSTALAÇÃO PROVISÓRIA DE ENERGIA</t>
  </si>
  <si>
    <t xml:space="preserve"> 1.3.2.1 </t>
  </si>
  <si>
    <t xml:space="preserve"> LIPR.000001 </t>
  </si>
  <si>
    <t>LIPR - LIGAÇÕES PREDIAIS ÁGUA/ESGOTO/ENERGIA/TELEFONE</t>
  </si>
  <si>
    <t xml:space="preserve"> 41598 </t>
  </si>
  <si>
    <t>ENTRADA PROVISORIA DE ENERGIA ELETRICA AEREA TRIFASICA 40A EM POSTE MADEIRA</t>
  </si>
  <si>
    <t xml:space="preserve"> 00000158 </t>
  </si>
  <si>
    <t>Solicitação de entrada de energia provisória à concessionária de energia.</t>
  </si>
  <si>
    <t>Serviços</t>
  </si>
  <si>
    <t xml:space="preserve"> 1.4 </t>
  </si>
  <si>
    <t>PROTEÇÃO E SINALIZAÇÃO</t>
  </si>
  <si>
    <t xml:space="preserve"> 1.4.1 </t>
  </si>
  <si>
    <t xml:space="preserve"> SERP.000004 </t>
  </si>
  <si>
    <t>Fornecimento e montagem de andaime metálico tubular tipo torre - locação</t>
  </si>
  <si>
    <t xml:space="preserve"> 97064 </t>
  </si>
  <si>
    <t>MONTAGEM E DESMONTAGEM DE ANDAIME TUBULAR TIPO TORRE (EXCLUSIVE ANDAIME E LIMPEZA). AF_11/2017</t>
  </si>
  <si>
    <t xml:space="preserve"> 00010527 </t>
  </si>
  <si>
    <t>LOCACAO DE ANDAIME METALICO TUBULAR DE ENCAIXE, TIPO DE TORRE, COM LARGURA DE 1 ATE 1,5 M E ALTURA DE *1,00* M (INCLUSO SAPATAS FIXAS OU RODIZIOS)</t>
  </si>
  <si>
    <t>MXMES</t>
  </si>
  <si>
    <t xml:space="preserve"> 1.4.2 </t>
  </si>
  <si>
    <t xml:space="preserve"> SERP.000002 </t>
  </si>
  <si>
    <t xml:space="preserve"> 00003777 </t>
  </si>
  <si>
    <t>LONA PLASTICA PESADA PRETA, E = 150 MICRA</t>
  </si>
  <si>
    <t xml:space="preserve"> 1.4.3 </t>
  </si>
  <si>
    <t>TAPUMES</t>
  </si>
  <si>
    <t xml:space="preserve"> 1.4.3.1 </t>
  </si>
  <si>
    <t xml:space="preserve"> 98459 </t>
  </si>
  <si>
    <t xml:space="preserve"> 91692 </t>
  </si>
  <si>
    <t>SERRA CIRCULAR DE BANCADA COM MOTOR ELÉTRICO POTÊNCIA DE 5HP, COM COIFA PARA DISCO 10" - CHP DIURNO. AF_08/2015</t>
  </si>
  <si>
    <t>CHOR - CUSTOS HORÁRIOS DE MÁQUINAS E EQUIPAMENTOS</t>
  </si>
  <si>
    <t>CHP</t>
  </si>
  <si>
    <t xml:space="preserve"> 91693 </t>
  </si>
  <si>
    <t>SERRA CIRCULAR DE BANCADA COM MOTOR ELÉTRICO POTÊNCIA DE 5HP, COM COIFA PARA DISCO 10" - CHI DIURNO. AF_08/2015</t>
  </si>
  <si>
    <t>CHI</t>
  </si>
  <si>
    <t xml:space="preserve"> 94974 </t>
  </si>
  <si>
    <t>CONCRETO MAGRO PARA LASTRO, TRAÇO 1:4,5:4,5 (EM MASSA SECA DE CIMENTO/ AREIA MÉDIA/ BRITA 1) - PREPARO MANUAL. AF_05/2021</t>
  </si>
  <si>
    <t xml:space="preserve"> 00004433 </t>
  </si>
  <si>
    <t>CAIBRO NAO APARELHADO  *7,5 X 7,5* CM, EM MACARANDUBA, ANGELIM OU EQUIVALENTE DA REGIAO -  BRUTA</t>
  </si>
  <si>
    <t xml:space="preserve"> 00005061 </t>
  </si>
  <si>
    <t>PREGO DE ACO POLIDO COM CABECA 18 X 27 (2 1/2 X 10)</t>
  </si>
  <si>
    <t xml:space="preserve"> 00003992 </t>
  </si>
  <si>
    <t>TABUA APARELHADA *2,5 X 30* CM, EM MACARANDUBA, ANGELIM OU EQUIVALENTE DA REGIAO</t>
  </si>
  <si>
    <t xml:space="preserve"> 00007243 </t>
  </si>
  <si>
    <t>TELHA TRAPEZOIDAL EM ACO ZINCADO, SEM PINTURA, ALTURA DE APROXIMADAMENTE 40 MM, ESPESSURA DE 0,50 MM E LARGURA UTIL DE 980 MM</t>
  </si>
  <si>
    <t xml:space="preserve"> 1.4.4 </t>
  </si>
  <si>
    <t>PLACAS</t>
  </si>
  <si>
    <t xml:space="preserve"> 1.4.4.1 </t>
  </si>
  <si>
    <t xml:space="preserve"> 016500 </t>
  </si>
  <si>
    <t xml:space="preserve"> 008852 </t>
  </si>
  <si>
    <t>PLACA DE IDENTIFICACAO DE OBRAS</t>
  </si>
  <si>
    <t xml:space="preserve"> 1.5 </t>
  </si>
  <si>
    <t xml:space="preserve"> 1.5.1 </t>
  </si>
  <si>
    <t>DE EDIFICAÇÕES</t>
  </si>
  <si>
    <t xml:space="preserve"> 1.5.1.1 </t>
  </si>
  <si>
    <t xml:space="preserve"> 99059 </t>
  </si>
  <si>
    <t>LOCACAO CONVENCIONAL DE OBRA, UTILIZANDO GABARITO DE TÁBUAS CORRIDAS PONTALETADAS A CADA 2,00M -  2 UTILIZAÇÕES. AF_10/2018</t>
  </si>
  <si>
    <t>SERT - SERVIÇOS TÉCNICOS</t>
  </si>
  <si>
    <t xml:space="preserve"> 99062 </t>
  </si>
  <si>
    <t>MARCAÇÃO DE PONTOS EM GABARITO OU CAVALETE. AF_10/2018</t>
  </si>
  <si>
    <t xml:space="preserve"> 00005068 </t>
  </si>
  <si>
    <t>PREGO DE ACO POLIDO COM CABECA 17 X 21 (2 X 11)</t>
  </si>
  <si>
    <t xml:space="preserve"> 00004417 </t>
  </si>
  <si>
    <t>SARRAFO NAO APARELHADO *2,5 X 7* CM, EM MACARANDUBA, ANGELIM OU EQUIVALENTE DA REGIAO -  BRUTA</t>
  </si>
  <si>
    <t xml:space="preserve"> 00007356 </t>
  </si>
  <si>
    <t>TINTA ACRILICA PREMIUM, COR BRANCO FOSCO</t>
  </si>
  <si>
    <t>L</t>
  </si>
  <si>
    <t xml:space="preserve"> 1.6 </t>
  </si>
  <si>
    <t xml:space="preserve"> 1.6.1 </t>
  </si>
  <si>
    <t xml:space="preserve"> 1.6.1.1 </t>
  </si>
  <si>
    <t>CONCRETO SIMPLES</t>
  </si>
  <si>
    <t xml:space="preserve"> 1.6.1.1.1 </t>
  </si>
  <si>
    <t xml:space="preserve"> 90440 </t>
  </si>
  <si>
    <t xml:space="preserve"> 5795 </t>
  </si>
  <si>
    <t>MARTELETE OU ROMPEDOR PNEUMÁTICO MANUAL, 28 KG, COM SILENCIADOR - CHP DIURNO. AF_07/2016</t>
  </si>
  <si>
    <t xml:space="preserve"> 5952 </t>
  </si>
  <si>
    <t>MARTELETE OU ROMPEDOR PNEUMÁTICO MANUAL, 28 KG, COM SILENCIADOR - CHI DIURNO. AF_07/2016</t>
  </si>
  <si>
    <t xml:space="preserve"> 88248 </t>
  </si>
  <si>
    <t>AUXILIAR DE ENCANADOR OU BOMBEIRO HIDRÁULICO COM ENCARGOS COMPLEMENTARES</t>
  </si>
  <si>
    <t xml:space="preserve"> 1.6.1.1.2 </t>
  </si>
  <si>
    <t>SEES - SERVIÇOS ESPECIAIS</t>
  </si>
  <si>
    <t xml:space="preserve"> 92712 </t>
  </si>
  <si>
    <t>APARELHO PARA CORTE E SOLDA OXI-ACETILENO SOBRE RODAS, INCLUSIVE CILINDROS E MAÇARICOS - DEPRECIAÇÃO. AF_12/2015</t>
  </si>
  <si>
    <t xml:space="preserve"> 92713 </t>
  </si>
  <si>
    <t>APARELHO PARA CORTE E SOLDA OXI-ACETILENO SOBRE RODAS, INCLUSIVE CILINDROS E MAÇARICOS - JUROS. AF_12/2015</t>
  </si>
  <si>
    <t xml:space="preserve"> 92714 </t>
  </si>
  <si>
    <t>APARELHO PARA CORTE E SOLDA OXI-ACETILENO SOBRE RODAS, INCLUSIVE CILINDROS E MAÇARICOS - MANUTENÇÃO. AF_12/2015</t>
  </si>
  <si>
    <t xml:space="preserve"> 88317 </t>
  </si>
  <si>
    <t>SOLDADOR COM ENCARGOS COMPLEMENTARES</t>
  </si>
  <si>
    <t xml:space="preserve"> 00000001 </t>
  </si>
  <si>
    <t>ACETILENO (RECARGA PARA CILINDRO DE CONJUNTO OXICORTE GRANDE)</t>
  </si>
  <si>
    <t xml:space="preserve"> 00000002 </t>
  </si>
  <si>
    <t>OXIGENIO, RECARGA PARA CILINDRO DE CONJUNTO OXICORTE GRANDE</t>
  </si>
  <si>
    <t xml:space="preserve"> 1.6.1.2 </t>
  </si>
  <si>
    <t>CONCRETO ARMADO</t>
  </si>
  <si>
    <t xml:space="preserve"> 1.6.1.2.1 </t>
  </si>
  <si>
    <t xml:space="preserve"> SEOP.000346 </t>
  </si>
  <si>
    <t>SEOP - SERVIÇOS OPERACIONAIS</t>
  </si>
  <si>
    <t xml:space="preserve"> 1.6.1.3 </t>
  </si>
  <si>
    <t>VEDAÇÕES</t>
  </si>
  <si>
    <t xml:space="preserve"> 1.6.1.3.1 </t>
  </si>
  <si>
    <t xml:space="preserve"> 022061 </t>
  </si>
  <si>
    <t xml:space="preserve"> 1.6.1.4 </t>
  </si>
  <si>
    <t>PISOS</t>
  </si>
  <si>
    <t xml:space="preserve"> 1.6.1.4.1 </t>
  </si>
  <si>
    <t xml:space="preserve"> 1.6.1.4.2 </t>
  </si>
  <si>
    <t xml:space="preserve"> 1.6.1.5 </t>
  </si>
  <si>
    <t>REVESTIMENTOS E FORROS</t>
  </si>
  <si>
    <t xml:space="preserve"> 1.6.1.5.1 </t>
  </si>
  <si>
    <t xml:space="preserve"> 1.6.1.5.2 </t>
  </si>
  <si>
    <t xml:space="preserve"> 1.6.1.5.3 </t>
  </si>
  <si>
    <t xml:space="preserve"> 1.6.1.5.4 </t>
  </si>
  <si>
    <t xml:space="preserve"> 1.6.1.5.5 </t>
  </si>
  <si>
    <t xml:space="preserve"> 1.6.2 </t>
  </si>
  <si>
    <t>REMOÇÕES</t>
  </si>
  <si>
    <t xml:space="preserve"> 1.6.2.1 </t>
  </si>
  <si>
    <t>REMOÇÃO DE REDES HIDRÁULICAS, ELÉTRICAS E DE UTILIDADES</t>
  </si>
  <si>
    <t xml:space="preserve"> 1.6.2.1.1 </t>
  </si>
  <si>
    <t xml:space="preserve"> 97665 </t>
  </si>
  <si>
    <t xml:space="preserve"> 1.6.2.1.2 </t>
  </si>
  <si>
    <t>Remoção de chuveiro</t>
  </si>
  <si>
    <t xml:space="preserve"> 1.6.2.2 </t>
  </si>
  <si>
    <t>REDES AÉREAS</t>
  </si>
  <si>
    <t xml:space="preserve"> 1.6.2.2.1 </t>
  </si>
  <si>
    <t xml:space="preserve"> 91840 </t>
  </si>
  <si>
    <t xml:space="preserve"> 00039247 </t>
  </si>
  <si>
    <t>ELETRODUTODUTO PEAD FLEXIVEL PAREDE SIMPLES, CORRUGACAO HELICOIDAL, COR PRETA, SEM ROSCA, DE 1 1/4",  PARA CABEAMENTO SUBTERRANEO (NBR 15715)</t>
  </si>
  <si>
    <t xml:space="preserve"> 1.6.2.3 </t>
  </si>
  <si>
    <t>REMOÇÕES GERAIS</t>
  </si>
  <si>
    <t xml:space="preserve"> 1.6.2.3.1 </t>
  </si>
  <si>
    <t xml:space="preserve"> 97644 </t>
  </si>
  <si>
    <t>REMOÇÃO DE PORTAS, DE FORMA MANUAL, SEM REAPROVEITAMENTO. AF_12/2017</t>
  </si>
  <si>
    <t xml:space="preserve"> 1.6.2.3.2 </t>
  </si>
  <si>
    <t>REMOÇÃO DE BANCADA DE GRANITO</t>
  </si>
  <si>
    <t xml:space="preserve"> 88274 </t>
  </si>
  <si>
    <t>MARMORISTA/GRANITEIRO COM ENCARGOS COMPLEMENTARES</t>
  </si>
  <si>
    <t xml:space="preserve"> 1.6.2.3.3 </t>
  </si>
  <si>
    <t xml:space="preserve"> SEES.000174 </t>
  </si>
  <si>
    <t>Remoção de divisória de granito (ou marmore)</t>
  </si>
  <si>
    <t xml:space="preserve"> 1.6.2.3.4 </t>
  </si>
  <si>
    <t xml:space="preserve"> 97663 </t>
  </si>
  <si>
    <t>REMOÇÃO DE LOUÇAS, DE FORMA MANUAL, SEM REAPROVEITAMENTO. AF_12/2017</t>
  </si>
  <si>
    <t xml:space="preserve"> 1.6.2.3.5 </t>
  </si>
  <si>
    <t xml:space="preserve"> 97666 </t>
  </si>
  <si>
    <t>REMOÇÃO DE METAIS SANITÁRIOS, DE FORMA MANUAL, SEM REAPROVEITAMENTO. AF_12/2017</t>
  </si>
  <si>
    <t xml:space="preserve"> 1.6.2.3.6 </t>
  </si>
  <si>
    <t>Remoção de guarda-corpo</t>
  </si>
  <si>
    <t xml:space="preserve"> 1.6.2.3.7 </t>
  </si>
  <si>
    <t xml:space="preserve"> 022194 </t>
  </si>
  <si>
    <t xml:space="preserve"> 1.6.2.3.8 </t>
  </si>
  <si>
    <t xml:space="preserve"> SEES.000210 </t>
  </si>
  <si>
    <t>RETIRADAS DE APARELHOS E EQUIPAMENTOS</t>
  </si>
  <si>
    <t xml:space="preserve"> 88275 </t>
  </si>
  <si>
    <t>MECÃNICO DE EQUIPAMENTOS PESADOS COM ENCARGOS COMPLEMENTARES</t>
  </si>
  <si>
    <t xml:space="preserve"> 1.6.2.3.9 </t>
  </si>
  <si>
    <t xml:space="preserve"> SEOP.000034 </t>
  </si>
  <si>
    <t>Remanejamento de extintor de incêndio</t>
  </si>
  <si>
    <t xml:space="preserve"> 00011950 </t>
  </si>
  <si>
    <t>BUCHA DE NYLON SEM ABA S6, COM PARAFUSO DE 4,20 X 40 MM EM ACO ZINCADO COM ROSCA SOBERBA, CABECA CHATA E FENDA PHILLIPS</t>
  </si>
  <si>
    <t xml:space="preserve"> 2 </t>
  </si>
  <si>
    <t xml:space="preserve"> 2.1 </t>
  </si>
  <si>
    <t xml:space="preserve"> 2.1.1 </t>
  </si>
  <si>
    <t>ESCAVAÇÃO DE VALAS</t>
  </si>
  <si>
    <t xml:space="preserve"> 2.1.1.1 </t>
  </si>
  <si>
    <t xml:space="preserve"> 101124 </t>
  </si>
  <si>
    <t xml:space="preserve"> 89032 </t>
  </si>
  <si>
    <t>TRATOR DE ESTEIRAS, POTÊNCIA 100 HP, PESO OPERACIONAL 9,4 T, COM LÂMINA 2,19 M3 - CHP DIURNO. AF_06/2014</t>
  </si>
  <si>
    <t xml:space="preserve"> 89031 </t>
  </si>
  <si>
    <t>TRATOR DE ESTEIRAS, POTÊNCIA 100 HP, PESO OPERACIONAL 9,4 T, COM LÂMINA 2,19 M3 - CHI DIURNO. AF_06/2014</t>
  </si>
  <si>
    <t xml:space="preserve"> 100974 </t>
  </si>
  <si>
    <t>CARGA, MANOBRA E DESCARGA DE SOLOS E MATERIAIS GRANULARES EM CAMINHÃO BASCULANTE 10 M³ - CARGA COM PÁ CARREGADEIRA (CAÇAMBA DE 1,7 A 2,8 M³ / 128 HP) E DESCARGA LIVRE (UNIDADE: M3). AF_07/2020</t>
  </si>
  <si>
    <t>TRAN - TRANSPORTES, CARGAS E DESCARGAS</t>
  </si>
  <si>
    <t xml:space="preserve"> 2.1.2 </t>
  </si>
  <si>
    <t>REATERRO COMPACTADO</t>
  </si>
  <si>
    <t xml:space="preserve"> 2.1.2.1 </t>
  </si>
  <si>
    <t xml:space="preserve"> 93382 </t>
  </si>
  <si>
    <t xml:space="preserve"> 91534 </t>
  </si>
  <si>
    <t>COMPACTADOR DE SOLOS DE PERCUSSÃO (SOQUETE) COM MOTOR A GASOLINA 4 TEMPOS, POTÊNCIA 4 CV - CHI DIURNO. AF_08/2015</t>
  </si>
  <si>
    <t xml:space="preserve"> 91533 </t>
  </si>
  <si>
    <t>COMPACTADOR DE SOLOS DE PERCUSSÃO (SOQUETE) COM MOTOR A GASOLINA 4 TEMPOS, POTÊNCIA 4 CV - CHP DIURNO. AF_08/2015</t>
  </si>
  <si>
    <t xml:space="preserve"> 95606 </t>
  </si>
  <si>
    <t>UMIDIFICAÇÃO DE MATERIAL PARA VALAS COM CAMINHÃO PIPA 10000L. AF_11/2016</t>
  </si>
  <si>
    <t xml:space="preserve"> 2.1.3 </t>
  </si>
  <si>
    <t>LASTROS</t>
  </si>
  <si>
    <t xml:space="preserve"> 2.1.3.1 </t>
  </si>
  <si>
    <t>DE CONCRETO</t>
  </si>
  <si>
    <t xml:space="preserve"> 2.1.3.1.1 </t>
  </si>
  <si>
    <t xml:space="preserve"> 94968 </t>
  </si>
  <si>
    <t>CONCRETO MAGRO PARA LASTRO, TRAÇO 1:4,5:4,5 (EM MASSA SECA DE CIMENTO/ AREIA MÉDIA/ BRITA 1) - PREPARO MECÂNICO COM BETONEIRA 600 L. AF_05/2021</t>
  </si>
  <si>
    <t xml:space="preserve"> 2.1.4 </t>
  </si>
  <si>
    <t>RADIER</t>
  </si>
  <si>
    <t xml:space="preserve"> 2.1.4.1 </t>
  </si>
  <si>
    <t>FORMAS</t>
  </si>
  <si>
    <t xml:space="preserve"> 2.1.4.1.1 </t>
  </si>
  <si>
    <t xml:space="preserve"> 97086 </t>
  </si>
  <si>
    <t xml:space="preserve"> 00002692 </t>
  </si>
  <si>
    <t>DESMOLDANTE PROTETOR PARA FORMAS DE MADEIRA, DE BASE OLEOSA EMULSIONADA EM AGUA</t>
  </si>
  <si>
    <t xml:space="preserve"> 00004517 </t>
  </si>
  <si>
    <t>SARRAFO *2,5 X 7,5* CM EM PINUS, MISTA OU EQUIVALENTE DA REGIAO - BRUTA</t>
  </si>
  <si>
    <t xml:space="preserve"> 2.1.4.2 </t>
  </si>
  <si>
    <t>ARMADURA</t>
  </si>
  <si>
    <t xml:space="preserve"> 2.1.4.2.1 </t>
  </si>
  <si>
    <t xml:space="preserve"> 92803 </t>
  </si>
  <si>
    <t xml:space="preserve"> 88245 </t>
  </si>
  <si>
    <t>ARMADOR COM ENCARGOS COMPLEMENTARES</t>
  </si>
  <si>
    <t xml:space="preserve"> 88238 </t>
  </si>
  <si>
    <t>AJUDANTE DE ARMADOR COM ENCARGOS COMPLEMENTARES</t>
  </si>
  <si>
    <t xml:space="preserve"> 00000034 </t>
  </si>
  <si>
    <t>ACO CA-50, 10,0 MM, VERGALHAO</t>
  </si>
  <si>
    <t xml:space="preserve"> 2.1.4.2.2 </t>
  </si>
  <si>
    <t xml:space="preserve"> 92804 </t>
  </si>
  <si>
    <t xml:space="preserve"> 00043055 </t>
  </si>
  <si>
    <t>ACO CA-50, 12,5 MM OU 16,0 MM, VERGALHAO</t>
  </si>
  <si>
    <t xml:space="preserve"> 2.1.4.3 </t>
  </si>
  <si>
    <t>CONCRETO</t>
  </si>
  <si>
    <t xml:space="preserve"> 2.1.4.3.1 </t>
  </si>
  <si>
    <t xml:space="preserve"> 102476 </t>
  </si>
  <si>
    <t xml:space="preserve"> 88830 </t>
  </si>
  <si>
    <t>BETONEIRA CAPACIDADE NOMINAL DE 400 L, CAPACIDADE DE MISTURA 280 L, MOTOR ELÉTRICO TRIFÁSICO POTÊNCIA DE 2 CV, SEM CARREGADOR - CHP DIURNO. AF_10/2014</t>
  </si>
  <si>
    <t xml:space="preserve"> 88831 </t>
  </si>
  <si>
    <t>BETONEIRA CAPACIDADE NOMINAL DE 400 L, CAPACIDADE DE MISTURA 280 L, MOTOR ELÉTRICO TRIFÁSICO POTÊNCIA DE 2 CV, SEM CARREGADOR - CHI DIURNO. AF_10/2014</t>
  </si>
  <si>
    <t xml:space="preserve"> 88377 </t>
  </si>
  <si>
    <t>OPERADOR DE BETONEIRA ESTACIONÁRIA/MISTURADOR COM ENCARGOS COMPLEMENTARES</t>
  </si>
  <si>
    <t xml:space="preserve"> 00000370 </t>
  </si>
  <si>
    <t>AREIA MEDIA - POSTO JAZIDA/FORNECEDOR (RETIRADO NA JAZIDA, SEM TRANSPORTE)</t>
  </si>
  <si>
    <t xml:space="preserve"> 00004734 </t>
  </si>
  <si>
    <t>SEIXO ROLADO PARA APLICACAO EM CONCRETO (POSTO PEDREIRA/FORNECEDOR, SEM FRETE)</t>
  </si>
  <si>
    <t xml:space="preserve"> 2.1.5 </t>
  </si>
  <si>
    <t>BLOCOS DE FUNDAÇÃO</t>
  </si>
  <si>
    <t xml:space="preserve"> 2.1.5.1 </t>
  </si>
  <si>
    <t xml:space="preserve"> 2.1.5.1.1 </t>
  </si>
  <si>
    <t xml:space="preserve"> 96619 </t>
  </si>
  <si>
    <t xml:space="preserve"> 2.1.5.2 </t>
  </si>
  <si>
    <t xml:space="preserve"> 2.1.5.2.1 </t>
  </si>
  <si>
    <t xml:space="preserve"> 96528 </t>
  </si>
  <si>
    <t xml:space="preserve"> 00005074 </t>
  </si>
  <si>
    <t>PREGO DE ACO POLIDO COM CABECA 15 X 18 (1 1/2 X 13)</t>
  </si>
  <si>
    <t xml:space="preserve"> 00040304 </t>
  </si>
  <si>
    <t>PREGO DE ACO POLIDO COM CABECA DUPLA 17 X 27 (2 1/2 X 11)</t>
  </si>
  <si>
    <t xml:space="preserve"> 00006189 </t>
  </si>
  <si>
    <t>TABUA NAO APARELHADA *2,5 X 30* CM, EM MACARANDUBA, ANGELIM OU EQUIVALENTE DA REGIAO - BRUTA</t>
  </si>
  <si>
    <t xml:space="preserve"> 2.1.5.3 </t>
  </si>
  <si>
    <t xml:space="preserve"> 2.1.5.3.1 </t>
  </si>
  <si>
    <t xml:space="preserve"> 96544 </t>
  </si>
  <si>
    <t xml:space="preserve"> 92792 </t>
  </si>
  <si>
    <t>CORTE E DOBRA DE AÇO CA-50, DIÂMETRO DE 6,3 MM, UTILIZADO EM ESTRUTURAS DIVERSAS, EXCETO LAJES. AF_12/2015</t>
  </si>
  <si>
    <t xml:space="preserve"> 00043132 </t>
  </si>
  <si>
    <t>ARAME RECOZIDO 16 BWG, D = 1,65 MM (0,016 KG/M) OU 18 BWG, D = 1,25 MM (0,01 KG/M)</t>
  </si>
  <si>
    <t xml:space="preserve"> 00039017 </t>
  </si>
  <si>
    <t>ESPACADOR / DISTANCIADOR CIRCULAR COM ENTRADA LATERAL, EM PLASTICO, PARA VERGALHAO *4,2 A 12,5* MM, COBRIMENTO 20 MM</t>
  </si>
  <si>
    <t xml:space="preserve"> 2.1.5.4 </t>
  </si>
  <si>
    <t xml:space="preserve"> 2.1.5.4.1 </t>
  </si>
  <si>
    <t xml:space="preserve"> FUES.000002 </t>
  </si>
  <si>
    <t>M³</t>
  </si>
  <si>
    <t xml:space="preserve"> 90587 </t>
  </si>
  <si>
    <t>VIBRADOR DE IMERSÃO, DIÂMETRO DE PONTEIRA 45MM, MOTOR ELÉTRICO TRIFÁSICO POTÊNCIA DE 2 CV - CHI DIURNO. AF_06/2015</t>
  </si>
  <si>
    <t xml:space="preserve"> 90586 </t>
  </si>
  <si>
    <t>VIBRADOR DE IMERSÃO, DIÂMETRO DE PONTEIRA 45MM, MOTOR ELÉTRICO TRIFÁSICO POTÊNCIA DE 2 CV - CHP DIURNO. AF_06/2015</t>
  </si>
  <si>
    <t xml:space="preserve"> 00001527 </t>
  </si>
  <si>
    <t>CONCRETO USINADO BOMBEAVEL, CLASSE DE RESISTENCIA C25, COM BRITA 0 E 1, SLUMP = 100 +/- 20 MM, INCLUI SERVICO DE BOMBEAMENTO (NBR 8953)</t>
  </si>
  <si>
    <t xml:space="preserve"> 2.1.5.4.2 </t>
  </si>
  <si>
    <t xml:space="preserve"> 84100 </t>
  </si>
  <si>
    <t xml:space="preserve"> 00001106 </t>
  </si>
  <si>
    <t>CAL HIDRATADA CH-I PARA ARGAMASSAS</t>
  </si>
  <si>
    <t xml:space="preserve"> 00004720 </t>
  </si>
  <si>
    <t>PEDRA BRITADA N. 0, OU PEDRISCO (4,8 A 9,5 MM) POSTO PEDREIRA/FORNECEDOR, SEM FRETE</t>
  </si>
  <si>
    <t xml:space="preserve"> 2.2 </t>
  </si>
  <si>
    <t>ESTRUTURA METÁLICA COMPLETA</t>
  </si>
  <si>
    <t xml:space="preserve"> 2.2.1 </t>
  </si>
  <si>
    <t>PEÇAS PRINCIPAIS</t>
  </si>
  <si>
    <t xml:space="preserve"> 2.2.1.1 </t>
  </si>
  <si>
    <t>PERFIS LAMINADOS</t>
  </si>
  <si>
    <t xml:space="preserve"> 2.2.1.1.1 </t>
  </si>
  <si>
    <t xml:space="preserve"> 88277 </t>
  </si>
  <si>
    <t>MONTADOR (TUBO AÇO/EQUIPAMENTOS) COM ENCARGOS COMPLEMENTARES</t>
  </si>
  <si>
    <t xml:space="preserve"> 90776 </t>
  </si>
  <si>
    <t>ENCARREGADO GERAL COM ENCARGOS COMPLEMENTARES</t>
  </si>
  <si>
    <t xml:space="preserve"> 00003108 </t>
  </si>
  <si>
    <t xml:space="preserve"> 2.2.1.2 </t>
  </si>
  <si>
    <t>PERFIS SOLDADOS</t>
  </si>
  <si>
    <t xml:space="preserve"> 2.2.1.2.1 </t>
  </si>
  <si>
    <t xml:space="preserve"> 98746 </t>
  </si>
  <si>
    <t>SOLDA DE TOPO EM CHAPA/PERFIL/TUBO DE AÇO CHANFRADO, ESPESSURA=1/4''. AF_06/2018</t>
  </si>
  <si>
    <t xml:space="preserve"> 00005320 </t>
  </si>
  <si>
    <t>REMOVEDOR DE TINTA OLEO/ESMALTE VERNIZ</t>
  </si>
  <si>
    <t xml:space="preserve"> 00003768 </t>
  </si>
  <si>
    <t>LIXA EM FOLHA PARA FERRO, NUMERO 150</t>
  </si>
  <si>
    <t xml:space="preserve"> 00007307 </t>
  </si>
  <si>
    <t>FUNDO ANTICORROSIVO PARA METAIS FERROSOS (ZARCAO)</t>
  </si>
  <si>
    <t xml:space="preserve"> 00007288 </t>
  </si>
  <si>
    <t>TINTA ESMALTE SINTETICO PREMIUM FOSCO</t>
  </si>
  <si>
    <t xml:space="preserve"> 00043082 </t>
  </si>
  <si>
    <t>PERFIL "I" DE ACO LAMINADO, ABAS PARALELAS, "W", QUALQUER BITOLA</t>
  </si>
  <si>
    <t xml:space="preserve"> 2.2.1.3 </t>
  </si>
  <si>
    <t>CHAPAS</t>
  </si>
  <si>
    <t xml:space="preserve"> 2.2.1.3.1 </t>
  </si>
  <si>
    <t xml:space="preserve"> 100301 </t>
  </si>
  <si>
    <t>AJUDANTE DE PINTOR COM ENCARGOS COMPLEMENTARES</t>
  </si>
  <si>
    <t xml:space="preserve"> 00005318 </t>
  </si>
  <si>
    <t>SOLVENTE DILUENTE A BASE DE AGUARRAS</t>
  </si>
  <si>
    <t xml:space="preserve"> 00002767 </t>
  </si>
  <si>
    <t xml:space="preserve"> 2.2.1.3.2 </t>
  </si>
  <si>
    <t xml:space="preserve"> 00001335 </t>
  </si>
  <si>
    <t>CHAPA DE ACO GROSSA, ASTM A36, E = 7/8 " (22,23 MM) 174,28 KG/M2</t>
  </si>
  <si>
    <t xml:space="preserve"> 2.2.1.4 </t>
  </si>
  <si>
    <t>CHAPA DE PISO</t>
  </si>
  <si>
    <t xml:space="preserve"> 2.2.1.4.1 </t>
  </si>
  <si>
    <t xml:space="preserve"> PISO.000137 </t>
  </si>
  <si>
    <t xml:space="preserve"> 00001337 </t>
  </si>
  <si>
    <t>CHAPA DE ACO XADREZ PARA PISOS, E = 1/4 " (6,30 MM) 54,53 KG/M2</t>
  </si>
  <si>
    <t xml:space="preserve"> 00010997 </t>
  </si>
  <si>
    <t>ELETRODO REVESTIDO AWS - E7018, DIAMETRO IGUAL A 4,00 MM</t>
  </si>
  <si>
    <t xml:space="preserve"> 2.2.1.5 </t>
  </si>
  <si>
    <t>DISPOSITIVOS DE LIGAÇÃO</t>
  </si>
  <si>
    <t xml:space="preserve"> 2.2.1.5.1 </t>
  </si>
  <si>
    <t>CHUMBADORES</t>
  </si>
  <si>
    <t xml:space="preserve"> 2.2.1.5.1.1 </t>
  </si>
  <si>
    <t>Chumbador mecânico 1/4" x 76mm</t>
  </si>
  <si>
    <t xml:space="preserve"> 00002531 </t>
  </si>
  <si>
    <t xml:space="preserve"> 2.2.1.5.1.2 </t>
  </si>
  <si>
    <t>Chumbador mecânico 3/4"x114mm</t>
  </si>
  <si>
    <t xml:space="preserve"> 88278 </t>
  </si>
  <si>
    <t>MONTADOR DE ESTRUTURA METÁLICA COM ENCARGOS COMPLEMENTARES</t>
  </si>
  <si>
    <t xml:space="preserve"> 00002212 </t>
  </si>
  <si>
    <t>Chumbador CBA com parafuso âncora 3/4 x 4.1/2 pol</t>
  </si>
  <si>
    <t xml:space="preserve"> 2.2.1.5.1.3 </t>
  </si>
  <si>
    <t xml:space="preserve"> 00003109 </t>
  </si>
  <si>
    <t xml:space="preserve"> 2.2.1.5.1.4 </t>
  </si>
  <si>
    <t xml:space="preserve"> 002373 </t>
  </si>
  <si>
    <t>CHUMBADOR CBA 1/4x2" COM PARAFUSO</t>
  </si>
  <si>
    <t xml:space="preserve"> 2.2.1.5.1.5 </t>
  </si>
  <si>
    <t xml:space="preserve"> 00011964 </t>
  </si>
  <si>
    <t>PARAFUSO DE ACO TIPO CHUMBADOR PARABOLT, DIAMETRO 3/8", COMPRIMENTO 75 MM</t>
  </si>
  <si>
    <t xml:space="preserve"> 2.2.1.5.1.6 </t>
  </si>
  <si>
    <t xml:space="preserve"> FUES.000234 </t>
  </si>
  <si>
    <t xml:space="preserve"> 00003548 </t>
  </si>
  <si>
    <t>Chumbador Mecânico tipo J ∅3/4"x350mm</t>
  </si>
  <si>
    <t xml:space="preserve"> 2.2.1.6 </t>
  </si>
  <si>
    <t>ACESSÓRIOS</t>
  </si>
  <si>
    <t xml:space="preserve"> 2.2.1.6.1 </t>
  </si>
  <si>
    <t xml:space="preserve"> 013842 </t>
  </si>
  <si>
    <t>FERROLHO FIO REDONDO COM PARAFUSO 4'' ZINCADO</t>
  </si>
  <si>
    <t xml:space="preserve"> 00003107 </t>
  </si>
  <si>
    <t>cadeado CR40MM papaiz ou equivalentes técnicos</t>
  </si>
  <si>
    <t xml:space="preserve"> 2.2.1.6.2 </t>
  </si>
  <si>
    <t xml:space="preserve"> 101418 </t>
  </si>
  <si>
    <t>MONTADOR DE ESTRUTURAS METÁLICAS COM ENCARGOS COMPLEMENTARES</t>
  </si>
  <si>
    <t>MES</t>
  </si>
  <si>
    <t xml:space="preserve"> 00003112 </t>
  </si>
  <si>
    <t>grampo para cabo de aço 1/4"</t>
  </si>
  <si>
    <t xml:space="preserve"> 2.2.1.6.3 </t>
  </si>
  <si>
    <t xml:space="preserve"> 00003115 </t>
  </si>
  <si>
    <t>Fita 3M VHB Dupla Face de Adesivo Transferível 4910 19mm x 5m ou equivalentes técnicos</t>
  </si>
  <si>
    <t xml:space="preserve"> 2.2.1.6.4 </t>
  </si>
  <si>
    <t xml:space="preserve"> 00003198 </t>
  </si>
  <si>
    <t>cabo de aço 1/4" para estrutura metálica</t>
  </si>
  <si>
    <t xml:space="preserve"> 3 </t>
  </si>
  <si>
    <t xml:space="preserve"> 3.1 </t>
  </si>
  <si>
    <t>PAREDES</t>
  </si>
  <si>
    <t xml:space="preserve"> 3.1.1 </t>
  </si>
  <si>
    <t>DE ALVENARIA DE BLOCOS CERÂMICOS</t>
  </si>
  <si>
    <t xml:space="preserve"> 3.1.1.1 </t>
  </si>
  <si>
    <t xml:space="preserve"> 87523 </t>
  </si>
  <si>
    <t xml:space="preserve"> 87292 </t>
  </si>
  <si>
    <t>ARGAMASSA TRAÇO 1:2:8 (EM VOLUME DE CIMENTO, CAL E AREIA MÉDIA ÚMIDA) PARA EMBOÇO/MASSA ÚNICA/ASSENTAMENTO DE ALVENARIA DE VEDAÇÃO, PREPARO MECÂNICO COM BETONEIRA 400 L. AF_08/2019</t>
  </si>
  <si>
    <t xml:space="preserve"> 00007267 </t>
  </si>
  <si>
    <t>BLOCO CERAMICO VAZADO PARA ALVENARIA DE VEDACAO, 6 FUROS, DE 9 X 14 X 19 CM (L X A X C)</t>
  </si>
  <si>
    <t xml:space="preserve"> 00037395 </t>
  </si>
  <si>
    <t>PINO DE ACO COM FURO, HASTE = 27 MM (ACAO DIRETA)</t>
  </si>
  <si>
    <t>CENTO</t>
  </si>
  <si>
    <t xml:space="preserve"> 00034557 </t>
  </si>
  <si>
    <t>TELA DE ACO SOLDADA GALVANIZADA/ZINCADA PARA ALVENARIA, FIO D = *1,20 A 1,70* MM, MALHA 15 X 15 MM, (C X L) *50 X 7,5* CM</t>
  </si>
  <si>
    <t xml:space="preserve"> 3.1.2 </t>
  </si>
  <si>
    <t>DE DIVISÓRIA DE GRANITO</t>
  </si>
  <si>
    <t xml:space="preserve"> 3.1.2.1 </t>
  </si>
  <si>
    <t xml:space="preserve"> 102253 </t>
  </si>
  <si>
    <t xml:space="preserve"> 00000131 </t>
  </si>
  <si>
    <t>ADESIVO ESTRUTURAL A BASE DE RESINA EPOXI, BICOMPONENTE, PASTOSO (TIXOTROPICO)</t>
  </si>
  <si>
    <t xml:space="preserve"> 00037596 </t>
  </si>
  <si>
    <t>ARGAMASSA COLANTE TIPO AC III E</t>
  </si>
  <si>
    <t xml:space="preserve"> 00025976 </t>
  </si>
  <si>
    <t>DIVISORIA EM GRANITO, COM DUAS FACES POLIDAS, TIPO ANDORINHA/ QUARTZ/ CASTELO/ CORUMBA OU OUTROS EQUIVALENTES DA REGIAO, E=  *3,0* CM</t>
  </si>
  <si>
    <t xml:space="preserve"> 3.1.3 </t>
  </si>
  <si>
    <t>DE DIVISÓRIA DE GESSO</t>
  </si>
  <si>
    <t xml:space="preserve"> 3.1.3.1 </t>
  </si>
  <si>
    <t xml:space="preserve"> 00037586 </t>
  </si>
  <si>
    <t>PINO DE ACO COM ARRUELA CONICA, DIAMETRO ARRUELA = *23* MM E COMP HASTE = *27* MM (ACAO INDIRETA)</t>
  </si>
  <si>
    <t xml:space="preserve"> 00039413 </t>
  </si>
  <si>
    <t>PLACA / CHAPA DE GESSO ACARTONADO, STANDARD (ST), COR BRANCA, E = 12,5 MM, 1200 X 2400 MM (L X C)</t>
  </si>
  <si>
    <t xml:space="preserve"> 00039419 </t>
  </si>
  <si>
    <t>PERFIL GUIA, FORMATO U, EM ACO ZINCADO, PARA ESTRUTURA PAREDE DRYWALL, E = 0,5 MM, 70 X 3000 MM (L X C)</t>
  </si>
  <si>
    <t xml:space="preserve"> 00039422 </t>
  </si>
  <si>
    <t>PERFIL MONTANTE, FORMATO C, EM ACO ZINCADO, PARA ESTRUTURA PAREDE DRYWALL, E = 0,5 MM, 70 X 3000 MM (L X C)</t>
  </si>
  <si>
    <t xml:space="preserve"> 00039431 </t>
  </si>
  <si>
    <t>FITA DE PAPEL MICROPERFURADO, 50 X 150 MM, PARA TRATAMENTO DE JUNTAS DE CHAPA DE GESSO PARA DRYWALL</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</si>
  <si>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</si>
  <si>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</si>
  <si>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</si>
  <si>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</si>
  <si>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00039435 </t>
  </si>
  <si>
    <t>PARAFUSO DRY WALL, EM ACO FOSFATIZADO, CABECA TROMBETA E PONTA AGULHA (TA), COMPRIMENTO 25 MM</t>
  </si>
  <si>
    <t xml:space="preserve"> 00039437 </t>
  </si>
  <si>
    <t>PARAFUSO DRY WALL, EM ACO FOSFATIZADO, CABECA TROMBETA E PONTA AGULHA (TA), COMPRIMENTO 45 MM</t>
  </si>
  <si>
    <t xml:space="preserve"> 00039443 </t>
  </si>
  <si>
    <t>PARAFUSO DRY WALL, EM ACO ZINCADO, CABECA LENTILHA E PONTA BROCA (LB), LARGURA 4,2 MM, COMPRIMENTO 13 MM</t>
  </si>
  <si>
    <t xml:space="preserve"> 00002766 </t>
  </si>
  <si>
    <t xml:space="preserve"> 3.1.3.2 </t>
  </si>
  <si>
    <t xml:space="preserve"> 00039415 </t>
  </si>
  <si>
    <t>PLACA / CHAPA DE GESSO ACARTONADO, RESISTENTE AO FOGO (RF), COR ROSA, E = 12,5 MM, 1200 X 2400 MM (L X C)</t>
  </si>
  <si>
    <t xml:space="preserve"> 3.1.3.3 </t>
  </si>
  <si>
    <t xml:space="preserve"> 96371 </t>
  </si>
  <si>
    <t xml:space="preserve"> 3.1.3.4 </t>
  </si>
  <si>
    <t xml:space="preserve"> 3.1.3.5 </t>
  </si>
  <si>
    <t xml:space="preserve"> 00042481 </t>
  </si>
  <si>
    <t>FELTRO EM LA DE ROCHA, 1 FACE REVESTIDA COM PAPEL ALUMINIZADO, EM ROLO, DENSIDADE = 32 KG/M3, E=*50* MM (COLETADO CAIXA)</t>
  </si>
  <si>
    <t xml:space="preserve"> 3.2 </t>
  </si>
  <si>
    <t>ENCUNHAMENTO, VERGAS E CONTRAVERGAS</t>
  </si>
  <si>
    <t xml:space="preserve"> 3.2.1 </t>
  </si>
  <si>
    <t xml:space="preserve"> 93188 </t>
  </si>
  <si>
    <t xml:space="preserve"> 92270 </t>
  </si>
  <si>
    <t>FABRICAÇÃO DE FÔRMA PARA VIGAS, COM MADEIRA SERRADA, E = 25 MM. AF_09/2020</t>
  </si>
  <si>
    <t xml:space="preserve"> 92791 </t>
  </si>
  <si>
    <t>CORTE E DOBRA DE AÇO CA-60, DIÂMETRO DE 5,0 MM, UTILIZADO EM ESTRUTURAS DIVERSAS, EXCETO LAJES. AF_12/2015</t>
  </si>
  <si>
    <t xml:space="preserve"> 94970 </t>
  </si>
  <si>
    <t>CONCRETO FCK = 20MPA, TRAÇO 1:2,7:3 (EM MASSA SECA DE CIMENTO/ AREIA MÉDIA/ BRITA 1) - PREPARO MECÂNICO COM BETONEIRA 600 L. AF_05/2021</t>
  </si>
  <si>
    <t xml:space="preserve"> 3.2.2 </t>
  </si>
  <si>
    <t xml:space="preserve"> 93200 </t>
  </si>
  <si>
    <t xml:space="preserve"> 87294 </t>
  </si>
  <si>
    <t>ARGAMASSA TRAÇO 1:2:9 (EM VOLUME DE CIMENTO, CAL E AREIA MÉDIA ÚMIDA) PARA EMBOÇO/MASSA ÚNICA/ASSENTAMENTO DE ALVENARIA DE VEDAÇÃO, PREPARO MECÂNICO COM BETONEIRA 600 L. AF_08/2019</t>
  </si>
  <si>
    <t xml:space="preserve"> 3.3 </t>
  </si>
  <si>
    <t>ESQUADRIAS</t>
  </si>
  <si>
    <t xml:space="preserve"> 3.3.1 </t>
  </si>
  <si>
    <t>PORTA CORTA-FOGO</t>
  </si>
  <si>
    <t xml:space="preserve"> 3.3.1.1 </t>
  </si>
  <si>
    <t xml:space="preserve"> 88629 </t>
  </si>
  <si>
    <t>ARGAMASSA TRAÇO 1:3 (EM VOLUME DE CIMENTO E AREIA MÉDIA ÚMIDA), PREPARO MANUAL. AF_08/2019</t>
  </si>
  <si>
    <t xml:space="preserve"> 00002924 </t>
  </si>
  <si>
    <t xml:space="preserve"> 3.3.1.2 </t>
  </si>
  <si>
    <t xml:space="preserve"> 12929 </t>
  </si>
  <si>
    <t>ORSE</t>
  </si>
  <si>
    <t>Porta corta fogo, duas folhas, abrir, classe P90, da DKS ou similar - inclusive batente</t>
  </si>
  <si>
    <t xml:space="preserve"> 00039620 </t>
  </si>
  <si>
    <t>BARRA ANTIPANICO SIMPLES, COM FECHADURA LADO OPOSTO, COR CINZA</t>
  </si>
  <si>
    <t xml:space="preserve"> 3.3.1.3 </t>
  </si>
  <si>
    <t xml:space="preserve"> 3.3.1.4 </t>
  </si>
  <si>
    <t>PORTA CORTA-FOGO 120X210X4CM - FORNECIMENTO E INSTALAÇÃO. AF_12/2019</t>
  </si>
  <si>
    <t xml:space="preserve"> 00002773 </t>
  </si>
  <si>
    <t xml:space="preserve"> 3.3.1.5 </t>
  </si>
  <si>
    <t xml:space="preserve"> ESQV.000429 </t>
  </si>
  <si>
    <t xml:space="preserve"> 3.3.2 </t>
  </si>
  <si>
    <t>PORTA DE MADEIRA MACIÇA</t>
  </si>
  <si>
    <t xml:space="preserve"> 3.3.2.1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</si>
  <si>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</si>
  <si>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</si>
  <si>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90830 </t>
  </si>
  <si>
    <t>FECHADURA DE EMBUTIR COM CILINDRO, EXTERNA, COMPLETA, ACABAMENTO PADRÃO MÉDIO, INCLUSO EXECUÇÃO DE FURO - FORNECIMENTO E INSTALAÇÃO. AF_12/2019</t>
  </si>
  <si>
    <t xml:space="preserve"> 3.3.2.2 </t>
  </si>
  <si>
    <t>P2 - PORTA DE MADEIRA SEMI-OCA DE ABRIR, SEM VISOR 85X210CM, ESPESSURA DE 3,5CM, ITENS INCLUSOS: DOBRADIÇAS, MONTAGEM E INSTALAÇÃO DO BATENTE, FECHADURA DE EMBUTIR COM CILINDRO, EXTERNA, COMPLETA, FORNECIMENTO E INSTALAÇÃO - FOLHA COM ACABAMENTO EM PINTURA COM TINTA ESMALTE COR CINZA - MARCO METÁLICO, ACABAMENTO EM PINTURA COM TINTA ESMALTE COR CINZA.</t>
  </si>
  <si>
    <t xml:space="preserve"> 112597 </t>
  </si>
  <si>
    <t>ALIZAR ALUMINIO PINTURA ELETROSTATICA BRANCA</t>
  </si>
  <si>
    <t xml:space="preserve"> 3.3.2.3 </t>
  </si>
  <si>
    <t xml:space="preserve"> 11610 </t>
  </si>
  <si>
    <t>Conjunto de ferragens para porta em madeira (interna e externa), de correr, acabamento cromado</t>
  </si>
  <si>
    <t>Ferragens</t>
  </si>
  <si>
    <t xml:space="preserve"> 00038124 </t>
  </si>
  <si>
    <t>ESPUMA EXPANSIVA DE POLIURETANO, APLICACAO MANUAL - 500 ML</t>
  </si>
  <si>
    <t xml:space="preserve"> 8929 </t>
  </si>
  <si>
    <t>Porta em madeira de lei muiracatiara tipo veneziana</t>
  </si>
  <si>
    <t xml:space="preserve"> 00038165 </t>
  </si>
  <si>
    <t>FECHO / FECHADURA COM PUXADOR CONCHA, COM TRANCA TIPO TRAVA, PARA JANELA / PORTA DE CORRER (INCLUI TESTA, FECHADURA, PUXADOR) - COMPLETA</t>
  </si>
  <si>
    <t xml:space="preserve"> 00011581 </t>
  </si>
  <si>
    <t>TRILHO PANTOGRAFICO CONCAVO, TIPO U, EM ALUMINIO, COM DIMENSOES DE APROX *35 X 35* MM, PARA ROLDANA DE PORTA DE CORRER</t>
  </si>
  <si>
    <t xml:space="preserve"> 3.3.2.4 </t>
  </si>
  <si>
    <t>P7 - PORTA DE MADEIRA SEMI-OCA DE ABRIR, SEM VISOR 88X210CM, ESPESSURA DE 3,5CM, ITENS INCLUSOS: DOBRADIÇAS, MONTAGEM E INSTALAÇÃO DO BATENTE, FECHADURA DE EMBUTIR COM CILINDRO, EXTERNA, COMPLETA, FORNECIMENTO E INSTALAÇÃO - FOLHA COM ACABAMENTO EM PINTURA COM TINTA ESMALTE COR CINZA - MARCO METÁLICO, ACABAMENTO EM PINTURA COM TINTA ESMALTE COR CINZA.</t>
  </si>
  <si>
    <t xml:space="preserve"> 3.3.2.5 </t>
  </si>
  <si>
    <t>PORTA DE MADEIRA SEMI-OCA (LEVE O MEDIA) DE ABRIR 90X210CM, ESPESSURA DE 3,5CM, ITENS INCLUSOS: DOBRADIÇAS, MONTAGEM E INSTALAÇÃO DO BATENTE, FECHADURA DE EMBUTIR COM CILINDRO,EXTERNA, COMPLETA, FORNECIMENTO E INSTALAÇÃO – FOLHA COM ACABAMENTO EM LAMINADO MELAMINICO PADRÃO IMBUIA JADE - ALIZAR E ADUELA EM MADEIRA COM ACABAMENTO EM PINTURA VERNIZ INCOLOR - COM BARRA HORIZONTAL L=60cm EM AÇO INOX E BATE-MACA EM INOX EM AMBOS LADOS DA PORTA - FORNECIMENTO E INSTALAÇÃO</t>
  </si>
  <si>
    <t xml:space="preserve"> 100866 </t>
  </si>
  <si>
    <t>BARRA DE APOIO RETA, EM ACO INOX POLIDO, COMPRIMENTO 60CM, FIXADA NA PAREDE - FORNECIMENTO E INSTALAÇÃO. AF_01/2020</t>
  </si>
  <si>
    <t xml:space="preserve"> 102213 </t>
  </si>
  <si>
    <t>PINTURA VERNIZ (INCOLOR) ALQUÍDICO EM MADEIRA, USO INTERNO E EXTERNO, 2 DEMÃOS. AF_01/2021</t>
  </si>
  <si>
    <t xml:space="preserve"> REVE.000037 </t>
  </si>
  <si>
    <t>Fornecimento e aplicação de revestimento em laminado melamínico texturizado, fixado com cola</t>
  </si>
  <si>
    <t xml:space="preserve"> 00012759 </t>
  </si>
  <si>
    <t>CHAPA ACO INOX AISI 304 NUMERO 9 (E = 4 MM), ACABAMENTO NUMERO 1 (LAMINADO A QUENTE, FOSCO)</t>
  </si>
  <si>
    <t xml:space="preserve"> 3.3.2.6 </t>
  </si>
  <si>
    <t xml:space="preserve"> 90799 </t>
  </si>
  <si>
    <t>KIT DE PORTA-PRONTA DE MADEIRA EM ACABAMENTO MELAMÍNICO BRANCO, FOLHA PESADA OU SUPERPESADA, E BATENTE METÁLICO, 90X210CM, FIXAÇÃO COM ARGAMASSA - FORNECIMENTO E INSTALAÇÃO. AF_12/2019</t>
  </si>
  <si>
    <t xml:space="preserve"> 3.3.3 </t>
  </si>
  <si>
    <t>JANELAS EM ALUMÍNIO</t>
  </si>
  <si>
    <t xml:space="preserve"> 3.3.3.1 </t>
  </si>
  <si>
    <t xml:space="preserve"> 00004377 </t>
  </si>
  <si>
    <t>PARAFUSO DE ACO ZINCADO COM ROSCA SOBERBA, CABECA CHATA E FENDA SIMPLES, DIAMETRO 4,2 MM, COMPRIMENTO * 32 * MM</t>
  </si>
  <si>
    <t xml:space="preserve"> 00039961 </t>
  </si>
  <si>
    <t>SILICONE ACETICO USO GERAL INCOLOR 280 G</t>
  </si>
  <si>
    <t xml:space="preserve"> 00011193 </t>
  </si>
  <si>
    <t>!EM PROCESSO DE DESATIVACAO! JANELA DE CORRER, ACO, BATENTE/REQUADRO DE 6 A 14 CM, VENEZIANA, PINT ANTICORROSIVA, PINT ACABAMENTO, COM VIDRO, 6 FLS, 120  X 150 CM (A X L)</t>
  </si>
  <si>
    <t xml:space="preserve"> 3.4 </t>
  </si>
  <si>
    <t>VIDROS E PLÁSTICOS</t>
  </si>
  <si>
    <t xml:space="preserve"> 3.4.1 </t>
  </si>
  <si>
    <t xml:space="preserve"> 190058 </t>
  </si>
  <si>
    <t xml:space="preserve"> 003847 </t>
  </si>
  <si>
    <t>CHAPA ISOPOR 10mm 100x50cmx2cm</t>
  </si>
  <si>
    <t xml:space="preserve"> 040068 </t>
  </si>
  <si>
    <t>ESPELHO CRISTAL 4mm</t>
  </si>
  <si>
    <t xml:space="preserve"> 011802 </t>
  </si>
  <si>
    <t>MOLDURA ALUMINIO A28 ANODIZADO 12cm PARA ESPELHO</t>
  </si>
  <si>
    <t xml:space="preserve"> 3.4.2 </t>
  </si>
  <si>
    <t>FOMA - FORNECIMENTO DE MATERIAIS E EQUIPAMENTOS</t>
  </si>
  <si>
    <t xml:space="preserve"> 068414 </t>
  </si>
  <si>
    <t>VIDRO - PELICULA PARA VIDRO APARENCIA JATEADO (ROLO 0,68x13,0m)</t>
  </si>
  <si>
    <t xml:space="preserve"> 3.5 </t>
  </si>
  <si>
    <t>REVESTIMENTOS</t>
  </si>
  <si>
    <t xml:space="preserve"> 3.5.1 </t>
  </si>
  <si>
    <t>REVESTIMENTOS DE PISO</t>
  </si>
  <si>
    <t xml:space="preserve"> 3.5.1.1 </t>
  </si>
  <si>
    <t>CIMENTADOS</t>
  </si>
  <si>
    <t xml:space="preserve"> 3.5.1.1.1 </t>
  </si>
  <si>
    <t xml:space="preserve"> 00002921 </t>
  </si>
  <si>
    <t xml:space="preserve"> 3.5.1.2 </t>
  </si>
  <si>
    <t>DE GRANITO</t>
  </si>
  <si>
    <t xml:space="preserve"> 3.5.1.2.1 </t>
  </si>
  <si>
    <t xml:space="preserve"> 98671 </t>
  </si>
  <si>
    <t xml:space="preserve"> 00037595 </t>
  </si>
  <si>
    <t>ARGAMASSA COLANTE TIPO AC III</t>
  </si>
  <si>
    <t xml:space="preserve"> 00010841 </t>
  </si>
  <si>
    <t>PISO EM GRANITO, POLIDO, TIPO ANDORINHA/ QUARTZ/ CASTELO/ CORUMBA OU OUTROS EQUIVALENTES DA REGIAO, FORMATO MENOR OU IGUAL A 3025 CM2, E=  *2* CM</t>
  </si>
  <si>
    <t xml:space="preserve"> 00034357 </t>
  </si>
  <si>
    <t>REJUNTE CIMENTICIO, QUALQUER COR</t>
  </si>
  <si>
    <t xml:space="preserve"> 3.5.1.3 </t>
  </si>
  <si>
    <t>GRANILITE</t>
  </si>
  <si>
    <t xml:space="preserve"> 3.5.1.3.1 </t>
  </si>
  <si>
    <t xml:space="preserve"> 101752 </t>
  </si>
  <si>
    <t xml:space="preserve"> 95277 </t>
  </si>
  <si>
    <t>POLIDORA DE PISO (POLITRIZ), PESO DE 100KG, DIÂMETRO 450 MM, MOTOR ELÉTRICO, POTÊNCIA 4 HP - CHI DIURNO. AF_09/2016</t>
  </si>
  <si>
    <t xml:space="preserve"> 95276 </t>
  </si>
  <si>
    <t>POLIDORA DE PISO (POLITRIZ), PESO DE 100KG, DIÂMETRO 450 MM, MOTOR ELÉTRICO, POTÊNCIA 4 HP - CHP DIURNO. AF_09/2016</t>
  </si>
  <si>
    <t xml:space="preserve"> 87298 </t>
  </si>
  <si>
    <t>ARGAMASSA TRAÇO 1:3 (EM VOLUME DE CIMENTO E AREIA MÉDIA ÚMIDA) PARA CONTRAPISO, PREPARO MECÂNICO COM BETONEIRA 400 L. AF_08/2019</t>
  </si>
  <si>
    <t xml:space="preserve"> 00004824 </t>
  </si>
  <si>
    <t>GRANILHA/ GRANA/ PEDRISCO OU AGREGADO EM MARMORE/ GRANITO/ QUARTZO E CALCARIO, PRETO, CINZA, PALHA OU BRANCO</t>
  </si>
  <si>
    <t xml:space="preserve"> 00003671 </t>
  </si>
  <si>
    <t>JUNTA PLASTICA DE DILATACAO PARA PISOS, COR CINZA, 17 X 3 MM (ALTURA X ESPESSURA)</t>
  </si>
  <si>
    <t xml:space="preserve"> 3.5.1.4 </t>
  </si>
  <si>
    <t>DE TÁBUAS DE MADEIRA</t>
  </si>
  <si>
    <t xml:space="preserve"> 3.5.1.4.1 </t>
  </si>
  <si>
    <t xml:space="preserve"> 88320 </t>
  </si>
  <si>
    <t>TAQUEADOR OU TAQUEIRO COM ENCARGOS COMPLEMENTARES</t>
  </si>
  <si>
    <t xml:space="preserve"> 00003032 </t>
  </si>
  <si>
    <t xml:space="preserve"> 3.5.1.4.2 </t>
  </si>
  <si>
    <t xml:space="preserve"> 3.5.1.4.3 </t>
  </si>
  <si>
    <t>PAVI - PAVIMENTAÇÃO</t>
  </si>
  <si>
    <t xml:space="preserve"> 00039638 </t>
  </si>
  <si>
    <t>PAINEL ESTRUTURAL PARA LAJE SECA REVESTIDO EM PLACA CIMENTICIA, DE 1,20 X 2,50 M, E = 40 MM</t>
  </si>
  <si>
    <t xml:space="preserve"> 00039441 </t>
  </si>
  <si>
    <t>PARAFUSO DRY WALL, EM ACO FOSFATIZADO, CABECA TROMBETA E PONTA BROCA (TB), COMPRIMENTO 45 MM</t>
  </si>
  <si>
    <t xml:space="preserve"> 3.5.1.4.4 </t>
  </si>
  <si>
    <t xml:space="preserve"> 00039637 </t>
  </si>
  <si>
    <t>PAINEL ESTRUTURAL PARA LAJE SECA REVESTIDO EM PLACA CIMENTICIA, DE 1,20 X 2,50 M, E = 23 MM</t>
  </si>
  <si>
    <t xml:space="preserve"> 00039439 </t>
  </si>
  <si>
    <t>PARAFUSO DRY WALL, EM ACO FOSFATIZADO, CABECA TROMBETA E PONTA BROCA (TB), COMPRIMENTO 25 MM</t>
  </si>
  <si>
    <t xml:space="preserve"> 3.5.1.5 </t>
  </si>
  <si>
    <t>DE BORRACHA</t>
  </si>
  <si>
    <t xml:space="preserve"> 3.5.1.5.1 </t>
  </si>
  <si>
    <t xml:space="preserve"> 00002995 </t>
  </si>
  <si>
    <t xml:space="preserve"> 3.5.1.5.2 </t>
  </si>
  <si>
    <t xml:space="preserve"> 202104 </t>
  </si>
  <si>
    <t xml:space="preserve"> 025821 </t>
  </si>
  <si>
    <t>ACESSIBILIDADE - PISO TATIL ALERTA EM INOX PARAFUSADO COM RANHURAS (BOLINHA)</t>
  </si>
  <si>
    <t xml:space="preserve"> 3.5.1.6 </t>
  </si>
  <si>
    <t>CONTRAPISO E REGULARIZAÇÃO DA BASE</t>
  </si>
  <si>
    <t xml:space="preserve"> 3.5.1.6.1 </t>
  </si>
  <si>
    <t xml:space="preserve"> 87630 </t>
  </si>
  <si>
    <t xml:space="preserve"> 87301 </t>
  </si>
  <si>
    <t>ARGAMASSA TRAÇO 1:4 (EM VOLUME DE CIMENTO E AREIA MÉDIA ÚMIDA) PARA CONTRAPISO, PREPARO MECÂNICO COM BETONEIRA 400 L. AF_08/2019</t>
  </si>
  <si>
    <t xml:space="preserve"> 00007334 </t>
  </si>
  <si>
    <t>ADITIVO ADESIVO LIQUIDO PARA ARGAMASSAS DE REVESTIMENTOS CIMENTICIOS</t>
  </si>
  <si>
    <t xml:space="preserve"> 3.5.1.7 </t>
  </si>
  <si>
    <t>DIVERSOS</t>
  </si>
  <si>
    <t xml:space="preserve"> 3.5.1.7.1 </t>
  </si>
  <si>
    <t xml:space="preserve"> 3.5.1.7.2 </t>
  </si>
  <si>
    <t xml:space="preserve"> 3.5.1.7.3 </t>
  </si>
  <si>
    <t>Sinalização com pictograma adesivo de piso 120 x 80 cm, para área de cadeirante (interno ou externo em vinil especial CERTIFICADO ISO 9001).</t>
  </si>
  <si>
    <t xml:space="preserve"> 88242 </t>
  </si>
  <si>
    <t>AJUDANTE DE PEDREIRO COM ENCARGOS COMPLEMENTARES</t>
  </si>
  <si>
    <t xml:space="preserve"> S.01.000.091701 </t>
  </si>
  <si>
    <t>CPOS</t>
  </si>
  <si>
    <t>Sinalização horizontal com resina vinílica ou acrílica</t>
  </si>
  <si>
    <t xml:space="preserve"> 3.5.1.7.4 </t>
  </si>
  <si>
    <t xml:space="preserve"> 00039570 </t>
  </si>
  <si>
    <t>PERFIL TRAVESSA (SECUNDARIO), T CLICADO, EM ACO GALVANIZADO , BRANCO, PARA FORRO REMOVIVEL, 24 X 1250 MM (L X C)</t>
  </si>
  <si>
    <t xml:space="preserve"> 001733 </t>
  </si>
  <si>
    <t>ARAME GALVANIZADO #10 AWG</t>
  </si>
  <si>
    <t xml:space="preserve"> 00039430 </t>
  </si>
  <si>
    <t>PENDURAL OU PRESILHA REGULADORA, EM ACO GALVANIZADO, COM CORPO, MOLA E REBITE, PARA PERFIL TIPO CANALETA DE ESTRUTURA EM FORROS DRYWALL</t>
  </si>
  <si>
    <t xml:space="preserve"> 00039571 </t>
  </si>
  <si>
    <t>PERFIL LONGARINA (PRINCIPAL), T CLICADO, EM ACO, BRANCO, PARA FORRO REMOVIVEL, 24 X 3750 MM (L X C)</t>
  </si>
  <si>
    <t xml:space="preserve"> 00040547 </t>
  </si>
  <si>
    <t>PARAFUSO ZINCADO, AUTOBROCANTE, FLANGEADO, 4,2 MM X 19 MM</t>
  </si>
  <si>
    <t xml:space="preserve"> 3.5.1.7.5 </t>
  </si>
  <si>
    <t xml:space="preserve"> 2227 </t>
  </si>
  <si>
    <t>Pisos Sintéticos / Vinílicos</t>
  </si>
  <si>
    <t xml:space="preserve"> 1757 </t>
  </si>
  <si>
    <t xml:space="preserve"> 3.5.2 </t>
  </si>
  <si>
    <t>REVESTIMENTO DE PAREDE</t>
  </si>
  <si>
    <t xml:space="preserve"> 3.5.2.1 </t>
  </si>
  <si>
    <t>CHAPISCO</t>
  </si>
  <si>
    <t xml:space="preserve"> 3.5.2.1.1 </t>
  </si>
  <si>
    <t xml:space="preserve"> 87878 </t>
  </si>
  <si>
    <t xml:space="preserve"> 87377 </t>
  </si>
  <si>
    <t>ARGAMASSA TRAÇO 1:3 (EM VOLUME DE CIMENTO E AREIA GROSSA ÚMIDA) PARA CHAPISCO CONVENCIONAL, PREPARO MANUAL. AF_08/2019</t>
  </si>
  <si>
    <t xml:space="preserve"> 3.5.2.2 </t>
  </si>
  <si>
    <t>EMBOÇO</t>
  </si>
  <si>
    <t xml:space="preserve"> 3.5.2.2.1 </t>
  </si>
  <si>
    <t xml:space="preserve"> 87825 </t>
  </si>
  <si>
    <t xml:space="preserve"> 3.5.2.2.2 </t>
  </si>
  <si>
    <t xml:space="preserve"> 87532 </t>
  </si>
  <si>
    <t xml:space="preserve"> 87369 </t>
  </si>
  <si>
    <t>ARGAMASSA TRAÇO 1:2:8 (EM VOLUME DE CIMENTO, CAL E AREIA MÉDIA ÚMIDA) PARA EMBOÇO/MASSA ÚNICA/ASSENTAMENTO DE ALVENARIA DE VEDAÇÃO, PREPARO MANUAL. AF_08/2019</t>
  </si>
  <si>
    <t xml:space="preserve"> 3.5.2.3 </t>
  </si>
  <si>
    <t>CERÂMICOS</t>
  </si>
  <si>
    <t xml:space="preserve"> 3.5.2.3.1 </t>
  </si>
  <si>
    <t xml:space="preserve"> 87265 </t>
  </si>
  <si>
    <t xml:space="preserve"> 88256 </t>
  </si>
  <si>
    <t>AZULEJISTA OU LADRILHISTA COM ENCARGOS COMPLEMENTARES</t>
  </si>
  <si>
    <t xml:space="preserve"> 00001381 </t>
  </si>
  <si>
    <t>ARGAMASSA COLANTE AC I PARA CERAMICAS</t>
  </si>
  <si>
    <t xml:space="preserve"> 00000536 </t>
  </si>
  <si>
    <t>REVESTIMENTO EM CERAMICA ESMALTADA EXTRA, PEI MENOR OU IGUAL A 3, FORMATO MENOR OU IGUAL A 2025 CM2</t>
  </si>
  <si>
    <t xml:space="preserve"> 3.5.2.3.2 </t>
  </si>
  <si>
    <t xml:space="preserve"> 000459 </t>
  </si>
  <si>
    <t>PERFIL ALUMINIO ANODIZADO</t>
  </si>
  <si>
    <t xml:space="preserve"> 00013284 </t>
  </si>
  <si>
    <t>CIMENTO PORTLAND DE ALTO FORNO (AF) CP III-40</t>
  </si>
  <si>
    <t xml:space="preserve"> 3.5.2.4 </t>
  </si>
  <si>
    <t>VINÍLICO</t>
  </si>
  <si>
    <t xml:space="preserve"> 3.5.2.4.1 </t>
  </si>
  <si>
    <t xml:space="preserve"> M.04.000.035531 </t>
  </si>
  <si>
    <t>Revestimento vinílico com espessura total de 2mm, em manta 2m, uso comercial pesado 23/34/43, reação ao fogo II-A, resistência antiderrapante, resistência à abrasão EM ISO 10581 - tipo I, tratamento anti-bacteriano incorporado, tratamento superfície "PUR</t>
  </si>
  <si>
    <t xml:space="preserve"> 3.5.3 </t>
  </si>
  <si>
    <t>REVESTIMENTO DE FORRO</t>
  </si>
  <si>
    <t xml:space="preserve"> 3.5.4 </t>
  </si>
  <si>
    <t>GESSO AUTOPORTANTE ACARTONADO</t>
  </si>
  <si>
    <t xml:space="preserve"> 3.5.4.1 </t>
  </si>
  <si>
    <t>FORRO DE GESSO ACARTONADO RU - INCLUSIVE ESTRUTURA DE FIXAÇÃO</t>
  </si>
  <si>
    <t xml:space="preserve"> 88269 </t>
  </si>
  <si>
    <t>GESSEIRO COM ENCARGOS COMPLEMENTARES</t>
  </si>
  <si>
    <t xml:space="preserve"> 00039416 </t>
  </si>
  <si>
    <t>PLACA / CHAPA DE GESSO ACARTONADO, RESISTENTE A UMIDADE (RU), COR VERDE, E = 12,5 MM, 1200 X 1800 MM (L X C)</t>
  </si>
  <si>
    <t xml:space="preserve"> 00039424 </t>
  </si>
  <si>
    <t>PERFIL CANTONEIRA L, LISA, EM ACO, 25 X 30 MM, E = 0,5 MM, PARA ESTRUTURA DRYWALL</t>
  </si>
  <si>
    <t xml:space="preserve"> 00039429 </t>
  </si>
  <si>
    <t>PERFIL TABICA ABERTA, PERFURADA, FORMATO Z, EM ACO GALVANIZADO NATURAL, LARGURA APROXIMADA 40 MM, PARA ESTRUTURA FORRO DRYWALL</t>
  </si>
  <si>
    <t xml:space="preserve"> 00039427 </t>
  </si>
  <si>
    <t>PERFIL CANALETA, FORMATO C, EM ACO ZINCADO, PARA ESTRUTURA FORRO DRYWALL, E = 0,5 MM, *46 X 18* (L X H), COMPRIMENTO 3 M</t>
  </si>
  <si>
    <t xml:space="preserve"> 3.5.4.2 </t>
  </si>
  <si>
    <t xml:space="preserve"> 00039414 </t>
  </si>
  <si>
    <t>PLACA / CHAPA DE GESSO ACARTONADO, RESISTENTE AO FOGO (RF), COR ROSA, E = 12,5 MM, 1200 X 1800 MM (L X C)</t>
  </si>
  <si>
    <t xml:space="preserve"> 3.5.4.3 </t>
  </si>
  <si>
    <t xml:space="preserve"> 3.5.4.4 </t>
  </si>
  <si>
    <t xml:space="preserve"> 00039428 </t>
  </si>
  <si>
    <t>PERFIL TABICA FECHADA, LISA, FORMATO Z, EM ACO GALVANIZADO NATURAL, LARGURA TOTAL NA HORIZONTAL *40* MM, PARA ESTRUTURA FORRO DRYWALL</t>
  </si>
  <si>
    <t xml:space="preserve"> 3.5.5 </t>
  </si>
  <si>
    <t>PINTURAS</t>
  </si>
  <si>
    <t xml:space="preserve"> 3.5.5.1 </t>
  </si>
  <si>
    <t>MASSA CORRIDA</t>
  </si>
  <si>
    <t xml:space="preserve"> 3.5.5.1.1 </t>
  </si>
  <si>
    <t xml:space="preserve"> 88497 </t>
  </si>
  <si>
    <t xml:space="preserve"> 00004047 </t>
  </si>
  <si>
    <t>!EM PROCESSO DE DESATIVACAO! MASSA CORRIDA PVA PARA PAREDES INTERNAS</t>
  </si>
  <si>
    <t>GL</t>
  </si>
  <si>
    <t xml:space="preserve"> 00003767 </t>
  </si>
  <si>
    <t>LIXA EM FOLHA PARA PAREDE OU MADEIRA, NUMERO 120 (COR VERMELHA)</t>
  </si>
  <si>
    <t xml:space="preserve"> 3.5.5.1.2 </t>
  </si>
  <si>
    <t xml:space="preserve"> 88496 </t>
  </si>
  <si>
    <t xml:space="preserve"> 3.5.5.2 </t>
  </si>
  <si>
    <t>COM TINTA A BASE DE ESMALTE</t>
  </si>
  <si>
    <t xml:space="preserve"> 3.5.5.2.1 </t>
  </si>
  <si>
    <t xml:space="preserve"> 002605 </t>
  </si>
  <si>
    <t>LIXA PARA MASSA 60</t>
  </si>
  <si>
    <t xml:space="preserve"> 003329 </t>
  </si>
  <si>
    <t>SOLVENTE/REDUTOR THINER 1001 (5 LITROS)</t>
  </si>
  <si>
    <t xml:space="preserve"> 00007311 </t>
  </si>
  <si>
    <t>TINTA ESMALTE SINTETICO PREMIUM ACETINADO</t>
  </si>
  <si>
    <t xml:space="preserve"> 3.5.5.2.2 </t>
  </si>
  <si>
    <t xml:space="preserve"> 102218 </t>
  </si>
  <si>
    <t xml:space="preserve"> 3.5.5.3 </t>
  </si>
  <si>
    <t>COM TINTA A BASE DE LÁTEX</t>
  </si>
  <si>
    <t xml:space="preserve"> 3.5.5.3.1 </t>
  </si>
  <si>
    <t xml:space="preserve"> 3.5.5.3.2 </t>
  </si>
  <si>
    <t xml:space="preserve"> 88486 </t>
  </si>
  <si>
    <t xml:space="preserve"> 3.5.5.4 </t>
  </si>
  <si>
    <t>COM TINTA A BASE DE EPÓXI</t>
  </si>
  <si>
    <t xml:space="preserve"> 3.5.5.4.1 </t>
  </si>
  <si>
    <t xml:space="preserve"> 100752 </t>
  </si>
  <si>
    <t xml:space="preserve"> 88312 </t>
  </si>
  <si>
    <t>PINTOR PARA TINTA EPÓXI COM ENCARGOS COMPLEMENTARES</t>
  </si>
  <si>
    <t xml:space="preserve"> 00005330 </t>
  </si>
  <si>
    <t>DILUENTE EPOXI</t>
  </si>
  <si>
    <t xml:space="preserve"> 00007304 </t>
  </si>
  <si>
    <t>TINTA EPOXI BASE AGUA PREMIUM, BRANCA</t>
  </si>
  <si>
    <t xml:space="preserve"> 3.5.5.5 </t>
  </si>
  <si>
    <t>SELADOR</t>
  </si>
  <si>
    <t xml:space="preserve"> 3.5.5.5.1 </t>
  </si>
  <si>
    <t xml:space="preserve"> 88482 </t>
  </si>
  <si>
    <t>APLICAÇÃO DE FUNDO SELADOR LÁTEX PVA EM TETO, UMA DEMÃO. AF_06/2014</t>
  </si>
  <si>
    <t xml:space="preserve"> 00006090 </t>
  </si>
  <si>
    <t>SELADOR PVA PAREDES INTERNAS</t>
  </si>
  <si>
    <t xml:space="preserve"> 3.5.5.5.2 </t>
  </si>
  <si>
    <t xml:space="preserve"> 88485 </t>
  </si>
  <si>
    <t>APLICAÇÃO DE FUNDO SELADOR ACRÍLICO EM PAREDES, UMA DEMÃO. AF_06/2014</t>
  </si>
  <si>
    <t xml:space="preserve"> 00006085 </t>
  </si>
  <si>
    <t>SELADOR ACRILICO PAREDES INTERNAS/EXTERNAS</t>
  </si>
  <si>
    <t xml:space="preserve"> 3.5.5.6 </t>
  </si>
  <si>
    <t xml:space="preserve"> 3.5.5.6.1 </t>
  </si>
  <si>
    <t xml:space="preserve"> 102193 </t>
  </si>
  <si>
    <t xml:space="preserve"> 3.5.6 </t>
  </si>
  <si>
    <t>MANTAS TERMOACÚSTICAS</t>
  </si>
  <si>
    <t xml:space="preserve"> 3.5.6.1 </t>
  </si>
  <si>
    <t>FORNECIMENTO E INSTALAÇÃO DE ORRO DE FELTRO EM LA DE ROCHA, 1 FACE REVESTIDA COM FILME DE POLIPROPILENO, EM ROLO, DENSIDADE = 32 KG/M3, E=*50* MM</t>
  </si>
  <si>
    <t xml:space="preserve"> 051156 </t>
  </si>
  <si>
    <t>FELTRO EM LA DE ROCHA 1 FACE REVESTIDA C/ FILME POLIPROPILENO</t>
  </si>
  <si>
    <t xml:space="preserve"> 3.5.7 </t>
  </si>
  <si>
    <t>IMPERMEABILIZAÇÃO</t>
  </si>
  <si>
    <t xml:space="preserve"> 3.5.7.1 </t>
  </si>
  <si>
    <t xml:space="preserve"> 98557 </t>
  </si>
  <si>
    <t>IMPE - IMPERMEABILIZAÇÕES E PROTEÇÕES DIVERSAS</t>
  </si>
  <si>
    <t xml:space="preserve"> 88270 </t>
  </si>
  <si>
    <t>IMPERMEABILIZADOR COM ENCARGOS COMPLEMENTARES</t>
  </si>
  <si>
    <t xml:space="preserve"> 00000626 </t>
  </si>
  <si>
    <t>MANTA LIQUIDA DE BASE ASFALTICA MODIFICADA COM A ADICAO DE ELASTOMEROS DILUIDOS EM SOLVENTE ORGANICO, APLICACAO A FRIO (MEMBRANA IMPERMEABILIZANTE ASFASTICA)</t>
  </si>
  <si>
    <t xml:space="preserve"> 3.5.7.2 </t>
  </si>
  <si>
    <t xml:space="preserve"> 2018 </t>
  </si>
  <si>
    <t>Silicone incolor (aquella ou similar) Silicone incolor (aquella ou similar) - galão de 3,6 l</t>
  </si>
  <si>
    <t>l</t>
  </si>
  <si>
    <t xml:space="preserve"> 3.5.7.3 </t>
  </si>
  <si>
    <t>ASTU - ASSENTAMENTO DE TUBOS E PECAS</t>
  </si>
  <si>
    <t xml:space="preserve"> 052102 </t>
  </si>
  <si>
    <t>IMPERMEABILIZANTE HEY'DI PO No. 01</t>
  </si>
  <si>
    <t xml:space="preserve"> 008671 </t>
  </si>
  <si>
    <t>IMPERMEABILIZANTE PO N.2 VIAPOL (CAIXA 15 KG)</t>
  </si>
  <si>
    <t xml:space="preserve"> 00006094 </t>
  </si>
  <si>
    <t>SELANTE A BASE DE RESINAS ACRILICAS PARA TRINCAS</t>
  </si>
  <si>
    <t xml:space="preserve"> 3.5.8 </t>
  </si>
  <si>
    <t>ACABAMENTOS E ARREMATES</t>
  </si>
  <si>
    <t xml:space="preserve"> 3.5.8.1 </t>
  </si>
  <si>
    <t>RODAPÉS</t>
  </si>
  <si>
    <t xml:space="preserve"> 3.5.8.1.1 </t>
  </si>
  <si>
    <t xml:space="preserve"> 98685 </t>
  </si>
  <si>
    <t xml:space="preserve"> 00020231 </t>
  </si>
  <si>
    <t>RODAPE OU RODABANCADA EM GRANITO, POLIDO, TIPO ANDORINHA/ QUARTZ/ CASTELO/ CORUMBA OU OUTROS EQUIVALENTES DA REGIAO, H= 10 CM, E=  *2,0* CM</t>
  </si>
  <si>
    <t xml:space="preserve"> 3.5.8.1.2 </t>
  </si>
  <si>
    <t xml:space="preserve"> 00004791 </t>
  </si>
  <si>
    <t>ADESIVO ACRILICO/COLA DE CONTATO</t>
  </si>
  <si>
    <t xml:space="preserve"> M.04.000.032533 </t>
  </si>
  <si>
    <t>Rodapé em poliestireno com altura de 7 cm, cor branca, linha Primer/BR, ref. 451 RP/BR da Revitech, 451 RP/BR da Santa Luzia ou equivalente</t>
  </si>
  <si>
    <t xml:space="preserve"> 3.5.8.1.3 </t>
  </si>
  <si>
    <t xml:space="preserve"> 00034680 </t>
  </si>
  <si>
    <t>RODAPE PRE-MOLDADO DE GRANILITE, MARMORITE OU GRANITINA L = 10 CM</t>
  </si>
  <si>
    <t xml:space="preserve"> 3.5.8.2 </t>
  </si>
  <si>
    <t>SOLEIRAS</t>
  </si>
  <si>
    <t xml:space="preserve"> 3.5.8.2.1 </t>
  </si>
  <si>
    <t xml:space="preserve"> 98689 </t>
  </si>
  <si>
    <t xml:space="preserve"> 00020232 </t>
  </si>
  <si>
    <t>SOLEIRA EM GRANITO, POLIDO, TIPO ANDORINHA/ QUARTZ/ CASTELO/ CORUMBA OU OUTROS EQUIVALENTES DA REGIAO, L= *15* CM, E=  *2,0* CM</t>
  </si>
  <si>
    <t xml:space="preserve"> 3.5.8.2.2 </t>
  </si>
  <si>
    <t>Soleira em granito cinza andorinha polido em faixas 12cm, espessura 2cm - Fornecimento e assentamento</t>
  </si>
  <si>
    <t xml:space="preserve"> 3.5.8.2.3 </t>
  </si>
  <si>
    <t>Soleira em granito cinza andorinha polido em faixas 17cm, espessura 2cm - Fornecimento e assentamento</t>
  </si>
  <si>
    <t xml:space="preserve"> 3.5.8.2.4 </t>
  </si>
  <si>
    <t>Soleira em granito cinza andorinha polido em faixas 19cm, espessura 2cm - Fornecimento e assentamento</t>
  </si>
  <si>
    <t xml:space="preserve"> 3.5.8.2.5 </t>
  </si>
  <si>
    <t>soleira em granito cinza andorinha polido em faixas 20cm, espessura 2cm - Fornecimento e assentamento</t>
  </si>
  <si>
    <t xml:space="preserve"> 3.5.8.2.6 </t>
  </si>
  <si>
    <t>Soleira em granito cinza andorinha polido em faixas 22cm, espessura 2cm</t>
  </si>
  <si>
    <t xml:space="preserve"> 3.5.8.2.7 </t>
  </si>
  <si>
    <t>Soleira em granito cinza andorinha polido em faixas 31cm, espessura 2cm - Fornecimento e assentamento</t>
  </si>
  <si>
    <t xml:space="preserve"> 3.5.8.3 </t>
  </si>
  <si>
    <t>CANTONEIRAS</t>
  </si>
  <si>
    <t xml:space="preserve"> 3.5.8.3.1 </t>
  </si>
  <si>
    <t xml:space="preserve"> 120035 </t>
  </si>
  <si>
    <t xml:space="preserve"> 000100 </t>
  </si>
  <si>
    <t>AREIA GROSSA LAVADA</t>
  </si>
  <si>
    <t xml:space="preserve"> 003753 </t>
  </si>
  <si>
    <t>BLOCO CONCRETO INTERTRAVADO NATURAL 8cm 35Mpa TRAFEGO LEVE</t>
  </si>
  <si>
    <t xml:space="preserve"> 000050 </t>
  </si>
  <si>
    <t>CIMENTO PORTLAND CP III 32RS NBR 11578 (quilo)</t>
  </si>
  <si>
    <t xml:space="preserve"> 001469 </t>
  </si>
  <si>
    <t>PERFIL "L" ABAS IGUAIS 3/4"x1/8" (0,88kg/m)</t>
  </si>
  <si>
    <t xml:space="preserve"> 3.5.9 </t>
  </si>
  <si>
    <t xml:space="preserve"> 3.5.9.1 </t>
  </si>
  <si>
    <t>CORRIMÃO</t>
  </si>
  <si>
    <t xml:space="preserve"> 3.5.9.1.1 </t>
  </si>
  <si>
    <t>INES - INSTALAÇÕES ESPECIAIS</t>
  </si>
  <si>
    <t xml:space="preserve"> 87371 </t>
  </si>
  <si>
    <t>ARGAMASSA TRAÇO 1:3:12 (EM VOLUME DE CIMENTO, CAL E AREIA MÉDIA ÚMIDA) PARA EMBOÇO/MASSA ÚNICA/ASSENTAMENTO DE ALVENARIA DE VEDAÇÃO, PREPARO MANUAL. AF_08/2019</t>
  </si>
  <si>
    <t xml:space="preserve"> 95468 </t>
  </si>
  <si>
    <t>PINTURA ESMALTE BRILHANTE (2 DEMAOS) SOBRE SUPERFICIE METALICA, INCLUSIVE PROTECAO COM ZARCAO (1 DEMAO)</t>
  </si>
  <si>
    <t xml:space="preserve"> 00021012 </t>
  </si>
  <si>
    <t>TUBO ACO GALVANIZADO COM COSTURA, CLASSE LEVE, DN 40 MM ( 1 1/2"),  E = 3,00 MM,  *3,48* KG/M (NBR 5580)</t>
  </si>
  <si>
    <t xml:space="preserve"> 00000567 </t>
  </si>
  <si>
    <t>CANTONEIRA (ABAS IGUAIS) EM FERRO GALVANIZADO, 25,4 MM X 3,17 MM (L X E), 1,27KG/M</t>
  </si>
  <si>
    <t xml:space="preserve"> 3.5.9.1.2 </t>
  </si>
  <si>
    <t>Fornecimento e instalação de corrimão DUPLO em aço inox  Ø 1 1/2'' e=2mm fixado em montantes de guarda corpo existente</t>
  </si>
  <si>
    <t xml:space="preserve"> 83765 </t>
  </si>
  <si>
    <t>GRUPO DE SOLDAGEM COM GERADOR A DIESEL 60 CV PARA SOLDA ELÉTRICA, SOBRE 04 RODAS, COM MOTOR 4 CILINDROS 600 A - CHP DIURNO. AF_02/2016</t>
  </si>
  <si>
    <t xml:space="preserve"> 00000867 </t>
  </si>
  <si>
    <t xml:space="preserve"> 3.5.9.2 </t>
  </si>
  <si>
    <t>GUARDA-CORPO</t>
  </si>
  <si>
    <t xml:space="preserve"> 3.5.9.2.1 </t>
  </si>
  <si>
    <t>Fornecimento e instalação de guarda-corpo em inox com montante vertical ∅=1 1/2" em aço inox e=2mm - fixado na laje inferior com 4 parafusos tipo parabolt -utilizar canopla para acabamento , montante horizontal tubular ∅=2" em aço inox e=2,25mm -soldado em montantes verticais, fechamento de guarda-corpo em vidro laminado incolor 8mm</t>
  </si>
  <si>
    <t xml:space="preserve"> 00011963 </t>
  </si>
  <si>
    <t>PARAFUSO DE ACO TIPO CHUMBADOR PARABOLT, DIAMETRO 1/2", COMPRIMENTO 75 MM</t>
  </si>
  <si>
    <t xml:space="preserve"> 00034391 </t>
  </si>
  <si>
    <t>VIDRO COMUM LAMINADO LISO INCOLOR DUPLO, ESPESSURA TOTAL 8 MM (CADA CAMADA DE 4 MM) - COLOCADO</t>
  </si>
  <si>
    <t xml:space="preserve"> 00010498 </t>
  </si>
  <si>
    <t>MASSA PARA VIDRO</t>
  </si>
  <si>
    <t xml:space="preserve"> 00021014 </t>
  </si>
  <si>
    <t>TUBO ACO GALVANIZADO COM COSTURA, CLASSE LEVE, DN 65 MM ( 2 1/2"),  E = 3,35 MM, * 6,23* KG/M (NBR 5580)</t>
  </si>
  <si>
    <t xml:space="preserve"> 3.5.9.2.2 </t>
  </si>
  <si>
    <t xml:space="preserve"> 00034360 </t>
  </si>
  <si>
    <t>PERFIL DE ALUMINIO ANODIZADO</t>
  </si>
  <si>
    <t xml:space="preserve"> 3.5.9.2.3 </t>
  </si>
  <si>
    <t>GUARDA CORPO EM AÇO GALVANIZADO,  MONTANTES VERTICAIS EM BARRA CHATA, FECHAMENTO DE GUARDA CORPO EM TELA ARTÍSTICA QUADRICULADA COM MOLDURA EM BAGUETES METÁLICOS- ACABAMENTO EM PINTURA ELETROSTÁTICA COR CINZA - ALTURA TOTAL 1,10 DO PISO ACABADO</t>
  </si>
  <si>
    <t xml:space="preserve"> 00021011 </t>
  </si>
  <si>
    <t>TUBO ACO GALVANIZADO COM COSTURA, CLASSE LEVE, DN 32 MM ( 1 1/4"),  E = 2,65 MM,  *2,71* KG/M (NBR 5580)</t>
  </si>
  <si>
    <t xml:space="preserve"> 3.5.9.3 </t>
  </si>
  <si>
    <t>LUMINÁRIA</t>
  </si>
  <si>
    <t xml:space="preserve"> 3.5.9.3.1 </t>
  </si>
  <si>
    <t xml:space="preserve"> INEL.001984 </t>
  </si>
  <si>
    <t xml:space="preserve"> 00020111 </t>
  </si>
  <si>
    <t>FITA ISOLANTE ADESIVA ANTICHAMA, USO ATE 750 V, EM ROLO DE 19 MM X 20 M</t>
  </si>
  <si>
    <t xml:space="preserve"> 00003280 </t>
  </si>
  <si>
    <t xml:space="preserve"> 3.5.9.3.2 </t>
  </si>
  <si>
    <t xml:space="preserve"> INEL.001985 </t>
  </si>
  <si>
    <t xml:space="preserve"> 00003281 </t>
  </si>
  <si>
    <t xml:space="preserve"> 3.5.9.3.3 </t>
  </si>
  <si>
    <t xml:space="preserve"> INEL.001986 </t>
  </si>
  <si>
    <t xml:space="preserve"> 00003282 </t>
  </si>
  <si>
    <t xml:space="preserve"> 3.5.9.3.4 </t>
  </si>
  <si>
    <t xml:space="preserve"> INEL.001987 </t>
  </si>
  <si>
    <t xml:space="preserve"> 00003283 </t>
  </si>
  <si>
    <t xml:space="preserve"> 3.5.9.3.5 </t>
  </si>
  <si>
    <t xml:space="preserve"> INEL.001988 </t>
  </si>
  <si>
    <t xml:space="preserve"> 00003284 </t>
  </si>
  <si>
    <t xml:space="preserve"> 3.5.9.3.6 </t>
  </si>
  <si>
    <t xml:space="preserve"> INEL.001989 </t>
  </si>
  <si>
    <t xml:space="preserve"> 00003285 </t>
  </si>
  <si>
    <t xml:space="preserve"> 3.5.9.3.7 </t>
  </si>
  <si>
    <t xml:space="preserve"> INEL.001990 </t>
  </si>
  <si>
    <t xml:space="preserve"> 00003286 </t>
  </si>
  <si>
    <t xml:space="preserve"> 3.5.9.3.8 </t>
  </si>
  <si>
    <t xml:space="preserve"> INEL.001991 </t>
  </si>
  <si>
    <t xml:space="preserve"> 00003287 </t>
  </si>
  <si>
    <t xml:space="preserve"> 3.6 </t>
  </si>
  <si>
    <t xml:space="preserve"> 3.6.1 </t>
  </si>
  <si>
    <t>APLICAÇÕES E EQUIPAMENTOS</t>
  </si>
  <si>
    <t xml:space="preserve"> 3.6.1.1 </t>
  </si>
  <si>
    <t xml:space="preserve"> 9496 </t>
  </si>
  <si>
    <t>Chapa de acrilico</t>
  </si>
  <si>
    <t xml:space="preserve"> 6641 </t>
  </si>
  <si>
    <t>Chapa de alumínio 1mm - dimensão 2,00 x 1,00 m</t>
  </si>
  <si>
    <t xml:space="preserve"> 3.6.1.2 </t>
  </si>
  <si>
    <t>Fita auto adesiva fotoluminescente "9m" l=5,0cm ou similar</t>
  </si>
  <si>
    <t xml:space="preserve"> 12515 </t>
  </si>
  <si>
    <t>Fita Auto-adesiva Fotoluminescente 5,0cm x 9m</t>
  </si>
  <si>
    <t xml:space="preserve"> 3.6.1.3 </t>
  </si>
  <si>
    <t>PLACA DE IDENTIFICAÇÃO EM BRAILE "INÍCIO E FINAL" P/ CORRIMÃO</t>
  </si>
  <si>
    <t xml:space="preserve"> 00003087 </t>
  </si>
  <si>
    <t xml:space="preserve"> 3.6.1.4 </t>
  </si>
  <si>
    <t xml:space="preserve"> 202310 </t>
  </si>
  <si>
    <t>ANEL TATIL PARA CORRIMAO - ALUMINIO DE CONTATO</t>
  </si>
  <si>
    <t xml:space="preserve"> 038452 </t>
  </si>
  <si>
    <t>ACESSIBILIDADE - ANEL TATIL PARA CORRIMAO - ALUMINIO DE CONTATO</t>
  </si>
  <si>
    <t xml:space="preserve"> 3.6.1.5 </t>
  </si>
  <si>
    <t xml:space="preserve"> 00037556 </t>
  </si>
  <si>
    <t>PLACA DE SINALIZACAO DE SEGURANCA CONTRA INCENDIO, FOTOLUMINESCENTE, QUADRADA, *20 X 20* CM, EM PVC *2* MM ANTI-CHAMAS (SIMBOLOS, CORES E PICTOGRAMAS CONFORME NBR 16820)</t>
  </si>
  <si>
    <t xml:space="preserve"> 3.6.1.6 </t>
  </si>
  <si>
    <t xml:space="preserve"> 3.6.1.7 </t>
  </si>
  <si>
    <t xml:space="preserve"> 00037539 </t>
  </si>
  <si>
    <t>PLACA DE SINALIZACAO DE SEGURANCA CONTRA INCENDIO, FOTOLUMINESCENTE, RETANGULAR, *13 X 26* CM, EM PVC *2* MM ANTI-CHAMAS (SIMBOLOS, CORES E PICTOGRAMAS CONFORME NBR 16820)</t>
  </si>
  <si>
    <t xml:space="preserve"> 3.6.1.8 </t>
  </si>
  <si>
    <t xml:space="preserve"> 3.6.1.9 </t>
  </si>
  <si>
    <t xml:space="preserve"> 3.6.1.10 </t>
  </si>
  <si>
    <t xml:space="preserve"> 3.6.1.11 </t>
  </si>
  <si>
    <t xml:space="preserve"> 3.6.1.12 </t>
  </si>
  <si>
    <t xml:space="preserve"> 00037558 </t>
  </si>
  <si>
    <t>PLACA DE SINALIZACAO DE SEGURANCA CONTRA INCENDIO, FOTOLUMINESCENTE, RETANGULAR, *20 X 40* CM, EM PVC *2* MM ANTI-CHAMAS (SIMBOLOS, CORES E PICTOGRAMAS CONFORME NBR 16820)</t>
  </si>
  <si>
    <t xml:space="preserve"> 3.6.1.13 </t>
  </si>
  <si>
    <t xml:space="preserve"> 3.6.1.14 </t>
  </si>
  <si>
    <t xml:space="preserve"> 3.6.1.15 </t>
  </si>
  <si>
    <t xml:space="preserve"> 3.6.1.16 </t>
  </si>
  <si>
    <t xml:space="preserve"> 3.6.1.17 </t>
  </si>
  <si>
    <t xml:space="preserve"> 3.7 </t>
  </si>
  <si>
    <t>MOBILIÁRIO</t>
  </si>
  <si>
    <t xml:space="preserve"> 3.7.1 </t>
  </si>
  <si>
    <t>Fornecimento e instalação de Poltrona de auditório convencional</t>
  </si>
  <si>
    <t xml:space="preserve"> 00003127 </t>
  </si>
  <si>
    <t xml:space="preserve"> 3.7.2 </t>
  </si>
  <si>
    <t>Fornecimento e instalação de Poltrona de auditório para obesos</t>
  </si>
  <si>
    <t xml:space="preserve"> 00003126 </t>
  </si>
  <si>
    <t>Poltrona para obeses</t>
  </si>
  <si>
    <t xml:space="preserve"> 4 </t>
  </si>
  <si>
    <t xml:space="preserve"> 4.1 </t>
  </si>
  <si>
    <t>ÁGUA FRIA</t>
  </si>
  <si>
    <t xml:space="preserve"> 4.1.1 </t>
  </si>
  <si>
    <t>TUBO</t>
  </si>
  <si>
    <t xml:space="preserve"> 4.1.1.1 </t>
  </si>
  <si>
    <t xml:space="preserve"> 89402 </t>
  </si>
  <si>
    <t xml:space="preserve"> 00038383 </t>
  </si>
  <si>
    <t>LIXA D'AGUA EM FOLHA, GRAO 100</t>
  </si>
  <si>
    <t xml:space="preserve"> 00009868 </t>
  </si>
  <si>
    <t>TUBO PVC, SOLDAVEL, DN 25 MM, AGUA FRIA (NBR-5648)</t>
  </si>
  <si>
    <t xml:space="preserve"> 4.1.1.2 </t>
  </si>
  <si>
    <t xml:space="preserve"> 89448 </t>
  </si>
  <si>
    <t xml:space="preserve"> 00009874 </t>
  </si>
  <si>
    <t>TUBO PVC, SOLDAVEL, DN 40 MM, AGUA FRIA (NBR-5648)</t>
  </si>
  <si>
    <t xml:space="preserve"> 4.1.1.3 </t>
  </si>
  <si>
    <t xml:space="preserve"> 89449 </t>
  </si>
  <si>
    <t xml:space="preserve"> 00009875 </t>
  </si>
  <si>
    <t>TUBO PVC, SOLDAVEL, DN 50 MM, PARA AGUA FRIA (NBR-5648)</t>
  </si>
  <si>
    <t xml:space="preserve"> 4.1.1.4 </t>
  </si>
  <si>
    <t xml:space="preserve"> 89451 </t>
  </si>
  <si>
    <t xml:space="preserve"> 00009871 </t>
  </si>
  <si>
    <t>TUBO PVC, SOLDAVEL, DN 75 MM, AGUA FRIA (NBR-5648)</t>
  </si>
  <si>
    <t xml:space="preserve"> 4.1.2 </t>
  </si>
  <si>
    <t>ADAPTADOR</t>
  </si>
  <si>
    <t xml:space="preserve"> 4.1.2.1 </t>
  </si>
  <si>
    <t xml:space="preserve"> 94656 </t>
  </si>
  <si>
    <t xml:space="preserve"> 00000065 </t>
  </si>
  <si>
    <t>ADAPTADOR PVC SOLDAVEL CURTO COM BOLSA E ROSCA, 25 MM X 3/4", PARA AGUA FRIA</t>
  </si>
  <si>
    <t xml:space="preserve"> 00020080 </t>
  </si>
  <si>
    <t>ADESIVO PLASTICO PARA PVC, FRASCO COM 175 GR</t>
  </si>
  <si>
    <t xml:space="preserve"> 00020083 </t>
  </si>
  <si>
    <t>SOLUCAO LIMPADORA PARA PVC, FRASCO COM 1000 CM3</t>
  </si>
  <si>
    <t xml:space="preserve"> 4.1.2.2 </t>
  </si>
  <si>
    <t xml:space="preserve"> 89596 </t>
  </si>
  <si>
    <t xml:space="preserve"> 00000122 </t>
  </si>
  <si>
    <t>ADESIVO PLASTICO PARA PVC, FRASCO COM 850 GR</t>
  </si>
  <si>
    <t xml:space="preserve"> 00000112 </t>
  </si>
  <si>
    <t>ADAPTADOR PVC SOLDAVEL CURTO COM BOLSA E ROSCA, 50 MM X1 1/2", PARA AGUA FRIA</t>
  </si>
  <si>
    <t xml:space="preserve"> 4.1.3 </t>
  </si>
  <si>
    <t>BUCHA</t>
  </si>
  <si>
    <t xml:space="preserve"> 4.1.3.1 </t>
  </si>
  <si>
    <t xml:space="preserve"> INHI.000221 </t>
  </si>
  <si>
    <t xml:space="preserve"> 00000834 </t>
  </si>
  <si>
    <t>BUCHA DE REDUCAO DE PVC, SOLDAVEL, LONGA, COM 40 X 25 MM, PARA AGUA FRIA PREDIAL</t>
  </si>
  <si>
    <t xml:space="preserve"> 4.1.4 </t>
  </si>
  <si>
    <t>JOELHO</t>
  </si>
  <si>
    <t xml:space="preserve"> 4.1.4.1 </t>
  </si>
  <si>
    <t xml:space="preserve"> 89481 </t>
  </si>
  <si>
    <t xml:space="preserve"> 00003529 </t>
  </si>
  <si>
    <t>JOELHO PVC, SOLDAVEL, 90 GRAUS, 25 MM, PARA AGUA FRIA PREDIAL</t>
  </si>
  <si>
    <t xml:space="preserve"> 4.1.4.2 </t>
  </si>
  <si>
    <t xml:space="preserve"> 89497 </t>
  </si>
  <si>
    <t xml:space="preserve"> 00003535 </t>
  </si>
  <si>
    <t>JOELHO PVC, SOLDAVEL, 90 GRAUS, 40 MM, PARA AGUA FRIA PREDIAL</t>
  </si>
  <si>
    <t xml:space="preserve"> 4.1.4.3 </t>
  </si>
  <si>
    <t xml:space="preserve"> 89501 </t>
  </si>
  <si>
    <t xml:space="preserve"> 00003540 </t>
  </si>
  <si>
    <t>JOELHO PVC, SOLDAVEL, 90 GRAUS, 50 MM, PARA AGUA FRIA PREDIAL</t>
  </si>
  <si>
    <t xml:space="preserve"> 4.1.4.4 </t>
  </si>
  <si>
    <t xml:space="preserve"> 90373 </t>
  </si>
  <si>
    <t xml:space="preserve"> 00020147 </t>
  </si>
  <si>
    <t>JOELHO PVC, SOLDAVEL, COM BUCHA DE LATAO, 90 GRAUS, 25 MM X 1/2", PARA AGUA FRIA PREDIAL</t>
  </si>
  <si>
    <t xml:space="preserve"> 4.1.4.5 </t>
  </si>
  <si>
    <t xml:space="preserve"> 89513 </t>
  </si>
  <si>
    <t xml:space="preserve"> 00003511 </t>
  </si>
  <si>
    <t>JOELHO, PVC SOLDAVEL, 90 GRAUS, 75 MM, PARA AGUA FRIA PREDIAL</t>
  </si>
  <si>
    <t xml:space="preserve"> 4.1.5 </t>
  </si>
  <si>
    <t>LUVA</t>
  </si>
  <si>
    <t xml:space="preserve"> 4.1.5.1 </t>
  </si>
  <si>
    <t xml:space="preserve"> 052581 </t>
  </si>
  <si>
    <t xml:space="preserve"> 003389 </t>
  </si>
  <si>
    <t>ADESIVO PARA PVC bisnaga de 75 gramas</t>
  </si>
  <si>
    <t xml:space="preserve"> 003487 </t>
  </si>
  <si>
    <t>LIXA PARA MADEIRA S422 NORTON 100</t>
  </si>
  <si>
    <t xml:space="preserve"> 005621 </t>
  </si>
  <si>
    <t>LUVA PVC SOLDAVEL 25mm</t>
  </si>
  <si>
    <t xml:space="preserve"> 003889 </t>
  </si>
  <si>
    <t>SOLUCAO LIMPADORA PARA TUBOS PVC FRASCO 800gr</t>
  </si>
  <si>
    <t xml:space="preserve"> 4.1.5.2 </t>
  </si>
  <si>
    <t xml:space="preserve"> 052584 </t>
  </si>
  <si>
    <t xml:space="preserve"> 005624 </t>
  </si>
  <si>
    <t>LUVA PVC SOLDAVEL 50mm</t>
  </si>
  <si>
    <t xml:space="preserve"> 4.1.5.3 </t>
  </si>
  <si>
    <t xml:space="preserve"> 052586 </t>
  </si>
  <si>
    <t xml:space="preserve"> 005626 </t>
  </si>
  <si>
    <t>LUVA PVC SOLDAVEL 75mm</t>
  </si>
  <si>
    <t xml:space="preserve"> 4.1.6 </t>
  </si>
  <si>
    <t>TÊ</t>
  </si>
  <si>
    <t xml:space="preserve"> 4.1.6.1 </t>
  </si>
  <si>
    <t xml:space="preserve"> 052223 </t>
  </si>
  <si>
    <t xml:space="preserve"> 002670 </t>
  </si>
  <si>
    <t>TE 90 PVC SOLDAVEL 25mm</t>
  </si>
  <si>
    <t xml:space="preserve"> 4.1.6.2 </t>
  </si>
  <si>
    <t xml:space="preserve"> 052220 </t>
  </si>
  <si>
    <t xml:space="preserve"> 002667 </t>
  </si>
  <si>
    <t>TE 90 PVC SOLDAVEL 50mm</t>
  </si>
  <si>
    <t xml:space="preserve"> 4.1.6.3 </t>
  </si>
  <si>
    <t xml:space="preserve"> 89623 </t>
  </si>
  <si>
    <t xml:space="preserve"> 00007141 </t>
  </si>
  <si>
    <t>TE SOLDAVEL, PVC, 90 GRAUS, 40 MM, PARA AGUA FRIA PREDIAL (NBR 5648)</t>
  </si>
  <si>
    <t xml:space="preserve"> 4.1.6.4 </t>
  </si>
  <si>
    <t xml:space="preserve"> 89629 </t>
  </si>
  <si>
    <t xml:space="preserve"> 00007144 </t>
  </si>
  <si>
    <t>TE SOLDAVEL, PVC, 90 GRAUS, 75 MM, PARA AGUA FRIA PREDIAL (NBR 5648)</t>
  </si>
  <si>
    <t xml:space="preserve"> 4.1.7 </t>
  </si>
  <si>
    <t>APARELHOS SANITÁRIOS</t>
  </si>
  <si>
    <t xml:space="preserve"> 4.1.7.1 </t>
  </si>
  <si>
    <t>LAVATÓRIO INDIVIDUAL</t>
  </si>
  <si>
    <t xml:space="preserve"> 4.1.7.1.1 </t>
  </si>
  <si>
    <t xml:space="preserve"> 86904 </t>
  </si>
  <si>
    <t xml:space="preserve"> 00010425 </t>
  </si>
  <si>
    <t>LAVATORIO LOUCA BRANCA SUSPENSO *40 X 30* CM</t>
  </si>
  <si>
    <t xml:space="preserve"> 00037329 </t>
  </si>
  <si>
    <t>REJUNTE EPOXI, QUALQUER COR</t>
  </si>
  <si>
    <t xml:space="preserve"> 00004351 </t>
  </si>
  <si>
    <t>PARAFUSO NIQUELADO 3 1/2" COM ACABAMENTO CROMADO PARA FIXAR PECA SANITARIA, INCLUI PORCA CEGA, ARRUELA E BUCHA DE NYLON TAMANHO S-8</t>
  </si>
  <si>
    <t xml:space="preserve"> 4.1.7.1.2 </t>
  </si>
  <si>
    <t xml:space="preserve"> 86901 </t>
  </si>
  <si>
    <t xml:space="preserve"> 00020269 </t>
  </si>
  <si>
    <t>LAVATORIO/CUBA DE EMBUTIR OVAL LOUCA BRANCA SEM LADRAO *50 X 35* CM</t>
  </si>
  <si>
    <t xml:space="preserve"> 00004823 </t>
  </si>
  <si>
    <t>MASSA PLASTICA PARA MARMORE/GRANITO</t>
  </si>
  <si>
    <t xml:space="preserve"> 4.1.7.1.3 </t>
  </si>
  <si>
    <t xml:space="preserve"> 86877 </t>
  </si>
  <si>
    <t xml:space="preserve"> 00003146 </t>
  </si>
  <si>
    <t>FITA VEDA ROSCA EM ROLOS DE 18 MM X 10 M (L X C)</t>
  </si>
  <si>
    <t xml:space="preserve"> 00037588 </t>
  </si>
  <si>
    <t>VALVULA EM METAL CROMADO PARA TANQUE, 1.1/2 " SEM LADRAO</t>
  </si>
  <si>
    <t xml:space="preserve"> 4.1.7.2 </t>
  </si>
  <si>
    <t>BACIA SANITÁRIA</t>
  </si>
  <si>
    <t xml:space="preserve"> 4.1.7.2.1 </t>
  </si>
  <si>
    <t xml:space="preserve"> 95470 </t>
  </si>
  <si>
    <t xml:space="preserve"> 95469 </t>
  </si>
  <si>
    <t>VASO SANITARIO SIFONADO CONVENCIONAL COM  LOUÇA BRANCA - FORNECIMENTO E INSTALAÇÃO. AF_01/2020</t>
  </si>
  <si>
    <t xml:space="preserve"> 00006142 </t>
  </si>
  <si>
    <t>CONJUNTO DE LIGACAO PARA BACIA SANITARIA AJUSTAVEL, EM PLASTICO BRANCO, COM TUBO, CANOPLA E ESPUDE</t>
  </si>
  <si>
    <t xml:space="preserve"> 4.1.7.2.2 </t>
  </si>
  <si>
    <t xml:space="preserve"> 95472 </t>
  </si>
  <si>
    <t xml:space="preserve"> 95471 </t>
  </si>
  <si>
    <t>VASO SANITARIO SIFONADO CONVENCIONAL PARA PCD SEM FURO FRONTAL COM  LOUÇA BRANCA SEM ASSENTO -  FORNECIMENTO E INSTALAÇÃO. AF_01/2020</t>
  </si>
  <si>
    <t xml:space="preserve"> 4.1.7.2.3 </t>
  </si>
  <si>
    <t xml:space="preserve"> 100849 </t>
  </si>
  <si>
    <t xml:space="preserve"> 00000377 </t>
  </si>
  <si>
    <t>ASSENTO SANITARIO DE PLASTICO, TIPO CONVENCIONAL</t>
  </si>
  <si>
    <t xml:space="preserve"> 4.1.7.3 </t>
  </si>
  <si>
    <t>TORNEIRA</t>
  </si>
  <si>
    <t xml:space="preserve"> 4.1.7.3.1 </t>
  </si>
  <si>
    <t xml:space="preserve"> 004636 </t>
  </si>
  <si>
    <t>FITA TEFLON VEDA ROSCA 18mm x 25m</t>
  </si>
  <si>
    <t xml:space="preserve"> 00002880 </t>
  </si>
  <si>
    <t xml:space="preserve"> 4.1.7.3.2 </t>
  </si>
  <si>
    <t>Fornecimento e instalação de Torneira fechamento automático, linha Conforto com alavanca, cód. 1173CCONF, Deca, cromada, Decamatic ECO</t>
  </si>
  <si>
    <t xml:space="preserve"> 00000180 </t>
  </si>
  <si>
    <t xml:space="preserve"> 4.1.7.4 </t>
  </si>
  <si>
    <t>CHAVE BÓIA</t>
  </si>
  <si>
    <t xml:space="preserve"> 4.1.7.4.1 </t>
  </si>
  <si>
    <t xml:space="preserve"> 94797 </t>
  </si>
  <si>
    <t xml:space="preserve"> 00003148 </t>
  </si>
  <si>
    <t>FITA VEDA ROSCA EM ROLOS DE 18 MM X 50 M (L X C)</t>
  </si>
  <si>
    <t xml:space="preserve"> 00011825 </t>
  </si>
  <si>
    <t>TORNEIRA DE BOIA CONVENCIONAL PARA CAIXA D'AGUA, 1", AGUA FRIA, COM HASTE E TORNEIRA METALICOS E BALAO PLASTICO</t>
  </si>
  <si>
    <t xml:space="preserve"> 4.1.7.5 </t>
  </si>
  <si>
    <t>REGISTRO DE PRESSÃO</t>
  </si>
  <si>
    <t xml:space="preserve"> 4.1.7.5.1 </t>
  </si>
  <si>
    <t xml:space="preserve"> 89351 </t>
  </si>
  <si>
    <t xml:space="preserve"> 00011753 </t>
  </si>
  <si>
    <t>REGISTRO PRESSAO BRUTO EM LATAO FORJADO, BITOLA 3/4 " (REF 1400)</t>
  </si>
  <si>
    <t xml:space="preserve"> 4.1.7.6 </t>
  </si>
  <si>
    <t>REGISTRO DE GAVETA</t>
  </si>
  <si>
    <t xml:space="preserve"> 4.1.7.6.1 </t>
  </si>
  <si>
    <t xml:space="preserve"> 89987 </t>
  </si>
  <si>
    <t xml:space="preserve"> 00006005 </t>
  </si>
  <si>
    <t>REGISTRO GAVETA COM ACABAMENTO E CANOPLA CROMADOS, SIMPLES, BITOLA 3/4 " (REF 1509)</t>
  </si>
  <si>
    <t xml:space="preserve"> 4.1.7.6.2 </t>
  </si>
  <si>
    <t xml:space="preserve"> 94794 </t>
  </si>
  <si>
    <t xml:space="preserve"> 00006015 </t>
  </si>
  <si>
    <t>REGISTRO GAVETA COM ACABAMENTO E CANOPLA CROMADOS, SIMPLES, BITOLA 1 1/2 " (REF 1509)</t>
  </si>
  <si>
    <t xml:space="preserve"> 4.1.7.6.3 </t>
  </si>
  <si>
    <t xml:space="preserve"> 94497 </t>
  </si>
  <si>
    <t xml:space="preserve"> 00006010 </t>
  </si>
  <si>
    <t>REGISTRO GAVETA BRUTO EM LATAO FORJADO, BITOLA 1 1/2 " (REF 1509)</t>
  </si>
  <si>
    <t xml:space="preserve"> 4.1.7.6.4 </t>
  </si>
  <si>
    <t xml:space="preserve"> 94499 </t>
  </si>
  <si>
    <t xml:space="preserve"> 00006011 </t>
  </si>
  <si>
    <t>REGISTRO GAVETA BRUTO EM LATAO FORJADO, BITOLA 2 1/2 " (REF 1509)</t>
  </si>
  <si>
    <t xml:space="preserve"> 4.1.7.7 </t>
  </si>
  <si>
    <t>CHUVEIRO</t>
  </si>
  <si>
    <t xml:space="preserve"> 4.1.7.7.1 </t>
  </si>
  <si>
    <t xml:space="preserve"> INHI.001817 </t>
  </si>
  <si>
    <t>DUCHA ELÉTRICA EM TERMOPLÁSTICO, EQUIPADA COM DESVIADOR PARA DUCHA MANUAL COM CONTROLE DE FLUXO (ACESSÍVEL) 4 TEMPERATURAS, MODELO FLORENZA FABRICANTE ‎CARDEAL OU EQUIVALENTE TÉCNICO</t>
  </si>
  <si>
    <t xml:space="preserve"> 00004350 </t>
  </si>
  <si>
    <t>BUCHA DE NYLON, DIAMETRO DO FURO 8 MM, COMPRIMENTO 40 MM, COM PARAFUSO DE ROSCA SOBERBA, CABECA CHATA, FENDA SIMPLES, 4,8 X 50 MM</t>
  </si>
  <si>
    <t xml:space="preserve"> 00002938 </t>
  </si>
  <si>
    <t xml:space="preserve"> 4.1.7.7.2 </t>
  </si>
  <si>
    <t>CAIXA D'ÁGUA PRÉ FABRICADA</t>
  </si>
  <si>
    <t xml:space="preserve"> 4.1.7.7.2.1 </t>
  </si>
  <si>
    <t xml:space="preserve"> INHI.002064 </t>
  </si>
  <si>
    <t xml:space="preserve"> 93287 </t>
  </si>
  <si>
    <t>GUINDASTE HIDRÁULICO AUTOPROPELIDO, COM LANÇA TELESCÓPICA 40 M, CAPACIDADE MÁXIMA 60 T, POTÊNCIA 260 KW - CHP DIURNO. AF_03/2016</t>
  </si>
  <si>
    <t xml:space="preserve"> 93288 </t>
  </si>
  <si>
    <t>GUINDASTE HIDRÁULICO AUTOPROPELIDO, COM LANÇA TELESCÓPICA 40 M, CAPACIDADE MÁXIMA 60 T, POTÊNCIA 260 KW - CHI DIURNO. AF_03/2016</t>
  </si>
  <si>
    <t xml:space="preserve"> 00003546 </t>
  </si>
  <si>
    <t>Fornecimento e instalação de Reservatório Metálico cilindrico (7.44m³ + 92.56m³)</t>
  </si>
  <si>
    <t xml:space="preserve"> 4.1.7.8 </t>
  </si>
  <si>
    <t>VÁLVULA DE DESCARGA</t>
  </si>
  <si>
    <t xml:space="preserve"> 4.1.7.8.1 </t>
  </si>
  <si>
    <t xml:space="preserve"> 00002884 </t>
  </si>
  <si>
    <t xml:space="preserve"> 4.1.7.9 </t>
  </si>
  <si>
    <t xml:space="preserve"> 4.1.7.9.1 </t>
  </si>
  <si>
    <t xml:space="preserve"> 86881 </t>
  </si>
  <si>
    <t xml:space="preserve"> 00006136 </t>
  </si>
  <si>
    <t>SIFAO EM METAL CROMADO PARA PIA OU LAVATORIO, 1 X 1.1/2 "</t>
  </si>
  <si>
    <t xml:space="preserve"> 4.1.7.9.2 </t>
  </si>
  <si>
    <t xml:space="preserve"> 100868 </t>
  </si>
  <si>
    <t xml:space="preserve"> 00036081 </t>
  </si>
  <si>
    <t>BARRA DE APOIO RETA, EM ACO INOX POLIDO, COMPRIMENTO 80CM, DIAMETRO MINIMO 3 CM</t>
  </si>
  <si>
    <t xml:space="preserve"> 4.1.7.9.3 </t>
  </si>
  <si>
    <t xml:space="preserve"> 100867 </t>
  </si>
  <si>
    <t xml:space="preserve"> 00036205 </t>
  </si>
  <si>
    <t>BARRA DE APOIO RETA, EM ACO INOX POLIDO, COMPRIMENTO 70CM, DIAMETRO MINIMO 3 CM</t>
  </si>
  <si>
    <t xml:space="preserve"> 4.1.7.9.4 </t>
  </si>
  <si>
    <t xml:space="preserve"> 202320 </t>
  </si>
  <si>
    <t xml:space="preserve"> 040393 </t>
  </si>
  <si>
    <t>ACESSIBILIDADE - BARRA DE APOIO PARA BANHEIRO ALUMINIO POLIDO 40cm + PARAFUSOS</t>
  </si>
  <si>
    <t xml:space="preserve"> 4.1.7.9.5 </t>
  </si>
  <si>
    <t xml:space="preserve"> 00000839 </t>
  </si>
  <si>
    <t xml:space="preserve"> 4.1.7.9.6 </t>
  </si>
  <si>
    <t xml:space="preserve"> 100863 </t>
  </si>
  <si>
    <t xml:space="preserve"> 00036207 </t>
  </si>
  <si>
    <t>BARRA DE APOIO EM "L", EM ACO INOX POLIDO 70 X 70 CM, DIAMETRO MINIMO 3 CM</t>
  </si>
  <si>
    <t xml:space="preserve"> 4.1.7.9.7 </t>
  </si>
  <si>
    <t xml:space="preserve"> 100875 </t>
  </si>
  <si>
    <t xml:space="preserve"> 00036215 </t>
  </si>
  <si>
    <t>BANCO ARTICULADO PARA BANHO, EM ACO INOX POLIDO, 70* CM X 45* CM</t>
  </si>
  <si>
    <t xml:space="preserve"> 4.1.7.9.8 </t>
  </si>
  <si>
    <t xml:space="preserve"> 95547 </t>
  </si>
  <si>
    <t xml:space="preserve"> 00011758 </t>
  </si>
  <si>
    <t>SABONETEIRA PLASTICA TIPO DISPENSER PARA SABONETE LIQUIDO COM RESERVATORIO 800 A 1500 ML</t>
  </si>
  <si>
    <t xml:space="preserve"> 4.1.7.9.9 </t>
  </si>
  <si>
    <t xml:space="preserve"> 00037401 </t>
  </si>
  <si>
    <t>TOALHEIRO PLASTICO TIPO DISPENSER PARA PAPEL TOALHA INTERFOLHADO</t>
  </si>
  <si>
    <t xml:space="preserve"> 4.1.7.9.10 </t>
  </si>
  <si>
    <t xml:space="preserve"> 00037400 </t>
  </si>
  <si>
    <t>PAPELEIRA PLASTICA TIPO DISPENSER PARA PAPEL HIGIENICO ROLAO</t>
  </si>
  <si>
    <t xml:space="preserve"> 4.1.7.9.11 </t>
  </si>
  <si>
    <t xml:space="preserve"> 00037399 </t>
  </si>
  <si>
    <t>CABIDE/GANCHO DE BANHEIRO SIMPLES EM METAL CROMADO</t>
  </si>
  <si>
    <t xml:space="preserve"> 4.1.7.10 </t>
  </si>
  <si>
    <t>BANCADAS SANITÁRIAS</t>
  </si>
  <si>
    <t xml:space="preserve"> 4.1.7.10.1 </t>
  </si>
  <si>
    <t xml:space="preserve"> 00011795 </t>
  </si>
  <si>
    <t>GRANITO PARA BANCADA, POLIDO, TIPO ANDORINHA/ QUARTZ/ CASTELO/ CORUMBA OU OUTROS EQUIVALENTES DA REGIAO, E=  *2,5* CM</t>
  </si>
  <si>
    <t xml:space="preserve"> 00038633 </t>
  </si>
  <si>
    <t>FURO PARA TORNEIRA OU OUTROS ACESSORIOS  EM BANCADA DE MARMORE/ GRANITO OU OUTRO TIPO DE PEDRA NATURAL</t>
  </si>
  <si>
    <t xml:space="preserve"> 00038605 </t>
  </si>
  <si>
    <t>ABERTURA PARA ENCAIXE DE CUBA OU LAVATORIO EM BANCADA DE MARMORE/ GRANITO OU OUTRO TIPO DE PEDRA NATURAL</t>
  </si>
  <si>
    <t xml:space="preserve"> 00037591 </t>
  </si>
  <si>
    <t>SUPORTE MAO-FRANCESA EM ACO, ABAS IGUAIS 40 CM, CAPACIDADE MINIMA 70 KG, BRANCO</t>
  </si>
  <si>
    <t xml:space="preserve"> 00007568 </t>
  </si>
  <si>
    <t>BUCHA DE NYLON SEM ABA S10, COM PARAFUSO DE 6,10 X 65 MM EM ACO ZINCADO COM ROSCA SOBERBA, CABECA CHATA E FENDA PHILLIPS</t>
  </si>
  <si>
    <t xml:space="preserve"> 4.1.7.10.2 </t>
  </si>
  <si>
    <t xml:space="preserve"> REVE.000011 </t>
  </si>
  <si>
    <t>Frontispício granito polido cinza corumbá, esp.=2,5cm, h=10cm - Fornecimento e instalação</t>
  </si>
  <si>
    <t xml:space="preserve"> 4.1.7.10.3 </t>
  </si>
  <si>
    <t xml:space="preserve"> 4.1.7.10.4 </t>
  </si>
  <si>
    <t xml:space="preserve"> 008184 </t>
  </si>
  <si>
    <t>GRANITO CINZA ANDORINHA 3cm</t>
  </si>
  <si>
    <t xml:space="preserve"> 4.2 </t>
  </si>
  <si>
    <t>ESGOTO</t>
  </si>
  <si>
    <t xml:space="preserve"> 4.2.1 </t>
  </si>
  <si>
    <t>TUBULAÇÕES E CONEXÕES DE PVC</t>
  </si>
  <si>
    <t xml:space="preserve"> 4.2.1.1 </t>
  </si>
  <si>
    <t xml:space="preserve"> 4.2.1.1.1 </t>
  </si>
  <si>
    <t xml:space="preserve"> 00009835 </t>
  </si>
  <si>
    <t>TUBO PVC  SERIE NORMAL, DN 40 MM, PARA ESGOTO  PREDIAL (NBR 5688)</t>
  </si>
  <si>
    <t xml:space="preserve"> 4.2.1.1.2 </t>
  </si>
  <si>
    <t xml:space="preserve"> 00009838 </t>
  </si>
  <si>
    <t>TUBO PVC SERIE NORMAL, DN 50 MM, PARA ESGOTO PREDIAL (NBR 5688)</t>
  </si>
  <si>
    <t xml:space="preserve"> 4.2.1.1.3 </t>
  </si>
  <si>
    <t xml:space="preserve"> 00009836 </t>
  </si>
  <si>
    <t>TUBO PVC  SERIE NORMAL, DN 100 MM, PARA ESGOTO  PREDIAL (NBR 5688)</t>
  </si>
  <si>
    <t xml:space="preserve"> 4.2.1.1.4 </t>
  </si>
  <si>
    <t xml:space="preserve"> 89799 </t>
  </si>
  <si>
    <t xml:space="preserve"> 00009837 </t>
  </si>
  <si>
    <t>TUBO PVC SERIE NORMAL, DN 75 MM, PARA ESGOTO PREDIAL (NBR 5688)</t>
  </si>
  <si>
    <t xml:space="preserve"> 4.2.1.2 </t>
  </si>
  <si>
    <t xml:space="preserve"> 4.2.1.2.1 </t>
  </si>
  <si>
    <t xml:space="preserve"> 89726 </t>
  </si>
  <si>
    <t xml:space="preserve"> 00003516 </t>
  </si>
  <si>
    <t>JOELHO PVC, SOLDAVEL, BB, 45 GRAUS, DN 40 MM, PARA ESGOTO PREDIAL</t>
  </si>
  <si>
    <t xml:space="preserve"> 4.2.1.2.2 </t>
  </si>
  <si>
    <t xml:space="preserve"> 89732 </t>
  </si>
  <si>
    <t xml:space="preserve"> 00000296 </t>
  </si>
  <si>
    <t>ANEL BORRACHA PARA TUBO ESGOTO PREDIAL DN 50 MM (NBR 5688)</t>
  </si>
  <si>
    <t xml:space="preserve"> 00003518 </t>
  </si>
  <si>
    <t>JOELHO PVC, SOLDAVEL, PB, 45 GRAUS, DN 50 MM, PARA ESGOTO PREDIAL</t>
  </si>
  <si>
    <t xml:space="preserve"> 00020078 </t>
  </si>
  <si>
    <t>PASTA LUBRIFICANTE PARA TUBOS E CONEXOES COM JUNTA ELASTICA (USO EM PVC, ACO, POLIETILENO E OUTROS) ( DE *400* G)</t>
  </si>
  <si>
    <t xml:space="preserve"> 4.2.1.2.3 </t>
  </si>
  <si>
    <t xml:space="preserve"> 89746 </t>
  </si>
  <si>
    <t xml:space="preserve"> 00000301 </t>
  </si>
  <si>
    <t>ANEL BORRACHA PARA TUBO ESGOTO PREDIAL, DN 100 MM (NBR 5688)</t>
  </si>
  <si>
    <t xml:space="preserve"> 00003528 </t>
  </si>
  <si>
    <t>JOELHO PVC, SOLDAVEL, PB, 45 GRAUS, DN 100 MM, PARA ESGOTO PREDIAL</t>
  </si>
  <si>
    <t xml:space="preserve"> 4.2.1.2.4 </t>
  </si>
  <si>
    <t xml:space="preserve"> 00003526 </t>
  </si>
  <si>
    <t>JOELHO PVC, SOLDAVEL, PB, 90 GRAUS, DN 50 MM, PARA ESGOTO PREDIAL</t>
  </si>
  <si>
    <t xml:space="preserve"> 4.2.1.2.5 </t>
  </si>
  <si>
    <t xml:space="preserve"> 00003517 </t>
  </si>
  <si>
    <t>JOELHO PVC, SOLDAVEL, BB, 90 GRAUS, DN 40 MM, PARA ESGOTO PREDIAL</t>
  </si>
  <si>
    <t xml:space="preserve"> 4.2.1.2.6 </t>
  </si>
  <si>
    <t xml:space="preserve"> 89739 </t>
  </si>
  <si>
    <t xml:space="preserve"> 00000297 </t>
  </si>
  <si>
    <t>ANEL BORRACHA PARA TUBO ESGOTO PREDIAL DN 75 MM (NBR 5688)</t>
  </si>
  <si>
    <t xml:space="preserve"> 00003519 </t>
  </si>
  <si>
    <t>JOELHO PVC, SOLDAVEL, PB, 45 GRAUS, DN 75 MM, PARA ESGOTO PREDIAL</t>
  </si>
  <si>
    <t xml:space="preserve"> 4.2.1.3 </t>
  </si>
  <si>
    <t>JUNÇÃO</t>
  </si>
  <si>
    <t xml:space="preserve"> 4.2.1.3.1 </t>
  </si>
  <si>
    <t xml:space="preserve"> 89785 </t>
  </si>
  <si>
    <t xml:space="preserve"> 00003662 </t>
  </si>
  <si>
    <t>JUNCAO SIMPLES, PVC, DN 50 X 50 MM, SERIE NORMAL PARA ESGOTO PREDIAL</t>
  </si>
  <si>
    <t xml:space="preserve"> 4.2.1.3.2 </t>
  </si>
  <si>
    <t xml:space="preserve"> 053408 </t>
  </si>
  <si>
    <t xml:space="preserve"> 002657 </t>
  </si>
  <si>
    <t>JUNCAO PVC COM REDUCAO ESGOTO SERIE NORMAL 100 x 50mm</t>
  </si>
  <si>
    <t xml:space="preserve"> 000386 </t>
  </si>
  <si>
    <t>SOLUCAO LIMPADORA PARA PVC EMBALAGEM 200cc</t>
  </si>
  <si>
    <t xml:space="preserve"> 4.2.1.3.3 </t>
  </si>
  <si>
    <t xml:space="preserve"> 89797 </t>
  </si>
  <si>
    <t xml:space="preserve"> 4.2.1.3.4 </t>
  </si>
  <si>
    <t xml:space="preserve"> 00003658 </t>
  </si>
  <si>
    <t>JUNCAO SIMPLES, PVC, DN 75 X 75 MM, SERIE NORMAL PARA ESGOTO PREDIAL</t>
  </si>
  <si>
    <t xml:space="preserve"> 4.2.1.4 </t>
  </si>
  <si>
    <t xml:space="preserve"> 4.2.1.4.1 </t>
  </si>
  <si>
    <t xml:space="preserve"> 89825 </t>
  </si>
  <si>
    <t xml:space="preserve"> 00007097 </t>
  </si>
  <si>
    <t>TE SANITARIO, PVC, DN 50 X 50 MM, SERIE NORMAL, PARA ESGOTO PREDIAL</t>
  </si>
  <si>
    <t xml:space="preserve"> 4.2.1.4.2 </t>
  </si>
  <si>
    <t xml:space="preserve"> 053402 </t>
  </si>
  <si>
    <t xml:space="preserve"> 004477 </t>
  </si>
  <si>
    <t>ANEL BORRACHA PARA PVC 50mm</t>
  </si>
  <si>
    <t xml:space="preserve"> 004481 </t>
  </si>
  <si>
    <t>ANEL BORRACHA PARA PVC SERIE R 100mm</t>
  </si>
  <si>
    <t xml:space="preserve"> 004491 </t>
  </si>
  <si>
    <t>TE ESGOTO SANITARIO PVC SERIE NORMAL 100 x 50mm</t>
  </si>
  <si>
    <t xml:space="preserve"> 004869 </t>
  </si>
  <si>
    <t>VASELINA PASTOSA LUBRIFICANTE EMBALAGEM 1.000g</t>
  </si>
  <si>
    <t xml:space="preserve"> 4.2.1.5 </t>
  </si>
  <si>
    <t xml:space="preserve"> 4.2.1.5.1 </t>
  </si>
  <si>
    <t>CAIXA SIFONADA COM GRELHA</t>
  </si>
  <si>
    <t xml:space="preserve"> 4.2.1.5.1.1 </t>
  </si>
  <si>
    <t xml:space="preserve"> 00002599 </t>
  </si>
  <si>
    <t>RALO ANTIESPUMA 100MM</t>
  </si>
  <si>
    <t xml:space="preserve"> 043649 </t>
  </si>
  <si>
    <t>CORPO CAIXA SIFONADA GIRAFACIL PVC ESGOTO 100x140x50mm</t>
  </si>
  <si>
    <t xml:space="preserve"> 043684 </t>
  </si>
  <si>
    <t>GRELHA ACO INOX QUADRADA COM FECHAMENTO ESCAMOTEAVEL 100mm</t>
  </si>
  <si>
    <t xml:space="preserve"> 4.2.1.5.2 </t>
  </si>
  <si>
    <t>RALO SIFONADO</t>
  </si>
  <si>
    <t xml:space="preserve"> 4.2.1.5.2.1 </t>
  </si>
  <si>
    <t xml:space="preserve"> 00003091 </t>
  </si>
  <si>
    <t>ralo linear em aço inox 50 cm</t>
  </si>
  <si>
    <t xml:space="preserve"> 4.2.1.5.3 </t>
  </si>
  <si>
    <t>GRELHAS OU GRADES</t>
  </si>
  <si>
    <t xml:space="preserve"> 4.2.1.5.3.1 </t>
  </si>
  <si>
    <t xml:space="preserve"> 00000222 </t>
  </si>
  <si>
    <t>Grelha em PVC - 150x150mm</t>
  </si>
  <si>
    <t xml:space="preserve"> 00000223 </t>
  </si>
  <si>
    <t>Porta grelha em PVC - 150x150mm</t>
  </si>
  <si>
    <t xml:space="preserve"> 4.2.1.5.4 </t>
  </si>
  <si>
    <t>SIFÃO</t>
  </si>
  <si>
    <t xml:space="preserve"> 4.2.1.5.5 </t>
  </si>
  <si>
    <t>VÁLVULA</t>
  </si>
  <si>
    <t xml:space="preserve"> 5 </t>
  </si>
  <si>
    <t xml:space="preserve"> 5.1 </t>
  </si>
  <si>
    <t>ENTRADA E MEDIÇÃO DE ENERGIA EM BT</t>
  </si>
  <si>
    <t xml:space="preserve"> 5.1.1 </t>
  </si>
  <si>
    <t>CONDUTORES DE ENTRADA</t>
  </si>
  <si>
    <t xml:space="preserve"> 5.1.1.1 </t>
  </si>
  <si>
    <t xml:space="preserve"> 00002888 </t>
  </si>
  <si>
    <t xml:space="preserve"> 5.1.1.2 </t>
  </si>
  <si>
    <t xml:space="preserve"> 00002889 </t>
  </si>
  <si>
    <t xml:space="preserve"> 5.1.2 </t>
  </si>
  <si>
    <t>ELETRODUTOS</t>
  </si>
  <si>
    <t xml:space="preserve"> 5.1.2.1 </t>
  </si>
  <si>
    <t xml:space="preserve"> 91187 </t>
  </si>
  <si>
    <t>FIXAÇÃO DE TUBOS HORIZONTAIS DE PVC, CPVC OU COBRE DIÂMETROS MAIORES QUE 75 MM COM ABRAÇADEIRA METÁLICA FLEXÍVEL 18 MM, FIXADA DIRETAMENTE NA LAJE. AF_05/2015</t>
  </si>
  <si>
    <t xml:space="preserve"> 00002902 </t>
  </si>
  <si>
    <t xml:space="preserve"> 5.1.2.2 </t>
  </si>
  <si>
    <t xml:space="preserve"> 6528 </t>
  </si>
  <si>
    <t>Eletroduto corrugado flexivel Ø 5" em PEAD, tipo Kanaduto/SW (Kanaflex ou similar)</t>
  </si>
  <si>
    <t xml:space="preserve"> 5.1.3 </t>
  </si>
  <si>
    <t>CAIXAS</t>
  </si>
  <si>
    <t xml:space="preserve"> 5.1.3.1 </t>
  </si>
  <si>
    <t>CAIXA ENTERRADA ELÉTRICA RETANGULAR, EM ALVENARIA COM TIJOLOS CERÂMICOS MACIÇOS, FUNDO COM BRITA, DIMENSÕES INTERNAS: 0,8X0,8X0,8 M, DIMENSÕES EXTERNAS: 1X1X1M.</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</si>
  <si>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</si>
  <si>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</si>
  <si>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</si>
  <si>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</si>
  <si>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87316 </t>
  </si>
  <si>
    <t>ARGAMASSA TRAÇO 1:4 (EM VOLUME DE CIMENTO E AREIA GROSSA ÚMIDA) PARA CHAPISCO CONVENCIONAL, PREPARO MECÂNICO COM BETONEIRA 400 L. AF_08/2019</t>
  </si>
  <si>
    <t xml:space="preserve"> 88628 </t>
  </si>
  <si>
    <t>ARGAMASSA TRAÇO 1:3 (EM VOLUME DE CIMENTO E AREIA MÉDIA ÚMIDA), PREPARO MECÂNICO COM BETONEIRA 400 L. AF_08/2019</t>
  </si>
  <si>
    <t xml:space="preserve"> 97735 </t>
  </si>
  <si>
    <t>PEÇA RETANGULAR PRÉ-MOLDADA, VOLUME DE CONCRETO DE 30 A 100 LITROS, TAXA DE AÇO APROXIMADA DE 30KG/M³. AF_01/2018</t>
  </si>
  <si>
    <t xml:space="preserve"> 101624 </t>
  </si>
  <si>
    <t>PREPARO DE FUNDO DE VALA COM LARGURA MAIOR OU IGUAL A 1,5 M E MENOR QUE 2,5 M, COM CAMADA DE BRITA, LANÇAMENTO MECANIZADO. AF_08/2020</t>
  </si>
  <si>
    <t xml:space="preserve"> 5.1.3.2 </t>
  </si>
  <si>
    <t>Tampa de ferro fundido T-33, 0,8x0,8x0,8M - Fornecimento e Instalação</t>
  </si>
  <si>
    <t xml:space="preserve"> 00001506 </t>
  </si>
  <si>
    <t xml:space="preserve"> 5.1.4 </t>
  </si>
  <si>
    <t>POSTES PARTICULARES</t>
  </si>
  <si>
    <t xml:space="preserve"> 5.1.4.1 </t>
  </si>
  <si>
    <t>Fornecimento e Instalação de Cinta para poste circular</t>
  </si>
  <si>
    <t xml:space="preserve"> 00003031 </t>
  </si>
  <si>
    <t>Cinta para poste circular</t>
  </si>
  <si>
    <t xml:space="preserve"> 5.1.4.2 </t>
  </si>
  <si>
    <t>Fornecimento e Instalação de Manilha Torcida</t>
  </si>
  <si>
    <t xml:space="preserve"> 00003034 </t>
  </si>
  <si>
    <t xml:space="preserve">Manilha Torcida </t>
  </si>
  <si>
    <t xml:space="preserve"> 5.1.4.3 </t>
  </si>
  <si>
    <t>Cruzeta de aço para poste tipo cantoneira 100 X 100 mm e comprimento de 2200 mm. Referência: EL1500 da Eletropoll ou equivalentes técnicos.</t>
  </si>
  <si>
    <t xml:space="preserve"> 00002901 </t>
  </si>
  <si>
    <t xml:space="preserve"> 5.2 </t>
  </si>
  <si>
    <t>ENTRADA E MEDIÇÃO DE ENERGIA EM MT E AT</t>
  </si>
  <si>
    <t xml:space="preserve"> 5.2.1 </t>
  </si>
  <si>
    <t>MUFLAS</t>
  </si>
  <si>
    <t xml:space="preserve"> 5.2.1.1 </t>
  </si>
  <si>
    <t>Fornecimento e instalação de Mufla para cabos de 50 mm² e tensão de isolação 15 kV. Kit composto por um tubo de alívio de campo elétrico (TVR) em EPDM, saias isolantes em borracha à base de silicone, cobertura de aterramento, mastic, fita autofusão I-10, fita semicondutora C-20, fita plástica, graxa isolante, material de limpeza e instrução de montagem</t>
  </si>
  <si>
    <t xml:space="preserve"> 045610 </t>
  </si>
  <si>
    <t>MUFLA TERMINAL PRIMARIA UNIPOLAR USO INTERNO PARA CABO 35/120MM2 ISOLACAO 15/25KV EM EPR - BORRACHA DE SILICONE</t>
  </si>
  <si>
    <t xml:space="preserve"> 5.2.2 </t>
  </si>
  <si>
    <t>CHAVES FUSÍVEIS</t>
  </si>
  <si>
    <t xml:space="preserve"> 5.2.2.1 </t>
  </si>
  <si>
    <t>Chave fusível unipolar, 15 kV – 20 A, com porta fusível para 10 kA, corpo polimérico, elo adequado</t>
  </si>
  <si>
    <t xml:space="preserve"> 88266 </t>
  </si>
  <si>
    <t>ELETROTÉCNICO COM ENCARGOS COMPLEMENTARES</t>
  </si>
  <si>
    <t xml:space="preserve"> 006537 </t>
  </si>
  <si>
    <t>CHAVE FUSIVEL PORCELANA 15KV 200A</t>
  </si>
  <si>
    <t xml:space="preserve"> 5.2.3 </t>
  </si>
  <si>
    <t>TRANSFORMADOR E DISTRIBUIDOR</t>
  </si>
  <si>
    <t xml:space="preserve"> 5.2.3.1 </t>
  </si>
  <si>
    <t xml:space="preserve"> 00002826 </t>
  </si>
  <si>
    <t xml:space="preserve"> 5.2.3.2 </t>
  </si>
  <si>
    <t xml:space="preserve"> 91677 </t>
  </si>
  <si>
    <t xml:space="preserve"> 5.3 </t>
  </si>
  <si>
    <t>REDES EM MÉDIA E BAIXA TENSÃO</t>
  </si>
  <si>
    <t xml:space="preserve"> 5.3.1 </t>
  </si>
  <si>
    <t>QUADRO GERAL DE BAIXA TENSÃO</t>
  </si>
  <si>
    <t xml:space="preserve"> 5.3.1.1 </t>
  </si>
  <si>
    <t>Fornecimento e Instalação de Quadro de embutir ou sobrepor abrigado, nas dimensões de 600x1100x200 mm, c/ trilhos DIN para fixação de equipamentos, borneira SAK para ligação dos cabos conf. projeto, c/ conexões, fixações, identificações e acessórios.</t>
  </si>
  <si>
    <t xml:space="preserve"> 87367 </t>
  </si>
  <si>
    <t>ARGAMASSA TRAÇO 1:1:6 (EM VOLUME DE CIMENTO, CAL E AREIA MÉDIA ÚMIDA) PARA EMBOÇO/MASSA ÚNICA/ASSENTAMENTO DE ALVENARIA DE VEDAÇÃO, PREPARO MANUAL. AF_08/2019</t>
  </si>
  <si>
    <t xml:space="preserve"> 00002828 </t>
  </si>
  <si>
    <t xml:space="preserve"> 00003158 </t>
  </si>
  <si>
    <t xml:space="preserve"> 5.3.2 </t>
  </si>
  <si>
    <t>QUADRO DE FORÇA</t>
  </si>
  <si>
    <t xml:space="preserve"> 5.3.2.1 </t>
  </si>
  <si>
    <t>Fornecimento e Instalação de Quadro de embutir ou sobrepor abrigado, nas dimensões de 600x800x200 mm, c/ trilhos DIN para fixação de equipamentos, borneira SAK para ligação dos cabos conf. projeto, c/ conexões, fixações, identificações e acessórios.</t>
  </si>
  <si>
    <t xml:space="preserve"> 00002829 </t>
  </si>
  <si>
    <t xml:space="preserve"> 5.3.2.2 </t>
  </si>
  <si>
    <t xml:space="preserve"> 5.3.3 </t>
  </si>
  <si>
    <t xml:space="preserve"> 5.3.3.1 </t>
  </si>
  <si>
    <t xml:space="preserve"> 95749 </t>
  </si>
  <si>
    <t>ELETRODUTO DE AÇO GALVANIZADO, CLASSE LEVE, DN 20 MM (3/4), APARENTE, INSTALADO EM PAREDE - FORNECIMENTO E INSTALAÇÃO. AF_11/2016_P</t>
  </si>
  <si>
    <t xml:space="preserve"> 95757 </t>
  </si>
  <si>
    <t>LUVA DE EMENDA PARA ELETRODUTO, AÇO GALVANIZADO, DN 20 MM (3/4''), APARENTE, INSTALADA EM PAREDE - FORNECIMENTO E INSTALAÇÃO. AF_11/2016_P</t>
  </si>
  <si>
    <t xml:space="preserve"> 00021128 </t>
  </si>
  <si>
    <t>!EM PROCESSO DESATIVACAO! ELETRODUTO EM ACO GALVANIZADO ELETROLITICO, LEVE, DIAMETRO 3/4", PAREDE DE 0,90 MM</t>
  </si>
  <si>
    <t xml:space="preserve"> 5.3.3.2 </t>
  </si>
  <si>
    <t xml:space="preserve"> 95750 </t>
  </si>
  <si>
    <t>ELETRODUTO DE AÇO GALVANIZADO, CLASSE LEVE, DN 25 MM (1), APARENTE, INSTALADO EM PAREDE - FORNECIMENTO E INSTALAÇÃO. AF_11/2016_P</t>
  </si>
  <si>
    <t xml:space="preserve"> 95758 </t>
  </si>
  <si>
    <t>LUVA DE EMENDA PARA ELETRODUTO, AÇO GALVANIZADO, DN 25 MM (1''), APARENTE, INSTALADA EM PAREDE - FORNECIMENTO E INSTALAÇÃO. AF_11/2016_P</t>
  </si>
  <si>
    <t xml:space="preserve"> 00021136 </t>
  </si>
  <si>
    <t>!EM PROCESSO DESATIVACAO! ELETRODUTO EM ACO GALVANIZADO ELETROLITICO, LEVE, DIAMETRO 1", PAREDE DE 0,90 MM</t>
  </si>
  <si>
    <t xml:space="preserve"> 5.3.3.3 </t>
  </si>
  <si>
    <t xml:space="preserve"> 059078 </t>
  </si>
  <si>
    <t>ELETRODUTO FERRO GALVANIZADO - 2""</t>
  </si>
  <si>
    <t xml:space="preserve"> 004048 </t>
  </si>
  <si>
    <t>ELETRODUTO GALVANIZADO NBR 5598 50mm 2" (4,603kg/m)</t>
  </si>
  <si>
    <t xml:space="preserve"> 5.3.3.4 </t>
  </si>
  <si>
    <t xml:space="preserve"> 059030 </t>
  </si>
  <si>
    <t>ELETRODUTO FERRO GALVANIZADO 3""</t>
  </si>
  <si>
    <t xml:space="preserve"> 000517 </t>
  </si>
  <si>
    <t>ELETRODUTO GALVANIZADO NBR 5598 80mm 3" (7,676kg/m)</t>
  </si>
  <si>
    <t xml:space="preserve"> 5.3.3.5 </t>
  </si>
  <si>
    <t xml:space="preserve"> 061171 </t>
  </si>
  <si>
    <t>ELETRODUTO FERRO GALVANIZADO ROSCAVEL 4"" COM CONEXOES</t>
  </si>
  <si>
    <t xml:space="preserve"> 042547 </t>
  </si>
  <si>
    <t>CURVA MACHO 90 GALVANIZADA 4"</t>
  </si>
  <si>
    <t xml:space="preserve"> 000515 </t>
  </si>
  <si>
    <t>ELETRODUTO GALVANIZADO NBR 5598 100mm 4" (11,185kg/m)</t>
  </si>
  <si>
    <t xml:space="preserve"> 5.3.4 </t>
  </si>
  <si>
    <t>CABOS E FIOS (CONDUTORES)</t>
  </si>
  <si>
    <t xml:space="preserve"> 5.3.4.1 </t>
  </si>
  <si>
    <t xml:space="preserve"> P.08.000.043080 </t>
  </si>
  <si>
    <t>Cabo de cobre flexível de 2,5 mm², isolamento 0,6/1kV - isolação HEPR 90°C</t>
  </si>
  <si>
    <t xml:space="preserve"> 5.3.4.2 </t>
  </si>
  <si>
    <t xml:space="preserve"> P.08.000.043081 </t>
  </si>
  <si>
    <t>Cabo de cobre flexível de 4 mm², isolamento 0,6/1kV - isolação HEPR 90°C</t>
  </si>
  <si>
    <t xml:space="preserve"> 5.3.4.3 </t>
  </si>
  <si>
    <t xml:space="preserve"> P.08.000.043082 </t>
  </si>
  <si>
    <t>Cabo de cobre flexível de 6 mm², isolamento 0,6/1kV - isolação HEPR 90°C</t>
  </si>
  <si>
    <t xml:space="preserve"> 5.3.4.4 </t>
  </si>
  <si>
    <t xml:space="preserve"> P.08.000.043085 </t>
  </si>
  <si>
    <t>Cabo de cobre flexível de 16 mm², isolamento 0,6/1kV - isolação HEPR 90°C</t>
  </si>
  <si>
    <t xml:space="preserve"> 5.3.4.5 </t>
  </si>
  <si>
    <t xml:space="preserve"> P.08.000.043086 </t>
  </si>
  <si>
    <t>Cabo de cobre flexível de 25 mm², isolamento 0,6/1kV - isolação HEPR 90°C</t>
  </si>
  <si>
    <t xml:space="preserve"> 5.3.4.6 </t>
  </si>
  <si>
    <t xml:space="preserve"> P.08.000.043087 </t>
  </si>
  <si>
    <t>Cabo de cobre flexível de 35 mm², isolamento 0,6/1kV - isolação HEPR 90°C</t>
  </si>
  <si>
    <t xml:space="preserve"> 5.3.4.7 </t>
  </si>
  <si>
    <t xml:space="preserve"> P.08.000.043088 </t>
  </si>
  <si>
    <t>Cabo de cobre flexível de 50 mm², isolamento 0,6/1kV - isolação HEPR 90°C</t>
  </si>
  <si>
    <t xml:space="preserve"> 5.3.4.8 </t>
  </si>
  <si>
    <t xml:space="preserve"> P.08.000.043089 </t>
  </si>
  <si>
    <t>Cabo de cobre flexível de 70 mm², isolamento 0,6/1kV - isolação HEPR 90°C</t>
  </si>
  <si>
    <t xml:space="preserve"> 5.3.4.9 </t>
  </si>
  <si>
    <t xml:space="preserve"> P.08.000.043091 </t>
  </si>
  <si>
    <t>Cabo de cobre flexível de 120 mm², isolamento 0,6/1kV - isolação HEPR 90°C</t>
  </si>
  <si>
    <t xml:space="preserve"> 5.3.4.10 </t>
  </si>
  <si>
    <t xml:space="preserve"> P.08.000.043093 </t>
  </si>
  <si>
    <t>Cabo de cobre flexível de 240 mm², isolamento 0,6/1kV - isolação HEPR 90°C</t>
  </si>
  <si>
    <t xml:space="preserve"> 5.3.4.11 </t>
  </si>
  <si>
    <t xml:space="preserve"> 00001014 </t>
  </si>
  <si>
    <t>CABO DE COBRE, FLEXIVEL, CLASSE 4 OU 5, ISOLACAO EM PVC/A, ANTICHAMA BWF-B, 1 CONDUTOR, 450/750 V, SECAO NOMINAL 2,5 MM2</t>
  </si>
  <si>
    <t xml:space="preserve"> 5.3.4.12 </t>
  </si>
  <si>
    <t xml:space="preserve"> 00000981 </t>
  </si>
  <si>
    <t>CABO DE COBRE, FLEXIVEL, CLASSE 4 OU 5, ISOLACAO EM PVC/A, ANTICHAMA BWF-B, 1 CONDUTOR, 450/750 V, SECAO NOMINAL 4 MM2</t>
  </si>
  <si>
    <t xml:space="preserve"> 5.3.4.13 </t>
  </si>
  <si>
    <t xml:space="preserve"> 91930 </t>
  </si>
  <si>
    <t xml:space="preserve"> 00000982 </t>
  </si>
  <si>
    <t>CABO DE COBRE, FLEXIVEL, CLASSE 4 OU 5, ISOLACAO EM PVC/A, ANTICHAMA BWF-B, 1 CONDUTOR, 450/750 V, SECAO NOMINAL 6 MM2</t>
  </si>
  <si>
    <t xml:space="preserve"> 5.3.4.14 </t>
  </si>
  <si>
    <t xml:space="preserve"> 00039260 </t>
  </si>
  <si>
    <t>CABO MULTIPOLAR DE COBRE, FLEXIVEL, CLASSE 4 OU 5, ISOLACAO EM HEPR, COBERTURA EM PVC-ST2, ANTICHAMA BWF-B, 0,6/1 KV, 3 CONDUTORES DE 6 MM2</t>
  </si>
  <si>
    <t xml:space="preserve"> 5.3.4.15 </t>
  </si>
  <si>
    <t xml:space="preserve"> 00003114 </t>
  </si>
  <si>
    <t xml:space="preserve"> 5.3.5 </t>
  </si>
  <si>
    <t>CAIXA DE PASSAGEM</t>
  </si>
  <si>
    <t xml:space="preserve"> 5.3.5.1 </t>
  </si>
  <si>
    <t xml:space="preserve"> 91940 </t>
  </si>
  <si>
    <t xml:space="preserve"> 00001872 </t>
  </si>
  <si>
    <t>CAIXA DE PASSAGEM, EM PVC, DE 4" X 2", PARA ELETRODUTO FLEXIVEL CORRUGADO</t>
  </si>
  <si>
    <t xml:space="preserve"> 5.3.5.2 </t>
  </si>
  <si>
    <t xml:space="preserve"> 061441 </t>
  </si>
  <si>
    <t xml:space="preserve"> 000612 </t>
  </si>
  <si>
    <t xml:space="preserve"> 5.3.5.3 </t>
  </si>
  <si>
    <t xml:space="preserve"> 73861/017 </t>
  </si>
  <si>
    <t xml:space="preserve"> 00039209 </t>
  </si>
  <si>
    <t>ARRUELA EM ALUMINIO, COM ROSCA, DE 3/4", PARA ELETRODUTO</t>
  </si>
  <si>
    <t xml:space="preserve"> 00039175 </t>
  </si>
  <si>
    <t>BUCHA EM ALUMINIO, COM ROSCA, DE 3/4", PARA ELETRODUTO</t>
  </si>
  <si>
    <t xml:space="preserve"> 00002580 </t>
  </si>
  <si>
    <t>CONDULETE DE ALUMINIO TIPO X, PARA ELETRODUTO ROSCAVEL DE 3/4", COM TAMPA CEGA</t>
  </si>
  <si>
    <t xml:space="preserve"> 5.3.5.4 </t>
  </si>
  <si>
    <t xml:space="preserve"> 73861/018 </t>
  </si>
  <si>
    <t xml:space="preserve"> 00039210 </t>
  </si>
  <si>
    <t>ARRUELA EM ALUMINIO, COM ROSCA, DE 1", PARA ELETRODUTO</t>
  </si>
  <si>
    <t xml:space="preserve"> 00039176 </t>
  </si>
  <si>
    <t>BUCHA EM ALUMINIO, COM ROSCA, DE 1", PARA ELETRODUTO</t>
  </si>
  <si>
    <t xml:space="preserve"> 00002581 </t>
  </si>
  <si>
    <t>CONDULETE DE ALUMINIO TIPO X, PARA ELETRODUTO ROSCAVEL DE 1", COM TAMPA CEGA</t>
  </si>
  <si>
    <t xml:space="preserve"> 5.3.5.5 </t>
  </si>
  <si>
    <t xml:space="preserve"> P.07.000.045060 </t>
  </si>
  <si>
    <t>Condulete de 2´, corpo e tampa em alumínio injetado ou fundido, com saídas laterais em vários modelos, com ou sem rosca; ref. Daisa, Conduletzel da Wetzel ou equivalente</t>
  </si>
  <si>
    <t xml:space="preserve"> 5.3.5.6 </t>
  </si>
  <si>
    <t xml:space="preserve"> P.07.000.045062 </t>
  </si>
  <si>
    <t>Condulete de 3´, corpo e tampa em alumínio injetado ou fundido, com saídas laterais em vários modelos, com ou sem rosca; ref. Conduletzel da Wetzel ou equivalente</t>
  </si>
  <si>
    <t xml:space="preserve"> 5.3.5.7 </t>
  </si>
  <si>
    <t xml:space="preserve"> INEL.002074 </t>
  </si>
  <si>
    <t xml:space="preserve"> 00003512 </t>
  </si>
  <si>
    <t xml:space="preserve"> 5.3.6 </t>
  </si>
  <si>
    <t>DISJUNTORES</t>
  </si>
  <si>
    <t xml:space="preserve"> 5.3.6.1 </t>
  </si>
  <si>
    <t xml:space="preserve"> 93653 </t>
  </si>
  <si>
    <t xml:space="preserve"> 00034653 </t>
  </si>
  <si>
    <t>DISJUNTOR TIPO DIN/IEC, MONOPOLAR DE 6  ATE  32A</t>
  </si>
  <si>
    <t xml:space="preserve"> 00001570 </t>
  </si>
  <si>
    <t>TERMINAL A COMPRESSAO EM COBRE ESTANHADO PARA CABO 2,5 MM2, 1 FURO E 1 COMPRESSAO, PARA PARAFUSO DE FIXACAO M5</t>
  </si>
  <si>
    <t xml:space="preserve"> 5.3.6.2 </t>
  </si>
  <si>
    <t xml:space="preserve"> 93654 </t>
  </si>
  <si>
    <t xml:space="preserve"> 5.3.6.3 </t>
  </si>
  <si>
    <t xml:space="preserve"> 93656 </t>
  </si>
  <si>
    <t xml:space="preserve"> 00001571 </t>
  </si>
  <si>
    <t>TERMINAL A COMPRESSAO EM COBRE ESTANHADO PARA CABO 4 MM2, 1 FURO E 1 COMPRESSAO, PARA PARAFUSO DE FIXACAO M5</t>
  </si>
  <si>
    <t xml:space="preserve"> 5.3.6.4 </t>
  </si>
  <si>
    <t xml:space="preserve"> 93657 </t>
  </si>
  <si>
    <t xml:space="preserve"> 00001573 </t>
  </si>
  <si>
    <t>TERMINAL A COMPRESSAO EM COBRE ESTANHADO PARA CABO 6 MM2, 1 FURO E 1 COMPRESSAO, PARA PARAFUSO DE FIXACAO M6</t>
  </si>
  <si>
    <t xml:space="preserve"> 5.3.6.5 </t>
  </si>
  <si>
    <t xml:space="preserve"> 93668 </t>
  </si>
  <si>
    <t xml:space="preserve"> 00034709 </t>
  </si>
  <si>
    <t>DISJUNTOR TIPO DIN/IEC, TRIPOLAR DE 10 ATE 50A</t>
  </si>
  <si>
    <t xml:space="preserve"> 5.3.6.6 </t>
  </si>
  <si>
    <t xml:space="preserve"> 93670 </t>
  </si>
  <si>
    <t xml:space="preserve"> 5.3.6.7 </t>
  </si>
  <si>
    <t xml:space="preserve"> 93671 </t>
  </si>
  <si>
    <t xml:space="preserve"> 5.3.6.8 </t>
  </si>
  <si>
    <t xml:space="preserve"> 93672 </t>
  </si>
  <si>
    <t xml:space="preserve"> 00001574 </t>
  </si>
  <si>
    <t>TERMINAL A COMPRESSAO EM COBRE ESTANHADO PARA CABO 10 MM2, 1 FURO E 1 COMPRESSAO, PARA PARAFUSO DE FIXACAO M6</t>
  </si>
  <si>
    <t xml:space="preserve"> 5.3.6.9 </t>
  </si>
  <si>
    <t xml:space="preserve"> 93673 </t>
  </si>
  <si>
    <t xml:space="preserve"> 00001575 </t>
  </si>
  <si>
    <t>TERMINAL A COMPRESSAO EM COBRE ESTANHADO PARA CABO 16 MM2, 1 FURO E 1 COMPRESSAO, PARA PARAFUSO DE FIXACAO M6</t>
  </si>
  <si>
    <t xml:space="preserve"> 5.3.6.10 </t>
  </si>
  <si>
    <t xml:space="preserve"> 13274 </t>
  </si>
  <si>
    <t xml:space="preserve"> 5.3.6.11 </t>
  </si>
  <si>
    <t xml:space="preserve"> 9191 </t>
  </si>
  <si>
    <t xml:space="preserve"> 5.3.6.12 </t>
  </si>
  <si>
    <t xml:space="preserve"> 00002925 </t>
  </si>
  <si>
    <t xml:space="preserve">Disjuntor de Caixa Moldada  3 x 160 A, curva C, Icc = 16kA. Ref.: DWB160B160-3DX da WEG ou equivalentes técnicos. </t>
  </si>
  <si>
    <t xml:space="preserve"> 5.3.6.13 </t>
  </si>
  <si>
    <t xml:space="preserve"> 00003096 </t>
  </si>
  <si>
    <t>Disjuntor de Caixa Moldada 3 x 175 A, curva C, Icc = 16kA. Ref.: DWB250B125-3MF da WEG ou equivalentes técnicos</t>
  </si>
  <si>
    <t xml:space="preserve"> 5.3.6.14 </t>
  </si>
  <si>
    <t xml:space="preserve"> 00001048 </t>
  </si>
  <si>
    <t xml:space="preserve"> 5.3.6.15 </t>
  </si>
  <si>
    <t xml:space="preserve"> 00002271 </t>
  </si>
  <si>
    <t xml:space="preserve"> 5.3.7 </t>
  </si>
  <si>
    <t>LEITOS</t>
  </si>
  <si>
    <t xml:space="preserve"> 5.3.7.1 </t>
  </si>
  <si>
    <t xml:space="preserve"> 063447 </t>
  </si>
  <si>
    <t xml:space="preserve"> 006358 </t>
  </si>
  <si>
    <t>ELETROCALHA PERFURADA TIPO "U" 50x25mm CHAPA 22</t>
  </si>
  <si>
    <t xml:space="preserve"> 5.3.7.2 </t>
  </si>
  <si>
    <t xml:space="preserve"> 063542 </t>
  </si>
  <si>
    <t xml:space="preserve"> 000785 </t>
  </si>
  <si>
    <t>ELETROCALHA - TAMPA DE ENCAIXE PARA ELETROCALHA 50mm CHAPA 24</t>
  </si>
  <si>
    <t xml:space="preserve"> 5.3.7.3 </t>
  </si>
  <si>
    <t xml:space="preserve"> 060107 </t>
  </si>
  <si>
    <t xml:space="preserve"> 000216 </t>
  </si>
  <si>
    <t>ELETROCALHA PERFURADA TIPO "U" 100X50MM CHAPA 22</t>
  </si>
  <si>
    <t xml:space="preserve"> 5.3.7.4 </t>
  </si>
  <si>
    <t xml:space="preserve"> 000214 </t>
  </si>
  <si>
    <t>ELETROCALHA - TAMPA DE ENCAIXE PARA ELETROCALHA 100mm CHAPA 24</t>
  </si>
  <si>
    <t xml:space="preserve"> 5.3.7.5 </t>
  </si>
  <si>
    <t xml:space="preserve"> 059124 </t>
  </si>
  <si>
    <t xml:space="preserve"> 009016 </t>
  </si>
  <si>
    <t>ELETROCALHA PERFURADA TIPO "U" 150X50MM CHAPA 22</t>
  </si>
  <si>
    <t xml:space="preserve"> 5.3.7.6 </t>
  </si>
  <si>
    <t xml:space="preserve"> 00001199 </t>
  </si>
  <si>
    <t xml:space="preserve"> 5.3.7.7 </t>
  </si>
  <si>
    <t xml:space="preserve"> 063148 </t>
  </si>
  <si>
    <t xml:space="preserve"> 035748 </t>
  </si>
  <si>
    <t>ELETROCALHA LISA TIPO "U" 300X50MM CHAPA 22</t>
  </si>
  <si>
    <t xml:space="preserve"> 5.3.7.8 </t>
  </si>
  <si>
    <t xml:space="preserve"> 063151 </t>
  </si>
  <si>
    <t xml:space="preserve"> 035751 </t>
  </si>
  <si>
    <t>TAMPA DE ENCAIXE PARA ELETROCALHA 300mm (3 METROS) CHAPA 24</t>
  </si>
  <si>
    <t xml:space="preserve"> 5.3.7.9 </t>
  </si>
  <si>
    <t xml:space="preserve"> 040488 </t>
  </si>
  <si>
    <t>PERFILADO - TAMPA DE ENCAIXE 38x38mm CHAPA 22</t>
  </si>
  <si>
    <t xml:space="preserve"> 001279 </t>
  </si>
  <si>
    <t>PERFILADO PERFURADO 38x19x3000mm CHAPA 16</t>
  </si>
  <si>
    <t xml:space="preserve"> 5.3.7.10 </t>
  </si>
  <si>
    <t xml:space="preserve"> 059413 </t>
  </si>
  <si>
    <t xml:space="preserve"> 000215 </t>
  </si>
  <si>
    <t>ELETROCALHA PERFURADA TIPO "U" 100X75MM CHAPA 22</t>
  </si>
  <si>
    <t xml:space="preserve"> 5.3.7.11 </t>
  </si>
  <si>
    <t xml:space="preserve"> 061109 </t>
  </si>
  <si>
    <t xml:space="preserve"> 000704 </t>
  </si>
  <si>
    <t>ELETROCALHA PERFURADA TIPO "U" 200X50MM CHAPA 22</t>
  </si>
  <si>
    <t xml:space="preserve"> 5.3.7.12 </t>
  </si>
  <si>
    <t xml:space="preserve"> 063149 </t>
  </si>
  <si>
    <t xml:space="preserve"> 035749 </t>
  </si>
  <si>
    <t>ELETROCALHA - TAMPA DE ENCAIXE PARA ELETROCALHA 200mm CHAPA 24</t>
  </si>
  <si>
    <t xml:space="preserve"> 5.3.7.13 </t>
  </si>
  <si>
    <t xml:space="preserve"> INEL.002075 </t>
  </si>
  <si>
    <t xml:space="preserve"> 00003513 </t>
  </si>
  <si>
    <t>LEITO PARA CABOS TIPO PESADO 200X70mm</t>
  </si>
  <si>
    <t xml:space="preserve"> 5.3.7.14 </t>
  </si>
  <si>
    <t xml:space="preserve"> INEL.002076 </t>
  </si>
  <si>
    <t xml:space="preserve"> 00003514 </t>
  </si>
  <si>
    <t>'LEITO PARA CABOS TIPO LEVE 300X50mm</t>
  </si>
  <si>
    <t xml:space="preserve"> 5.4 </t>
  </si>
  <si>
    <t>DEMAIS MATERIAIS</t>
  </si>
  <si>
    <t xml:space="preserve"> 5.4.1 </t>
  </si>
  <si>
    <t xml:space="preserve"> 00039445 </t>
  </si>
  <si>
    <t>DISPOSITIVO DR, 2 POLOS, SENSIBILIDADE DE 30 MA, CORRENTE DE 25 A, TIPO AC</t>
  </si>
  <si>
    <t xml:space="preserve"> 5.4.2 </t>
  </si>
  <si>
    <t xml:space="preserve"> 00001102 </t>
  </si>
  <si>
    <t xml:space="preserve"> 5.4.3 </t>
  </si>
  <si>
    <t xml:space="preserve"> 00000979 </t>
  </si>
  <si>
    <t>CABO DE COBRE, FLEXIVEL, CLASSE 4 OU 5, ISOLACAO EM PVC/A, ANTICHAMA BWF-B, 1 CONDUTOR, 450/750 V, SECAO NOMINAL 16 MM2</t>
  </si>
  <si>
    <t xml:space="preserve"> 00039469 </t>
  </si>
  <si>
    <t>DISPOSITIVO DPS CLASSE II, 1 POLO, TENSAO MAXIMA DE 275 V, CORRENTE MAXIMA DE *20* KA (TIPO AC)</t>
  </si>
  <si>
    <t xml:space="preserve"> 5.4.4 </t>
  </si>
  <si>
    <t xml:space="preserve"> 00002157 </t>
  </si>
  <si>
    <t>Terminal Tipo Ilhós para cabo de #6,0mm²</t>
  </si>
  <si>
    <t xml:space="preserve"> 5.4.5 </t>
  </si>
  <si>
    <t xml:space="preserve"> 00002158 </t>
  </si>
  <si>
    <t xml:space="preserve"> 5.4.6 </t>
  </si>
  <si>
    <t xml:space="preserve"> 00002337 </t>
  </si>
  <si>
    <t xml:space="preserve"> 5.4.7 </t>
  </si>
  <si>
    <t xml:space="preserve"> 00002339 </t>
  </si>
  <si>
    <t xml:space="preserve"> 5.4.8 </t>
  </si>
  <si>
    <t xml:space="preserve"> 00002340 </t>
  </si>
  <si>
    <t xml:space="preserve"> 5.4.9 </t>
  </si>
  <si>
    <t xml:space="preserve"> 00002342 </t>
  </si>
  <si>
    <t>Terminal Tipo Ilhós para cabo de #120,0mm²</t>
  </si>
  <si>
    <t xml:space="preserve"> 5.4.10 </t>
  </si>
  <si>
    <t xml:space="preserve"> 00003029 </t>
  </si>
  <si>
    <t>TERMINAL TIPO ILHÓS #240MM</t>
  </si>
  <si>
    <t xml:space="preserve"> 5.4.11 </t>
  </si>
  <si>
    <t xml:space="preserve"> 062048 </t>
  </si>
  <si>
    <t xml:space="preserve"> 203037 </t>
  </si>
  <si>
    <t>ACESSIBILIDADE - BOTOEIRA ANTI PANICO ALARME WC AUDIOVISUAL PNE/PCD NBR9050</t>
  </si>
  <si>
    <t xml:space="preserve"> 5.4.12 </t>
  </si>
  <si>
    <t xml:space="preserve"> 00003110 </t>
  </si>
  <si>
    <t xml:space="preserve"> 00003111 </t>
  </si>
  <si>
    <t xml:space="preserve"> 5.4.13 </t>
  </si>
  <si>
    <t xml:space="preserve"> 00003011 </t>
  </si>
  <si>
    <t>lâmpada sinaleiro LED amarelo 22mm</t>
  </si>
  <si>
    <t xml:space="preserve"> 5.4.14 </t>
  </si>
  <si>
    <t xml:space="preserve"> CBR.00004 </t>
  </si>
  <si>
    <t>Contator monopolar 16A</t>
  </si>
  <si>
    <t xml:space="preserve"> 5.5 </t>
  </si>
  <si>
    <t>ILUMINAÇÃO E TOMADA</t>
  </si>
  <si>
    <t xml:space="preserve"> 5.5.1 </t>
  </si>
  <si>
    <t>LUMINÁRIAS</t>
  </si>
  <si>
    <t xml:space="preserve"> 5.5.1.1 </t>
  </si>
  <si>
    <t xml:space="preserve"> 00003117 </t>
  </si>
  <si>
    <t xml:space="preserve"> 5.5.1.2 </t>
  </si>
  <si>
    <t xml:space="preserve"> 00003118 </t>
  </si>
  <si>
    <t>Painel LED quadrado, de embutir. Potência de 18W, fator de potência &gt; 0,45, temperatura de cor 4000K, indice de reprodução de cor (irc) &gt; 70, ângulo de facho de  120°, fluxo luminoso de 1440lm, eficiência de 72,2 lm/W e com dimensões de 2,5x22,5x22,5cm. Referência comercial: 438244, da fabricante Brilia, ou equivalente técnico.</t>
  </si>
  <si>
    <t xml:space="preserve"> 5.5.1.3 </t>
  </si>
  <si>
    <t xml:space="preserve"> 00003119 </t>
  </si>
  <si>
    <t>Painel LED quadrado, de embutir. Potência de 12W, fator de potência &gt; 0,45, temperatura de cor 4000K, indice de reprodução de cor (irc) &gt; 70, ângulo de facho de  120°, fluxo luminoso de 800lm, eficiência de 67,0 lm/W e com dimensões de 1,6x17x17cm. Referência comercial: 438220, da fabricante Brilia, ou equivalente técnico</t>
  </si>
  <si>
    <t xml:space="preserve"> 5.5.1.4 </t>
  </si>
  <si>
    <t xml:space="preserve"> 00003120 </t>
  </si>
  <si>
    <t xml:space="preserve"> 5.5.1.5 </t>
  </si>
  <si>
    <t xml:space="preserve"> 00003121 </t>
  </si>
  <si>
    <t>Painel LED retangular, de embutir. Potência de 36W, fator de potência &gt; 0,90, temperatura de cor 4000K, indice de reprodução de cor (irc) &gt; 80, ângulo de facho de  120°, fluxo luminoso de 3600lm, eficiência de 100,0 lm/W e com dimensões de 3,8x120x30cm. Referência comercial: 302303, da fabricante Brilia, ou equivalente técnico.</t>
  </si>
  <si>
    <t xml:space="preserve"> 5.5.1.6 </t>
  </si>
  <si>
    <t xml:space="preserve"> 00003122 </t>
  </si>
  <si>
    <t>Arandela LED quadrado, de sobrepor. Potência de 9W, cor grafite, fator de potência &gt; 0,5, temperatura de cor 3000K, indice de reprodução de cor (irc) &gt; 80, ângulo de facho de  105°, fluxo luminoso de 468lm e com dimensões de 5x15x15cm. Referência comercial: 303492, da fabricante Brilia, ou equivalente técnico.</t>
  </si>
  <si>
    <t xml:space="preserve"> 5.5.1.7 </t>
  </si>
  <si>
    <t xml:space="preserve"> 00003123 </t>
  </si>
  <si>
    <t>Arandela LED quadrado, de sobrepor. Potência de 8W, IP65, fator de potência &gt; 0,5, temperatura de cor 6500K, indice de reprodução de cor (irc) &gt; 70, ângulo de facho de  122°, fluxo luminoso de 780lm e eficiência luminosa de 100lm/W. Referência comercial: 437520, da fabricante Brilia, ou equivalente técnico.</t>
  </si>
  <si>
    <t xml:space="preserve"> 5.5.1.8 </t>
  </si>
  <si>
    <t xml:space="preserve"> 00003124 </t>
  </si>
  <si>
    <t xml:space="preserve"> 5.5.1.9 </t>
  </si>
  <si>
    <t xml:space="preserve"> 00003125 </t>
  </si>
  <si>
    <t xml:space="preserve"> 5.5.1.10 </t>
  </si>
  <si>
    <t xml:space="preserve"> P.16.000.067014 </t>
  </si>
  <si>
    <t>Bloco autônomo de iluminação emergência, autonomia mínima 1 hora, completo, 2 lâmpadas 11W, ref. Fluxoon 2x11 Aureon, F-2x11W Gevi Gamma ou equivalente</t>
  </si>
  <si>
    <t xml:space="preserve"> 5.5.1.11 </t>
  </si>
  <si>
    <t xml:space="preserve"> 00003016 </t>
  </si>
  <si>
    <t>Bloco Autônomo 30 LEDS, 4W, na cor branca 6300K. Referência: FLX500 da Aureon ou equivalente técnico</t>
  </si>
  <si>
    <t xml:space="preserve"> 5.5.2 </t>
  </si>
  <si>
    <t>INTERRUPTORES</t>
  </si>
  <si>
    <t xml:space="preserve"> 5.5.2.1 </t>
  </si>
  <si>
    <t xml:space="preserve"> 91953 </t>
  </si>
  <si>
    <t xml:space="preserve"> 91952 </t>
  </si>
  <si>
    <t>INTERRUPTOR SIMPLES (1 MÓDULO), 10A/250V, SEM SUPORTE E SEM PLACA - FORNECIMENTO E INSTALAÇÃO. AF_12/2015</t>
  </si>
  <si>
    <t xml:space="preserve"> 91946 </t>
  </si>
  <si>
    <t>SUPORTE PARAFUSADO COM PLACA DE ENCAIXE 4" X 2" MÉDIO (1,30 M DO PISO) PARA PONTO ELÉTRICO - FORNECIMENTO E INSTALAÇÃO. AF_12/2015</t>
  </si>
  <si>
    <t xml:space="preserve"> 5.5.2.2 </t>
  </si>
  <si>
    <t xml:space="preserve"> 91954 </t>
  </si>
  <si>
    <t xml:space="preserve"> 00038113 </t>
  </si>
  <si>
    <t>INTERRUPTOR PARALELO 10A, 250V (APENAS MODULO)</t>
  </si>
  <si>
    <t xml:space="preserve"> 5.5.2.3 </t>
  </si>
  <si>
    <t xml:space="preserve"> 97598 </t>
  </si>
  <si>
    <t xml:space="preserve"> 00039395 </t>
  </si>
  <si>
    <t>SENSOR DE PRESENCA BIVOLT DE TETO SEM FOTOCELULA PARA QUALQUER TIPO DE LAMPADA POTENCIA MAXIMA *900* W, USO INTERNO</t>
  </si>
  <si>
    <t xml:space="preserve"> 5.5.3 </t>
  </si>
  <si>
    <t>TOMADAS</t>
  </si>
  <si>
    <t xml:space="preserve"> 5.5.3.1 </t>
  </si>
  <si>
    <t xml:space="preserve"> 00038101 </t>
  </si>
  <si>
    <t>TOMADA 2P+T 10A, 250V  (APENAS MODULO)</t>
  </si>
  <si>
    <t xml:space="preserve"> 5.5.3.2 </t>
  </si>
  <si>
    <t xml:space="preserve"> 00038102 </t>
  </si>
  <si>
    <t>TOMADA 2P+T 20A, 250V  (APENAS MODULO)</t>
  </si>
  <si>
    <t xml:space="preserve"> 5.5.3.3 </t>
  </si>
  <si>
    <t xml:space="preserve"> INEL.002077 </t>
  </si>
  <si>
    <t xml:space="preserve"> 00003515 </t>
  </si>
  <si>
    <t xml:space="preserve">Conector XLR fêmea para painel 3 pólos </t>
  </si>
  <si>
    <t xml:space="preserve"> 5.5.3.4 </t>
  </si>
  <si>
    <t xml:space="preserve"> INEL.002078 </t>
  </si>
  <si>
    <t xml:space="preserve">Conector SPEACKON fêmea para painel 3 pólos </t>
  </si>
  <si>
    <t xml:space="preserve"> 5.5.4 </t>
  </si>
  <si>
    <t xml:space="preserve"> 5.5.4.1 </t>
  </si>
  <si>
    <t xml:space="preserve"> 3875 </t>
  </si>
  <si>
    <t>Anilhas para identificação</t>
  </si>
  <si>
    <t xml:space="preserve"> 5.5.4.2 </t>
  </si>
  <si>
    <t xml:space="preserve"> 00002334 </t>
  </si>
  <si>
    <t>Placa de Identificação de tomadas</t>
  </si>
  <si>
    <t xml:space="preserve"> 5.5.5 </t>
  </si>
  <si>
    <t>ESPELHOS</t>
  </si>
  <si>
    <t xml:space="preserve"> 5.5.5.1 </t>
  </si>
  <si>
    <t xml:space="preserve"> 00001378 </t>
  </si>
  <si>
    <t xml:space="preserve"> 5.5.5.2 </t>
  </si>
  <si>
    <t xml:space="preserve"> 5.6 </t>
  </si>
  <si>
    <t>Sistema de Aterramento Contra Descargas Atmosféricas</t>
  </si>
  <si>
    <t xml:space="preserve"> 5.6.1 </t>
  </si>
  <si>
    <t xml:space="preserve"> 5.6.1.1 </t>
  </si>
  <si>
    <t xml:space="preserve"> 078051 </t>
  </si>
  <si>
    <t xml:space="preserve"> 087547 </t>
  </si>
  <si>
    <t>ALICATE PARA MOLDE DE SOLDA EXOTERMICA</t>
  </si>
  <si>
    <t xml:space="preserve"> 071889 </t>
  </si>
  <si>
    <t>CARTUCHO EM PO PARA SOLDA EXOTERMICA 90/115/150/250</t>
  </si>
  <si>
    <t xml:space="preserve"> 033225 </t>
  </si>
  <si>
    <t>MOLDE P/ SOLDA EXOTERMICA GTB 16Y2</t>
  </si>
  <si>
    <t xml:space="preserve"> 163358 </t>
  </si>
  <si>
    <t>PALITO IGNITOR PARA SOLDA EXOTERMICA</t>
  </si>
  <si>
    <t xml:space="preserve"> 5.6.2 </t>
  </si>
  <si>
    <t xml:space="preserve"> 5.6.2.1 </t>
  </si>
  <si>
    <t xml:space="preserve"> 72254 </t>
  </si>
  <si>
    <t>CABO DE COBRE NU 50 MM2 MEIO-DURO</t>
  </si>
  <si>
    <t xml:space="preserve"> 5.6.2.2 </t>
  </si>
  <si>
    <t xml:space="preserve"> 72253 </t>
  </si>
  <si>
    <t xml:space="preserve"> 00000863 </t>
  </si>
  <si>
    <t>CABO DE COBRE NU 35 MM2 MEIO-DURO</t>
  </si>
  <si>
    <t xml:space="preserve"> 5.6.3 </t>
  </si>
  <si>
    <t>Eletrodo de terra</t>
  </si>
  <si>
    <t xml:space="preserve"> 5.6.3.1 </t>
  </si>
  <si>
    <t xml:space="preserve"> 00003379 </t>
  </si>
  <si>
    <t>!EM PROCESSO DE DESATIVACAO! HASTE DE ATERRAMENTO EM ACO COM 3,00 M DE COMPRIMENTO E DN = 5/8", REVESTIDA COM BAIXA CAMADA DE COBRE, SEM CONECTOR</t>
  </si>
  <si>
    <t xml:space="preserve"> 5.6.3.2 </t>
  </si>
  <si>
    <t xml:space="preserve"> 101618 </t>
  </si>
  <si>
    <t>PREPARO DE FUNDO DE VALA COM LARGURA MENOR QUE 1,5 M, COM CAMADA DE AREIA, LANÇAMENTO MANUAL. AF_08/2020</t>
  </si>
  <si>
    <t xml:space="preserve"> 00002972 </t>
  </si>
  <si>
    <t xml:space="preserve"> 5.6.3.3 </t>
  </si>
  <si>
    <t xml:space="preserve"> 00002973 </t>
  </si>
  <si>
    <t xml:space="preserve"> 5.6.3.4 </t>
  </si>
  <si>
    <t xml:space="preserve"> 00002268 </t>
  </si>
  <si>
    <t>Caixa de Equipotencialização com 11 Terminais para uso Interno, nas dimensões de 400x400x155mm – Em Aço. Ref.: TEL-900 da Termotécnica ou equivalentes técnicos</t>
  </si>
  <si>
    <t xml:space="preserve"> 5.6.3.5 </t>
  </si>
  <si>
    <t xml:space="preserve"> P.19.000.092009 </t>
  </si>
  <si>
    <t>Captor terminal aéreo h= 600mm, diâmetro de 3/8´ galvanizado a fogo; ref. PRT-152A/156A/160A/164A Paratec, PK-0034/0083/0097/0177 Paraklin, TEL-040/050/051/052 Termotécnica ou equivalente</t>
  </si>
  <si>
    <t xml:space="preserve"> 5.6.3.6 </t>
  </si>
  <si>
    <t xml:space="preserve"> 00011862 </t>
  </si>
  <si>
    <t>CONECTOR METALICO TIPO PARAFUSO FENDIDO (SPLIT BOLT), PARA CABOS ATE 50 MM2</t>
  </si>
  <si>
    <t xml:space="preserve"> 5.6.3.7 </t>
  </si>
  <si>
    <t xml:space="preserve"> 72272 </t>
  </si>
  <si>
    <t xml:space="preserve"> 00011854 </t>
  </si>
  <si>
    <t>CONECTOR METALICO TIPO PARAFUSO FENDIDO (SPLIT BOLT), PARA CABOS ATE 35 MM2</t>
  </si>
  <si>
    <t xml:space="preserve"> 5.6.3.8 </t>
  </si>
  <si>
    <t xml:space="preserve"> 11848 </t>
  </si>
  <si>
    <t>Conector cabo-haste em bronze natural para 2 cabos cobre de 16mm² a 70mm² com grampo "U" e porcas de aço galv.Ref:TEL-583 ou similar Conector mini-gar bronze estanhado para travamento de cabo junto parafuso esticador TEL-583</t>
  </si>
  <si>
    <t xml:space="preserve"> 5.6.3.9 </t>
  </si>
  <si>
    <t xml:space="preserve"> 5.6.3.10 </t>
  </si>
  <si>
    <t xml:space="preserve"> 5.6.3.11 </t>
  </si>
  <si>
    <t xml:space="preserve"> 9900 </t>
  </si>
  <si>
    <t>Interligações até Quadro Geral - Fios e Cabos</t>
  </si>
  <si>
    <t xml:space="preserve"> 10552 </t>
  </si>
  <si>
    <t>Encargos Complementares - Eletricista</t>
  </si>
  <si>
    <t>Provisórios</t>
  </si>
  <si>
    <t xml:space="preserve"> 10337 </t>
  </si>
  <si>
    <t>Conector de pressão para cabo nu de 35mm²</t>
  </si>
  <si>
    <t xml:space="preserve"> 00002436 </t>
  </si>
  <si>
    <t>ELETRICISTA</t>
  </si>
  <si>
    <t xml:space="preserve"> 5.7 </t>
  </si>
  <si>
    <t xml:space="preserve"> 5.7.1 </t>
  </si>
  <si>
    <t>PAINEIS DE SUPERVISÃO</t>
  </si>
  <si>
    <t xml:space="preserve"> 5.7.1.1 </t>
  </si>
  <si>
    <t xml:space="preserve"> 00003097 </t>
  </si>
  <si>
    <t xml:space="preserve"> 5.7.1.2 </t>
  </si>
  <si>
    <t xml:space="preserve"> 00003099 </t>
  </si>
  <si>
    <t xml:space="preserve"> 5.7.2 </t>
  </si>
  <si>
    <t>EQUIPAMENTOS DE DETECÇÃO</t>
  </si>
  <si>
    <t xml:space="preserve"> 5.7.2.1 </t>
  </si>
  <si>
    <t xml:space="preserve"> 00003100 </t>
  </si>
  <si>
    <t xml:space="preserve"> 5.7.2.2 </t>
  </si>
  <si>
    <t xml:space="preserve"> INEL.000442 </t>
  </si>
  <si>
    <t xml:space="preserve"> 00000683 </t>
  </si>
  <si>
    <t xml:space="preserve">CABO DE COBRE BLINDADO COM FITA DE POLIESTER PARA ALARME DE INCÊNDIO 3x1,50MM² E CONDUTOR DRENO 0,5MM² </t>
  </si>
  <si>
    <t xml:space="preserve"> 5.7.3 </t>
  </si>
  <si>
    <t xml:space="preserve"> 5.7.3.1 </t>
  </si>
  <si>
    <t xml:space="preserve"> 00002637 </t>
  </si>
  <si>
    <t>LUVA PARA ELETRODUTO, EM ACO GALVANIZADO ELETROLITICO, DIAMETRO DE 20 MM (3/4")</t>
  </si>
  <si>
    <t xml:space="preserve"> 00002633 </t>
  </si>
  <si>
    <t>CURVA 90 GRAUS, PARA ELETRODUTO, EM ACO GALVANIZADO ELETROLITICO, DIAMETRO DE 20 MM (3/4")</t>
  </si>
  <si>
    <t xml:space="preserve"> 001566 </t>
  </si>
  <si>
    <t>ELETRODUTO GALVANIZADO NBR 5598 20mm 3/4" (1,472kg/m)</t>
  </si>
  <si>
    <t xml:space="preserve"> 5.7.3.2 </t>
  </si>
  <si>
    <t xml:space="preserve"> 95801 </t>
  </si>
  <si>
    <t xml:space="preserve"> 5.8 </t>
  </si>
  <si>
    <t xml:space="preserve"> 5.8.1 </t>
  </si>
  <si>
    <t>MEDIÇÃO</t>
  </si>
  <si>
    <t xml:space="preserve"> 5.8.1.1 </t>
  </si>
  <si>
    <t xml:space="preserve"> 5.8.1.2 </t>
  </si>
  <si>
    <t xml:space="preserve"> 00000009 </t>
  </si>
  <si>
    <t xml:space="preserve"> 5.8.1.3 </t>
  </si>
  <si>
    <t xml:space="preserve"> 00002126 </t>
  </si>
  <si>
    <t xml:space="preserve"> 5.8.1.4 </t>
  </si>
  <si>
    <t xml:space="preserve"> 00001987 </t>
  </si>
  <si>
    <t xml:space="preserve"> 5.8.1.5 </t>
  </si>
  <si>
    <t xml:space="preserve"> P.29.000.042426 </t>
  </si>
  <si>
    <t>Contator auxiliar 2NA + 2NF para tensão até 240 V, corrente alternada, ref. 3RH1122-1AN10 da Siemens ou equivalente</t>
  </si>
  <si>
    <t xml:space="preserve"> 5.8.1.6 </t>
  </si>
  <si>
    <t xml:space="preserve"> 00000013 </t>
  </si>
  <si>
    <t>Bloco de contatos auxiliares para Contatora 2 NA + 2 NF. Ref.: 3RH19 11 - 1FA22 da Siemens</t>
  </si>
  <si>
    <t xml:space="preserve"> 5.8.1.7 </t>
  </si>
  <si>
    <t>Transformador 220V/24V AC, 150VA.</t>
  </si>
  <si>
    <t xml:space="preserve"> 5.8.1.8 </t>
  </si>
  <si>
    <t xml:space="preserve"> 00003101 </t>
  </si>
  <si>
    <t>Relé Temporizador. Ref.: AC 30 MINUTOS da Coel ou equivalentes técnicos.</t>
  </si>
  <si>
    <t xml:space="preserve"> 5.8.1.9 </t>
  </si>
  <si>
    <t xml:space="preserve"> 00001585 </t>
  </si>
  <si>
    <t xml:space="preserve"> 5.8.1.10 </t>
  </si>
  <si>
    <t xml:space="preserve"> 00001068 </t>
  </si>
  <si>
    <t xml:space="preserve"> 5.8.1.11 </t>
  </si>
  <si>
    <t xml:space="preserve"> 00000017 </t>
  </si>
  <si>
    <t>Lâmpada Sinaleiro LED verde 22mm. Ref.:JNG</t>
  </si>
  <si>
    <t xml:space="preserve"> 5.8.1.12 </t>
  </si>
  <si>
    <t xml:space="preserve"> 88279 </t>
  </si>
  <si>
    <t>MONTADOR ELETROMECÃNICO COM ENCARGOS COMPLEMENTARES</t>
  </si>
  <si>
    <t xml:space="preserve"> 00001312 </t>
  </si>
  <si>
    <t xml:space="preserve"> 5.8.1.13 </t>
  </si>
  <si>
    <t xml:space="preserve"> 00000024 </t>
  </si>
  <si>
    <t>Pressostato Diferencial para água, range 25-50 PSI. Ref.:DXW-11-153-3 da DWYER</t>
  </si>
  <si>
    <t>Equipamento para Aquisição Permanente</t>
  </si>
  <si>
    <t xml:space="preserve"> 5.8.1.14 </t>
  </si>
  <si>
    <t xml:space="preserve"> 00000633 </t>
  </si>
  <si>
    <t>Kit acessórios para quadro elétrico, até 100A, composto de trilhos, barramentos, porcas arruelas, isolação, espaçadores, entre outros</t>
  </si>
  <si>
    <t xml:space="preserve"> 00001447 </t>
  </si>
  <si>
    <t>Quadro elétrico de sobrepor, dimensões de 600x400x200mm, com pintura na cor cinza clara e placa de montagem laranja</t>
  </si>
  <si>
    <t xml:space="preserve"> 5.9 </t>
  </si>
  <si>
    <t xml:space="preserve"> 5.9.1 </t>
  </si>
  <si>
    <t>PAINEL DE DISTRIBUIÇÃO</t>
  </si>
  <si>
    <t xml:space="preserve"> 5.9.1.1 </t>
  </si>
  <si>
    <t xml:space="preserve"> 00000349 </t>
  </si>
  <si>
    <t xml:space="preserve"> 5.9.1.2 </t>
  </si>
  <si>
    <t xml:space="preserve"> P.17.000.031490 </t>
  </si>
  <si>
    <t>Switch Gigabit 24 portas 10/100/1000 Base TX Layer 2 mínimo com porta de saída em fibra</t>
  </si>
  <si>
    <t xml:space="preserve"> 5.9.1.3 </t>
  </si>
  <si>
    <t xml:space="preserve"> 040486 </t>
  </si>
  <si>
    <t>RACK - GABINETE OUTDOOR 12U PADRAO 19" PARA POSTE/PAREDE/TORRE</t>
  </si>
  <si>
    <t xml:space="preserve"> 5.9.1.4 </t>
  </si>
  <si>
    <t xml:space="preserve"> 00000799 </t>
  </si>
  <si>
    <t>Régua c/ 04 tomadas 2P+T 10A/250VCA (NBR14136) p/ fixação em Rack padrão 19"</t>
  </si>
  <si>
    <t xml:space="preserve"> 5.9.2 </t>
  </si>
  <si>
    <t>CONVERSOS ÓTICO</t>
  </si>
  <si>
    <t xml:space="preserve"> 5.9.2.1 </t>
  </si>
  <si>
    <t xml:space="preserve"> 00002310 </t>
  </si>
  <si>
    <t>Distribuidor óptico 12 fibras tipo gaveta padrão 19” deslizante com caixa de emenda e pigtails, conector SC/APC com adaptadores e suportes</t>
  </si>
  <si>
    <t xml:space="preserve"> 5.9.3 </t>
  </si>
  <si>
    <t>CABO EM PAR TRANÇADO</t>
  </si>
  <si>
    <t xml:space="preserve"> 5.9.3.1 </t>
  </si>
  <si>
    <t xml:space="preserve"> 00039598 </t>
  </si>
  <si>
    <t>CABO DE PAR TRANCADO UTP, 4 PARES, CATEGORIA 5E</t>
  </si>
  <si>
    <t xml:space="preserve"> 5.9.4 </t>
  </si>
  <si>
    <t>CABO DE FIBRA ÓPTICA</t>
  </si>
  <si>
    <t xml:space="preserve"> 5.9.4.1 </t>
  </si>
  <si>
    <t>Fornecimento e Instalação de Cabo de Fibra óptica interno 6 fibras multimodo, com isolamento tipo tight.Ref.: CFOI-MM(50)-EO-OM3 6F LSZH da Furukawa ou equivalentes técnicos</t>
  </si>
  <si>
    <t xml:space="preserve"> 00002365 </t>
  </si>
  <si>
    <t>Cabo de Fibra óptica interno 6 fibras multimodo, com isolamento tipo tight.Ref.: CFOI-MM(50)-EO-OM3 6F LSZH da Furukawa ou equivalentes técnicos</t>
  </si>
  <si>
    <t xml:space="preserve"> 5.9.5 </t>
  </si>
  <si>
    <t>CABO DE CONEXÃO</t>
  </si>
  <si>
    <t xml:space="preserve"> 5.9.5.1 </t>
  </si>
  <si>
    <t xml:space="preserve"> 00002366 </t>
  </si>
  <si>
    <t>Cabo HDMI 20 m</t>
  </si>
  <si>
    <t xml:space="preserve"> 5.10 </t>
  </si>
  <si>
    <t xml:space="preserve"> 5.10.1 </t>
  </si>
  <si>
    <t>CAIXA PARA TOMADA</t>
  </si>
  <si>
    <t xml:space="preserve"> 5.10.1.1 </t>
  </si>
  <si>
    <t xml:space="preserve"> 5.10.1.2 </t>
  </si>
  <si>
    <t xml:space="preserve"> 5.10.2 </t>
  </si>
  <si>
    <t xml:space="preserve"> 5.10.2.1 </t>
  </si>
  <si>
    <t xml:space="preserve"> 5.10.3 </t>
  </si>
  <si>
    <t>CONECTORES TERMINAIS</t>
  </si>
  <si>
    <t xml:space="preserve"> 5.10.3.1 </t>
  </si>
  <si>
    <t xml:space="preserve"> 00038104 </t>
  </si>
  <si>
    <t>TOMADA RJ45, 8 FIOS, CAT 5E (APENAS MODULO)</t>
  </si>
  <si>
    <t xml:space="preserve"> 5.10.3.2 </t>
  </si>
  <si>
    <t xml:space="preserve"> 5.10.4 </t>
  </si>
  <si>
    <t>ELETROCALHAS</t>
  </si>
  <si>
    <t xml:space="preserve"> 5.10.4.1 </t>
  </si>
  <si>
    <t xml:space="preserve"> 5.10.4.2 </t>
  </si>
  <si>
    <t xml:space="preserve"> 5.10.5 </t>
  </si>
  <si>
    <t xml:space="preserve"> 5.10.5.1 </t>
  </si>
  <si>
    <t xml:space="preserve"> 00001422 </t>
  </si>
  <si>
    <t>sv</t>
  </si>
  <si>
    <t xml:space="preserve"> 5.10.5.2 </t>
  </si>
  <si>
    <t xml:space="preserve"> 00039594 </t>
  </si>
  <si>
    <t>PATCH PANEL, 24 PORTAS, CATEGORIA 5E, COM RACKS DE 19" E 1 U DE ALTURA</t>
  </si>
  <si>
    <t xml:space="preserve"> 5.10.5.3 </t>
  </si>
  <si>
    <t xml:space="preserve"> 00002318 </t>
  </si>
  <si>
    <t xml:space="preserve"> 5.10.5.4 </t>
  </si>
  <si>
    <t xml:space="preserve"> 00039604 </t>
  </si>
  <si>
    <t>PATCH CORD, CATEGORIA 5 E, EXTENSAO DE 1,50 M</t>
  </si>
  <si>
    <t xml:space="preserve"> 5.10.5.5 </t>
  </si>
  <si>
    <t xml:space="preserve"> 00039605 </t>
  </si>
  <si>
    <t>PATCH CORD, CATEGORIA 5 E, EXTENSAO DE 2,50 M</t>
  </si>
  <si>
    <t xml:space="preserve"> 5.10.5.6 </t>
  </si>
  <si>
    <t xml:space="preserve"> 5.10.5.7 </t>
  </si>
  <si>
    <t xml:space="preserve"> 00000176 </t>
  </si>
  <si>
    <t>Velcro para cabos</t>
  </si>
  <si>
    <t xml:space="preserve"> 6 </t>
  </si>
  <si>
    <t xml:space="preserve"> 6.1 </t>
  </si>
  <si>
    <t xml:space="preserve"> 6.1.1 </t>
  </si>
  <si>
    <t xml:space="preserve"> 00002930 </t>
  </si>
  <si>
    <t xml:space="preserve"> 6.1.2 </t>
  </si>
  <si>
    <t xml:space="preserve"> 00002931 </t>
  </si>
  <si>
    <t xml:space="preserve"> 6.2 </t>
  </si>
  <si>
    <t>AR CONDICIONADO</t>
  </si>
  <si>
    <t xml:space="preserve"> 6.2.1 </t>
  </si>
  <si>
    <t>CONDICIONADORES</t>
  </si>
  <si>
    <t xml:space="preserve"> 6.2.1.1 </t>
  </si>
  <si>
    <t xml:space="preserve"> 6.2.1.2 </t>
  </si>
  <si>
    <t xml:space="preserve"> 00003035 </t>
  </si>
  <si>
    <t>Fornecimento e instalação de condicionador de Ar tipo Splitão Inverter com condensação a ar. Capacidade 20,0 TR, operar com GÁS ECOLÓGICO R 410a, e inversores de frequência para o compressor e motor do ventilador da unidade condensadora. Vazão disponível de do ar de 10.258 a 14.361 m3/h , com compressor Scroll. Modelo ECOSPLIT INVERTER, 40VX20HHG236V1---V (Módulo ventilador - SIROCCO de alta vazão) + 40VX20HV6G4F5T (Módulo Trocador) + 38EVC10386S (Módulo Condensador tipo Inverter) + 38EXC10386S (Módulo Condensador tipo fixo) , Alimentação Elétrica Total: 380V/3F+N+T/60Hz , Marca: Carrier ou equivalente. Unidade Ventiladora com acionamento via polia regulável e correia e modelo "VH, acionamento HEAVY". A unidade deverá possuir os seguintes itens: filtro secador, válvula solenóide na linha de líquido, visor de líquido e indicador de umidade, válvulas de serviço para bloqueio das linhas de sucção, descarga e líquido. A unidade condensadora deverá possuir ventilador axial. O Painel de Comando Elétrico deverá conter os seguintes itens: proteção contra reciclagem do compressor, relês de proteção contra sobre-corrente, relês de proteção contra a falta de fase e inversão de fase. Também deverá ser previsto o banco de capacitores contra efeitos indutivos (Fator de Potência mínimo requerido = 0,93). ATENÇÃO : Este tipo de equipamento somente poderá ser instalado por empresas comprovadamente credenciadas pelo fabricante.</t>
  </si>
  <si>
    <t xml:space="preserve"> 6.2.1.3 </t>
  </si>
  <si>
    <t xml:space="preserve"> 6.2.1.4 </t>
  </si>
  <si>
    <t xml:space="preserve"> 00003092 </t>
  </si>
  <si>
    <t xml:space="preserve"> 6.2.1.5 </t>
  </si>
  <si>
    <t xml:space="preserve"> 6.2.1.6 </t>
  </si>
  <si>
    <t xml:space="preserve"> 00003093 </t>
  </si>
  <si>
    <t xml:space="preserve"> 6.2.1.7 </t>
  </si>
  <si>
    <t xml:space="preserve"> 6.2.1.8 </t>
  </si>
  <si>
    <t xml:space="preserve"> 00003094 </t>
  </si>
  <si>
    <t xml:space="preserve"> 6.2.1.9 </t>
  </si>
  <si>
    <t xml:space="preserve"> CLIM.001409 </t>
  </si>
  <si>
    <t xml:space="preserve"> 00003104 </t>
  </si>
  <si>
    <t xml:space="preserve"> 6.2.1.10 </t>
  </si>
  <si>
    <t xml:space="preserve"> CLIM.001753 </t>
  </si>
  <si>
    <t xml:space="preserve"> 202067 </t>
  </si>
  <si>
    <t>SENSOR DE TEMPERATURA AMBIENTE PT100 - DWYER TE-WND-D 2 FIOS</t>
  </si>
  <si>
    <t xml:space="preserve"> 6.2.2 </t>
  </si>
  <si>
    <t>REDE DE DUTOS</t>
  </si>
  <si>
    <t xml:space="preserve"> 6.2.2.1 </t>
  </si>
  <si>
    <t>DUTOS</t>
  </si>
  <si>
    <t xml:space="preserve"> 6.2.2.1.1 </t>
  </si>
  <si>
    <t xml:space="preserve"> 00002115 </t>
  </si>
  <si>
    <t xml:space="preserve"> 6.2.2.1.2 </t>
  </si>
  <si>
    <t xml:space="preserve"> 053523 </t>
  </si>
  <si>
    <t xml:space="preserve"> 001146 </t>
  </si>
  <si>
    <t>ANEL BORRACHA PARA PVC 150mm</t>
  </si>
  <si>
    <t xml:space="preserve"> 001074 </t>
  </si>
  <si>
    <t>TUBO PVC ESGOTO SERIE NORMAL 150mm</t>
  </si>
  <si>
    <t xml:space="preserve"> 6.2.2.1.3 </t>
  </si>
  <si>
    <t xml:space="preserve"> 00001061 </t>
  </si>
  <si>
    <t xml:space="preserve"> 6.2.2.1.4 </t>
  </si>
  <si>
    <t xml:space="preserve"> 00039662 </t>
  </si>
  <si>
    <t>TUBO DE COBRE FLEXIVEL, D = 1/4 ", E = 0,79 MM, PARA AR-CONDICIONADO/ INSTALACOES GAS RESIDENCIAIS E COMERCIAIS</t>
  </si>
  <si>
    <t xml:space="preserve"> 00039738 </t>
  </si>
  <si>
    <t>TUBO DE BORRACHA ELASTOMERICA FLEXIVEL, PRETA, PARA ISOLAMENTO TERMICO DE TUBULACAO, DN 1/4" (6 MM), E= 9 MM, COEFICIENTE DE CONDUTIVIDADE TERMICA 0,036W/mK, VAPOR DE AGUA MAIOR OU IGUAL A 10.000</t>
  </si>
  <si>
    <t xml:space="preserve"> 6.2.2.1.5 </t>
  </si>
  <si>
    <t xml:space="preserve"> 00039737 </t>
  </si>
  <si>
    <t>TUBO DE BORRACHA ELASTOMERICA FLEXIVEL, PRETA, PARA ISOLAMENTO TERMICO DE TUBULACAO, DN 1/2" (12 MM), E= 19 MM, COEFICIENTE DE CONDUTIVIDADE TERMICA 0,036W/mK, VAPOR DE AGUA MAIOR OU IGUAL A 10.000</t>
  </si>
  <si>
    <t xml:space="preserve"> 00039660 </t>
  </si>
  <si>
    <t>TUBO DE COBRE FLEXIVEL, D = 1/2 ", E = 0,79 MM, PARA AR-CONDICIONADO/ INSTALACOES GAS RESIDENCIAIS E COMERCIAIS</t>
  </si>
  <si>
    <t xml:space="preserve"> 6.2.2.1.6 </t>
  </si>
  <si>
    <t xml:space="preserve"> 00043106 </t>
  </si>
  <si>
    <t>CHAPA DE ACO GALVANIZADA BITOLA GSG 24, E = 0,64 (5,12 KG/M2)</t>
  </si>
  <si>
    <t xml:space="preserve"> 6.2.2.1.7 </t>
  </si>
  <si>
    <t xml:space="preserve"> 00001785 </t>
  </si>
  <si>
    <t xml:space="preserve"> 6.2.2.1.8 </t>
  </si>
  <si>
    <t xml:space="preserve"> 00003231 </t>
  </si>
  <si>
    <t xml:space="preserve"> 6.2.2.1.9 </t>
  </si>
  <si>
    <t xml:space="preserve"> 100308 </t>
  </si>
  <si>
    <t>MECÂNICO DE REFRIGERAÇÃO COM ENCARGOS COMPLEMENTARES</t>
  </si>
  <si>
    <t xml:space="preserve"> 00003040 </t>
  </si>
  <si>
    <t xml:space="preserve"> 6.2.2.1.10 </t>
  </si>
  <si>
    <t xml:space="preserve"> 00003041 </t>
  </si>
  <si>
    <t xml:space="preserve"> 6.2.2.1.11 </t>
  </si>
  <si>
    <t xml:space="preserve"> 00001119 </t>
  </si>
  <si>
    <t xml:space="preserve"> 6.2.2.1.12 </t>
  </si>
  <si>
    <t xml:space="preserve"> 00039665 </t>
  </si>
  <si>
    <t>TUBO DE COBRE FLEXIVEL, D = 5/8 ", E = 0,79 MM, PARA AR-CONDICIONADO/ INSTALACOES GAS RESIDENCIAIS E COMERCIAIS</t>
  </si>
  <si>
    <t xml:space="preserve"> 00039853 </t>
  </si>
  <si>
    <t>TUBO DE BORRACHA ELASTOMERICA FLEXIVEL, PRETA, PARA ISOLAMENTO TERMICO DE TUBULACAO, DN 5/8" (15 MM), E= 19 MM, COEFICIENTE DE CONDUTIVIDADE TERMICA 0,036W/MK, VAPOR DE AGUA MAIOR OU IGUAL A 10.000</t>
  </si>
  <si>
    <t xml:space="preserve"> 6.2.2.1.13 </t>
  </si>
  <si>
    <t xml:space="preserve"> 00039736 </t>
  </si>
  <si>
    <t>TUBO DE BORRACHA ELASTOMERICA FLEXIVEL, PRETA, PARA ISOLAMENTO TERMICO DE TUBULACAO, DN 1 5/8" (42 MM), E= 32 MM, COEFICIENTE DE CONDUTIVIDADE TERMICA 0,036W/mK, VAPOR DE AGUA MAIOR OU IGUAL A 10.000</t>
  </si>
  <si>
    <t xml:space="preserve"> 006282 </t>
  </si>
  <si>
    <t>TUBO COBRE RIGIDO CLASSE E 42mm 0,923kg/m NBR 13206</t>
  </si>
  <si>
    <t xml:space="preserve"> 6.2.2.1.14 </t>
  </si>
  <si>
    <t xml:space="preserve"> 00043701 </t>
  </si>
  <si>
    <t>CHAPA/BOBINA LISA EM ALUMINIO, LIGA 1.200 - H14, QUALQUER ESPESSURA, QUALQUER LARGURA</t>
  </si>
  <si>
    <t xml:space="preserve"> 6.2.2.1.15 </t>
  </si>
  <si>
    <t xml:space="preserve"> INHI.000138 </t>
  </si>
  <si>
    <t xml:space="preserve"> 00009869 </t>
  </si>
  <si>
    <t>TUBO PVC, SOLDAVEL, DN 32 MM, AGUA FRIA (NBR-5648)</t>
  </si>
  <si>
    <t xml:space="preserve"> 00039708 </t>
  </si>
  <si>
    <t>TUBO DE ESPUMA DE POLIETILENO EXPANDIDO FLEXIVEL PARA ISOLAMENTO TERMICO DE TUBULACAO DE AR CONDICIONADO, AGUA QUENTE,  DN 1 1/4", E= 10 MM</t>
  </si>
  <si>
    <t xml:space="preserve"> 6.2.3 </t>
  </si>
  <si>
    <t>EQUIPAMENTOS AUXILIARES</t>
  </si>
  <si>
    <t xml:space="preserve"> 6.2.3.1 </t>
  </si>
  <si>
    <t>TOMADAS DE AR EXTERIOR</t>
  </si>
  <si>
    <t xml:space="preserve"> 6.2.3.1.1 </t>
  </si>
  <si>
    <t xml:space="preserve"> 00003042 </t>
  </si>
  <si>
    <t xml:space="preserve"> 6.2.3.2 </t>
  </si>
  <si>
    <t>QUADROS ELÉTRICOS</t>
  </si>
  <si>
    <t xml:space="preserve"> 6.2.3.2.1 </t>
  </si>
  <si>
    <t xml:space="preserve"> 00003068 </t>
  </si>
  <si>
    <t>Minidisjuntor modular DIN, 2 x 10 A, compatível com quadros tipo TTA</t>
  </si>
  <si>
    <t xml:space="preserve"> 6.2.3.2.2 </t>
  </si>
  <si>
    <t xml:space="preserve"> 00001918 </t>
  </si>
  <si>
    <t xml:space="preserve"> 6.2.3.2.3 </t>
  </si>
  <si>
    <t xml:space="preserve"> 00001589 </t>
  </si>
  <si>
    <t xml:space="preserve"> 6.2.3.2.4 </t>
  </si>
  <si>
    <t xml:space="preserve"> 6.2.3.2.5 </t>
  </si>
  <si>
    <t xml:space="preserve"> 00003103 </t>
  </si>
  <si>
    <t>Transformador 220V/24V AC, 120VA. Ref.: Apex ou equivalente</t>
  </si>
  <si>
    <t xml:space="preserve"> 6.2.3.2.6 </t>
  </si>
  <si>
    <t xml:space="preserve"> 00000635 </t>
  </si>
  <si>
    <t xml:space="preserve"> 6.2.3.2.7 </t>
  </si>
  <si>
    <t xml:space="preserve"> 00003044 </t>
  </si>
  <si>
    <t xml:space="preserve"> 6.2.3.2.8 </t>
  </si>
  <si>
    <t xml:space="preserve"> 00002502 </t>
  </si>
  <si>
    <t>ELETRODUTO FLEXIVEL, EM ACO GALVANIZADO, REVESTIDO EXTERNAMENTE COM PVC PRETO, DIAMETRO EXTERNO DE 40 MM (1 1/4"), TIPO SEALTUBO</t>
  </si>
  <si>
    <t xml:space="preserve"> 6.2.3.2.9 </t>
  </si>
  <si>
    <t xml:space="preserve"> 002706 </t>
  </si>
  <si>
    <t>CABO PP CORDPLAST 3 CONDUTORES 450/750V 2,50mm2</t>
  </si>
  <si>
    <t xml:space="preserve"> 6.2.3.2.10 </t>
  </si>
  <si>
    <t xml:space="preserve"> 001276 </t>
  </si>
  <si>
    <t>CABO PP CORDPLAST 4 CONDUTORES 450/750V 4,0mm2</t>
  </si>
  <si>
    <t xml:space="preserve"> 6.2.3.2.11 </t>
  </si>
  <si>
    <t xml:space="preserve"> 00002094 </t>
  </si>
  <si>
    <t xml:space="preserve">Cabo de cobre com blindagem Individual e Coletiva, de 4 vias de seção 1,50mm². Ref.: Modelo BIC300 da Prysmian, ou equivalente técnico </t>
  </si>
  <si>
    <t xml:space="preserve"> 6.2.3.2.12 </t>
  </si>
  <si>
    <t xml:space="preserve"> 00010851 </t>
  </si>
  <si>
    <t>PLACA DE ACRILICO TRANSPARENTE ADESIVADA PARA SINALIZACAO DE PORTAS, BORDA POLIDA, DE *25 X 8*, E = 6 MM (NAO INCLUI ACESSORIOS PARA FIXACAO)</t>
  </si>
  <si>
    <t xml:space="preserve"> 6.2.3.2.13 </t>
  </si>
  <si>
    <t xml:space="preserve"> 00002121 </t>
  </si>
  <si>
    <t xml:space="preserve"> 6.2.3.2.14 </t>
  </si>
  <si>
    <t xml:space="preserve"> 068205 </t>
  </si>
  <si>
    <t xml:space="preserve"> 005073 </t>
  </si>
  <si>
    <t>ELETRODUTO GALVANIZADO NBR 5598 32mm 1.1/4"(2,812kg/un)</t>
  </si>
  <si>
    <t xml:space="preserve"> 6.2.3.2.15 </t>
  </si>
  <si>
    <t xml:space="preserve"> 059032 </t>
  </si>
  <si>
    <t xml:space="preserve"> 6.2.3.2.16 </t>
  </si>
  <si>
    <t xml:space="preserve"> 00003106 </t>
  </si>
  <si>
    <t xml:space="preserve"> 6.2.4 </t>
  </si>
  <si>
    <t xml:space="preserve"> 6.2.4.1 </t>
  </si>
  <si>
    <t>VENTILADORES</t>
  </si>
  <si>
    <t xml:space="preserve"> 6.2.4.1.1 </t>
  </si>
  <si>
    <t xml:space="preserve"> 6.2.4.1.2 </t>
  </si>
  <si>
    <t xml:space="preserve"> 00003036 </t>
  </si>
  <si>
    <t xml:space="preserve"> 6.2.4.1.3 </t>
  </si>
  <si>
    <t xml:space="preserve"> 6.2.4.1.4 </t>
  </si>
  <si>
    <t xml:space="preserve"> 00003072 </t>
  </si>
  <si>
    <t xml:space="preserve"> 6.2.4.1.5 </t>
  </si>
  <si>
    <t xml:space="preserve"> 6.2.4.1.6 </t>
  </si>
  <si>
    <t xml:space="preserve"> 00002101 </t>
  </si>
  <si>
    <t xml:space="preserve"> 6.2.4.1.7 </t>
  </si>
  <si>
    <t xml:space="preserve"> 88250 </t>
  </si>
  <si>
    <t>AUXILIAR DE MECÂNICO COM ENCARGOS COMPLEMENTARES</t>
  </si>
  <si>
    <t xml:space="preserve"> 6.2.4.1.8 </t>
  </si>
  <si>
    <t xml:space="preserve"> 060986 </t>
  </si>
  <si>
    <t>EXAUSTOR AXIAL MULTIVAC MODELO MURO 150B</t>
  </si>
  <si>
    <t xml:space="preserve"> 6.2.4.1.9 </t>
  </si>
  <si>
    <t xml:space="preserve"> 6.2.4.1.10 </t>
  </si>
  <si>
    <t xml:space="preserve"> 00003276 </t>
  </si>
  <si>
    <t xml:space="preserve"> 6.2.5 </t>
  </si>
  <si>
    <t xml:space="preserve"> 6.2.5.1 </t>
  </si>
  <si>
    <t xml:space="preserve"> 00000820 </t>
  </si>
  <si>
    <t xml:space="preserve"> 6.2.5.2 </t>
  </si>
  <si>
    <t xml:space="preserve"> 00003102 </t>
  </si>
  <si>
    <t xml:space="preserve"> 6.2.5.3 </t>
  </si>
  <si>
    <t xml:space="preserve"> 00002936 </t>
  </si>
  <si>
    <t>Veneziana em alumínio anodizado indevassável  com aletas horizontais fixas e contra-moldura para instalação em porta. Instalação à 20 cm do piso. Dimensões: 325x225 mm. Ref: Modelo AGS da Trox ou equivalente.</t>
  </si>
  <si>
    <t xml:space="preserve"> 6.2.5.4 </t>
  </si>
  <si>
    <t xml:space="preserve"> 00003037 </t>
  </si>
  <si>
    <t xml:space="preserve"> 6.2.5.5 </t>
  </si>
  <si>
    <t xml:space="preserve"> 00003038 </t>
  </si>
  <si>
    <t xml:space="preserve"> 6.2.5.6 </t>
  </si>
  <si>
    <t xml:space="preserve"> 00003039 </t>
  </si>
  <si>
    <t xml:space="preserve">Grelha de insuflamenteo de Ar fabricado em alumínio anodizado, dupla deflexão vertical, com caixa pelno em chapa galvanizada e registro de lâminas convergêntes, LxH (225x165)mm - Ref.: VAT-DG da Trox </t>
  </si>
  <si>
    <t xml:space="preserve"> 6.2.5.7 </t>
  </si>
  <si>
    <t xml:space="preserve"> 6.2.5.8 </t>
  </si>
  <si>
    <t xml:space="preserve"> 00002418 </t>
  </si>
  <si>
    <t>Grelha de exaustão em alumínio anodizado, com registro de lâminas opostas e caixa pleno, dimensões 225x165mm, incluindo acessórios de instalação. Ref.: AR-AG da Trox ou equivalente técnico.</t>
  </si>
  <si>
    <t xml:space="preserve"> 6.2.5.9 </t>
  </si>
  <si>
    <t xml:space="preserve"> 6.2.5.10 </t>
  </si>
  <si>
    <t xml:space="preserve"> 00003098 </t>
  </si>
  <si>
    <t xml:space="preserve"> 6.2.5.11 </t>
  </si>
  <si>
    <t xml:space="preserve"> 00000273 </t>
  </si>
  <si>
    <t xml:space="preserve"> 6.2.5.12 </t>
  </si>
  <si>
    <t xml:space="preserve"> 00002097 </t>
  </si>
  <si>
    <t xml:space="preserve"> 6.2.5.13 </t>
  </si>
  <si>
    <t xml:space="preserve"> 00000438 </t>
  </si>
  <si>
    <t>Junta Flexível de aço galvanizado e lona de PVC - 7x10x7 cm - Rolo 5 metros</t>
  </si>
  <si>
    <t>rl</t>
  </si>
  <si>
    <t xml:space="preserve"> 6.2.5.14 </t>
  </si>
  <si>
    <t xml:space="preserve"> 00000275 </t>
  </si>
  <si>
    <t xml:space="preserve"> 6.2.5.15 </t>
  </si>
  <si>
    <t xml:space="preserve"> 84679 </t>
  </si>
  <si>
    <t>PINTURA IMUNIZANTE PARA MADEIRA, DUAS DEMAOS</t>
  </si>
  <si>
    <t xml:space="preserve"> 00003990 </t>
  </si>
  <si>
    <t>TABUA APARELHADA *2,5 X 25* CM, EM MACARANDUBA, ANGELIM OU EQUIVALENTE DA REGIAO</t>
  </si>
  <si>
    <t xml:space="preserve"> 6.2.5.16 </t>
  </si>
  <si>
    <t xml:space="preserve"> 00003045 </t>
  </si>
  <si>
    <t xml:space="preserve"> 6.2.5.17 </t>
  </si>
  <si>
    <t xml:space="preserve"> 00000772 </t>
  </si>
  <si>
    <t xml:space="preserve"> 6.2.5.18 </t>
  </si>
  <si>
    <t xml:space="preserve"> 00002849 </t>
  </si>
  <si>
    <t xml:space="preserve"> 6.2.5.19 </t>
  </si>
  <si>
    <t xml:space="preserve"> 91395 </t>
  </si>
  <si>
    <t>CAMINHÃO TOCO, PBT 14.300 KG, CARGA ÚTIL MÁX. 9.710 KG, DIST. ENTRE EIXOS 3,56 M, POTÊNCIA 185 CV, INCLUSIVE CARROCERIA FIXA ABERTA DE MADEIRA P/ TRANSPORTE GERAL DE CARGA SECA, DIMEN. APROX. 2,50 X 6,50 X 0,50 M - CHI DIURNO. AF_06/2014</t>
  </si>
  <si>
    <t xml:space="preserve"> 73467 </t>
  </si>
  <si>
    <t>CAMINHÃO TOCO, PBT 14.300 KG, CARGA ÚTIL MÁX. 9.710 KG, DIST. ENTRE EIXOS 3,56 M, POTÊNCIA 185 CV, INCLUSIVE CARROCERIA FIXA ABERTA DE MADEIRA P/ TRANSPORTE GERAL DE CARGA SECA, DIMEN. APROX. 2,50 X 6,50 X 0,50 M - CHP DIURNO. AF_06/2014</t>
  </si>
  <si>
    <t xml:space="preserve"> 73480 </t>
  </si>
  <si>
    <t>CUSTO HORARIO PRODUTIVO - GUINDASTE MUNK 640/18 - 8T S/CAMINHAO MERCE-DES BENZ 1418/51 - 184 HP</t>
  </si>
  <si>
    <t xml:space="preserve"> 88241 </t>
  </si>
  <si>
    <t>AJUDANTE DE OPERAÇÃO EM GERAL COM ENCARGOS COMPLEMENTARES</t>
  </si>
  <si>
    <t xml:space="preserve"> 6.2.5.20 </t>
  </si>
  <si>
    <t xml:space="preserve"> 6.2.5.21 </t>
  </si>
  <si>
    <t xml:space="preserve"> 6.2.5.22 </t>
  </si>
  <si>
    <t xml:space="preserve"> 00003074 </t>
  </si>
  <si>
    <t xml:space="preserve"> 6.2.5.23 </t>
  </si>
  <si>
    <t xml:space="preserve"> 00003277 </t>
  </si>
  <si>
    <t xml:space="preserve"> 6.2.5.24 </t>
  </si>
  <si>
    <t xml:space="preserve"> CLIM.000942 </t>
  </si>
  <si>
    <t>Fornecimento e instalação de filtro G4 em manta</t>
  </si>
  <si>
    <t xml:space="preserve"> 00001429 </t>
  </si>
  <si>
    <t>Manta filtrante G4, espessura mínima 20mm - manta G4</t>
  </si>
  <si>
    <t xml:space="preserve"> 7 </t>
  </si>
  <si>
    <t xml:space="preserve"> 7.1 </t>
  </si>
  <si>
    <t xml:space="preserve"> 7.1.1 </t>
  </si>
  <si>
    <t>TUBULAÇÃO DE AÇO - CARBONO E CONEXÕES DE FERRO MALEÁVEL</t>
  </si>
  <si>
    <t xml:space="preserve"> 7.1.1.1 </t>
  </si>
  <si>
    <t xml:space="preserve"> 7.1.1.1.1 </t>
  </si>
  <si>
    <t xml:space="preserve"> 92367 </t>
  </si>
  <si>
    <t xml:space="preserve"> 00007701 </t>
  </si>
  <si>
    <t>TUBO ACO GALVANIZADO COM COSTURA, CLASSE MEDIA, DN 2.1/2", E = *3,65* MM, PESO *6,51* KG/M (NBR 5580)</t>
  </si>
  <si>
    <t xml:space="preserve"> 7.1.1.1.2 </t>
  </si>
  <si>
    <t xml:space="preserve"> 98397 </t>
  </si>
  <si>
    <t xml:space="preserve"> 7.1.1.1.3 </t>
  </si>
  <si>
    <t xml:space="preserve"> 101927 </t>
  </si>
  <si>
    <t xml:space="preserve"> 00007693 </t>
  </si>
  <si>
    <t>TUBO ACO GALVANIZADO COM COSTURA, CLASSE MEDIA, DN 4", E = 4,50* MM, PESO 12,10* KG/M (NBR 5580)</t>
  </si>
  <si>
    <t xml:space="preserve"> 7.1.1.2 </t>
  </si>
  <si>
    <t>CURVA</t>
  </si>
  <si>
    <t xml:space="preserve"> 7.1.1.2.1 </t>
  </si>
  <si>
    <t xml:space="preserve"> 97488 </t>
  </si>
  <si>
    <t xml:space="preserve"> 00011002 </t>
  </si>
  <si>
    <t>ELETRODO REVESTIDO AWS - E6013, DIAMETRO IGUAL A 2,50 MM</t>
  </si>
  <si>
    <t xml:space="preserve"> 00040422 </t>
  </si>
  <si>
    <t>CURVA 90 GRAUS EM ACO CARBONO, RAIO CURTO, SOLDAVEL, PRESSAO 3.000 LBS, DN 2 1/2"</t>
  </si>
  <si>
    <t xml:space="preserve"> 7.1.1.2.2 </t>
  </si>
  <si>
    <t xml:space="preserve"> 00001780 </t>
  </si>
  <si>
    <t>CURVA 45 GRAUS DE FERRO GALVANIZADO, COM ROSCA BSP FEMEA, DE 4"</t>
  </si>
  <si>
    <t xml:space="preserve"> 7.1.1.3 </t>
  </si>
  <si>
    <t xml:space="preserve"> 7.1.1.3.1 </t>
  </si>
  <si>
    <t xml:space="preserve"> 97495 </t>
  </si>
  <si>
    <t xml:space="preserve"> 00040398 </t>
  </si>
  <si>
    <t>TE 90 GRAUS EM ACO CARBONO, SOLDAVEL, PRESSAO 3.000 LBS, DN 2 1/2"</t>
  </si>
  <si>
    <t xml:space="preserve"> 7.1.1.3.2 </t>
  </si>
  <si>
    <t xml:space="preserve"> PPCI.000196 </t>
  </si>
  <si>
    <t>TÊ, EM AÇO, CONEXÃO SOLDADA, DN 100 (4"), INSTALADO EM REDE DE ALIMENTAÇÃO PARA HIDRANTE - FORNECIMENTO E INSTALAÇÃO.</t>
  </si>
  <si>
    <t xml:space="preserve"> 00003544 </t>
  </si>
  <si>
    <t>TÊ, EM AÇO, CONEXÃO SOLDADA, DN 100 (4")</t>
  </si>
  <si>
    <t xml:space="preserve"> 7.1.2 </t>
  </si>
  <si>
    <t xml:space="preserve"> 7.1.2.1 </t>
  </si>
  <si>
    <t>MANGUEIRA DE INCÊNDIO</t>
  </si>
  <si>
    <t xml:space="preserve"> 7.1.2.1.1 </t>
  </si>
  <si>
    <t>Fornecimento e instalação de mangueira de incêndio</t>
  </si>
  <si>
    <t xml:space="preserve"> 71516 </t>
  </si>
  <si>
    <t>CONJUNTO DE MANGUEIRA PARA COMBATE A INCENDIO EM FIBRA DE POLIESTER PURA, COM 1.1/2", REVESTIDA INTERNAMENTE, COM 2 LANCES DE 15M CADA</t>
  </si>
  <si>
    <t xml:space="preserve"> 7.1.2.2 </t>
  </si>
  <si>
    <t>NIPLE</t>
  </si>
  <si>
    <t xml:space="preserve"> 7.1.2.2.1 </t>
  </si>
  <si>
    <t xml:space="preserve"> 052288 </t>
  </si>
  <si>
    <t>NIPLE DUPLO GALVANIZADO 2.1/2""</t>
  </si>
  <si>
    <t xml:space="preserve"> 004156 </t>
  </si>
  <si>
    <t>NIPLE DUPLO FERRO GALVANIZADO 2.1/2"</t>
  </si>
  <si>
    <t xml:space="preserve"> 7.1.2.3 </t>
  </si>
  <si>
    <t>TAMPÃO DE LATÃO DE ALTA RESISTÊNCIA</t>
  </si>
  <si>
    <t xml:space="preserve"> 7.1.2.3.1 </t>
  </si>
  <si>
    <t xml:space="preserve"> 981 </t>
  </si>
  <si>
    <t>Fita veda rosca 18mm</t>
  </si>
  <si>
    <t xml:space="preserve"> 7959 </t>
  </si>
  <si>
    <t>Tampão em latão com corrente, d= 2 1/2", para engate rápido (incendio)</t>
  </si>
  <si>
    <t xml:space="preserve"> 00020974 </t>
  </si>
  <si>
    <t>UNIAO TIPO STORZ, COM EMPATACAO INTERNA TIPO ANEL DE EXPANSAO, ENGATE RAPIDO 2 1/2", PARA MANGUEIRA DE COMBATE A INCENDIO PREDIAL</t>
  </si>
  <si>
    <t xml:space="preserve"> 7.1.2.3.2 </t>
  </si>
  <si>
    <t xml:space="preserve"> O.16.000.063555 </t>
  </si>
  <si>
    <t>Chave tipo Storz dupla em latão de alta densidade e resistência, de Ø 1 1/2´ ou 2 1/2´</t>
  </si>
  <si>
    <t xml:space="preserve"> 7.1.2.4 </t>
  </si>
  <si>
    <t>ESGUICHO DE LATÃO DE ALTA RESISTÊNCIA</t>
  </si>
  <si>
    <t xml:space="preserve"> 7.1.2.4.1 </t>
  </si>
  <si>
    <t xml:space="preserve"> 00037554 </t>
  </si>
  <si>
    <t>ESGUICHO JATO REGULAVEL, TIPO ELKHART, ENGATE RAPIDO 1 1/2", PARA COMBATE A INCENDIO</t>
  </si>
  <si>
    <t xml:space="preserve"> 7.1.2.5 </t>
  </si>
  <si>
    <t>VÁLVULA GLOBO</t>
  </si>
  <si>
    <t xml:space="preserve"> 7.1.2.5.1 </t>
  </si>
  <si>
    <t xml:space="preserve"> 055881 </t>
  </si>
  <si>
    <t>REGISTRO GLOBO ROSCA BONZE 2.1/2""</t>
  </si>
  <si>
    <t xml:space="preserve"> 000273 </t>
  </si>
  <si>
    <t>REGISTRO GLOBO 45 ROSCA BRONZE 2.1/2"</t>
  </si>
  <si>
    <t xml:space="preserve"> 7.1.2.5.2 </t>
  </si>
  <si>
    <t xml:space="preserve"> 7.1.2.5.3 </t>
  </si>
  <si>
    <t xml:space="preserve"> 99624 </t>
  </si>
  <si>
    <t xml:space="preserve"> 00010405 </t>
  </si>
  <si>
    <t>VALVULA DE RETENCAO HORIZONTAL, DE BRONZE (PN-25), 2 1/2", 400 PSI, TAMPA DE PORCA DE UNIAO, EXTREMIDADES COM ROSCA</t>
  </si>
  <si>
    <t xml:space="preserve"> 7.1.2.5.4 </t>
  </si>
  <si>
    <t xml:space="preserve"> 94501 </t>
  </si>
  <si>
    <t xml:space="preserve"> 00006027 </t>
  </si>
  <si>
    <t>REGISTRO GAVETA BRUTO EM LATAO FORJADO, BITOLA 4 " (REF 1509)</t>
  </si>
  <si>
    <t xml:space="preserve"> 7.1.2.5.5 </t>
  </si>
  <si>
    <t xml:space="preserve"> 99626 </t>
  </si>
  <si>
    <t xml:space="preserve"> 00010407 </t>
  </si>
  <si>
    <t>VALVULA DE RETENCAO HORIZONTAL, DE BRONZE (PN-25), 4", 400 PSI, TAMPA DE PORCA DE UNIAO, EXTREMIDADES COM ROSCA</t>
  </si>
  <si>
    <t xml:space="preserve"> 7.1.2.6 </t>
  </si>
  <si>
    <t>HIDRANTE DE COLUNA</t>
  </si>
  <si>
    <t xml:space="preserve"> 7.1.2.6.1 </t>
  </si>
  <si>
    <t xml:space="preserve"> 00002864 </t>
  </si>
  <si>
    <t xml:space="preserve"> 7.1.2.7 </t>
  </si>
  <si>
    <t>BOMBA HIDRÁULICA COM ACIONADOR</t>
  </si>
  <si>
    <t xml:space="preserve"> 7.1.2.7.1 </t>
  </si>
  <si>
    <t>FORNECIMENTO DE ELETROBOMBA P=5CV; Q=26,3 M3/H; H.MAN=30 M.C.A REF.: SCHNEIDER BC-21 R 1 ½ OU EQUIVALENTES TÉCNICOS</t>
  </si>
  <si>
    <t xml:space="preserve"> 00002907 </t>
  </si>
  <si>
    <t xml:space="preserve"> 7.1.2.8 </t>
  </si>
  <si>
    <t xml:space="preserve"> 7.1.2.8.1 </t>
  </si>
  <si>
    <t xml:space="preserve"> 00001891 </t>
  </si>
  <si>
    <t>Manômetro de 0-100 PSI</t>
  </si>
  <si>
    <t xml:space="preserve"> 7.1.2.9 </t>
  </si>
  <si>
    <t>TANQUE DE PRESSÃO</t>
  </si>
  <si>
    <t xml:space="preserve"> 7.1.2.9.1 </t>
  </si>
  <si>
    <t xml:space="preserve"> 00001683 </t>
  </si>
  <si>
    <t>Tanque de Pressão 10L</t>
  </si>
  <si>
    <t xml:space="preserve"> 7.1.2.10 </t>
  </si>
  <si>
    <t>PRESSOSTATO</t>
  </si>
  <si>
    <t xml:space="preserve"> 7.1.2.10.1 </t>
  </si>
  <si>
    <t xml:space="preserve"> 00001547 </t>
  </si>
  <si>
    <t xml:space="preserve"> 8 </t>
  </si>
  <si>
    <t xml:space="preserve"> 8.1 </t>
  </si>
  <si>
    <t>LIMPEZA FINAL DE OBRA</t>
  </si>
  <si>
    <t xml:space="preserve"> 8.1.1 </t>
  </si>
  <si>
    <t xml:space="preserve"> 023716 </t>
  </si>
  <si>
    <t xml:space="preserve"> 008787 </t>
  </si>
  <si>
    <t>ENTULHO EM CAMINHAO CUSTO BOTA/FORA P/m3</t>
  </si>
  <si>
    <t xml:space="preserve"> 8.1.2 </t>
  </si>
  <si>
    <t xml:space="preserve"> SEDI.000095 </t>
  </si>
  <si>
    <t>LIMPEZA FINAL DA OBRA</t>
  </si>
  <si>
    <t xml:space="preserve"> 00000003 </t>
  </si>
  <si>
    <t>ACIDO MURIATICO, DILUICAO 10% A 12% PARA USO EM LIMPEZA</t>
  </si>
  <si>
    <t xml:space="preserve"> 8.2 </t>
  </si>
  <si>
    <t>COMO CONSTRUÍDO ("AS BUILT")</t>
  </si>
  <si>
    <t xml:space="preserve"> 8.2.1 </t>
  </si>
  <si>
    <t xml:space="preserve"> 10832 </t>
  </si>
  <si>
    <t>As Built</t>
  </si>
  <si>
    <t xml:space="preserve"> 00002357 </t>
  </si>
  <si>
    <t>DESENHISTA COPISTA</t>
  </si>
  <si>
    <t xml:space="preserve"> 9 </t>
  </si>
  <si>
    <t xml:space="preserve"> 9.1 </t>
  </si>
  <si>
    <t>MÃO-DE-OBRA</t>
  </si>
  <si>
    <t xml:space="preserve"> 9.1.1 </t>
  </si>
  <si>
    <t>MESTRE</t>
  </si>
  <si>
    <t xml:space="preserve"> 9.1.1.1 </t>
  </si>
  <si>
    <t xml:space="preserve"> 94295 </t>
  </si>
  <si>
    <t xml:space="preserve"> 95423 </t>
  </si>
  <si>
    <t>CURSO DE CAPACITAÇÃO PARA MESTRE DE OBRAS (ENCARGOS COMPLEMENTARES) - MENSALISTA</t>
  </si>
  <si>
    <t xml:space="preserve"> 00043499 </t>
  </si>
  <si>
    <t>EPI - FAMILIA ENCARREGADO GERAL - MENSALISTA (ENCARGOS COMPLEMENTARES - COLETADO CAIXA)</t>
  </si>
  <si>
    <t xml:space="preserve"> 00040863 </t>
  </si>
  <si>
    <t>EXAMES - MENSALISTA (COLETADO CAIXA)</t>
  </si>
  <si>
    <t xml:space="preserve"> 00043475 </t>
  </si>
  <si>
    <t>FERRAMENTAS - FAMILIA ENCARREGADO GERAL - MENSALISTA (ENCARGOS COMPLEMENTARES - COLETADO CAIXA)</t>
  </si>
  <si>
    <t xml:space="preserve"> 00040819 </t>
  </si>
  <si>
    <t>MESTRE DE OBRAS (MENSALISTA)</t>
  </si>
  <si>
    <t xml:space="preserve"> 00040864 </t>
  </si>
  <si>
    <t>SEGURO - MENSALISTA (COLETADO CAIXA)</t>
  </si>
  <si>
    <t xml:space="preserve"> 9.2 </t>
  </si>
  <si>
    <t>ADMINSTRATIVO</t>
  </si>
  <si>
    <t xml:space="preserve"> 9.2.1 </t>
  </si>
  <si>
    <t>ENGENHEIRO E ARQUITETO</t>
  </si>
  <si>
    <t xml:space="preserve"> 9.2.1.1 </t>
  </si>
  <si>
    <t xml:space="preserve"> 93567 </t>
  </si>
  <si>
    <t xml:space="preserve"> 95417 </t>
  </si>
  <si>
    <t>CURSO DE CAPACITAÇÃO PARA ENGENHEIRO CIVIL DE OBRA PLENO (ENCARGOS COMPLEMENTARES) - MENSALISTA</t>
  </si>
  <si>
    <t xml:space="preserve"> 00040813 </t>
  </si>
  <si>
    <t>ENGENHEIRO CIVIL DE OBRA PLENO (MENSALISTA)</t>
  </si>
  <si>
    <t xml:space="preserve"> 00043498 </t>
  </si>
  <si>
    <t>EPI - FAMILIA ENGENHEIRO CIVIL - MENSALISTA (ENCARGOS COMPLEMENTARES - COLETADO CAIXA)</t>
  </si>
  <si>
    <t xml:space="preserve"> 00043474 </t>
  </si>
  <si>
    <t>FERRAMENTAS - FAMILIA ENGENHEIRO CIVIL - MENSALISTA (ENCARGOS COMPLEMENTARES - COLETADO CAIXA)</t>
  </si>
  <si>
    <t xml:space="preserve"> 9.2.1.2 </t>
  </si>
  <si>
    <t xml:space="preserve"> 101404 </t>
  </si>
  <si>
    <t xml:space="preserve"> 101318 </t>
  </si>
  <si>
    <t>CURSO DE CAPACITAÇÃO PARA ENGENHEIRO ELETRICISTA (ENCARGOS COMPLEMENTARES) - MENSALISTA</t>
  </si>
  <si>
    <t xml:space="preserve"> 00040939 </t>
  </si>
  <si>
    <t>ENGENHEIRO ELETRICISTA (MENSALISTA)</t>
  </si>
  <si>
    <t xml:space="preserve"> 9.2.1.3 </t>
  </si>
  <si>
    <t xml:space="preserve"> 100297 </t>
  </si>
  <si>
    <t>CURSO DE CAPACITAÇÃO PARA ENGENHEIRO CIVIL PLENO (ENCARGOS COMPLEMENTARES) - HORISTA</t>
  </si>
  <si>
    <t xml:space="preserve"> 00037372 </t>
  </si>
  <si>
    <t>EXAMES - HORISTA (COLETADO CAIXA)</t>
  </si>
  <si>
    <t>Outros</t>
  </si>
  <si>
    <t xml:space="preserve"> 00037373 </t>
  </si>
  <si>
    <t>SEGURO - HORISTA (COLETADO CAIXA)</t>
  </si>
  <si>
    <t>Taxas</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</si>
  <si>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</si>
  <si>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</si>
  <si>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</si>
  <si>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</si>
  <si>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B.01.000.020117 </t>
  </si>
  <si>
    <t>Engenheiro junior de mecânica</t>
  </si>
  <si>
    <t xml:space="preserve"> 9.2.2 </t>
  </si>
  <si>
    <t>VIGIA</t>
  </si>
  <si>
    <t xml:space="preserve"> 9.2.2.1 </t>
  </si>
  <si>
    <t xml:space="preserve"> 88326 </t>
  </si>
  <si>
    <t xml:space="preserve"> 95388 </t>
  </si>
  <si>
    <t>CURSO DE CAPACITAÇÃO PARA VIGIA NOTURNO (ENCARGOS COMPLEMENTARES) - HORISTA</t>
  </si>
  <si>
    <t xml:space="preserve"> 00037370 </t>
  </si>
  <si>
    <t>ALIMENTACAO - HORISTA (COLETADO CAIXA)</t>
  </si>
  <si>
    <t xml:space="preserve"> 00043491 </t>
  </si>
  <si>
    <t>EPI - FAMILIA SERVENTE - HORISTA (ENCARGOS COMPLEMENTARES - COLETADO CAIXA)</t>
  </si>
  <si>
    <t xml:space="preserve"> 00043467 </t>
  </si>
  <si>
    <t>FERRAMENTAS - FAMILIA SERVENTE - HORISTA (ENCARGOS COMPLEMENTARES - COLETADO CAIXA)</t>
  </si>
  <si>
    <t xml:space="preserve"> 00037371 </t>
  </si>
  <si>
    <t>TRANSPORTE - HORISTA (COLETADO CAIXA)</t>
  </si>
  <si>
    <t xml:space="preserve"> 00041776 </t>
  </si>
  <si>
    <t>VIGIA NOTURNO, HORA EFETIVAMENTE TRABALHADA DE 22 H AS 5 H (COM ADICIONAL NOTURNO)</t>
  </si>
  <si>
    <t>Quantidade</t>
  </si>
  <si>
    <t>Valor  Unitário</t>
  </si>
  <si>
    <t>Peso</t>
  </si>
  <si>
    <t>Valor Acumulado</t>
  </si>
  <si>
    <t>Peso Acumulado</t>
  </si>
  <si>
    <t>Operativa</t>
  </si>
  <si>
    <t>Improdutiva</t>
  </si>
  <si>
    <t>Geral</t>
  </si>
  <si>
    <t xml:space="preserve"> 1,0000000</t>
  </si>
  <si>
    <t xml:space="preserve"> 0,0000000</t>
  </si>
  <si>
    <t xml:space="preserve"> 385.541,00</t>
  </si>
  <si>
    <t xml:space="preserve"> 0,00</t>
  </si>
  <si>
    <t xml:space="preserve"> 10,58%</t>
  </si>
  <si>
    <t xml:space="preserve"> 188,0000000</t>
  </si>
  <si>
    <t/>
  </si>
  <si>
    <t xml:space="preserve"> 1.092,00</t>
  </si>
  <si>
    <t xml:space="preserve"> 205.296,00</t>
  </si>
  <si>
    <t xml:space="preserve"> 5,64%</t>
  </si>
  <si>
    <t xml:space="preserve"> 16,22%</t>
  </si>
  <si>
    <t xml:space="preserve"> 2,0000000</t>
  </si>
  <si>
    <t xml:space="preserve"> 84.100,00</t>
  </si>
  <si>
    <t xml:space="preserve"> 168.200,00</t>
  </si>
  <si>
    <t xml:space="preserve"> 4,62%</t>
  </si>
  <si>
    <t xml:space="preserve"> 20,84%</t>
  </si>
  <si>
    <t xml:space="preserve"> 694,9600000</t>
  </si>
  <si>
    <t xml:space="preserve"> 207,81</t>
  </si>
  <si>
    <t xml:space="preserve"> 144.419,64</t>
  </si>
  <si>
    <t xml:space="preserve"> 3,96%</t>
  </si>
  <si>
    <t xml:space="preserve"> 24,80%</t>
  </si>
  <si>
    <t xml:space="preserve"> 122.980,00</t>
  </si>
  <si>
    <t xml:space="preserve"> 3,38%</t>
  </si>
  <si>
    <t xml:space="preserve"> 28,18%</t>
  </si>
  <si>
    <t xml:space="preserve"> 185,2200000</t>
  </si>
  <si>
    <t xml:space="preserve"> 530,16</t>
  </si>
  <si>
    <t xml:space="preserve"> 98.196,24</t>
  </si>
  <si>
    <t xml:space="preserve"> 2,70%</t>
  </si>
  <si>
    <t xml:space="preserve"> 30,87%</t>
  </si>
  <si>
    <t xml:space="preserve"> 6,0486000</t>
  </si>
  <si>
    <t xml:space="preserve"> 15.852,65</t>
  </si>
  <si>
    <t xml:space="preserve"> 95.886,34</t>
  </si>
  <si>
    <t xml:space="preserve"> 2,63%</t>
  </si>
  <si>
    <t xml:space="preserve"> 33,51%</t>
  </si>
  <si>
    <t xml:space="preserve"> 89.975,00</t>
  </si>
  <si>
    <t xml:space="preserve"> 2,47%</t>
  </si>
  <si>
    <t xml:space="preserve"> 35,98%</t>
  </si>
  <si>
    <t xml:space="preserve"> 6.750,1245000</t>
  </si>
  <si>
    <t xml:space="preserve"> 13,00</t>
  </si>
  <si>
    <t xml:space="preserve"> 87.751,62</t>
  </si>
  <si>
    <t xml:space="preserve"> 2,41%</t>
  </si>
  <si>
    <t xml:space="preserve"> 38,38%</t>
  </si>
  <si>
    <t xml:space="preserve"> 621,8400000</t>
  </si>
  <si>
    <t xml:space="preserve"> 131,25</t>
  </si>
  <si>
    <t xml:space="preserve"> 81.616,50</t>
  </si>
  <si>
    <t xml:space="preserve"> 2,24%</t>
  </si>
  <si>
    <t xml:space="preserve"> 40,63%</t>
  </si>
  <si>
    <t xml:space="preserve"> 26.021,1076529</t>
  </si>
  <si>
    <t xml:space="preserve"> 2,62</t>
  </si>
  <si>
    <t xml:space="preserve"> 68.175,30</t>
  </si>
  <si>
    <t xml:space="preserve"> 1,87%</t>
  </si>
  <si>
    <t xml:space="preserve"> 42,50%</t>
  </si>
  <si>
    <t xml:space="preserve"> 511,4700000</t>
  </si>
  <si>
    <t xml:space="preserve"> 131,75</t>
  </si>
  <si>
    <t xml:space="preserve"> 67.386,17</t>
  </si>
  <si>
    <t xml:space="preserve"> 1,85%</t>
  </si>
  <si>
    <t xml:space="preserve"> 44,35%</t>
  </si>
  <si>
    <t xml:space="preserve"> 128,8690000</t>
  </si>
  <si>
    <t xml:space="preserve"> 490,00</t>
  </si>
  <si>
    <t xml:space="preserve"> 63.145,81</t>
  </si>
  <si>
    <t xml:space="preserve"> 1,73%</t>
  </si>
  <si>
    <t xml:space="preserve"> 46,08%</t>
  </si>
  <si>
    <t xml:space="preserve"> 00006111 </t>
  </si>
  <si>
    <t>SERVENTE DE OBRAS</t>
  </si>
  <si>
    <t xml:space="preserve"> 6.383,7849574</t>
  </si>
  <si>
    <t xml:space="preserve"> 9,84</t>
  </si>
  <si>
    <t xml:space="preserve"> 62.816,44</t>
  </si>
  <si>
    <t xml:space="preserve"> 1,72%</t>
  </si>
  <si>
    <t xml:space="preserve"> 47,80%</t>
  </si>
  <si>
    <t xml:space="preserve"> 62.248,76</t>
  </si>
  <si>
    <t xml:space="preserve"> 1,71%</t>
  </si>
  <si>
    <t xml:space="preserve"> 49,51%</t>
  </si>
  <si>
    <t xml:space="preserve"> 2.686,2000000</t>
  </si>
  <si>
    <t xml:space="preserve"> 21,10</t>
  </si>
  <si>
    <t xml:space="preserve"> 56.678,82</t>
  </si>
  <si>
    <t xml:space="preserve"> 1,56%</t>
  </si>
  <si>
    <t xml:space="preserve"> 51,07%</t>
  </si>
  <si>
    <t xml:space="preserve"> 263,0540000</t>
  </si>
  <si>
    <t xml:space="preserve"> 210,47</t>
  </si>
  <si>
    <t xml:space="preserve"> 55.364,98</t>
  </si>
  <si>
    <t xml:space="preserve"> 1,52%</t>
  </si>
  <si>
    <t xml:space="preserve"> 52,59%</t>
  </si>
  <si>
    <t xml:space="preserve"> 3.649,8216834</t>
  </si>
  <si>
    <t xml:space="preserve"> 15,08</t>
  </si>
  <si>
    <t xml:space="preserve"> 55.039,31</t>
  </si>
  <si>
    <t xml:space="preserve"> 1,51%</t>
  </si>
  <si>
    <t xml:space="preserve"> 54,10%</t>
  </si>
  <si>
    <t xml:space="preserve"> 166,9002420</t>
  </si>
  <si>
    <t xml:space="preserve"> 239,55</t>
  </si>
  <si>
    <t xml:space="preserve"> 39.980,95</t>
  </si>
  <si>
    <t xml:space="preserve"> 1,10%</t>
  </si>
  <si>
    <t xml:space="preserve"> 55,20%</t>
  </si>
  <si>
    <t xml:space="preserve"> 00000247 </t>
  </si>
  <si>
    <t>AJUDANTE DE ELETRICISTA</t>
  </si>
  <si>
    <t xml:space="preserve"> 3.347,1019813</t>
  </si>
  <si>
    <t xml:space="preserve"> 10,59</t>
  </si>
  <si>
    <t xml:space="preserve"> 35.445,81</t>
  </si>
  <si>
    <t xml:space="preserve"> 0,97%</t>
  </si>
  <si>
    <t xml:space="preserve"> 56,17%</t>
  </si>
  <si>
    <t xml:space="preserve"> 1,36</t>
  </si>
  <si>
    <t xml:space="preserve"> 35.388,71</t>
  </si>
  <si>
    <t xml:space="preserve"> 57,14%</t>
  </si>
  <si>
    <t xml:space="preserve"> 1.154,5551400</t>
  </si>
  <si>
    <t xml:space="preserve"> 30,25</t>
  </si>
  <si>
    <t xml:space="preserve"> 34.925,29</t>
  </si>
  <si>
    <t xml:space="preserve"> 0,96%</t>
  </si>
  <si>
    <t xml:space="preserve"> 58,10%</t>
  </si>
  <si>
    <t xml:space="preserve"> 151,3200000</t>
  </si>
  <si>
    <t xml:space="preserve"> 230,00</t>
  </si>
  <si>
    <t xml:space="preserve"> 34.803,60</t>
  </si>
  <si>
    <t xml:space="preserve"> 59,06%</t>
  </si>
  <si>
    <t xml:space="preserve"> 205,8000000</t>
  </si>
  <si>
    <t xml:space="preserve"> 158,25</t>
  </si>
  <si>
    <t xml:space="preserve"> 32.567,85</t>
  </si>
  <si>
    <t xml:space="preserve"> 0,89%</t>
  </si>
  <si>
    <t xml:space="preserve"> 59,95%</t>
  </si>
  <si>
    <t xml:space="preserve"> 00004783 </t>
  </si>
  <si>
    <t>PINTOR</t>
  </si>
  <si>
    <t xml:space="preserve"> 2.003,0713839</t>
  </si>
  <si>
    <t xml:space="preserve"> 30.206,32</t>
  </si>
  <si>
    <t xml:space="preserve"> 0,83%</t>
  </si>
  <si>
    <t xml:space="preserve"> 60,78%</t>
  </si>
  <si>
    <t xml:space="preserve"> 873,5711434</t>
  </si>
  <si>
    <t xml:space="preserve"> 32,18</t>
  </si>
  <si>
    <t xml:space="preserve"> 28.111,52</t>
  </si>
  <si>
    <t xml:space="preserve"> 0,77%</t>
  </si>
  <si>
    <t xml:space="preserve"> 61,55%</t>
  </si>
  <si>
    <t xml:space="preserve"> 6,0696000</t>
  </si>
  <si>
    <t xml:space="preserve"> 4.078,53</t>
  </si>
  <si>
    <t xml:space="preserve"> 24.755,05</t>
  </si>
  <si>
    <t xml:space="preserve"> 0,68%</t>
  </si>
  <si>
    <t xml:space="preserve"> 62,23%</t>
  </si>
  <si>
    <t xml:space="preserve"> 56,8300000</t>
  </si>
  <si>
    <t xml:space="preserve"> 427,60</t>
  </si>
  <si>
    <t xml:space="preserve"> 24.300,51</t>
  </si>
  <si>
    <t xml:space="preserve"> 0,67%</t>
  </si>
  <si>
    <t xml:space="preserve"> 62,90%</t>
  </si>
  <si>
    <t xml:space="preserve"> 277,4310000</t>
  </si>
  <si>
    <t xml:space="preserve"> 84,98</t>
  </si>
  <si>
    <t xml:space="preserve"> 23.576,09</t>
  </si>
  <si>
    <t xml:space="preserve"> 0,65%</t>
  </si>
  <si>
    <t xml:space="preserve"> 63,55%</t>
  </si>
  <si>
    <t xml:space="preserve"> 9.333,7899900</t>
  </si>
  <si>
    <t xml:space="preserve"> 2,40</t>
  </si>
  <si>
    <t xml:space="preserve"> 22.401,10</t>
  </si>
  <si>
    <t xml:space="preserve"> 0,61%</t>
  </si>
  <si>
    <t xml:space="preserve"> 64,16%</t>
  </si>
  <si>
    <t xml:space="preserve"> 168,7400000</t>
  </si>
  <si>
    <t xml:space="preserve"> 127,37</t>
  </si>
  <si>
    <t xml:space="preserve"> 21.492,41</t>
  </si>
  <si>
    <t xml:space="preserve"> 0,59%</t>
  </si>
  <si>
    <t xml:space="preserve"> 64,75%</t>
  </si>
  <si>
    <t xml:space="preserve"> 126,05</t>
  </si>
  <si>
    <t xml:space="preserve"> 21.269,68</t>
  </si>
  <si>
    <t xml:space="preserve"> 0,58%</t>
  </si>
  <si>
    <t xml:space="preserve"> 65,33%</t>
  </si>
  <si>
    <t xml:space="preserve"> 00000242 </t>
  </si>
  <si>
    <t>AJUDANTE ESPECIALIZADO</t>
  </si>
  <si>
    <t xml:space="preserve"> 1.653,1772479</t>
  </si>
  <si>
    <t xml:space="preserve"> 12,76</t>
  </si>
  <si>
    <t xml:space="preserve"> 21.094,54</t>
  </si>
  <si>
    <t xml:space="preserve"> 65,91%</t>
  </si>
  <si>
    <t xml:space="preserve"> 634,2962735</t>
  </si>
  <si>
    <t xml:space="preserve"> 32,71</t>
  </si>
  <si>
    <t xml:space="preserve"> 20.747,83</t>
  </si>
  <si>
    <t xml:space="preserve"> 0,57%</t>
  </si>
  <si>
    <t xml:space="preserve"> 66,48%</t>
  </si>
  <si>
    <t xml:space="preserve"> 71,3675000</t>
  </si>
  <si>
    <t xml:space="preserve"> 286,79</t>
  </si>
  <si>
    <t xml:space="preserve"> 20.467,49</t>
  </si>
  <si>
    <t xml:space="preserve"> 0,56%</t>
  </si>
  <si>
    <t xml:space="preserve"> 67,04%</t>
  </si>
  <si>
    <t xml:space="preserve"> 731,3778787</t>
  </si>
  <si>
    <t xml:space="preserve"> 27,57</t>
  </si>
  <si>
    <t xml:space="preserve"> 20.164,09</t>
  </si>
  <si>
    <t xml:space="preserve"> 0,55%</t>
  </si>
  <si>
    <t xml:space="preserve"> 67,60%</t>
  </si>
  <si>
    <t xml:space="preserve"> 00006110 </t>
  </si>
  <si>
    <t>SERRALHEIRO</t>
  </si>
  <si>
    <t xml:space="preserve"> 1.234,3346566</t>
  </si>
  <si>
    <t xml:space="preserve"> 18.613,77</t>
  </si>
  <si>
    <t xml:space="preserve"> 0,51%</t>
  </si>
  <si>
    <t xml:space="preserve"> 68,11%</t>
  </si>
  <si>
    <t xml:space="preserve"> 8.909,29</t>
  </si>
  <si>
    <t xml:space="preserve"> 17.818,58</t>
  </si>
  <si>
    <t xml:space="preserve"> 0,49%</t>
  </si>
  <si>
    <t xml:space="preserve"> 68,60%</t>
  </si>
  <si>
    <t xml:space="preserve"> 35,1050000</t>
  </si>
  <si>
    <t xml:space="preserve"> 497,82</t>
  </si>
  <si>
    <t xml:space="preserve"> 17.475,97</t>
  </si>
  <si>
    <t xml:space="preserve"> 0,48%</t>
  </si>
  <si>
    <t xml:space="preserve"> 69,08%</t>
  </si>
  <si>
    <t xml:space="preserve"> 885,0880000</t>
  </si>
  <si>
    <t xml:space="preserve"> 19,00</t>
  </si>
  <si>
    <t xml:space="preserve"> 16.816,67</t>
  </si>
  <si>
    <t xml:space="preserve"> 0,46%</t>
  </si>
  <si>
    <t xml:space="preserve"> 69,54%</t>
  </si>
  <si>
    <t xml:space="preserve"> 725,8984700</t>
  </si>
  <si>
    <t xml:space="preserve"> 23,13</t>
  </si>
  <si>
    <t xml:space="preserve"> 16.790,03</t>
  </si>
  <si>
    <t xml:space="preserve"> 70,00%</t>
  </si>
  <si>
    <t xml:space="preserve"> 1,0187000</t>
  </si>
  <si>
    <t xml:space="preserve"> 16.344,47</t>
  </si>
  <si>
    <t xml:space="preserve"> 16.650,11</t>
  </si>
  <si>
    <t xml:space="preserve"> 70,46%</t>
  </si>
  <si>
    <t xml:space="preserve"> 530,2000000</t>
  </si>
  <si>
    <t xml:space="preserve"> 31,25</t>
  </si>
  <si>
    <t xml:space="preserve"> 16.568,75</t>
  </si>
  <si>
    <t xml:space="preserve"> 0,45%</t>
  </si>
  <si>
    <t xml:space="preserve"> 70,91%</t>
  </si>
  <si>
    <t xml:space="preserve"> 00004750 </t>
  </si>
  <si>
    <t>PEDREIRO</t>
  </si>
  <si>
    <t xml:space="preserve"> 1.033,0997149</t>
  </si>
  <si>
    <t xml:space="preserve"> 15.579,14</t>
  </si>
  <si>
    <t xml:space="preserve"> 0,43%</t>
  </si>
  <si>
    <t xml:space="preserve"> 71,34%</t>
  </si>
  <si>
    <t xml:space="preserve"> 26.251,6809529</t>
  </si>
  <si>
    <t xml:space="preserve"> 0,55</t>
  </si>
  <si>
    <t xml:space="preserve"> 14.438,42</t>
  </si>
  <si>
    <t xml:space="preserve"> 0,40%</t>
  </si>
  <si>
    <t xml:space="preserve"> 71,74%</t>
  </si>
  <si>
    <t xml:space="preserve"> 530,4000000</t>
  </si>
  <si>
    <t xml:space="preserve"> 26,88</t>
  </si>
  <si>
    <t xml:space="preserve"> 14.257,15</t>
  </si>
  <si>
    <t xml:space="preserve"> 0,39%</t>
  </si>
  <si>
    <t xml:space="preserve"> 72,13%</t>
  </si>
  <si>
    <t xml:space="preserve"> 963,4560000</t>
  </si>
  <si>
    <t xml:space="preserve"> 14,05</t>
  </si>
  <si>
    <t xml:space="preserve"> 13.536,56</t>
  </si>
  <si>
    <t xml:space="preserve"> 0,37%</t>
  </si>
  <si>
    <t xml:space="preserve"> 72,50%</t>
  </si>
  <si>
    <t xml:space="preserve"> 6,0000000</t>
  </si>
  <si>
    <t xml:space="preserve"> 2.184,00</t>
  </si>
  <si>
    <t xml:space="preserve"> 13.104,00</t>
  </si>
  <si>
    <t xml:space="preserve"> 0,36%</t>
  </si>
  <si>
    <t xml:space="preserve"> 72,86%</t>
  </si>
  <si>
    <t xml:space="preserve"> 00001214 </t>
  </si>
  <si>
    <t>CARPINTEIRO DE ESQUADRIAS</t>
  </si>
  <si>
    <t xml:space="preserve"> 865,1417896</t>
  </si>
  <si>
    <t xml:space="preserve"> 13.046,34</t>
  </si>
  <si>
    <t xml:space="preserve"> 73,22%</t>
  </si>
  <si>
    <t xml:space="preserve"> 20,2335000</t>
  </si>
  <si>
    <t xml:space="preserve"> 635,72</t>
  </si>
  <si>
    <t xml:space="preserve"> 12.862,84</t>
  </si>
  <si>
    <t xml:space="preserve"> 0,35%</t>
  </si>
  <si>
    <t xml:space="preserve"> 73,57%</t>
  </si>
  <si>
    <t xml:space="preserve"> 160,0000000</t>
  </si>
  <si>
    <t xml:space="preserve"> 79,77</t>
  </si>
  <si>
    <t xml:space="preserve"> 12.763,20</t>
  </si>
  <si>
    <t xml:space="preserve"> 73,92%</t>
  </si>
  <si>
    <t xml:space="preserve"> 175,5900000</t>
  </si>
  <si>
    <t xml:space="preserve"> 71,08</t>
  </si>
  <si>
    <t xml:space="preserve"> 12.480,94</t>
  </si>
  <si>
    <t xml:space="preserve"> 0,34%</t>
  </si>
  <si>
    <t xml:space="preserve"> 74,26%</t>
  </si>
  <si>
    <t xml:space="preserve"> 331,5000000</t>
  </si>
  <si>
    <t xml:space="preserve"> 37,44</t>
  </si>
  <si>
    <t xml:space="preserve"> 12.411,36</t>
  </si>
  <si>
    <t xml:space="preserve"> 74,60%</t>
  </si>
  <si>
    <t xml:space="preserve"> 129,5240000</t>
  </si>
  <si>
    <t xml:space="preserve"> 93,82</t>
  </si>
  <si>
    <t xml:space="preserve"> 12.151,94</t>
  </si>
  <si>
    <t xml:space="preserve"> 0,33%</t>
  </si>
  <si>
    <t xml:space="preserve"> 74,94%</t>
  </si>
  <si>
    <t xml:space="preserve"> 00001213 </t>
  </si>
  <si>
    <t>CARPINTEIRO DE FORMAS</t>
  </si>
  <si>
    <t xml:space="preserve"> 772,4004908</t>
  </si>
  <si>
    <t xml:space="preserve"> 11.647,80</t>
  </si>
  <si>
    <t xml:space="preserve"> 0,32%</t>
  </si>
  <si>
    <t xml:space="preserve"> 75,26%</t>
  </si>
  <si>
    <t xml:space="preserve"> 4,0000000</t>
  </si>
  <si>
    <t xml:space="preserve"> 2.844,49</t>
  </si>
  <si>
    <t xml:space="preserve"> 11.377,96</t>
  </si>
  <si>
    <t xml:space="preserve"> 0,31%</t>
  </si>
  <si>
    <t xml:space="preserve"> 75,57%</t>
  </si>
  <si>
    <t xml:space="preserve"> 00012873 </t>
  </si>
  <si>
    <t>IMPERMEABILIZADOR</t>
  </si>
  <si>
    <t xml:space="preserve"> 747,3842663</t>
  </si>
  <si>
    <t xml:space="preserve"> 11.270,55</t>
  </si>
  <si>
    <t xml:space="preserve"> 75,88%</t>
  </si>
  <si>
    <t xml:space="preserve"> 151,6840000</t>
  </si>
  <si>
    <t xml:space="preserve"> 72,15</t>
  </si>
  <si>
    <t xml:space="preserve"> 10.944,00</t>
  </si>
  <si>
    <t xml:space="preserve"> 0,30%</t>
  </si>
  <si>
    <t xml:space="preserve"> 76,18%</t>
  </si>
  <si>
    <t xml:space="preserve"> 12,0000000</t>
  </si>
  <si>
    <t xml:space="preserve"> 890,61</t>
  </si>
  <si>
    <t xml:space="preserve"> 10.687,32</t>
  </si>
  <si>
    <t xml:space="preserve"> 0,29%</t>
  </si>
  <si>
    <t xml:space="preserve"> 76,47%</t>
  </si>
  <si>
    <t xml:space="preserve"> 5.289,00</t>
  </si>
  <si>
    <t xml:space="preserve"> 10.578,00</t>
  </si>
  <si>
    <t xml:space="preserve"> 76,76%</t>
  </si>
  <si>
    <t xml:space="preserve"> 235,7300000</t>
  </si>
  <si>
    <t xml:space="preserve"> 44,83</t>
  </si>
  <si>
    <t xml:space="preserve"> 10.567,78</t>
  </si>
  <si>
    <t xml:space="preserve"> 77,05%</t>
  </si>
  <si>
    <t xml:space="preserve"> 2.448,8819600</t>
  </si>
  <si>
    <t xml:space="preserve"> 4,30</t>
  </si>
  <si>
    <t xml:space="preserve"> 10.530,19</t>
  </si>
  <si>
    <t xml:space="preserve"> 77,34%</t>
  </si>
  <si>
    <t xml:space="preserve"> 3.536,0904584</t>
  </si>
  <si>
    <t xml:space="preserve"> 2,93</t>
  </si>
  <si>
    <t xml:space="preserve"> 10.360,75</t>
  </si>
  <si>
    <t xml:space="preserve"> 0,28%</t>
  </si>
  <si>
    <t xml:space="preserve"> 77,63%</t>
  </si>
  <si>
    <t xml:space="preserve"> 387,2260000</t>
  </si>
  <si>
    <t xml:space="preserve"> 26,60</t>
  </si>
  <si>
    <t xml:space="preserve"> 10.300,21</t>
  </si>
  <si>
    <t xml:space="preserve"> 77,91%</t>
  </si>
  <si>
    <t xml:space="preserve"> 30,0000000</t>
  </si>
  <si>
    <t xml:space="preserve"> 335,00</t>
  </si>
  <si>
    <t xml:space="preserve"> 10.050,00</t>
  </si>
  <si>
    <t xml:space="preserve"> 78,19%</t>
  </si>
  <si>
    <t xml:space="preserve"> 236,4600000</t>
  </si>
  <si>
    <t xml:space="preserve"> 41,25</t>
  </si>
  <si>
    <t xml:space="preserve"> 9.753,98</t>
  </si>
  <si>
    <t xml:space="preserve"> 0,27%</t>
  </si>
  <si>
    <t xml:space="preserve"> 78,45%</t>
  </si>
  <si>
    <t xml:space="preserve"> 00006117 </t>
  </si>
  <si>
    <t>CARPINTEIRO AUXILIAR</t>
  </si>
  <si>
    <t xml:space="preserve"> 813,1247064</t>
  </si>
  <si>
    <t xml:space="preserve"> 11,88</t>
  </si>
  <si>
    <t xml:space="preserve"> 9.659,92</t>
  </si>
  <si>
    <t xml:space="preserve"> 78,72%</t>
  </si>
  <si>
    <t xml:space="preserve"> 22,9870000</t>
  </si>
  <si>
    <t xml:space="preserve"> 414,97</t>
  </si>
  <si>
    <t xml:space="preserve"> 9.538,92</t>
  </si>
  <si>
    <t xml:space="preserve"> 0,26%</t>
  </si>
  <si>
    <t xml:space="preserve"> 78,98%</t>
  </si>
  <si>
    <t xml:space="preserve"> 55,77</t>
  </si>
  <si>
    <t xml:space="preserve"> 9.410,63</t>
  </si>
  <si>
    <t xml:space="preserve"> 79,24%</t>
  </si>
  <si>
    <t xml:space="preserve"> 70,0000000</t>
  </si>
  <si>
    <t xml:space="preserve"> 133,34</t>
  </si>
  <si>
    <t xml:space="preserve"> 9.333,80</t>
  </si>
  <si>
    <t xml:space="preserve"> 79,50%</t>
  </si>
  <si>
    <t xml:space="preserve"> 282,8623600</t>
  </si>
  <si>
    <t xml:space="preserve"> 32,40</t>
  </si>
  <si>
    <t xml:space="preserve"> 9.164,74</t>
  </si>
  <si>
    <t xml:space="preserve"> 0,25%</t>
  </si>
  <si>
    <t xml:space="preserve"> 79,75%</t>
  </si>
  <si>
    <t xml:space="preserve"> 941,8500000</t>
  </si>
  <si>
    <t xml:space="preserve"> 9,63</t>
  </si>
  <si>
    <t xml:space="preserve"> 9.070,02</t>
  </si>
  <si>
    <t xml:space="preserve"> 80,00%</t>
  </si>
  <si>
    <t xml:space="preserve"> 8.885,5997946</t>
  </si>
  <si>
    <t xml:space="preserve"> 1,01</t>
  </si>
  <si>
    <t xml:space="preserve"> 8.974,46</t>
  </si>
  <si>
    <t xml:space="preserve"> 80,24%</t>
  </si>
  <si>
    <t xml:space="preserve"> 86,8700000</t>
  </si>
  <si>
    <t xml:space="preserve"> 102,99</t>
  </si>
  <si>
    <t xml:space="preserve"> 8.946,74</t>
  </si>
  <si>
    <t xml:space="preserve"> 80,49%</t>
  </si>
  <si>
    <t xml:space="preserve"> 329,8400000</t>
  </si>
  <si>
    <t xml:space="preserve"> 26,22</t>
  </si>
  <si>
    <t xml:space="preserve"> 8.648,40</t>
  </si>
  <si>
    <t xml:space="preserve"> 0,24%</t>
  </si>
  <si>
    <t xml:space="preserve"> 80,73%</t>
  </si>
  <si>
    <t xml:space="preserve"> 4.273,00</t>
  </si>
  <si>
    <t xml:space="preserve"> 8.546,00</t>
  </si>
  <si>
    <t xml:space="preserve"> 0,23%</t>
  </si>
  <si>
    <t xml:space="preserve"> 80,96%</t>
  </si>
  <si>
    <t xml:space="preserve"> 309,2985860</t>
  </si>
  <si>
    <t xml:space="preserve"> 26,27</t>
  </si>
  <si>
    <t xml:space="preserve"> 8.125,27</t>
  </si>
  <si>
    <t xml:space="preserve"> 0,22%</t>
  </si>
  <si>
    <t xml:space="preserve"> 81,18%</t>
  </si>
  <si>
    <t xml:space="preserve"> 24,1500000</t>
  </si>
  <si>
    <t xml:space="preserve"> 336,26</t>
  </si>
  <si>
    <t xml:space="preserve"> 8.120,68</t>
  </si>
  <si>
    <t xml:space="preserve"> 81,41%</t>
  </si>
  <si>
    <t xml:space="preserve"> 36,4000000</t>
  </si>
  <si>
    <t xml:space="preserve"> 217,35</t>
  </si>
  <si>
    <t xml:space="preserve"> 7.911,54</t>
  </si>
  <si>
    <t xml:space="preserve"> 81,62%</t>
  </si>
  <si>
    <t xml:space="preserve"> 183,6800000</t>
  </si>
  <si>
    <t xml:space="preserve"> 42,90</t>
  </si>
  <si>
    <t xml:space="preserve"> 7.879,87</t>
  </si>
  <si>
    <t xml:space="preserve"> 81,84%</t>
  </si>
  <si>
    <t xml:space="preserve"> 1.299,1944000</t>
  </si>
  <si>
    <t xml:space="preserve"> 6,01</t>
  </si>
  <si>
    <t xml:space="preserve"> 7.808,16</t>
  </si>
  <si>
    <t xml:space="preserve"> 0,21%</t>
  </si>
  <si>
    <t xml:space="preserve"> 82,05%</t>
  </si>
  <si>
    <t xml:space="preserve"> 14,0000000</t>
  </si>
  <si>
    <t xml:space="preserve"> 550,40</t>
  </si>
  <si>
    <t xml:space="preserve"> 7.705,60</t>
  </si>
  <si>
    <t xml:space="preserve"> 82,27%</t>
  </si>
  <si>
    <t xml:space="preserve"> 17,0000000</t>
  </si>
  <si>
    <t xml:space="preserve"> 449,26</t>
  </si>
  <si>
    <t xml:space="preserve"> 7.637,42</t>
  </si>
  <si>
    <t xml:space="preserve"> 82,47%</t>
  </si>
  <si>
    <t xml:space="preserve"> 108,8000000</t>
  </si>
  <si>
    <t xml:space="preserve"> 70,00</t>
  </si>
  <si>
    <t xml:space="preserve"> 7.616,00</t>
  </si>
  <si>
    <t xml:space="preserve"> 82,68%</t>
  </si>
  <si>
    <t xml:space="preserve"> 51,0000000</t>
  </si>
  <si>
    <t xml:space="preserve"> 144,44</t>
  </si>
  <si>
    <t xml:space="preserve"> 7.366,44</t>
  </si>
  <si>
    <t xml:space="preserve"> 0,20%</t>
  </si>
  <si>
    <t xml:space="preserve"> 82,89%</t>
  </si>
  <si>
    <t xml:space="preserve"> 334,3200000</t>
  </si>
  <si>
    <t xml:space="preserve"> 21,73</t>
  </si>
  <si>
    <t xml:space="preserve"> 7.264,77</t>
  </si>
  <si>
    <t xml:space="preserve"> 83,09%</t>
  </si>
  <si>
    <t xml:space="preserve"> 5,0000000</t>
  </si>
  <si>
    <t xml:space="preserve"> 1.442,22</t>
  </si>
  <si>
    <t xml:space="preserve"> 7.211,10</t>
  </si>
  <si>
    <t xml:space="preserve"> 83,28%</t>
  </si>
  <si>
    <t xml:space="preserve"> 7.070,52</t>
  </si>
  <si>
    <t xml:space="preserve"> 0,19%</t>
  </si>
  <si>
    <t xml:space="preserve"> 83,48%</t>
  </si>
  <si>
    <t xml:space="preserve"> 3.466,00</t>
  </si>
  <si>
    <t xml:space="preserve"> 6.932,00</t>
  </si>
  <si>
    <t xml:space="preserve"> 83,67%</t>
  </si>
  <si>
    <t xml:space="preserve"> 12.341,7130446</t>
  </si>
  <si>
    <t xml:space="preserve"> 0,56</t>
  </si>
  <si>
    <t xml:space="preserve"> 6.911,36</t>
  </si>
  <si>
    <t xml:space="preserve"> 83,86%</t>
  </si>
  <si>
    <t xml:space="preserve"> 00002696 </t>
  </si>
  <si>
    <t>ENCANADOR OU BOMBEIRO HIDRAULICO</t>
  </si>
  <si>
    <t xml:space="preserve"> 452,9295167</t>
  </si>
  <si>
    <t xml:space="preserve"> 6.830,18</t>
  </si>
  <si>
    <t xml:space="preserve"> 84,05%</t>
  </si>
  <si>
    <t xml:space="preserve"> 15,0000000</t>
  </si>
  <si>
    <t xml:space="preserve"> 6.738,90</t>
  </si>
  <si>
    <t xml:space="preserve"> 0,18%</t>
  </si>
  <si>
    <t xml:space="preserve"> 84,23%</t>
  </si>
  <si>
    <t xml:space="preserve"> 00043484 </t>
  </si>
  <si>
    <t>EPI - FAMILIA ELETRICISTA - HORISTA (ENCARGOS COMPLEMENTARES - COLETADO CAIXA)</t>
  </si>
  <si>
    <t xml:space="preserve"> 7.349,9718361</t>
  </si>
  <si>
    <t xml:space="preserve"> 0,91</t>
  </si>
  <si>
    <t xml:space="preserve"> 6.688,47</t>
  </si>
  <si>
    <t xml:space="preserve"> 84,41%</t>
  </si>
  <si>
    <t xml:space="preserve"> 102,2800000</t>
  </si>
  <si>
    <t xml:space="preserve"> 65,30</t>
  </si>
  <si>
    <t xml:space="preserve"> 6.678,88</t>
  </si>
  <si>
    <t xml:space="preserve"> 84,60%</t>
  </si>
  <si>
    <t xml:space="preserve"> 378,8610000</t>
  </si>
  <si>
    <t xml:space="preserve"> 17,62</t>
  </si>
  <si>
    <t xml:space="preserve"> 6.675,53</t>
  </si>
  <si>
    <t xml:space="preserve"> 84,78%</t>
  </si>
  <si>
    <t xml:space="preserve"> 00002437 </t>
  </si>
  <si>
    <t>MONTADOR DE MAQUINAS</t>
  </si>
  <si>
    <t xml:space="preserve"> 415,6551672</t>
  </si>
  <si>
    <t xml:space="preserve"> 15,89</t>
  </si>
  <si>
    <t xml:space="preserve"> 6.604,76</t>
  </si>
  <si>
    <t xml:space="preserve"> 84,96%</t>
  </si>
  <si>
    <t xml:space="preserve"> 00034783 </t>
  </si>
  <si>
    <t>ENGENHEIRO ELETRICISTA</t>
  </si>
  <si>
    <t xml:space="preserve"> 71,7010000</t>
  </si>
  <si>
    <t xml:space="preserve"> 91,75</t>
  </si>
  <si>
    <t xml:space="preserve"> 6.578,57</t>
  </si>
  <si>
    <t xml:space="preserve"> 85,14%</t>
  </si>
  <si>
    <t xml:space="preserve"> 10,0000000</t>
  </si>
  <si>
    <t xml:space="preserve"> 649,27</t>
  </si>
  <si>
    <t xml:space="preserve"> 6.492,70</t>
  </si>
  <si>
    <t xml:space="preserve"> 85,32%</t>
  </si>
  <si>
    <t xml:space="preserve"> 00039501 </t>
  </si>
  <si>
    <t>KIT PORTA PRONTA DE MADEIRA, FOLHA PESADA (NBR 15930) DE 900 X 2100 MM, DE 40 MM  A 45 MM DE ESPESSURA, NUCLEO SOLIDO, CAPA LISA EM HDF, ACABAMENTO MELAMINICO BRANCO (INCLUI MARCO, ALIZARES, DOBRADICAS E FECHADURA EXTERNA)</t>
  </si>
  <si>
    <t xml:space="preserve"> 7,0000000</t>
  </si>
  <si>
    <t xml:space="preserve"> 917,12</t>
  </si>
  <si>
    <t xml:space="preserve"> 6.419,84</t>
  </si>
  <si>
    <t xml:space="preserve"> 85,50%</t>
  </si>
  <si>
    <t xml:space="preserve"> 604,0000000</t>
  </si>
  <si>
    <t xml:space="preserve"> 10,06</t>
  </si>
  <si>
    <t xml:space="preserve"> 6.076,24</t>
  </si>
  <si>
    <t xml:space="preserve"> 0,17%</t>
  </si>
  <si>
    <t xml:space="preserve"> 85,66%</t>
  </si>
  <si>
    <t xml:space="preserve"> 00001350 </t>
  </si>
  <si>
    <t>!EM PROCESSO DE DESATIVACAO! CHAPA DE MADEIRA COMPENSADA RESINADA PARA FORMA DE CONCRETO, DE *2,2 X 1,1* M, E = 10 MM</t>
  </si>
  <si>
    <t xml:space="preserve"> 80,8676786</t>
  </si>
  <si>
    <t xml:space="preserve"> 75,13</t>
  </si>
  <si>
    <t xml:space="preserve"> 6.075,59</t>
  </si>
  <si>
    <t xml:space="preserve"> 85,83%</t>
  </si>
  <si>
    <t xml:space="preserve"> 232,1000000</t>
  </si>
  <si>
    <t xml:space="preserve"> 25,05</t>
  </si>
  <si>
    <t xml:space="preserve"> 5.814,11</t>
  </si>
  <si>
    <t xml:space="preserve"> 0,16%</t>
  </si>
  <si>
    <t xml:space="preserve"> 85,99%</t>
  </si>
  <si>
    <t xml:space="preserve"> 679,8000000</t>
  </si>
  <si>
    <t xml:space="preserve"> 8,45</t>
  </si>
  <si>
    <t xml:space="preserve"> 5.744,31</t>
  </si>
  <si>
    <t xml:space="preserve"> 86,15%</t>
  </si>
  <si>
    <t xml:space="preserve"> 18,6500000</t>
  </si>
  <si>
    <t xml:space="preserve"> 300,00</t>
  </si>
  <si>
    <t xml:space="preserve"> 5.595,00</t>
  </si>
  <si>
    <t xml:space="preserve"> 0,15%</t>
  </si>
  <si>
    <t xml:space="preserve"> 86,30%</t>
  </si>
  <si>
    <t xml:space="preserve"> 8,8500000</t>
  </si>
  <si>
    <t xml:space="preserve"> 631,20</t>
  </si>
  <si>
    <t xml:space="preserve"> 5.586,12</t>
  </si>
  <si>
    <t xml:space="preserve"> 86,45%</t>
  </si>
  <si>
    <t xml:space="preserve"> 762,90</t>
  </si>
  <si>
    <t xml:space="preserve"> 5.340,30</t>
  </si>
  <si>
    <t xml:space="preserve"> 86,60%</t>
  </si>
  <si>
    <t xml:space="preserve"> 430,0000000</t>
  </si>
  <si>
    <t xml:space="preserve"> 12,36</t>
  </si>
  <si>
    <t xml:space="preserve"> 5.314,80</t>
  </si>
  <si>
    <t xml:space="preserve"> 86,75%</t>
  </si>
  <si>
    <t xml:space="preserve"> 30,0300000</t>
  </si>
  <si>
    <t xml:space="preserve"> 176,75</t>
  </si>
  <si>
    <t xml:space="preserve"> 5.307,80</t>
  </si>
  <si>
    <t xml:space="preserve"> 86,89%</t>
  </si>
  <si>
    <t xml:space="preserve"> 5.301,27</t>
  </si>
  <si>
    <t xml:space="preserve"> 87,04%</t>
  </si>
  <si>
    <t xml:space="preserve"> 1.319,99</t>
  </si>
  <si>
    <t xml:space="preserve"> 5.279,96</t>
  </si>
  <si>
    <t xml:space="preserve"> 0,14%</t>
  </si>
  <si>
    <t xml:space="preserve"> 87,18%</t>
  </si>
  <si>
    <t xml:space="preserve"> 273,1900000</t>
  </si>
  <si>
    <t xml:space="preserve"> 19,17</t>
  </si>
  <si>
    <t xml:space="preserve"> 5.237,05</t>
  </si>
  <si>
    <t xml:space="preserve"> 87,33%</t>
  </si>
  <si>
    <t xml:space="preserve"> 8,9064000</t>
  </si>
  <si>
    <t xml:space="preserve"> 573,58</t>
  </si>
  <si>
    <t xml:space="preserve"> 5.108,53</t>
  </si>
  <si>
    <t xml:space="preserve"> 87,47%</t>
  </si>
  <si>
    <t xml:space="preserve"> 21,49</t>
  </si>
  <si>
    <t xml:space="preserve"> 5.065,84</t>
  </si>
  <si>
    <t xml:space="preserve"> 87,61%</t>
  </si>
  <si>
    <t xml:space="preserve"> 8,0000000</t>
  </si>
  <si>
    <t xml:space="preserve"> 631,53</t>
  </si>
  <si>
    <t xml:space="preserve"> 5.052,24</t>
  </si>
  <si>
    <t xml:space="preserve"> 87,75%</t>
  </si>
  <si>
    <t xml:space="preserve"> 829,7700000</t>
  </si>
  <si>
    <t xml:space="preserve"> 5,81</t>
  </si>
  <si>
    <t xml:space="preserve"> 4.820,96</t>
  </si>
  <si>
    <t xml:space="preserve"> 0,13%</t>
  </si>
  <si>
    <t xml:space="preserve"> 87,88%</t>
  </si>
  <si>
    <t xml:space="preserve"> 2.409,00</t>
  </si>
  <si>
    <t xml:space="preserve"> 4.818,00</t>
  </si>
  <si>
    <t xml:space="preserve"> 88,01%</t>
  </si>
  <si>
    <t xml:space="preserve"> 19,0000000</t>
  </si>
  <si>
    <t xml:space="preserve"> 245,70</t>
  </si>
  <si>
    <t xml:space="preserve"> 4.668,30</t>
  </si>
  <si>
    <t xml:space="preserve"> 88,14%</t>
  </si>
  <si>
    <t xml:space="preserve"> 00043460 </t>
  </si>
  <si>
    <t>FERRAMENTAS - FAMILIA ELETRICISTA - HORISTA (ENCARGOS COMPLEMENTARES - COLETADO CAIXA)</t>
  </si>
  <si>
    <t xml:space="preserve"> 0,62</t>
  </si>
  <si>
    <t xml:space="preserve"> 4.556,98</t>
  </si>
  <si>
    <t xml:space="preserve"> 88,26%</t>
  </si>
  <si>
    <t xml:space="preserve"> 79,3832000</t>
  </si>
  <si>
    <t xml:space="preserve"> 56,56</t>
  </si>
  <si>
    <t xml:space="preserve"> 4.489,91</t>
  </si>
  <si>
    <t xml:space="preserve"> 0,12%</t>
  </si>
  <si>
    <t xml:space="preserve"> 88,39%</t>
  </si>
  <si>
    <t xml:space="preserve"> 16,2400000</t>
  </si>
  <si>
    <t xml:space="preserve"> 267,55</t>
  </si>
  <si>
    <t xml:space="preserve"> 4.345,01</t>
  </si>
  <si>
    <t xml:space="preserve"> 88,51%</t>
  </si>
  <si>
    <t xml:space="preserve"> 00025957 </t>
  </si>
  <si>
    <t>MONTADOR DE ESTRUTURAS METALICAS</t>
  </si>
  <si>
    <t xml:space="preserve"> 383,8376463</t>
  </si>
  <si>
    <t xml:space="preserve"> 11,09</t>
  </si>
  <si>
    <t xml:space="preserve"> 4.256,76</t>
  </si>
  <si>
    <t xml:space="preserve"> 88,62%</t>
  </si>
  <si>
    <t xml:space="preserve"> 00004425 </t>
  </si>
  <si>
    <t>VIGA NAO APARELHADA  *6 X 12* CM, EM MACARANDUBA, ANGELIM OU EQUIVALENTE DA REGIAO - BRUTA</t>
  </si>
  <si>
    <t xml:space="preserve"> 140,0493320</t>
  </si>
  <si>
    <t xml:space="preserve"> 29,82</t>
  </si>
  <si>
    <t xml:space="preserve"> 4.176,27</t>
  </si>
  <si>
    <t xml:space="preserve"> 0,11%</t>
  </si>
  <si>
    <t xml:space="preserve"> 88,74%</t>
  </si>
  <si>
    <t xml:space="preserve"> 35,9025736</t>
  </si>
  <si>
    <t xml:space="preserve"> 115,00</t>
  </si>
  <si>
    <t xml:space="preserve"> 4.128,80</t>
  </si>
  <si>
    <t xml:space="preserve"> 88,85%</t>
  </si>
  <si>
    <t xml:space="preserve"> 17,13</t>
  </si>
  <si>
    <t xml:space="preserve"> 4.038,05</t>
  </si>
  <si>
    <t xml:space="preserve"> 88,96%</t>
  </si>
  <si>
    <t xml:space="preserve"> 378,5100000</t>
  </si>
  <si>
    <t xml:space="preserve"> 10,54</t>
  </si>
  <si>
    <t xml:space="preserve"> 3.989,50</t>
  </si>
  <si>
    <t xml:space="preserve"> 89,07%</t>
  </si>
  <si>
    <t xml:space="preserve"> 81,7320000</t>
  </si>
  <si>
    <t xml:space="preserve"> 48,73</t>
  </si>
  <si>
    <t xml:space="preserve"> 3.982,80</t>
  </si>
  <si>
    <t xml:space="preserve"> 89,18%</t>
  </si>
  <si>
    <t xml:space="preserve"> 124,3000000</t>
  </si>
  <si>
    <t xml:space="preserve"> 31,92</t>
  </si>
  <si>
    <t xml:space="preserve"> 3.967,66</t>
  </si>
  <si>
    <t xml:space="preserve"> 89,29%</t>
  </si>
  <si>
    <t xml:space="preserve"> 77,5300000</t>
  </si>
  <si>
    <t xml:space="preserve"> 51,00</t>
  </si>
  <si>
    <t xml:space="preserve"> 3.954,03</t>
  </si>
  <si>
    <t xml:space="preserve"> 89,40%</t>
  </si>
  <si>
    <t xml:space="preserve"> 25,0000000</t>
  </si>
  <si>
    <t xml:space="preserve"> 153,30</t>
  </si>
  <si>
    <t xml:space="preserve"> 3.832,50</t>
  </si>
  <si>
    <t xml:space="preserve"> 89,50%</t>
  </si>
  <si>
    <t xml:space="preserve"> 0,41</t>
  </si>
  <si>
    <t xml:space="preserve"> 3.643,10</t>
  </si>
  <si>
    <t xml:space="preserve"> 0,10%</t>
  </si>
  <si>
    <t xml:space="preserve"> 89,60%</t>
  </si>
  <si>
    <t xml:space="preserve"> 00043489 </t>
  </si>
  <si>
    <t>EPI - FAMILIA PEDREIRO - HORISTA (ENCARGOS COMPLEMENTARES - COLETADO CAIXA)</t>
  </si>
  <si>
    <t xml:space="preserve"> 3.823,0811096</t>
  </si>
  <si>
    <t xml:space="preserve"> 0,95</t>
  </si>
  <si>
    <t xml:space="preserve"> 3.631,93</t>
  </si>
  <si>
    <t xml:space="preserve"> 89,70%</t>
  </si>
  <si>
    <t xml:space="preserve"> 82,1100000</t>
  </si>
  <si>
    <t xml:space="preserve"> 44,15</t>
  </si>
  <si>
    <t xml:space="preserve"> 3.625,16</t>
  </si>
  <si>
    <t xml:space="preserve"> 89,80%</t>
  </si>
  <si>
    <t xml:space="preserve"> 359,09</t>
  </si>
  <si>
    <t xml:space="preserve"> 3.590,90</t>
  </si>
  <si>
    <t xml:space="preserve"> 89,90%</t>
  </si>
  <si>
    <t xml:space="preserve"> 128,1945000</t>
  </si>
  <si>
    <t xml:space="preserve"> 27,86</t>
  </si>
  <si>
    <t xml:space="preserve"> 3.571,50</t>
  </si>
  <si>
    <t xml:space="preserve"> 90,00%</t>
  </si>
  <si>
    <t xml:space="preserve"> 713,89</t>
  </si>
  <si>
    <t xml:space="preserve"> 3.569,45</t>
  </si>
  <si>
    <t xml:space="preserve"> 90,10%</t>
  </si>
  <si>
    <t xml:space="preserve"> 156,4680000</t>
  </si>
  <si>
    <t xml:space="preserve"> 22,58</t>
  </si>
  <si>
    <t xml:space="preserve"> 3.533,05</t>
  </si>
  <si>
    <t xml:space="preserve"> 90,19%</t>
  </si>
  <si>
    <t xml:space="preserve"> 20,47</t>
  </si>
  <si>
    <t xml:space="preserve"> 3.454,11</t>
  </si>
  <si>
    <t xml:space="preserve"> 0,09%</t>
  </si>
  <si>
    <t xml:space="preserve"> 90,29%</t>
  </si>
  <si>
    <t xml:space="preserve"> 3.399,00</t>
  </si>
  <si>
    <t xml:space="preserve"> 90,38%</t>
  </si>
  <si>
    <t xml:space="preserve"> 169,4000000</t>
  </si>
  <si>
    <t xml:space="preserve"> 3.247,40</t>
  </si>
  <si>
    <t xml:space="preserve"> 90,47%</t>
  </si>
  <si>
    <t xml:space="preserve"> 9,0000000</t>
  </si>
  <si>
    <t xml:space="preserve"> 359,90</t>
  </si>
  <si>
    <t xml:space="preserve"> 3.239,10</t>
  </si>
  <si>
    <t xml:space="preserve"> 90,56%</t>
  </si>
  <si>
    <t xml:space="preserve"> 214,2000000</t>
  </si>
  <si>
    <t xml:space="preserve"> 14,76</t>
  </si>
  <si>
    <t xml:space="preserve"> 3.161,59</t>
  </si>
  <si>
    <t xml:space="preserve"> 90,65%</t>
  </si>
  <si>
    <t xml:space="preserve"> 00010556 </t>
  </si>
  <si>
    <t>PORTA DE MADEIRA, FOLHA MEDIA (NBR 15930) DE 900 X 2100 MM, DE 35 MM A 40 MM DE ESPESSURA, NUCLEO SEMI-SOLIDO (SARRAFEADO), CAPA LISA EM HDF, ACABAMENTO EM PRIMER PARA PINTURA</t>
  </si>
  <si>
    <t xml:space="preserve"> 11,0000000</t>
  </si>
  <si>
    <t xml:space="preserve"> 281,38</t>
  </si>
  <si>
    <t xml:space="preserve"> 3.095,18</t>
  </si>
  <si>
    <t xml:space="preserve"> 0,08%</t>
  </si>
  <si>
    <t xml:space="preserve"> 90,73%</t>
  </si>
  <si>
    <t xml:space="preserve"> 531,5220000</t>
  </si>
  <si>
    <t xml:space="preserve"> 5,82</t>
  </si>
  <si>
    <t xml:space="preserve"> 3.093,46</t>
  </si>
  <si>
    <t xml:space="preserve"> 90,82%</t>
  </si>
  <si>
    <t xml:space="preserve"> 121,0000000</t>
  </si>
  <si>
    <t xml:space="preserve"> 24,96</t>
  </si>
  <si>
    <t xml:space="preserve"> 3.020,16</t>
  </si>
  <si>
    <t xml:space="preserve"> 90,90%</t>
  </si>
  <si>
    <t xml:space="preserve"> 13,0000000</t>
  </si>
  <si>
    <t xml:space="preserve"> 232,23</t>
  </si>
  <si>
    <t xml:space="preserve"> 3.018,99</t>
  </si>
  <si>
    <t xml:space="preserve"> 90,98%</t>
  </si>
  <si>
    <t xml:space="preserve"> 00000252 </t>
  </si>
  <si>
    <t>AJUDANTE DE SERRALHEIRO</t>
  </si>
  <si>
    <t xml:space="preserve"> 265,3749902</t>
  </si>
  <si>
    <t xml:space="preserve"> 11,27</t>
  </si>
  <si>
    <t xml:space="preserve"> 2.990,78</t>
  </si>
  <si>
    <t xml:space="preserve"> 91,06%</t>
  </si>
  <si>
    <t xml:space="preserve"> 327,0000000</t>
  </si>
  <si>
    <t xml:space="preserve"> 8,87</t>
  </si>
  <si>
    <t xml:space="preserve"> 2.900,49</t>
  </si>
  <si>
    <t xml:space="preserve"> 91,14%</t>
  </si>
  <si>
    <t xml:space="preserve"> 154,0000000</t>
  </si>
  <si>
    <t xml:space="preserve"> 18,50</t>
  </si>
  <si>
    <t xml:space="preserve"> 2.849,00</t>
  </si>
  <si>
    <t xml:space="preserve"> 91,22%</t>
  </si>
  <si>
    <t xml:space="preserve"> 00012872 </t>
  </si>
  <si>
    <t>GESSEIRO</t>
  </si>
  <si>
    <t xml:space="preserve"> 188,2899520</t>
  </si>
  <si>
    <t xml:space="preserve"> 2.839,41</t>
  </si>
  <si>
    <t xml:space="preserve"> 91,30%</t>
  </si>
  <si>
    <t xml:space="preserve"> 3,6000000</t>
  </si>
  <si>
    <t xml:space="preserve"> 771,44</t>
  </si>
  <si>
    <t xml:space="preserve"> 2.777,18</t>
  </si>
  <si>
    <t xml:space="preserve"> 91,38%</t>
  </si>
  <si>
    <t xml:space="preserve"> 285,3761590</t>
  </si>
  <si>
    <t xml:space="preserve"> 9,59</t>
  </si>
  <si>
    <t xml:space="preserve"> 2.736,76</t>
  </si>
  <si>
    <t xml:space="preserve"> 91,45%</t>
  </si>
  <si>
    <t xml:space="preserve"> 00043490 </t>
  </si>
  <si>
    <t>EPI - FAMILIA PINTOR - HORISTA (ENCARGOS COMPLEMENTARES - COLETADO CAIXA)</t>
  </si>
  <si>
    <t xml:space="preserve"> 2.020,0805804</t>
  </si>
  <si>
    <t xml:space="preserve"> 1,33</t>
  </si>
  <si>
    <t xml:space="preserve"> 2.686,71</t>
  </si>
  <si>
    <t xml:space="preserve"> 0,07%</t>
  </si>
  <si>
    <t xml:space="preserve"> 91,53%</t>
  </si>
  <si>
    <t xml:space="preserve"> 57,6400000</t>
  </si>
  <si>
    <t xml:space="preserve"> 45,73</t>
  </si>
  <si>
    <t xml:space="preserve"> 2.635,88</t>
  </si>
  <si>
    <t xml:space="preserve"> 91,60%</t>
  </si>
  <si>
    <t xml:space="preserve"> 00043483 </t>
  </si>
  <si>
    <t>EPI - FAMILIA CARPINTEIRO DE FORMAS - HORISTA (ENCARGOS COMPLEMENTARES - COLETADO CAIXA)</t>
  </si>
  <si>
    <t xml:space="preserve"> 2.504,0814415</t>
  </si>
  <si>
    <t xml:space="preserve"> 1,05</t>
  </si>
  <si>
    <t xml:space="preserve"> 2.629,29</t>
  </si>
  <si>
    <t xml:space="preserve"> 91,67%</t>
  </si>
  <si>
    <t xml:space="preserve"> 18,4704000</t>
  </si>
  <si>
    <t xml:space="preserve"> 142,32</t>
  </si>
  <si>
    <t xml:space="preserve"> 2.628,71</t>
  </si>
  <si>
    <t xml:space="preserve"> 91,74%</t>
  </si>
  <si>
    <t xml:space="preserve"> 00011190 </t>
  </si>
  <si>
    <t>JANELA BASCULANTE, ACO, COM BATENTE/REQUADRO, 60 X 60 CM (SEM VIDROS)</t>
  </si>
  <si>
    <t xml:space="preserve"> 12,9010320</t>
  </si>
  <si>
    <t xml:space="preserve"> 203,45</t>
  </si>
  <si>
    <t xml:space="preserve"> 2.624,71</t>
  </si>
  <si>
    <t xml:space="preserve"> 91,81%</t>
  </si>
  <si>
    <t xml:space="preserve"> 52,5000000</t>
  </si>
  <si>
    <t xml:space="preserve"> 48,90</t>
  </si>
  <si>
    <t xml:space="preserve"> 2.567,25</t>
  </si>
  <si>
    <t xml:space="preserve"> 91,88%</t>
  </si>
  <si>
    <t xml:space="preserve"> 00043466 </t>
  </si>
  <si>
    <t>FERRAMENTAS - FAMILIA PINTOR - HORISTA (ENCARGOS COMPLEMENTARES - COLETADO CAIXA)</t>
  </si>
  <si>
    <t xml:space="preserve"> 1,27</t>
  </si>
  <si>
    <t xml:space="preserve"> 2.565,50</t>
  </si>
  <si>
    <t xml:space="preserve"> 91,95%</t>
  </si>
  <si>
    <t xml:space="preserve"> 28,1270000</t>
  </si>
  <si>
    <t xml:space="preserve"> 90,00</t>
  </si>
  <si>
    <t xml:space="preserve"> 2.531,43</t>
  </si>
  <si>
    <t xml:space="preserve"> 92,02%</t>
  </si>
  <si>
    <t xml:space="preserve"> 00000183 </t>
  </si>
  <si>
    <t>BATENTE/ PORTAL/ ADUELA/ MARCO MACICO, E= *3 CM, L= *13 CM, *60 CM A 120* CM X *210 CM,  EM CEDRINHO/ ANGELIM COMERCIAL/ EUCALIPTO/ CURUPIXA/ PEROBA/ CUMARU OU EQUIVALENTE DA REGIAO (NAO INCLUI ALIZARES)</t>
  </si>
  <si>
    <t>JG</t>
  </si>
  <si>
    <t xml:space="preserve"> 2.530,00</t>
  </si>
  <si>
    <t xml:space="preserve"> 92,09%</t>
  </si>
  <si>
    <t xml:space="preserve"> 218,5860000</t>
  </si>
  <si>
    <t xml:space="preserve"> 11,56</t>
  </si>
  <si>
    <t xml:space="preserve"> 2.526,85</t>
  </si>
  <si>
    <t xml:space="preserve"> 92,16%</t>
  </si>
  <si>
    <t xml:space="preserve"> 2.500,00</t>
  </si>
  <si>
    <t xml:space="preserve"> 92,23%</t>
  </si>
  <si>
    <t xml:space="preserve"> 3,0000000</t>
  </si>
  <si>
    <t xml:space="preserve"> 833,33</t>
  </si>
  <si>
    <t xml:space="preserve"> 2.499,99</t>
  </si>
  <si>
    <t xml:space="preserve"> 92,30%</t>
  </si>
  <si>
    <t xml:space="preserve"> 00000246 </t>
  </si>
  <si>
    <t>AUXILIAR DE ENCANADOR OU BOMBEIRO HIDRAULICO</t>
  </si>
  <si>
    <t xml:space="preserve"> 233,4230703</t>
  </si>
  <si>
    <t xml:space="preserve"> 10,68</t>
  </si>
  <si>
    <t xml:space="preserve"> 2.492,96</t>
  </si>
  <si>
    <t xml:space="preserve"> 92,37%</t>
  </si>
  <si>
    <t xml:space="preserve"> 2.355,31</t>
  </si>
  <si>
    <t xml:space="preserve"> 0,06%</t>
  </si>
  <si>
    <t xml:space="preserve"> 92,43%</t>
  </si>
  <si>
    <t xml:space="preserve"> 196,9120000</t>
  </si>
  <si>
    <t xml:space="preserve"> 11,94</t>
  </si>
  <si>
    <t xml:space="preserve"> 2.351,13</t>
  </si>
  <si>
    <t xml:space="preserve"> 92,50%</t>
  </si>
  <si>
    <t xml:space="preserve"> 3,7840000</t>
  </si>
  <si>
    <t xml:space="preserve"> 616,58</t>
  </si>
  <si>
    <t xml:space="preserve"> 2.333,14</t>
  </si>
  <si>
    <t xml:space="preserve"> 92,56%</t>
  </si>
  <si>
    <t xml:space="preserve"> 27,0000000</t>
  </si>
  <si>
    <t xml:space="preserve"> 83,94</t>
  </si>
  <si>
    <t xml:space="preserve"> 2.266,38</t>
  </si>
  <si>
    <t xml:space="preserve"> 92,62%</t>
  </si>
  <si>
    <t xml:space="preserve"> 00043465 </t>
  </si>
  <si>
    <t>FERRAMENTAS - FAMILIA PEDREIRO - HORISTA (ENCARGOS COMPLEMENTARES - COLETADO CAIXA)</t>
  </si>
  <si>
    <t xml:space="preserve"> 0,58</t>
  </si>
  <si>
    <t xml:space="preserve"> 2.217,39</t>
  </si>
  <si>
    <t xml:space="preserve"> 92,69%</t>
  </si>
  <si>
    <t xml:space="preserve"> 00034566 </t>
  </si>
  <si>
    <t>BLOCO DE CONCRETO ESTRUTURAL 14 X 19 X 29 CM, FBK 6 MPA (NBR 6136)</t>
  </si>
  <si>
    <t xml:space="preserve"> 677,8648800</t>
  </si>
  <si>
    <t xml:space="preserve"> 3,27</t>
  </si>
  <si>
    <t xml:space="preserve"> 2.216,62</t>
  </si>
  <si>
    <t xml:space="preserve"> 92,75%</t>
  </si>
  <si>
    <t xml:space="preserve"> 369,16</t>
  </si>
  <si>
    <t xml:space="preserve"> 2.214,96</t>
  </si>
  <si>
    <t xml:space="preserve"> 92,81%</t>
  </si>
  <si>
    <t xml:space="preserve"> 368,98</t>
  </si>
  <si>
    <t xml:space="preserve"> 2.213,88</t>
  </si>
  <si>
    <t xml:space="preserve"> 92,87%</t>
  </si>
  <si>
    <t xml:space="preserve"> 167,9745600</t>
  </si>
  <si>
    <t xml:space="preserve"> 13,14</t>
  </si>
  <si>
    <t xml:space="preserve"> 2.207,19</t>
  </si>
  <si>
    <t xml:space="preserve"> 92,93%</t>
  </si>
  <si>
    <t xml:space="preserve"> 1.102,00</t>
  </si>
  <si>
    <t xml:space="preserve"> 2.204,00</t>
  </si>
  <si>
    <t xml:space="preserve"> 92,99%</t>
  </si>
  <si>
    <t xml:space="preserve"> 35,5391610</t>
  </si>
  <si>
    <t xml:space="preserve"> 61,56</t>
  </si>
  <si>
    <t xml:space="preserve"> 2.187,79</t>
  </si>
  <si>
    <t xml:space="preserve"> 93,05%</t>
  </si>
  <si>
    <t xml:space="preserve"> 33,0000000</t>
  </si>
  <si>
    <t xml:space="preserve"> 65,22</t>
  </si>
  <si>
    <t xml:space="preserve"> 2.152,26</t>
  </si>
  <si>
    <t xml:space="preserve"> 93,11%</t>
  </si>
  <si>
    <t xml:space="preserve"> 9,4500000</t>
  </si>
  <si>
    <t xml:space="preserve"> 220,50</t>
  </si>
  <si>
    <t xml:space="preserve"> 2.083,72</t>
  </si>
  <si>
    <t xml:space="preserve"> 93,17%</t>
  </si>
  <si>
    <t xml:space="preserve"> 71,5861440</t>
  </si>
  <si>
    <t xml:space="preserve"> 29,08</t>
  </si>
  <si>
    <t xml:space="preserve"> 2.081,73</t>
  </si>
  <si>
    <t xml:space="preserve"> 93,22%</t>
  </si>
  <si>
    <t xml:space="preserve"> 28,0000000</t>
  </si>
  <si>
    <t xml:space="preserve"> 73,80</t>
  </si>
  <si>
    <t xml:space="preserve"> 2.066,40</t>
  </si>
  <si>
    <t xml:space="preserve"> 93,28%</t>
  </si>
  <si>
    <t xml:space="preserve"> 12,6000000</t>
  </si>
  <si>
    <t xml:space="preserve"> 163,57</t>
  </si>
  <si>
    <t xml:space="preserve"> 2.060,98</t>
  </si>
  <si>
    <t xml:space="preserve"> 93,34%</t>
  </si>
  <si>
    <t xml:space="preserve"> 158,10</t>
  </si>
  <si>
    <t xml:space="preserve"> 2.055,30</t>
  </si>
  <si>
    <t xml:space="preserve"> 93,39%</t>
  </si>
  <si>
    <t xml:space="preserve"> 32,0440000</t>
  </si>
  <si>
    <t xml:space="preserve"> 62,71</t>
  </si>
  <si>
    <t xml:space="preserve"> 2.009,48</t>
  </si>
  <si>
    <t xml:space="preserve"> 93,45%</t>
  </si>
  <si>
    <t xml:space="preserve"> 001609 </t>
  </si>
  <si>
    <t>ALIZAR ALUMINIO PARA CAIXILHO PINT.ELETROSTATICA BRANCA</t>
  </si>
  <si>
    <t xml:space="preserve"> 56,1000000</t>
  </si>
  <si>
    <t xml:space="preserve"> 35,33</t>
  </si>
  <si>
    <t xml:space="preserve"> 1.982,01</t>
  </si>
  <si>
    <t xml:space="preserve"> 0,05%</t>
  </si>
  <si>
    <t xml:space="preserve"> 93,50%</t>
  </si>
  <si>
    <t xml:space="preserve"> 76,0000000</t>
  </si>
  <si>
    <t xml:space="preserve"> 25,91</t>
  </si>
  <si>
    <t xml:space="preserve"> 1.969,16</t>
  </si>
  <si>
    <t xml:space="preserve"> 93,56%</t>
  </si>
  <si>
    <t xml:space="preserve"> 65,40</t>
  </si>
  <si>
    <t xml:space="preserve"> 1.962,00</t>
  </si>
  <si>
    <t xml:space="preserve"> 93,61%</t>
  </si>
  <si>
    <t xml:space="preserve"> 200,0274000</t>
  </si>
  <si>
    <t xml:space="preserve"> 9,75</t>
  </si>
  <si>
    <t xml:space="preserve"> 1.950,27</t>
  </si>
  <si>
    <t xml:space="preserve"> 93,66%</t>
  </si>
  <si>
    <t xml:space="preserve"> 00010489 </t>
  </si>
  <si>
    <t>VIDRACEIRO</t>
  </si>
  <si>
    <t xml:space="preserve"> 142,2554819</t>
  </si>
  <si>
    <t xml:space="preserve"> 13,70</t>
  </si>
  <si>
    <t xml:space="preserve"> 1.948,90</t>
  </si>
  <si>
    <t xml:space="preserve"> 93,72%</t>
  </si>
  <si>
    <t xml:space="preserve"> 35,2000000</t>
  </si>
  <si>
    <t xml:space="preserve"> 54,90</t>
  </si>
  <si>
    <t xml:space="preserve"> 1.932,48</t>
  </si>
  <si>
    <t xml:space="preserve"> 93,77%</t>
  </si>
  <si>
    <t xml:space="preserve"> 00003799 </t>
  </si>
  <si>
    <t>LUMINARIA DE SOBREPOR EM CHAPA DE ACO PARA 2 LAMPADAS FLUORESCENTES DE *36* W, ALETADA, COMPLETA (LAMPADAS E REATOR INCLUSOS)</t>
  </si>
  <si>
    <t xml:space="preserve"> 20,6210000</t>
  </si>
  <si>
    <t xml:space="preserve"> 92,61</t>
  </si>
  <si>
    <t xml:space="preserve"> 1.909,71</t>
  </si>
  <si>
    <t xml:space="preserve"> 93,82%</t>
  </si>
  <si>
    <t xml:space="preserve"> 00004755 </t>
  </si>
  <si>
    <t>MARMORISTA / GRANITEIRO</t>
  </si>
  <si>
    <t xml:space="preserve"> 161,8792403</t>
  </si>
  <si>
    <t xml:space="preserve"> 11,75</t>
  </si>
  <si>
    <t xml:space="preserve"> 1.902,08</t>
  </si>
  <si>
    <t xml:space="preserve"> 93,87%</t>
  </si>
  <si>
    <t xml:space="preserve"> 158,40</t>
  </si>
  <si>
    <t xml:space="preserve"> 1.900,80</t>
  </si>
  <si>
    <t xml:space="preserve"> 93,93%</t>
  </si>
  <si>
    <t xml:space="preserve"> 376,63</t>
  </si>
  <si>
    <t xml:space="preserve"> 1.883,15</t>
  </si>
  <si>
    <t xml:space="preserve"> 93,98%</t>
  </si>
  <si>
    <t xml:space="preserve"> 74,7050000</t>
  </si>
  <si>
    <t xml:space="preserve"> 24,54</t>
  </si>
  <si>
    <t xml:space="preserve"> 1.833,26</t>
  </si>
  <si>
    <t xml:space="preserve"> 94,03%</t>
  </si>
  <si>
    <t xml:space="preserve"> 896,00</t>
  </si>
  <si>
    <t xml:space="preserve"> 683,52</t>
  </si>
  <si>
    <t xml:space="preserve"> 1.792,00</t>
  </si>
  <si>
    <t xml:space="preserve"> 94,08%</t>
  </si>
  <si>
    <t xml:space="preserve"> 447,62</t>
  </si>
  <si>
    <t xml:space="preserve"> 1.790,48</t>
  </si>
  <si>
    <t xml:space="preserve"> 94,13%</t>
  </si>
  <si>
    <t xml:space="preserve"> 870,65</t>
  </si>
  <si>
    <t xml:space="preserve"> 1.741,30</t>
  </si>
  <si>
    <t xml:space="preserve"> 94,17%</t>
  </si>
  <si>
    <t xml:space="preserve"> 00039025 </t>
  </si>
  <si>
    <t>PORTA DE ABRIR EM ALUMINIO TIPO VENEZIANA, ACABAMENTO ANODIZADO NATURAL, SEM GUARNICAO/ALIZAR/VISTA, 87 X 210 CM</t>
  </si>
  <si>
    <t xml:space="preserve"> 2,3687144</t>
  </si>
  <si>
    <t xml:space="preserve"> 729,58</t>
  </si>
  <si>
    <t xml:space="preserve"> 1.728,17</t>
  </si>
  <si>
    <t xml:space="preserve"> 94,22%</t>
  </si>
  <si>
    <t xml:space="preserve"> 42,0743600</t>
  </si>
  <si>
    <t xml:space="preserve"> 40,94</t>
  </si>
  <si>
    <t xml:space="preserve"> 1.722,52</t>
  </si>
  <si>
    <t xml:space="preserve"> 94,27%</t>
  </si>
  <si>
    <t xml:space="preserve"> 341,81</t>
  </si>
  <si>
    <t xml:space="preserve"> 1.709,05</t>
  </si>
  <si>
    <t xml:space="preserve"> 94,32%</t>
  </si>
  <si>
    <t xml:space="preserve"> 425,50</t>
  </si>
  <si>
    <t xml:space="preserve"> 1.702,00</t>
  </si>
  <si>
    <t xml:space="preserve"> 94,36%</t>
  </si>
  <si>
    <t xml:space="preserve"> 90,6211800</t>
  </si>
  <si>
    <t xml:space="preserve"> 18,67</t>
  </si>
  <si>
    <t xml:space="preserve"> 1.691,90</t>
  </si>
  <si>
    <t xml:space="preserve"> 94,41%</t>
  </si>
  <si>
    <t xml:space="preserve"> 238,17</t>
  </si>
  <si>
    <t xml:space="preserve"> 1.667,19</t>
  </si>
  <si>
    <t xml:space="preserve"> 94,46%</t>
  </si>
  <si>
    <t xml:space="preserve"> 176,0000000</t>
  </si>
  <si>
    <t xml:space="preserve"> 9,46</t>
  </si>
  <si>
    <t xml:space="preserve"> 1.664,96</t>
  </si>
  <si>
    <t xml:space="preserve"> 94,50%</t>
  </si>
  <si>
    <t xml:space="preserve"> 240,0160000</t>
  </si>
  <si>
    <t xml:space="preserve"> 6,93</t>
  </si>
  <si>
    <t xml:space="preserve"> 1.663,31</t>
  </si>
  <si>
    <t xml:space="preserve"> 94,55%</t>
  </si>
  <si>
    <t xml:space="preserve"> 47,8060000</t>
  </si>
  <si>
    <t xml:space="preserve"> 34,65</t>
  </si>
  <si>
    <t xml:space="preserve"> 1.656,48</t>
  </si>
  <si>
    <t xml:space="preserve"> 94,59%</t>
  </si>
  <si>
    <t xml:space="preserve"> 206,94</t>
  </si>
  <si>
    <t xml:space="preserve"> 1.655,52</t>
  </si>
  <si>
    <t xml:space="preserve"> 94,64%</t>
  </si>
  <si>
    <t xml:space="preserve"> 44,8800000</t>
  </si>
  <si>
    <t xml:space="preserve"> 36,73</t>
  </si>
  <si>
    <t xml:space="preserve"> 1.648,44</t>
  </si>
  <si>
    <t xml:space="preserve"> 94,68%</t>
  </si>
  <si>
    <t xml:space="preserve"> 110,0550000</t>
  </si>
  <si>
    <t xml:space="preserve"> 14,72</t>
  </si>
  <si>
    <t xml:space="preserve"> 1.620,01</t>
  </si>
  <si>
    <t xml:space="preserve"> 0,04%</t>
  </si>
  <si>
    <t xml:space="preserve"> 94,73%</t>
  </si>
  <si>
    <t xml:space="preserve"> 12,4680000</t>
  </si>
  <si>
    <t xml:space="preserve"> 129,26</t>
  </si>
  <si>
    <t xml:space="preserve"> 1.611,61</t>
  </si>
  <si>
    <t xml:space="preserve"> 94,77%</t>
  </si>
  <si>
    <t xml:space="preserve"> 80,5008000</t>
  </si>
  <si>
    <t xml:space="preserve"> 19,92</t>
  </si>
  <si>
    <t xml:space="preserve"> 1.603,58</t>
  </si>
  <si>
    <t xml:space="preserve"> 94,82%</t>
  </si>
  <si>
    <t xml:space="preserve"> 145,75</t>
  </si>
  <si>
    <t xml:space="preserve"> 1.603,25</t>
  </si>
  <si>
    <t xml:space="preserve"> 94,86%</t>
  </si>
  <si>
    <t xml:space="preserve"> 200,0000000</t>
  </si>
  <si>
    <t xml:space="preserve"> 8,00</t>
  </si>
  <si>
    <t xml:space="preserve"> 1.600,00</t>
  </si>
  <si>
    <t xml:space="preserve"> 94,90%</t>
  </si>
  <si>
    <t xml:space="preserve"> 0,06</t>
  </si>
  <si>
    <t xml:space="preserve"> 1.575,10</t>
  </si>
  <si>
    <t xml:space="preserve"> 94,95%</t>
  </si>
  <si>
    <t xml:space="preserve"> 51,2380000</t>
  </si>
  <si>
    <t xml:space="preserve"> 30,60</t>
  </si>
  <si>
    <t xml:space="preserve"> 1.567,88</t>
  </si>
  <si>
    <t xml:space="preserve"> 94,99%</t>
  </si>
  <si>
    <t xml:space="preserve"> 781,45</t>
  </si>
  <si>
    <t xml:space="preserve"> 1.562,90</t>
  </si>
  <si>
    <t xml:space="preserve"> 95,03%</t>
  </si>
  <si>
    <t xml:space="preserve"> 1.544,30</t>
  </si>
  <si>
    <t xml:space="preserve"> 95,08%</t>
  </si>
  <si>
    <t xml:space="preserve"> 227,3200000</t>
  </si>
  <si>
    <t xml:space="preserve"> 6,77</t>
  </si>
  <si>
    <t xml:space="preserve"> 1.538,96</t>
  </si>
  <si>
    <t xml:space="preserve"> 95,12%</t>
  </si>
  <si>
    <t xml:space="preserve"> 00002438 </t>
  </si>
  <si>
    <t>ELETROTECNICO</t>
  </si>
  <si>
    <t xml:space="preserve"> 69,0872000</t>
  </si>
  <si>
    <t xml:space="preserve"> 22,24</t>
  </si>
  <si>
    <t xml:space="preserve"> 1.536,50</t>
  </si>
  <si>
    <t xml:space="preserve"> 95,16%</t>
  </si>
  <si>
    <t xml:space="preserve"> 71,0000000</t>
  </si>
  <si>
    <t xml:space="preserve"> 21,31</t>
  </si>
  <si>
    <t xml:space="preserve"> 1.513,01</t>
  </si>
  <si>
    <t xml:space="preserve"> 95,20%</t>
  </si>
  <si>
    <t xml:space="preserve"> 6,19</t>
  </si>
  <si>
    <t xml:space="preserve"> 1.459,17</t>
  </si>
  <si>
    <t xml:space="preserve"> 95,24%</t>
  </si>
  <si>
    <t xml:space="preserve"> 00036520 </t>
  </si>
  <si>
    <t>BACIA SANITARIA (VASO) CONVENCIONAL PARA PCD SEM FURO FRONTAL, DE LOUCA BRANCA, SEM ASSENTO</t>
  </si>
  <si>
    <t xml:space="preserve"> 471,59</t>
  </si>
  <si>
    <t xml:space="preserve"> 1.414,77</t>
  </si>
  <si>
    <t xml:space="preserve"> 95,28%</t>
  </si>
  <si>
    <t xml:space="preserve"> 64,9600000</t>
  </si>
  <si>
    <t xml:space="preserve"> 21,66</t>
  </si>
  <si>
    <t xml:space="preserve"> 1.407,03</t>
  </si>
  <si>
    <t xml:space="preserve"> 95,32%</t>
  </si>
  <si>
    <t xml:space="preserve"> 00000392 </t>
  </si>
  <si>
    <t>ABRACADEIRA EM ACO PARA AMARRACAO DE ELETRODUTOS, TIPO D, COM 1/2" E PARAFUSO DE FIXACAO</t>
  </si>
  <si>
    <t xml:space="preserve"> 1.014,7193830</t>
  </si>
  <si>
    <t xml:space="preserve"> 1,38</t>
  </si>
  <si>
    <t xml:space="preserve"> 1.400,31</t>
  </si>
  <si>
    <t xml:space="preserve"> 95,36%</t>
  </si>
  <si>
    <t xml:space="preserve"> 278,30</t>
  </si>
  <si>
    <t xml:space="preserve"> 1.391,50</t>
  </si>
  <si>
    <t xml:space="preserve"> 95,40%</t>
  </si>
  <si>
    <t xml:space="preserve"> 00006160 </t>
  </si>
  <si>
    <t>SOLDADOR</t>
  </si>
  <si>
    <t xml:space="preserve"> 91,1435367</t>
  </si>
  <si>
    <t xml:space="preserve"> 1.374,44</t>
  </si>
  <si>
    <t xml:space="preserve"> 95,43%</t>
  </si>
  <si>
    <t xml:space="preserve"> 684,64</t>
  </si>
  <si>
    <t xml:space="preserve"> 1.369,28</t>
  </si>
  <si>
    <t xml:space="preserve"> 95,47%</t>
  </si>
  <si>
    <t xml:space="preserve"> 13,0732000</t>
  </si>
  <si>
    <t xml:space="preserve"> 103,70</t>
  </si>
  <si>
    <t xml:space="preserve"> 1.355,69</t>
  </si>
  <si>
    <t xml:space="preserve"> 95,51%</t>
  </si>
  <si>
    <t xml:space="preserve"> 1.984,0000000</t>
  </si>
  <si>
    <t xml:space="preserve"> 0,68</t>
  </si>
  <si>
    <t xml:space="preserve"> 1.349,12</t>
  </si>
  <si>
    <t xml:space="preserve"> 95,54%</t>
  </si>
  <si>
    <t xml:space="preserve"> 00036204 </t>
  </si>
  <si>
    <t>BARRA DE APOIO RETA, EM ACO INOX POLIDO, COMPRIMENTO 60CM, DIAMETRO MINIMO 3 CM</t>
  </si>
  <si>
    <t xml:space="preserve"> 133,51</t>
  </si>
  <si>
    <t xml:space="preserve"> 1.335,10</t>
  </si>
  <si>
    <t xml:space="preserve"> 95,58%</t>
  </si>
  <si>
    <t xml:space="preserve"> 666,84</t>
  </si>
  <si>
    <t xml:space="preserve"> 1.333,68</t>
  </si>
  <si>
    <t xml:space="preserve"> 95,62%</t>
  </si>
  <si>
    <t xml:space="preserve"> 684,5998890</t>
  </si>
  <si>
    <t xml:space="preserve"> 1,94</t>
  </si>
  <si>
    <t xml:space="preserve"> 1.328,12</t>
  </si>
  <si>
    <t xml:space="preserve"> 95,65%</t>
  </si>
  <si>
    <t xml:space="preserve"> 00003081 </t>
  </si>
  <si>
    <t>FECHADURA ESPELHO PARA PORTA EXTERNA, EM ACO INOX (MAQUINA, TESTA E CONTRA-TESTA) E EM ZAMAC (MACANETA, LINGUETA E TRINCOS) COM ACABAMENTO CROMADO, MAQUINA DE 55 MM, INCLUINDO CHAVE TIPO CILINDRO</t>
  </si>
  <si>
    <t xml:space="preserve"> 108,62</t>
  </si>
  <si>
    <t xml:space="preserve"> 1.303,44</t>
  </si>
  <si>
    <t xml:space="preserve"> 95,69%</t>
  </si>
  <si>
    <t xml:space="preserve"> 96,0000000</t>
  </si>
  <si>
    <t xml:space="preserve"> 13,50</t>
  </si>
  <si>
    <t xml:space="preserve"> 1.296,00</t>
  </si>
  <si>
    <t xml:space="preserve"> 95,73%</t>
  </si>
  <si>
    <t xml:space="preserve"> 00004721 </t>
  </si>
  <si>
    <t>PEDRA BRITADA N. 1 (9,5 a 19 MM) POSTO PEDREIRA/FORNECEDOR, SEM FRETE</t>
  </si>
  <si>
    <t xml:space="preserve"> 9,5464128</t>
  </si>
  <si>
    <t xml:space="preserve"> 131,56</t>
  </si>
  <si>
    <t xml:space="preserve"> 1.255,93</t>
  </si>
  <si>
    <t xml:space="preserve"> 0,03%</t>
  </si>
  <si>
    <t xml:space="preserve"> 95,76%</t>
  </si>
  <si>
    <t xml:space="preserve"> 399,90</t>
  </si>
  <si>
    <t xml:space="preserve"> 1.199,70</t>
  </si>
  <si>
    <t xml:space="preserve"> 95,79%</t>
  </si>
  <si>
    <t xml:space="preserve"> 00004302 </t>
  </si>
  <si>
    <t>PARAFUSO ZINCADO ROSCA SOBERBA, CABECA SEXTAVADA, 5/16 " X 250 MM, PARA FIXACAO DE TELHA EM MADEIRA</t>
  </si>
  <si>
    <t xml:space="preserve"> 278,3314800</t>
  </si>
  <si>
    <t xml:space="preserve"> 4,28</t>
  </si>
  <si>
    <t xml:space="preserve"> 1.191,26</t>
  </si>
  <si>
    <t xml:space="preserve"> 95,83%</t>
  </si>
  <si>
    <t xml:space="preserve"> 266,0000000</t>
  </si>
  <si>
    <t xml:space="preserve"> 4,41</t>
  </si>
  <si>
    <t xml:space="preserve"> 1.173,06</t>
  </si>
  <si>
    <t xml:space="preserve"> 95,86%</t>
  </si>
  <si>
    <t xml:space="preserve"> 209,0000000</t>
  </si>
  <si>
    <t xml:space="preserve"> 5,57</t>
  </si>
  <si>
    <t xml:space="preserve"> 1.164,13</t>
  </si>
  <si>
    <t xml:space="preserve"> 95,89%</t>
  </si>
  <si>
    <t xml:space="preserve"> 580,00</t>
  </si>
  <si>
    <t xml:space="preserve"> 1.160,00</t>
  </si>
  <si>
    <t xml:space="preserve"> 95,92%</t>
  </si>
  <si>
    <t xml:space="preserve"> 21,0000000</t>
  </si>
  <si>
    <t xml:space="preserve"> 53,55</t>
  </si>
  <si>
    <t xml:space="preserve"> 1.124,55</t>
  </si>
  <si>
    <t xml:space="preserve"> 95,95%</t>
  </si>
  <si>
    <t xml:space="preserve"> 160,00</t>
  </si>
  <si>
    <t xml:space="preserve"> 1.120,00</t>
  </si>
  <si>
    <t xml:space="preserve"> 95,98%</t>
  </si>
  <si>
    <t xml:space="preserve"> 138,71</t>
  </si>
  <si>
    <t xml:space="preserve"> 1.109,68</t>
  </si>
  <si>
    <t xml:space="preserve"> 96,01%</t>
  </si>
  <si>
    <t xml:space="preserve"> 00004221 </t>
  </si>
  <si>
    <t>OLEO DIESEL COMBUSTIVEL COMUM</t>
  </si>
  <si>
    <t xml:space="preserve"> 237,7888489</t>
  </si>
  <si>
    <t xml:space="preserve"> 4,65</t>
  </si>
  <si>
    <t xml:space="preserve"> 1.105,72</t>
  </si>
  <si>
    <t xml:space="preserve"> 96,04%</t>
  </si>
  <si>
    <t xml:space="preserve"> 13,8000000</t>
  </si>
  <si>
    <t xml:space="preserve"> 80,06</t>
  </si>
  <si>
    <t xml:space="preserve"> 1.104,83</t>
  </si>
  <si>
    <t xml:space="preserve"> 96,07%</t>
  </si>
  <si>
    <t xml:space="preserve"> 183,87</t>
  </si>
  <si>
    <t xml:space="preserve"> 1.103,22</t>
  </si>
  <si>
    <t xml:space="preserve"> 96,10%</t>
  </si>
  <si>
    <t xml:space="preserve"> 00004058 </t>
  </si>
  <si>
    <t>MECANICO DE EQUIPAMENTOS PESADOS</t>
  </si>
  <si>
    <t xml:space="preserve"> 64,3409852</t>
  </si>
  <si>
    <t xml:space="preserve"> 17,09</t>
  </si>
  <si>
    <t xml:space="preserve"> 1.099,59</t>
  </si>
  <si>
    <t xml:space="preserve"> 96,14%</t>
  </si>
  <si>
    <t xml:space="preserve"> 00034794 </t>
  </si>
  <si>
    <t>MECANICO DE REFRIGERACAO</t>
  </si>
  <si>
    <t xml:space="preserve"> 62,6095800</t>
  </si>
  <si>
    <t xml:space="preserve"> 17,53</t>
  </si>
  <si>
    <t xml:space="preserve"> 1.097,55</t>
  </si>
  <si>
    <t xml:space="preserve"> 96,17%</t>
  </si>
  <si>
    <t xml:space="preserve"> 00020017 </t>
  </si>
  <si>
    <t>!EM PROCESSO DE DESATIVACAO! GUARNICAO/ ALIZAR/ VISTA MACICA, E= *1* CM, L= *4,5* CM, EM CEDRINHO/ ANGELIM COMERCIAL/  EUCALIPTO/ CURUPIXA/ PEROBA/ CUMARU OU EQUIVALENTE DA REGIAO</t>
  </si>
  <si>
    <t xml:space="preserve"> 130,4886000</t>
  </si>
  <si>
    <t xml:space="preserve"> 8,36</t>
  </si>
  <si>
    <t xml:space="preserve"> 1.090,88</t>
  </si>
  <si>
    <t xml:space="preserve"> 96,20%</t>
  </si>
  <si>
    <t xml:space="preserve"> 179,9100000</t>
  </si>
  <si>
    <t xml:space="preserve"> 6,03</t>
  </si>
  <si>
    <t xml:space="preserve"> 1.084,86</t>
  </si>
  <si>
    <t xml:space="preserve"> 96,23%</t>
  </si>
  <si>
    <t xml:space="preserve"> 269,00</t>
  </si>
  <si>
    <t xml:space="preserve"> 1.076,00</t>
  </si>
  <si>
    <t xml:space="preserve"> 96,25%</t>
  </si>
  <si>
    <t xml:space="preserve"> 130,3550000</t>
  </si>
  <si>
    <t xml:space="preserve"> 8,20</t>
  </si>
  <si>
    <t xml:space="preserve"> 1.068,91</t>
  </si>
  <si>
    <t xml:space="preserve"> 96,28%</t>
  </si>
  <si>
    <t xml:space="preserve"> 177,24</t>
  </si>
  <si>
    <t xml:space="preserve"> 1.063,44</t>
  </si>
  <si>
    <t xml:space="preserve"> 96,31%</t>
  </si>
  <si>
    <t xml:space="preserve"> 00021029 </t>
  </si>
  <si>
    <t>MANGUEIRA DE INCENDIO, TIPO 1, DE 1 1/2", COMPRIMENTO = 15 M, TECIDO EM FIO DE POLIESTER E TUBO INTERNO EM BORRACHA SINTETICA, COM UNIOES ENGATE RAPIDO</t>
  </si>
  <si>
    <t xml:space="preserve"> 265,00</t>
  </si>
  <si>
    <t xml:space="preserve"> 1.060,00</t>
  </si>
  <si>
    <t xml:space="preserve"> 96,34%</t>
  </si>
  <si>
    <t xml:space="preserve"> 00010420 </t>
  </si>
  <si>
    <t>BACIA SANITARIA (VASO) CONVENCIONAL DE LOUCA BRANCA</t>
  </si>
  <si>
    <t xml:space="preserve"> 149,90</t>
  </si>
  <si>
    <t xml:space="preserve"> 1.049,30</t>
  </si>
  <si>
    <t xml:space="preserve"> 96,37%</t>
  </si>
  <si>
    <t xml:space="preserve"> 117,3000000</t>
  </si>
  <si>
    <t xml:space="preserve"> 8,85</t>
  </si>
  <si>
    <t xml:space="preserve"> 1.038,11</t>
  </si>
  <si>
    <t xml:space="preserve"> 96,40%</t>
  </si>
  <si>
    <t xml:space="preserve"> 26,0000000</t>
  </si>
  <si>
    <t xml:space="preserve"> 39,90</t>
  </si>
  <si>
    <t xml:space="preserve"> 1.037,40</t>
  </si>
  <si>
    <t xml:space="preserve"> 96,43%</t>
  </si>
  <si>
    <t xml:space="preserve"> 60,5000000</t>
  </si>
  <si>
    <t xml:space="preserve"> 17,12</t>
  </si>
  <si>
    <t xml:space="preserve"> 1.035,76</t>
  </si>
  <si>
    <t xml:space="preserve"> 96,46%</t>
  </si>
  <si>
    <t xml:space="preserve"> 68,88</t>
  </si>
  <si>
    <t xml:space="preserve"> 1.033,20</t>
  </si>
  <si>
    <t xml:space="preserve"> 96,48%</t>
  </si>
  <si>
    <t xml:space="preserve"> 96,51%</t>
  </si>
  <si>
    <t xml:space="preserve"> 64,3632000</t>
  </si>
  <si>
    <t xml:space="preserve"> 15,83</t>
  </si>
  <si>
    <t xml:space="preserve"> 1.018,87</t>
  </si>
  <si>
    <t xml:space="preserve"> 96,54%</t>
  </si>
  <si>
    <t xml:space="preserve"> 36,18</t>
  </si>
  <si>
    <t xml:space="preserve"> 1.013,04</t>
  </si>
  <si>
    <t xml:space="preserve"> 96,57%</t>
  </si>
  <si>
    <t xml:space="preserve"> 504,00</t>
  </si>
  <si>
    <t xml:space="preserve"> 1.008,00</t>
  </si>
  <si>
    <t xml:space="preserve"> 96,60%</t>
  </si>
  <si>
    <t xml:space="preserve"> 167,00</t>
  </si>
  <si>
    <t xml:space="preserve"> 1.002,00</t>
  </si>
  <si>
    <t xml:space="preserve"> 96,62%</t>
  </si>
  <si>
    <t xml:space="preserve"> 250,00</t>
  </si>
  <si>
    <t xml:space="preserve"> 1.000,00</t>
  </si>
  <si>
    <t xml:space="preserve"> 96,65%</t>
  </si>
  <si>
    <t xml:space="preserve"> 495,00</t>
  </si>
  <si>
    <t xml:space="preserve"> 990,00</t>
  </si>
  <si>
    <t xml:space="preserve"> 96,68%</t>
  </si>
  <si>
    <t xml:space="preserve"> 89,93</t>
  </si>
  <si>
    <t xml:space="preserve"> 989,23</t>
  </si>
  <si>
    <t xml:space="preserve"> 96,71%</t>
  </si>
  <si>
    <t xml:space="preserve"> 43,0000000</t>
  </si>
  <si>
    <t xml:space="preserve"> 22,40</t>
  </si>
  <si>
    <t xml:space="preserve"> 963,20</t>
  </si>
  <si>
    <t xml:space="preserve"> 96,73%</t>
  </si>
  <si>
    <t xml:space="preserve"> 00004760 </t>
  </si>
  <si>
    <t>AZULEJISTA OU LADRILHEIRO</t>
  </si>
  <si>
    <t xml:space="preserve"> 63,5000361</t>
  </si>
  <si>
    <t xml:space="preserve"> 957,58</t>
  </si>
  <si>
    <t xml:space="preserve"> 96,76%</t>
  </si>
  <si>
    <t xml:space="preserve"> 00043459 </t>
  </si>
  <si>
    <t>FERRAMENTAS - FAMILIA CARPINTEIRO DE FORMAS - HORISTA (ENCARGOS COMPLEMENTARES - COLETADO CAIXA)</t>
  </si>
  <si>
    <t xml:space="preserve"> 0,38</t>
  </si>
  <si>
    <t xml:space="preserve"> 951,55</t>
  </si>
  <si>
    <t xml:space="preserve"> 96,78%</t>
  </si>
  <si>
    <t xml:space="preserve"> 50,6100000</t>
  </si>
  <si>
    <t xml:space="preserve"> 18,76</t>
  </si>
  <si>
    <t xml:space="preserve"> 949,44</t>
  </si>
  <si>
    <t xml:space="preserve"> 96,81%</t>
  </si>
  <si>
    <t xml:space="preserve"> 47,2500000</t>
  </si>
  <si>
    <t xml:space="preserve"> 20,00</t>
  </si>
  <si>
    <t xml:space="preserve"> 945,00</t>
  </si>
  <si>
    <t xml:space="preserve"> 96,84%</t>
  </si>
  <si>
    <t xml:space="preserve"> 472,00</t>
  </si>
  <si>
    <t xml:space="preserve"> 944,00</t>
  </si>
  <si>
    <t xml:space="preserve"> 96,86%</t>
  </si>
  <si>
    <t xml:space="preserve"> 941,00</t>
  </si>
  <si>
    <t xml:space="preserve"> 96,89%</t>
  </si>
  <si>
    <t xml:space="preserve"> 312,00</t>
  </si>
  <si>
    <t xml:space="preserve"> 936,00</t>
  </si>
  <si>
    <t xml:space="preserve"> 96,91%</t>
  </si>
  <si>
    <t xml:space="preserve"> 233,83</t>
  </si>
  <si>
    <t xml:space="preserve"> 935,32</t>
  </si>
  <si>
    <t xml:space="preserve"> 96,94%</t>
  </si>
  <si>
    <t xml:space="preserve"> 116,80</t>
  </si>
  <si>
    <t xml:space="preserve"> 934,40</t>
  </si>
  <si>
    <t xml:space="preserve"> 96,97%</t>
  </si>
  <si>
    <t xml:space="preserve"> 632,4408620</t>
  </si>
  <si>
    <t xml:space="preserve"> 1,47</t>
  </si>
  <si>
    <t xml:space="preserve"> 929,69</t>
  </si>
  <si>
    <t xml:space="preserve"> 96,99%</t>
  </si>
  <si>
    <t xml:space="preserve"> 1.213,3537308</t>
  </si>
  <si>
    <t xml:space="preserve"> 0,76</t>
  </si>
  <si>
    <t xml:space="preserve"> 922,15</t>
  </si>
  <si>
    <t xml:space="preserve"> 97,02%</t>
  </si>
  <si>
    <t xml:space="preserve"> 22,0000000</t>
  </si>
  <si>
    <t xml:space="preserve"> 907,50</t>
  </si>
  <si>
    <t xml:space="preserve"> 0,02%</t>
  </si>
  <si>
    <t xml:space="preserve"> 97,04%</t>
  </si>
  <si>
    <t xml:space="preserve"> 900,37</t>
  </si>
  <si>
    <t xml:space="preserve"> 97,07%</t>
  </si>
  <si>
    <t xml:space="preserve"> 00001341 </t>
  </si>
  <si>
    <t>CHAPA DE LAMINADO MELAMINICO, TEXTURIZADO, DE *1,25 X 3,08* M, E = 0,8 MM</t>
  </si>
  <si>
    <t xml:space="preserve"> 19,8450000</t>
  </si>
  <si>
    <t xml:space="preserve"> 44,87</t>
  </si>
  <si>
    <t xml:space="preserve"> 890,45</t>
  </si>
  <si>
    <t xml:space="preserve"> 97,09%</t>
  </si>
  <si>
    <t xml:space="preserve"> 6,2500000</t>
  </si>
  <si>
    <t xml:space="preserve"> 137,31</t>
  </si>
  <si>
    <t xml:space="preserve"> 858,19</t>
  </si>
  <si>
    <t xml:space="preserve"> 97,11%</t>
  </si>
  <si>
    <t xml:space="preserve"> 424,55</t>
  </si>
  <si>
    <t xml:space="preserve"> 849,10</t>
  </si>
  <si>
    <t xml:space="preserve"> 97,14%</t>
  </si>
  <si>
    <t xml:space="preserve"> 00004763 </t>
  </si>
  <si>
    <t>TAQUEADOR OU TAQUEIRO</t>
  </si>
  <si>
    <t xml:space="preserve"> 45,6061287</t>
  </si>
  <si>
    <t xml:space="preserve"> 843,71</t>
  </si>
  <si>
    <t xml:space="preserve"> 97,16%</t>
  </si>
  <si>
    <t xml:space="preserve"> 420,29</t>
  </si>
  <si>
    <t xml:space="preserve"> 840,58</t>
  </si>
  <si>
    <t xml:space="preserve"> 97,18%</t>
  </si>
  <si>
    <t xml:space="preserve"> 410,10</t>
  </si>
  <si>
    <t xml:space="preserve"> 820,20</t>
  </si>
  <si>
    <t xml:space="preserve"> 97,21%</t>
  </si>
  <si>
    <t xml:space="preserve"> 819,00</t>
  </si>
  <si>
    <t xml:space="preserve"> 97,23%</t>
  </si>
  <si>
    <t xml:space="preserve"> 406,70</t>
  </si>
  <si>
    <t xml:space="preserve"> 813,40</t>
  </si>
  <si>
    <t xml:space="preserve"> 97,25%</t>
  </si>
  <si>
    <t xml:space="preserve"> 305,6160610</t>
  </si>
  <si>
    <t xml:space="preserve"> 2,61</t>
  </si>
  <si>
    <t xml:space="preserve"> 797,66</t>
  </si>
  <si>
    <t xml:space="preserve"> 97,27%</t>
  </si>
  <si>
    <t xml:space="preserve"> 398,00</t>
  </si>
  <si>
    <t xml:space="preserve"> 796,00</t>
  </si>
  <si>
    <t xml:space="preserve"> 97,29%</t>
  </si>
  <si>
    <t xml:space="preserve"> 49,7484150</t>
  </si>
  <si>
    <t xml:space="preserve"> 15,98</t>
  </si>
  <si>
    <t xml:space="preserve"> 794,98</t>
  </si>
  <si>
    <t xml:space="preserve"> 97,32%</t>
  </si>
  <si>
    <t xml:space="preserve"> 264,34</t>
  </si>
  <si>
    <t xml:space="preserve"> 793,02</t>
  </si>
  <si>
    <t xml:space="preserve"> 97,34%</t>
  </si>
  <si>
    <t xml:space="preserve"> 18,8000000</t>
  </si>
  <si>
    <t xml:space="preserve"> 42,16</t>
  </si>
  <si>
    <t xml:space="preserve"> 792,61</t>
  </si>
  <si>
    <t xml:space="preserve"> 97,36%</t>
  </si>
  <si>
    <t xml:space="preserve"> 1.361,0000000</t>
  </si>
  <si>
    <t xml:space="preserve"> 789,38</t>
  </si>
  <si>
    <t xml:space="preserve"> 97,38%</t>
  </si>
  <si>
    <t xml:space="preserve"> 260,70</t>
  </si>
  <si>
    <t xml:space="preserve"> 782,10</t>
  </si>
  <si>
    <t xml:space="preserve"> 97,40%</t>
  </si>
  <si>
    <t xml:space="preserve"> 441,4701000</t>
  </si>
  <si>
    <t xml:space="preserve"> 1,77</t>
  </si>
  <si>
    <t xml:space="preserve"> 781,40</t>
  </si>
  <si>
    <t xml:space="preserve"> 97,42%</t>
  </si>
  <si>
    <t xml:space="preserve"> 92,1194710</t>
  </si>
  <si>
    <t xml:space="preserve"> 778,41</t>
  </si>
  <si>
    <t xml:space="preserve"> 97,45%</t>
  </si>
  <si>
    <t xml:space="preserve"> 24,0000000</t>
  </si>
  <si>
    <t xml:space="preserve"> 31,98</t>
  </si>
  <si>
    <t xml:space="preserve"> 767,52</t>
  </si>
  <si>
    <t xml:space="preserve"> 97,47%</t>
  </si>
  <si>
    <t xml:space="preserve"> 137,3100000</t>
  </si>
  <si>
    <t xml:space="preserve"> 5,54</t>
  </si>
  <si>
    <t xml:space="preserve"> 760,70</t>
  </si>
  <si>
    <t xml:space="preserve"> 97,49%</t>
  </si>
  <si>
    <t xml:space="preserve"> 20,0000000</t>
  </si>
  <si>
    <t xml:space="preserve"> 37,81</t>
  </si>
  <si>
    <t xml:space="preserve"> 756,20</t>
  </si>
  <si>
    <t xml:space="preserve"> 97,51%</t>
  </si>
  <si>
    <t xml:space="preserve"> 66,9552000</t>
  </si>
  <si>
    <t xml:space="preserve"> 11,22</t>
  </si>
  <si>
    <t xml:space="preserve"> 751,24</t>
  </si>
  <si>
    <t xml:space="preserve"> 97,53%</t>
  </si>
  <si>
    <t xml:space="preserve"> 375,60</t>
  </si>
  <si>
    <t xml:space="preserve"> 751,20</t>
  </si>
  <si>
    <t xml:space="preserve"> 97,55%</t>
  </si>
  <si>
    <t xml:space="preserve"> 66,48</t>
  </si>
  <si>
    <t xml:space="preserve"> 731,28</t>
  </si>
  <si>
    <t xml:space="preserve"> 97,57%</t>
  </si>
  <si>
    <t xml:space="preserve"> 3,4530000</t>
  </si>
  <si>
    <t xml:space="preserve"> 211,63</t>
  </si>
  <si>
    <t xml:space="preserve"> 730,76</t>
  </si>
  <si>
    <t xml:space="preserve"> 97,59%</t>
  </si>
  <si>
    <t xml:space="preserve"> 103,22</t>
  </si>
  <si>
    <t xml:space="preserve"> 722,54</t>
  </si>
  <si>
    <t xml:space="preserve"> 97,61%</t>
  </si>
  <si>
    <t xml:space="preserve"> 57,4980000</t>
  </si>
  <si>
    <t xml:space="preserve"> 12,17</t>
  </si>
  <si>
    <t xml:space="preserve"> 699,75</t>
  </si>
  <si>
    <t xml:space="preserve"> 97,63%</t>
  </si>
  <si>
    <t xml:space="preserve"> 0,35</t>
  </si>
  <si>
    <t xml:space="preserve"> 694,40</t>
  </si>
  <si>
    <t xml:space="preserve"> 97,65%</t>
  </si>
  <si>
    <t xml:space="preserve"> 00001339 </t>
  </si>
  <si>
    <t>COLA A BASE DE RESINA SINTETICA PARA CHAPA DE LAMINADO MELAMINICO</t>
  </si>
  <si>
    <t xml:space="preserve"> 17,0100000</t>
  </si>
  <si>
    <t xml:space="preserve"> 40,40</t>
  </si>
  <si>
    <t xml:space="preserve"> 687,20</t>
  </si>
  <si>
    <t xml:space="preserve"> 97,67%</t>
  </si>
  <si>
    <t xml:space="preserve"> 00037666 </t>
  </si>
  <si>
    <t>OPERADOR DE BETONEIRA ESTACIONARIA / MISTURADOR</t>
  </si>
  <si>
    <t xml:space="preserve"> 63,1560442</t>
  </si>
  <si>
    <t xml:space="preserve"> 10,78</t>
  </si>
  <si>
    <t xml:space="preserve"> 680,82</t>
  </si>
  <si>
    <t xml:space="preserve"> 97,69%</t>
  </si>
  <si>
    <t xml:space="preserve"> 67,8900000</t>
  </si>
  <si>
    <t xml:space="preserve"> 9,95</t>
  </si>
  <si>
    <t xml:space="preserve"> 675,51</t>
  </si>
  <si>
    <t xml:space="preserve"> 97,70%</t>
  </si>
  <si>
    <t xml:space="preserve"> 142,5000000</t>
  </si>
  <si>
    <t xml:space="preserve"> 4,70</t>
  </si>
  <si>
    <t xml:space="preserve"> 669,75</t>
  </si>
  <si>
    <t xml:space="preserve"> 97,72%</t>
  </si>
  <si>
    <t xml:space="preserve"> 18,3975000</t>
  </si>
  <si>
    <t xml:space="preserve"> 36,40</t>
  </si>
  <si>
    <t xml:space="preserve"> 669,67</t>
  </si>
  <si>
    <t xml:space="preserve"> 97,74%</t>
  </si>
  <si>
    <t xml:space="preserve"> 727,4351852</t>
  </si>
  <si>
    <t xml:space="preserve"> 0,92</t>
  </si>
  <si>
    <t xml:space="preserve"> 669,24</t>
  </si>
  <si>
    <t xml:space="preserve"> 97,76%</t>
  </si>
  <si>
    <t xml:space="preserve"> 00002731 </t>
  </si>
  <si>
    <t>POSTE ROLICO DE MADEIRA TRATADA, D = 20 A 25 CM, H = 12,00 M, EM EUCALIPTO OU EQUIVALENTE DA REGIAO</t>
  </si>
  <si>
    <t xml:space="preserve"> 7,9600000</t>
  </si>
  <si>
    <t xml:space="preserve"> 83,54</t>
  </si>
  <si>
    <t xml:space="preserve"> 664,98</t>
  </si>
  <si>
    <t xml:space="preserve"> 97,78%</t>
  </si>
  <si>
    <t xml:space="preserve"> 11,5800000</t>
  </si>
  <si>
    <t xml:space="preserve"> 56,88</t>
  </si>
  <si>
    <t xml:space="preserve"> 658,67</t>
  </si>
  <si>
    <t xml:space="preserve"> 97,80%</t>
  </si>
  <si>
    <t xml:space="preserve"> 81,8040000</t>
  </si>
  <si>
    <t xml:space="preserve"> 7,89</t>
  </si>
  <si>
    <t xml:space="preserve"> 645,43</t>
  </si>
  <si>
    <t xml:space="preserve"> 97,81%</t>
  </si>
  <si>
    <t xml:space="preserve"> 70,52</t>
  </si>
  <si>
    <t xml:space="preserve"> 634,68</t>
  </si>
  <si>
    <t xml:space="preserve"> 97,83%</t>
  </si>
  <si>
    <t xml:space="preserve"> 315,94</t>
  </si>
  <si>
    <t xml:space="preserve"> 631,88</t>
  </si>
  <si>
    <t xml:space="preserve"> 97,85%</t>
  </si>
  <si>
    <t xml:space="preserve"> 00002432 </t>
  </si>
  <si>
    <t>DOBRADICA EM ACO/FERRO, 3 1/2" X  3", E= 1,9  A 2 MM, COM ANEL,  CROMADO OU ZINCADO, TAMPA BOLA, COM PARAFUSOS</t>
  </si>
  <si>
    <t xml:space="preserve"> 42,3240000</t>
  </si>
  <si>
    <t xml:space="preserve"> 14,68</t>
  </si>
  <si>
    <t xml:space="preserve"> 621,32</t>
  </si>
  <si>
    <t xml:space="preserve"> 97,87%</t>
  </si>
  <si>
    <t xml:space="preserve"> 00004785 </t>
  </si>
  <si>
    <t>PINTOR PARA TINTA EPOXI</t>
  </si>
  <si>
    <t xml:space="preserve"> 38,2151921</t>
  </si>
  <si>
    <t xml:space="preserve"> 16,20</t>
  </si>
  <si>
    <t xml:space="preserve"> 619,09</t>
  </si>
  <si>
    <t xml:space="preserve"> 97,88%</t>
  </si>
  <si>
    <t xml:space="preserve"> 1,8000000</t>
  </si>
  <si>
    <t xml:space="preserve"> 343,66</t>
  </si>
  <si>
    <t xml:space="preserve"> 618,59</t>
  </si>
  <si>
    <t xml:space="preserve"> 97,90%</t>
  </si>
  <si>
    <t xml:space="preserve"> 308,88</t>
  </si>
  <si>
    <t xml:space="preserve"> 617,76</t>
  </si>
  <si>
    <t xml:space="preserve"> 97,92%</t>
  </si>
  <si>
    <t xml:space="preserve"> 16,0000000</t>
  </si>
  <si>
    <t xml:space="preserve"> 38,27</t>
  </si>
  <si>
    <t xml:space="preserve"> 612,32</t>
  </si>
  <si>
    <t xml:space="preserve"> 97,93%</t>
  </si>
  <si>
    <t xml:space="preserve"> 50,90</t>
  </si>
  <si>
    <t xml:space="preserve"> 610,80</t>
  </si>
  <si>
    <t xml:space="preserve"> 97,95%</t>
  </si>
  <si>
    <t xml:space="preserve"> 3,5929000</t>
  </si>
  <si>
    <t xml:space="preserve"> 169,22</t>
  </si>
  <si>
    <t xml:space="preserve"> 607,99</t>
  </si>
  <si>
    <t xml:space="preserve"> 97,97%</t>
  </si>
  <si>
    <t xml:space="preserve"> 303,25</t>
  </si>
  <si>
    <t xml:space="preserve"> 606,50</t>
  </si>
  <si>
    <t xml:space="preserve"> 97,98%</t>
  </si>
  <si>
    <t xml:space="preserve"> 303,00</t>
  </si>
  <si>
    <t xml:space="preserve"> 606,00</t>
  </si>
  <si>
    <t xml:space="preserve"> 98,00%</t>
  </si>
  <si>
    <t xml:space="preserve"> 24,09</t>
  </si>
  <si>
    <t xml:space="preserve"> 602,25</t>
  </si>
  <si>
    <t xml:space="preserve"> 98,02%</t>
  </si>
  <si>
    <t xml:space="preserve"> 298,86</t>
  </si>
  <si>
    <t xml:space="preserve"> 597,72</t>
  </si>
  <si>
    <t xml:space="preserve"> 98,03%</t>
  </si>
  <si>
    <t xml:space="preserve"> 00004230 </t>
  </si>
  <si>
    <t>OPERADOR DE MAQUINAS E TRATORES DIVERSOS (TERRAPLANAGEM)</t>
  </si>
  <si>
    <t xml:space="preserve"> 51,2303991</t>
  </si>
  <si>
    <t xml:space="preserve"> 11,46</t>
  </si>
  <si>
    <t xml:space="preserve"> 587,10</t>
  </si>
  <si>
    <t xml:space="preserve"> 98,05%</t>
  </si>
  <si>
    <t xml:space="preserve"> 34,9484000</t>
  </si>
  <si>
    <t xml:space="preserve"> 16,69</t>
  </si>
  <si>
    <t xml:space="preserve"> 583,29</t>
  </si>
  <si>
    <t xml:space="preserve"> 98,06%</t>
  </si>
  <si>
    <t xml:space="preserve"> 52,0000000</t>
  </si>
  <si>
    <t xml:space="preserve"> 11,16</t>
  </si>
  <si>
    <t xml:space="preserve"> 580,32</t>
  </si>
  <si>
    <t xml:space="preserve"> 98,08%</t>
  </si>
  <si>
    <t xml:space="preserve"> 00002701 </t>
  </si>
  <si>
    <t>INSTALADOR DE TUBULACOES (TUBOS/EQUIPAMENTOS)</t>
  </si>
  <si>
    <t xml:space="preserve"> 49,9461857</t>
  </si>
  <si>
    <t xml:space="preserve"> 11,60</t>
  </si>
  <si>
    <t xml:space="preserve"> 579,38</t>
  </si>
  <si>
    <t xml:space="preserve"> 98,10%</t>
  </si>
  <si>
    <t xml:space="preserve"> 19,26</t>
  </si>
  <si>
    <t xml:space="preserve"> 577,80</t>
  </si>
  <si>
    <t xml:space="preserve"> 98,11%</t>
  </si>
  <si>
    <t xml:space="preserve"> 19,6384500</t>
  </si>
  <si>
    <t xml:space="preserve"> 29,26</t>
  </si>
  <si>
    <t xml:space="preserve"> 574,62</t>
  </si>
  <si>
    <t xml:space="preserve"> 98,13%</t>
  </si>
  <si>
    <t xml:space="preserve"> 78,7722600</t>
  </si>
  <si>
    <t xml:space="preserve"> 7,26</t>
  </si>
  <si>
    <t xml:space="preserve"> 571,89</t>
  </si>
  <si>
    <t xml:space="preserve"> 98,14%</t>
  </si>
  <si>
    <t xml:space="preserve"> 569,00</t>
  </si>
  <si>
    <t xml:space="preserve"> 98,16%</t>
  </si>
  <si>
    <t xml:space="preserve"> 187,63</t>
  </si>
  <si>
    <t xml:space="preserve"> 562,89</t>
  </si>
  <si>
    <t xml:space="preserve"> 98,18%</t>
  </si>
  <si>
    <t xml:space="preserve"> 72,0676000</t>
  </si>
  <si>
    <t xml:space="preserve"> 7,67</t>
  </si>
  <si>
    <t xml:space="preserve"> 552,76</t>
  </si>
  <si>
    <t xml:space="preserve"> 98,19%</t>
  </si>
  <si>
    <t xml:space="preserve"> 34,50</t>
  </si>
  <si>
    <t xml:space="preserve"> 552,00</t>
  </si>
  <si>
    <t xml:space="preserve"> 98,21%</t>
  </si>
  <si>
    <t xml:space="preserve"> 55,07</t>
  </si>
  <si>
    <t xml:space="preserve"> 550,70</t>
  </si>
  <si>
    <t xml:space="preserve"> 98,22%</t>
  </si>
  <si>
    <t xml:space="preserve"> 00043485 </t>
  </si>
  <si>
    <t>EPI - FAMILIA ENCANADOR - HORISTA (ENCARGOS COMPLEMENTARES - COLETADO CAIXA)</t>
  </si>
  <si>
    <t xml:space="preserve"> 677,6783043</t>
  </si>
  <si>
    <t xml:space="preserve"> 0,80</t>
  </si>
  <si>
    <t xml:space="preserve"> 542,14</t>
  </si>
  <si>
    <t xml:space="preserve"> 0,01%</t>
  </si>
  <si>
    <t xml:space="preserve"> 98,24%</t>
  </si>
  <si>
    <t xml:space="preserve"> 9,5200000</t>
  </si>
  <si>
    <t xml:space="preserve"> 56,54</t>
  </si>
  <si>
    <t xml:space="preserve"> 538,26</t>
  </si>
  <si>
    <t xml:space="preserve"> 98,25%</t>
  </si>
  <si>
    <t xml:space="preserve"> 26,5600275</t>
  </si>
  <si>
    <t xml:space="preserve"> 20,15</t>
  </si>
  <si>
    <t xml:space="preserve"> 535,18</t>
  </si>
  <si>
    <t xml:space="preserve"> 98,26%</t>
  </si>
  <si>
    <t xml:space="preserve"> 14,4900000</t>
  </si>
  <si>
    <t xml:space="preserve"> 36,76</t>
  </si>
  <si>
    <t xml:space="preserve"> 532,65</t>
  </si>
  <si>
    <t xml:space="preserve"> 98,28%</t>
  </si>
  <si>
    <t xml:space="preserve"> 33,3629940</t>
  </si>
  <si>
    <t xml:space="preserve"> 15,84</t>
  </si>
  <si>
    <t xml:space="preserve"> 528,47</t>
  </si>
  <si>
    <t xml:space="preserve"> 98,29%</t>
  </si>
  <si>
    <t xml:space="preserve"> 31,0000000</t>
  </si>
  <si>
    <t xml:space="preserve"> 16,90</t>
  </si>
  <si>
    <t xml:space="preserve"> 523,90</t>
  </si>
  <si>
    <t xml:space="preserve"> 98,31%</t>
  </si>
  <si>
    <t xml:space="preserve"> 21,80</t>
  </si>
  <si>
    <t xml:space="preserve"> 523,20</t>
  </si>
  <si>
    <t xml:space="preserve"> 98,32%</t>
  </si>
  <si>
    <t xml:space="preserve"> 92,3821680</t>
  </si>
  <si>
    <t xml:space="preserve"> 5,64</t>
  </si>
  <si>
    <t xml:space="preserve"> 521,04</t>
  </si>
  <si>
    <t xml:space="preserve"> 98,34%</t>
  </si>
  <si>
    <t xml:space="preserve"> 259,90</t>
  </si>
  <si>
    <t xml:space="preserve"> 519,80</t>
  </si>
  <si>
    <t xml:space="preserve"> 98,35%</t>
  </si>
  <si>
    <t xml:space="preserve"> 28,2336000</t>
  </si>
  <si>
    <t xml:space="preserve"> 18,37</t>
  </si>
  <si>
    <t xml:space="preserve"> 518,65</t>
  </si>
  <si>
    <t xml:space="preserve"> 98,37%</t>
  </si>
  <si>
    <t xml:space="preserve"> 517,89</t>
  </si>
  <si>
    <t xml:space="preserve"> 98,38%</t>
  </si>
  <si>
    <t xml:space="preserve"> 39,0000000</t>
  </si>
  <si>
    <t xml:space="preserve"> 13,25</t>
  </si>
  <si>
    <t xml:space="preserve"> 516,75</t>
  </si>
  <si>
    <t xml:space="preserve"> 98,39%</t>
  </si>
  <si>
    <t xml:space="preserve"> 58,0000000</t>
  </si>
  <si>
    <t xml:space="preserve"> 8,90</t>
  </si>
  <si>
    <t xml:space="preserve"> 516,20</t>
  </si>
  <si>
    <t xml:space="preserve"> 98,41%</t>
  </si>
  <si>
    <t xml:space="preserve"> 277,0000000</t>
  </si>
  <si>
    <t xml:space="preserve"> 1,85</t>
  </si>
  <si>
    <t xml:space="preserve"> 512,45</t>
  </si>
  <si>
    <t xml:space="preserve"> 98,42%</t>
  </si>
  <si>
    <t xml:space="preserve"> 00010998 </t>
  </si>
  <si>
    <t>ELETRODO REVESTIDO AWS - E-6010, DIAMETRO IGUAL A 4,00 MM</t>
  </si>
  <si>
    <t xml:space="preserve"> 22,7575626</t>
  </si>
  <si>
    <t xml:space="preserve"> 509,77</t>
  </si>
  <si>
    <t xml:space="preserve"> 98,44%</t>
  </si>
  <si>
    <t xml:space="preserve"> 89,2500000</t>
  </si>
  <si>
    <t xml:space="preserve"> 5,71</t>
  </si>
  <si>
    <t xml:space="preserve"> 509,62</t>
  </si>
  <si>
    <t xml:space="preserve"> 98,45%</t>
  </si>
  <si>
    <t xml:space="preserve"> 6,22</t>
  </si>
  <si>
    <t xml:space="preserve"> 508,82</t>
  </si>
  <si>
    <t xml:space="preserve"> 98,46%</t>
  </si>
  <si>
    <t xml:space="preserve"> 13,2000000</t>
  </si>
  <si>
    <t xml:space="preserve"> 38,37</t>
  </si>
  <si>
    <t xml:space="preserve"> 506,48</t>
  </si>
  <si>
    <t xml:space="preserve"> 98,48%</t>
  </si>
  <si>
    <t xml:space="preserve"> 5,4400000</t>
  </si>
  <si>
    <t xml:space="preserve"> 92,40</t>
  </si>
  <si>
    <t xml:space="preserve"> 502,66</t>
  </si>
  <si>
    <t xml:space="preserve"> 98,49%</t>
  </si>
  <si>
    <t xml:space="preserve"> 85,2450000</t>
  </si>
  <si>
    <t xml:space="preserve"> 5,68</t>
  </si>
  <si>
    <t xml:space="preserve"> 484,19</t>
  </si>
  <si>
    <t xml:space="preserve"> 98,51%</t>
  </si>
  <si>
    <t xml:space="preserve"> 550,0000000</t>
  </si>
  <si>
    <t xml:space="preserve"> 0,88</t>
  </si>
  <si>
    <t xml:space="preserve"> 484,00</t>
  </si>
  <si>
    <t xml:space="preserve"> 98,52%</t>
  </si>
  <si>
    <t xml:space="preserve"> 120,68</t>
  </si>
  <si>
    <t xml:space="preserve"> 482,72</t>
  </si>
  <si>
    <t xml:space="preserve"> 98,53%</t>
  </si>
  <si>
    <t xml:space="preserve"> 19,99</t>
  </si>
  <si>
    <t xml:space="preserve"> 479,76</t>
  </si>
  <si>
    <t xml:space="preserve"> 98,54%</t>
  </si>
  <si>
    <t xml:space="preserve"> 3,7500000</t>
  </si>
  <si>
    <t xml:space="preserve"> 126,53</t>
  </si>
  <si>
    <t xml:space="preserve"> 474,49</t>
  </si>
  <si>
    <t xml:space="preserve"> 98,56%</t>
  </si>
  <si>
    <t xml:space="preserve"> 00001062 </t>
  </si>
  <si>
    <t>CAIXA INTERNA/EXTERNA DE MEDICAO PARA 1 MEDIDOR TRIFASICO, COM VISOR, EM CHAPA DE ACO 18 USG (PADRAO DA CONCESSIONARIA LOCAL)</t>
  </si>
  <si>
    <t xml:space="preserve"> 469,58</t>
  </si>
  <si>
    <t xml:space="preserve"> 98,57%</t>
  </si>
  <si>
    <t xml:space="preserve"> 00012869 </t>
  </si>
  <si>
    <t>TELHADOR</t>
  </si>
  <si>
    <t xml:space="preserve"> 28,5067985</t>
  </si>
  <si>
    <t xml:space="preserve"> 16,46</t>
  </si>
  <si>
    <t xml:space="preserve"> 469,22</t>
  </si>
  <si>
    <t xml:space="preserve"> 98,58%</t>
  </si>
  <si>
    <t xml:space="preserve"> 10,2131000</t>
  </si>
  <si>
    <t xml:space="preserve"> 45,13</t>
  </si>
  <si>
    <t xml:space="preserve"> 460,92</t>
  </si>
  <si>
    <t xml:space="preserve"> 98,60%</t>
  </si>
  <si>
    <t xml:space="preserve"> 2,9160000</t>
  </si>
  <si>
    <t xml:space="preserve"> 157,50</t>
  </si>
  <si>
    <t xml:space="preserve"> 459,27</t>
  </si>
  <si>
    <t xml:space="preserve"> 98,61%</t>
  </si>
  <si>
    <t xml:space="preserve"> 28,55</t>
  </si>
  <si>
    <t xml:space="preserve"> 456,80</t>
  </si>
  <si>
    <t xml:space="preserve"> 98,62%</t>
  </si>
  <si>
    <t xml:space="preserve"> 226,86</t>
  </si>
  <si>
    <t xml:space="preserve"> 453,72</t>
  </si>
  <si>
    <t xml:space="preserve"> 98,63%</t>
  </si>
  <si>
    <t xml:space="preserve"> 98,65%</t>
  </si>
  <si>
    <t xml:space="preserve"> 565,3452000</t>
  </si>
  <si>
    <t xml:space="preserve"> 452,28</t>
  </si>
  <si>
    <t xml:space="preserve"> 98,66%</t>
  </si>
  <si>
    <t xml:space="preserve"> 225,43</t>
  </si>
  <si>
    <t xml:space="preserve"> 450,86</t>
  </si>
  <si>
    <t xml:space="preserve"> 98,67%</t>
  </si>
  <si>
    <t xml:space="preserve"> 118,4408480</t>
  </si>
  <si>
    <t xml:space="preserve"> 3,76</t>
  </si>
  <si>
    <t xml:space="preserve"> 445,34</t>
  </si>
  <si>
    <t xml:space="preserve"> 98,68%</t>
  </si>
  <si>
    <t xml:space="preserve"> 152,30</t>
  </si>
  <si>
    <t xml:space="preserve"> 444,11</t>
  </si>
  <si>
    <t xml:space="preserve"> 98,70%</t>
  </si>
  <si>
    <t xml:space="preserve"> 440,56</t>
  </si>
  <si>
    <t xml:space="preserve"> 98,71%</t>
  </si>
  <si>
    <t xml:space="preserve"> 146,33</t>
  </si>
  <si>
    <t xml:space="preserve"> 438,99</t>
  </si>
  <si>
    <t xml:space="preserve"> 98,72%</t>
  </si>
  <si>
    <t xml:space="preserve"> 6,4560000</t>
  </si>
  <si>
    <t xml:space="preserve"> 67,86</t>
  </si>
  <si>
    <t xml:space="preserve"> 438,10</t>
  </si>
  <si>
    <t xml:space="preserve"> 98,73%</t>
  </si>
  <si>
    <t xml:space="preserve"> 426,38</t>
  </si>
  <si>
    <t xml:space="preserve"> 98,74%</t>
  </si>
  <si>
    <t xml:space="preserve"> 52,90</t>
  </si>
  <si>
    <t xml:space="preserve"> 423,20</t>
  </si>
  <si>
    <t xml:space="preserve"> 98,76%</t>
  </si>
  <si>
    <t xml:space="preserve"> 423,00</t>
  </si>
  <si>
    <t xml:space="preserve"> 98,77%</t>
  </si>
  <si>
    <t xml:space="preserve"> 00043488 </t>
  </si>
  <si>
    <t>EPI - FAMILIA OPERADOR ESCAVADEIRA - HORISTA (ENCARGOS COMPLEMENTARES - COLETADO CAIXA)</t>
  </si>
  <si>
    <t xml:space="preserve"> 670,2123480</t>
  </si>
  <si>
    <t xml:space="preserve"> 0,63</t>
  </si>
  <si>
    <t xml:space="preserve"> 422,23</t>
  </si>
  <si>
    <t xml:space="preserve"> 98,78%</t>
  </si>
  <si>
    <t xml:space="preserve"> 82,3380000</t>
  </si>
  <si>
    <t xml:space="preserve"> 5,11</t>
  </si>
  <si>
    <t xml:space="preserve"> 420,75</t>
  </si>
  <si>
    <t xml:space="preserve"> 98,79%</t>
  </si>
  <si>
    <t xml:space="preserve"> 15,7040000</t>
  </si>
  <si>
    <t xml:space="preserve"> 26,35</t>
  </si>
  <si>
    <t xml:space="preserve"> 413,80</t>
  </si>
  <si>
    <t xml:space="preserve"> 98,80%</t>
  </si>
  <si>
    <t xml:space="preserve"> 206,43</t>
  </si>
  <si>
    <t xml:space="preserve"> 412,86</t>
  </si>
  <si>
    <t xml:space="preserve"> 98,81%</t>
  </si>
  <si>
    <t xml:space="preserve"> 00000541 </t>
  </si>
  <si>
    <t>BANCADA DE MARMORE SINTETICO COM UMA CUBA, 120 X *60* CM</t>
  </si>
  <si>
    <t xml:space="preserve"> 2,4120000</t>
  </si>
  <si>
    <t xml:space="preserve"> 167,50</t>
  </si>
  <si>
    <t xml:space="preserve"> 404,01</t>
  </si>
  <si>
    <t xml:space="preserve"> 98,82%</t>
  </si>
  <si>
    <t xml:space="preserve"> 19,23</t>
  </si>
  <si>
    <t xml:space="preserve"> 403,83</t>
  </si>
  <si>
    <t xml:space="preserve"> 98,83%</t>
  </si>
  <si>
    <t xml:space="preserve"> 195,77</t>
  </si>
  <si>
    <t xml:space="preserve"> 391,54</t>
  </si>
  <si>
    <t xml:space="preserve"> 98,85%</t>
  </si>
  <si>
    <t xml:space="preserve"> 194,87</t>
  </si>
  <si>
    <t xml:space="preserve"> 389,74</t>
  </si>
  <si>
    <t xml:space="preserve"> 98,86%</t>
  </si>
  <si>
    <t xml:space="preserve"> 3,1500000</t>
  </si>
  <si>
    <t xml:space="preserve"> 122,10</t>
  </si>
  <si>
    <t xml:space="preserve"> 384,62</t>
  </si>
  <si>
    <t xml:space="preserve"> 98,87%</t>
  </si>
  <si>
    <t xml:space="preserve"> 18,1500000</t>
  </si>
  <si>
    <t xml:space="preserve"> 21,14</t>
  </si>
  <si>
    <t xml:space="preserve"> 383,69</t>
  </si>
  <si>
    <t xml:space="preserve"> 98,88%</t>
  </si>
  <si>
    <t xml:space="preserve"> 00002673 </t>
  </si>
  <si>
    <t>ELETRODUTO DE PVC RIGIDO ROSCAVEL DE 1/2 ", SEM LUVA</t>
  </si>
  <si>
    <t xml:space="preserve"> 104,4642060</t>
  </si>
  <si>
    <t xml:space="preserve"> 3,63</t>
  </si>
  <si>
    <t xml:space="preserve"> 379,21</t>
  </si>
  <si>
    <t xml:space="preserve"> 98,89%</t>
  </si>
  <si>
    <t xml:space="preserve"> 185,91</t>
  </si>
  <si>
    <t xml:space="preserve"> 371,82</t>
  </si>
  <si>
    <t xml:space="preserve"> 98,90%</t>
  </si>
  <si>
    <t xml:space="preserve"> 365,50</t>
  </si>
  <si>
    <t xml:space="preserve"> 98,91%</t>
  </si>
  <si>
    <t xml:space="preserve"> 4,7709166</t>
  </si>
  <si>
    <t xml:space="preserve"> 76,36</t>
  </si>
  <si>
    <t xml:space="preserve"> 364,31</t>
  </si>
  <si>
    <t xml:space="preserve"> 98,92%</t>
  </si>
  <si>
    <t xml:space="preserve"> 00000251 </t>
  </si>
  <si>
    <t>AUXILIAR DE MECANICO</t>
  </si>
  <si>
    <t xml:space="preserve"> 37,3235640</t>
  </si>
  <si>
    <t xml:space="preserve"> 9,76</t>
  </si>
  <si>
    <t xml:space="preserve"> 364,28</t>
  </si>
  <si>
    <t xml:space="preserve"> 98,93%</t>
  </si>
  <si>
    <t xml:space="preserve"> 362,49</t>
  </si>
  <si>
    <t xml:space="preserve"> 98,94%</t>
  </si>
  <si>
    <t xml:space="preserve"> 00004384 </t>
  </si>
  <si>
    <t>PARAFUSO NIQUELADO COM ACABAMENTO CROMADO PARA FIXAR PECA SANITARIA, INCLUI PORCA CEGA, ARRUELA E BUCHA DE NYLON TAMANHO S-10</t>
  </si>
  <si>
    <t xml:space="preserve"> 22,0880000</t>
  </si>
  <si>
    <t xml:space="preserve"> 16,10</t>
  </si>
  <si>
    <t xml:space="preserve"> 355,62</t>
  </si>
  <si>
    <t xml:space="preserve"> 98,95%</t>
  </si>
  <si>
    <t xml:space="preserve"> 5.060,1855610</t>
  </si>
  <si>
    <t xml:space="preserve"> 0,07</t>
  </si>
  <si>
    <t xml:space="preserve"> 354,21</t>
  </si>
  <si>
    <t xml:space="preserve"> 98,96%</t>
  </si>
  <si>
    <t xml:space="preserve"> 176,92</t>
  </si>
  <si>
    <t xml:space="preserve"> 353,84</t>
  </si>
  <si>
    <t xml:space="preserve"> 98,97%</t>
  </si>
  <si>
    <t xml:space="preserve"> 23,4056600</t>
  </si>
  <si>
    <t xml:space="preserve"> 15,05</t>
  </si>
  <si>
    <t xml:space="preserve"> 352,26</t>
  </si>
  <si>
    <t xml:space="preserve"> 98,98%</t>
  </si>
  <si>
    <t xml:space="preserve"> 176,02</t>
  </si>
  <si>
    <t xml:space="preserve"> 352,04</t>
  </si>
  <si>
    <t xml:space="preserve"> 98,99%</t>
  </si>
  <si>
    <t xml:space="preserve"> 28,90</t>
  </si>
  <si>
    <t xml:space="preserve"> 346,80</t>
  </si>
  <si>
    <t xml:space="preserve"> 99,00%</t>
  </si>
  <si>
    <t xml:space="preserve"> 57,09</t>
  </si>
  <si>
    <t xml:space="preserve"> 342,54</t>
  </si>
  <si>
    <t xml:space="preserve"> 99,01%</t>
  </si>
  <si>
    <t xml:space="preserve"> 170,06</t>
  </si>
  <si>
    <t xml:space="preserve"> 340,12</t>
  </si>
  <si>
    <t xml:space="preserve"> 24,5143500</t>
  </si>
  <si>
    <t xml:space="preserve"> 13,82</t>
  </si>
  <si>
    <t xml:space="preserve"> 338,79</t>
  </si>
  <si>
    <t xml:space="preserve"> 99,02%</t>
  </si>
  <si>
    <t xml:space="preserve"> 00011881 </t>
  </si>
  <si>
    <t>CAIXA DE GORDURA CILINDRICA EM CONCRETO SIMPLES,  PRE-MOLDADA, COM DIAMETRO DE 40 CM E ALTURA DE 45 CM, COM TAMPA</t>
  </si>
  <si>
    <t xml:space="preserve"> 139,74</t>
  </si>
  <si>
    <t xml:space="preserve"> 337,05</t>
  </si>
  <si>
    <t xml:space="preserve"> 99,03%</t>
  </si>
  <si>
    <t xml:space="preserve"> 334,00</t>
  </si>
  <si>
    <t xml:space="preserve"> 99,04%</t>
  </si>
  <si>
    <t xml:space="preserve"> 27,78</t>
  </si>
  <si>
    <t xml:space="preserve"> 333,36</t>
  </si>
  <si>
    <t xml:space="preserve"> 99,05%</t>
  </si>
  <si>
    <t xml:space="preserve"> 81,9090090</t>
  </si>
  <si>
    <t xml:space="preserve"> 4,02</t>
  </si>
  <si>
    <t xml:space="preserve"> 329,27</t>
  </si>
  <si>
    <t xml:space="preserve"> 99,06%</t>
  </si>
  <si>
    <t xml:space="preserve"> 41,13</t>
  </si>
  <si>
    <t xml:space="preserve"> 329,04</t>
  </si>
  <si>
    <t xml:space="preserve"> 99,07%</t>
  </si>
  <si>
    <t xml:space="preserve"> 26,2500000</t>
  </si>
  <si>
    <t xml:space="preserve"> 12,44</t>
  </si>
  <si>
    <t xml:space="preserve"> 326,55</t>
  </si>
  <si>
    <t xml:space="preserve"> 99,08%</t>
  </si>
  <si>
    <t xml:space="preserve"> 894,0428000</t>
  </si>
  <si>
    <t xml:space="preserve"> 0,36</t>
  </si>
  <si>
    <t xml:space="preserve"> 321,86</t>
  </si>
  <si>
    <t xml:space="preserve"> 99,09%</t>
  </si>
  <si>
    <t xml:space="preserve"> 57,7200000</t>
  </si>
  <si>
    <t xml:space="preserve"> 5,47</t>
  </si>
  <si>
    <t xml:space="preserve"> 315,73</t>
  </si>
  <si>
    <t xml:space="preserve"> 99,10%</t>
  </si>
  <si>
    <t xml:space="preserve"> 115,0380000</t>
  </si>
  <si>
    <t xml:space="preserve"> 2,73</t>
  </si>
  <si>
    <t xml:space="preserve"> 314,05</t>
  </si>
  <si>
    <t xml:space="preserve"> 156,60</t>
  </si>
  <si>
    <t xml:space="preserve"> 313,20</t>
  </si>
  <si>
    <t xml:space="preserve"> 99,11%</t>
  </si>
  <si>
    <t xml:space="preserve"> 153,86</t>
  </si>
  <si>
    <t xml:space="preserve"> 307,72</t>
  </si>
  <si>
    <t xml:space="preserve"> 99,12%</t>
  </si>
  <si>
    <t xml:space="preserve"> 25,60</t>
  </si>
  <si>
    <t xml:space="preserve"> 307,20</t>
  </si>
  <si>
    <t xml:space="preserve"> 99,13%</t>
  </si>
  <si>
    <t xml:space="preserve"> 638,3415600</t>
  </si>
  <si>
    <t xml:space="preserve"> 0,48</t>
  </si>
  <si>
    <t xml:space="preserve"> 306,40</t>
  </si>
  <si>
    <t xml:space="preserve"> 99,14%</t>
  </si>
  <si>
    <t xml:space="preserve"> 142,0000000</t>
  </si>
  <si>
    <t xml:space="preserve"> 2,15</t>
  </si>
  <si>
    <t xml:space="preserve"> 305,30</t>
  </si>
  <si>
    <t xml:space="preserve"> 99,15%</t>
  </si>
  <si>
    <t xml:space="preserve"> 304,25</t>
  </si>
  <si>
    <t xml:space="preserve"> 99,16%</t>
  </si>
  <si>
    <t xml:space="preserve"> 3,70</t>
  </si>
  <si>
    <t xml:space="preserve"> 302,67</t>
  </si>
  <si>
    <t xml:space="preserve"> 150,00</t>
  </si>
  <si>
    <t xml:space="preserve"> 99,17%</t>
  </si>
  <si>
    <t xml:space="preserve"> 12,00</t>
  </si>
  <si>
    <t xml:space="preserve"> 99,18%</t>
  </si>
  <si>
    <t xml:space="preserve"> 29,90</t>
  </si>
  <si>
    <t xml:space="preserve"> 299,00</t>
  </si>
  <si>
    <t xml:space="preserve"> 99,19%</t>
  </si>
  <si>
    <t xml:space="preserve"> 00036888 </t>
  </si>
  <si>
    <t>GUARNICAO/MOLDURA DE ACABAMENTO PARA ESQUADRIA DE ALUMINIO ANODIZADO NATURAL, PARA 1 FACE</t>
  </si>
  <si>
    <t xml:space="preserve"> 29,6485312</t>
  </si>
  <si>
    <t xml:space="preserve"> 10,03</t>
  </si>
  <si>
    <t xml:space="preserve"> 297,37</t>
  </si>
  <si>
    <t xml:space="preserve"> 99,20%</t>
  </si>
  <si>
    <t xml:space="preserve"> 148,27</t>
  </si>
  <si>
    <t xml:space="preserve"> 296,54</t>
  </si>
  <si>
    <t xml:space="preserve"> 5,1000000</t>
  </si>
  <si>
    <t xml:space="preserve"> 57,96</t>
  </si>
  <si>
    <t xml:space="preserve"> 295,60</t>
  </si>
  <si>
    <t xml:space="preserve"> 99,21%</t>
  </si>
  <si>
    <t xml:space="preserve"> 00010422 </t>
  </si>
  <si>
    <t>BACIA SANITARIA (VASO) COM CAIXA ACOPLADA, SIFAO APARENTE, DE LOUCA BRANCA (SEM ASSENTO)</t>
  </si>
  <si>
    <t xml:space="preserve"> 1,0440000</t>
  </si>
  <si>
    <t xml:space="preserve"> 280,19</t>
  </si>
  <si>
    <t xml:space="preserve"> 292,52</t>
  </si>
  <si>
    <t xml:space="preserve"> 99,22%</t>
  </si>
  <si>
    <t xml:space="preserve"> 23,90</t>
  </si>
  <si>
    <t xml:space="preserve"> 286,80</t>
  </si>
  <si>
    <t xml:space="preserve"> 99,23%</t>
  </si>
  <si>
    <t xml:space="preserve"> 121,4634900</t>
  </si>
  <si>
    <t xml:space="preserve"> 2,34</t>
  </si>
  <si>
    <t xml:space="preserve"> 284,22</t>
  </si>
  <si>
    <t xml:space="preserve"> 99,24%</t>
  </si>
  <si>
    <t xml:space="preserve"> 00039795 </t>
  </si>
  <si>
    <t>QUADRO DE DISTRIBUICAO, SEM BARRAMENTO, EM PVC, DE EMBUTIR, PARA 6 DISJUNTORES NEMA OU 8 DISJUNTORES DIN</t>
  </si>
  <si>
    <t xml:space="preserve"> 3,2640000</t>
  </si>
  <si>
    <t xml:space="preserve"> 84,56</t>
  </si>
  <si>
    <t xml:space="preserve"> 276,00</t>
  </si>
  <si>
    <t xml:space="preserve"> 12,9030300</t>
  </si>
  <si>
    <t xml:space="preserve"> 21,37</t>
  </si>
  <si>
    <t xml:space="preserve"> 275,74</t>
  </si>
  <si>
    <t xml:space="preserve"> 99,25%</t>
  </si>
  <si>
    <t xml:space="preserve"> 0,8050000</t>
  </si>
  <si>
    <t xml:space="preserve"> 341,95</t>
  </si>
  <si>
    <t xml:space="preserve"> 275,27</t>
  </si>
  <si>
    <t xml:space="preserve"> 99,26%</t>
  </si>
  <si>
    <t xml:space="preserve"> 34,35</t>
  </si>
  <si>
    <t xml:space="preserve"> 274,80</t>
  </si>
  <si>
    <t xml:space="preserve"> 99,27%</t>
  </si>
  <si>
    <t xml:space="preserve"> 32,3925000</t>
  </si>
  <si>
    <t xml:space="preserve"> 8,48</t>
  </si>
  <si>
    <t xml:space="preserve"> 274,69</t>
  </si>
  <si>
    <t xml:space="preserve"> 31,2624000</t>
  </si>
  <si>
    <t xml:space="preserve"> 264,17</t>
  </si>
  <si>
    <t xml:space="preserve"> 99,28%</t>
  </si>
  <si>
    <t xml:space="preserve"> 13,6760000</t>
  </si>
  <si>
    <t xml:space="preserve"> 263,40</t>
  </si>
  <si>
    <t xml:space="preserve"> 99,29%</t>
  </si>
  <si>
    <t xml:space="preserve"> 131,33</t>
  </si>
  <si>
    <t xml:space="preserve"> 262,66</t>
  </si>
  <si>
    <t xml:space="preserve"> 99,30%</t>
  </si>
  <si>
    <t xml:space="preserve"> 00002386 </t>
  </si>
  <si>
    <t>DISJUNTOR TIPO NEMA, MONOPOLAR 35  ATE  50 A, TENSAO MAXIMA DE 240 V</t>
  </si>
  <si>
    <t xml:space="preserve"> 12,7620000</t>
  </si>
  <si>
    <t xml:space="preserve"> 20,56</t>
  </si>
  <si>
    <t xml:space="preserve"> 262,39</t>
  </si>
  <si>
    <t xml:space="preserve"> 00043059 </t>
  </si>
  <si>
    <t>ACO CA-60, 4,2 MM, OU 5,0 MM, OU 6,0 MM, OU 7,0 MM, VERGALHAO</t>
  </si>
  <si>
    <t xml:space="preserve"> 22,4510865</t>
  </si>
  <si>
    <t xml:space="preserve"> 11,51</t>
  </si>
  <si>
    <t xml:space="preserve"> 258,41</t>
  </si>
  <si>
    <t xml:space="preserve"> 99,31%</t>
  </si>
  <si>
    <t xml:space="preserve"> 00000937 </t>
  </si>
  <si>
    <t>FIO DE COBRE, SOLIDO, CLASSE 1, ISOLACAO EM PVC/A, ANTICHAMA BWF-B, 450/750V, SECAO NOMINAL 10 MM2</t>
  </si>
  <si>
    <t xml:space="preserve"> 9,56</t>
  </si>
  <si>
    <t xml:space="preserve"> 258,12</t>
  </si>
  <si>
    <t xml:space="preserve"> 99,32%</t>
  </si>
  <si>
    <t xml:space="preserve"> 6,0477000</t>
  </si>
  <si>
    <t xml:space="preserve"> 42,55</t>
  </si>
  <si>
    <t xml:space="preserve"> 257,33</t>
  </si>
  <si>
    <t xml:space="preserve"> 127,84</t>
  </si>
  <si>
    <t xml:space="preserve"> 255,68</t>
  </si>
  <si>
    <t xml:space="preserve"> 99,33%</t>
  </si>
  <si>
    <t xml:space="preserve"> 80,46</t>
  </si>
  <si>
    <t xml:space="preserve"> 253,45</t>
  </si>
  <si>
    <t xml:space="preserve"> 99,34%</t>
  </si>
  <si>
    <t xml:space="preserve"> 00000032 </t>
  </si>
  <si>
    <t>ACO CA-50, 6,3 MM, VERGALHAO</t>
  </si>
  <si>
    <t xml:space="preserve"> 19,6880000</t>
  </si>
  <si>
    <t xml:space="preserve"> 12,84</t>
  </si>
  <si>
    <t xml:space="preserve"> 252,79</t>
  </si>
  <si>
    <t xml:space="preserve"> 99,35%</t>
  </si>
  <si>
    <t xml:space="preserve"> 17,50</t>
  </si>
  <si>
    <t xml:space="preserve"> 241,50</t>
  </si>
  <si>
    <t xml:space="preserve"> 64,2000000</t>
  </si>
  <si>
    <t xml:space="preserve"> 241,39</t>
  </si>
  <si>
    <t xml:space="preserve"> 99,36%</t>
  </si>
  <si>
    <t xml:space="preserve"> 11,7259440</t>
  </si>
  <si>
    <t xml:space="preserve"> 20,50</t>
  </si>
  <si>
    <t xml:space="preserve"> 240,38</t>
  </si>
  <si>
    <t xml:space="preserve"> 99,37%</t>
  </si>
  <si>
    <t xml:space="preserve"> 00007266 </t>
  </si>
  <si>
    <t>BLOCO CERAMICO VAZADO PARA ALVENARIA DE VEDACAO, DE 9 X 19 X 19 CM (L X A X C)</t>
  </si>
  <si>
    <t>MIL</t>
  </si>
  <si>
    <t xml:space="preserve"> 0,2631487</t>
  </si>
  <si>
    <t xml:space="preserve"> 890,00</t>
  </si>
  <si>
    <t xml:space="preserve"> 234,20</t>
  </si>
  <si>
    <t xml:space="preserve"> 00001287 </t>
  </si>
  <si>
    <t>PISO EM CERAMICA ESMALTADA EXTRA, PEI MAIOR OU IGUAL A 4, FORMATO MENOR OU IGUAL A 2025 CM2</t>
  </si>
  <si>
    <t xml:space="preserve"> 9,8215045</t>
  </si>
  <si>
    <t xml:space="preserve"> 23,80</t>
  </si>
  <si>
    <t xml:space="preserve"> 233,75</t>
  </si>
  <si>
    <t xml:space="preserve"> 99,38%</t>
  </si>
  <si>
    <t xml:space="preserve"> 1,1400000</t>
  </si>
  <si>
    <t xml:space="preserve"> 203,99</t>
  </si>
  <si>
    <t xml:space="preserve"> 232,55</t>
  </si>
  <si>
    <t xml:space="preserve"> 57,95</t>
  </si>
  <si>
    <t xml:space="preserve"> 231,80</t>
  </si>
  <si>
    <t xml:space="preserve"> 99,39%</t>
  </si>
  <si>
    <t xml:space="preserve"> 00001013 </t>
  </si>
  <si>
    <t>CABO DE COBRE, FLEXIVEL, CLASSE 4 OU 5, ISOLACAO EM PVC/A, ANTICHAMA BWF-B, 1 CONDUTOR, 450/750 V, SECAO NOMINAL 1,5 MM2</t>
  </si>
  <si>
    <t xml:space="preserve"> 152,7091300</t>
  </si>
  <si>
    <t xml:space="preserve"> 1,51</t>
  </si>
  <si>
    <t xml:space="preserve"> 230,59</t>
  </si>
  <si>
    <t xml:space="preserve"> 99,40%</t>
  </si>
  <si>
    <t xml:space="preserve"> 00001096 </t>
  </si>
  <si>
    <t>ARMACAO VERTICAL COM HASTE E CONTRA-PINO, EM CHAPA DE ACO GALVANIZADO 3/16", COM 4 ESTRIBOS E 4 ISOLADORES</t>
  </si>
  <si>
    <t xml:space="preserve"> 113,59</t>
  </si>
  <si>
    <t xml:space="preserve"> 227,18</t>
  </si>
  <si>
    <t xml:space="preserve"> 3,3452443</t>
  </si>
  <si>
    <t xml:space="preserve"> 67,40</t>
  </si>
  <si>
    <t xml:space="preserve"> 225,47</t>
  </si>
  <si>
    <t xml:space="preserve"> 99,41%</t>
  </si>
  <si>
    <t xml:space="preserve"> 224,48</t>
  </si>
  <si>
    <t xml:space="preserve"> 99,42%</t>
  </si>
  <si>
    <t xml:space="preserve"> 82,0250000</t>
  </si>
  <si>
    <t xml:space="preserve"> 2,70</t>
  </si>
  <si>
    <t xml:space="preserve"> 221,47</t>
  </si>
  <si>
    <t xml:space="preserve"> 55,29</t>
  </si>
  <si>
    <t xml:space="preserve"> 221,16</t>
  </si>
  <si>
    <t xml:space="preserve"> 99,43%</t>
  </si>
  <si>
    <t xml:space="preserve"> 4,9586800</t>
  </si>
  <si>
    <t xml:space="preserve"> 44,04</t>
  </si>
  <si>
    <t xml:space="preserve"> 218,38</t>
  </si>
  <si>
    <t xml:space="preserve"> 8,67</t>
  </si>
  <si>
    <t xml:space="preserve"> 216,75</t>
  </si>
  <si>
    <t xml:space="preserve"> 99,44%</t>
  </si>
  <si>
    <t xml:space="preserve"> 21,67</t>
  </si>
  <si>
    <t xml:space="preserve"> 216,70</t>
  </si>
  <si>
    <t xml:space="preserve"> 99,45%</t>
  </si>
  <si>
    <t xml:space="preserve"> 5,3321940</t>
  </si>
  <si>
    <t xml:space="preserve"> 40,16</t>
  </si>
  <si>
    <t xml:space="preserve"> 214,14</t>
  </si>
  <si>
    <t xml:space="preserve"> 213,25</t>
  </si>
  <si>
    <t xml:space="preserve"> 99,46%</t>
  </si>
  <si>
    <t xml:space="preserve"> 8,8000000</t>
  </si>
  <si>
    <t xml:space="preserve"> 24,23</t>
  </si>
  <si>
    <t xml:space="preserve"> 213,22</t>
  </si>
  <si>
    <t xml:space="preserve"> 41,76</t>
  </si>
  <si>
    <t xml:space="preserve"> 208,80</t>
  </si>
  <si>
    <t xml:space="preserve"> 99,47%</t>
  </si>
  <si>
    <t xml:space="preserve"> 11,0220000</t>
  </si>
  <si>
    <t xml:space="preserve"> 18,82</t>
  </si>
  <si>
    <t xml:space="preserve"> 207,43</t>
  </si>
  <si>
    <t xml:space="preserve"> 0,8952360</t>
  </si>
  <si>
    <t xml:space="preserve"> 228,20</t>
  </si>
  <si>
    <t xml:space="preserve"> 204,29</t>
  </si>
  <si>
    <t xml:space="preserve"> 99,48%</t>
  </si>
  <si>
    <t xml:space="preserve"> 16,6320000</t>
  </si>
  <si>
    <t xml:space="preserve"> 12,25</t>
  </si>
  <si>
    <t xml:space="preserve"> 203,74</t>
  </si>
  <si>
    <t xml:space="preserve"> 99,49%</t>
  </si>
  <si>
    <t xml:space="preserve"> 7,7548424</t>
  </si>
  <si>
    <t xml:space="preserve"> 25,97</t>
  </si>
  <si>
    <t xml:space="preserve"> 201,39</t>
  </si>
  <si>
    <t xml:space="preserve"> 70,8936400</t>
  </si>
  <si>
    <t xml:space="preserve"> 2,81</t>
  </si>
  <si>
    <t xml:space="preserve"> 199,21</t>
  </si>
  <si>
    <t xml:space="preserve"> 99,50%</t>
  </si>
  <si>
    <t xml:space="preserve"> 195,66</t>
  </si>
  <si>
    <t xml:space="preserve"> 27,90</t>
  </si>
  <si>
    <t xml:space="preserve"> 195,30</t>
  </si>
  <si>
    <t xml:space="preserve"> 99,51%</t>
  </si>
  <si>
    <t xml:space="preserve"> 9,9638960</t>
  </si>
  <si>
    <t xml:space="preserve"> 19,57</t>
  </si>
  <si>
    <t xml:space="preserve"> 194,99</t>
  </si>
  <si>
    <t xml:space="preserve"> 113,2248100</t>
  </si>
  <si>
    <t xml:space="preserve"> 1,71</t>
  </si>
  <si>
    <t xml:space="preserve"> 193,61</t>
  </si>
  <si>
    <t xml:space="preserve"> 99,52%</t>
  </si>
  <si>
    <t xml:space="preserve"> 0,3480000</t>
  </si>
  <si>
    <t xml:space="preserve"> 554,59</t>
  </si>
  <si>
    <t xml:space="preserve"> 193,00</t>
  </si>
  <si>
    <t xml:space="preserve"> 00012010 </t>
  </si>
  <si>
    <t>CONDULETE EM PVC, TIPO "B", SEM TAMPA, DE 1/2" OU 3/4"</t>
  </si>
  <si>
    <t xml:space="preserve"> 20,9170000</t>
  </si>
  <si>
    <t xml:space="preserve"> 9,18</t>
  </si>
  <si>
    <t xml:space="preserve"> 192,02</t>
  </si>
  <si>
    <t xml:space="preserve"> 99,53%</t>
  </si>
  <si>
    <t xml:space="preserve"> 577,4340000</t>
  </si>
  <si>
    <t xml:space="preserve"> 0,33</t>
  </si>
  <si>
    <t xml:space="preserve"> 190,55</t>
  </si>
  <si>
    <t xml:space="preserve"> 00043461 </t>
  </si>
  <si>
    <t>FERRAMENTAS - FAMILIA ENCANADOR - HORISTA (ENCARGOS COMPLEMENTARES - COLETADO CAIXA)</t>
  </si>
  <si>
    <t xml:space="preserve"> 0,28</t>
  </si>
  <si>
    <t xml:space="preserve"> 189,75</t>
  </si>
  <si>
    <t xml:space="preserve"> 99,54%</t>
  </si>
  <si>
    <t xml:space="preserve"> 6,9993000</t>
  </si>
  <si>
    <t xml:space="preserve"> 26,92</t>
  </si>
  <si>
    <t xml:space="preserve"> 188,42</t>
  </si>
  <si>
    <t xml:space="preserve"> 1,0100000</t>
  </si>
  <si>
    <t xml:space="preserve"> 184,00</t>
  </si>
  <si>
    <t xml:space="preserve"> 185,84</t>
  </si>
  <si>
    <t xml:space="preserve"> 99,55%</t>
  </si>
  <si>
    <t xml:space="preserve"> 00013333 </t>
  </si>
  <si>
    <t>GRUPO DE SOLDAGEM C/ GERADOR A DIESEL 60 CV PARA SOLDA ELETRICA, SOBRE 04 RODAS, COM MOTOR 4 CILINDROS</t>
  </si>
  <si>
    <t xml:space="preserve"> 0,0012708</t>
  </si>
  <si>
    <t xml:space="preserve"> 145.300,32</t>
  </si>
  <si>
    <t xml:space="preserve"> 184,65</t>
  </si>
  <si>
    <t xml:space="preserve"> 00037748 </t>
  </si>
  <si>
    <t>CAMINHAO TOCO, PESO BRUTO TOTAL 14300 KG, CARGA UTIL MAXIMA 9710 KG, DISTANCIA ENTRE EIXOS 3,56 M, POTENCIA 185 CV (INCLUI CABINE E CHASSI, NAO INCLUI CARROCERIA)</t>
  </si>
  <si>
    <t xml:space="preserve"> 0,0005230</t>
  </si>
  <si>
    <t xml:space="preserve"> 352.396,59</t>
  </si>
  <si>
    <t xml:space="preserve"> 184,30</t>
  </si>
  <si>
    <t xml:space="preserve"> 99,56%</t>
  </si>
  <si>
    <t xml:space="preserve"> 36,83</t>
  </si>
  <si>
    <t xml:space="preserve"> 184,15</t>
  </si>
  <si>
    <t xml:space="preserve"> 800,0000000</t>
  </si>
  <si>
    <t xml:space="preserve"> 0,23</t>
  </si>
  <si>
    <t xml:space="preserve"> 99,57%</t>
  </si>
  <si>
    <t xml:space="preserve"> 1,2051324</t>
  </si>
  <si>
    <t xml:space="preserve"> 151,89</t>
  </si>
  <si>
    <t xml:space="preserve"> 183,05</t>
  </si>
  <si>
    <t xml:space="preserve"> 91,51</t>
  </si>
  <si>
    <t xml:space="preserve"> 183,02</t>
  </si>
  <si>
    <t xml:space="preserve"> 99,58%</t>
  </si>
  <si>
    <t xml:space="preserve"> 00013415 </t>
  </si>
  <si>
    <t>TORNEIRA CROMADA DE MESA PARA LAVATORIO, PADRAO POPULAR, 1/2 " OU 3/4 " (REF 1193)</t>
  </si>
  <si>
    <t xml:space="preserve"> 3,4560000</t>
  </si>
  <si>
    <t xml:space="preserve"> 182,82</t>
  </si>
  <si>
    <t xml:space="preserve"> 44,77</t>
  </si>
  <si>
    <t xml:space="preserve"> 179,08</t>
  </si>
  <si>
    <t xml:space="preserve"> 0,00%</t>
  </si>
  <si>
    <t xml:space="preserve"> 99,59%</t>
  </si>
  <si>
    <t xml:space="preserve"> 00000248 </t>
  </si>
  <si>
    <t>AJUDANTE DE OPERACAO EM GERAL</t>
  </si>
  <si>
    <t xml:space="preserve"> 16,1312000</t>
  </si>
  <si>
    <t xml:space="preserve"> 10,87</t>
  </si>
  <si>
    <t xml:space="preserve"> 175,35</t>
  </si>
  <si>
    <t xml:space="preserve"> 10,89</t>
  </si>
  <si>
    <t xml:space="preserve"> 174,24</t>
  </si>
  <si>
    <t xml:space="preserve"> 99,60%</t>
  </si>
  <si>
    <t xml:space="preserve"> 9,5000000</t>
  </si>
  <si>
    <t xml:space="preserve"> 18,28</t>
  </si>
  <si>
    <t xml:space="preserve"> 173,66</t>
  </si>
  <si>
    <t xml:space="preserve"> 1.008,4160910</t>
  </si>
  <si>
    <t xml:space="preserve"> 0,17</t>
  </si>
  <si>
    <t xml:space="preserve"> 171,43</t>
  </si>
  <si>
    <t xml:space="preserve"> 99,61%</t>
  </si>
  <si>
    <t xml:space="preserve"> 3,1080000</t>
  </si>
  <si>
    <t xml:space="preserve"> 170,63</t>
  </si>
  <si>
    <t xml:space="preserve"> 21,16</t>
  </si>
  <si>
    <t xml:space="preserve"> 169,28</t>
  </si>
  <si>
    <t xml:space="preserve"> 99,62%</t>
  </si>
  <si>
    <t xml:space="preserve"> 00000650 </t>
  </si>
  <si>
    <t>BLOCO DE VEDACAO DE CONCRETO, 9 X 19 X 39 CM (CLASSE C - NBR 6136)</t>
  </si>
  <si>
    <t xml:space="preserve"> 69,6642660</t>
  </si>
  <si>
    <t xml:space="preserve"> 2,41</t>
  </si>
  <si>
    <t xml:space="preserve"> 167,89</t>
  </si>
  <si>
    <t xml:space="preserve"> 166,30</t>
  </si>
  <si>
    <t xml:space="preserve"> 99,63%</t>
  </si>
  <si>
    <t xml:space="preserve"> 00000378 </t>
  </si>
  <si>
    <t>ARMADOR</t>
  </si>
  <si>
    <t xml:space="preserve"> 10,9640058</t>
  </si>
  <si>
    <t xml:space="preserve"> 165,34</t>
  </si>
  <si>
    <t xml:space="preserve"> 00038112 </t>
  </si>
  <si>
    <t>INTERRUPTOR SIMPLES 10A, 250V (APENAS MODULO)</t>
  </si>
  <si>
    <t xml:space="preserve"> 26,9800000</t>
  </si>
  <si>
    <t xml:space="preserve"> 6,09</t>
  </si>
  <si>
    <t xml:space="preserve"> 164,31</t>
  </si>
  <si>
    <t xml:space="preserve"> 99,64%</t>
  </si>
  <si>
    <t xml:space="preserve"> 13,47</t>
  </si>
  <si>
    <t xml:space="preserve"> 161,64</t>
  </si>
  <si>
    <t xml:space="preserve"> 99,65%</t>
  </si>
  <si>
    <t xml:space="preserve"> 156,31</t>
  </si>
  <si>
    <t xml:space="preserve"> 155,00</t>
  </si>
  <si>
    <t xml:space="preserve"> 77,44</t>
  </si>
  <si>
    <t xml:space="preserve"> 154,88</t>
  </si>
  <si>
    <t xml:space="preserve"> 99,66%</t>
  </si>
  <si>
    <t xml:space="preserve"> 59,5000000</t>
  </si>
  <si>
    <t xml:space="preserve"> 2,59</t>
  </si>
  <si>
    <t xml:space="preserve"> 154,11</t>
  </si>
  <si>
    <t xml:space="preserve"> 12,70</t>
  </si>
  <si>
    <t xml:space="preserve"> 152,40</t>
  </si>
  <si>
    <t xml:space="preserve"> 99,67%</t>
  </si>
  <si>
    <t xml:space="preserve"> 14,4006000</t>
  </si>
  <si>
    <t xml:space="preserve"> 10,43</t>
  </si>
  <si>
    <t xml:space="preserve"> 150,20</t>
  </si>
  <si>
    <t xml:space="preserve"> 12,3522000</t>
  </si>
  <si>
    <t xml:space="preserve"> 11,92</t>
  </si>
  <si>
    <t xml:space="preserve"> 147,24</t>
  </si>
  <si>
    <t xml:space="preserve"> 00040983 </t>
  </si>
  <si>
    <t>MONTADOR DE ESTRUTURAS METALICAS (MENSALISTA)</t>
  </si>
  <si>
    <t xml:space="preserve"> 0,0736612</t>
  </si>
  <si>
    <t xml:space="preserve"> 1.977,19</t>
  </si>
  <si>
    <t xml:space="preserve"> 145,64</t>
  </si>
  <si>
    <t xml:space="preserve"> 99,68%</t>
  </si>
  <si>
    <t xml:space="preserve"> 11,13</t>
  </si>
  <si>
    <t xml:space="preserve"> 145,50</t>
  </si>
  <si>
    <t xml:space="preserve"> 24,22</t>
  </si>
  <si>
    <t xml:space="preserve"> 145,32</t>
  </si>
  <si>
    <t xml:space="preserve"> 99,69%</t>
  </si>
  <si>
    <t xml:space="preserve"> 72,65</t>
  </si>
  <si>
    <t xml:space="preserve"> 145,30</t>
  </si>
  <si>
    <t xml:space="preserve"> 142,52</t>
  </si>
  <si>
    <t xml:space="preserve"> 69,90</t>
  </si>
  <si>
    <t xml:space="preserve"> 139,80</t>
  </si>
  <si>
    <t xml:space="preserve"> 99,70%</t>
  </si>
  <si>
    <t xml:space="preserve"> 2,9388810</t>
  </si>
  <si>
    <t xml:space="preserve"> 46,76</t>
  </si>
  <si>
    <t xml:space="preserve"> 137,42</t>
  </si>
  <si>
    <t xml:space="preserve"> 00040568 </t>
  </si>
  <si>
    <t>PREGO DE ACO POLIDO COM CABECA 22 X 48 (4 1/4 X 5)</t>
  </si>
  <si>
    <t xml:space="preserve"> 6,6269400</t>
  </si>
  <si>
    <t xml:space="preserve"> 20,65</t>
  </si>
  <si>
    <t xml:space="preserve"> 136,85</t>
  </si>
  <si>
    <t xml:space="preserve"> 99,71%</t>
  </si>
  <si>
    <t xml:space="preserve"> 00004257 </t>
  </si>
  <si>
    <t>OPERADOR DE MARTELETE OU MARTELETEIRO</t>
  </si>
  <si>
    <t xml:space="preserve"> 11,3284458</t>
  </si>
  <si>
    <t xml:space="preserve"> 11,77</t>
  </si>
  <si>
    <t xml:space="preserve"> 120,0000000</t>
  </si>
  <si>
    <t xml:space="preserve"> 1,11</t>
  </si>
  <si>
    <t xml:space="preserve"> 133,20</t>
  </si>
  <si>
    <t xml:space="preserve"> 00000142 </t>
  </si>
  <si>
    <t>SELANTE ELASTICO MONOCOMPONENTE A BASE DE POLIURETANO (PU) PARA JUNTAS DIVERSAS</t>
  </si>
  <si>
    <t>310ML</t>
  </si>
  <si>
    <t xml:space="preserve"> 3,8211912</t>
  </si>
  <si>
    <t xml:space="preserve"> 34,14</t>
  </si>
  <si>
    <t xml:space="preserve"> 130,46</t>
  </si>
  <si>
    <t xml:space="preserve"> 99,72%</t>
  </si>
  <si>
    <t xml:space="preserve"> 65,20</t>
  </si>
  <si>
    <t xml:space="preserve"> 130,40</t>
  </si>
  <si>
    <t xml:space="preserve"> 230,0000000</t>
  </si>
  <si>
    <t xml:space="preserve"> 126,50</t>
  </si>
  <si>
    <t xml:space="preserve"> 4,50</t>
  </si>
  <si>
    <t xml:space="preserve"> 126,00</t>
  </si>
  <si>
    <t xml:space="preserve"> 99,73%</t>
  </si>
  <si>
    <t xml:space="preserve"> 125,99</t>
  </si>
  <si>
    <t xml:space="preserve"> 15,61</t>
  </si>
  <si>
    <t xml:space="preserve"> 124,88</t>
  </si>
  <si>
    <t xml:space="preserve"> 00010481 </t>
  </si>
  <si>
    <t>VERNIZ SINTETICO BRILHANTE PARA MADEIRA, COM FILTRO SOLAR, USO INTERNO E EXTERNO (BASE SOLVENTE)</t>
  </si>
  <si>
    <t xml:space="preserve"> 3,7523200</t>
  </si>
  <si>
    <t xml:space="preserve"> 32,85</t>
  </si>
  <si>
    <t xml:space="preserve"> 123,26</t>
  </si>
  <si>
    <t xml:space="preserve"> 99,74%</t>
  </si>
  <si>
    <t xml:space="preserve"> 9,3368000</t>
  </si>
  <si>
    <t xml:space="preserve"> 122,69</t>
  </si>
  <si>
    <t xml:space="preserve"> 122,0000000</t>
  </si>
  <si>
    <t xml:space="preserve"> 1,00</t>
  </si>
  <si>
    <t xml:space="preserve"> 122,00</t>
  </si>
  <si>
    <t xml:space="preserve"> 143,0000000</t>
  </si>
  <si>
    <t xml:space="preserve"> 0,85</t>
  </si>
  <si>
    <t xml:space="preserve"> 121,55</t>
  </si>
  <si>
    <t xml:space="preserve"> 99,75%</t>
  </si>
  <si>
    <t xml:space="preserve"> 24,2403000</t>
  </si>
  <si>
    <t xml:space="preserve"> 4,98</t>
  </si>
  <si>
    <t xml:space="preserve"> 120,72</t>
  </si>
  <si>
    <t xml:space="preserve"> 119,90</t>
  </si>
  <si>
    <t xml:space="preserve"> 0,45</t>
  </si>
  <si>
    <t xml:space="preserve"> 119,70</t>
  </si>
  <si>
    <t xml:space="preserve"> 99,76%</t>
  </si>
  <si>
    <t xml:space="preserve"> 00043492 </t>
  </si>
  <si>
    <t>EPI - FAMILIA SOLDADOR - HORISTA (ENCARGOS COMPLEMENTARES - COLETADO CAIXA)</t>
  </si>
  <si>
    <t xml:space="preserve"> 90,4022384</t>
  </si>
  <si>
    <t xml:space="preserve"> 1,30</t>
  </si>
  <si>
    <t xml:space="preserve"> 117,52</t>
  </si>
  <si>
    <t xml:space="preserve"> 00034780 </t>
  </si>
  <si>
    <t>ENGENHEIRO CIVIL PLENO</t>
  </si>
  <si>
    <t xml:space="preserve"> 1,3120000</t>
  </si>
  <si>
    <t xml:space="preserve"> 89,49</t>
  </si>
  <si>
    <t xml:space="preserve"> 117,41</t>
  </si>
  <si>
    <t xml:space="preserve"> 12,8000000</t>
  </si>
  <si>
    <t xml:space="preserve"> 9,03</t>
  </si>
  <si>
    <t xml:space="preserve"> 115,58</t>
  </si>
  <si>
    <t xml:space="preserve"> 99,77%</t>
  </si>
  <si>
    <t xml:space="preserve"> 00006138 </t>
  </si>
  <si>
    <t>VEDACAO PVC, 100 MM, PARA SAIDA VASO SANITARIO</t>
  </si>
  <si>
    <t xml:space="preserve"> 11,0440000</t>
  </si>
  <si>
    <t xml:space="preserve"> 10,26</t>
  </si>
  <si>
    <t xml:space="preserve"> 113,31</t>
  </si>
  <si>
    <t xml:space="preserve"> 56,57</t>
  </si>
  <si>
    <t xml:space="preserve"> 113,14</t>
  </si>
  <si>
    <t xml:space="preserve"> 2,0520000</t>
  </si>
  <si>
    <t xml:space="preserve"> 54,26</t>
  </si>
  <si>
    <t xml:space="preserve"> 111,34</t>
  </si>
  <si>
    <t xml:space="preserve"> 99,78%</t>
  </si>
  <si>
    <t xml:space="preserve"> 00025954 </t>
  </si>
  <si>
    <t>GUINDASTE HIDRAULICO AUTOPROPELIDO, COM LANCA TELESCOPICA 40 M, CAPACIDADE MAXIMA 60 T, POTENCIA 260 KW, TRACAO 6 X 6</t>
  </si>
  <si>
    <t xml:space="preserve"> 0,0000545</t>
  </si>
  <si>
    <t xml:space="preserve"> 2.041.345,16</t>
  </si>
  <si>
    <t xml:space="preserve"> 111,25</t>
  </si>
  <si>
    <t xml:space="preserve"> 54,85</t>
  </si>
  <si>
    <t xml:space="preserve"> 109,70</t>
  </si>
  <si>
    <t xml:space="preserve"> 18,0000000</t>
  </si>
  <si>
    <t xml:space="preserve"> 6,07</t>
  </si>
  <si>
    <t xml:space="preserve"> 109,26</t>
  </si>
  <si>
    <t xml:space="preserve"> 99,79%</t>
  </si>
  <si>
    <t xml:space="preserve"> 00038094 </t>
  </si>
  <si>
    <t>ESPELHO / PLACA DE 3 POSTOS 4" X 2", PARA INSTALACAO DE TOMADAS E INTERRUPTORES</t>
  </si>
  <si>
    <t xml:space="preserve"> 42,1300000</t>
  </si>
  <si>
    <t xml:space="preserve"> 2,58</t>
  </si>
  <si>
    <t xml:space="preserve"> 108,70</t>
  </si>
  <si>
    <t xml:space="preserve"> 3,8400000</t>
  </si>
  <si>
    <t xml:space="preserve"> 27,79</t>
  </si>
  <si>
    <t xml:space="preserve"> 106,71</t>
  </si>
  <si>
    <t xml:space="preserve"> 588,0000000</t>
  </si>
  <si>
    <t xml:space="preserve"> 0,18</t>
  </si>
  <si>
    <t xml:space="preserve"> 105,84</t>
  </si>
  <si>
    <t xml:space="preserve"> 00013416 </t>
  </si>
  <si>
    <t>TORNEIRA CROMADA DE PAREDE PARA COZINHA SEM AREJADOR, PADRAO POPULAR, 1/2 " OU 3/4 " (REF 1158)</t>
  </si>
  <si>
    <t xml:space="preserve"> 43,81</t>
  </si>
  <si>
    <t xml:space="preserve"> 105,67</t>
  </si>
  <si>
    <t xml:space="preserve"> 99,80%</t>
  </si>
  <si>
    <t xml:space="preserve"> 656,4526370</t>
  </si>
  <si>
    <t xml:space="preserve"> 0,16</t>
  </si>
  <si>
    <t xml:space="preserve"> 105,03</t>
  </si>
  <si>
    <t xml:space="preserve"> 00002705 </t>
  </si>
  <si>
    <t>ENERGIA ELETRICA ATE 2000 KWH INDUSTRIAL, SEM DEMANDA</t>
  </si>
  <si>
    <t>KW/H</t>
  </si>
  <si>
    <t xml:space="preserve"> 144,8543103</t>
  </si>
  <si>
    <t xml:space="preserve"> 0,72</t>
  </si>
  <si>
    <t xml:space="preserve"> 104,30</t>
  </si>
  <si>
    <t xml:space="preserve"> 103,53</t>
  </si>
  <si>
    <t xml:space="preserve"> 99,81%</t>
  </si>
  <si>
    <t xml:space="preserve"> 4,14</t>
  </si>
  <si>
    <t xml:space="preserve"> 103,50</t>
  </si>
  <si>
    <t xml:space="preserve"> 00012868 </t>
  </si>
  <si>
    <t>MARCENEIRO</t>
  </si>
  <si>
    <t xml:space="preserve"> 6,6632370</t>
  </si>
  <si>
    <t xml:space="preserve"> 15,41</t>
  </si>
  <si>
    <t xml:space="preserve"> 102,68</t>
  </si>
  <si>
    <t xml:space="preserve"> 1,6881360</t>
  </si>
  <si>
    <t xml:space="preserve"> 59,36</t>
  </si>
  <si>
    <t xml:space="preserve"> 100,21</t>
  </si>
  <si>
    <t xml:space="preserve"> 98,97</t>
  </si>
  <si>
    <t xml:space="preserve"> 99,82%</t>
  </si>
  <si>
    <t xml:space="preserve"> 60,0440000</t>
  </si>
  <si>
    <t xml:space="preserve"> 1,62</t>
  </si>
  <si>
    <t xml:space="preserve"> 97,27</t>
  </si>
  <si>
    <t xml:space="preserve"> 4,6960000</t>
  </si>
  <si>
    <t xml:space="preserve"> 20,44</t>
  </si>
  <si>
    <t xml:space="preserve"> 95,99</t>
  </si>
  <si>
    <t xml:space="preserve"> 3,13</t>
  </si>
  <si>
    <t xml:space="preserve"> 93,90</t>
  </si>
  <si>
    <t xml:space="preserve"> 6,62</t>
  </si>
  <si>
    <t xml:space="preserve"> 92,68</t>
  </si>
  <si>
    <t xml:space="preserve"> 99,83%</t>
  </si>
  <si>
    <t xml:space="preserve"> 3,3920000</t>
  </si>
  <si>
    <t xml:space="preserve"> 27,02</t>
  </si>
  <si>
    <t xml:space="preserve"> 91,65</t>
  </si>
  <si>
    <t xml:space="preserve"> 00001368 </t>
  </si>
  <si>
    <t>CHUVEIRO COMUM EM PLASTICO BRANCO, COM CANO, 3 TEMPERATURAS, 5500 W (110/220 V)</t>
  </si>
  <si>
    <t xml:space="preserve"> 1,3920000</t>
  </si>
  <si>
    <t xml:space="preserve"> 65,58</t>
  </si>
  <si>
    <t xml:space="preserve"> 91,29</t>
  </si>
  <si>
    <t xml:space="preserve"> 4,77</t>
  </si>
  <si>
    <t xml:space="preserve"> 90,63</t>
  </si>
  <si>
    <t xml:space="preserve"> 14,97</t>
  </si>
  <si>
    <t xml:space="preserve"> 89,82</t>
  </si>
  <si>
    <t xml:space="preserve"> 99,84%</t>
  </si>
  <si>
    <t xml:space="preserve"> 89,00</t>
  </si>
  <si>
    <t xml:space="preserve"> 00037552 </t>
  </si>
  <si>
    <t>ARGAMASSA INDUSTRIALIZADA PARA CHAPISCO ROLADO</t>
  </si>
  <si>
    <t xml:space="preserve"> 55,6329384</t>
  </si>
  <si>
    <t xml:space="preserve"> 1,57</t>
  </si>
  <si>
    <t xml:space="preserve"> 87,34</t>
  </si>
  <si>
    <t xml:space="preserve"> 81,3924600</t>
  </si>
  <si>
    <t xml:space="preserve"> 1,07</t>
  </si>
  <si>
    <t xml:space="preserve"> 87,09</t>
  </si>
  <si>
    <t xml:space="preserve"> 2,9933580</t>
  </si>
  <si>
    <t xml:space="preserve"> 28,99</t>
  </si>
  <si>
    <t xml:space="preserve"> 86,78</t>
  </si>
  <si>
    <t xml:space="preserve"> 99,85%</t>
  </si>
  <si>
    <t xml:space="preserve"> 20,7900000</t>
  </si>
  <si>
    <t xml:space="preserve"> 4,11</t>
  </si>
  <si>
    <t xml:space="preserve"> 85,45</t>
  </si>
  <si>
    <t xml:space="preserve"> 8,51</t>
  </si>
  <si>
    <t xml:space="preserve"> 85,10</t>
  </si>
  <si>
    <t xml:space="preserve"> 28,00</t>
  </si>
  <si>
    <t xml:space="preserve"> 84,00</t>
  </si>
  <si>
    <t xml:space="preserve"> 756,6300000</t>
  </si>
  <si>
    <t xml:space="preserve"> 0,11</t>
  </si>
  <si>
    <t xml:space="preserve"> 83,23</t>
  </si>
  <si>
    <t xml:space="preserve"> 99,86%</t>
  </si>
  <si>
    <t xml:space="preserve"> 12,2467000</t>
  </si>
  <si>
    <t xml:space="preserve"> 6,79</t>
  </si>
  <si>
    <t xml:space="preserve"> 83,16</t>
  </si>
  <si>
    <t xml:space="preserve"> 16,0800000</t>
  </si>
  <si>
    <t xml:space="preserve"> 5,15</t>
  </si>
  <si>
    <t xml:space="preserve"> 82,81</t>
  </si>
  <si>
    <t xml:space="preserve"> 00002392 </t>
  </si>
  <si>
    <t>DISJUNTOR TIPO NEMA, TRIPOLAR 10  ATE  50A, TENSAO MAXIMA DE 415 V</t>
  </si>
  <si>
    <t xml:space="preserve"> 82,30</t>
  </si>
  <si>
    <t xml:space="preserve"> 82,25</t>
  </si>
  <si>
    <t xml:space="preserve"> 99,87%</t>
  </si>
  <si>
    <t xml:space="preserve"> 82,20</t>
  </si>
  <si>
    <t xml:space="preserve"> 117,4270000</t>
  </si>
  <si>
    <t xml:space="preserve"> 0,70</t>
  </si>
  <si>
    <t xml:space="preserve"> 00043468 </t>
  </si>
  <si>
    <t>FERRAMENTAS - FAMILIA SOLDADOR - HORISTA (ENCARGOS COMPLEMENTARES - COLETADO CAIXA)</t>
  </si>
  <si>
    <t xml:space="preserve"> 0,89</t>
  </si>
  <si>
    <t xml:space="preserve"> 79,99</t>
  </si>
  <si>
    <t xml:space="preserve"> 284,7514800</t>
  </si>
  <si>
    <t xml:space="preserve"> 79,73</t>
  </si>
  <si>
    <t xml:space="preserve"> 99,88%</t>
  </si>
  <si>
    <t xml:space="preserve"> 7,94</t>
  </si>
  <si>
    <t xml:space="preserve"> 79,40</t>
  </si>
  <si>
    <t xml:space="preserve"> 15,66</t>
  </si>
  <si>
    <t xml:space="preserve"> 78,30</t>
  </si>
  <si>
    <t xml:space="preserve"> 00001871 </t>
  </si>
  <si>
    <t>CAIXA OCTOGONAL DE FUNDO MOVEL, EM PVC, DE 3" X 3", PARA ELETRODUTO FLEXIVEL CORRUGADO</t>
  </si>
  <si>
    <t xml:space="preserve"> 19,8010000</t>
  </si>
  <si>
    <t xml:space="preserve"> 3,91</t>
  </si>
  <si>
    <t xml:space="preserve"> 77,42</t>
  </si>
  <si>
    <t xml:space="preserve"> 2,3800000</t>
  </si>
  <si>
    <t xml:space="preserve"> 32,11</t>
  </si>
  <si>
    <t xml:space="preserve"> 76,42</t>
  </si>
  <si>
    <t xml:space="preserve"> 1,3830000</t>
  </si>
  <si>
    <t xml:space="preserve"> 54,74</t>
  </si>
  <si>
    <t xml:space="preserve"> 75,71</t>
  </si>
  <si>
    <t xml:space="preserve"> 99,89%</t>
  </si>
  <si>
    <t xml:space="preserve"> 13,86</t>
  </si>
  <si>
    <t xml:space="preserve"> 75,40</t>
  </si>
  <si>
    <t xml:space="preserve"> 00004093 </t>
  </si>
  <si>
    <t>MOTORISTA DE CAMINHAO</t>
  </si>
  <si>
    <t xml:space="preserve"> 6,0543876</t>
  </si>
  <si>
    <t xml:space="preserve"> 12,40</t>
  </si>
  <si>
    <t xml:space="preserve"> 75,07</t>
  </si>
  <si>
    <t xml:space="preserve"> 17,8500000</t>
  </si>
  <si>
    <t xml:space="preserve"> 4,18</t>
  </si>
  <si>
    <t xml:space="preserve"> 74,61</t>
  </si>
  <si>
    <t xml:space="preserve"> 7,8410000</t>
  </si>
  <si>
    <t xml:space="preserve"> 9,50</t>
  </si>
  <si>
    <t xml:space="preserve"> 74,49</t>
  </si>
  <si>
    <t xml:space="preserve"> 99,90%</t>
  </si>
  <si>
    <t xml:space="preserve"> 21,3130000</t>
  </si>
  <si>
    <t xml:space="preserve"> 3,45</t>
  </si>
  <si>
    <t xml:space="preserve"> 73,53</t>
  </si>
  <si>
    <t xml:space="preserve"> 0,5700362</t>
  </si>
  <si>
    <t xml:space="preserve"> 126,62</t>
  </si>
  <si>
    <t xml:space="preserve"> 72,18</t>
  </si>
  <si>
    <t xml:space="preserve"> 71,33</t>
  </si>
  <si>
    <t xml:space="preserve"> 202,76</t>
  </si>
  <si>
    <t xml:space="preserve"> 70,56</t>
  </si>
  <si>
    <t xml:space="preserve"> 9,99</t>
  </si>
  <si>
    <t xml:space="preserve"> 69,93</t>
  </si>
  <si>
    <t xml:space="preserve"> 22,99</t>
  </si>
  <si>
    <t xml:space="preserve"> 68,97</t>
  </si>
  <si>
    <t xml:space="preserve"> 99,91%</t>
  </si>
  <si>
    <t xml:space="preserve"> 17,16</t>
  </si>
  <si>
    <t xml:space="preserve"> 68,64</t>
  </si>
  <si>
    <t xml:space="preserve"> 00000420 </t>
  </si>
  <si>
    <t>CINTA CIRCULAR EM ACO GALVANIZADO DE 150 MM DE DIAMETRO PARA FIXACAO DE CAIXA MEDICAO, INCLUI PARAFUSOS E PORCAS</t>
  </si>
  <si>
    <t xml:space="preserve"> 34,23</t>
  </si>
  <si>
    <t xml:space="preserve"> 68,46</t>
  </si>
  <si>
    <t xml:space="preserve"> 66,91</t>
  </si>
  <si>
    <t xml:space="preserve"> 00003524 </t>
  </si>
  <si>
    <t>JOELHO PVC, SOLDAVEL, COM BUCHA DE LATAO, 90 GRAUS, 25 MM X 3/4", PARA AGUA FRIA PREDIAL</t>
  </si>
  <si>
    <t xml:space="preserve"> 8,3130000</t>
  </si>
  <si>
    <t xml:space="preserve"> 7,85</t>
  </si>
  <si>
    <t xml:space="preserve"> 65,26</t>
  </si>
  <si>
    <t xml:space="preserve"> 14,2548852</t>
  </si>
  <si>
    <t xml:space="preserve"> 4,53</t>
  </si>
  <si>
    <t xml:space="preserve"> 64,57</t>
  </si>
  <si>
    <t xml:space="preserve"> 99,92%</t>
  </si>
  <si>
    <t>FECHADURA ROSETA REDONDA PARA PORTA DE BANHEIRO, EM ACO INOX (MAQUINA, TESTA E CONTRA-TESTA) E EM ZAMAC (MACANETA, LINGUETA E TRINCOS) COM ACABAMENTO CROMADO, MAQUINA DE 40 MM, INCLUINDO CHAVE TIPO TRANQUETA</t>
  </si>
  <si>
    <t xml:space="preserve"> 61,47</t>
  </si>
  <si>
    <t xml:space="preserve"> 64,17</t>
  </si>
  <si>
    <t xml:space="preserve"> 32,00</t>
  </si>
  <si>
    <t xml:space="preserve"> 64,00</t>
  </si>
  <si>
    <t xml:space="preserve"> 1993 </t>
  </si>
  <si>
    <t>Roldana para porta correr (superior)</t>
  </si>
  <si>
    <t xml:space="preserve"> 31,72</t>
  </si>
  <si>
    <t xml:space="preserve"> 63,44</t>
  </si>
  <si>
    <t xml:space="preserve"> 2277 </t>
  </si>
  <si>
    <t>Perfil Alumínio, U, usado como trilho superior em porta de correr</t>
  </si>
  <si>
    <t xml:space="preserve"> 34,51</t>
  </si>
  <si>
    <t xml:space="preserve"> 62,12</t>
  </si>
  <si>
    <t xml:space="preserve"> 63,1342448</t>
  </si>
  <si>
    <t xml:space="preserve"> 0,98</t>
  </si>
  <si>
    <t xml:space="preserve"> 61,87</t>
  </si>
  <si>
    <t xml:space="preserve"> 61,38</t>
  </si>
  <si>
    <t xml:space="preserve"> 99,93%</t>
  </si>
  <si>
    <t xml:space="preserve"> 2,2049040</t>
  </si>
  <si>
    <t xml:space="preserve"> 27,82</t>
  </si>
  <si>
    <t xml:space="preserve"> 61,34</t>
  </si>
  <si>
    <t xml:space="preserve"> 00004253 </t>
  </si>
  <si>
    <t>OPERADOR DE GUINCHO OU GUINCHEIRO</t>
  </si>
  <si>
    <t xml:space="preserve"> 5,2741871</t>
  </si>
  <si>
    <t xml:space="preserve"> 11,44</t>
  </si>
  <si>
    <t xml:space="preserve"> 60,34</t>
  </si>
  <si>
    <t xml:space="preserve"> 19,90</t>
  </si>
  <si>
    <t xml:space="preserve"> 59,70</t>
  </si>
  <si>
    <t xml:space="preserve"> 4,7520000</t>
  </si>
  <si>
    <t xml:space="preserve"> 12,42</t>
  </si>
  <si>
    <t xml:space="preserve"> 59,02</t>
  </si>
  <si>
    <t xml:space="preserve"> 28,82</t>
  </si>
  <si>
    <t xml:space="preserve"> 57,64</t>
  </si>
  <si>
    <t xml:space="preserve"> 22,5896533</t>
  </si>
  <si>
    <t xml:space="preserve"> 2,54</t>
  </si>
  <si>
    <t xml:space="preserve"> 57,38</t>
  </si>
  <si>
    <t xml:space="preserve"> 99,94%</t>
  </si>
  <si>
    <t xml:space="preserve"> 00002685 </t>
  </si>
  <si>
    <t>ELETRODUTO DE PVC RIGIDO ROSCAVEL DE 1 ", SEM LUVA</t>
  </si>
  <si>
    <t xml:space="preserve"> 7,06</t>
  </si>
  <si>
    <t xml:space="preserve"> 56,48</t>
  </si>
  <si>
    <t xml:space="preserve"> 00038099 </t>
  </si>
  <si>
    <t>SUPORTE DE FIXACAO PARA ESPELHO / PLACA 4" X 2", PARA 3 MODULOS, PARA INSTALACAO DE TOMADAS E INTERRUPTORES (SOMENTE SUPORTE)</t>
  </si>
  <si>
    <t xml:space="preserve"> 1,34</t>
  </si>
  <si>
    <t xml:space="preserve"> 56,45</t>
  </si>
  <si>
    <t xml:space="preserve"> 24,1693137</t>
  </si>
  <si>
    <t xml:space="preserve"> 2,33</t>
  </si>
  <si>
    <t xml:space="preserve"> 56,31</t>
  </si>
  <si>
    <t xml:space="preserve"> 8,3480000</t>
  </si>
  <si>
    <t xml:space="preserve"> 6,70</t>
  </si>
  <si>
    <t xml:space="preserve"> 55,93</t>
  </si>
  <si>
    <t xml:space="preserve"> 1,83</t>
  </si>
  <si>
    <t xml:space="preserve"> 53,90</t>
  </si>
  <si>
    <t xml:space="preserve"> 99,95%</t>
  </si>
  <si>
    <t xml:space="preserve"> 34,0000000</t>
  </si>
  <si>
    <t xml:space="preserve"> 1,58</t>
  </si>
  <si>
    <t xml:space="preserve"> 53,72</t>
  </si>
  <si>
    <t xml:space="preserve"> 00001539 </t>
  </si>
  <si>
    <t>CONECTOR METALICO TIPO PARAFUSO FENDIDO (SPLIT BOLT), PARA CABOS ATE 16 MM2</t>
  </si>
  <si>
    <t xml:space="preserve"> 6,58</t>
  </si>
  <si>
    <t xml:space="preserve"> 52,64</t>
  </si>
  <si>
    <t xml:space="preserve"> 00006148 </t>
  </si>
  <si>
    <t>SIFAO PLASTICO FLEXIVEL SAIDA VERTICAL PARA COLUNA LAVATORIO, 1 X 1.1/2 "</t>
  </si>
  <si>
    <t xml:space="preserve"> 5,8680000</t>
  </si>
  <si>
    <t xml:space="preserve"> 8,95</t>
  </si>
  <si>
    <t xml:space="preserve"> 52,52</t>
  </si>
  <si>
    <t xml:space="preserve"> 0,5200000</t>
  </si>
  <si>
    <t xml:space="preserve"> 100,30</t>
  </si>
  <si>
    <t xml:space="preserve"> 52,16</t>
  </si>
  <si>
    <t xml:space="preserve"> 13419 </t>
  </si>
  <si>
    <t>Fechadura tipo bico de papagaio, para porta de correr, inclusive concha em latão, da IMAB, ref.: FA1352I310S00 ou similar)</t>
  </si>
  <si>
    <t xml:space="preserve"> 51,69</t>
  </si>
  <si>
    <t xml:space="preserve"> 1,6725000</t>
  </si>
  <si>
    <t xml:space="preserve"> 30,82</t>
  </si>
  <si>
    <t xml:space="preserve"> 51,55</t>
  </si>
  <si>
    <t xml:space="preserve"> 24,46</t>
  </si>
  <si>
    <t xml:space="preserve"> 50,19</t>
  </si>
  <si>
    <t xml:space="preserve"> 99,96%</t>
  </si>
  <si>
    <t xml:space="preserve"> 50,16</t>
  </si>
  <si>
    <t xml:space="preserve"> 24,59</t>
  </si>
  <si>
    <t xml:space="preserve"> 49,18</t>
  </si>
  <si>
    <t xml:space="preserve"> 3,64</t>
  </si>
  <si>
    <t xml:space="preserve"> 46,59</t>
  </si>
  <si>
    <t xml:space="preserve"> 0,6900000</t>
  </si>
  <si>
    <t xml:space="preserve"> 67,00</t>
  </si>
  <si>
    <t xml:space="preserve"> 46,23</t>
  </si>
  <si>
    <t xml:space="preserve"> 90,0000000</t>
  </si>
  <si>
    <t xml:space="preserve"> 0,49</t>
  </si>
  <si>
    <t xml:space="preserve"> 44,10</t>
  </si>
  <si>
    <t xml:space="preserve"> 21,90</t>
  </si>
  <si>
    <t xml:space="preserve"> 43,80</t>
  </si>
  <si>
    <t xml:space="preserve"> 14,23</t>
  </si>
  <si>
    <t xml:space="preserve"> 42,69</t>
  </si>
  <si>
    <t xml:space="preserve"> 53,8093400</t>
  </si>
  <si>
    <t xml:space="preserve"> 0,79</t>
  </si>
  <si>
    <t xml:space="preserve"> 42,51</t>
  </si>
  <si>
    <t xml:space="preserve"> 99,97%</t>
  </si>
  <si>
    <t xml:space="preserve"> 00001358 </t>
  </si>
  <si>
    <t>CHAPA DE MADEIRA COMPENSADA RESINADA PARA FORMA DE CONCRETO, DE *2,2 X 1,1* M, E = 17 MM</t>
  </si>
  <si>
    <t xml:space="preserve"> 0,8080605</t>
  </si>
  <si>
    <t xml:space="preserve"> 51,03</t>
  </si>
  <si>
    <t xml:space="preserve"> 41,24</t>
  </si>
  <si>
    <t xml:space="preserve"> 40,09</t>
  </si>
  <si>
    <t xml:space="preserve"> 00012016 </t>
  </si>
  <si>
    <t>CONDULETE EM PVC, TIPO "LB", SEM TAMPA, DE 1/2" OU 3/4"</t>
  </si>
  <si>
    <t xml:space="preserve"> 3,9600000</t>
  </si>
  <si>
    <t xml:space="preserve"> 10,12</t>
  </si>
  <si>
    <t xml:space="preserve"> 40,08</t>
  </si>
  <si>
    <t xml:space="preserve"> 00036397 </t>
  </si>
  <si>
    <t>BETONEIRA, CAPACIDADE NOMINAL 600 L, CAPACIDADE DE MISTURA  360L, MOTOR ELETRICO TRIFASICO 220/380V, POTENCIA 4CV, EXCLUSO CARREGADOR</t>
  </si>
  <si>
    <t xml:space="preserve"> 0,0020472</t>
  </si>
  <si>
    <t xml:space="preserve"> 19.208,37</t>
  </si>
  <si>
    <t xml:space="preserve"> 39,32</t>
  </si>
  <si>
    <t xml:space="preserve"> 12,99</t>
  </si>
  <si>
    <t xml:space="preserve"> 38,97</t>
  </si>
  <si>
    <t xml:space="preserve"> 0,7700000</t>
  </si>
  <si>
    <t xml:space="preserve"> 50,00</t>
  </si>
  <si>
    <t xml:space="preserve"> 38,50</t>
  </si>
  <si>
    <t xml:space="preserve"> 00006155 </t>
  </si>
  <si>
    <t>VALVULA EM PLASTICO CROMADO TIPO AMERICANA PARA PIA DE COZINHA 3.1/2 " X 1.1/2 ", SEM ADAPTADOR</t>
  </si>
  <si>
    <t xml:space="preserve"> 15,92</t>
  </si>
  <si>
    <t xml:space="preserve"> 38,40</t>
  </si>
  <si>
    <t xml:space="preserve"> 4,78</t>
  </si>
  <si>
    <t xml:space="preserve"> 38,24</t>
  </si>
  <si>
    <t xml:space="preserve"> 00000857 </t>
  </si>
  <si>
    <t>CABO DE COBRE NU 16 MM2 MEIO-DURO</t>
  </si>
  <si>
    <t xml:space="preserve"> 12,60</t>
  </si>
  <si>
    <t xml:space="preserve"> 37,80</t>
  </si>
  <si>
    <t xml:space="preserve"> 99,98%</t>
  </si>
  <si>
    <t xml:space="preserve"> 00004718 </t>
  </si>
  <si>
    <t>PEDRA BRITADA N. 2 (19 A 38 MM) POSTO PEDREIRA/FORNECEDOR, SEM FRETE</t>
  </si>
  <si>
    <t xml:space="preserve"> 0,2821500</t>
  </si>
  <si>
    <t xml:space="preserve"> 132,26</t>
  </si>
  <si>
    <t xml:space="preserve"> 37,32</t>
  </si>
  <si>
    <t xml:space="preserve"> 20,52</t>
  </si>
  <si>
    <t xml:space="preserve"> 36,94</t>
  </si>
  <si>
    <t xml:space="preserve"> 00012266 </t>
  </si>
  <si>
    <t>LUMINARIA SPOT DE SOBREPOR EM ALUMINIO COM ALETA PLASTICA PARA 1 LAMPADA, BASE E27, POTENCIA MAXIMA 40/60 W (NAO INCLUI LAMPADA)</t>
  </si>
  <si>
    <t xml:space="preserve"> 0,5040000</t>
  </si>
  <si>
    <t xml:space="preserve"> 72,82</t>
  </si>
  <si>
    <t xml:space="preserve"> 36,70</t>
  </si>
  <si>
    <t xml:space="preserve"> 3,65</t>
  </si>
  <si>
    <t xml:space="preserve"> 36,50</t>
  </si>
  <si>
    <t xml:space="preserve"> 00040862 </t>
  </si>
  <si>
    <t>ALIMENTACAO - MENSALISTA (COLETADO CAIXA)</t>
  </si>
  <si>
    <t xml:space="preserve"> 0,0732000</t>
  </si>
  <si>
    <t xml:space="preserve"> 494,57</t>
  </si>
  <si>
    <t xml:space="preserve"> 36,20</t>
  </si>
  <si>
    <t xml:space="preserve"> 17,67</t>
  </si>
  <si>
    <t xml:space="preserve"> 35,34</t>
  </si>
  <si>
    <t xml:space="preserve"> 12,0440000</t>
  </si>
  <si>
    <t xml:space="preserve"> 2,88</t>
  </si>
  <si>
    <t xml:space="preserve"> 34,69</t>
  </si>
  <si>
    <t xml:space="preserve"> 225,1896310</t>
  </si>
  <si>
    <t xml:space="preserve"> 0,15</t>
  </si>
  <si>
    <t xml:space="preserve"> 33,78</t>
  </si>
  <si>
    <t xml:space="preserve"> 00011611 </t>
  </si>
  <si>
    <t>!EM PROCESSO DE DESATIVACAO! GUINDAUTO HIDRAULICO, CARGA MAX 7,7 TON.  (A 5,52M), AL TURA MAX = 8,64M, P/ MONTAGEM SOBRE CHASSIS DE CAMINHAO**CAIXA**</t>
  </si>
  <si>
    <t xml:space="preserve"> 0,0004851</t>
  </si>
  <si>
    <t xml:space="preserve"> 69.472,62</t>
  </si>
  <si>
    <t xml:space="preserve"> 33,70</t>
  </si>
  <si>
    <t xml:space="preserve"> 5,61</t>
  </si>
  <si>
    <t xml:space="preserve"> 33,66</t>
  </si>
  <si>
    <t xml:space="preserve"> 16,73</t>
  </si>
  <si>
    <t xml:space="preserve"> 33,46</t>
  </si>
  <si>
    <t xml:space="preserve"> 99,99%</t>
  </si>
  <si>
    <t xml:space="preserve"> 18,6919000</t>
  </si>
  <si>
    <t xml:space="preserve"> 1,69</t>
  </si>
  <si>
    <t xml:space="preserve"> 31,59</t>
  </si>
  <si>
    <t xml:space="preserve"> 00001870 </t>
  </si>
  <si>
    <t>CURVA 90 GRAUS, LONGA, DE PVC RIGIDO ROSCAVEL, DE 1/2", PARA ELETRODUTO</t>
  </si>
  <si>
    <t xml:space="preserve"> 12,5680000</t>
  </si>
  <si>
    <t xml:space="preserve"> 2,50</t>
  </si>
  <si>
    <t xml:space="preserve"> 31,42</t>
  </si>
  <si>
    <t xml:space="preserve"> 00000123 </t>
  </si>
  <si>
    <t>ADITIVO IMPERMEABILIZANTE DE PEGA NORMAL PARA ARGAMASSAS E CONCRETOS SEM ARMACAO, LIQUIDO E ISENTO DE CLORETOS</t>
  </si>
  <si>
    <t xml:space="preserve"> 4,3985411</t>
  </si>
  <si>
    <t xml:space="preserve"> 7,12</t>
  </si>
  <si>
    <t xml:space="preserve"> 31,32</t>
  </si>
  <si>
    <t xml:space="preserve"> 15,49</t>
  </si>
  <si>
    <t xml:space="preserve"> 30,98</t>
  </si>
  <si>
    <t xml:space="preserve"> 00010512 </t>
  </si>
  <si>
    <t>MOTORISTA DE CAMINHAO (MENSALISTA)</t>
  </si>
  <si>
    <t xml:space="preserve"> 0,0136365</t>
  </si>
  <si>
    <t xml:space="preserve"> 2.210,55</t>
  </si>
  <si>
    <t xml:space="preserve"> 30,14</t>
  </si>
  <si>
    <t xml:space="preserve"> 138,0062098</t>
  </si>
  <si>
    <t xml:space="preserve"> 0,21</t>
  </si>
  <si>
    <t xml:space="preserve"> 28,98</t>
  </si>
  <si>
    <t xml:space="preserve"> 4,12</t>
  </si>
  <si>
    <t xml:space="preserve"> 28,84</t>
  </si>
  <si>
    <t xml:space="preserve"> 0,6960000</t>
  </si>
  <si>
    <t xml:space="preserve"> 27,77</t>
  </si>
  <si>
    <t xml:space="preserve"> 1,8280000</t>
  </si>
  <si>
    <t xml:space="preserve"> 14,91</t>
  </si>
  <si>
    <t xml:space="preserve"> 27,26</t>
  </si>
  <si>
    <t xml:space="preserve"> 13,28</t>
  </si>
  <si>
    <t xml:space="preserve"> 27,25</t>
  </si>
  <si>
    <t xml:space="preserve"> 27,03</t>
  </si>
  <si>
    <t xml:space="preserve"> 11,3480000</t>
  </si>
  <si>
    <t xml:space="preserve"> 2,38</t>
  </si>
  <si>
    <t xml:space="preserve"> 27,01</t>
  </si>
  <si>
    <t xml:space="preserve"> 100,00%</t>
  </si>
  <si>
    <t xml:space="preserve"> 13,40</t>
  </si>
  <si>
    <t xml:space="preserve"> 26,80</t>
  </si>
  <si>
    <t xml:space="preserve"> 17,0520000</t>
  </si>
  <si>
    <t xml:space="preserve"> 26,77</t>
  </si>
  <si>
    <t xml:space="preserve"> 25,61</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</si>
  <si>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</si>
  <si>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</si>
  <si>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0,0000847</t>
  </si>
  <si>
    <t xml:space="preserve"> 301.582,57</t>
  </si>
  <si>
    <t xml:space="preserve"> 25,54</t>
  </si>
  <si>
    <t xml:space="preserve"> 0,2800000</t>
  </si>
  <si>
    <t xml:space="preserve"> 90,44</t>
  </si>
  <si>
    <t xml:space="preserve"> 25,32</t>
  </si>
  <si>
    <t xml:space="preserve"> 2,29</t>
  </si>
  <si>
    <t xml:space="preserve"> 25,19</t>
  </si>
  <si>
    <t xml:space="preserve"> 8,33</t>
  </si>
  <si>
    <t xml:space="preserve"> 24,99</t>
  </si>
  <si>
    <t xml:space="preserve"> 12,02</t>
  </si>
  <si>
    <t xml:space="preserve"> 24,67</t>
  </si>
  <si>
    <t xml:space="preserve"> 2,96</t>
  </si>
  <si>
    <t xml:space="preserve"> 23,68</t>
  </si>
  <si>
    <t xml:space="preserve"> 00041898 </t>
  </si>
  <si>
    <t>MARTELO DEMOLIDOR PNEUMATICO MANUAL, PESO  DE 28 KG, COM SILENCIADOR</t>
  </si>
  <si>
    <t xml:space="preserve"> 0,0010882</t>
  </si>
  <si>
    <t xml:space="preserve"> 21.622,37</t>
  </si>
  <si>
    <t xml:space="preserve"> 23,53</t>
  </si>
  <si>
    <t xml:space="preserve"> 00007340 </t>
  </si>
  <si>
    <t>IMUNIZANTE PARA MADEIRA, INCOLOR</t>
  </si>
  <si>
    <t xml:space="preserve"> 1,0560000</t>
  </si>
  <si>
    <t xml:space="preserve"> 22,25</t>
  </si>
  <si>
    <t xml:space="preserve"> 23,50</t>
  </si>
  <si>
    <t xml:space="preserve"> 7,80</t>
  </si>
  <si>
    <t xml:space="preserve"> 23,40</t>
  </si>
  <si>
    <t xml:space="preserve"> 4,60</t>
  </si>
  <si>
    <t xml:space="preserve"> 23,00</t>
  </si>
  <si>
    <t xml:space="preserve"> 23,0000000</t>
  </si>
  <si>
    <t xml:space="preserve"> 0,99</t>
  </si>
  <si>
    <t xml:space="preserve"> 22,77</t>
  </si>
  <si>
    <t xml:space="preserve"> 00037747 </t>
  </si>
  <si>
    <t>CAMINHAO TRUCADO, PESO BRUTO TOTAL 23000 KG, CARGA UTIL MAXIMA 15935 KG, DISTANCIA ENTRE EIXOS 4,80 M, POTENCIA 230 CV (INCLUI CABINE E CHASSI, NAO INCLUI CARROCERIA)</t>
  </si>
  <si>
    <t xml:space="preserve"> 0,0000527</t>
  </si>
  <si>
    <t xml:space="preserve"> 430.386,43</t>
  </si>
  <si>
    <t xml:space="preserve"> 22,68</t>
  </si>
  <si>
    <t xml:space="preserve"> 100,01%</t>
  </si>
  <si>
    <t xml:space="preserve"> 15,7620000</t>
  </si>
  <si>
    <t xml:space="preserve"> 1,43</t>
  </si>
  <si>
    <t xml:space="preserve"> 22,54</t>
  </si>
  <si>
    <t xml:space="preserve"> 00006114 </t>
  </si>
  <si>
    <t>AJUDANTE DE ARMADOR</t>
  </si>
  <si>
    <t xml:space="preserve"> 2,1397954</t>
  </si>
  <si>
    <t xml:space="preserve"> 10,52</t>
  </si>
  <si>
    <t xml:space="preserve"> 22,51</t>
  </si>
  <si>
    <t xml:space="preserve"> 00011055 </t>
  </si>
  <si>
    <t>PARAFUSO ROSCA SOBERBA ZINCADO CABECA CHATA FENDA SIMPLES 3,5 X 25 MM (1 ")</t>
  </si>
  <si>
    <t xml:space="preserve"> 279,3384000</t>
  </si>
  <si>
    <t xml:space="preserve"> 0,08</t>
  </si>
  <si>
    <t xml:space="preserve"> 22,35</t>
  </si>
  <si>
    <t xml:space="preserve"> 11,1500000</t>
  </si>
  <si>
    <t xml:space="preserve"> 1,99</t>
  </si>
  <si>
    <t xml:space="preserve"> 22,19</t>
  </si>
  <si>
    <t xml:space="preserve"> 0,73</t>
  </si>
  <si>
    <t xml:space="preserve"> 00001966 </t>
  </si>
  <si>
    <t>CURVA PVC CURTA 90 GRAUS, 100 MM, PARA ESGOTO PREDIAL</t>
  </si>
  <si>
    <t xml:space="preserve"> 20,80</t>
  </si>
  <si>
    <t xml:space="preserve"> 21,72</t>
  </si>
  <si>
    <t xml:space="preserve"> 20,77</t>
  </si>
  <si>
    <t xml:space="preserve"> 0,8990111</t>
  </si>
  <si>
    <t xml:space="preserve"> 22,90</t>
  </si>
  <si>
    <t xml:space="preserve"> 20,59</t>
  </si>
  <si>
    <t xml:space="preserve"> 3,99</t>
  </si>
  <si>
    <t xml:space="preserve"> 19,95</t>
  </si>
  <si>
    <t xml:space="preserve"> 00006127 </t>
  </si>
  <si>
    <t>AUXILIAR DE PEDREIRO</t>
  </si>
  <si>
    <t xml:space="preserve"> 2,0210000</t>
  </si>
  <si>
    <t xml:space="preserve"> 9,78</t>
  </si>
  <si>
    <t xml:space="preserve"> 19,77</t>
  </si>
  <si>
    <t xml:space="preserve"> 2276 </t>
  </si>
  <si>
    <t>Perfil Alumínio, U, usado como trilho inferior em porta de correr</t>
  </si>
  <si>
    <t xml:space="preserve"> 10,76</t>
  </si>
  <si>
    <t xml:space="preserve"> 19,37</t>
  </si>
  <si>
    <t xml:space="preserve"> 0,2310000</t>
  </si>
  <si>
    <t xml:space="preserve"> 82,95</t>
  </si>
  <si>
    <t xml:space="preserve"> 19,16</t>
  </si>
  <si>
    <t xml:space="preserve"> 00040861 </t>
  </si>
  <si>
    <t>TRANSPORTE - MENSALISTA (COLETADO CAIXA)</t>
  </si>
  <si>
    <t xml:space="preserve"> 257,26</t>
  </si>
  <si>
    <t xml:space="preserve"> 18,83</t>
  </si>
  <si>
    <t xml:space="preserve"> 18,24</t>
  </si>
  <si>
    <t xml:space="preserve"> 00010535 </t>
  </si>
  <si>
    <t>BETONEIRA CAPACIDADE NOMINAL 400 L, CAPACIDADE DE MISTURA  280 L, MOTOR ELETRICO TRIFASICO 220/380 V POTENCIA 2 CV, SEM CARREGADOR</t>
  </si>
  <si>
    <t xml:space="preserve"> 0,0038402</t>
  </si>
  <si>
    <t xml:space="preserve"> 4.722,06</t>
  </si>
  <si>
    <t xml:space="preserve"> 18,13</t>
  </si>
  <si>
    <t xml:space="preserve"> 00007319 </t>
  </si>
  <si>
    <t>TINTA ASFALTICA IMPERMEABILIZANTE DISPERSA EM AGUA, PARA MATERIAIS CIMENTICIOS</t>
  </si>
  <si>
    <t xml:space="preserve"> 1,8381000</t>
  </si>
  <si>
    <t xml:space="preserve"> 9,37</t>
  </si>
  <si>
    <t xml:space="preserve"> 17,22</t>
  </si>
  <si>
    <t xml:space="preserve"> 2,0580000</t>
  </si>
  <si>
    <t xml:space="preserve"> 17,20</t>
  </si>
  <si>
    <t xml:space="preserve"> 100,02%</t>
  </si>
  <si>
    <t xml:space="preserve"> 00002638 </t>
  </si>
  <si>
    <t>LUVA PARA ELETRODUTO, EM ACO GALVANIZADO ELETROLITICO, DIAMETRO DE 25 MM (1")</t>
  </si>
  <si>
    <t xml:space="preserve"> 8,3325000</t>
  </si>
  <si>
    <t xml:space="preserve"> 2,06</t>
  </si>
  <si>
    <t xml:space="preserve"> 00007622 </t>
  </si>
  <si>
    <t>TRATOR DE ESTEIRAS, POTENCIA DE 100 HP, PESO OPERACIONAL DE 9,4 T, COM LAMINA COM CAPACIDADE DE 2,19 M3</t>
  </si>
  <si>
    <t xml:space="preserve"> 0,0000228</t>
  </si>
  <si>
    <t xml:space="preserve"> 728.235,83</t>
  </si>
  <si>
    <t xml:space="preserve"> 16,60</t>
  </si>
  <si>
    <t xml:space="preserve"> 00004234 </t>
  </si>
  <si>
    <t>OPERADOR DE ESCAVADEIRA</t>
  </si>
  <si>
    <t xml:space="preserve"> 1,0772243</t>
  </si>
  <si>
    <t xml:space="preserve"> 16,24</t>
  </si>
  <si>
    <t xml:space="preserve"> 0,54</t>
  </si>
  <si>
    <t xml:space="preserve"> 00038191 </t>
  </si>
  <si>
    <t>LAMPADA FLUORESCENTE COMPACTA 2U BRANCA 15 W, BASE E27 (127/220 V)</t>
  </si>
  <si>
    <t xml:space="preserve"> 1,0080000</t>
  </si>
  <si>
    <t xml:space="preserve"> 16,07</t>
  </si>
  <si>
    <t xml:space="preserve"> 0,3690000</t>
  </si>
  <si>
    <t xml:space="preserve"> 43,00</t>
  </si>
  <si>
    <t xml:space="preserve"> 15,87</t>
  </si>
  <si>
    <t xml:space="preserve"> 1,32</t>
  </si>
  <si>
    <t xml:space="preserve"> 00004262 </t>
  </si>
  <si>
    <t>PA CARREGADEIRA SOBRE RODAS, POTENCIA LIQUIDA 128 HP, CAPACIDADE DA CACAMBA DE 1,7 A 2,8 M3, PESO OPERACIONAL MAXIMO DE 11632 KG</t>
  </si>
  <si>
    <t xml:space="preserve"> 0,0000279</t>
  </si>
  <si>
    <t xml:space="preserve"> 560.000,00</t>
  </si>
  <si>
    <t xml:space="preserve"> 15,62</t>
  </si>
  <si>
    <t xml:space="preserve"> 00039026 </t>
  </si>
  <si>
    <t>PREGO DE ACO POLIDO SEM CABECA 15 X 15 (1 1/4 X 13)</t>
  </si>
  <si>
    <t xml:space="preserve"> 0,6732000</t>
  </si>
  <si>
    <t xml:space="preserve"> 23,05</t>
  </si>
  <si>
    <t xml:space="preserve"> 15,52</t>
  </si>
  <si>
    <t xml:space="preserve"> 00037411 </t>
  </si>
  <si>
    <t>TELA DE ACO SOLDADA GALVANIZADA/ZINCADA PARA ALVENARIA, FIO D = *1,24 MM, MALHA 25 X 25 MM</t>
  </si>
  <si>
    <t xml:space="preserve"> 0,4666456</t>
  </si>
  <si>
    <t xml:space="preserve"> 33,15</t>
  </si>
  <si>
    <t xml:space="preserve"> 15,47</t>
  </si>
  <si>
    <t xml:space="preserve"> 2,18</t>
  </si>
  <si>
    <t xml:space="preserve"> 15,26</t>
  </si>
  <si>
    <t xml:space="preserve"> 0,5460000</t>
  </si>
  <si>
    <t xml:space="preserve"> 15,23</t>
  </si>
  <si>
    <t xml:space="preserve"> 00011741 </t>
  </si>
  <si>
    <t>RALO SIFONADO CILINDRICO, PVC, 100 X 40 MM,  COM GRELHA REDONDA BRANCA</t>
  </si>
  <si>
    <t xml:space="preserve"> 10,69</t>
  </si>
  <si>
    <t xml:space="preserve"> 14,88</t>
  </si>
  <si>
    <t xml:space="preserve"> 00004346 </t>
  </si>
  <si>
    <t>PARAFUSO DE FERRO POLIDO, SEXTAVADO, COM ROSCA PARCIAL, DIAMETRO 5/8", COMPRIMENTO 6", COM PORCA E ARRUELA DE PRESSAO MEDIA</t>
  </si>
  <si>
    <t xml:space="preserve"> 14,52</t>
  </si>
  <si>
    <t xml:space="preserve"> 00002674 </t>
  </si>
  <si>
    <t>ELETRODUTO DE PVC RIGIDO ROSCAVEL DE 3/4 ", SEM LUVA</t>
  </si>
  <si>
    <t xml:space="preserve"> 3,1852440</t>
  </si>
  <si>
    <t xml:space="preserve"> 4,52</t>
  </si>
  <si>
    <t xml:space="preserve"> 14,40</t>
  </si>
  <si>
    <t xml:space="preserve"> 00006141 </t>
  </si>
  <si>
    <t>ENGATE/RABICHO FLEXIVEL PLASTICO (PVC OU ABS) BRANCO 1/2 " X 30 CM</t>
  </si>
  <si>
    <t xml:space="preserve"> 4,03</t>
  </si>
  <si>
    <t xml:space="preserve"> 13,93</t>
  </si>
  <si>
    <t xml:space="preserve"> 24,3376000</t>
  </si>
  <si>
    <t xml:space="preserve"> 13,63</t>
  </si>
  <si>
    <t xml:space="preserve"> 30,1080000</t>
  </si>
  <si>
    <t xml:space="preserve"> 13,55</t>
  </si>
  <si>
    <t xml:space="preserve"> 0,4734000</t>
  </si>
  <si>
    <t xml:space="preserve"> 28,11</t>
  </si>
  <si>
    <t xml:space="preserve"> 13,31</t>
  </si>
  <si>
    <t xml:space="preserve"> 00037730 </t>
  </si>
  <si>
    <t>CARROCERIA FIXA ABERTA DE MADEIRA PARA TRANSPORTE GERAL DE CARGA SECA DIMENSOES APROXIMADAS 2,5 X 6,5 X 0,50 M (INCLUI MONTAGEM, NAO INCLUI CAMINHAO)</t>
  </si>
  <si>
    <t xml:space="preserve"> 25.326,22</t>
  </si>
  <si>
    <t xml:space="preserve"> 0,9035458</t>
  </si>
  <si>
    <t xml:space="preserve"> 13,58</t>
  </si>
  <si>
    <t xml:space="preserve"> 12,27</t>
  </si>
  <si>
    <t xml:space="preserve"> 20,9331000</t>
  </si>
  <si>
    <t xml:space="preserve"> 00013954 </t>
  </si>
  <si>
    <t>POLIDORA DE PISO (POLITRIZ) ELETRICA, MOTOR MONOFASICO DE 4 HP, PESO DE 100 KG, DIAMETRO DO TRABALHO DE 450 MM</t>
  </si>
  <si>
    <t xml:space="preserve"> 0,0017543</t>
  </si>
  <si>
    <t xml:space="preserve"> 6.438,55</t>
  </si>
  <si>
    <t xml:space="preserve"> 11,30</t>
  </si>
  <si>
    <t xml:space="preserve"> 1,60</t>
  </si>
  <si>
    <t xml:space="preserve"> 11,20</t>
  </si>
  <si>
    <t xml:space="preserve"> 00006153 </t>
  </si>
  <si>
    <t>VALVULA EM PLASTICO BRANCO PARA TANQUE OU LAVATORIO 1 ", SEM UNHO E SEM LADRAO</t>
  </si>
  <si>
    <t xml:space="preserve"> 3,22</t>
  </si>
  <si>
    <t xml:space="preserve"> 100,03%</t>
  </si>
  <si>
    <t xml:space="preserve"> 0,0775300</t>
  </si>
  <si>
    <t xml:space="preserve"> 140,40</t>
  </si>
  <si>
    <t xml:space="preserve"> 0,1672500</t>
  </si>
  <si>
    <t xml:space="preserve"> 65,00</t>
  </si>
  <si>
    <t xml:space="preserve"> 5,18</t>
  </si>
  <si>
    <t xml:space="preserve"> 10,63</t>
  </si>
  <si>
    <t xml:space="preserve"> 158 </t>
  </si>
  <si>
    <t>Almoço (Participação do empregador)</t>
  </si>
  <si>
    <t xml:space="preserve"> 0,7533200</t>
  </si>
  <si>
    <t xml:space="preserve"> 14,00</t>
  </si>
  <si>
    <t xml:space="preserve"> 10,55</t>
  </si>
  <si>
    <t xml:space="preserve"> 0,0660000</t>
  </si>
  <si>
    <t xml:space="preserve"> 156,75</t>
  </si>
  <si>
    <t xml:space="preserve"> 10,35</t>
  </si>
  <si>
    <t xml:space="preserve"> 00007139 </t>
  </si>
  <si>
    <t>TE SOLDAVEL, PVC, 90 GRAUS, 25 MM, PARA AGUA FRIA PREDIAL (NBR 5648)</t>
  </si>
  <si>
    <t xml:space="preserve"> 7,3985700</t>
  </si>
  <si>
    <t xml:space="preserve"> 9,91</t>
  </si>
  <si>
    <t xml:space="preserve"> 9,60</t>
  </si>
  <si>
    <t xml:space="preserve"> 0,4240000</t>
  </si>
  <si>
    <t xml:space="preserve"> 22,56</t>
  </si>
  <si>
    <t xml:space="preserve"> 9,57</t>
  </si>
  <si>
    <t xml:space="preserve"> 00000406 </t>
  </si>
  <si>
    <t>FITA ACO INOX PARA CINTAR POSTE, L = 19 MM, E = 0,5 MM (ROLO DE 30M)</t>
  </si>
  <si>
    <t xml:space="preserve"> 0,1333333</t>
  </si>
  <si>
    <t xml:space="preserve"> 68,59</t>
  </si>
  <si>
    <t xml:space="preserve"> 9,15</t>
  </si>
  <si>
    <t xml:space="preserve"> 1,0380000</t>
  </si>
  <si>
    <t xml:space="preserve"> 8,54</t>
  </si>
  <si>
    <t xml:space="preserve"> 8,86</t>
  </si>
  <si>
    <t xml:space="preserve"> 00004083 </t>
  </si>
  <si>
    <t>ENCARREGADO GERAL DE OBRAS</t>
  </si>
  <si>
    <t xml:space="preserve"> 0,5819568</t>
  </si>
  <si>
    <t xml:space="preserve"> 8,78</t>
  </si>
  <si>
    <t xml:space="preserve"> 00043500 </t>
  </si>
  <si>
    <t>EPI - FAMILIA OPERADOR ESCAVADEIRA - MENSALISTA (ENCARGOS COMPLEMENTARES - COLETADO CAIXA)</t>
  </si>
  <si>
    <t xml:space="preserve"> 119,49</t>
  </si>
  <si>
    <t xml:space="preserve"> 8,75</t>
  </si>
  <si>
    <t xml:space="preserve"> 00012034 </t>
  </si>
  <si>
    <t>CURVA 180 GRAUS, DE PVC RIGIDO ROSCAVEL, DE 3/4", PARA ELETRODUTO</t>
  </si>
  <si>
    <t xml:space="preserve"> 4,34</t>
  </si>
  <si>
    <t xml:space="preserve"> 8,68</t>
  </si>
  <si>
    <t xml:space="preserve"> 0,6257552</t>
  </si>
  <si>
    <t xml:space="preserve"> 13,49</t>
  </si>
  <si>
    <t xml:space="preserve"> 8,44</t>
  </si>
  <si>
    <t xml:space="preserve"> 7,2170000</t>
  </si>
  <si>
    <t xml:space="preserve"> 1,15</t>
  </si>
  <si>
    <t xml:space="preserve"> 8,30</t>
  </si>
  <si>
    <t xml:space="preserve"> 00004254 </t>
  </si>
  <si>
    <t>OPERADOR DE GUINDASTE</t>
  </si>
  <si>
    <t xml:space="preserve"> 0,7081900</t>
  </si>
  <si>
    <t xml:space="preserve"> 8,10</t>
  </si>
  <si>
    <t xml:space="preserve"> 7,96</t>
  </si>
  <si>
    <t xml:space="preserve"> 0,3860000</t>
  </si>
  <si>
    <t xml:space="preserve"> 20,34</t>
  </si>
  <si>
    <t xml:space="preserve"> 7,3920000</t>
  </si>
  <si>
    <t xml:space="preserve"> 7,02</t>
  </si>
  <si>
    <t xml:space="preserve"> 7,01</t>
  </si>
  <si>
    <t xml:space="preserve"> 00004222 </t>
  </si>
  <si>
    <t>GASOLINA COMUM</t>
  </si>
  <si>
    <t xml:space="preserve"> 1,0932064</t>
  </si>
  <si>
    <t xml:space="preserve"> 6,35</t>
  </si>
  <si>
    <t xml:space="preserve"> 6,94</t>
  </si>
  <si>
    <t xml:space="preserve"> 0,1698756</t>
  </si>
  <si>
    <t xml:space="preserve"> 40,21</t>
  </si>
  <si>
    <t xml:space="preserve"> 6,83</t>
  </si>
  <si>
    <t xml:space="preserve"> 00043464 </t>
  </si>
  <si>
    <t>FERRAMENTAS - FAMILIA OPERADOR ESCAVADEIRA - HORISTA (ENCARGOS COMPLEMENTARES - COLETADO CAIXA)</t>
  </si>
  <si>
    <t xml:space="preserve"> 0,01</t>
  </si>
  <si>
    <t xml:space="preserve"> 1,7479688</t>
  </si>
  <si>
    <t xml:space="preserve"> 3,66</t>
  </si>
  <si>
    <t xml:space="preserve"> 6,40</t>
  </si>
  <si>
    <t xml:space="preserve"> 00020020 </t>
  </si>
  <si>
    <t>MOTORISTA DE CAMINHAO-BASCULANTE</t>
  </si>
  <si>
    <t xml:space="preserve"> 0,5285760</t>
  </si>
  <si>
    <t xml:space="preserve"> 11,70</t>
  </si>
  <si>
    <t xml:space="preserve"> 6,18</t>
  </si>
  <si>
    <t xml:space="preserve"> 00001892 </t>
  </si>
  <si>
    <t>LUVA EM PVC RIGIDO ROSCAVEL, DE 1", PARA ELETRODUTO</t>
  </si>
  <si>
    <t xml:space="preserve"> 1,53</t>
  </si>
  <si>
    <t xml:space="preserve"> 6,12</t>
  </si>
  <si>
    <t xml:space="preserve"> 44,0930000</t>
  </si>
  <si>
    <t xml:space="preserve"> 0,13</t>
  </si>
  <si>
    <t xml:space="preserve"> 5,73</t>
  </si>
  <si>
    <t xml:space="preserve"> 00013896 </t>
  </si>
  <si>
    <t>VIBRADOR DE IMERSAO, DIAMETRO DA PONTEIRA DE *45* MM, COM MOTOR ELETRICO TRIFASICO DE 2 HP (2 CV)</t>
  </si>
  <si>
    <t xml:space="preserve"> 0,0020336</t>
  </si>
  <si>
    <t xml:space="preserve"> 2.736,11</t>
  </si>
  <si>
    <t xml:space="preserve"> 5,56</t>
  </si>
  <si>
    <t xml:space="preserve"> 0,2380000</t>
  </si>
  <si>
    <t xml:space="preserve"> 22,76</t>
  </si>
  <si>
    <t xml:space="preserve"> 5,42</t>
  </si>
  <si>
    <t xml:space="preserve"> 0,90</t>
  </si>
  <si>
    <t xml:space="preserve"> 5,40</t>
  </si>
  <si>
    <t xml:space="preserve"> 15,36</t>
  </si>
  <si>
    <t xml:space="preserve"> 5,35</t>
  </si>
  <si>
    <t xml:space="preserve"> 0,2400000</t>
  </si>
  <si>
    <t xml:space="preserve"> 22,00</t>
  </si>
  <si>
    <t xml:space="preserve"> 5,28</t>
  </si>
  <si>
    <t xml:space="preserve"> 5,07</t>
  </si>
  <si>
    <t xml:space="preserve"> 00014618 </t>
  </si>
  <si>
    <t>SERRA CIRCULAR DE BANCADA COM MOTOR ELETRICO, POTENCIA DE *1600* W, PARA DISCO DE DIAMETRO DE 10" (250 MM)</t>
  </si>
  <si>
    <t xml:space="preserve"> 0,0045142</t>
  </si>
  <si>
    <t xml:space="preserve"> 1.116,43</t>
  </si>
  <si>
    <t xml:space="preserve"> 5,04</t>
  </si>
  <si>
    <t xml:space="preserve"> 10492 </t>
  </si>
  <si>
    <t>Cesta Básica</t>
  </si>
  <si>
    <t xml:space="preserve"> 0,0333000</t>
  </si>
  <si>
    <t xml:space="preserve"> 140,00</t>
  </si>
  <si>
    <t xml:space="preserve"> 4,66</t>
  </si>
  <si>
    <t xml:space="preserve"> 0,1740000</t>
  </si>
  <si>
    <t xml:space="preserve"> 26,50</t>
  </si>
  <si>
    <t xml:space="preserve"> 4,61</t>
  </si>
  <si>
    <t xml:space="preserve"> 00004237 </t>
  </si>
  <si>
    <t>OPERADOR DE TRATOR - EXCLUSIVE AGROPECUARIA</t>
  </si>
  <si>
    <t xml:space="preserve"> 0,3919276</t>
  </si>
  <si>
    <t xml:space="preserve"> 4,48</t>
  </si>
  <si>
    <t xml:space="preserve"> 00013761 </t>
  </si>
  <si>
    <t>APARELHO CORTE OXI-ACETILENO PARA SOLDA E CORTE CONTENDO MACARICO SOLDA, BICO DE CORTE, CILINDROS, REGULADORES, MANGUEIRAS E CARRINHO</t>
  </si>
  <si>
    <t xml:space="preserve"> 0,0015463</t>
  </si>
  <si>
    <t xml:space="preserve"> 2.759,83</t>
  </si>
  <si>
    <t xml:space="preserve"> 4,27</t>
  </si>
  <si>
    <t xml:space="preserve"> 00007292 </t>
  </si>
  <si>
    <t>TINTA ESMALTE SINTETICO PREMIUM BRILHANTE</t>
  </si>
  <si>
    <t xml:space="preserve"> 0,1348600</t>
  </si>
  <si>
    <t xml:space="preserve"> 29,84</t>
  </si>
  <si>
    <t xml:space="preserve"> 00004248 </t>
  </si>
  <si>
    <t>OPERADOR DE PA CARREGADEIRA</t>
  </si>
  <si>
    <t xml:space="preserve"> 0,2964287</t>
  </si>
  <si>
    <t xml:space="preserve"> 13,08</t>
  </si>
  <si>
    <t xml:space="preserve"> 3,88</t>
  </si>
  <si>
    <t xml:space="preserve"> 10761 </t>
  </si>
  <si>
    <t>Refeição - café da manhã ( café com leite e dois pães com manteiga)</t>
  </si>
  <si>
    <t xml:space="preserve"> 5,00</t>
  </si>
  <si>
    <t xml:space="preserve"> 3,77</t>
  </si>
  <si>
    <t xml:space="preserve"> 0,0754800</t>
  </si>
  <si>
    <t xml:space="preserve"> 48,89</t>
  </si>
  <si>
    <t xml:space="preserve"> 3,69</t>
  </si>
  <si>
    <t xml:space="preserve"> 00020247 </t>
  </si>
  <si>
    <t>PREGO DE ACO POLIDO COM CABECA 15 X 15 (1 1/4 X 13)</t>
  </si>
  <si>
    <t xml:space="preserve"> 0,1622965</t>
  </si>
  <si>
    <t xml:space="preserve"> 22,69</t>
  </si>
  <si>
    <t xml:space="preserve"> 3,68</t>
  </si>
  <si>
    <t xml:space="preserve"> 15,6840000</t>
  </si>
  <si>
    <t xml:space="preserve"> 3,61</t>
  </si>
  <si>
    <t xml:space="preserve"> 38,4000000</t>
  </si>
  <si>
    <t xml:space="preserve"> 0,09</t>
  </si>
  <si>
    <t xml:space="preserve"> 3,46</t>
  </si>
  <si>
    <t xml:space="preserve"> 00037734 </t>
  </si>
  <si>
    <t>CACAMBA METALICA BASCULANTE COM CAPACIDADE DE 10 M3 (INCLUI MONTAGEM, NAO INCLUI CAMINHAO)</t>
  </si>
  <si>
    <t xml:space="preserve"> 0,0000498</t>
  </si>
  <si>
    <t xml:space="preserve"> 68.750,61</t>
  </si>
  <si>
    <t xml:space="preserve"> 3,42</t>
  </si>
  <si>
    <t xml:space="preserve"> 00014153 </t>
  </si>
  <si>
    <t>FITA METALICA PERFURADA, L = *18* MM, ROLO DE 30 M, CARGA RECOMENDADA = *30* KGF</t>
  </si>
  <si>
    <t xml:space="preserve"> 0,0600000</t>
  </si>
  <si>
    <t xml:space="preserve"> 55,32</t>
  </si>
  <si>
    <t xml:space="preserve"> 3,32</t>
  </si>
  <si>
    <t xml:space="preserve"> 00005066 </t>
  </si>
  <si>
    <t>PREGO DE ACO POLIDO COM CABECA 12 X 12</t>
  </si>
  <si>
    <t xml:space="preserve"> 0,1210000</t>
  </si>
  <si>
    <t xml:space="preserve"> 00002689 </t>
  </si>
  <si>
    <t>ELETRODUTO PVC FLEXIVEL CORRUGADO, COR AMARELA, DE 20 MM</t>
  </si>
  <si>
    <t xml:space="preserve"> 1,3465080</t>
  </si>
  <si>
    <t xml:space="preserve"> 2,19</t>
  </si>
  <si>
    <t xml:space="preserve"> 2,95</t>
  </si>
  <si>
    <t xml:space="preserve"> 2,94</t>
  </si>
  <si>
    <t xml:space="preserve"> 00013458 </t>
  </si>
  <si>
    <t>COMPACTADOR DE SOLOS DE PERCURSAO (SOQUETE) COM MOTOR A GASOLINA 4 TEMPOS DE 4 HP (4 CV)</t>
  </si>
  <si>
    <t xml:space="preserve"> 0,0001948</t>
  </si>
  <si>
    <t xml:space="preserve"> 12.886,33</t>
  </si>
  <si>
    <t xml:space="preserve"> 2,51</t>
  </si>
  <si>
    <t xml:space="preserve"> 00003906 </t>
  </si>
  <si>
    <t>LUVA SOLDAVEL COM ROSCA, PVC, 25 MM X 3/4", PARA AGUA FRIA PREDIAL</t>
  </si>
  <si>
    <t xml:space="preserve"> 1,76</t>
  </si>
  <si>
    <t xml:space="preserve"> 2,45</t>
  </si>
  <si>
    <t xml:space="preserve"> 00036487 </t>
  </si>
  <si>
    <t>GUINCHO ELETRICO DE COLUNA, CAPACIDADE 400 KG, COM MOTO FREIO, MOTOR TRIFASICO DE 1,25 CV</t>
  </si>
  <si>
    <t xml:space="preserve"> 0,0005046</t>
  </si>
  <si>
    <t xml:space="preserve"> 4.815,63</t>
  </si>
  <si>
    <t xml:space="preserve"> 2,43</t>
  </si>
  <si>
    <t xml:space="preserve"> 2,30</t>
  </si>
  <si>
    <t xml:space="preserve"> 0,2142000</t>
  </si>
  <si>
    <t xml:space="preserve"> 10,71</t>
  </si>
  <si>
    <t xml:space="preserve"> 2378 </t>
  </si>
  <si>
    <t>Vale transporte</t>
  </si>
  <si>
    <t xml:space="preserve"> 0,5700600</t>
  </si>
  <si>
    <t xml:space="preserve"> 4,00</t>
  </si>
  <si>
    <t xml:space="preserve"> 2,28</t>
  </si>
  <si>
    <t xml:space="preserve"> 0,1710000</t>
  </si>
  <si>
    <t xml:space="preserve"> 12,26</t>
  </si>
  <si>
    <t xml:space="preserve"> 2,10</t>
  </si>
  <si>
    <t xml:space="preserve"> 00011267 </t>
  </si>
  <si>
    <t>ARRUELA LISA, REDONDA, DE LATAO POLIDO, DIAMETRO NOMINAL 5/8", DIAMETRO EXTERNO = 34 MM, DIAMETRO DO FURO = 17 MM, ESPESSURA = *2,5* MM</t>
  </si>
  <si>
    <t xml:space="preserve"> 1,80</t>
  </si>
  <si>
    <t xml:space="preserve"> 941 </t>
  </si>
  <si>
    <t>Fardamento com mangas curta</t>
  </si>
  <si>
    <t xml:space="preserve"> 0,0111000</t>
  </si>
  <si>
    <t xml:space="preserve"> 155,19</t>
  </si>
  <si>
    <t xml:space="preserve"> 1,72</t>
  </si>
  <si>
    <t xml:space="preserve"> 0,0651200</t>
  </si>
  <si>
    <t xml:space="preserve"> 25,30</t>
  </si>
  <si>
    <t xml:space="preserve"> 1,65</t>
  </si>
  <si>
    <t xml:space="preserve"> 5,6400000</t>
  </si>
  <si>
    <t xml:space="preserve"> 0,29</t>
  </si>
  <si>
    <t xml:space="preserve"> 1,64</t>
  </si>
  <si>
    <t xml:space="preserve"> 100,04%</t>
  </si>
  <si>
    <t xml:space="preserve"> 0,0621600</t>
  </si>
  <si>
    <t xml:space="preserve"> 22,96</t>
  </si>
  <si>
    <t xml:space="preserve"> 00012295 </t>
  </si>
  <si>
    <t>SOQUETE DE BAQUELITE BASE E27, PARA LAMPADAS</t>
  </si>
  <si>
    <t xml:space="preserve"> 2,69</t>
  </si>
  <si>
    <t xml:space="preserve"> 5,96</t>
  </si>
  <si>
    <t xml:space="preserve"> 1,04</t>
  </si>
  <si>
    <t xml:space="preserve"> 0,1421618</t>
  </si>
  <si>
    <t xml:space="preserve"> 6,84</t>
  </si>
  <si>
    <t xml:space="preserve"> 0,97</t>
  </si>
  <si>
    <t xml:space="preserve"> 10517 </t>
  </si>
  <si>
    <t>Exames admissionais/demissionais (checkup)</t>
  </si>
  <si>
    <t xml:space="preserve"> 0,0029600</t>
  </si>
  <si>
    <t xml:space="preserve"> 00001879 </t>
  </si>
  <si>
    <t>CURVA 90 GRAUS, LONGA, DE PVC RIGIDO ROSCAVEL, DE 3/4", PARA ELETRODUTO</t>
  </si>
  <si>
    <t xml:space="preserve"> 2,53</t>
  </si>
  <si>
    <t>LUVA EM PVC RIGIDO ROSCAVEL, DE 3/4", PARA ELETRODUTO</t>
  </si>
  <si>
    <t xml:space="preserve"> 1,10</t>
  </si>
  <si>
    <t xml:space="preserve"> 0,77</t>
  </si>
  <si>
    <t xml:space="preserve"> 00043487 </t>
  </si>
  <si>
    <t>EPI - FAMILIA ENCARREGADO GERAL - HORISTA (ENCARGOS COMPLEMENTARES - COLETADO CAIXA)</t>
  </si>
  <si>
    <t xml:space="preserve"> 0,5733000</t>
  </si>
  <si>
    <t xml:space="preserve"> 0,94</t>
  </si>
  <si>
    <t xml:space="preserve"> 00001901 </t>
  </si>
  <si>
    <t>LUVA EM PVC RIGIDO ROSCAVEL, DE 1/2", PARA ELETRODUTO</t>
  </si>
  <si>
    <t xml:space="preserve"> 0,74</t>
  </si>
  <si>
    <t xml:space="preserve"> 0,52</t>
  </si>
  <si>
    <t xml:space="preserve"> 10599 </t>
  </si>
  <si>
    <t>Protetor solar fps 30 com 120ml</t>
  </si>
  <si>
    <t xml:space="preserve"> 0,0133200</t>
  </si>
  <si>
    <t xml:space="preserve"> 35,90</t>
  </si>
  <si>
    <t xml:space="preserve"> 10362 </t>
  </si>
  <si>
    <t>Seguro de vida e acidente em grupo</t>
  </si>
  <si>
    <t xml:space="preserve"> 12,54</t>
  </si>
  <si>
    <t xml:space="preserve"> 0,42</t>
  </si>
  <si>
    <t xml:space="preserve"> 00012893 </t>
  </si>
  <si>
    <t>BOTA DE SEGURANCA COM BIQUEIRA DE ACO E COLARINHO ACOLCHOADO</t>
  </si>
  <si>
    <t>PAR</t>
  </si>
  <si>
    <t xml:space="preserve"> 0,0054800</t>
  </si>
  <si>
    <t xml:space="preserve"> 66,43</t>
  </si>
  <si>
    <t xml:space="preserve"> 00037736 </t>
  </si>
  <si>
    <t>TANQUE DE ACO CARBONO NAO REVESTIDO, PARA TRANSPORTE DE AGUA COM CAPACIDADE DE 10 M3, COM BOMBA CENTRIFUGA POR TOMADA DE FORCA, VAZAO MAXIMA *75* M3/H (INCLUI MONTAGEM, NAO INCLUI CAMINHAO)</t>
  </si>
  <si>
    <t xml:space="preserve"> 0,0000029</t>
  </si>
  <si>
    <t xml:space="preserve"> 85.950,00</t>
  </si>
  <si>
    <t xml:space="preserve"> 0,25</t>
  </si>
  <si>
    <t xml:space="preserve"> 00012892 </t>
  </si>
  <si>
    <t>LUVA RASPA DE COURO, CANO CURTO (PUNHO *7* CM)</t>
  </si>
  <si>
    <t xml:space="preserve"> 0,0170200</t>
  </si>
  <si>
    <t xml:space="preserve"> 12,45</t>
  </si>
  <si>
    <t xml:space="preserve"> 10596 </t>
  </si>
  <si>
    <t>Protetor auricular</t>
  </si>
  <si>
    <t xml:space="preserve"> 4,90</t>
  </si>
  <si>
    <t xml:space="preserve"> 11249 </t>
  </si>
  <si>
    <t>Serra circular eletrica portatil</t>
  </si>
  <si>
    <t xml:space="preserve"> 0,0003000</t>
  </si>
  <si>
    <t xml:space="preserve"> 518,00</t>
  </si>
  <si>
    <t xml:space="preserve"> 00037544 </t>
  </si>
  <si>
    <t>MISTURADOR DE ARGAMASSA, EIXO HORIZONTAL, CAPACIDADE DE MISTURA 300 KG, MOTOR ELETRICO TRIFASICO 220/380 V, POTENCIA 5 CV</t>
  </si>
  <si>
    <t xml:space="preserve"> 0,0000118</t>
  </si>
  <si>
    <t xml:space="preserve"> 12.515,75</t>
  </si>
  <si>
    <t xml:space="preserve"> 00002711 </t>
  </si>
  <si>
    <t>CARRINHO DE MAO DE ACO CAPACIDADE 50 A 60 L, PNEU COM CAMARA</t>
  </si>
  <si>
    <t xml:space="preserve"> 0,0006000</t>
  </si>
  <si>
    <t xml:space="preserve"> 169,90</t>
  </si>
  <si>
    <t xml:space="preserve"> 0,10</t>
  </si>
  <si>
    <t xml:space="preserve"> 11248 </t>
  </si>
  <si>
    <t>Furadeira e Parafusadeira eletrica Bosch ou Similar profissional</t>
  </si>
  <si>
    <t xml:space="preserve"> 246,00</t>
  </si>
  <si>
    <t xml:space="preserve"> 00012895 </t>
  </si>
  <si>
    <t>CAPACETE DE SEGURANCA ABA FRONTAL COM SUSPENSAO DE POLIETILENO, SEM JUGULAR (CLASSE B)</t>
  </si>
  <si>
    <t xml:space="preserve"> 0,0044400</t>
  </si>
  <si>
    <t xml:space="preserve"> 13,84</t>
  </si>
  <si>
    <t xml:space="preserve"> 00034466 </t>
  </si>
  <si>
    <t>AJUDANTE DE PINTOR</t>
  </si>
  <si>
    <t xml:space="preserve"> 0,0048504</t>
  </si>
  <si>
    <t xml:space="preserve"> 0,05</t>
  </si>
  <si>
    <t xml:space="preserve"> 00043463 </t>
  </si>
  <si>
    <t>FERRAMENTAS - FAMILIA ENCARREGADO GERAL - HORISTA (ENCARGOS COMPLEMENTARES - COLETADO CAIXA)</t>
  </si>
  <si>
    <t xml:space="preserve"> 11241 </t>
  </si>
  <si>
    <t>Alicate volt-amperimetro</t>
  </si>
  <si>
    <t xml:space="preserve"> 0,0002800</t>
  </si>
  <si>
    <t xml:space="preserve"> 144,00</t>
  </si>
  <si>
    <t xml:space="preserve"> 0,04</t>
  </si>
  <si>
    <t xml:space="preserve"> 1651 </t>
  </si>
  <si>
    <t>Óculos branco proteção</t>
  </si>
  <si>
    <t>pr</t>
  </si>
  <si>
    <t xml:space="preserve"> 0,0056200</t>
  </si>
  <si>
    <t xml:space="preserve"> 0,03</t>
  </si>
  <si>
    <t xml:space="preserve"> 00012894 </t>
  </si>
  <si>
    <t>CAPA PARA CHUVA EM PVC COM FORRO DE POLIESTER, COM CAPUZ (AMARELA OU AZUL)</t>
  </si>
  <si>
    <t xml:space="preserve"> 0,0014800</t>
  </si>
  <si>
    <t xml:space="preserve"> 17,99</t>
  </si>
  <si>
    <t xml:space="preserve"> 11244 </t>
  </si>
  <si>
    <t>Martelo com unha</t>
  </si>
  <si>
    <t xml:space="preserve"> 37,90</t>
  </si>
  <si>
    <t xml:space="preserve"> 0,02</t>
  </si>
  <si>
    <t xml:space="preserve"> 10579 </t>
  </si>
  <si>
    <t>Chave de fenda chata 30 cm</t>
  </si>
  <si>
    <t xml:space="preserve"> 0,0008800</t>
  </si>
  <si>
    <t xml:space="preserve"> 22,89</t>
  </si>
  <si>
    <t xml:space="preserve"> 4728 </t>
  </si>
  <si>
    <t>Talhadeira chata 10" Talhadeira chara 10"</t>
  </si>
  <si>
    <t xml:space="preserve"> 0,0009000</t>
  </si>
  <si>
    <t xml:space="preserve"> 13,85</t>
  </si>
  <si>
    <t xml:space="preserve"> 11240 </t>
  </si>
  <si>
    <t>Alicate com isolamento</t>
  </si>
  <si>
    <t xml:space="preserve"> 43,90</t>
  </si>
  <si>
    <t xml:space="preserve"> 10788 </t>
  </si>
  <si>
    <t>Pá quadrada</t>
  </si>
  <si>
    <t xml:space="preserve"> 17,29</t>
  </si>
  <si>
    <t xml:space="preserve"> 10578 </t>
  </si>
  <si>
    <t>Formão grande</t>
  </si>
  <si>
    <t xml:space="preserve"> 15,15</t>
  </si>
  <si>
    <t xml:space="preserve"> 4729 </t>
  </si>
  <si>
    <t>Marreta 1 kg com cabo</t>
  </si>
  <si>
    <t xml:space="preserve"> 27,50</t>
  </si>
  <si>
    <t xml:space="preserve"> 11242 </t>
  </si>
  <si>
    <t>Chave inglesa 12"</t>
  </si>
  <si>
    <t xml:space="preserve"> 0,0001400</t>
  </si>
  <si>
    <t xml:space="preserve"> 47,00</t>
  </si>
  <si>
    <t xml:space="preserve"> 10577 </t>
  </si>
  <si>
    <t>Serrote 40cm</t>
  </si>
  <si>
    <t xml:space="preserve"> 18,58</t>
  </si>
  <si>
    <t xml:space="preserve"> 00043476 </t>
  </si>
  <si>
    <t>FERRAMENTAS - FAMILIA OPERADOR ESCAVADEIRA - MENSALISTA (ENCARGOS COMPLEMENTARES - COLETADO CAIXA)</t>
  </si>
  <si>
    <t>Totais por Tipo</t>
  </si>
  <si>
    <t>R$  651.781,80</t>
  </si>
  <si>
    <t>R$  79,99</t>
  </si>
  <si>
    <t>R$  499.140,10</t>
  </si>
  <si>
    <t>R$  2.274.785,27</t>
  </si>
  <si>
    <t>R$  134.032,95</t>
  </si>
  <si>
    <t>R$  1.575,10</t>
  </si>
  <si>
    <t>R$  0,00</t>
  </si>
  <si>
    <t>Aluguel</t>
  </si>
  <si>
    <t>Verba</t>
  </si>
  <si>
    <t>R$  82.613,73</t>
  </si>
  <si>
    <t>Total sem BDI</t>
  </si>
  <si>
    <t>Total do BDI</t>
  </si>
  <si>
    <t>Total Geral</t>
  </si>
  <si>
    <t xml:space="preserve">_______________________________________________________________
</t>
  </si>
  <si>
    <t>CURVA ABC DE SERVIÇOS</t>
  </si>
  <si>
    <t>Valor  Unit</t>
  </si>
  <si>
    <t>Peso (%)</t>
  </si>
  <si>
    <t>Peso Acumulado (%)</t>
  </si>
  <si>
    <t xml:space="preserve"> 1,0</t>
  </si>
  <si>
    <t xml:space="preserve"> 10,58</t>
  </si>
  <si>
    <t xml:space="preserve"> 6.428,69</t>
  </si>
  <si>
    <t xml:space="preserve"> 240.690,15</t>
  </si>
  <si>
    <t xml:space="preserve"> 6,61</t>
  </si>
  <si>
    <t xml:space="preserve"> 17,19</t>
  </si>
  <si>
    <t xml:space="preserve"> 188,0</t>
  </si>
  <si>
    <t xml:space="preserve"> 1.107,99</t>
  </si>
  <si>
    <t xml:space="preserve"> 208.302,12</t>
  </si>
  <si>
    <t xml:space="preserve"> 5,72</t>
  </si>
  <si>
    <t xml:space="preserve"> 22,91</t>
  </si>
  <si>
    <t xml:space="preserve"> 2,0</t>
  </si>
  <si>
    <t xml:space="preserve"> 84.429,76</t>
  </si>
  <si>
    <t xml:space="preserve"> 168.859,52</t>
  </si>
  <si>
    <t xml:space="preserve"> 4,64</t>
  </si>
  <si>
    <t xml:space="preserve"> 27,55</t>
  </si>
  <si>
    <t xml:space="preserve"> 584,0</t>
  </si>
  <si>
    <t xml:space="preserve"> 248,46</t>
  </si>
  <si>
    <t xml:space="preserve"> 145.100,64</t>
  </si>
  <si>
    <t xml:space="preserve"> 3,98</t>
  </si>
  <si>
    <t xml:space="preserve"> 31,53</t>
  </si>
  <si>
    <t xml:space="preserve"> 3,38</t>
  </si>
  <si>
    <t xml:space="preserve"> 34,90</t>
  </si>
  <si>
    <t xml:space="preserve"> 185,22</t>
  </si>
  <si>
    <t xml:space="preserve"> 565,88</t>
  </si>
  <si>
    <t xml:space="preserve"> 104.812,29</t>
  </si>
  <si>
    <t xml:space="preserve"> 37,78</t>
  </si>
  <si>
    <t xml:space="preserve"> 56,83</t>
  </si>
  <si>
    <t xml:space="preserve"> 1.805,20</t>
  </si>
  <si>
    <t xml:space="preserve"> 102.589,51</t>
  </si>
  <si>
    <t xml:space="preserve"> 2,82</t>
  </si>
  <si>
    <t xml:space="preserve"> 40,60</t>
  </si>
  <si>
    <t xml:space="preserve"> 6,0</t>
  </si>
  <si>
    <t xml:space="preserve"> 16.200,70</t>
  </si>
  <si>
    <t xml:space="preserve"> 97.204,20</t>
  </si>
  <si>
    <t xml:space="preserve"> 2,67</t>
  </si>
  <si>
    <t xml:space="preserve"> 43,27</t>
  </si>
  <si>
    <t xml:space="preserve"> 90.145,87</t>
  </si>
  <si>
    <t xml:space="preserve"> 2,47</t>
  </si>
  <si>
    <t xml:space="preserve"> 45,74</t>
  </si>
  <si>
    <t xml:space="preserve"> 518,2</t>
  </si>
  <si>
    <t xml:space="preserve"> 167,63</t>
  </si>
  <si>
    <t xml:space="preserve"> 86.865,86</t>
  </si>
  <si>
    <t xml:space="preserve"> 48,13</t>
  </si>
  <si>
    <t xml:space="preserve"> 239,14</t>
  </si>
  <si>
    <t xml:space="preserve"> 316,28</t>
  </si>
  <si>
    <t xml:space="preserve"> 75.635,19</t>
  </si>
  <si>
    <t xml:space="preserve"> 2,08</t>
  </si>
  <si>
    <t xml:space="preserve"> 50,20</t>
  </si>
  <si>
    <t xml:space="preserve"> 56,03</t>
  </si>
  <si>
    <t xml:space="preserve"> 1.169,58</t>
  </si>
  <si>
    <t xml:space="preserve"> 65.531,56</t>
  </si>
  <si>
    <t xml:space="preserve"> 52,00</t>
  </si>
  <si>
    <t xml:space="preserve"> 553,18</t>
  </si>
  <si>
    <t xml:space="preserve"> 113,11</t>
  </si>
  <si>
    <t xml:space="preserve"> 62.570,18</t>
  </si>
  <si>
    <t xml:space="preserve"> 55,43</t>
  </si>
  <si>
    <t xml:space="preserve"> 2.442,0</t>
  </si>
  <si>
    <t xml:space="preserve"> 23,97</t>
  </si>
  <si>
    <t xml:space="preserve"> 58.534,74</t>
  </si>
  <si>
    <t xml:space="preserve"> 1,61</t>
  </si>
  <si>
    <t xml:space="preserve"> 57,03</t>
  </si>
  <si>
    <t xml:space="preserve"> 90,0</t>
  </si>
  <si>
    <t xml:space="preserve"> 557,78</t>
  </si>
  <si>
    <t xml:space="preserve"> 50.200,20</t>
  </si>
  <si>
    <t xml:space="preserve"> 58,41</t>
  </si>
  <si>
    <t xml:space="preserve"> 153,4</t>
  </si>
  <si>
    <t xml:space="preserve"> 282,24</t>
  </si>
  <si>
    <t xml:space="preserve"> 43.295,61</t>
  </si>
  <si>
    <t xml:space="preserve"> 1,19</t>
  </si>
  <si>
    <t xml:space="preserve"> 59,60</t>
  </si>
  <si>
    <t xml:space="preserve"> 160,62</t>
  </si>
  <si>
    <t xml:space="preserve"> 260,83</t>
  </si>
  <si>
    <t xml:space="preserve"> 41.894,51</t>
  </si>
  <si>
    <t xml:space="preserve"> 60,75</t>
  </si>
  <si>
    <t xml:space="preserve"> 300,0</t>
  </si>
  <si>
    <t xml:space="preserve"> 125,35</t>
  </si>
  <si>
    <t xml:space="preserve"> 37.605,00</t>
  </si>
  <si>
    <t xml:space="preserve"> 1,03</t>
  </si>
  <si>
    <t xml:space="preserve"> 61,78</t>
  </si>
  <si>
    <t xml:space="preserve"> 151,32</t>
  </si>
  <si>
    <t xml:space="preserve"> 247,57</t>
  </si>
  <si>
    <t xml:space="preserve"> 37.462,29</t>
  </si>
  <si>
    <t xml:space="preserve"> 62,81</t>
  </si>
  <si>
    <t xml:space="preserve"> 196,0</t>
  </si>
  <si>
    <t xml:space="preserve"> 172,00</t>
  </si>
  <si>
    <t xml:space="preserve"> 33.712,00</t>
  </si>
  <si>
    <t xml:space="preserve"> 0,93</t>
  </si>
  <si>
    <t xml:space="preserve"> 63,74</t>
  </si>
  <si>
    <t xml:space="preserve"> 7.591,0</t>
  </si>
  <si>
    <t xml:space="preserve"> 30.515,82</t>
  </si>
  <si>
    <t xml:space="preserve"> 0,84</t>
  </si>
  <si>
    <t xml:space="preserve"> 64,58</t>
  </si>
  <si>
    <t xml:space="preserve"> 4.432,88</t>
  </si>
  <si>
    <t xml:space="preserve"> 26.597,28</t>
  </si>
  <si>
    <t xml:space="preserve"> 65,31</t>
  </si>
  <si>
    <t xml:space="preserve"> 252,21</t>
  </si>
  <si>
    <t xml:space="preserve"> 99,10</t>
  </si>
  <si>
    <t xml:space="preserve"> 24.994,01</t>
  </si>
  <si>
    <t xml:space="preserve"> 0,69</t>
  </si>
  <si>
    <t xml:space="preserve"> 65,99</t>
  </si>
  <si>
    <t xml:space="preserve"> 58,82</t>
  </si>
  <si>
    <t xml:space="preserve"> 376,59</t>
  </si>
  <si>
    <t xml:space="preserve"> 22.151,02</t>
  </si>
  <si>
    <t xml:space="preserve"> 0,61</t>
  </si>
  <si>
    <t xml:space="preserve"> 66,60</t>
  </si>
  <si>
    <t xml:space="preserve"> 25,57</t>
  </si>
  <si>
    <t xml:space="preserve"> 851,07</t>
  </si>
  <si>
    <t xml:space="preserve"> 21.761,85</t>
  </si>
  <si>
    <t xml:space="preserve"> 0,60</t>
  </si>
  <si>
    <t xml:space="preserve"> 67,20</t>
  </si>
  <si>
    <t xml:space="preserve"> 475,0</t>
  </si>
  <si>
    <t xml:space="preserve"> 44,19</t>
  </si>
  <si>
    <t xml:space="preserve"> 20.990,25</t>
  </si>
  <si>
    <t xml:space="preserve"> 67,77</t>
  </si>
  <si>
    <t xml:space="preserve"> 897,0</t>
  </si>
  <si>
    <t xml:space="preserve"> 20.675,85</t>
  </si>
  <si>
    <t xml:space="preserve"> 0,57</t>
  </si>
  <si>
    <t xml:space="preserve"> 68,34</t>
  </si>
  <si>
    <t xml:space="preserve"> 960,0</t>
  </si>
  <si>
    <t xml:space="preserve"> 20,11</t>
  </si>
  <si>
    <t xml:space="preserve"> 19.305,60</t>
  </si>
  <si>
    <t xml:space="preserve"> 0,53</t>
  </si>
  <si>
    <t xml:space="preserve"> 68,87</t>
  </si>
  <si>
    <t xml:space="preserve"> 20,0</t>
  </si>
  <si>
    <t xml:space="preserve"> 932,36</t>
  </si>
  <si>
    <t xml:space="preserve"> 18.647,20</t>
  </si>
  <si>
    <t xml:space="preserve"> 0,51</t>
  </si>
  <si>
    <t xml:space="preserve"> 69,38</t>
  </si>
  <si>
    <t xml:space="preserve"> 520,0</t>
  </si>
  <si>
    <t xml:space="preserve"> 35,50</t>
  </si>
  <si>
    <t xml:space="preserve"> 18.460,00</t>
  </si>
  <si>
    <t xml:space="preserve"> 69,89</t>
  </si>
  <si>
    <t xml:space="preserve"> 70,38</t>
  </si>
  <si>
    <t xml:space="preserve"> 871,27</t>
  </si>
  <si>
    <t xml:space="preserve"> 17.425,40</t>
  </si>
  <si>
    <t xml:space="preserve"> 70,86</t>
  </si>
  <si>
    <t xml:space="preserve"> 360,82</t>
  </si>
  <si>
    <t xml:space="preserve"> 48,01</t>
  </si>
  <si>
    <t xml:space="preserve"> 17.322,96</t>
  </si>
  <si>
    <t xml:space="preserve"> 846,85</t>
  </si>
  <si>
    <t xml:space="preserve"> 16.937,00</t>
  </si>
  <si>
    <t xml:space="preserve"> 0,46</t>
  </si>
  <si>
    <t xml:space="preserve"> 71,80</t>
  </si>
  <si>
    <t xml:space="preserve"> 16.869,76</t>
  </si>
  <si>
    <t xml:space="preserve"> 72,26</t>
  </si>
  <si>
    <t xml:space="preserve"> 183,68</t>
  </si>
  <si>
    <t xml:space="preserve"> 90,19</t>
  </si>
  <si>
    <t xml:space="preserve"> 16.566,09</t>
  </si>
  <si>
    <t xml:space="preserve"> 72,72</t>
  </si>
  <si>
    <t xml:space="preserve"> 80,0</t>
  </si>
  <si>
    <t xml:space="preserve"> 206,26</t>
  </si>
  <si>
    <t xml:space="preserve"> 16.500,80</t>
  </si>
  <si>
    <t xml:space="preserve"> 73,17</t>
  </si>
  <si>
    <t xml:space="preserve"> 325,0</t>
  </si>
  <si>
    <t xml:space="preserve"> 50,13</t>
  </si>
  <si>
    <t xml:space="preserve"> 16.292,25</t>
  </si>
  <si>
    <t xml:space="preserve"> 73,62</t>
  </si>
  <si>
    <t xml:space="preserve"> 214,3</t>
  </si>
  <si>
    <t xml:space="preserve"> 70,82</t>
  </si>
  <si>
    <t xml:space="preserve"> 15.176,72</t>
  </si>
  <si>
    <t xml:space="preserve"> 74,03</t>
  </si>
  <si>
    <t xml:space="preserve"> 7.437,27</t>
  </si>
  <si>
    <t xml:space="preserve"> 14.874,54</t>
  </si>
  <si>
    <t xml:space="preserve"> 74,44</t>
  </si>
  <si>
    <t xml:space="preserve"> 225,2</t>
  </si>
  <si>
    <t xml:space="preserve"> 64,71</t>
  </si>
  <si>
    <t xml:space="preserve"> 14.572,69</t>
  </si>
  <si>
    <t xml:space="preserve"> 0,40</t>
  </si>
  <si>
    <t xml:space="preserve"> 74,84</t>
  </si>
  <si>
    <t xml:space="preserve"> 19,27</t>
  </si>
  <si>
    <t xml:space="preserve"> 753,43</t>
  </si>
  <si>
    <t xml:space="preserve"> 14.518,59</t>
  </si>
  <si>
    <t xml:space="preserve"> 75,24</t>
  </si>
  <si>
    <t xml:space="preserve"> 2.037,0</t>
  </si>
  <si>
    <t xml:space="preserve"> 6,67</t>
  </si>
  <si>
    <t xml:space="preserve"> 13.586,79</t>
  </si>
  <si>
    <t xml:space="preserve"> 0,37</t>
  </si>
  <si>
    <t xml:space="preserve"> 75,61</t>
  </si>
  <si>
    <t xml:space="preserve"> 86,52</t>
  </si>
  <si>
    <t xml:space="preserve"> 13.272,16</t>
  </si>
  <si>
    <t xml:space="preserve"> 75,98</t>
  </si>
  <si>
    <t xml:space="preserve"> 30,0</t>
  </si>
  <si>
    <t xml:space="preserve"> 440,72</t>
  </si>
  <si>
    <t xml:space="preserve"> 13.221,60</t>
  </si>
  <si>
    <t xml:space="preserve"> 76,34</t>
  </si>
  <si>
    <t xml:space="preserve"> 2.199,99</t>
  </si>
  <si>
    <t xml:space="preserve"> 13.199,94</t>
  </si>
  <si>
    <t xml:space="preserve"> 76,70</t>
  </si>
  <si>
    <t xml:space="preserve"> 160,0</t>
  </si>
  <si>
    <t xml:space="preserve"> 81,67</t>
  </si>
  <si>
    <t xml:space="preserve"> 13.067,20</t>
  </si>
  <si>
    <t xml:space="preserve"> 77,06</t>
  </si>
  <si>
    <t xml:space="preserve"> 5,0</t>
  </si>
  <si>
    <t xml:space="preserve"> 2.529,71</t>
  </si>
  <si>
    <t xml:space="preserve"> 12.648,55</t>
  </si>
  <si>
    <t xml:space="preserve"> 77,41</t>
  </si>
  <si>
    <t xml:space="preserve"> 329,84</t>
  </si>
  <si>
    <t xml:space="preserve"> 37,97</t>
  </si>
  <si>
    <t xml:space="preserve"> 12.524,02</t>
  </si>
  <si>
    <t xml:space="preserve"> 0,34</t>
  </si>
  <si>
    <t xml:space="preserve"> 77,75</t>
  </si>
  <si>
    <t xml:space="preserve"> 960,28</t>
  </si>
  <si>
    <t xml:space="preserve"> 12,92</t>
  </si>
  <si>
    <t xml:space="preserve"> 12.406,81</t>
  </si>
  <si>
    <t xml:space="preserve"> 78,09</t>
  </si>
  <si>
    <t xml:space="preserve"> 70,0</t>
  </si>
  <si>
    <t xml:space="preserve"> 169,06</t>
  </si>
  <si>
    <t xml:space="preserve"> 11.834,20</t>
  </si>
  <si>
    <t xml:space="preserve"> 0,32</t>
  </si>
  <si>
    <t xml:space="preserve"> 78,42</t>
  </si>
  <si>
    <t xml:space="preserve"> 77,53</t>
  </si>
  <si>
    <t xml:space="preserve"> 11.415,51</t>
  </si>
  <si>
    <t xml:space="preserve"> 0,31</t>
  </si>
  <si>
    <t xml:space="preserve"> 78,73</t>
  </si>
  <si>
    <t xml:space="preserve"> 4,0</t>
  </si>
  <si>
    <t xml:space="preserve"> 79,04</t>
  </si>
  <si>
    <t xml:space="preserve"> 12,0</t>
  </si>
  <si>
    <t xml:space="preserve"> 941,59</t>
  </si>
  <si>
    <t xml:space="preserve"> 11.299,08</t>
  </si>
  <si>
    <t xml:space="preserve"> 79,35</t>
  </si>
  <si>
    <t xml:space="preserve"> 878,17</t>
  </si>
  <si>
    <t xml:space="preserve"> 12,43</t>
  </si>
  <si>
    <t xml:space="preserve"> 10.915,65</t>
  </si>
  <si>
    <t xml:space="preserve"> 0,30</t>
  </si>
  <si>
    <t xml:space="preserve"> 79,65</t>
  </si>
  <si>
    <t xml:space="preserve"> 79,94</t>
  </si>
  <si>
    <t xml:space="preserve"> 352,13</t>
  </si>
  <si>
    <t xml:space="preserve"> 10.563,90</t>
  </si>
  <si>
    <t xml:space="preserve"> 80,23</t>
  </si>
  <si>
    <t xml:space="preserve"> 211,0</t>
  </si>
  <si>
    <t xml:space="preserve"> 48,11</t>
  </si>
  <si>
    <t xml:space="preserve"> 10.151,21</t>
  </si>
  <si>
    <t xml:space="preserve"> 80,51</t>
  </si>
  <si>
    <t xml:space="preserve"> 10.088,77</t>
  </si>
  <si>
    <t xml:space="preserve"> 80,79</t>
  </si>
  <si>
    <t xml:space="preserve"> 1.091,76</t>
  </si>
  <si>
    <t xml:space="preserve"> 10.022,35</t>
  </si>
  <si>
    <t xml:space="preserve"> 81,06</t>
  </si>
  <si>
    <t xml:space="preserve"> 9.754,20</t>
  </si>
  <si>
    <t xml:space="preserve"> 0,27</t>
  </si>
  <si>
    <t xml:space="preserve"> 81,33</t>
  </si>
  <si>
    <t xml:space="preserve"> 496,0</t>
  </si>
  <si>
    <t xml:space="preserve"> 19,58</t>
  </si>
  <si>
    <t xml:space="preserve"> 9.711,68</t>
  </si>
  <si>
    <t xml:space="preserve"> 81,60</t>
  </si>
  <si>
    <t xml:space="preserve"> 154,0</t>
  </si>
  <si>
    <t xml:space="preserve"> 61,91</t>
  </si>
  <si>
    <t xml:space="preserve"> 9.534,14</t>
  </si>
  <si>
    <t xml:space="preserve"> 0,26</t>
  </si>
  <si>
    <t xml:space="preserve"> 81,86</t>
  </si>
  <si>
    <t xml:space="preserve"> 73,0</t>
  </si>
  <si>
    <t xml:space="preserve"> 128,44</t>
  </si>
  <si>
    <t xml:space="preserve"> 9.376,12</t>
  </si>
  <si>
    <t xml:space="preserve"> 82,12</t>
  </si>
  <si>
    <t xml:space="preserve"> 278,6</t>
  </si>
  <si>
    <t xml:space="preserve"> 33,33</t>
  </si>
  <si>
    <t xml:space="preserve"> 9.285,73</t>
  </si>
  <si>
    <t xml:space="preserve"> 82,37</t>
  </si>
  <si>
    <t xml:space="preserve"> 51,0</t>
  </si>
  <si>
    <t xml:space="preserve"> 180,16</t>
  </si>
  <si>
    <t xml:space="preserve"> 9.188,16</t>
  </si>
  <si>
    <t xml:space="preserve"> 82,62</t>
  </si>
  <si>
    <t xml:space="preserve"> 2.265,02</t>
  </si>
  <si>
    <t xml:space="preserve"> 9.060,08</t>
  </si>
  <si>
    <t xml:space="preserve"> 82,87</t>
  </si>
  <si>
    <t xml:space="preserve"> 660,0</t>
  </si>
  <si>
    <t xml:space="preserve"> 9.042,00</t>
  </si>
  <si>
    <t xml:space="preserve"> 83,12</t>
  </si>
  <si>
    <t xml:space="preserve"> 8.693,56</t>
  </si>
  <si>
    <t xml:space="preserve"> 0,24</t>
  </si>
  <si>
    <t xml:space="preserve"> 83,36</t>
  </si>
  <si>
    <t xml:space="preserve"> 83,59</t>
  </si>
  <si>
    <t xml:space="preserve"> 23,0</t>
  </si>
  <si>
    <t xml:space="preserve"> 365,49</t>
  </si>
  <si>
    <t xml:space="preserve"> 8.406,27</t>
  </si>
  <si>
    <t xml:space="preserve"> 83,83</t>
  </si>
  <si>
    <t xml:space="preserve"> 17,0</t>
  </si>
  <si>
    <t xml:space="preserve"> 484,98</t>
  </si>
  <si>
    <t xml:space="preserve"> 8.244,66</t>
  </si>
  <si>
    <t xml:space="preserve"> 84,05</t>
  </si>
  <si>
    <t xml:space="preserve"> 36,4</t>
  </si>
  <si>
    <t xml:space="preserve"> 0,22</t>
  </si>
  <si>
    <t xml:space="preserve"> 84,27</t>
  </si>
  <si>
    <t xml:space="preserve"> 14,0</t>
  </si>
  <si>
    <t xml:space="preserve"> 552,28</t>
  </si>
  <si>
    <t xml:space="preserve"> 7.731,92</t>
  </si>
  <si>
    <t xml:space="preserve"> 84,48</t>
  </si>
  <si>
    <t xml:space="preserve"> 1.475,52</t>
  </si>
  <si>
    <t xml:space="preserve"> 7.377,60</t>
  </si>
  <si>
    <t xml:space="preserve"> 0,20</t>
  </si>
  <si>
    <t xml:space="preserve"> 84,68</t>
  </si>
  <si>
    <t xml:space="preserve"> 3.673,10</t>
  </si>
  <si>
    <t xml:space="preserve"> 7.346,20</t>
  </si>
  <si>
    <t xml:space="preserve"> 84,89</t>
  </si>
  <si>
    <t xml:space="preserve"> 15,0</t>
  </si>
  <si>
    <t xml:space="preserve"> 489,29</t>
  </si>
  <si>
    <t xml:space="preserve"> 7.339,35</t>
  </si>
  <si>
    <t xml:space="preserve"> 85,09</t>
  </si>
  <si>
    <t xml:space="preserve"> 1.802,93</t>
  </si>
  <si>
    <t xml:space="preserve"> 7.211,72</t>
  </si>
  <si>
    <t xml:space="preserve"> 85,28</t>
  </si>
  <si>
    <t xml:space="preserve"> 32,94</t>
  </si>
  <si>
    <t xml:space="preserve"> 7.059,04</t>
  </si>
  <si>
    <t xml:space="preserve"> 0,19</t>
  </si>
  <si>
    <t xml:space="preserve"> 85,48</t>
  </si>
  <si>
    <t xml:space="preserve"> 7,0</t>
  </si>
  <si>
    <t xml:space="preserve"> 1.007,52</t>
  </si>
  <si>
    <t xml:space="preserve"> 7.052,64</t>
  </si>
  <si>
    <t xml:space="preserve"> 85,67</t>
  </si>
  <si>
    <t xml:space="preserve"> 77,84</t>
  </si>
  <si>
    <t xml:space="preserve"> 89,12</t>
  </si>
  <si>
    <t xml:space="preserve"> 6.937,10</t>
  </si>
  <si>
    <t xml:space="preserve"> 85,86</t>
  </si>
  <si>
    <t xml:space="preserve"> 3.385,02</t>
  </si>
  <si>
    <t xml:space="preserve"> 6.770,04</t>
  </si>
  <si>
    <t xml:space="preserve"> 86,05</t>
  </si>
  <si>
    <t xml:space="preserve"> 110,0</t>
  </si>
  <si>
    <t xml:space="preserve"> 58,32</t>
  </si>
  <si>
    <t xml:space="preserve"> 6.415,20</t>
  </si>
  <si>
    <t xml:space="preserve"> 86,22</t>
  </si>
  <si>
    <t xml:space="preserve"> 41,64</t>
  </si>
  <si>
    <t xml:space="preserve"> 6.412,56</t>
  </si>
  <si>
    <t xml:space="preserve"> 86,40</t>
  </si>
  <si>
    <t xml:space="preserve"> 273,19</t>
  </si>
  <si>
    <t xml:space="preserve"> 23,44</t>
  </si>
  <si>
    <t xml:space="preserve"> 6.403,57</t>
  </si>
  <si>
    <t xml:space="preserve"> 86,58</t>
  </si>
  <si>
    <t xml:space="preserve"> 68,8</t>
  </si>
  <si>
    <t xml:space="preserve"> 92,05</t>
  </si>
  <si>
    <t xml:space="preserve"> 6.333,04</t>
  </si>
  <si>
    <t xml:space="preserve"> 86,75</t>
  </si>
  <si>
    <t xml:space="preserve"> 113,0</t>
  </si>
  <si>
    <t xml:space="preserve"> 55,67</t>
  </si>
  <si>
    <t xml:space="preserve"> 6.290,71</t>
  </si>
  <si>
    <t xml:space="preserve"> 86,92</t>
  </si>
  <si>
    <t xml:space="preserve"> 386,61</t>
  </si>
  <si>
    <t xml:space="preserve"> 6.278,54</t>
  </si>
  <si>
    <t xml:space="preserve"> 87,10</t>
  </si>
  <si>
    <t xml:space="preserve"> 18,65</t>
  </si>
  <si>
    <t xml:space="preserve"> 335,09</t>
  </si>
  <si>
    <t xml:space="preserve"> 6.249,42</t>
  </si>
  <si>
    <t xml:space="preserve"> 87,27</t>
  </si>
  <si>
    <t xml:space="preserve"> 19,0</t>
  </si>
  <si>
    <t xml:space="preserve"> 309,98</t>
  </si>
  <si>
    <t xml:space="preserve"> 5.889,62</t>
  </si>
  <si>
    <t xml:space="preserve"> 87,43</t>
  </si>
  <si>
    <t xml:space="preserve"> 122,09</t>
  </si>
  <si>
    <t xml:space="preserve"> 47,85</t>
  </si>
  <si>
    <t xml:space="preserve"> 5.842,00</t>
  </si>
  <si>
    <t xml:space="preserve"> 87,59</t>
  </si>
  <si>
    <t xml:space="preserve"> 430,0</t>
  </si>
  <si>
    <t xml:space="preserve"> 5.805,00</t>
  </si>
  <si>
    <t xml:space="preserve"> 87,75</t>
  </si>
  <si>
    <t xml:space="preserve"> 27,3</t>
  </si>
  <si>
    <t xml:space="preserve"> 206,78</t>
  </si>
  <si>
    <t xml:space="preserve"> 5.645,09</t>
  </si>
  <si>
    <t xml:space="preserve"> 87,90</t>
  </si>
  <si>
    <t xml:space="preserve"> 88,06</t>
  </si>
  <si>
    <t xml:space="preserve"> 777,32</t>
  </si>
  <si>
    <t xml:space="preserve"> 5.441,24</t>
  </si>
  <si>
    <t xml:space="preserve"> 88,21</t>
  </si>
  <si>
    <t xml:space="preserve"> 327,0</t>
  </si>
  <si>
    <t xml:space="preserve"> 16,58</t>
  </si>
  <si>
    <t xml:space="preserve"> 5.421,66</t>
  </si>
  <si>
    <t xml:space="preserve"> 88,35</t>
  </si>
  <si>
    <t xml:space="preserve"> 5.378,45</t>
  </si>
  <si>
    <t xml:space="preserve"> 88,50</t>
  </si>
  <si>
    <t xml:space="preserve"> 5.214,57</t>
  </si>
  <si>
    <t xml:space="preserve"> 0,14</t>
  </si>
  <si>
    <t xml:space="preserve"> 88,65</t>
  </si>
  <si>
    <t xml:space="preserve"> 76,33</t>
  </si>
  <si>
    <t xml:space="preserve"> 68,17</t>
  </si>
  <si>
    <t xml:space="preserve"> 5.203,41</t>
  </si>
  <si>
    <t xml:space="preserve"> 88,79</t>
  </si>
  <si>
    <t xml:space="preserve"> 8,0</t>
  </si>
  <si>
    <t xml:space="preserve"> 639,24</t>
  </si>
  <si>
    <t xml:space="preserve"> 5.113,92</t>
  </si>
  <si>
    <t xml:space="preserve"> 88,93</t>
  </si>
  <si>
    <t xml:space="preserve"> 2.533,26</t>
  </si>
  <si>
    <t xml:space="preserve"> 5.066,52</t>
  </si>
  <si>
    <t xml:space="preserve"> 89,07</t>
  </si>
  <si>
    <t xml:space="preserve"> 78,9</t>
  </si>
  <si>
    <t xml:space="preserve"> 63,25</t>
  </si>
  <si>
    <t xml:space="preserve"> 4.990,42</t>
  </si>
  <si>
    <t xml:space="preserve"> 89,21</t>
  </si>
  <si>
    <t xml:space="preserve"> 96,8</t>
  </si>
  <si>
    <t xml:space="preserve"> 51,16</t>
  </si>
  <si>
    <t xml:space="preserve"> 4.952,28</t>
  </si>
  <si>
    <t xml:space="preserve"> 89,34</t>
  </si>
  <si>
    <t xml:space="preserve"> 4.823,76</t>
  </si>
  <si>
    <t xml:space="preserve"> 89,47</t>
  </si>
  <si>
    <t xml:space="preserve"> 800,0</t>
  </si>
  <si>
    <t xml:space="preserve"> 4.808,00</t>
  </si>
  <si>
    <t xml:space="preserve"> 89,61</t>
  </si>
  <si>
    <t xml:space="preserve"> 21,48</t>
  </si>
  <si>
    <t xml:space="preserve"> 209,57</t>
  </si>
  <si>
    <t xml:space="preserve"> 4.501,56</t>
  </si>
  <si>
    <t xml:space="preserve"> 0,12</t>
  </si>
  <si>
    <t xml:space="preserve"> 89,73</t>
  </si>
  <si>
    <t xml:space="preserve"> 5,44</t>
  </si>
  <si>
    <t xml:space="preserve"> 777,24</t>
  </si>
  <si>
    <t xml:space="preserve"> 4.228,18</t>
  </si>
  <si>
    <t xml:space="preserve"> 89,85</t>
  </si>
  <si>
    <t xml:space="preserve"> 181,04</t>
  </si>
  <si>
    <t xml:space="preserve"> 22,97</t>
  </si>
  <si>
    <t xml:space="preserve"> 4.158,48</t>
  </si>
  <si>
    <t xml:space="preserve"> 89,96</t>
  </si>
  <si>
    <t xml:space="preserve"> 28,0</t>
  </si>
  <si>
    <t xml:space="preserve"> 147,52</t>
  </si>
  <si>
    <t xml:space="preserve"> 4.130,56</t>
  </si>
  <si>
    <t xml:space="preserve"> 90,07</t>
  </si>
  <si>
    <t xml:space="preserve"> 32,81</t>
  </si>
  <si>
    <t xml:space="preserve"> 125,55</t>
  </si>
  <si>
    <t xml:space="preserve"> 4.119,29</t>
  </si>
  <si>
    <t xml:space="preserve"> 25,0</t>
  </si>
  <si>
    <t xml:space="preserve"> 163,59</t>
  </si>
  <si>
    <t xml:space="preserve"> 4.089,75</t>
  </si>
  <si>
    <t xml:space="preserve"> 90,30</t>
  </si>
  <si>
    <t xml:space="preserve"> 341,0</t>
  </si>
  <si>
    <t xml:space="preserve"> 11,80</t>
  </si>
  <si>
    <t xml:space="preserve"> 4.023,80</t>
  </si>
  <si>
    <t xml:space="preserve"> 90,41</t>
  </si>
  <si>
    <t xml:space="preserve"> 804,73</t>
  </si>
  <si>
    <t xml:space="preserve"> 4.023,65</t>
  </si>
  <si>
    <t xml:space="preserve"> 90,52</t>
  </si>
  <si>
    <t xml:space="preserve"> 4.019,92</t>
  </si>
  <si>
    <t xml:space="preserve"> 180,0</t>
  </si>
  <si>
    <t xml:space="preserve"> 22,02</t>
  </si>
  <si>
    <t xml:space="preserve"> 3.963,60</t>
  </si>
  <si>
    <t xml:space="preserve"> 90,74</t>
  </si>
  <si>
    <t xml:space="preserve"> 10,0</t>
  </si>
  <si>
    <t xml:space="preserve"> 388,86</t>
  </si>
  <si>
    <t xml:space="preserve"> 3.888,60</t>
  </si>
  <si>
    <t xml:space="preserve"> 90,84</t>
  </si>
  <si>
    <t xml:space="preserve"> 777,60</t>
  </si>
  <si>
    <t xml:space="preserve"> 3.888,00</t>
  </si>
  <si>
    <t xml:space="preserve"> 90,95</t>
  </si>
  <si>
    <t xml:space="preserve"> 69,0</t>
  </si>
  <si>
    <t xml:space="preserve"> 55,90</t>
  </si>
  <si>
    <t xml:space="preserve"> 3.857,10</t>
  </si>
  <si>
    <t xml:space="preserve"> 91,06</t>
  </si>
  <si>
    <t xml:space="preserve"> 24,20</t>
  </si>
  <si>
    <t xml:space="preserve"> 3.712,28</t>
  </si>
  <si>
    <t xml:space="preserve"> 91,16</t>
  </si>
  <si>
    <t xml:space="preserve"> 521,1</t>
  </si>
  <si>
    <t xml:space="preserve"> 7,10</t>
  </si>
  <si>
    <t xml:space="preserve"> 3.699,81</t>
  </si>
  <si>
    <t xml:space="preserve"> 91,26</t>
  </si>
  <si>
    <t xml:space="preserve"> 500,0</t>
  </si>
  <si>
    <t xml:space="preserve"> 7,35</t>
  </si>
  <si>
    <t xml:space="preserve"> 3.675,00</t>
  </si>
  <si>
    <t xml:space="preserve"> 91,36</t>
  </si>
  <si>
    <t xml:space="preserve"> 6,39</t>
  </si>
  <si>
    <t xml:space="preserve"> 3.534,82</t>
  </si>
  <si>
    <t xml:space="preserve"> 91,46</t>
  </si>
  <si>
    <t xml:space="preserve"> 209,0</t>
  </si>
  <si>
    <t xml:space="preserve"> 16,28</t>
  </si>
  <si>
    <t xml:space="preserve"> 3.402,52</t>
  </si>
  <si>
    <t xml:space="preserve"> 91,55</t>
  </si>
  <si>
    <t xml:space="preserve"> 9,0</t>
  </si>
  <si>
    <t xml:space="preserve"> 373,88</t>
  </si>
  <si>
    <t xml:space="preserve"> 3.364,92</t>
  </si>
  <si>
    <t xml:space="preserve"> 91,74</t>
  </si>
  <si>
    <t xml:space="preserve"> 33,0</t>
  </si>
  <si>
    <t xml:space="preserve"> 100,94</t>
  </si>
  <si>
    <t xml:space="preserve"> 3.331,02</t>
  </si>
  <si>
    <t xml:space="preserve"> 91,83</t>
  </si>
  <si>
    <t xml:space="preserve"> 13,0</t>
  </si>
  <si>
    <t xml:space="preserve"> 254,37</t>
  </si>
  <si>
    <t xml:space="preserve"> 3.306,81</t>
  </si>
  <si>
    <t xml:space="preserve"> 91,92</t>
  </si>
  <si>
    <t xml:space="preserve"> 52,4</t>
  </si>
  <si>
    <t xml:space="preserve"> 63,05</t>
  </si>
  <si>
    <t xml:space="preserve"> 3.303,82</t>
  </si>
  <si>
    <t xml:space="preserve"> 92,01</t>
  </si>
  <si>
    <t xml:space="preserve"> 87,99</t>
  </si>
  <si>
    <t xml:space="preserve"> 37,41</t>
  </si>
  <si>
    <t xml:space="preserve"> 3.291,70</t>
  </si>
  <si>
    <t xml:space="preserve"> 92,10</t>
  </si>
  <si>
    <t xml:space="preserve"> 27,0</t>
  </si>
  <si>
    <t xml:space="preserve"> 119,66</t>
  </si>
  <si>
    <t xml:space="preserve"> 3.230,82</t>
  </si>
  <si>
    <t xml:space="preserve"> 92,19</t>
  </si>
  <si>
    <t xml:space="preserve"> 108,0</t>
  </si>
  <si>
    <t xml:space="preserve"> 29,87</t>
  </si>
  <si>
    <t xml:space="preserve"> 3.225,96</t>
  </si>
  <si>
    <t xml:space="preserve"> 92,28</t>
  </si>
  <si>
    <t xml:space="preserve"> 245,73</t>
  </si>
  <si>
    <t xml:space="preserve"> 3.194,49</t>
  </si>
  <si>
    <t xml:space="preserve"> 92,37</t>
  </si>
  <si>
    <t xml:space="preserve"> 207,0</t>
  </si>
  <si>
    <t xml:space="preserve"> 14,64</t>
  </si>
  <si>
    <t xml:space="preserve"> 3.030,48</t>
  </si>
  <si>
    <t xml:space="preserve"> 92,45</t>
  </si>
  <si>
    <t xml:space="preserve"> 1.154,4</t>
  </si>
  <si>
    <t xml:space="preserve"> 2.886,00</t>
  </si>
  <si>
    <t xml:space="preserve"> 92,53</t>
  </si>
  <si>
    <t xml:space="preserve"> 311,20</t>
  </si>
  <si>
    <t xml:space="preserve"> 2.800,80</t>
  </si>
  <si>
    <t xml:space="preserve"> 6,1</t>
  </si>
  <si>
    <t xml:space="preserve"> 457,21</t>
  </si>
  <si>
    <t xml:space="preserve"> 2.788,98</t>
  </si>
  <si>
    <t xml:space="preserve"> 12,96</t>
  </si>
  <si>
    <t xml:space="preserve"> 2.777,32</t>
  </si>
  <si>
    <t xml:space="preserve"> 92,76</t>
  </si>
  <si>
    <t xml:space="preserve"> 55,75</t>
  </si>
  <si>
    <t xml:space="preserve"> 47,92</t>
  </si>
  <si>
    <t xml:space="preserve"> 2.671,54</t>
  </si>
  <si>
    <t xml:space="preserve"> 92,83</t>
  </si>
  <si>
    <t xml:space="preserve"> 50,0</t>
  </si>
  <si>
    <t xml:space="preserve"> 52,48</t>
  </si>
  <si>
    <t xml:space="preserve"> 2.624,00</t>
  </si>
  <si>
    <t xml:space="preserve"> 92,90</t>
  </si>
  <si>
    <t xml:space="preserve"> 2,27</t>
  </si>
  <si>
    <t xml:space="preserve"> 2.620,48</t>
  </si>
  <si>
    <t xml:space="preserve"> 92,98</t>
  </si>
  <si>
    <t xml:space="preserve"> 96,0</t>
  </si>
  <si>
    <t xml:space="preserve"> 27,22</t>
  </si>
  <si>
    <t xml:space="preserve"> 2.613,12</t>
  </si>
  <si>
    <t xml:space="preserve"> 93,05</t>
  </si>
  <si>
    <t xml:space="preserve"> 3,0</t>
  </si>
  <si>
    <t xml:space="preserve"> 868,65</t>
  </si>
  <si>
    <t xml:space="preserve"> 2.605,95</t>
  </si>
  <si>
    <t xml:space="preserve"> 93,12</t>
  </si>
  <si>
    <t xml:space="preserve"> 32,0</t>
  </si>
  <si>
    <t xml:space="preserve"> 80,95</t>
  </si>
  <si>
    <t xml:space="preserve"> 2.590,40</t>
  </si>
  <si>
    <t xml:space="preserve"> 93,19</t>
  </si>
  <si>
    <t xml:space="preserve"> 215,76</t>
  </si>
  <si>
    <t xml:space="preserve"> 2.589,12</t>
  </si>
  <si>
    <t xml:space="preserve"> 93,26</t>
  </si>
  <si>
    <t xml:space="preserve"> 2.577,07</t>
  </si>
  <si>
    <t xml:space="preserve"> 93,33</t>
  </si>
  <si>
    <t xml:space="preserve"> 91,54</t>
  </si>
  <si>
    <t xml:space="preserve"> 2.573,18</t>
  </si>
  <si>
    <t xml:space="preserve"> 93,40</t>
  </si>
  <si>
    <t xml:space="preserve"> 43,46</t>
  </si>
  <si>
    <t xml:space="preserve"> 58,98</t>
  </si>
  <si>
    <t xml:space="preserve"> 2.563,27</t>
  </si>
  <si>
    <t xml:space="preserve"> 93,47</t>
  </si>
  <si>
    <t xml:space="preserve"> 1.258,20</t>
  </si>
  <si>
    <t xml:space="preserve"> 2.516,40</t>
  </si>
  <si>
    <t xml:space="preserve"> 93,54</t>
  </si>
  <si>
    <t xml:space="preserve"> 417,61</t>
  </si>
  <si>
    <t xml:space="preserve"> 2.505,66</t>
  </si>
  <si>
    <t xml:space="preserve"> 93,61</t>
  </si>
  <si>
    <t xml:space="preserve"> 24,0</t>
  </si>
  <si>
    <t xml:space="preserve"> 102,49</t>
  </si>
  <si>
    <t xml:space="preserve"> 2.459,76</t>
  </si>
  <si>
    <t xml:space="preserve"> 93,68</t>
  </si>
  <si>
    <t xml:space="preserve"> 1.206,07</t>
  </si>
  <si>
    <t xml:space="preserve"> 2.412,14</t>
  </si>
  <si>
    <t xml:space="preserve"> 93,74</t>
  </si>
  <si>
    <t xml:space="preserve"> 2.406,62</t>
  </si>
  <si>
    <t xml:space="preserve"> 93,81</t>
  </si>
  <si>
    <t xml:space="preserve"> 73,37</t>
  </si>
  <si>
    <t xml:space="preserve"> 2.399,93</t>
  </si>
  <si>
    <t xml:space="preserve"> 93,88</t>
  </si>
  <si>
    <t xml:space="preserve"> 2.393,90</t>
  </si>
  <si>
    <t xml:space="preserve"> 93,94</t>
  </si>
  <si>
    <t xml:space="preserve"> 46,58</t>
  </si>
  <si>
    <t xml:space="preserve"> 50,94</t>
  </si>
  <si>
    <t xml:space="preserve"> 2.372,78</t>
  </si>
  <si>
    <t xml:space="preserve"> 94,01</t>
  </si>
  <si>
    <t xml:space="preserve"> 48,2</t>
  </si>
  <si>
    <t xml:space="preserve"> 49,20</t>
  </si>
  <si>
    <t xml:space="preserve"> 2.371,44</t>
  </si>
  <si>
    <t xml:space="preserve"> 94,07</t>
  </si>
  <si>
    <t xml:space="preserve"> 394,44</t>
  </si>
  <si>
    <t xml:space="preserve"> 2.366,64</t>
  </si>
  <si>
    <t xml:space="preserve"> 94,14</t>
  </si>
  <si>
    <t xml:space="preserve"> 26,68</t>
  </si>
  <si>
    <t xml:space="preserve"> 88,40</t>
  </si>
  <si>
    <t xml:space="preserve"> 2.358,51</t>
  </si>
  <si>
    <t xml:space="preserve"> 94,20</t>
  </si>
  <si>
    <t xml:space="preserve"> 116,32</t>
  </si>
  <si>
    <t xml:space="preserve"> 2.326,40</t>
  </si>
  <si>
    <t xml:space="preserve"> 94,27</t>
  </si>
  <si>
    <t xml:space="preserve"> 60,0</t>
  </si>
  <si>
    <t xml:space="preserve"> 38,35</t>
  </si>
  <si>
    <t xml:space="preserve"> 2.301,00</t>
  </si>
  <si>
    <t xml:space="preserve"> 94,33</t>
  </si>
  <si>
    <t xml:space="preserve"> 71,0</t>
  </si>
  <si>
    <t xml:space="preserve"> 32,23</t>
  </si>
  <si>
    <t xml:space="preserve"> 2.288,33</t>
  </si>
  <si>
    <t xml:space="preserve"> 94,39</t>
  </si>
  <si>
    <t xml:space="preserve"> 24,02</t>
  </si>
  <si>
    <t xml:space="preserve"> 95,10</t>
  </si>
  <si>
    <t xml:space="preserve"> 2.284,30</t>
  </si>
  <si>
    <t xml:space="preserve"> 94,45</t>
  </si>
  <si>
    <t xml:space="preserve"> 94,52</t>
  </si>
  <si>
    <t xml:space="preserve"> 74,58</t>
  </si>
  <si>
    <t xml:space="preserve"> 2.237,40</t>
  </si>
  <si>
    <t xml:space="preserve"> 94,58</t>
  </si>
  <si>
    <t xml:space="preserve"> 87,81</t>
  </si>
  <si>
    <t xml:space="preserve"> 25,18</t>
  </si>
  <si>
    <t xml:space="preserve"> 2.211,05</t>
  </si>
  <si>
    <t xml:space="preserve"> 94,64</t>
  </si>
  <si>
    <t xml:space="preserve"> 72,47</t>
  </si>
  <si>
    <t xml:space="preserve"> 2.174,10</t>
  </si>
  <si>
    <t xml:space="preserve"> 94,70</t>
  </si>
  <si>
    <t xml:space="preserve"> 55,0</t>
  </si>
  <si>
    <t xml:space="preserve"> 39,39</t>
  </si>
  <si>
    <t xml:space="preserve"> 2.166,45</t>
  </si>
  <si>
    <t xml:space="preserve"> 94,76</t>
  </si>
  <si>
    <t xml:space="preserve"> 421,26</t>
  </si>
  <si>
    <t xml:space="preserve"> 2.106,30</t>
  </si>
  <si>
    <t xml:space="preserve"> 94,82</t>
  </si>
  <si>
    <t xml:space="preserve"> 416,99</t>
  </si>
  <si>
    <t xml:space="preserve"> 2.084,95</t>
  </si>
  <si>
    <t xml:space="preserve"> 94,87</t>
  </si>
  <si>
    <t xml:space="preserve"> 71,90</t>
  </si>
  <si>
    <t xml:space="preserve"> 2.013,20</t>
  </si>
  <si>
    <t xml:space="preserve"> 94,93</t>
  </si>
  <si>
    <t xml:space="preserve"> 500,48</t>
  </si>
  <si>
    <t xml:space="preserve"> 2.001,92</t>
  </si>
  <si>
    <t xml:space="preserve"> 94,98</t>
  </si>
  <si>
    <t xml:space="preserve"> 266,0</t>
  </si>
  <si>
    <t xml:space="preserve"> 7,48</t>
  </si>
  <si>
    <t xml:space="preserve"> 1.989,68</t>
  </si>
  <si>
    <t xml:space="preserve"> 95,04</t>
  </si>
  <si>
    <t xml:space="preserve"> 165,61</t>
  </si>
  <si>
    <t xml:space="preserve"> 1.987,32</t>
  </si>
  <si>
    <t xml:space="preserve"> 95,09</t>
  </si>
  <si>
    <t xml:space="preserve"> 274,34</t>
  </si>
  <si>
    <t xml:space="preserve"> 1.920,38</t>
  </si>
  <si>
    <t xml:space="preserve"> 95,15</t>
  </si>
  <si>
    <t xml:space="preserve"> 26,0</t>
  </si>
  <si>
    <t xml:space="preserve"> 71,76</t>
  </si>
  <si>
    <t xml:space="preserve"> 1.865,76</t>
  </si>
  <si>
    <t xml:space="preserve"> 95,20</t>
  </si>
  <si>
    <t xml:space="preserve"> 31,30</t>
  </si>
  <si>
    <t xml:space="preserve"> 1.841,06</t>
  </si>
  <si>
    <t xml:space="preserve"> 95,25</t>
  </si>
  <si>
    <t xml:space="preserve"> 28,28</t>
  </si>
  <si>
    <t xml:space="preserve"> 63,52</t>
  </si>
  <si>
    <t xml:space="preserve"> 1.796,34</t>
  </si>
  <si>
    <t xml:space="preserve"> 95,30</t>
  </si>
  <si>
    <t xml:space="preserve"> 224,07</t>
  </si>
  <si>
    <t xml:space="preserve"> 1.792,56</t>
  </si>
  <si>
    <t xml:space="preserve"> 95,35</t>
  </si>
  <si>
    <t xml:space="preserve"> 95,39</t>
  </si>
  <si>
    <t xml:space="preserve"> 95,44</t>
  </si>
  <si>
    <t xml:space="preserve"> 172,62</t>
  </si>
  <si>
    <t xml:space="preserve"> 10,07</t>
  </si>
  <si>
    <t xml:space="preserve"> 1.738,28</t>
  </si>
  <si>
    <t xml:space="preserve"> 95,49</t>
  </si>
  <si>
    <t xml:space="preserve"> 143,46</t>
  </si>
  <si>
    <t xml:space="preserve"> 1.721,52</t>
  </si>
  <si>
    <t xml:space="preserve"> 95,54</t>
  </si>
  <si>
    <t xml:space="preserve"> 21,0</t>
  </si>
  <si>
    <t xml:space="preserve"> 81,81</t>
  </si>
  <si>
    <t xml:space="preserve"> 1.718,01</t>
  </si>
  <si>
    <t xml:space="preserve"> 95,58</t>
  </si>
  <si>
    <t xml:space="preserve"> 44,88</t>
  </si>
  <si>
    <t xml:space="preserve"> 38,00</t>
  </si>
  <si>
    <t xml:space="preserve"> 1.705,44</t>
  </si>
  <si>
    <t xml:space="preserve"> 95,63</t>
  </si>
  <si>
    <t xml:space="preserve"> 11,0</t>
  </si>
  <si>
    <t xml:space="preserve"> 153,00</t>
  </si>
  <si>
    <t xml:space="preserve"> 1.683,00</t>
  </si>
  <si>
    <t xml:space="preserve"> 95,68</t>
  </si>
  <si>
    <t xml:space="preserve"> 560,83</t>
  </si>
  <si>
    <t xml:space="preserve"> 1.682,49</t>
  </si>
  <si>
    <t xml:space="preserve"> 95,72</t>
  </si>
  <si>
    <t xml:space="preserve"> 179,91</t>
  </si>
  <si>
    <t xml:space="preserve"> 9,31</t>
  </si>
  <si>
    <t xml:space="preserve"> 1.674,96</t>
  </si>
  <si>
    <t xml:space="preserve"> 95,77</t>
  </si>
  <si>
    <t xml:space="preserve"> 63,9</t>
  </si>
  <si>
    <t xml:space="preserve"> 26,18</t>
  </si>
  <si>
    <t xml:space="preserve"> 1.672,90</t>
  </si>
  <si>
    <t xml:space="preserve"> 95,82</t>
  </si>
  <si>
    <t xml:space="preserve"> 813,01</t>
  </si>
  <si>
    <t xml:space="preserve"> 1.626,02</t>
  </si>
  <si>
    <t xml:space="preserve"> 95,86</t>
  </si>
  <si>
    <t xml:space="preserve"> 1.621,48</t>
  </si>
  <si>
    <t xml:space="preserve"> 95,90</t>
  </si>
  <si>
    <t xml:space="preserve"> 167,99</t>
  </si>
  <si>
    <t xml:space="preserve"> 1.611,02</t>
  </si>
  <si>
    <t xml:space="preserve"> 95,95</t>
  </si>
  <si>
    <t xml:space="preserve"> 200,0</t>
  </si>
  <si>
    <t xml:space="preserve"> 104,60</t>
  </si>
  <si>
    <t xml:space="preserve"> 1.569,00</t>
  </si>
  <si>
    <t xml:space="preserve"> 96,04</t>
  </si>
  <si>
    <t xml:space="preserve"> 96,08</t>
  </si>
  <si>
    <t xml:space="preserve"> 96,12</t>
  </si>
  <si>
    <t xml:space="preserve"> 222,07</t>
  </si>
  <si>
    <t xml:space="preserve"> 1.554,49</t>
  </si>
  <si>
    <t xml:space="preserve"> 96,16</t>
  </si>
  <si>
    <t xml:space="preserve"> 124,89</t>
  </si>
  <si>
    <t xml:space="preserve"> 1.498,68</t>
  </si>
  <si>
    <t xml:space="preserve"> 96,21</t>
  </si>
  <si>
    <t xml:space="preserve"> 11,89</t>
  </si>
  <si>
    <t xml:space="preserve"> 125,25</t>
  </si>
  <si>
    <t xml:space="preserve"> 1.489,22</t>
  </si>
  <si>
    <t xml:space="preserve"> 96,25</t>
  </si>
  <si>
    <t xml:space="preserve"> 211,51</t>
  </si>
  <si>
    <t xml:space="preserve"> 1.480,57</t>
  </si>
  <si>
    <t xml:space="preserve"> 96,29</t>
  </si>
  <si>
    <t xml:space="preserve"> 115,0</t>
  </si>
  <si>
    <t xml:space="preserve"> 12,87</t>
  </si>
  <si>
    <t xml:space="preserve"> 1.480,05</t>
  </si>
  <si>
    <t xml:space="preserve"> 96,33</t>
  </si>
  <si>
    <t xml:space="preserve"> 45,0</t>
  </si>
  <si>
    <t xml:space="preserve"> 32,57</t>
  </si>
  <si>
    <t xml:space="preserve"> 1.465,65</t>
  </si>
  <si>
    <t xml:space="preserve"> 96,37</t>
  </si>
  <si>
    <t xml:space="preserve"> 402,27</t>
  </si>
  <si>
    <t xml:space="preserve"> 3,53</t>
  </si>
  <si>
    <t xml:space="preserve"> 1.420,01</t>
  </si>
  <si>
    <t xml:space="preserve"> 96,41</t>
  </si>
  <si>
    <t xml:space="preserve"> 709,88</t>
  </si>
  <si>
    <t xml:space="preserve"> 1.419,76</t>
  </si>
  <si>
    <t xml:space="preserve"> 96,45</t>
  </si>
  <si>
    <t xml:space="preserve"> 694,46</t>
  </si>
  <si>
    <t xml:space="preserve"> 1.388,92</t>
  </si>
  <si>
    <t xml:space="preserve"> 96,48</t>
  </si>
  <si>
    <t xml:space="preserve"> 38,47</t>
  </si>
  <si>
    <t xml:space="preserve"> 35,80</t>
  </si>
  <si>
    <t xml:space="preserve"> 1.377,22</t>
  </si>
  <si>
    <t xml:space="preserve"> 96,52</t>
  </si>
  <si>
    <t xml:space="preserve"> 1.361,0</t>
  </si>
  <si>
    <t xml:space="preserve"> 1.374,61</t>
  </si>
  <si>
    <t xml:space="preserve"> 96,56</t>
  </si>
  <si>
    <t xml:space="preserve"> 142,0</t>
  </si>
  <si>
    <t xml:space="preserve"> 9,62</t>
  </si>
  <si>
    <t xml:space="preserve"> 1.366,04</t>
  </si>
  <si>
    <t xml:space="preserve"> 96,60</t>
  </si>
  <si>
    <t xml:space="preserve"> 1.355,55</t>
  </si>
  <si>
    <t xml:space="preserve"> 96,63</t>
  </si>
  <si>
    <t xml:space="preserve"> 40,0</t>
  </si>
  <si>
    <t xml:space="preserve"> 33,81</t>
  </si>
  <si>
    <t xml:space="preserve"> 1.352,40</t>
  </si>
  <si>
    <t xml:space="preserve"> 96,67</t>
  </si>
  <si>
    <t xml:space="preserve"> 14,98</t>
  </si>
  <si>
    <t xml:space="preserve"> 89,64</t>
  </si>
  <si>
    <t xml:space="preserve"> 1.342,80</t>
  </si>
  <si>
    <t xml:space="preserve"> 96,71</t>
  </si>
  <si>
    <t xml:space="preserve"> 13,8</t>
  </si>
  <si>
    <t xml:space="preserve"> 96,15</t>
  </si>
  <si>
    <t xml:space="preserve"> 1.326,87</t>
  </si>
  <si>
    <t xml:space="preserve"> 96,74</t>
  </si>
  <si>
    <t xml:space="preserve"> 329,99</t>
  </si>
  <si>
    <t xml:space="preserve"> 1.319,96</t>
  </si>
  <si>
    <t xml:space="preserve"> 96,78</t>
  </si>
  <si>
    <t xml:space="preserve"> 22,43</t>
  </si>
  <si>
    <t xml:space="preserve"> 57,92</t>
  </si>
  <si>
    <t xml:space="preserve"> 1.299,14</t>
  </si>
  <si>
    <t xml:space="preserve"> 96,82</t>
  </si>
  <si>
    <t xml:space="preserve"> 39,0</t>
  </si>
  <si>
    <t xml:space="preserve"> 32,54</t>
  </si>
  <si>
    <t xml:space="preserve"> 1.269,06</t>
  </si>
  <si>
    <t xml:space="preserve"> 96,85</t>
  </si>
  <si>
    <t xml:space="preserve"> 20,96</t>
  </si>
  <si>
    <t xml:space="preserve"> 1.232,86</t>
  </si>
  <si>
    <t xml:space="preserve"> 96,89</t>
  </si>
  <si>
    <t xml:space="preserve"> 402,57</t>
  </si>
  <si>
    <t xml:space="preserve"> 1.207,71</t>
  </si>
  <si>
    <t xml:space="preserve"> 96,92</t>
  </si>
  <si>
    <t xml:space="preserve"> 150,28</t>
  </si>
  <si>
    <t xml:space="preserve"> 1.202,24</t>
  </si>
  <si>
    <t xml:space="preserve"> 96,95</t>
  </si>
  <si>
    <t xml:space="preserve"> 199,97</t>
  </si>
  <si>
    <t xml:space="preserve"> 1.199,82</t>
  </si>
  <si>
    <t xml:space="preserve"> 96,98</t>
  </si>
  <si>
    <t xml:space="preserve"> 13,12</t>
  </si>
  <si>
    <t xml:space="preserve"> 1.180,80</t>
  </si>
  <si>
    <t xml:space="preserve"> 97,02</t>
  </si>
  <si>
    <t xml:space="preserve"> 52,0</t>
  </si>
  <si>
    <t xml:space="preserve"> 22,67</t>
  </si>
  <si>
    <t xml:space="preserve"> 1.178,84</t>
  </si>
  <si>
    <t xml:space="preserve"> 97,05</t>
  </si>
  <si>
    <t xml:space="preserve"> 1.167,40</t>
  </si>
  <si>
    <t xml:space="preserve"> 97,08</t>
  </si>
  <si>
    <t xml:space="preserve"> 145,74</t>
  </si>
  <si>
    <t xml:space="preserve"> 1.165,92</t>
  </si>
  <si>
    <t xml:space="preserve"> 97,11</t>
  </si>
  <si>
    <t xml:space="preserve"> 1.156,89</t>
  </si>
  <si>
    <t xml:space="preserve"> 97,15</t>
  </si>
  <si>
    <t xml:space="preserve"> 91,0</t>
  </si>
  <si>
    <t xml:space="preserve"> 1.130,22</t>
  </si>
  <si>
    <t xml:space="preserve"> 97,18</t>
  </si>
  <si>
    <t xml:space="preserve"> 376,23</t>
  </si>
  <si>
    <t xml:space="preserve"> 1.128,69</t>
  </si>
  <si>
    <t xml:space="preserve"> 97,21</t>
  </si>
  <si>
    <t xml:space="preserve"> 101,44</t>
  </si>
  <si>
    <t xml:space="preserve"> 1.115,84</t>
  </si>
  <si>
    <t xml:space="preserve"> 97,24</t>
  </si>
  <si>
    <t xml:space="preserve"> 57,48</t>
  </si>
  <si>
    <t xml:space="preserve"> 1.113,38</t>
  </si>
  <si>
    <t xml:space="preserve"> 97,30</t>
  </si>
  <si>
    <t xml:space="preserve"> 536,28</t>
  </si>
  <si>
    <t xml:space="preserve"> 1.072,56</t>
  </si>
  <si>
    <t xml:space="preserve"> 97,33</t>
  </si>
  <si>
    <t xml:space="preserve"> 97,36</t>
  </si>
  <si>
    <t xml:space="preserve"> 57,49</t>
  </si>
  <si>
    <t xml:space="preserve"> 1.072,18</t>
  </si>
  <si>
    <t xml:space="preserve"> 97,39</t>
  </si>
  <si>
    <t xml:space="preserve"> 264,70</t>
  </si>
  <si>
    <t xml:space="preserve"> 1.058,80</t>
  </si>
  <si>
    <t xml:space="preserve"> 97,42</t>
  </si>
  <si>
    <t xml:space="preserve"> 527,59</t>
  </si>
  <si>
    <t xml:space="preserve"> 1.055,18</t>
  </si>
  <si>
    <t xml:space="preserve"> 97,45</t>
  </si>
  <si>
    <t xml:space="preserve"> 520,71</t>
  </si>
  <si>
    <t xml:space="preserve"> 1.041,42</t>
  </si>
  <si>
    <t xml:space="preserve"> 97,47</t>
  </si>
  <si>
    <t xml:space="preserve"> 519,43</t>
  </si>
  <si>
    <t xml:space="preserve"> 1.038,86</t>
  </si>
  <si>
    <t xml:space="preserve"> 97,50</t>
  </si>
  <si>
    <t xml:space="preserve"> 97,53</t>
  </si>
  <si>
    <t xml:space="preserve"> 985,45</t>
  </si>
  <si>
    <t xml:space="preserve"> 97,56</t>
  </si>
  <si>
    <t xml:space="preserve"> 58,0</t>
  </si>
  <si>
    <t xml:space="preserve"> 16,99</t>
  </si>
  <si>
    <t xml:space="preserve"> 985,42</t>
  </si>
  <si>
    <t xml:space="preserve"> 97,58</t>
  </si>
  <si>
    <t xml:space="preserve"> 964,62</t>
  </si>
  <si>
    <t xml:space="preserve"> 97,61</t>
  </si>
  <si>
    <t xml:space="preserve"> 951,29</t>
  </si>
  <si>
    <t xml:space="preserve"> 97,64</t>
  </si>
  <si>
    <t xml:space="preserve"> 475,18</t>
  </si>
  <si>
    <t xml:space="preserve"> 950,36</t>
  </si>
  <si>
    <t xml:space="preserve"> 97,66</t>
  </si>
  <si>
    <t xml:space="preserve"> 22,0</t>
  </si>
  <si>
    <t xml:space="preserve"> 43,17</t>
  </si>
  <si>
    <t xml:space="preserve"> 949,74</t>
  </si>
  <si>
    <t xml:space="preserve"> 97,69</t>
  </si>
  <si>
    <t xml:space="preserve"> 103,67</t>
  </si>
  <si>
    <t xml:space="preserve"> 933,03</t>
  </si>
  <si>
    <t xml:space="preserve"> 97,71</t>
  </si>
  <si>
    <t xml:space="preserve"> 927,99</t>
  </si>
  <si>
    <t xml:space="preserve"> 97,74</t>
  </si>
  <si>
    <t xml:space="preserve"> 183,20</t>
  </si>
  <si>
    <t xml:space="preserve"> 916,00</t>
  </si>
  <si>
    <t xml:space="preserve"> 97,76</t>
  </si>
  <si>
    <t xml:space="preserve"> 11,11</t>
  </si>
  <si>
    <t xml:space="preserve"> 81,07</t>
  </si>
  <si>
    <t xml:space="preserve"> 900,68</t>
  </si>
  <si>
    <t xml:space="preserve"> 97,79</t>
  </si>
  <si>
    <t xml:space="preserve"> 447,66</t>
  </si>
  <si>
    <t xml:space="preserve"> 895,32</t>
  </si>
  <si>
    <t xml:space="preserve"> 97,81</t>
  </si>
  <si>
    <t xml:space="preserve"> 439,91</t>
  </si>
  <si>
    <t xml:space="preserve"> 879,82</t>
  </si>
  <si>
    <t xml:space="preserve"> 97,84</t>
  </si>
  <si>
    <t xml:space="preserve"> 26,41</t>
  </si>
  <si>
    <t xml:space="preserve"> 33,30</t>
  </si>
  <si>
    <t xml:space="preserve"> 879,45</t>
  </si>
  <si>
    <t xml:space="preserve"> 97,86</t>
  </si>
  <si>
    <t xml:space="preserve"> 437,69</t>
  </si>
  <si>
    <t xml:space="preserve"> 875,38</t>
  </si>
  <si>
    <t xml:space="preserve"> 97,89</t>
  </si>
  <si>
    <t xml:space="preserve"> 43,59</t>
  </si>
  <si>
    <t xml:space="preserve"> 871,80</t>
  </si>
  <si>
    <t xml:space="preserve"> 97,91</t>
  </si>
  <si>
    <t xml:space="preserve"> 28,69</t>
  </si>
  <si>
    <t xml:space="preserve"> 860,70</t>
  </si>
  <si>
    <t xml:space="preserve"> 97,93</t>
  </si>
  <si>
    <t xml:space="preserve"> 14,50</t>
  </si>
  <si>
    <t xml:space="preserve"> 852,89</t>
  </si>
  <si>
    <t xml:space="preserve"> 97,96</t>
  </si>
  <si>
    <t xml:space="preserve"> 281,74</t>
  </si>
  <si>
    <t xml:space="preserve"> 845,22</t>
  </si>
  <si>
    <t xml:space="preserve"> 97,98</t>
  </si>
  <si>
    <t xml:space="preserve"> 422,13</t>
  </si>
  <si>
    <t xml:space="preserve"> 844,26</t>
  </si>
  <si>
    <t xml:space="preserve"> 98,00</t>
  </si>
  <si>
    <t xml:space="preserve"> 279,99</t>
  </si>
  <si>
    <t xml:space="preserve"> 839,97</t>
  </si>
  <si>
    <t xml:space="preserve"> 98,03</t>
  </si>
  <si>
    <t xml:space="preserve"> 416,12</t>
  </si>
  <si>
    <t xml:space="preserve"> 832,24</t>
  </si>
  <si>
    <t xml:space="preserve"> 98,05</t>
  </si>
  <si>
    <t xml:space="preserve"> 206,10</t>
  </si>
  <si>
    <t xml:space="preserve"> 824,40</t>
  </si>
  <si>
    <t xml:space="preserve"> 98,07</t>
  </si>
  <si>
    <t xml:space="preserve"> 395,95</t>
  </si>
  <si>
    <t xml:space="preserve"> 791,90</t>
  </si>
  <si>
    <t xml:space="preserve"> 98,09</t>
  </si>
  <si>
    <t xml:space="preserve"> 16,0</t>
  </si>
  <si>
    <t xml:space="preserve"> 48,56</t>
  </si>
  <si>
    <t xml:space="preserve"> 776,96</t>
  </si>
  <si>
    <t xml:space="preserve"> 98,12</t>
  </si>
  <si>
    <t xml:space="preserve"> 773,22</t>
  </si>
  <si>
    <t xml:space="preserve"> 98,14</t>
  </si>
  <si>
    <t xml:space="preserve"> 62,76</t>
  </si>
  <si>
    <t xml:space="preserve"> 753,12</t>
  </si>
  <si>
    <t xml:space="preserve"> 98,16</t>
  </si>
  <si>
    <t xml:space="preserve"> 0,65</t>
  </si>
  <si>
    <t xml:space="preserve"> 750,36</t>
  </si>
  <si>
    <t xml:space="preserve"> 98,18</t>
  </si>
  <si>
    <t xml:space="preserve"> 363,99</t>
  </si>
  <si>
    <t xml:space="preserve"> 727,98</t>
  </si>
  <si>
    <t xml:space="preserve"> 98,20</t>
  </si>
  <si>
    <t xml:space="preserve"> 277,0</t>
  </si>
  <si>
    <t xml:space="preserve"> 722,97</t>
  </si>
  <si>
    <t xml:space="preserve"> 98,22</t>
  </si>
  <si>
    <t xml:space="preserve"> 51,8</t>
  </si>
  <si>
    <t xml:space="preserve"> 709,66</t>
  </si>
  <si>
    <t xml:space="preserve"> 98,24</t>
  </si>
  <si>
    <t xml:space="preserve"> 723,22</t>
  </si>
  <si>
    <t xml:space="preserve"> 701,52</t>
  </si>
  <si>
    <t xml:space="preserve"> 98,26</t>
  </si>
  <si>
    <t xml:space="preserve"> 9,07</t>
  </si>
  <si>
    <t xml:space="preserve"> 76,60</t>
  </si>
  <si>
    <t xml:space="preserve"> 694,76</t>
  </si>
  <si>
    <t xml:space="preserve"> 98,28</t>
  </si>
  <si>
    <t xml:space="preserve"> 27,21</t>
  </si>
  <si>
    <t xml:space="preserve"> 680,25</t>
  </si>
  <si>
    <t xml:space="preserve"> 98,29</t>
  </si>
  <si>
    <t xml:space="preserve"> 29,10</t>
  </si>
  <si>
    <t xml:space="preserve"> 669,30</t>
  </si>
  <si>
    <t xml:space="preserve"> 98,31</t>
  </si>
  <si>
    <t xml:space="preserve"> 26,38</t>
  </si>
  <si>
    <t xml:space="preserve"> 25,36</t>
  </si>
  <si>
    <t xml:space="preserve"> 668,99</t>
  </si>
  <si>
    <t xml:space="preserve"> 98,33</t>
  </si>
  <si>
    <t xml:space="preserve"> 41,47</t>
  </si>
  <si>
    <t xml:space="preserve"> 663,52</t>
  </si>
  <si>
    <t xml:space="preserve"> 98,35</t>
  </si>
  <si>
    <t xml:space="preserve"> 75,0</t>
  </si>
  <si>
    <t xml:space="preserve"> 8,82</t>
  </si>
  <si>
    <t xml:space="preserve"> 661,50</t>
  </si>
  <si>
    <t xml:space="preserve"> 98,37</t>
  </si>
  <si>
    <t xml:space="preserve"> 329,76</t>
  </si>
  <si>
    <t xml:space="preserve"> 659,52</t>
  </si>
  <si>
    <t xml:space="preserve"> 98,39</t>
  </si>
  <si>
    <t xml:space="preserve"> 41,22</t>
  </si>
  <si>
    <t xml:space="preserve"> 98,40</t>
  </si>
  <si>
    <t xml:space="preserve"> 329,73</t>
  </si>
  <si>
    <t xml:space="preserve"> 659,46</t>
  </si>
  <si>
    <t xml:space="preserve"> 98,42</t>
  </si>
  <si>
    <t xml:space="preserve"> 163,12</t>
  </si>
  <si>
    <t xml:space="preserve"> 652,48</t>
  </si>
  <si>
    <t xml:space="preserve"> 98,44</t>
  </si>
  <si>
    <t xml:space="preserve"> 31,0</t>
  </si>
  <si>
    <t xml:space="preserve"> 20,75</t>
  </si>
  <si>
    <t xml:space="preserve"> 643,25</t>
  </si>
  <si>
    <t xml:space="preserve"> 98,46</t>
  </si>
  <si>
    <t xml:space="preserve"> 40,12</t>
  </si>
  <si>
    <t xml:space="preserve"> 641,92</t>
  </si>
  <si>
    <t xml:space="preserve"> 98,47</t>
  </si>
  <si>
    <t xml:space="preserve"> 640,20</t>
  </si>
  <si>
    <t xml:space="preserve"> 98,49</t>
  </si>
  <si>
    <t xml:space="preserve"> 63,86</t>
  </si>
  <si>
    <t xml:space="preserve"> 638,60</t>
  </si>
  <si>
    <t xml:space="preserve"> 98,51</t>
  </si>
  <si>
    <t xml:space="preserve"> 612,96</t>
  </si>
  <si>
    <t xml:space="preserve"> 98,53</t>
  </si>
  <si>
    <t xml:space="preserve"> 203,06</t>
  </si>
  <si>
    <t xml:space="preserve"> 609,18</t>
  </si>
  <si>
    <t xml:space="preserve"> 98,54</t>
  </si>
  <si>
    <t xml:space="preserve"> 302,34</t>
  </si>
  <si>
    <t xml:space="preserve"> 604,68</t>
  </si>
  <si>
    <t xml:space="preserve"> 98,56</t>
  </si>
  <si>
    <t xml:space="preserve"> 294,27</t>
  </si>
  <si>
    <t xml:space="preserve"> 588,54</t>
  </si>
  <si>
    <t xml:space="preserve"> 98,58</t>
  </si>
  <si>
    <t xml:space="preserve"> 147,02</t>
  </si>
  <si>
    <t xml:space="preserve"> 588,08</t>
  </si>
  <si>
    <t xml:space="preserve"> 98,59</t>
  </si>
  <si>
    <t xml:space="preserve"> 286,51</t>
  </si>
  <si>
    <t xml:space="preserve"> 573,02</t>
  </si>
  <si>
    <t xml:space="preserve"> 98,61</t>
  </si>
  <si>
    <t xml:space="preserve"> 71,35</t>
  </si>
  <si>
    <t xml:space="preserve"> 570,80</t>
  </si>
  <si>
    <t xml:space="preserve"> 98,62</t>
  </si>
  <si>
    <t xml:space="preserve"> 567,48</t>
  </si>
  <si>
    <t xml:space="preserve"> 98,64</t>
  </si>
  <si>
    <t xml:space="preserve"> 6,27</t>
  </si>
  <si>
    <t xml:space="preserve"> 564,30</t>
  </si>
  <si>
    <t xml:space="preserve"> 98,65</t>
  </si>
  <si>
    <t xml:space="preserve"> 48,0</t>
  </si>
  <si>
    <t xml:space="preserve"> 11,66</t>
  </si>
  <si>
    <t xml:space="preserve"> 559,68</t>
  </si>
  <si>
    <t xml:space="preserve"> 98,67</t>
  </si>
  <si>
    <t xml:space="preserve"> 25,35</t>
  </si>
  <si>
    <t xml:space="preserve"> 557,70</t>
  </si>
  <si>
    <t xml:space="preserve"> 98,69</t>
  </si>
  <si>
    <t xml:space="preserve"> 25,59</t>
  </si>
  <si>
    <t xml:space="preserve"> 537,39</t>
  </si>
  <si>
    <t xml:space="preserve"> 98,70</t>
  </si>
  <si>
    <t xml:space="preserve"> 9,48</t>
  </si>
  <si>
    <t xml:space="preserve"> 528,51</t>
  </si>
  <si>
    <t xml:space="preserve"> 98,71</t>
  </si>
  <si>
    <t xml:space="preserve"> 262,58</t>
  </si>
  <si>
    <t xml:space="preserve"> 525,16</t>
  </si>
  <si>
    <t xml:space="preserve"> 98,73</t>
  </si>
  <si>
    <t xml:space="preserve"> 98,74</t>
  </si>
  <si>
    <t xml:space="preserve"> 98,76</t>
  </si>
  <si>
    <t xml:space="preserve"> 16,5</t>
  </si>
  <si>
    <t xml:space="preserve"> 31,34</t>
  </si>
  <si>
    <t xml:space="preserve"> 517,11</t>
  </si>
  <si>
    <t xml:space="preserve"> 98,77</t>
  </si>
  <si>
    <t xml:space="preserve"> 257,61</t>
  </si>
  <si>
    <t xml:space="preserve"> 515,22</t>
  </si>
  <si>
    <t xml:space="preserve"> 98,79</t>
  </si>
  <si>
    <t xml:space="preserve"> 257,16</t>
  </si>
  <si>
    <t xml:space="preserve"> 514,32</t>
  </si>
  <si>
    <t xml:space="preserve"> 98,80</t>
  </si>
  <si>
    <t xml:space="preserve"> 169,73</t>
  </si>
  <si>
    <t xml:space="preserve"> 509,19</t>
  </si>
  <si>
    <t xml:space="preserve"> 98,81</t>
  </si>
  <si>
    <t xml:space="preserve"> 59,41</t>
  </si>
  <si>
    <t xml:space="preserve"> 8,56</t>
  </si>
  <si>
    <t xml:space="preserve"> 508,54</t>
  </si>
  <si>
    <t xml:space="preserve"> 98,83</t>
  </si>
  <si>
    <t xml:space="preserve"> 19,88</t>
  </si>
  <si>
    <t xml:space="preserve"> 497,00</t>
  </si>
  <si>
    <t xml:space="preserve"> 98,84</t>
  </si>
  <si>
    <t xml:space="preserve"> 246,83</t>
  </si>
  <si>
    <t xml:space="preserve"> 493,66</t>
  </si>
  <si>
    <t xml:space="preserve"> 98,86</t>
  </si>
  <si>
    <t xml:space="preserve"> 244,54</t>
  </si>
  <si>
    <t xml:space="preserve"> 489,08</t>
  </si>
  <si>
    <t xml:space="preserve"> 98,87</t>
  </si>
  <si>
    <t xml:space="preserve"> 61,11</t>
  </si>
  <si>
    <t xml:space="preserve"> 488,88</t>
  </si>
  <si>
    <t xml:space="preserve"> 98,88</t>
  </si>
  <si>
    <t xml:space="preserve"> 160,57</t>
  </si>
  <si>
    <t xml:space="preserve"> 481,71</t>
  </si>
  <si>
    <t xml:space="preserve"> 98,90</t>
  </si>
  <si>
    <t xml:space="preserve"> 80,03</t>
  </si>
  <si>
    <t xml:space="preserve"> 480,18</t>
  </si>
  <si>
    <t xml:space="preserve"> 98,91</t>
  </si>
  <si>
    <t xml:space="preserve"> 159,25</t>
  </si>
  <si>
    <t xml:space="preserve"> 477,75</t>
  </si>
  <si>
    <t xml:space="preserve"> 98,92</t>
  </si>
  <si>
    <t xml:space="preserve"> 2,2</t>
  </si>
  <si>
    <t xml:space="preserve"> 217,09</t>
  </si>
  <si>
    <t xml:space="preserve"> 477,59</t>
  </si>
  <si>
    <t xml:space="preserve"> 98,94</t>
  </si>
  <si>
    <t xml:space="preserve"> 9,6</t>
  </si>
  <si>
    <t xml:space="preserve"> 49,72</t>
  </si>
  <si>
    <t xml:space="preserve"> 477,31</t>
  </si>
  <si>
    <t xml:space="preserve"> 98,95</t>
  </si>
  <si>
    <t xml:space="preserve"> 8,72</t>
  </si>
  <si>
    <t xml:space="preserve"> 54,73</t>
  </si>
  <si>
    <t xml:space="preserve"> 477,24</t>
  </si>
  <si>
    <t xml:space="preserve"> 98,96</t>
  </si>
  <si>
    <t xml:space="preserve"> 195,39</t>
  </si>
  <si>
    <t xml:space="preserve"> 2,44</t>
  </si>
  <si>
    <t xml:space="preserve"> 476,75</t>
  </si>
  <si>
    <t xml:space="preserve"> 38,61</t>
  </si>
  <si>
    <t xml:space="preserve"> 463,32</t>
  </si>
  <si>
    <t xml:space="preserve"> 98,99</t>
  </si>
  <si>
    <t xml:space="preserve"> 231,28</t>
  </si>
  <si>
    <t xml:space="preserve"> 462,56</t>
  </si>
  <si>
    <t xml:space="preserve"> 99,00</t>
  </si>
  <si>
    <t xml:space="preserve"> 231,17</t>
  </si>
  <si>
    <t xml:space="preserve"> 462,34</t>
  </si>
  <si>
    <t xml:space="preserve"> 99,01</t>
  </si>
  <si>
    <t xml:space="preserve"> 34,0</t>
  </si>
  <si>
    <t xml:space="preserve"> 455,60</t>
  </si>
  <si>
    <t xml:space="preserve"> 99,02</t>
  </si>
  <si>
    <t xml:space="preserve"> 225,94</t>
  </si>
  <si>
    <t xml:space="preserve"> 451,88</t>
  </si>
  <si>
    <t xml:space="preserve"> 99,04</t>
  </si>
  <si>
    <t xml:space="preserve"> 536,48</t>
  </si>
  <si>
    <t xml:space="preserve"> 450,64</t>
  </si>
  <si>
    <t xml:space="preserve"> 99,05</t>
  </si>
  <si>
    <t xml:space="preserve"> 224,89</t>
  </si>
  <si>
    <t xml:space="preserve"> 449,78</t>
  </si>
  <si>
    <t xml:space="preserve"> 99,06</t>
  </si>
  <si>
    <t xml:space="preserve"> 21,36</t>
  </si>
  <si>
    <t xml:space="preserve"> 448,56</t>
  </si>
  <si>
    <t xml:space="preserve"> 99,07</t>
  </si>
  <si>
    <t xml:space="preserve"> 442,29</t>
  </si>
  <si>
    <t xml:space="preserve"> 99,09</t>
  </si>
  <si>
    <t xml:space="preserve"> 214,16</t>
  </si>
  <si>
    <t xml:space="preserve"> 428,32</t>
  </si>
  <si>
    <t xml:space="preserve"> 425,98</t>
  </si>
  <si>
    <t xml:space="preserve"> 99,11</t>
  </si>
  <si>
    <t xml:space="preserve"> 35,0</t>
  </si>
  <si>
    <t xml:space="preserve"> 12,13</t>
  </si>
  <si>
    <t xml:space="preserve"> 99,12</t>
  </si>
  <si>
    <t xml:space="preserve"> 69,41</t>
  </si>
  <si>
    <t xml:space="preserve"> 416,46</t>
  </si>
  <si>
    <t xml:space="preserve"> 99,13</t>
  </si>
  <si>
    <t xml:space="preserve"> 20,5</t>
  </si>
  <si>
    <t xml:space="preserve"> 20,25</t>
  </si>
  <si>
    <t xml:space="preserve"> 415,12</t>
  </si>
  <si>
    <t xml:space="preserve"> 99,14</t>
  </si>
  <si>
    <t xml:space="preserve"> 16,38</t>
  </si>
  <si>
    <t xml:space="preserve"> 409,50</t>
  </si>
  <si>
    <t xml:space="preserve"> 99,16</t>
  </si>
  <si>
    <t xml:space="preserve"> 193,50</t>
  </si>
  <si>
    <t xml:space="preserve"> 387,00</t>
  </si>
  <si>
    <t xml:space="preserve"> 99,17</t>
  </si>
  <si>
    <t xml:space="preserve"> 48,10</t>
  </si>
  <si>
    <t xml:space="preserve"> 384,80</t>
  </si>
  <si>
    <t xml:space="preserve"> 99,18</t>
  </si>
  <si>
    <t xml:space="preserve"> 384,79</t>
  </si>
  <si>
    <t xml:space="preserve"> 99,19</t>
  </si>
  <si>
    <t xml:space="preserve"> 382,00</t>
  </si>
  <si>
    <t xml:space="preserve"> 99,20</t>
  </si>
  <si>
    <t xml:space="preserve"> 190,43</t>
  </si>
  <si>
    <t xml:space="preserve"> 380,86</t>
  </si>
  <si>
    <t xml:space="preserve"> 99,21</t>
  </si>
  <si>
    <t xml:space="preserve"> 189,35</t>
  </si>
  <si>
    <t xml:space="preserve"> 378,70</t>
  </si>
  <si>
    <t xml:space="preserve"> 99,22</t>
  </si>
  <si>
    <t xml:space="preserve"> 378,30</t>
  </si>
  <si>
    <t xml:space="preserve"> 99,23</t>
  </si>
  <si>
    <t xml:space="preserve"> 22,06</t>
  </si>
  <si>
    <t xml:space="preserve"> 17,05</t>
  </si>
  <si>
    <t xml:space="preserve"> 376,12</t>
  </si>
  <si>
    <t xml:space="preserve"> 99,24</t>
  </si>
  <si>
    <t xml:space="preserve"> 93,67</t>
  </si>
  <si>
    <t xml:space="preserve"> 374,68</t>
  </si>
  <si>
    <t xml:space="preserve"> 99,25</t>
  </si>
  <si>
    <t xml:space="preserve"> 363,09</t>
  </si>
  <si>
    <t xml:space="preserve"> 99,26</t>
  </si>
  <si>
    <t xml:space="preserve"> 242,7</t>
  </si>
  <si>
    <t xml:space="preserve"> 1,49</t>
  </si>
  <si>
    <t xml:space="preserve"> 361,62</t>
  </si>
  <si>
    <t xml:space="preserve"> 99,27</t>
  </si>
  <si>
    <t xml:space="preserve"> 45,12</t>
  </si>
  <si>
    <t xml:space="preserve"> 360,96</t>
  </si>
  <si>
    <t xml:space="preserve"> 99,28</t>
  </si>
  <si>
    <t xml:space="preserve"> 18,4</t>
  </si>
  <si>
    <t xml:space="preserve"> 19,54</t>
  </si>
  <si>
    <t xml:space="preserve"> 359,53</t>
  </si>
  <si>
    <t xml:space="preserve"> 99,29</t>
  </si>
  <si>
    <t xml:space="preserve"> 179,75</t>
  </si>
  <si>
    <t xml:space="preserve"> 359,50</t>
  </si>
  <si>
    <t xml:space="preserve"> 99,30</t>
  </si>
  <si>
    <t xml:space="preserve"> 173,15</t>
  </si>
  <si>
    <t xml:space="preserve"> 346,30</t>
  </si>
  <si>
    <t xml:space="preserve"> 99,31</t>
  </si>
  <si>
    <t xml:space="preserve"> 28,58</t>
  </si>
  <si>
    <t xml:space="preserve"> 342,96</t>
  </si>
  <si>
    <t xml:space="preserve"> 99,32</t>
  </si>
  <si>
    <t xml:space="preserve"> 122,0</t>
  </si>
  <si>
    <t xml:space="preserve"> 2,78</t>
  </si>
  <si>
    <t xml:space="preserve"> 339,16</t>
  </si>
  <si>
    <t xml:space="preserve"> 99,33</t>
  </si>
  <si>
    <t xml:space="preserve"> 33,88</t>
  </si>
  <si>
    <t xml:space="preserve"> 338,80</t>
  </si>
  <si>
    <t xml:space="preserve"> 99,34</t>
  </si>
  <si>
    <t xml:space="preserve"> 33,35</t>
  </si>
  <si>
    <t xml:space="preserve"> 333,50</t>
  </si>
  <si>
    <t xml:space="preserve"> 99,35</t>
  </si>
  <si>
    <t xml:space="preserve"> 166,39</t>
  </si>
  <si>
    <t xml:space="preserve"> 332,78</t>
  </si>
  <si>
    <t xml:space="preserve"> 99,36</t>
  </si>
  <si>
    <t xml:space="preserve"> 99,37</t>
  </si>
  <si>
    <t xml:space="preserve"> 99,38</t>
  </si>
  <si>
    <t xml:space="preserve"> 27,47</t>
  </si>
  <si>
    <t xml:space="preserve"> 329,64</t>
  </si>
  <si>
    <t xml:space="preserve"> 99,39</t>
  </si>
  <si>
    <t xml:space="preserve"> 109,01</t>
  </si>
  <si>
    <t xml:space="preserve"> 327,03</t>
  </si>
  <si>
    <t xml:space="preserve"> 99,40</t>
  </si>
  <si>
    <t xml:space="preserve"> 13,02</t>
  </si>
  <si>
    <t xml:space="preserve"> 325,50</t>
  </si>
  <si>
    <t xml:space="preserve"> 99,41</t>
  </si>
  <si>
    <t xml:space="preserve"> 104,65</t>
  </si>
  <si>
    <t xml:space="preserve"> 313,95</t>
  </si>
  <si>
    <t xml:space="preserve"> 99,42</t>
  </si>
  <si>
    <t xml:space="preserve"> 155,69</t>
  </si>
  <si>
    <t xml:space="preserve"> 311,38</t>
  </si>
  <si>
    <t xml:space="preserve"> 99,43</t>
  </si>
  <si>
    <t xml:space="preserve"> 10,02</t>
  </si>
  <si>
    <t xml:space="preserve"> 30,59</t>
  </si>
  <si>
    <t xml:space="preserve"> 306,51</t>
  </si>
  <si>
    <t xml:space="preserve"> 99,44</t>
  </si>
  <si>
    <t xml:space="preserve"> 302,82</t>
  </si>
  <si>
    <t xml:space="preserve"> 23,89</t>
  </si>
  <si>
    <t xml:space="preserve"> 12,63</t>
  </si>
  <si>
    <t xml:space="preserve"> 301,73</t>
  </si>
  <si>
    <t xml:space="preserve"> 99,45</t>
  </si>
  <si>
    <t xml:space="preserve"> 74,53</t>
  </si>
  <si>
    <t xml:space="preserve"> 298,12</t>
  </si>
  <si>
    <t xml:space="preserve"> 99,46</t>
  </si>
  <si>
    <t xml:space="preserve"> 18,60</t>
  </si>
  <si>
    <t xml:space="preserve"> 297,60</t>
  </si>
  <si>
    <t xml:space="preserve"> 99,47</t>
  </si>
  <si>
    <t xml:space="preserve"> 18,52</t>
  </si>
  <si>
    <t xml:space="preserve"> 293,35</t>
  </si>
  <si>
    <t xml:space="preserve"> 99,48</t>
  </si>
  <si>
    <t xml:space="preserve"> 8,55</t>
  </si>
  <si>
    <t xml:space="preserve"> 290,70</t>
  </si>
  <si>
    <t xml:space="preserve"> 1,48</t>
  </si>
  <si>
    <t xml:space="preserve"> 195,49</t>
  </si>
  <si>
    <t xml:space="preserve"> 289,32</t>
  </si>
  <si>
    <t xml:space="preserve"> 99,49</t>
  </si>
  <si>
    <t xml:space="preserve"> 0,7</t>
  </si>
  <si>
    <t xml:space="preserve"> 409,86</t>
  </si>
  <si>
    <t xml:space="preserve"> 286,90</t>
  </si>
  <si>
    <t xml:space="preserve"> 99,50</t>
  </si>
  <si>
    <t xml:space="preserve"> 12,78</t>
  </si>
  <si>
    <t xml:space="preserve"> 286,65</t>
  </si>
  <si>
    <t xml:space="preserve"> 99,51</t>
  </si>
  <si>
    <t xml:space="preserve"> 142,34</t>
  </si>
  <si>
    <t xml:space="preserve"> 284,68</t>
  </si>
  <si>
    <t xml:space="preserve"> 99,52</t>
  </si>
  <si>
    <t xml:space="preserve"> 281,49</t>
  </si>
  <si>
    <t xml:space="preserve"> 277,48</t>
  </si>
  <si>
    <t xml:space="preserve"> 99,53</t>
  </si>
  <si>
    <t xml:space="preserve"> 34,43</t>
  </si>
  <si>
    <t xml:space="preserve"> 275,44</t>
  </si>
  <si>
    <t xml:space="preserve"> 99,54</t>
  </si>
  <si>
    <t xml:space="preserve"> 274,08</t>
  </si>
  <si>
    <t xml:space="preserve"> 99,55</t>
  </si>
  <si>
    <t xml:space="preserve"> 39,11</t>
  </si>
  <si>
    <t xml:space="preserve"> 273,77</t>
  </si>
  <si>
    <t xml:space="preserve"> 38,73</t>
  </si>
  <si>
    <t xml:space="preserve"> 271,11</t>
  </si>
  <si>
    <t xml:space="preserve"> 99,56</t>
  </si>
  <si>
    <t xml:space="preserve"> 66,80</t>
  </si>
  <si>
    <t xml:space="preserve"> 267,20</t>
  </si>
  <si>
    <t xml:space="preserve"> 99,57</t>
  </si>
  <si>
    <t xml:space="preserve"> 5,7</t>
  </si>
  <si>
    <t xml:space="preserve"> 46,73</t>
  </si>
  <si>
    <t xml:space="preserve"> 266,36</t>
  </si>
  <si>
    <t xml:space="preserve"> 99,58</t>
  </si>
  <si>
    <t xml:space="preserve"> 250,71</t>
  </si>
  <si>
    <t xml:space="preserve"> 253,21</t>
  </si>
  <si>
    <t xml:space="preserve"> 31,11</t>
  </si>
  <si>
    <t xml:space="preserve"> 248,88</t>
  </si>
  <si>
    <t xml:space="preserve"> 99,59</t>
  </si>
  <si>
    <t xml:space="preserve"> 243,19</t>
  </si>
  <si>
    <t xml:space="preserve"> 99,60</t>
  </si>
  <si>
    <t xml:space="preserve"> 80,98</t>
  </si>
  <si>
    <t xml:space="preserve"> 242,94</t>
  </si>
  <si>
    <t xml:space="preserve"> 8,61</t>
  </si>
  <si>
    <t xml:space="preserve"> 241,08</t>
  </si>
  <si>
    <t xml:space="preserve"> 99,61</t>
  </si>
  <si>
    <t xml:space="preserve"> 18,0</t>
  </si>
  <si>
    <t xml:space="preserve"> 13,03</t>
  </si>
  <si>
    <t xml:space="preserve"> 234,54</t>
  </si>
  <si>
    <t xml:space="preserve"> 99,62</t>
  </si>
  <si>
    <t xml:space="preserve"> 2,77</t>
  </si>
  <si>
    <t xml:space="preserve"> 233,42</t>
  </si>
  <si>
    <t xml:space="preserve"> 7,61</t>
  </si>
  <si>
    <t xml:space="preserve"> 228,30</t>
  </si>
  <si>
    <t xml:space="preserve"> 99,63</t>
  </si>
  <si>
    <t xml:space="preserve"> 226,28</t>
  </si>
  <si>
    <t xml:space="preserve"> 44,95</t>
  </si>
  <si>
    <t xml:space="preserve"> 224,75</t>
  </si>
  <si>
    <t xml:space="preserve"> 99,64</t>
  </si>
  <si>
    <t xml:space="preserve"> 110,93</t>
  </si>
  <si>
    <t xml:space="preserve"> 221,86</t>
  </si>
  <si>
    <t xml:space="preserve"> 99,65</t>
  </si>
  <si>
    <t xml:space="preserve"> 219,28</t>
  </si>
  <si>
    <t xml:space="preserve"> 27,29</t>
  </si>
  <si>
    <t xml:space="preserve"> 218,32</t>
  </si>
  <si>
    <t xml:space="preserve"> 99,66</t>
  </si>
  <si>
    <t xml:space="preserve"> 18,20</t>
  </si>
  <si>
    <t xml:space="preserve"> 216,39</t>
  </si>
  <si>
    <t xml:space="preserve"> 18,9</t>
  </si>
  <si>
    <t xml:space="preserve"> 11,36</t>
  </si>
  <si>
    <t xml:space="preserve"> 214,70</t>
  </si>
  <si>
    <t xml:space="preserve"> 99,67</t>
  </si>
  <si>
    <t xml:space="preserve"> 4,25</t>
  </si>
  <si>
    <t xml:space="preserve"> 212,50</t>
  </si>
  <si>
    <t xml:space="preserve"> 99,68</t>
  </si>
  <si>
    <t xml:space="preserve"> 203,70</t>
  </si>
  <si>
    <t xml:space="preserve"> 99,69</t>
  </si>
  <si>
    <t xml:space="preserve"> 101,60</t>
  </si>
  <si>
    <t xml:space="preserve"> 203,20</t>
  </si>
  <si>
    <t xml:space="preserve"> 6,69</t>
  </si>
  <si>
    <t xml:space="preserve"> 200,70</t>
  </si>
  <si>
    <t xml:space="preserve"> 99,70</t>
  </si>
  <si>
    <t xml:space="preserve"> 200,40</t>
  </si>
  <si>
    <t xml:space="preserve"> 25,01</t>
  </si>
  <si>
    <t xml:space="preserve"> 200,08</t>
  </si>
  <si>
    <t xml:space="preserve"> 99,71</t>
  </si>
  <si>
    <t xml:space="preserve"> 7,99</t>
  </si>
  <si>
    <t xml:space="preserve"> 199,75</t>
  </si>
  <si>
    <t xml:space="preserve"> 99,72</t>
  </si>
  <si>
    <t xml:space="preserve"> 19,82</t>
  </si>
  <si>
    <t xml:space="preserve"> 198,20</t>
  </si>
  <si>
    <t xml:space="preserve"> 197,88</t>
  </si>
  <si>
    <t xml:space="preserve"> 99,73</t>
  </si>
  <si>
    <t xml:space="preserve"> 11,85</t>
  </si>
  <si>
    <t xml:space="preserve"> 16,67</t>
  </si>
  <si>
    <t xml:space="preserve"> 197,53</t>
  </si>
  <si>
    <t xml:space="preserve"> 47,46</t>
  </si>
  <si>
    <t xml:space="preserve"> 189,84</t>
  </si>
  <si>
    <t xml:space="preserve"> 99,74</t>
  </si>
  <si>
    <t xml:space="preserve"> 28,45</t>
  </si>
  <si>
    <t xml:space="preserve"> 188,05</t>
  </si>
  <si>
    <t xml:space="preserve"> 13,42</t>
  </si>
  <si>
    <t xml:space="preserve"> 187,88</t>
  </si>
  <si>
    <t xml:space="preserve"> 99,75</t>
  </si>
  <si>
    <t xml:space="preserve"> 187,11</t>
  </si>
  <si>
    <t xml:space="preserve"> 38,57</t>
  </si>
  <si>
    <t xml:space="preserve"> 4,79</t>
  </si>
  <si>
    <t xml:space="preserve"> 184,75</t>
  </si>
  <si>
    <t xml:space="preserve"> 99,76</t>
  </si>
  <si>
    <t xml:space="preserve"> 91,94</t>
  </si>
  <si>
    <t xml:space="preserve"> 183,88</t>
  </si>
  <si>
    <t xml:space="preserve"> 44,0</t>
  </si>
  <si>
    <t xml:space="preserve"> 4,13</t>
  </si>
  <si>
    <t xml:space="preserve"> 181,72</t>
  </si>
  <si>
    <t xml:space="preserve"> 99,77</t>
  </si>
  <si>
    <t xml:space="preserve"> 45,38</t>
  </si>
  <si>
    <t xml:space="preserve"> 181,52</t>
  </si>
  <si>
    <t xml:space="preserve"> 1,6</t>
  </si>
  <si>
    <t xml:space="preserve"> 112,95</t>
  </si>
  <si>
    <t xml:space="preserve"> 180,72</t>
  </si>
  <si>
    <t xml:space="preserve"> 99,78</t>
  </si>
  <si>
    <t xml:space="preserve"> 180,60</t>
  </si>
  <si>
    <t xml:space="preserve"> 89,19</t>
  </si>
  <si>
    <t xml:space="preserve"> 178,38</t>
  </si>
  <si>
    <t xml:space="preserve"> 99,79</t>
  </si>
  <si>
    <t xml:space="preserve"> 0,66</t>
  </si>
  <si>
    <t xml:space="preserve"> 175,56</t>
  </si>
  <si>
    <t xml:space="preserve"> 1,56</t>
  </si>
  <si>
    <t xml:space="preserve"> 108,20</t>
  </si>
  <si>
    <t xml:space="preserve"> 168,79</t>
  </si>
  <si>
    <t xml:space="preserve"> 99,80</t>
  </si>
  <si>
    <t xml:space="preserve"> 166,24</t>
  </si>
  <si>
    <t xml:space="preserve"> 165,98</t>
  </si>
  <si>
    <t xml:space="preserve"> 99,81</t>
  </si>
  <si>
    <t xml:space="preserve"> 41,09</t>
  </si>
  <si>
    <t xml:space="preserve"> 164,36</t>
  </si>
  <si>
    <t xml:space="preserve"> 23,31</t>
  </si>
  <si>
    <t xml:space="preserve"> 163,17</t>
  </si>
  <si>
    <t xml:space="preserve"> 6,54</t>
  </si>
  <si>
    <t xml:space="preserve"> 156,96</t>
  </si>
  <si>
    <t xml:space="preserve"> 99,82</t>
  </si>
  <si>
    <t xml:space="preserve"> 156,25</t>
  </si>
  <si>
    <t xml:space="preserve"> 77,47</t>
  </si>
  <si>
    <t xml:space="preserve"> 154,94</t>
  </si>
  <si>
    <t xml:space="preserve"> 99,83</t>
  </si>
  <si>
    <t xml:space="preserve"> 153,54</t>
  </si>
  <si>
    <t xml:space="preserve"> 6,56</t>
  </si>
  <si>
    <t xml:space="preserve"> 150,88</t>
  </si>
  <si>
    <t xml:space="preserve"> 99,84</t>
  </si>
  <si>
    <t xml:space="preserve"> 18,84</t>
  </si>
  <si>
    <t xml:space="preserve"> 150,53</t>
  </si>
  <si>
    <t xml:space="preserve"> 7,84</t>
  </si>
  <si>
    <t xml:space="preserve"> 148,96</t>
  </si>
  <si>
    <t xml:space="preserve"> 146,88</t>
  </si>
  <si>
    <t xml:space="preserve"> 99,85</t>
  </si>
  <si>
    <t xml:space="preserve"> 67,88</t>
  </si>
  <si>
    <t xml:space="preserve"> 135,76</t>
  </si>
  <si>
    <t xml:space="preserve"> 135,33</t>
  </si>
  <si>
    <t xml:space="preserve"> 99,86</t>
  </si>
  <si>
    <t xml:space="preserve"> 45,07</t>
  </si>
  <si>
    <t xml:space="preserve"> 135,21</t>
  </si>
  <si>
    <t xml:space="preserve"> 132,79</t>
  </si>
  <si>
    <t xml:space="preserve"> 8,8</t>
  </si>
  <si>
    <t xml:space="preserve"> 14,84</t>
  </si>
  <si>
    <t xml:space="preserve"> 130,59</t>
  </si>
  <si>
    <t xml:space="preserve"> 99,87</t>
  </si>
  <si>
    <t xml:space="preserve"> 75,38</t>
  </si>
  <si>
    <t xml:space="preserve"> 129,65</t>
  </si>
  <si>
    <t xml:space="preserve"> 127,91</t>
  </si>
  <si>
    <t xml:space="preserve"> 127,48</t>
  </si>
  <si>
    <t xml:space="preserve"> 99,88</t>
  </si>
  <si>
    <t xml:space="preserve"> 69,64</t>
  </si>
  <si>
    <t xml:space="preserve"> 119,78</t>
  </si>
  <si>
    <t xml:space="preserve"> 30,73</t>
  </si>
  <si>
    <t xml:space="preserve"> 3,83</t>
  </si>
  <si>
    <t xml:space="preserve"> 117,69</t>
  </si>
  <si>
    <t xml:space="preserve"> 9,02</t>
  </si>
  <si>
    <t xml:space="preserve"> 117,26</t>
  </si>
  <si>
    <t xml:space="preserve"> 99,89</t>
  </si>
  <si>
    <t xml:space="preserve"> 4,2</t>
  </si>
  <si>
    <t xml:space="preserve"> 27,81</t>
  </si>
  <si>
    <t xml:space="preserve"> 115,10</t>
  </si>
  <si>
    <t xml:space="preserve"> 19,06</t>
  </si>
  <si>
    <t xml:space="preserve"> 114,36</t>
  </si>
  <si>
    <t xml:space="preserve"> 99,90</t>
  </si>
  <si>
    <t xml:space="preserve"> 113,39</t>
  </si>
  <si>
    <t xml:space="preserve"> 111,57</t>
  </si>
  <si>
    <t xml:space="preserve"> 53,64</t>
  </si>
  <si>
    <t xml:space="preserve"> 107,28</t>
  </si>
  <si>
    <t xml:space="preserve"> 99,91</t>
  </si>
  <si>
    <t xml:space="preserve"> 106,24</t>
  </si>
  <si>
    <t xml:space="preserve"> 9,41</t>
  </si>
  <si>
    <t xml:space="preserve"> 103,51</t>
  </si>
  <si>
    <t xml:space="preserve"> 102,36</t>
  </si>
  <si>
    <t xml:space="preserve"> 105,0</t>
  </si>
  <si>
    <t xml:space="preserve"> 0,96</t>
  </si>
  <si>
    <t xml:space="preserve"> 100,80</t>
  </si>
  <si>
    <t xml:space="preserve"> 99,92</t>
  </si>
  <si>
    <t xml:space="preserve"> 31,85</t>
  </si>
  <si>
    <t xml:space="preserve"> 95,55</t>
  </si>
  <si>
    <t xml:space="preserve"> 9,43</t>
  </si>
  <si>
    <t xml:space="preserve"> 94,30</t>
  </si>
  <si>
    <t xml:space="preserve"> 18,86</t>
  </si>
  <si>
    <t xml:space="preserve"> 99,93</t>
  </si>
  <si>
    <t xml:space="preserve"> 93,45</t>
  </si>
  <si>
    <t xml:space="preserve"> 18,46</t>
  </si>
  <si>
    <t xml:space="preserve"> 92,30</t>
  </si>
  <si>
    <t xml:space="preserve"> 6,14</t>
  </si>
  <si>
    <t xml:space="preserve"> 90,61</t>
  </si>
  <si>
    <t xml:space="preserve"> 99,94</t>
  </si>
  <si>
    <t xml:space="preserve"> 87,30</t>
  </si>
  <si>
    <t xml:space="preserve"> 86,42</t>
  </si>
  <si>
    <t xml:space="preserve"> 17,27</t>
  </si>
  <si>
    <t xml:space="preserve"> 86,35</t>
  </si>
  <si>
    <t xml:space="preserve"> 85,19</t>
  </si>
  <si>
    <t xml:space="preserve"> 99,95</t>
  </si>
  <si>
    <t xml:space="preserve"> 23,26</t>
  </si>
  <si>
    <t xml:space="preserve"> 84,43</t>
  </si>
  <si>
    <t xml:space="preserve"> 10,39</t>
  </si>
  <si>
    <t xml:space="preserve"> 41,05</t>
  </si>
  <si>
    <t xml:space="preserve"> 82,10</t>
  </si>
  <si>
    <t xml:space="preserve"> 40,39</t>
  </si>
  <si>
    <t xml:space="preserve"> 80,78</t>
  </si>
  <si>
    <t xml:space="preserve"> 99,96</t>
  </si>
  <si>
    <t xml:space="preserve"> 79,92</t>
  </si>
  <si>
    <t xml:space="preserve"> 86,00</t>
  </si>
  <si>
    <t xml:space="preserve"> 76,54</t>
  </si>
  <si>
    <t xml:space="preserve"> 74,82</t>
  </si>
  <si>
    <t xml:space="preserve"> 73,83</t>
  </si>
  <si>
    <t xml:space="preserve"> 24,11</t>
  </si>
  <si>
    <t xml:space="preserve"> 72,33</t>
  </si>
  <si>
    <t xml:space="preserve"> 99,97</t>
  </si>
  <si>
    <t xml:space="preserve"> 35,54</t>
  </si>
  <si>
    <t xml:space="preserve"> 10,13</t>
  </si>
  <si>
    <t xml:space="preserve"> 70,91</t>
  </si>
  <si>
    <t xml:space="preserve"> 23,30</t>
  </si>
  <si>
    <t xml:space="preserve"> 10,83</t>
  </si>
  <si>
    <t xml:space="preserve"> 64,98</t>
  </si>
  <si>
    <t xml:space="preserve"> 21,30</t>
  </si>
  <si>
    <t xml:space="preserve"> 63,90</t>
  </si>
  <si>
    <t xml:space="preserve"> 99,98</t>
  </si>
  <si>
    <t xml:space="preserve"> 63,34</t>
  </si>
  <si>
    <t xml:space="preserve"> 31,27</t>
  </si>
  <si>
    <t xml:space="preserve"> 62,54</t>
  </si>
  <si>
    <t xml:space="preserve"> 84,94</t>
  </si>
  <si>
    <t xml:space="preserve"> 59,45</t>
  </si>
  <si>
    <t xml:space="preserve"> 55,86</t>
  </si>
  <si>
    <t xml:space="preserve"> 27,36</t>
  </si>
  <si>
    <t xml:space="preserve"> 54,72</t>
  </si>
  <si>
    <t xml:space="preserve"> 16,18</t>
  </si>
  <si>
    <t xml:space="preserve"> 48,54</t>
  </si>
  <si>
    <t xml:space="preserve"> 99,99</t>
  </si>
  <si>
    <t xml:space="preserve"> 23,45</t>
  </si>
  <si>
    <t xml:space="preserve"> 46,90</t>
  </si>
  <si>
    <t xml:space="preserve"> 21,89</t>
  </si>
  <si>
    <t xml:space="preserve"> 43,78</t>
  </si>
  <si>
    <t xml:space="preserve"> 14,34</t>
  </si>
  <si>
    <t xml:space="preserve"> 43,02</t>
  </si>
  <si>
    <t xml:space="preserve"> 14,28</t>
  </si>
  <si>
    <t xml:space="preserve"> 42,84</t>
  </si>
  <si>
    <t xml:space="preserve"> 42,70</t>
  </si>
  <si>
    <t xml:space="preserve"> 41,41</t>
  </si>
  <si>
    <t xml:space="preserve"> 20,46</t>
  </si>
  <si>
    <t xml:space="preserve"> 40,92</t>
  </si>
  <si>
    <t xml:space="preserve"> 19,34</t>
  </si>
  <si>
    <t xml:space="preserve"> 38,68</t>
  </si>
  <si>
    <t xml:space="preserve"> 5,58</t>
  </si>
  <si>
    <t xml:space="preserve"> 33,48</t>
  </si>
  <si>
    <t xml:space="preserve"> 100,00</t>
  </si>
  <si>
    <t xml:space="preserve"> 16,05</t>
  </si>
  <si>
    <t xml:space="preserve"> 32,10</t>
  </si>
  <si>
    <t xml:space="preserve"> 2,66</t>
  </si>
  <si>
    <t xml:space="preserve"> 19,55</t>
  </si>
  <si>
    <t xml:space="preserve"> 17,23</t>
  </si>
  <si>
    <t xml:space="preserve"> 17,10</t>
  </si>
  <si>
    <t xml:space="preserve"> 247,02</t>
  </si>
  <si>
    <t xml:space="preserve"> 14,82</t>
  </si>
  <si>
    <t>CRECHE</t>
  </si>
  <si>
    <t>0S 05</t>
  </si>
  <si>
    <t>MEMÓRIA DE QUANTITATIVO - ESTRUTURAL</t>
  </si>
  <si>
    <t>R00</t>
  </si>
  <si>
    <t>02.02.112</t>
  </si>
  <si>
    <t>Concreto armado</t>
  </si>
  <si>
    <t xml:space="preserve">02.02.120 </t>
  </si>
  <si>
    <t>Estruturas metálicas</t>
  </si>
  <si>
    <t xml:space="preserve"> kg</t>
  </si>
  <si>
    <t xml:space="preserve">02.02.130 </t>
  </si>
  <si>
    <t>Estruturas de madeira</t>
  </si>
  <si>
    <t>02.02.130.01</t>
  </si>
  <si>
    <t>SINAPI 97645</t>
  </si>
  <si>
    <t>Remoção de janelas</t>
  </si>
  <si>
    <t xml:space="preserve">02.02.140 </t>
  </si>
  <si>
    <t>SINAPI 97638</t>
  </si>
  <si>
    <t>Demolição de paredes de gesso acartonado</t>
  </si>
  <si>
    <t>02.02.140.02</t>
  </si>
  <si>
    <t>SINAPI 97637</t>
  </si>
  <si>
    <t>Remoção de Placa MDF</t>
  </si>
  <si>
    <t xml:space="preserve">02.02.150 </t>
  </si>
  <si>
    <t>02.02.150.01</t>
  </si>
  <si>
    <t>Remoção de piso emborrachado / vinílico</t>
  </si>
  <si>
    <t>Recorte de piso em granito / mármore com maquita</t>
  </si>
  <si>
    <t>SINAPI  91222</t>
  </si>
  <si>
    <t>Abertura de rasgo em pisos para serviços hidráulicos / elétricos</t>
  </si>
  <si>
    <t>02.02.150.04</t>
  </si>
  <si>
    <t>Demolição de contrapiso</t>
  </si>
  <si>
    <t>02.02.150.05</t>
  </si>
  <si>
    <t>Remoção de pedriscos</t>
  </si>
  <si>
    <t xml:space="preserve">02.02.160 </t>
  </si>
  <si>
    <t>Coberturas</t>
  </si>
  <si>
    <t xml:space="preserve">02.02.170 </t>
  </si>
  <si>
    <t>Revestimentos e forros</t>
  </si>
  <si>
    <t>SINAPI 97640</t>
  </si>
  <si>
    <t>Remoção de forro mineral / isopor / metálico e outros</t>
  </si>
  <si>
    <t xml:space="preserve">02.02.180 </t>
  </si>
  <si>
    <t>Pavimentações</t>
  </si>
  <si>
    <t xml:space="preserve">02.02.200 </t>
  </si>
  <si>
    <t>DEMOLIÇÃO COM EXPLOSIVO</t>
  </si>
  <si>
    <t xml:space="preserve">02.02.300 </t>
  </si>
  <si>
    <t xml:space="preserve">02.02.310 </t>
  </si>
  <si>
    <t>Remoção de equipamentos e acessórios</t>
  </si>
  <si>
    <t>02.02.310.01</t>
  </si>
  <si>
    <t>Remoção de unidade condicionadora Split (evaporadora e condensadora), incluindo redes frigorígenas, recolhimento de fluido refrigerante, interligações elétricas, linhas de dreno, bem como todos os insumos, materiais e serviços necessários à execução.</t>
  </si>
  <si>
    <t xml:space="preserve">02.02.320 </t>
  </si>
  <si>
    <t>Remoção de redes hidráulicas, elétricas e de utilidades</t>
  </si>
  <si>
    <t>02.02.321</t>
  </si>
  <si>
    <t>Redes enterradas</t>
  </si>
  <si>
    <t>02.02.322</t>
  </si>
  <si>
    <t>Redes embutidas</t>
  </si>
  <si>
    <t>02.02.322.01</t>
  </si>
  <si>
    <t>Remoção de instalações elétricas / lógicas / CFTV</t>
  </si>
  <si>
    <t>Redes aéreas</t>
  </si>
  <si>
    <t xml:space="preserve">02.02.330 </t>
  </si>
  <si>
    <t>Carga, transporte, descarga e espalhamento de materiais provenientes de demolição</t>
  </si>
  <si>
    <t>02.02.330.01</t>
  </si>
  <si>
    <t>SINAPI 72897 + 5961</t>
  </si>
  <si>
    <t>REMOÇÃO DE ENTULHO, INCLUSIVE O TRANSPORTE E DESCARGA EM CAÇAMBA DE AÇO</t>
  </si>
  <si>
    <t>Remoções gerias</t>
  </si>
  <si>
    <t>02.02.340.01</t>
  </si>
  <si>
    <t>Desmontagem e retirada de mobiliário</t>
  </si>
  <si>
    <t>02.02.340.02</t>
  </si>
  <si>
    <t>SINAPI 97664</t>
  </si>
  <si>
    <t>REMOÇÃO DE barras de apoio “U” em aço inox escovado Ø=1.1/2'' comprimento aproximado 30cm</t>
  </si>
  <si>
    <t>02.02.340.03</t>
  </si>
  <si>
    <t>Remoção de luminária</t>
  </si>
  <si>
    <t>SINAPI 85421</t>
  </si>
  <si>
    <t xml:space="preserve">REMOÇÃO DE VIDRO </t>
  </si>
  <si>
    <t>REMOÇÃO DE PINTURA SOBRE VIDRO(limpeza)</t>
  </si>
  <si>
    <t>Remoção de traves de ferro tubulares</t>
  </si>
  <si>
    <t>Remoção de lixeira circular metálica com montantes de ferro tubulares</t>
  </si>
  <si>
    <t xml:space="preserve">02.03.200 </t>
  </si>
  <si>
    <t>De Sistemas Viários Internos e Vias de Acesso</t>
  </si>
  <si>
    <t>02.04.100</t>
  </si>
  <si>
    <t>Limpeza e Preparo da Área</t>
  </si>
  <si>
    <t>02.04.101</t>
  </si>
  <si>
    <t>Capina e roçado</t>
  </si>
  <si>
    <t>02.04.102</t>
  </si>
  <si>
    <t>Destocamento de árvores</t>
  </si>
  <si>
    <t xml:space="preserve"> un</t>
  </si>
  <si>
    <t xml:space="preserve">02.04.200 </t>
  </si>
  <si>
    <t>Cortes</t>
  </si>
  <si>
    <t>CÁLCULO</t>
  </si>
  <si>
    <t>UNIDADE</t>
  </si>
  <si>
    <t>02.04.201.1</t>
  </si>
  <si>
    <t>Corte em material de 1° categoria</t>
  </si>
  <si>
    <t>02.04.202</t>
  </si>
  <si>
    <t>em material de 2ª categoria</t>
  </si>
  <si>
    <t>02.04.203</t>
  </si>
  <si>
    <t>em material de 3ª categoria</t>
  </si>
  <si>
    <t>02.04.204</t>
  </si>
  <si>
    <t>Escavação de material brejoso</t>
  </si>
  <si>
    <t xml:space="preserve">02.04.300 </t>
  </si>
  <si>
    <t>Aterro Compactado</t>
  </si>
  <si>
    <t>02.04.301</t>
  </si>
  <si>
    <t>Reaterro</t>
  </si>
  <si>
    <t xml:space="preserve">02.04.400 </t>
  </si>
  <si>
    <t>Transporte, Lançamento e Espalhamento de Material Escavado</t>
  </si>
  <si>
    <t>02.04.401</t>
  </si>
  <si>
    <t xml:space="preserve">até a distância de 1 km </t>
  </si>
  <si>
    <t>m³ x dam</t>
  </si>
  <si>
    <t>02.04.402</t>
  </si>
  <si>
    <t xml:space="preserve"> a distância superior a 1 km </t>
  </si>
  <si>
    <t>m³ x km</t>
  </si>
  <si>
    <t xml:space="preserve">02.05.000 </t>
  </si>
  <si>
    <t>REBAIXAMENTO DE LENÇOL FREÁTICO</t>
  </si>
  <si>
    <t xml:space="preserve">02.05.100 </t>
  </si>
  <si>
    <t>Ponteiras Filtrantes</t>
  </si>
  <si>
    <t>02.05.101</t>
  </si>
  <si>
    <t xml:space="preserve">Instalação das ponteiras </t>
  </si>
  <si>
    <t>02.05.102</t>
  </si>
  <si>
    <t>Operação e manutenção do equipamento</t>
  </si>
  <si>
    <t xml:space="preserve"> h</t>
  </si>
  <si>
    <t xml:space="preserve">02.05.200 </t>
  </si>
  <si>
    <t>Poços Profundos</t>
  </si>
  <si>
    <t>02.05.201</t>
  </si>
  <si>
    <t>Execução dos poços</t>
  </si>
  <si>
    <t xml:space="preserve"> m</t>
  </si>
  <si>
    <t>02.05.202</t>
  </si>
  <si>
    <t xml:space="preserve">02.05.300 </t>
  </si>
  <si>
    <t>Poços Injetores</t>
  </si>
  <si>
    <t>02.05.301</t>
  </si>
  <si>
    <t>02.05.302</t>
  </si>
  <si>
    <t>02.05.303</t>
  </si>
  <si>
    <t>Indicadores de nível d’água</t>
  </si>
  <si>
    <t>02.05.304</t>
  </si>
  <si>
    <t>Piezômetros</t>
  </si>
  <si>
    <t>02.05.400</t>
  </si>
  <si>
    <t>Paredes Diafragma</t>
  </si>
  <si>
    <t>02.05.401</t>
  </si>
  <si>
    <t>Paredes-guias</t>
  </si>
  <si>
    <t>02.05.402</t>
  </si>
  <si>
    <t>Escavação mecanizada com lama bentonítica</t>
  </si>
  <si>
    <t xml:space="preserve">02.05.403 </t>
  </si>
  <si>
    <t>02.05.404</t>
  </si>
  <si>
    <t>02.05.500</t>
  </si>
  <si>
    <t>Estacas-Pranchas</t>
  </si>
  <si>
    <t>02.05.600</t>
  </si>
  <si>
    <t>Drenagem a Céu Aberto e Tubos Drenantes</t>
  </si>
  <si>
    <t>02.05.601</t>
  </si>
  <si>
    <t>Escavação manual para abertura de canaletas, trincheiras laterais ou valetas</t>
  </si>
  <si>
    <t xml:space="preserve"> m3</t>
  </si>
  <si>
    <t>02.05.602</t>
  </si>
  <si>
    <t>Escavação mecanizada para abertura de canaletas trincheiras laterais ou valetas</t>
  </si>
  <si>
    <t>02.05.603</t>
  </si>
  <si>
    <t>Instalações de tubos drenantes</t>
  </si>
  <si>
    <t>02.05.604</t>
  </si>
  <si>
    <t>Instalações de bombas para esgotamento de valas</t>
  </si>
  <si>
    <t xml:space="preserve"> HP x h</t>
  </si>
  <si>
    <t xml:space="preserve">02.05.700 </t>
  </si>
  <si>
    <t>Drenos Horizontais e Suborizontais</t>
  </si>
  <si>
    <t>02.05.800</t>
  </si>
  <si>
    <t>Drenos Verticais de Areia</t>
  </si>
  <si>
    <t>LOCAL</t>
  </si>
  <si>
    <t>QUANTIDADE TOTAL</t>
  </si>
  <si>
    <t>03.02.320</t>
  </si>
  <si>
    <t>Pilares</t>
  </si>
  <si>
    <t>03.02.321</t>
  </si>
  <si>
    <t>03.02.322</t>
  </si>
  <si>
    <t>03.02.323</t>
  </si>
  <si>
    <t>03.02.330</t>
  </si>
  <si>
    <t xml:space="preserve"> Vigas</t>
  </si>
  <si>
    <t>03.02.331</t>
  </si>
  <si>
    <t>03.02.332</t>
  </si>
  <si>
    <t>03.02.333</t>
  </si>
  <si>
    <t>03.02.340</t>
  </si>
  <si>
    <t>Lajes</t>
  </si>
  <si>
    <t>03.02.341</t>
  </si>
  <si>
    <t>03.02.342</t>
  </si>
  <si>
    <t>03.02.343</t>
  </si>
  <si>
    <t>03.02.350</t>
  </si>
  <si>
    <t>03.02.360</t>
  </si>
  <si>
    <t xml:space="preserve">Transporte </t>
  </si>
  <si>
    <t>03.02.400</t>
  </si>
  <si>
    <t>03.02.410</t>
  </si>
  <si>
    <t>Gabiões</t>
  </si>
  <si>
    <t>03.02.420</t>
  </si>
  <si>
    <t>Aparelhos de apoio</t>
  </si>
  <si>
    <t>dm³</t>
  </si>
  <si>
    <t>03.02.430</t>
  </si>
  <si>
    <t>Juntas de Dilatação</t>
  </si>
  <si>
    <t> </t>
  </si>
  <si>
    <t>Escavação de Valas</t>
  </si>
  <si>
    <t>03.01.101</t>
  </si>
  <si>
    <t>Manual</t>
  </si>
  <si>
    <t>Radier para caixa d'agua</t>
  </si>
  <si>
    <t>Reaterro Compactado</t>
  </si>
  <si>
    <t>fundação plataforma elevatória</t>
  </si>
  <si>
    <t>Blocos de fundação</t>
  </si>
  <si>
    <t xml:space="preserve">Lastro </t>
  </si>
  <si>
    <t>03.01.501.1</t>
  </si>
  <si>
    <t>Lastro de concreto magro e=5 cm</t>
  </si>
  <si>
    <t>03.01.502.1</t>
  </si>
  <si>
    <t>03.01.503.4</t>
  </si>
  <si>
    <t>CA-50 ᴓ 10 mm</t>
  </si>
  <si>
    <t>03.01.503.5</t>
  </si>
  <si>
    <t>CA-50 ᴓ 12.5 mm</t>
  </si>
  <si>
    <t>03.01.503.2</t>
  </si>
  <si>
    <t>CA-60 ᴓ 6.3 mm</t>
  </si>
  <si>
    <t>03.01.504.2</t>
  </si>
  <si>
    <t>Concreto C25 MPa</t>
  </si>
  <si>
    <t>?</t>
  </si>
  <si>
    <t>GROUT</t>
  </si>
  <si>
    <t> Radier para caixa d'agua</t>
  </si>
  <si>
    <t>03.03.201.03</t>
  </si>
  <si>
    <t>L 5"x15,31</t>
  </si>
  <si>
    <t>0.152x6x15.31=14.1</t>
  </si>
  <si>
    <t>Perfis laminados ASTM A-36 e perfis de chapas dobradas (UCD e UCDe) ASTM A-36</t>
  </si>
  <si>
    <t>Edificação</t>
  </si>
  <si>
    <t>Perfis laminados W A 572-GR 50</t>
  </si>
  <si>
    <t>Chapa lisa ou Tela otis ASTM A-36</t>
  </si>
  <si>
    <t>03.03.300</t>
  </si>
  <si>
    <t>Dispositivos de Ligação</t>
  </si>
  <si>
    <t>03.03.301</t>
  </si>
  <si>
    <t>Parafusos</t>
  </si>
  <si>
    <t>03.03.301.1</t>
  </si>
  <si>
    <t>Parafuso Atarraxante Sextavado com Arruela de Vedação EPDM Nº12 5,5x60mm (Ponta 3)</t>
  </si>
  <si>
    <t>03.03.301.2</t>
  </si>
  <si>
    <t>Parafuso Atarraxante Sextavado com Arruela de Vedação EPDM Nº12 5,5x22mm (Ponta 1)</t>
  </si>
  <si>
    <t>Cobertura</t>
  </si>
  <si>
    <t>03.03.301.3</t>
  </si>
  <si>
    <t>Parafuso PB 12 - 1/4" 14 x 4"</t>
  </si>
  <si>
    <t>03.03.301.4</t>
  </si>
  <si>
    <t>Parafuso autobrocante ∅3.5 mm - 50 mm</t>
  </si>
  <si>
    <t>03.03.301.5</t>
  </si>
  <si>
    <t>Parafuso autobrocante ∅3.5 mm - 35 mm</t>
  </si>
  <si>
    <t>03.03.303.1</t>
  </si>
  <si>
    <t>Chumbador Mecânico ∅5/16x82mm</t>
  </si>
  <si>
    <t>03.03.303.2</t>
  </si>
  <si>
    <t>Chumbador Mecânico ∅1/4"x4"</t>
  </si>
  <si>
    <t>03.03.303.3</t>
  </si>
  <si>
    <t>Chumbador Mecânico ∅5/16x3"mm</t>
  </si>
  <si>
    <t>03.03.303.4</t>
  </si>
  <si>
    <t>03.03.303.5</t>
  </si>
  <si>
    <t>03.03.303.6</t>
  </si>
  <si>
    <t>03.03.303.7</t>
  </si>
  <si>
    <t>03.03.303.8</t>
  </si>
  <si>
    <t>03.03.303.9</t>
  </si>
  <si>
    <t>03.03.303.10</t>
  </si>
  <si>
    <t>03.03.303.11</t>
  </si>
  <si>
    <t>03.03.303.12</t>
  </si>
  <si>
    <t>Chumbador Mecânico ∅3/8"x89mm</t>
  </si>
  <si>
    <t>03.03.207.03</t>
  </si>
  <si>
    <t>#8mm</t>
  </si>
  <si>
    <t>Chumbador Mecânico ∅1/2"x114mm</t>
  </si>
  <si>
    <t>Chumbador Mecânico ∅1/4"x50mm</t>
  </si>
  <si>
    <t>Chumbador Mecânico ∅3/4"x114mm</t>
  </si>
  <si>
    <t>Chumbador Mecânico ∅1/4"x76mm</t>
  </si>
  <si>
    <t>03.03.404</t>
  </si>
  <si>
    <t>Cabos de aço ∅1/8"</t>
  </si>
  <si>
    <t>03.03.405</t>
  </si>
  <si>
    <t>ROSSI</t>
  </si>
  <si>
    <t>MONTA CARGA - TORRE DE FIXAÇÃO E SISTEMA (ref.: ROSSI)</t>
  </si>
  <si>
    <t>03.03.406</t>
  </si>
  <si>
    <t>Escoras capacidade 1500 kgf</t>
  </si>
  <si>
    <t>03.03.407</t>
  </si>
  <si>
    <t>3M™</t>
  </si>
  <si>
    <t>FITA 3M™ VHB™ DUPLA FACE DE ADESIVO TRANSFERÍVEL 4910</t>
  </si>
  <si>
    <t>03.03.408</t>
  </si>
  <si>
    <t>Painel wall 1250x2500x40</t>
  </si>
  <si>
    <t>03.03.409</t>
  </si>
  <si>
    <t>Painel wall 1250x2500x23</t>
  </si>
  <si>
    <t>03.03.410</t>
  </si>
  <si>
    <t>PL 200 - Sem enclausuramento (Ref.: MONTELE)</t>
  </si>
  <si>
    <t>03.03.411</t>
  </si>
  <si>
    <t>Selante PU</t>
  </si>
  <si>
    <t>03.03.412</t>
  </si>
  <si>
    <t>Grampo para cabo de aço ∅1/8"</t>
  </si>
  <si>
    <t>03.03.413</t>
  </si>
  <si>
    <t>PAPAIZ</t>
  </si>
  <si>
    <t>Cadeado standad CR 40</t>
  </si>
  <si>
    <t>03.03.600</t>
  </si>
  <si>
    <t>Pintura de Acabamento</t>
  </si>
  <si>
    <t>03.03.700</t>
  </si>
  <si>
    <t>Revestimento Contra Fogo</t>
  </si>
  <si>
    <t xml:space="preserve">03.04.000 </t>
  </si>
  <si>
    <t>ESTRUTURAS DE MADEIRA</t>
  </si>
  <si>
    <t>03.04.100</t>
  </si>
  <si>
    <t>Estrutura de Madeira Completa</t>
  </si>
  <si>
    <t>03.04.200</t>
  </si>
  <si>
    <t>03.04.201</t>
  </si>
  <si>
    <t xml:space="preserve">Pranchões </t>
  </si>
  <si>
    <t>03.04.202</t>
  </si>
  <si>
    <t>Pranchas</t>
  </si>
  <si>
    <t>03.04.203</t>
  </si>
  <si>
    <t>Vigas</t>
  </si>
  <si>
    <t>03.04.204</t>
  </si>
  <si>
    <t>Vigotas</t>
  </si>
  <si>
    <t>03.04.205</t>
  </si>
  <si>
    <t>Caibros</t>
  </si>
  <si>
    <t>03.04.206</t>
  </si>
  <si>
    <t>Tábuas</t>
  </si>
  <si>
    <t>03.04.207</t>
  </si>
  <si>
    <t>Sarrafos</t>
  </si>
  <si>
    <t>03.04.208</t>
  </si>
  <si>
    <t>Ripas</t>
  </si>
  <si>
    <t>03.04.300</t>
  </si>
  <si>
    <t>03.04.301</t>
  </si>
  <si>
    <t>Pregos</t>
  </si>
  <si>
    <t>03.04.302</t>
  </si>
  <si>
    <t>Pinos</t>
  </si>
  <si>
    <t>03.04.303</t>
  </si>
  <si>
    <t>Parafusos com porca e arruela</t>
  </si>
  <si>
    <t>03.04.304</t>
  </si>
  <si>
    <t>Conectores</t>
  </si>
  <si>
    <t>03.04.305</t>
  </si>
  <si>
    <t>Tarugos ou chavetas</t>
  </si>
  <si>
    <t>Cola</t>
  </si>
  <si>
    <t>l ou kg</t>
  </si>
  <si>
    <t>03.04.307</t>
  </si>
  <si>
    <t>Grampos</t>
  </si>
  <si>
    <t>03.04.308</t>
  </si>
  <si>
    <t>Braçadeiras</t>
  </si>
  <si>
    <t>03.10.000</t>
  </si>
  <si>
    <t>ARGAMASSA</t>
  </si>
  <si>
    <t xml:space="preserve">03.10.2 </t>
  </si>
  <si>
    <t>Argamassa para enchimento de nichos</t>
  </si>
  <si>
    <t>Custo Unitário</t>
  </si>
  <si>
    <t>Custo Total</t>
  </si>
  <si>
    <t>Preço Total</t>
  </si>
  <si>
    <t>04.01.101</t>
  </si>
  <si>
    <t>de alvenaria de tijolos maciços de barro</t>
  </si>
  <si>
    <t>04.01.101.01</t>
  </si>
  <si>
    <t>SINAPI 72133</t>
  </si>
  <si>
    <t>Execução / Reconstituição de alvenaria de vedação com tijolo maciço</t>
  </si>
  <si>
    <t>de alvenaria de tijolos furados de barro</t>
  </si>
  <si>
    <t>SINAPI 87478</t>
  </si>
  <si>
    <t>Execução / Reconstituição de alvenaria de vedação com tijolo furado - esp=9 cm</t>
  </si>
  <si>
    <t>04.01.103</t>
  </si>
  <si>
    <t xml:space="preserve">de alvenaria de tijolos maciços aparentes </t>
  </si>
  <si>
    <t>04.01.104</t>
  </si>
  <si>
    <t>de alvenaria de tijolos laminados de cerâmica</t>
  </si>
  <si>
    <t>04.01.105</t>
  </si>
  <si>
    <t>de alvenaria de blocos de concreto</t>
  </si>
  <si>
    <t>04.01.106</t>
  </si>
  <si>
    <t>de alvenaria de blocos de concreto celular</t>
  </si>
  <si>
    <t>04.01.107</t>
  </si>
  <si>
    <t>de alvenaria de blocos de concreto aparente</t>
  </si>
  <si>
    <t>04.01.108</t>
  </si>
  <si>
    <t>de alvenaria de blocos de concreto celular aparente</t>
  </si>
  <si>
    <t>04.01.109</t>
  </si>
  <si>
    <t>de alvenaria de blocos sílico-calcários</t>
  </si>
  <si>
    <t>04.01.110</t>
  </si>
  <si>
    <t>de alvenaria de blocos de vidro</t>
  </si>
  <si>
    <t>04.01.111</t>
  </si>
  <si>
    <t>de alvenaria de blocos cerâmicos</t>
  </si>
  <si>
    <t>04.01.112</t>
  </si>
  <si>
    <t>de alvenaria de blocos estruturais</t>
  </si>
  <si>
    <t>04.01.113</t>
  </si>
  <si>
    <t>de alvenaria de elementos vazados de concreto</t>
  </si>
  <si>
    <t>04.01.114</t>
  </si>
  <si>
    <t>de alvenaria de elementos vazados de cerâmica</t>
  </si>
  <si>
    <t>04.01.115</t>
  </si>
  <si>
    <t>de divisória de chapas compensadas</t>
  </si>
  <si>
    <t>04.01.116</t>
  </si>
  <si>
    <t>de divisória de chapas de fibro-cimento</t>
  </si>
  <si>
    <t>04.01.117</t>
  </si>
  <si>
    <t>de divisória revestida com laminado melamínico</t>
  </si>
  <si>
    <t>04.01.118</t>
  </si>
  <si>
    <t>de divisória de granilite</t>
  </si>
  <si>
    <t>04.01.119</t>
  </si>
  <si>
    <t>de divisória de mármore</t>
  </si>
  <si>
    <t>de divisória de granito</t>
  </si>
  <si>
    <t>de divisória de gesso</t>
  </si>
  <si>
    <t>04.01.122</t>
  </si>
  <si>
    <t>de divisória de tela metálica</t>
  </si>
  <si>
    <t>04.01.123</t>
  </si>
  <si>
    <t>de divisória de placas de concreto</t>
  </si>
  <si>
    <t>de gesso acartonado</t>
  </si>
  <si>
    <t>04.01.124.01</t>
  </si>
  <si>
    <t>SINAPI 96359</t>
  </si>
  <si>
    <t>Fornecimento e instalação de parede de gesso acartonado simples interna e=0,10m</t>
  </si>
  <si>
    <t>04.01.125</t>
  </si>
  <si>
    <t>Encunhamento, Vergas e Contravergas</t>
  </si>
  <si>
    <t>04.01.125.01</t>
  </si>
  <si>
    <t>SINAPI 93187</t>
  </si>
  <si>
    <t>Vergas</t>
  </si>
  <si>
    <t>04.01.125.02</t>
  </si>
  <si>
    <t>SINAPI 93197</t>
  </si>
  <si>
    <t>Contravergas</t>
  </si>
  <si>
    <t>04.01.125.03</t>
  </si>
  <si>
    <t>SINAPI 93201</t>
  </si>
  <si>
    <t>Encunhamento de alvenarias</t>
  </si>
  <si>
    <t>Porta de ferro em chapa maciça</t>
  </si>
  <si>
    <t>04.01.201.01</t>
  </si>
  <si>
    <t>Fornecimento e instalação de PORTA COM 1 FOLHA DE CORRER  EM FERRO COM PINTURA NA COR AZUL, PARTE INFERIOR VENEZIANADA PINTURA NA COR AZUL (H=130CM) E PARTE SUPERIOR COM VIDRO FIXO TRANSLÚCIDO (H=84CM) COM PERFIL METÁLICO EM TRILHO DE PORTA DE CORRER, FECHADURA E MAÇANETA</t>
  </si>
  <si>
    <t>04.01.201.02</t>
  </si>
  <si>
    <t>Fornecimento e instalação de PORTA COM 1 FOLHA DE ABRIR  EM FERRO COM PINTURA NA COR AZUL, PARTE INFERIOR VENEZIANADA PINTURA NA COR AZUL (H=130CM) E PARTE SUPERIOR COM VIDRO FIXO TRANSLÚCIDO (H=84CM) COM Fechadura com maçaneta e tetra-chave</t>
  </si>
  <si>
    <t>04.01.202</t>
  </si>
  <si>
    <t>Porta de ferro em barras</t>
  </si>
  <si>
    <t>04.01.203</t>
  </si>
  <si>
    <t>Porta de ferro em veneziana</t>
  </si>
  <si>
    <t>04.01.203.01</t>
  </si>
  <si>
    <t>FORNECIMENTO E INSTALAÇÃO DE VENEZIANA EM FERRO COM PINTURA NA COR AZUL SEGUINDO PADRÃO EXISTENTE, DIMENSÕES 125CM X 30CM</t>
  </si>
  <si>
    <t>04.01.204</t>
  </si>
  <si>
    <t>Porta de ferro em tela metálica</t>
  </si>
  <si>
    <t>04.01.205</t>
  </si>
  <si>
    <t>Porta automática de ferro com acionador eletromecânico</t>
  </si>
  <si>
    <t>04.01.206</t>
  </si>
  <si>
    <t>Porta de ferro de enrolar</t>
  </si>
  <si>
    <t>04.01.207</t>
  </si>
  <si>
    <t>Porta de ferro pantográfica un</t>
  </si>
  <si>
    <t>04.01.208</t>
  </si>
  <si>
    <t>Porta corta-fogo</t>
  </si>
  <si>
    <t>04.01.209</t>
  </si>
  <si>
    <t>Batentes e guarnições de ferro</t>
  </si>
  <si>
    <t>04.01.210</t>
  </si>
  <si>
    <t>Caixilho fixo de ferro em chapa maciça</t>
  </si>
  <si>
    <t>04.01.211</t>
  </si>
  <si>
    <t>Caixilho fixo de ferro em barras</t>
  </si>
  <si>
    <t>04.01.212</t>
  </si>
  <si>
    <t>Caixilho fixo de ferro em veneziana</t>
  </si>
  <si>
    <t>04.01.213</t>
  </si>
  <si>
    <t>Caixilho fixo de ferro em tela metálica</t>
  </si>
  <si>
    <t>04.01.214</t>
  </si>
  <si>
    <t>Caixilho móvel de ferro em chapa maciça</t>
  </si>
  <si>
    <t>04.01.215</t>
  </si>
  <si>
    <t>Caixilho móvel de ferro em barras</t>
  </si>
  <si>
    <t>04.01.216</t>
  </si>
  <si>
    <t>Caixilho móvel de ferro em veneziana</t>
  </si>
  <si>
    <t>04.01.217</t>
  </si>
  <si>
    <t>Caixilho móvel de ferro em tela metálica</t>
  </si>
  <si>
    <t>04.01.218</t>
  </si>
  <si>
    <t>Porta de alumínio em chapa maciça</t>
  </si>
  <si>
    <t>04.01.218.01</t>
  </si>
  <si>
    <t>12.004.0001.S.CBR.RJ</t>
  </si>
  <si>
    <t>FORNECIMENTO E INSTALAÇÃO DE PORTA DE ABRIR EM ALUMÍNIO ANODIZADO, DIMENSÕES 80CM X 210CM, NA COR BRANCA, 01 FOLHA, COM VENEZIANA CONFORME PROJETO</t>
  </si>
  <si>
    <t>04.01.218.02</t>
  </si>
  <si>
    <t>12.004.0002.S.CBR.RJ</t>
  </si>
  <si>
    <t>FORNECIMENTO E INSTALAÇÃO DE PORTA DE ABRIR EM ALUMÍNIO ANODIZADO, DIMENSÕES 140CM X 235CM, NA COR VERMELHA, 02 FOLHAS, COM VENEZIANA CONFORME PROJETO</t>
  </si>
  <si>
    <t>04.01.219</t>
  </si>
  <si>
    <t>Porta de alumínio em barras</t>
  </si>
  <si>
    <t>04.01.220</t>
  </si>
  <si>
    <t>Porta de alumínio em veneziana</t>
  </si>
  <si>
    <t>04.01.221</t>
  </si>
  <si>
    <t>Porta automática de alumínio com acionador eletromecânico</t>
  </si>
  <si>
    <t>04.01.223</t>
  </si>
  <si>
    <t>Caixilho fixo de alumínio em chapa maciça</t>
  </si>
  <si>
    <t>04.01.224</t>
  </si>
  <si>
    <t>Caixilho fixo de alumínio em barras</t>
  </si>
  <si>
    <t>04.01.225</t>
  </si>
  <si>
    <t>Caixilho fixo de alumínio em veneziana</t>
  </si>
  <si>
    <t>04.01.226</t>
  </si>
  <si>
    <t>Caixilho móvel de alumínio em chapa maciça</t>
  </si>
  <si>
    <t>04.01.227</t>
  </si>
  <si>
    <t>Caixilho móvel de alumínio em barras</t>
  </si>
  <si>
    <t>04.01.228</t>
  </si>
  <si>
    <t>Caixilho móvel de alumínio em veneziana</t>
  </si>
  <si>
    <t>04.01.229</t>
  </si>
  <si>
    <t>Porta de madeira maciça</t>
  </si>
  <si>
    <t>04.01.230.01</t>
  </si>
  <si>
    <t>Fornecimento e instalação de porta de madeira lisa, de abrir, com alisar e marco (0,60/0,70/0,80 mx210 m - completa com ferragens, fechaduras e maçanetas tipo alavanca)</t>
  </si>
  <si>
    <t>04.01.230.02</t>
  </si>
  <si>
    <t>Fornecimento e instalação de porta de madeira lisa, de abrir, com alisar e marco (dimensões 0,90 m x 2,10 m - completa com  ferragens, fechaduras e maçanetas tipo alavanca)</t>
  </si>
  <si>
    <t>04.01.230.03</t>
  </si>
  <si>
    <t>Fornecimento e instalação de porta de madeira lisa, de correr, com alisar e marco (dimensões 0,80 m x 2,10 m - completas, incluindo , ferragens, fechaduras e maçanetas tipo alavanca, trincos e fechos) COM perfil metálico de acabamento em trilho de porta de correr</t>
  </si>
  <si>
    <t>04.01.230.04</t>
  </si>
  <si>
    <t>Fornecimento e instalação de porta de madeira de correr (dimensões 1,00 m x 2,10 m - completa com ferragens, fechaduras e maçanetas tipo alavanca) para sanitário PNE, incluindo bate macas em chapa de inox escovado e barra de apoio em aço inox (NBR 9050/2015) COM perfil metálico de acabamento em trilho de porta de correr</t>
  </si>
  <si>
    <t>04.01.231</t>
  </si>
  <si>
    <t>Porta de madeira com veneziana</t>
  </si>
  <si>
    <t>04.01.232</t>
  </si>
  <si>
    <t>Porta automática de madeira com acionador eletromecânico</t>
  </si>
  <si>
    <t>04.01.233</t>
  </si>
  <si>
    <t>Batentes e guarnições de madeira</t>
  </si>
  <si>
    <t>04.01.234</t>
  </si>
  <si>
    <t>Caixilho fixo de madeira maciça</t>
  </si>
  <si>
    <t>04.01.235</t>
  </si>
  <si>
    <t>Caixilho fixo de madeira compensada</t>
  </si>
  <si>
    <t>04.01.236</t>
  </si>
  <si>
    <t>Caixilho fixo de madeira de venezianas</t>
  </si>
  <si>
    <t>04.01.237</t>
  </si>
  <si>
    <t>Caixilho móvel de madeira maciça</t>
  </si>
  <si>
    <t>04.01.238</t>
  </si>
  <si>
    <t>Caixilho móvel de madeira compensada</t>
  </si>
  <si>
    <t>04.01.239</t>
  </si>
  <si>
    <t>Caixilho móvel de madeira de venezianas</t>
  </si>
  <si>
    <t>04.01.240</t>
  </si>
  <si>
    <t>Portas de vidro</t>
  </si>
  <si>
    <t>04.01.241</t>
  </si>
  <si>
    <t>Caixilho para porta de vidro</t>
  </si>
  <si>
    <t>04.01.242</t>
  </si>
  <si>
    <t>Fechadura</t>
  </si>
  <si>
    <t>04.01.243</t>
  </si>
  <si>
    <t>Tarjeta</t>
  </si>
  <si>
    <t>04.01.244</t>
  </si>
  <si>
    <t>Maçaneta</t>
  </si>
  <si>
    <t>04.01.245</t>
  </si>
  <si>
    <t>Espelho</t>
  </si>
  <si>
    <t>04.01.246</t>
  </si>
  <si>
    <t>Entradas e rosetas</t>
  </si>
  <si>
    <t>04.01.247</t>
  </si>
  <si>
    <t>Puxadores</t>
  </si>
  <si>
    <t>04.01.248</t>
  </si>
  <si>
    <t>Dobradiças</t>
  </si>
  <si>
    <t>04.01.249</t>
  </si>
  <si>
    <t>Janelas de ferro</t>
  </si>
  <si>
    <t>04.01.209.01</t>
  </si>
  <si>
    <t>Fornecimento e instalação DE JANELA NOVA A EXECUTAR COM MONTANTES EM FERRO COM DIMENSÕES 120cm x 140cm, COM PINTURA NA COR AZUL, JANELA MAXIMAR COM VIDRO TRANSLÚCIDO</t>
  </si>
  <si>
    <t>04.01.209.02</t>
  </si>
  <si>
    <t>Fornecimento e instalação DE JANELA NOVA A EXECUTAR COM MONTANTES EM FERRO COM DIMENSÕES 120cm x 130cm, COM PINTURA NA COR AZUL, COM VIDRO FIXO TRANSLÚCIDO</t>
  </si>
  <si>
    <t>04.01.209.03</t>
  </si>
  <si>
    <t>Fornecimento e instalação DE JANELA NOVA A EXECUTAR COM MONTANTES EM FERRO COM DIMENSÕES 120cm x 140cm, COM PINTURA NA COR AZUL,  VIDRO FIXO TRANSLÚCIDO</t>
  </si>
  <si>
    <t>04.01.249.04</t>
  </si>
  <si>
    <t>12.003.0001.S.CBR.RJ</t>
  </si>
  <si>
    <t>JANELA VENEZIANA TIPO CHICANA EM AÇO L 1/8"X2" A 1/16"X2", DIMENSÕES 135CM X 150CM E PEITORIL 140CM, COR BRANCA, COM TELA METÁLICA INSTALADA NO LADO EXTERNO #10mm, CONFORME PADRÃO EXIGIDO PELA NTD 6.05 DA CEB, FIXAÇÃO COM ARGAMASSA</t>
  </si>
  <si>
    <t>04.01.249.05</t>
  </si>
  <si>
    <t>12.003.0002.S.CBR.RJ</t>
  </si>
  <si>
    <t>JANELA VENEZIANA TIPO CHICANA EM AÇO L 1/8"X2" A 1/16"X2", DIMENSÕES 196CM X 150CM E PEITORIL 35CM, COR BRANCA, COM TELA METÁLICA INSTALADA NO LADO EXTERNO #10mm, CONFORME PADRÃO EXIGIDO PELA NTD 6.05 DA CEB, FIXAÇÃO COM ARGAMASSA</t>
  </si>
  <si>
    <t>04.01.249.06</t>
  </si>
  <si>
    <t>12.003.0003.S.CBR.RJ</t>
  </si>
  <si>
    <t>GRADE METÁLICA DE PROTEÇÃO E ACESSO, COM 2 FOLHAS LATERAIS FIXAS E 1 FOLHA CENTRAL DE ABRIR; E TELA METÁLICA DE #50mm, DIMENSÕES 160CM X 140CM E PEITORIL 30CM, CONFORME PROJETO. DEVE POSSUIR PLACA DE ADVERTÊNCIA CENTRALIZADA, CONFORME PADRÃO EXIGIDO PELA NTD 6.05 DA CEB(DESENHO 39) E ABERTURA PARA ACIONAMENTO DA CHAVE SECCIONADORA</t>
  </si>
  <si>
    <t>04.01.249.07</t>
  </si>
  <si>
    <t>12.003.0004.S.CBR.RJ</t>
  </si>
  <si>
    <t>GRADE METÁLICA DE PROTEÇÃO E ACESSO, COM 2 FOLHAS LATERAIS FIXAS E 1 FOLHA CENTRAL DE ABRIR; E TELA METÁLICA DE #50mm, DIMENSÕES 210CM X 140CM E PEITORIL 30CM, CONFORME PROJETO. DEVE POSSUIR PLACA DE ADVERTÊNCIA CENTRALIZADA, CONFORME PADRÃO EXIGIDO PELA NTD 6.05 DA CEB(DESENHO 39) E ABERTURA PARA ACIONAMENTO DA CHAVE SECCIONADORA</t>
  </si>
  <si>
    <t>04.01.301</t>
  </si>
  <si>
    <t>Vidro comum liso</t>
  </si>
  <si>
    <t>04.01.302</t>
  </si>
  <si>
    <t>Vidro comum impresso</t>
  </si>
  <si>
    <t>04.01.303</t>
  </si>
  <si>
    <t>Vidro temperado liso</t>
  </si>
  <si>
    <t>04.01.303.01</t>
  </si>
  <si>
    <t>Fornecimento e instalação de porta de vidro TEMPERADO (LISO 10MM) TRANSPARENTE, pivotante 2 FOLHAS (dimensões 1,50M X 2,10M  conforme projeto -  completas, com todas as ferragens, inclusive puxadores, molas de piso, dobradiças e trincos, e  montantes de alumínio 4”x6”, fixado no piso/teto)</t>
  </si>
  <si>
    <t>04.01.304</t>
  </si>
  <si>
    <t>Vidro temperado impresso</t>
  </si>
  <si>
    <t>04.01.305</t>
  </si>
  <si>
    <t>Vidro laminado</t>
  </si>
  <si>
    <t>04.01.306</t>
  </si>
  <si>
    <t>Vidro aramado</t>
  </si>
  <si>
    <t>04.01.307</t>
  </si>
  <si>
    <t>Cristal comum</t>
  </si>
  <si>
    <t>04.01.308</t>
  </si>
  <si>
    <t>Cristal temperado</t>
  </si>
  <si>
    <t>04.01.309</t>
  </si>
  <si>
    <t>Cristal laminado</t>
  </si>
  <si>
    <t>04.01.310</t>
  </si>
  <si>
    <t>Vitrais</t>
  </si>
  <si>
    <t>04.01.311</t>
  </si>
  <si>
    <t>Espelhos de vidro</t>
  </si>
  <si>
    <t>Espelhos de cristal</t>
  </si>
  <si>
    <t>04.01.313</t>
  </si>
  <si>
    <t>Chapas acrílica</t>
  </si>
  <si>
    <t>04.01.314</t>
  </si>
  <si>
    <t>Chapas de PVC rígido</t>
  </si>
  <si>
    <t>04.01.315</t>
  </si>
  <si>
    <t>Chapas de poliester com fibra de vidro</t>
  </si>
  <si>
    <t>04.01.316</t>
  </si>
  <si>
    <t>Vidros de segurança</t>
  </si>
  <si>
    <t>04.01.317</t>
  </si>
  <si>
    <t>Demais Acessórios</t>
  </si>
  <si>
    <t>04.01.317.01</t>
  </si>
  <si>
    <t>SINAPI 84885</t>
  </si>
  <si>
    <t>Fornecimento e colocação de ferragens para porta de vidro temperado / laminado</t>
  </si>
  <si>
    <t>04.01.317.02</t>
  </si>
  <si>
    <t>Fornecimento e aplicação de película de controle solar - azul</t>
  </si>
  <si>
    <t>04.01.401</t>
  </si>
  <si>
    <t>Telhas de barro</t>
  </si>
  <si>
    <t>04.01.402</t>
  </si>
  <si>
    <t>Telhas de fibro-cimento</t>
  </si>
  <si>
    <t>04.01.403</t>
  </si>
  <si>
    <t>Telhas de alumínio</t>
  </si>
  <si>
    <t>04.01.404</t>
  </si>
  <si>
    <t>Telhas de chapa acrílica</t>
  </si>
  <si>
    <t>04.01.405</t>
  </si>
  <si>
    <t>Telhas de PVC rígido</t>
  </si>
  <si>
    <t>04.01.406</t>
  </si>
  <si>
    <t>Telhas de poliester com fibra de vidro</t>
  </si>
  <si>
    <t>04.01.407</t>
  </si>
  <si>
    <t>Telhas de chapa metálica</t>
  </si>
  <si>
    <t>04.01.408</t>
  </si>
  <si>
    <t>Telhas de vidro</t>
  </si>
  <si>
    <t>04.01.409</t>
  </si>
  <si>
    <t>Telhas de concreto</t>
  </si>
  <si>
    <t>04.01.410</t>
  </si>
  <si>
    <t>Telhas compostas termo-acústicas</t>
  </si>
  <si>
    <t>04.01.411</t>
  </si>
  <si>
    <t>Peças complementares de barro</t>
  </si>
  <si>
    <t>04.01.412</t>
  </si>
  <si>
    <t>Peças complementares de fibro-cimento</t>
  </si>
  <si>
    <t>04.01.413</t>
  </si>
  <si>
    <t>Peças complementares de alumínio</t>
  </si>
  <si>
    <t>04.01.414</t>
  </si>
  <si>
    <t>Peças complementares de apoio em madeira</t>
  </si>
  <si>
    <t>04.01.415</t>
  </si>
  <si>
    <t>Peças complementares de apoio metálicas</t>
  </si>
  <si>
    <t>04.01.416</t>
  </si>
  <si>
    <t>“Domus”</t>
  </si>
  <si>
    <t>04.01.511.01</t>
  </si>
  <si>
    <t>SINAPI 98679</t>
  </si>
  <si>
    <t>Fornecimento e instalação de revestimento de piso cimentado desempenado</t>
  </si>
  <si>
    <t>04.01.511.02</t>
  </si>
  <si>
    <t>SINAPI 88477</t>
  </si>
  <si>
    <t>Contra Piso</t>
  </si>
  <si>
    <t>04.01.511.03</t>
  </si>
  <si>
    <t>SINAPI 89479</t>
  </si>
  <si>
    <t>Enchimento em bloco de concreto.</t>
  </si>
  <si>
    <t>Fechamento e recomposição de rasgos em piso</t>
  </si>
  <si>
    <t>04.01.512</t>
  </si>
  <si>
    <t>Cerâmicos</t>
  </si>
  <si>
    <t>04.01.513</t>
  </si>
  <si>
    <t>de pedras</t>
  </si>
  <si>
    <t>04.01.514</t>
  </si>
  <si>
    <t>de mármore</t>
  </si>
  <si>
    <t>de granito</t>
  </si>
  <si>
    <t>Fornecimento e instalação de revestimento de piso em granito / mármore acabamento polido</t>
  </si>
  <si>
    <t>04.01.515.02</t>
  </si>
  <si>
    <t>Fornecimento e instalação de revestimento de piso em granito / mármore acabamento apicoado</t>
  </si>
  <si>
    <t>04.01.515.03</t>
  </si>
  <si>
    <t>Soleira de granito cinza andorinha, lagura=15cm, e=2cm, assentada com argamassa de alta adesividade</t>
  </si>
  <si>
    <t>de granilite</t>
  </si>
  <si>
    <t>04.01.517</t>
  </si>
  <si>
    <t>de alta resistência</t>
  </si>
  <si>
    <t>04.01.518</t>
  </si>
  <si>
    <t>de tacos de madeira</t>
  </si>
  <si>
    <t>de tábuas de madeira</t>
  </si>
  <si>
    <t>de borracha</t>
  </si>
  <si>
    <t>04.01.521</t>
  </si>
  <si>
    <t>Vinílicos</t>
  </si>
  <si>
    <t>04.01.521.01</t>
  </si>
  <si>
    <t>SINAPI 98673</t>
  </si>
  <si>
    <t>Fornecimento e instalação de revestimento de piso vinílico</t>
  </si>
  <si>
    <t>04.01.522</t>
  </si>
  <si>
    <t>Fenólico-melamínicos</t>
  </si>
  <si>
    <t>04.01.523</t>
  </si>
  <si>
    <t>de carpete</t>
  </si>
  <si>
    <t>04.01.524</t>
  </si>
  <si>
    <t>de mosaico português</t>
  </si>
  <si>
    <t>04.01.525</t>
  </si>
  <si>
    <t>de elementos intertravados</t>
  </si>
  <si>
    <t>04.01.526</t>
  </si>
  <si>
    <t>Metálicos</t>
  </si>
  <si>
    <t>04.01.527</t>
  </si>
  <si>
    <t>de ladrilhos hidráulicos</t>
  </si>
  <si>
    <t>Contrapiso e regularização da base</t>
  </si>
  <si>
    <t>Demais tipos</t>
  </si>
  <si>
    <t>04.01.529.01</t>
  </si>
  <si>
    <t>FORNECIMENTO E INSTALAÇÃO DE faixa fotoluminescente de no mínimo 3 cm de largura E 7CM DE COMPRIMENTO, contrastante com o piso</t>
  </si>
  <si>
    <t>04.01.531.01</t>
  </si>
  <si>
    <t>SINAPI 87904</t>
  </si>
  <si>
    <t>Fornecimento e aplicação de chapisco em Fachada com vãos</t>
  </si>
  <si>
    <t>SINAPI 87893</t>
  </si>
  <si>
    <t>Fornecimento e aplicação de chapisco em Fachada sem vãos</t>
  </si>
  <si>
    <t>04.01.531.03</t>
  </si>
  <si>
    <t>Fornecimento e aplicação de chapisco em Paredes internas com vãos</t>
  </si>
  <si>
    <t>04.01.531.04</t>
  </si>
  <si>
    <t>Fornecimento e aplicação de chapisco em Paredes internas sem vãos</t>
  </si>
  <si>
    <t>SINAPI 87777</t>
  </si>
  <si>
    <t>Fornecimento e aplicação de emboço em Fachada com vãos</t>
  </si>
  <si>
    <t>04.01.532.02</t>
  </si>
  <si>
    <t>SINAPI 87794</t>
  </si>
  <si>
    <t>Fornecimento e aplicação de emboço em Fachada sem vãos</t>
  </si>
  <si>
    <t>04.01.532.03</t>
  </si>
  <si>
    <t>Fornecimento e aplicação de emboço em Paredes internas com vãos</t>
  </si>
  <si>
    <t>04.01.532.04</t>
  </si>
  <si>
    <t>Fornecimento e aplicação de emboço em Paredes internas sem vãos</t>
  </si>
  <si>
    <t>04.01.533</t>
  </si>
  <si>
    <t>Reboco</t>
  </si>
  <si>
    <t>SINAPI 87267</t>
  </si>
  <si>
    <t>Fornecimento e aplicação de revestimento cerâmico</t>
  </si>
  <si>
    <t>04.01.535</t>
  </si>
  <si>
    <t>Azulejos</t>
  </si>
  <si>
    <t>04.01.536</t>
  </si>
  <si>
    <t>Ladrilhos</t>
  </si>
  <si>
    <t>04.01.537</t>
  </si>
  <si>
    <t>Pedras</t>
  </si>
  <si>
    <t>04.01.538</t>
  </si>
  <si>
    <t>Mármore</t>
  </si>
  <si>
    <t>04.01.539</t>
  </si>
  <si>
    <t>Granito</t>
  </si>
  <si>
    <t>04.01.539.01</t>
  </si>
  <si>
    <t>SINAPI 98697</t>
  </si>
  <si>
    <t>Fornecimento e instalação de rodapé em granito / mármore - h = 7,0 cm</t>
  </si>
  <si>
    <t>04.01.540</t>
  </si>
  <si>
    <t>Madeira</t>
  </si>
  <si>
    <t>04.01.541</t>
  </si>
  <si>
    <t>Borracha</t>
  </si>
  <si>
    <t>04.01.542</t>
  </si>
  <si>
    <t>Carpete</t>
  </si>
  <si>
    <t>04.01.543</t>
  </si>
  <si>
    <t>Laminado melamínico</t>
  </si>
  <si>
    <t>04.01.544</t>
  </si>
  <si>
    <t>Papéis</t>
  </si>
  <si>
    <t>04.01.545</t>
  </si>
  <si>
    <t>Tecidos</t>
  </si>
  <si>
    <t>04.01.546</t>
  </si>
  <si>
    <t>Argamassas especiais</t>
  </si>
  <si>
    <t>04.01.547</t>
  </si>
  <si>
    <t>Plásticas</t>
  </si>
  <si>
    <t>04.01.548</t>
  </si>
  <si>
    <t>Materiais metálicos</t>
  </si>
  <si>
    <t>Demais revestimentos</t>
  </si>
  <si>
    <t>Fornecimento e instalação de revestimento de placa acústica</t>
  </si>
  <si>
    <t>04.01.549.02</t>
  </si>
  <si>
    <t>SINAPI 73948/002</t>
  </si>
  <si>
    <t>Limpeza/preparo de superfície para pintura</t>
  </si>
  <si>
    <t>04.01.551</t>
  </si>
  <si>
    <t>Estuque</t>
  </si>
  <si>
    <t>04.01.552</t>
  </si>
  <si>
    <t>04.01.553</t>
  </si>
  <si>
    <t>Aglomerado e de fibras</t>
  </si>
  <si>
    <t>04.01.553.01</t>
  </si>
  <si>
    <t>Fornecimento e montagem de FORRO MODULADO DE LÃ DE VIDRO, EM PLACAS REMOVÍVEIS DE 625X625MM, COM TABICA METÁLICA EM CHAPA DOBRADA DE 0,5 MM DE ESPESSURA COM PINTURA ESMALTE BRANCO SOBRE BASE DE ZARCÃO NOS ENCONTROS DO FORRO DE FIBRA COM AS PAREDES E AS DIVISÓRIAS DRYWALL</t>
  </si>
  <si>
    <t>04.01.554.01</t>
  </si>
  <si>
    <t>SINAPI 96114</t>
  </si>
  <si>
    <t>Fornecimento e montagem de forro de gesso acartonado</t>
  </si>
  <si>
    <t>21.002.0001.S.CBR.RJ</t>
  </si>
  <si>
    <t>Cortineiro em gesso acartonado</t>
  </si>
  <si>
    <t>04.01.555</t>
  </si>
  <si>
    <t>Gesso em placas</t>
  </si>
  <si>
    <t>04.01.556</t>
  </si>
  <si>
    <t>Placas ou lâminas metálicas</t>
  </si>
  <si>
    <t>04.01.557</t>
  </si>
  <si>
    <t>Plástico (PVC)</t>
  </si>
  <si>
    <t>04.01.561.01</t>
  </si>
  <si>
    <t>SINAPI 96135</t>
  </si>
  <si>
    <t>acrilica - Paredes Externas</t>
  </si>
  <si>
    <t>SINAPI 96134</t>
  </si>
  <si>
    <t>acrilica - Paredes Internas</t>
  </si>
  <si>
    <t>04.01.561.05</t>
  </si>
  <si>
    <t>SINAPI 4048</t>
  </si>
  <si>
    <t>04.01.561.06</t>
  </si>
  <si>
    <t>04.01.561.07</t>
  </si>
  <si>
    <t>04.01.561.08</t>
  </si>
  <si>
    <t>04.01.561.09</t>
  </si>
  <si>
    <t>04.01.561.10</t>
  </si>
  <si>
    <t>04.01.561.11</t>
  </si>
  <si>
    <t>04.01.561.12</t>
  </si>
  <si>
    <t>SINAPI 88487</t>
  </si>
  <si>
    <t>04.01.561.13</t>
  </si>
  <si>
    <t>04.01.561.14</t>
  </si>
  <si>
    <t>04.01.561.15</t>
  </si>
  <si>
    <t>04.01.569.01</t>
  </si>
  <si>
    <t>Pintura acrílica sem emassamento, cor azul</t>
  </si>
  <si>
    <t>04.01.569.02</t>
  </si>
  <si>
    <t>Pintura acrílica sem emassamento, cor branco neve</t>
  </si>
  <si>
    <t>com tinta a base de epóxi</t>
  </si>
  <si>
    <t>04.01.571</t>
  </si>
  <si>
    <t>com tinta a base de grafite ou alumínio</t>
  </si>
  <si>
    <t>04.01.572</t>
  </si>
  <si>
    <t>com tinta impermeável mineral em pó</t>
  </si>
  <si>
    <t>04.01.573</t>
  </si>
  <si>
    <t>com tinta texturizada</t>
  </si>
  <si>
    <t>04.01.574</t>
  </si>
  <si>
    <t>Têmpera batida a escova</t>
  </si>
  <si>
    <t>04.01.575</t>
  </si>
  <si>
    <t>Caiação</t>
  </si>
  <si>
    <t>04.01.576</t>
  </si>
  <si>
    <t>Vernizes</t>
  </si>
  <si>
    <t>04.01576.01</t>
  </si>
  <si>
    <t>SINAPI 79466</t>
  </si>
  <si>
    <t>Pintura com VERNIZ Epóxi em ESTRUTURA EM CONCRETO NA COR NATURAL, com duas demãos</t>
  </si>
  <si>
    <t>SINAPI 88483</t>
  </si>
  <si>
    <t>Aplicação de fundo selador PVA, uma demão</t>
  </si>
  <si>
    <t>SINAPI 88484</t>
  </si>
  <si>
    <t>Aplicação de fundo selador Acrílico, uma demão</t>
  </si>
  <si>
    <t>Demais Pinturas</t>
  </si>
  <si>
    <t>PINTURA HIDROFUGANTE À BASE DE SILANO-SILOXANO PARA ALVENARIA DE TIJOLINHOS APARENTES</t>
  </si>
  <si>
    <t xml:space="preserve"> m2</t>
  </si>
  <si>
    <t>04.01.602</t>
  </si>
  <si>
    <t>Argamassa com adição de hidrófugo</t>
  </si>
  <si>
    <t>04.01.603</t>
  </si>
  <si>
    <t>Elastômeros sintéticos em mantas</t>
  </si>
  <si>
    <t>04.01.604</t>
  </si>
  <si>
    <t>Elastômeros sintéticos em solução</t>
  </si>
  <si>
    <t xml:space="preserve">MULTIMEMBRANAS ASFÁSTICAS  </t>
  </si>
  <si>
    <t>04.01.601.01</t>
  </si>
  <si>
    <t>Regularização das superfícies de cobertura com argamassa de cimento e areia média, traço 1:3 acabamento desempenado</t>
  </si>
  <si>
    <t>04.01.601.02</t>
  </si>
  <si>
    <t>10.002.0001.S.CBR.RJ</t>
  </si>
  <si>
    <t>Impermeabilização de Superfície com Manta asfáltica aluminizada 3mm</t>
  </si>
  <si>
    <t>04.01.601.03</t>
  </si>
  <si>
    <t>SINAPI 98565</t>
  </si>
  <si>
    <t>Argamassa de proteção mecânica e de cimento e areia traço 1:3, desempenada com espessura mínima de 3cm.</t>
  </si>
  <si>
    <t xml:space="preserve">04.01.611 </t>
  </si>
  <si>
    <t>10.009.0001.S.CBR.RJ</t>
  </si>
  <si>
    <t xml:space="preserve">Revestimento impermeabilizante flexível </t>
  </si>
  <si>
    <t>04.01.606</t>
  </si>
  <si>
    <t>Resinas epoxídicas</t>
  </si>
  <si>
    <t>04.01.607</t>
  </si>
  <si>
    <t>Cristalizadores</t>
  </si>
  <si>
    <t>04.01.608</t>
  </si>
  <si>
    <t xml:space="preserve">Tratamento de juntas </t>
  </si>
  <si>
    <t xml:space="preserve">Fornecimento e instalação de RODAPÉ EMBUTIDO, EM CHAPA PERFIL "Z" GALVANIZADA Nº 18, COM PINTURA ESMALTE NA COR GRAFITE ESCURO E DIMENSÕES DE 75X12,5MM. </t>
  </si>
  <si>
    <t>04.01.703</t>
  </si>
  <si>
    <t>Peitoris</t>
  </si>
  <si>
    <t>04.01.704</t>
  </si>
  <si>
    <t>Juntas</t>
  </si>
  <si>
    <t>04.01.706</t>
  </si>
  <si>
    <t>Rufos</t>
  </si>
  <si>
    <t>04.01.707</t>
  </si>
  <si>
    <t>Pingadeiras</t>
  </si>
  <si>
    <t>04.01.708</t>
  </si>
  <si>
    <t>Calhas</t>
  </si>
  <si>
    <t>04.01.709</t>
  </si>
  <si>
    <t>Arremate de degraus</t>
  </si>
  <si>
    <t xml:space="preserve">Fornecimento e instalação de corrimão tubular DUPLO em aço inox Ø 1 1/2'', e=2mm, fixado no piso, com montante tubular em aço inox Ø2”, e=2,25mm, fixado em guarda corpos </t>
  </si>
  <si>
    <t>04.01.802</t>
  </si>
  <si>
    <t>“Brises”</t>
  </si>
  <si>
    <t>04.01.802.01</t>
  </si>
  <si>
    <t>12.003.0005.S.CBR.RJ</t>
  </si>
  <si>
    <t>FORNECIMENTO E INSTALAÇÃO DE BRISES VERTICAIS EM AÇO, DIMENSÕES 135CM X 170CM E PEITORIL 1.35CM X 3,25CM DE LAJE A LAJE CONFORME PROJETO, COM MONTANTES E PINTURA NA COR VERMELHA</t>
  </si>
  <si>
    <t>04.01.802.02</t>
  </si>
  <si>
    <t>FORNECIMENTO E INSTALAÇÃO DE BRISES VERTICAIS EM AÇO, DIMENSÕES 135CM X 170CM E PEITORIL 2,86CM X 3,25CM DE LAJE A LAJE CONFORME PROJETO, COM MONTANTES E PINTURA NA COR VERMELHA</t>
  </si>
  <si>
    <t>04.01.802.03</t>
  </si>
  <si>
    <t>FORNECIMENTO E INSTALAÇÃO DE BRISES VERTICAIS EM AÇO, DIMENSÕES 135CM X 170CM E PEITORIL 1.96CM X 3,25CM DE LAJE A LAJE CONFORME PROJETO, COM MONTANTES E PINTURA NA COR VERMELHA</t>
  </si>
  <si>
    <t>04.01.804</t>
  </si>
  <si>
    <t>Alçapões</t>
  </si>
  <si>
    <t>04.01.805</t>
  </si>
  <si>
    <t>Escadas de ferro</t>
  </si>
  <si>
    <t>04.01.807</t>
  </si>
  <si>
    <t>Metais sanitários</t>
  </si>
  <si>
    <t>04.01.810</t>
  </si>
  <si>
    <t>de sanitários</t>
  </si>
  <si>
    <t>04.01.820</t>
  </si>
  <si>
    <t>de vestiários</t>
  </si>
  <si>
    <t>04.01.830</t>
  </si>
  <si>
    <t>de cozinha</t>
  </si>
  <si>
    <t xml:space="preserve">04.01.840 </t>
  </si>
  <si>
    <t>de lavanderia</t>
  </si>
  <si>
    <t>04.01.850</t>
  </si>
  <si>
    <t>de câmara frigorífica</t>
  </si>
  <si>
    <t>04.01.860</t>
  </si>
  <si>
    <t>de piscinas</t>
  </si>
  <si>
    <t>04.01.870</t>
  </si>
  <si>
    <t>de laboratórios</t>
  </si>
  <si>
    <t>04.02.101</t>
  </si>
  <si>
    <t>Postes</t>
  </si>
  <si>
    <t>04.02.102.01</t>
  </si>
  <si>
    <t>15.006.0001.S.CBR.RJ</t>
  </si>
  <si>
    <t>PLACAS DE EMERGÊNCIA (UNIDADES EXTINTORAS)- PLACA EM CHAPA DE AÇO #20 ESPESSURA 0,95mm GALVANIZADA. FUNDO COM PINTURA AUTOMOTIVA NA COR VERMELHA, REF.. MUSELL 5R 8/12. PICTOGRAMA SERIGRAFADO NA COR FOTOLUMINESCENTE. TEXTO SERIGRAFADO NA LETRA  GILL SANS MT EM NEGRITO, TAMANHO 17mm, FOTOLUMINESCENTE. FIXADO POR FITA DUPLA FACE DE ESPUMA ACRÍLICA DE CÉLULA FECHADA COM ADESIVO ACRÍLICO, 1,1mm DE ESPESSURA COM LINER DE FILME, REF. VHB-4950 3M OU EQUIVALENTE. (DIMENSÃO 20X20cm) - TEXTO CONFORME NBR13434</t>
  </si>
  <si>
    <t>04.02.102.02</t>
  </si>
  <si>
    <t>15.006.0002.S.CBR.RJ</t>
  </si>
  <si>
    <t>PLACAS DE SEGURANÇA (PROIBIDO FUMAR) - PLACA EM CHAPA DE AÇO #20 ESPESSURA 0,95mm GALVANIZADA. FUNDO COM PINTURA AUTOMOTIVA NA COR BRANCA, REF.. MUSELL 9.5 FAIXA CIRCULAR E DIAMETRAL SERIGRAFADA NA COR VERMELHA, REF. MUSEL 5R 8/12. PICTOGRAMA SERIGRAFADO NA COR PRETA, REF. MUSELL N1.0 TEXTO  GILL SANS MT EM NEGRITO, TAMANHO 17mm, FOTOLUMINESCENTE. FIXADO POR FITA DUPLA FACE DE ESPUMA ACRÍLICA DE CÉLULA FECHADA COM ADESIVO ACRÍLICO, 1,1mm DE ESPESSURA COM LINER DE FILME, REF. VHB-4950 3M OU EQUIVALENTE.  (DIMENSÃO 20X20cm) - TEXTO CONFORME NBR13434</t>
  </si>
  <si>
    <t>04.02.102.03</t>
  </si>
  <si>
    <t>15.006.0003.S.CBR.RJ</t>
  </si>
  <si>
    <t>PLACAS DE SEGURANÇA (CUIDADO, RISCO, DE CHOQUE  ELÉTRICO) - PLACA EM CHAPA DE AÇO #20 ESPESSURA 0,95mm GALVANIZADA. FUNDO COM PINTURA AUTOMOTIVA NA COR BRANCA, REF.. MUSELL 9.5 PICTOGRAMA E FAIXA TRIANGULAR SERIGRAFADO NA COR PRETA, REF. MUSELL N1.0 E FUNDO SERIGRAFADO NA COR AMARELA, REF. MUSELL 5Y 8/12  GILL SANS MT EM NEGRITO, TAMANHO 17mm, FOTOLUMINESCENTE. FIXADO POR FITA DUPLA FACE DE ESPUMA ACRÍLICA DE CÉLULA FECHADA COM ADESIVO ACRÍLICO, 1,1mm DE ESPESSURA COM LINER DE FILME, REF. VHB-4950 3M OU EQUIVALENTE.  (DIMENSÃO 20X20cm) - TEXTO CONFORME NBR13434</t>
  </si>
  <si>
    <t>04.02.102.04</t>
  </si>
  <si>
    <t>15.006.0004.S.CBR.RJ</t>
  </si>
  <si>
    <t xml:space="preserve">PLACA DE SEGURANÇA (PERIGO DE MORTE, ALTA TENSÃO) - PLACA EM ALUMINIO, LEVE E ALTAMENTE RESISTENTE A CORROSÃO; ESPESSURA 1,0mm OU 19 MSG; DIMENSÃO: 350x240mm; - TEXTOS: "PERIGO DE MORTE" NA COR VERMELHA COM DIMENSÕES DE 35x35mm; "SIMBOLO CAVEIRA" NA COR PRETA; "ALTA TENSÃO" NA COR PRETA E FUNDO AMARELO COM DIMENSÕES DE 20x20mm; </t>
  </si>
  <si>
    <t>04.02.102.05</t>
  </si>
  <si>
    <t>15.006.0005.S.CBR.RJ</t>
  </si>
  <si>
    <t>PLACA INDICATIVA DAS ROTAS DE SAÍDA - PLACA EM CHAPA DE AÇO #20 ESPESSURA 0,95mm GALVANIZADA. FUNDO: EM PINTURA AUTOMOTIVA NA COR VERDE, REF.: MUNSELL 2,5G ¾, OU EQUIVALENTE. REFERÊNCIA COR FOTOLUMINESCENTE: TINTA VINÍLICA FOSFORESCENTE PARA IMPRESSÃO SERIGRÁFICA EM VINIL ADESIVO. REF.: V30492 DA GÊNESIS OU EQUIVALENTE. TEXTO: SERIGRAFADO NA COR BRANCA FOTOLUMINESCENTE, REF.: MUNSELL N 9.5 OU EQUIVALENTE. (DIMENSÃO 12,5X25,2cm)</t>
  </si>
  <si>
    <t>04.02.102.06</t>
  </si>
  <si>
    <t>15.006.0008.S.CBR.RJ</t>
  </si>
  <si>
    <t>DIRECIONAL DE FLUXO - PISO</t>
  </si>
  <si>
    <t>15.006.0009.S.CBR.RJ</t>
  </si>
  <si>
    <t>SAÍDA FINAL - PISO</t>
  </si>
  <si>
    <t>04.02.104</t>
  </si>
  <si>
    <t>Plásticos adesivos (letras e faixas)</t>
  </si>
  <si>
    <t>04.03.101</t>
  </si>
  <si>
    <t>Painéis e divisórias móveis</t>
  </si>
  <si>
    <t>04.03.102</t>
  </si>
  <si>
    <t>Elementos de controle de luz</t>
  </si>
  <si>
    <t>04.03.103</t>
  </si>
  <si>
    <t>Elementos de controle de som</t>
  </si>
  <si>
    <t>04.03.105</t>
  </si>
  <si>
    <t>Objetos de arte</t>
  </si>
  <si>
    <t>04.03.106</t>
  </si>
  <si>
    <t>Toldos e panos</t>
  </si>
  <si>
    <t xml:space="preserve">04.04.000 </t>
  </si>
  <si>
    <t>PAISAGISMO</t>
  </si>
  <si>
    <t>04.04.100</t>
  </si>
  <si>
    <t>04.04.101</t>
  </si>
  <si>
    <t>de recreação infantil</t>
  </si>
  <si>
    <t>04.04.102</t>
  </si>
  <si>
    <t>de mobiliário urbano (bancos, lixeiras e outros)</t>
  </si>
  <si>
    <t>04.04.103</t>
  </si>
  <si>
    <t>Cercas</t>
  </si>
  <si>
    <t>04.04.104</t>
  </si>
  <si>
    <t>Portões</t>
  </si>
  <si>
    <t>04.04.105</t>
  </si>
  <si>
    <t>Cancelas</t>
  </si>
  <si>
    <t>04.04.106</t>
  </si>
  <si>
    <t>Guaritas</t>
  </si>
  <si>
    <t>04.04.107</t>
  </si>
  <si>
    <t>Equipamentos de irrigação</t>
  </si>
  <si>
    <t>04.04.108</t>
  </si>
  <si>
    <t>Equipamentos de iluminação</t>
  </si>
  <si>
    <t>04.04.200</t>
  </si>
  <si>
    <t>Preparo do Solo para Plantio</t>
  </si>
  <si>
    <t>04.04.201</t>
  </si>
  <si>
    <t xml:space="preserve">Terra vegetal </t>
  </si>
  <si>
    <t>04.04.202</t>
  </si>
  <si>
    <t>Adubos químicos</t>
  </si>
  <si>
    <t>04.04.203</t>
  </si>
  <si>
    <t>Adubos orgânicos</t>
  </si>
  <si>
    <t>04.04.204</t>
  </si>
  <si>
    <t>Corretivos</t>
  </si>
  <si>
    <t>04.04.300</t>
  </si>
  <si>
    <t>Vegetação</t>
  </si>
  <si>
    <t>04.04.301</t>
  </si>
  <si>
    <t>Árvores</t>
  </si>
  <si>
    <t>04.04.302</t>
  </si>
  <si>
    <t>Arvoretas</t>
  </si>
  <si>
    <t>04.04.303</t>
  </si>
  <si>
    <t>Arbustos</t>
  </si>
  <si>
    <t>04.04.304</t>
  </si>
  <si>
    <t>Ervas e gramas</t>
  </si>
  <si>
    <t xml:space="preserve">04.05.000 </t>
  </si>
  <si>
    <t>PAVIMENTAÇÃO</t>
  </si>
  <si>
    <t>04.05.100</t>
  </si>
  <si>
    <t>Serviços Preliminares</t>
  </si>
  <si>
    <t>04.05.101</t>
  </si>
  <si>
    <t>Preparo da caixa</t>
  </si>
  <si>
    <t>04.05.102</t>
  </si>
  <si>
    <t>Preparo ou regularização do subleito</t>
  </si>
  <si>
    <t>04.05.103</t>
  </si>
  <si>
    <t>Guias</t>
  </si>
  <si>
    <t>04.05.104</t>
  </si>
  <si>
    <t>Sarjetas</t>
  </si>
  <si>
    <t>04.05.105</t>
  </si>
  <si>
    <t>Sarjetões</t>
  </si>
  <si>
    <t>04.05.200</t>
  </si>
  <si>
    <t>Reforço do Subleito</t>
  </si>
  <si>
    <t>04.05.300</t>
  </si>
  <si>
    <t>Sub-bases e Bases</t>
  </si>
  <si>
    <t>04.05.400</t>
  </si>
  <si>
    <t>Imprimações</t>
  </si>
  <si>
    <t>04.05.500</t>
  </si>
  <si>
    <t>04.05.600</t>
  </si>
  <si>
    <t>04.05.601</t>
  </si>
  <si>
    <t>Camada de rolamento</t>
  </si>
  <si>
    <t>04.05.602</t>
  </si>
  <si>
    <t>Pavimento rígido de concreto</t>
  </si>
  <si>
    <t>04.05.603</t>
  </si>
  <si>
    <t xml:space="preserve">Pavimento articulado de concreto </t>
  </si>
  <si>
    <t>04.05.604</t>
  </si>
  <si>
    <t>Pavimento de paralelepípedos</t>
  </si>
  <si>
    <t xml:space="preserve">04.06.000 </t>
  </si>
  <si>
    <t>SISTEMA VIÁRIO</t>
  </si>
  <si>
    <t>(Idem 04.05.000)</t>
  </si>
  <si>
    <t>05.01.100</t>
  </si>
  <si>
    <t>05.01.101</t>
  </si>
  <si>
    <t>05.01.102</t>
  </si>
  <si>
    <t>05.01.103</t>
  </si>
  <si>
    <t>Cotovelo</t>
  </si>
  <si>
    <t>05.01.104</t>
  </si>
  <si>
    <t>05.01.105</t>
  </si>
  <si>
    <t>Cruzeta</t>
  </si>
  <si>
    <t>05.01.106</t>
  </si>
  <si>
    <t>05.01.107</t>
  </si>
  <si>
    <t>Bucha de redução</t>
  </si>
  <si>
    <t>05.01.108</t>
  </si>
  <si>
    <t>Niple duplo</t>
  </si>
  <si>
    <t>05.01.109</t>
  </si>
  <si>
    <t>Bujão</t>
  </si>
  <si>
    <t>05.01.110</t>
  </si>
  <si>
    <t>Tampão</t>
  </si>
  <si>
    <t>05.01.111</t>
  </si>
  <si>
    <t>Contraporca</t>
  </si>
  <si>
    <t>05.01.112</t>
  </si>
  <si>
    <t>União</t>
  </si>
  <si>
    <t>05.01.113</t>
  </si>
  <si>
    <t>Flange e acessórios</t>
  </si>
  <si>
    <t>Fornecimento e instalação de Tubo de pvc marrom soldavel 75mm</t>
  </si>
  <si>
    <t>SINAPI 89450</t>
  </si>
  <si>
    <t>Fornecimento e instalação de Tubo de pvc marrom soldavel 60mm</t>
  </si>
  <si>
    <t>SINAPI 89449</t>
  </si>
  <si>
    <t>Fornecimento e instalação de Tubo de pvc marrom soldavel 50mm</t>
  </si>
  <si>
    <t>SINAPI 89446</t>
  </si>
  <si>
    <t>Fornecimento e instalação de Tubo de pvc marrom soldavel 25mm</t>
  </si>
  <si>
    <t>SINAPI 94666</t>
  </si>
  <si>
    <t>Fornecimento e instalação  Adaptador sold. Curto com bolsa e rosca para registro 2 1/2"</t>
  </si>
  <si>
    <t>SINAPI 89570</t>
  </si>
  <si>
    <t>Fornecimento e instalação Adaptador sold. Curto com bolsa e rosca para registro 1.1/2"</t>
  </si>
  <si>
    <t>05.01.203</t>
  </si>
  <si>
    <t>05.01.203.01</t>
  </si>
  <si>
    <t>Bucha de redução longa 50mmx25mm</t>
  </si>
  <si>
    <t>05.01.203.02</t>
  </si>
  <si>
    <t>14.003.0001.S.CBR.RJ</t>
  </si>
  <si>
    <t>Fornecimento e instalação Bucha de redução sold. Curta 75 x 60mm</t>
  </si>
  <si>
    <t>05.01.203.03</t>
  </si>
  <si>
    <t>14.003.0008.S.CBR.RJ</t>
  </si>
  <si>
    <t>Fornecimento e instalação Bucha de redução sold. Curta 60 x 50mm</t>
  </si>
  <si>
    <t>05.01.204</t>
  </si>
  <si>
    <t>Cap</t>
  </si>
  <si>
    <t>05.01.205</t>
  </si>
  <si>
    <t>05.01.206</t>
  </si>
  <si>
    <t>05.01.206.01</t>
  </si>
  <si>
    <t>SINAPI 94683</t>
  </si>
  <si>
    <t>Curva 90º 75mm</t>
  </si>
  <si>
    <t>05.01.206.02</t>
  </si>
  <si>
    <t>SINAPI 94681</t>
  </si>
  <si>
    <t>Curva 90º 60mm</t>
  </si>
  <si>
    <t>05.01.206.03</t>
  </si>
  <si>
    <t>SINAPI 94679</t>
  </si>
  <si>
    <t>Curva 90º 50mm</t>
  </si>
  <si>
    <t>SINAPI 89362</t>
  </si>
  <si>
    <t>Fornecimento e instalação Joelho de 90° soldavel  25mm</t>
  </si>
  <si>
    <t>SINAPI 89501</t>
  </si>
  <si>
    <t>Fornecimento e instalação Joelho de 90° soldavel  50mm</t>
  </si>
  <si>
    <t>SINAPI 90373</t>
  </si>
  <si>
    <t>Fornecimento e instalação de joelho de 90° com bucha de latão 25mmX1/2"</t>
  </si>
  <si>
    <t>SINAPI 89611</t>
  </si>
  <si>
    <t>Fornecimento e instalação Luva soldavel 75mm</t>
  </si>
  <si>
    <t>SINAPI 89597</t>
  </si>
  <si>
    <t>Fornecimento e instalação Luva soldavel 60mm</t>
  </si>
  <si>
    <t>SINAPI 89575</t>
  </si>
  <si>
    <t>Fornecimento e instalação Luva soldavel 50mm</t>
  </si>
  <si>
    <t>Fornecimento e instalação Tê de redução 75mmx60mm</t>
  </si>
  <si>
    <t>SINAPI 89627</t>
  </si>
  <si>
    <t>Fornecimento e instalação Tê de redução 50mmx25mm</t>
  </si>
  <si>
    <t>SINAPI 89628</t>
  </si>
  <si>
    <t>Fornecimento e instalação Te 90° soldavél  60mm</t>
  </si>
  <si>
    <t>SINAPI 89625</t>
  </si>
  <si>
    <t>Fornecimento e instalação Te 90° soldavél  50mm</t>
  </si>
  <si>
    <t>05.01.210</t>
  </si>
  <si>
    <t>05.01.211</t>
  </si>
  <si>
    <t>Flange</t>
  </si>
  <si>
    <t>05.01.212</t>
  </si>
  <si>
    <t>Niple</t>
  </si>
  <si>
    <t>05.01.213</t>
  </si>
  <si>
    <t>Plugue</t>
  </si>
  <si>
    <t>05.01.300</t>
  </si>
  <si>
    <t>Tubulações e Conexões de Cobre</t>
  </si>
  <si>
    <t>05.01.301</t>
  </si>
  <si>
    <t>05.01.302</t>
  </si>
  <si>
    <t>05.01.303</t>
  </si>
  <si>
    <t>05.01.304</t>
  </si>
  <si>
    <t>Conector</t>
  </si>
  <si>
    <t>05.01.305</t>
  </si>
  <si>
    <t>05.01.306</t>
  </si>
  <si>
    <t>05.01.307</t>
  </si>
  <si>
    <t>05.01.308</t>
  </si>
  <si>
    <t>05.01.309</t>
  </si>
  <si>
    <t>05.01.400</t>
  </si>
  <si>
    <t>Tubulações e Conexões de Ferro Fundido para Prumadas</t>
  </si>
  <si>
    <t>05.01.401</t>
  </si>
  <si>
    <t>05.01.402</t>
  </si>
  <si>
    <t>05.01.403</t>
  </si>
  <si>
    <t>Redução</t>
  </si>
  <si>
    <t>05.01.404</t>
  </si>
  <si>
    <t>05.01.405</t>
  </si>
  <si>
    <t>Lavatório individual</t>
  </si>
  <si>
    <t xml:space="preserve">Cuba de louça de embutir oval, cód. L 59.17, fabricante Deca ou equivalente, cor branca </t>
  </si>
  <si>
    <t>SINAPI 86903</t>
  </si>
  <si>
    <t>Fornecimento e instalação de lavatório pequeno em louça com coluna suspensa, linha Conforto, ref. L510/C510, cor branco, Deca ou equivalente técnico</t>
  </si>
  <si>
    <t>05.01.502</t>
  </si>
  <si>
    <t>Lavatório coletivo</t>
  </si>
  <si>
    <t>SINAPI 95469</t>
  </si>
  <si>
    <t xml:space="preserve">Bacia convencional com saída horizontal, linha Ravena, cód. P 90 17, fabricante Deca, cor branca </t>
  </si>
  <si>
    <t xml:space="preserve">Bacia convencional linha Conforto, Deca ou equivalente, ref. P510, sem abertura frontal, cor branco </t>
  </si>
  <si>
    <t>26.001.0001.S.CBR.RJ</t>
  </si>
  <si>
    <t>Fornecimento e colocação de assento sanitário</t>
  </si>
  <si>
    <t>05.01.503.04</t>
  </si>
  <si>
    <t>26.001.0002.S.CBR.RJ</t>
  </si>
  <si>
    <t>Fornecimento e colocação de Assento para bacia acessível, linha Vogue Plus Conforto, cód. AP 52,. cor branca, fabricante Deca ou equivalente</t>
  </si>
  <si>
    <t>05.01.504</t>
  </si>
  <si>
    <t>Bacia turca</t>
  </si>
  <si>
    <t>05.01.505</t>
  </si>
  <si>
    <t>Banheira</t>
  </si>
  <si>
    <t>05.01.506</t>
  </si>
  <si>
    <t>Bebedouro</t>
  </si>
  <si>
    <t>05.01.507</t>
  </si>
  <si>
    <t>Bidê</t>
  </si>
  <si>
    <t>05.01.508</t>
  </si>
  <si>
    <t>Mictório individual</t>
  </si>
  <si>
    <t>05.01.509</t>
  </si>
  <si>
    <t>Mictório coletivo</t>
  </si>
  <si>
    <t>05.01.510</t>
  </si>
  <si>
    <t>Pia</t>
  </si>
  <si>
    <t>05.01.511</t>
  </si>
  <si>
    <t>Tanque</t>
  </si>
  <si>
    <t>05.01.511.01</t>
  </si>
  <si>
    <t>SINAPI 86872</t>
  </si>
  <si>
    <t>Fornecimento e instalação de Tanque de louça 30 litros, cód. TQ02, fabricante Deca ou equivalente, cor branca.</t>
  </si>
  <si>
    <t>05.01.512.01</t>
  </si>
  <si>
    <t>Torneira de tanque 25mmx3/4"</t>
  </si>
  <si>
    <t>Torneira de lavatório 25mmx1/2"</t>
  </si>
  <si>
    <t>Fornecimento e instalação de Torneira para uso geral c/arejador, linha standard, cód. 1152 C39, fabricante Deca ou equivalente, cromada</t>
  </si>
  <si>
    <t>05.01.512.04</t>
  </si>
  <si>
    <t>Fornecimento e instalação de Torneira fechamento automático, linha Decamatic, cód. 1173C, fabricante Deca, Decamatic ECO ou equivalente, cromada</t>
  </si>
  <si>
    <t>Torneira de bóia</t>
  </si>
  <si>
    <t>05.01.514</t>
  </si>
  <si>
    <t>Aparelho misturador</t>
  </si>
  <si>
    <t>Fornecimento e instalação Registro de gaveta bruto 2.1/2"</t>
  </si>
  <si>
    <t>SINAPI 94794</t>
  </si>
  <si>
    <t>Fornecimento e instalação registro de gaveta com canopla cromada 1.1/2"</t>
  </si>
  <si>
    <t>05.01.517</t>
  </si>
  <si>
    <t>Ligação flexível</t>
  </si>
  <si>
    <t>05.01.517.01</t>
  </si>
  <si>
    <t>SINAPI 86886</t>
  </si>
  <si>
    <t>Fornecimento e instalação de rabicho metal</t>
  </si>
  <si>
    <t>05.01.517.02</t>
  </si>
  <si>
    <t>SINAPI 86881</t>
  </si>
  <si>
    <t>Fornecimento e instalação de sifão cromado</t>
  </si>
  <si>
    <t>Chuveiro</t>
  </si>
  <si>
    <t>05.01.519</t>
  </si>
  <si>
    <t>Válvula de descarga</t>
  </si>
  <si>
    <t>05.01.519.01</t>
  </si>
  <si>
    <t>SINAPI 40729</t>
  </si>
  <si>
    <t>Válvula de descarga com registro 1.1/2"</t>
  </si>
  <si>
    <t>05.01.520</t>
  </si>
  <si>
    <t>Caixa de descarga</t>
  </si>
  <si>
    <t>05.01.520.01</t>
  </si>
  <si>
    <t>Tubo de descarga VDE 38mm</t>
  </si>
  <si>
    <t>05.01.522</t>
  </si>
  <si>
    <t>Tubo para ligação de bacia</t>
  </si>
  <si>
    <t>05.01.522.01</t>
  </si>
  <si>
    <t>Tubo de ligação latão cromado c/ canopla p/ vaso 38mm</t>
  </si>
  <si>
    <t>05.01.523</t>
  </si>
  <si>
    <t>Ladrão para banheira</t>
  </si>
  <si>
    <t>05.01.524</t>
  </si>
  <si>
    <t>05.01.525</t>
  </si>
  <si>
    <t>Válvula de pé</t>
  </si>
  <si>
    <t>05.01.526</t>
  </si>
  <si>
    <t>Crivo</t>
  </si>
  <si>
    <t>05.01.527</t>
  </si>
  <si>
    <t>Válvula de retenção</t>
  </si>
  <si>
    <t>05.01.528</t>
  </si>
  <si>
    <t>Válvula ventosa</t>
  </si>
  <si>
    <t>05.01.529</t>
  </si>
  <si>
    <t>Válvula de segurança</t>
  </si>
  <si>
    <t>05.01.530</t>
  </si>
  <si>
    <t>Válvula redutora de pressão</t>
  </si>
  <si>
    <t>05.01.600</t>
  </si>
  <si>
    <t>Equipamentos</t>
  </si>
  <si>
    <t>05.01.601</t>
  </si>
  <si>
    <t>05.01.602</t>
  </si>
  <si>
    <t>05.01.603</t>
  </si>
  <si>
    <t>Chave de bóia (bóia automática)</t>
  </si>
  <si>
    <t>05.01.604</t>
  </si>
  <si>
    <t>Medidor de nível</t>
  </si>
  <si>
    <t>05.01.605</t>
  </si>
  <si>
    <t>Pressóstato</t>
  </si>
  <si>
    <t>05.01.606</t>
  </si>
  <si>
    <t>Tanque de pressão</t>
  </si>
  <si>
    <t>05.01.607</t>
  </si>
  <si>
    <t>Junta de expansão</t>
  </si>
  <si>
    <t>05.01.608</t>
  </si>
  <si>
    <t>05.01.608.02</t>
  </si>
  <si>
    <t>26.015.0001.S.CBR.RJ</t>
  </si>
  <si>
    <t>05.01.608.03</t>
  </si>
  <si>
    <t>SINAPI 95544</t>
  </si>
  <si>
    <t>Fornecimento e instalação de suporte para papel toalha, ABS branco/cinza, ref.480005, Dixhigiene ou  equivalente.</t>
  </si>
  <si>
    <t>05.01.608.04</t>
  </si>
  <si>
    <t>SINAPI 95547</t>
  </si>
  <si>
    <t>Fornecimento e instalação de suporte sabonete líqüido com reservatório 800ml, ABS branco/cinza, ref.480008, Dixhigiene ou equivalente.</t>
  </si>
  <si>
    <t>05.01.608.05</t>
  </si>
  <si>
    <t>Fornecimento e instalação de espelho cristal 5 mm dimensões 60CM X 90CM</t>
  </si>
  <si>
    <t>05.01.608.06</t>
  </si>
  <si>
    <t>26.004.0002.M.CBR.RJ</t>
  </si>
  <si>
    <t>Fornecimento e instalação de barras de apoio retas em aço inox escovado Ø=1.1/2'' comprimento 80cm</t>
  </si>
  <si>
    <t>05.01.608.07</t>
  </si>
  <si>
    <t>SINAPI 36205</t>
  </si>
  <si>
    <t>Fornecimento e instalação de barras de apoio retas em aço inox escovado Ø=1.1/2'' comprimento 70cm</t>
  </si>
  <si>
    <t>05.01.608.08</t>
  </si>
  <si>
    <t>26.004.0001.S.CBR.RJ</t>
  </si>
  <si>
    <t>Fornecimento e instalação de barras de apoio “U” em aço inox escovado Ø=1.1/2'' comprimento aproximado 30cm</t>
  </si>
  <si>
    <t xml:space="preserve"> ÁGUA QUENTE</t>
  </si>
  <si>
    <t>05.02.100</t>
  </si>
  <si>
    <t>05.02.101</t>
  </si>
  <si>
    <t>05.02.102</t>
  </si>
  <si>
    <t>05.02.103</t>
  </si>
  <si>
    <t>05.02.104</t>
  </si>
  <si>
    <t>05.02.105</t>
  </si>
  <si>
    <t>05.02.106</t>
  </si>
  <si>
    <t>05.02.107</t>
  </si>
  <si>
    <t>05.02.108</t>
  </si>
  <si>
    <t>05.02.109</t>
  </si>
  <si>
    <t>05.02.110</t>
  </si>
  <si>
    <t xml:space="preserve"> Flange</t>
  </si>
  <si>
    <t>05.02.111</t>
  </si>
  <si>
    <t>Misturador</t>
  </si>
  <si>
    <t>05.02.200</t>
  </si>
  <si>
    <t>05.02.201</t>
  </si>
  <si>
    <t>05.02.202</t>
  </si>
  <si>
    <t>05.02.203</t>
  </si>
  <si>
    <t>05.02.204</t>
  </si>
  <si>
    <t>05.02.205</t>
  </si>
  <si>
    <t>05.02.206</t>
  </si>
  <si>
    <t>05.02.207</t>
  </si>
  <si>
    <t>05.02.208</t>
  </si>
  <si>
    <t>05.02.209</t>
  </si>
  <si>
    <t>05.02.210</t>
  </si>
  <si>
    <t>05.02.211</t>
  </si>
  <si>
    <t>05.02.212</t>
  </si>
  <si>
    <t>05.02.213</t>
  </si>
  <si>
    <t>05.02.300</t>
  </si>
  <si>
    <t>Tubulações e Conexões de CPVC</t>
  </si>
  <si>
    <t>05.02.301</t>
  </si>
  <si>
    <t>05.02.302</t>
  </si>
  <si>
    <t>05.02.303</t>
  </si>
  <si>
    <t>05.02.304</t>
  </si>
  <si>
    <t>05.02.305</t>
  </si>
  <si>
    <t>05.02.306</t>
  </si>
  <si>
    <t>05.02.307</t>
  </si>
  <si>
    <t>Luva com rosca (de transição)</t>
  </si>
  <si>
    <t>05.02.308</t>
  </si>
  <si>
    <t>Niple de latão</t>
  </si>
  <si>
    <t>05.02.309</t>
  </si>
  <si>
    <t>05.02.310</t>
  </si>
  <si>
    <t>05.02.400</t>
  </si>
  <si>
    <t>05.02.401</t>
  </si>
  <si>
    <t>Aquecedor elétrico</t>
  </si>
  <si>
    <t>05.02.402</t>
  </si>
  <si>
    <t>Aquecedor solar</t>
  </si>
  <si>
    <t>05.02.403</t>
  </si>
  <si>
    <t>Aquecedor a gás</t>
  </si>
  <si>
    <t>05.02.404</t>
  </si>
  <si>
    <t>Reservatório de água quente</t>
  </si>
  <si>
    <t>05.02.405</t>
  </si>
  <si>
    <t>Bomba hidráulica e acionadores</t>
  </si>
  <si>
    <t>05.02.406</t>
  </si>
  <si>
    <t>05.02.407</t>
  </si>
  <si>
    <t>05.02.408</t>
  </si>
  <si>
    <t>05.02.409</t>
  </si>
  <si>
    <t>05.02.410</t>
  </si>
  <si>
    <t>05.03.100</t>
  </si>
  <si>
    <t>Tubulações e Conexões de Ferro Fundido</t>
  </si>
  <si>
    <t>05.03.101</t>
  </si>
  <si>
    <t>05.03.102</t>
  </si>
  <si>
    <t>Tubo radial</t>
  </si>
  <si>
    <t>05.03.103</t>
  </si>
  <si>
    <t>05.03.104</t>
  </si>
  <si>
    <t>05.03.105</t>
  </si>
  <si>
    <t>05.03.106</t>
  </si>
  <si>
    <t>05.03.107</t>
  </si>
  <si>
    <t>Placa cega</t>
  </si>
  <si>
    <t>05.03.108</t>
  </si>
  <si>
    <t>05.03.109</t>
  </si>
  <si>
    <t>05.03.110</t>
  </si>
  <si>
    <t>05.03.111</t>
  </si>
  <si>
    <t>Adaptador de borracha</t>
  </si>
  <si>
    <t>05.03.112</t>
  </si>
  <si>
    <t>Ralo seco</t>
  </si>
  <si>
    <t>05.03.113</t>
  </si>
  <si>
    <t>05.03.114</t>
  </si>
  <si>
    <t>Grelha hemisférica</t>
  </si>
  <si>
    <t>05.03.115</t>
  </si>
  <si>
    <t>Grade</t>
  </si>
  <si>
    <t>05.03.116</t>
  </si>
  <si>
    <t>05.03.200</t>
  </si>
  <si>
    <t>Tubulações e Conexões de Cimento-Amianto</t>
  </si>
  <si>
    <t>05.03.201</t>
  </si>
  <si>
    <t>05.03.202</t>
  </si>
  <si>
    <t>05.03.203</t>
  </si>
  <si>
    <t>05.03.204</t>
  </si>
  <si>
    <t>05.03.205</t>
  </si>
  <si>
    <t>05.03.206</t>
  </si>
  <si>
    <t>05.03.300</t>
  </si>
  <si>
    <t>05.03.301</t>
  </si>
  <si>
    <t>05.03.302</t>
  </si>
  <si>
    <t>05.03.303</t>
  </si>
  <si>
    <t>05.03.304</t>
  </si>
  <si>
    <t>05.03.305</t>
  </si>
  <si>
    <t>05.03.306</t>
  </si>
  <si>
    <t>05.03.307</t>
  </si>
  <si>
    <t>05.03.308</t>
  </si>
  <si>
    <t>05.03.309</t>
  </si>
  <si>
    <t>05.03.310</t>
  </si>
  <si>
    <t>05.03.311</t>
  </si>
  <si>
    <t>Ralo</t>
  </si>
  <si>
    <t>05.03.312</t>
  </si>
  <si>
    <t>Tubo de dreno</t>
  </si>
  <si>
    <t>05.03.400</t>
  </si>
  <si>
    <t>Tubulações e Conexões de Cerâmica</t>
  </si>
  <si>
    <t>05.03.401</t>
  </si>
  <si>
    <t>05.03.402</t>
  </si>
  <si>
    <t>05.03.403</t>
  </si>
  <si>
    <t>05.03.404</t>
  </si>
  <si>
    <t>05.03.405</t>
  </si>
  <si>
    <t>05.03.406</t>
  </si>
  <si>
    <t>Ampliação</t>
  </si>
  <si>
    <t>05.03.407</t>
  </si>
  <si>
    <t>05.03.408</t>
  </si>
  <si>
    <t>Selim</t>
  </si>
  <si>
    <t>05.03.409</t>
  </si>
  <si>
    <t>05.03.500</t>
  </si>
  <si>
    <t>Tubulações de Concreto</t>
  </si>
  <si>
    <t>05.03.501</t>
  </si>
  <si>
    <t>05.03.502</t>
  </si>
  <si>
    <t>05.03.503</t>
  </si>
  <si>
    <t>Canaleta (meia-cana)</t>
  </si>
  <si>
    <t>05.03.600</t>
  </si>
  <si>
    <t>Tubulações e Conexões de Poliester</t>
  </si>
  <si>
    <t>05.03.601</t>
  </si>
  <si>
    <t>05.03.602</t>
  </si>
  <si>
    <t>05.03.603</t>
  </si>
  <si>
    <t>05.03.604</t>
  </si>
  <si>
    <t>05.03.605</t>
  </si>
  <si>
    <t>05.03.606</t>
  </si>
  <si>
    <t>05.03.607</t>
  </si>
  <si>
    <t>05.03.608</t>
  </si>
  <si>
    <t>05.03.609</t>
  </si>
  <si>
    <t>Peça de extremidade</t>
  </si>
  <si>
    <t>05.03.700</t>
  </si>
  <si>
    <t>Funilaria</t>
  </si>
  <si>
    <t>05.03.701</t>
  </si>
  <si>
    <t>Calha</t>
  </si>
  <si>
    <t>05.03.702</t>
  </si>
  <si>
    <t>Bandeja ou bocal</t>
  </si>
  <si>
    <t>05.03.703</t>
  </si>
  <si>
    <t>Rufo</t>
  </si>
  <si>
    <t>05.03.800</t>
  </si>
  <si>
    <t>Instalação Elevatória</t>
  </si>
  <si>
    <t>05.03.801</t>
  </si>
  <si>
    <t>05.03.802</t>
  </si>
  <si>
    <t>05.03.803</t>
  </si>
  <si>
    <t>Válvula de pé com crivo</t>
  </si>
  <si>
    <t>05.03.804</t>
  </si>
  <si>
    <t>05.03.805</t>
  </si>
  <si>
    <t>05.03.806</t>
  </si>
  <si>
    <t>05.03.807</t>
  </si>
  <si>
    <t>Chave de bóia</t>
  </si>
  <si>
    <t>05.03.808</t>
  </si>
  <si>
    <t>Junta de montagem</t>
  </si>
  <si>
    <t>05.04.100</t>
  </si>
  <si>
    <t>05.04.101</t>
  </si>
  <si>
    <t>05.04.102</t>
  </si>
  <si>
    <t>05.04.103</t>
  </si>
  <si>
    <t>Joelho radial</t>
  </si>
  <si>
    <t>05.04.104</t>
  </si>
  <si>
    <t>Junção radial</t>
  </si>
  <si>
    <t>05.04.105</t>
  </si>
  <si>
    <t>Tê radial</t>
  </si>
  <si>
    <t>05.04.106</t>
  </si>
  <si>
    <t>05.04.107</t>
  </si>
  <si>
    <t>05.04.108</t>
  </si>
  <si>
    <t>05.04.109</t>
  </si>
  <si>
    <t xml:space="preserve"> Adaptador</t>
  </si>
  <si>
    <t>05.04.110</t>
  </si>
  <si>
    <t>05.04.111</t>
  </si>
  <si>
    <t>05.04.112</t>
  </si>
  <si>
    <t>Sifão</t>
  </si>
  <si>
    <t>05.04.113</t>
  </si>
  <si>
    <t>05.04.200</t>
  </si>
  <si>
    <t>05.04.201</t>
  </si>
  <si>
    <t>05.04.202</t>
  </si>
  <si>
    <t>05.04.203</t>
  </si>
  <si>
    <t>05.04.204</t>
  </si>
  <si>
    <t>05.04.205</t>
  </si>
  <si>
    <t>05.04.206</t>
  </si>
  <si>
    <t>Fornecimento e instalação de tubo de pvc 40mm</t>
  </si>
  <si>
    <t>Fornecimento e instalação de tubo de pvc 50mm</t>
  </si>
  <si>
    <t>SINAPI 89713</t>
  </si>
  <si>
    <t>Fornecimento e instalação de tubo de pvc 75mm</t>
  </si>
  <si>
    <t>Fornecimento e instalação de tubo de pvc 100mm</t>
  </si>
  <si>
    <t>05.04.302</t>
  </si>
  <si>
    <t>05.04.303</t>
  </si>
  <si>
    <t>05.04.304</t>
  </si>
  <si>
    <t>05.04.304.01</t>
  </si>
  <si>
    <t>Curva 45º longa 100 mm</t>
  </si>
  <si>
    <t>05.04.304.02</t>
  </si>
  <si>
    <t>Curva 45º curta 100 mm</t>
  </si>
  <si>
    <t>05.04.304.03</t>
  </si>
  <si>
    <t>SINAPI 89748</t>
  </si>
  <si>
    <t>Curva 90º curta 100 mm</t>
  </si>
  <si>
    <t>05.04.304.04</t>
  </si>
  <si>
    <t>SINAPI 89728</t>
  </si>
  <si>
    <t>Curva 90º curta 40 mm</t>
  </si>
  <si>
    <t>SINAPI 89726</t>
  </si>
  <si>
    <t>Fornecimento e instalação Joelho de 45° PVC Série Normal 40mm</t>
  </si>
  <si>
    <t>SINAPI 89732</t>
  </si>
  <si>
    <t>Fornecimento e instalação Joelho de 45° PVC Série Normal  50mm</t>
  </si>
  <si>
    <t>SINAPI 89739</t>
  </si>
  <si>
    <t>Fornecimento e instalação Joelho de 45° PVC Série Normal  75mm</t>
  </si>
  <si>
    <t>SINAPI 89724</t>
  </si>
  <si>
    <t xml:space="preserve">Fornecimento e instalação Joelho de 90° PVC Série Normal40mm com anel </t>
  </si>
  <si>
    <t>SINAPI 89731</t>
  </si>
  <si>
    <t>Fornecimento e instalação Joelho de 90° PVC Série Normal 50mm</t>
  </si>
  <si>
    <t>SINAPI 89737</t>
  </si>
  <si>
    <t>Fornecimento e instalação Joelho de 90° PVC Série Normal 75mm</t>
  </si>
  <si>
    <t>05.04.305.07</t>
  </si>
  <si>
    <t>SINAPI 89744</t>
  </si>
  <si>
    <t xml:space="preserve">Fornecimento e instalação Joelho de 90° PVC Série Normal 100mm com anel </t>
  </si>
  <si>
    <t>SINAPI 89830</t>
  </si>
  <si>
    <t>Fornecimento e instalação Junção 75mm</t>
  </si>
  <si>
    <t>SINAPI 89797</t>
  </si>
  <si>
    <t xml:space="preserve">Fornecimento e instalação Junção 100mm </t>
  </si>
  <si>
    <t>Fornecimento e instalação Junção 75x50mm</t>
  </si>
  <si>
    <t>Fornecimento e instalação junção 100mmx50mm</t>
  </si>
  <si>
    <t>05.04.307</t>
  </si>
  <si>
    <t>05.04.308</t>
  </si>
  <si>
    <t>05.04.309</t>
  </si>
  <si>
    <t>05.04.309.01</t>
  </si>
  <si>
    <t>Fornecimento e instalação redução excentrica de 75mmx50mm</t>
  </si>
  <si>
    <t>05.04.309.02</t>
  </si>
  <si>
    <t>Fornecimento e instalação redução excentrica de 100mmx50mm</t>
  </si>
  <si>
    <t>05.04.310</t>
  </si>
  <si>
    <t>Ligação para saída de vaso sanitário</t>
  </si>
  <si>
    <t>05.04.310.01</t>
  </si>
  <si>
    <t>SINAPI 6140</t>
  </si>
  <si>
    <t>Fornecimento e instalação de Bolsa de ligação p/ vaso sanitário 1 1/2" (40mm)</t>
  </si>
  <si>
    <t>05.04.311</t>
  </si>
  <si>
    <t>Vedação para saída de vaso sanitário</t>
  </si>
  <si>
    <t>05.04.312</t>
  </si>
  <si>
    <t>05.04.313</t>
  </si>
  <si>
    <t>Anel de borracha</t>
  </si>
  <si>
    <t>05.04.314</t>
  </si>
  <si>
    <t>Adaptador para sifão</t>
  </si>
  <si>
    <t>05.04.315</t>
  </si>
  <si>
    <t>Adaptador para válvula</t>
  </si>
  <si>
    <t>05.04.316</t>
  </si>
  <si>
    <t>SINAPI 89784</t>
  </si>
  <si>
    <t>Fornecimento e instalação Tê 50mm</t>
  </si>
  <si>
    <t>SINAPI 89786</t>
  </si>
  <si>
    <t>Fornecimento e instalação Tê 75mm</t>
  </si>
  <si>
    <t>05.04.316.03</t>
  </si>
  <si>
    <t>Fornecimento e instalação Tê de redução 100mmx50mm</t>
  </si>
  <si>
    <t>05.04.400</t>
  </si>
  <si>
    <t>05.04.401</t>
  </si>
  <si>
    <t>05.04.402</t>
  </si>
  <si>
    <t>05.04.403</t>
  </si>
  <si>
    <t>05.04.404</t>
  </si>
  <si>
    <t>05.04.405</t>
  </si>
  <si>
    <t>05.04.406</t>
  </si>
  <si>
    <t>05.04.407</t>
  </si>
  <si>
    <t>05.04.408</t>
  </si>
  <si>
    <t>05.04.500</t>
  </si>
  <si>
    <t>05.04.501</t>
  </si>
  <si>
    <t>05.04.600</t>
  </si>
  <si>
    <t>05.04.601</t>
  </si>
  <si>
    <t>05.04.602</t>
  </si>
  <si>
    <t>05.04.603</t>
  </si>
  <si>
    <t>05.04.604</t>
  </si>
  <si>
    <t>05.04.605</t>
  </si>
  <si>
    <t>05.04.606</t>
  </si>
  <si>
    <t>05.04.607</t>
  </si>
  <si>
    <t>05.04.608</t>
  </si>
  <si>
    <t>05.04.609</t>
  </si>
  <si>
    <t>05.04.700</t>
  </si>
  <si>
    <t>05.04.701</t>
  </si>
  <si>
    <t>Bomba hidráulica e acionador</t>
  </si>
  <si>
    <t>05.04.702</t>
  </si>
  <si>
    <t>05.04.703</t>
  </si>
  <si>
    <t>05.04.704</t>
  </si>
  <si>
    <t>05.04.705</t>
  </si>
  <si>
    <t>SINAPI 89708</t>
  </si>
  <si>
    <t>Fornecimento e instalação de caixa sifonada 150x150x50</t>
  </si>
  <si>
    <t>05.04.802</t>
  </si>
  <si>
    <t>05.04.805</t>
  </si>
  <si>
    <t>Caixa de gordura</t>
  </si>
  <si>
    <t>05.04.806</t>
  </si>
  <si>
    <t>Terminal de ventilação 75mm</t>
  </si>
  <si>
    <t>05.04.807</t>
  </si>
  <si>
    <t>Sifão de copo p/ lavatório 1"-1.1/2"</t>
  </si>
  <si>
    <t>05.04.808</t>
  </si>
  <si>
    <t>Válvula p/ lavatório 1"</t>
  </si>
  <si>
    <t>05.04.809</t>
  </si>
  <si>
    <t>Válvula p/ tanque 1.1/2"</t>
  </si>
  <si>
    <t>05.05.000</t>
  </si>
  <si>
    <t>RESÍDUOS SÓLIDOS</t>
  </si>
  <si>
    <t>05.05.100</t>
  </si>
  <si>
    <t>Caixa de Despejo</t>
  </si>
  <si>
    <t>05.05.200</t>
  </si>
  <si>
    <t>Duto de Queda</t>
  </si>
  <si>
    <t>05.05.300</t>
  </si>
  <si>
    <t>Abrigo de Lixo</t>
  </si>
  <si>
    <t>05.05.400</t>
  </si>
  <si>
    <t>Incinerador</t>
  </si>
  <si>
    <t>05.06.100</t>
  </si>
  <si>
    <t>05.06.101</t>
  </si>
  <si>
    <t>05.06.102</t>
  </si>
  <si>
    <t>Mecanizada</t>
  </si>
  <si>
    <t>05.06.103</t>
  </si>
  <si>
    <t>05.06.200</t>
  </si>
  <si>
    <t>05.06.201</t>
  </si>
  <si>
    <t>05.06.202</t>
  </si>
  <si>
    <t>de brita</t>
  </si>
  <si>
    <t>05.06.300</t>
  </si>
  <si>
    <t>Caixas de Passagem</t>
  </si>
  <si>
    <t>05.06.301</t>
  </si>
  <si>
    <t>em alvenaria</t>
  </si>
  <si>
    <t>05.06.302</t>
  </si>
  <si>
    <t>em concreto armado</t>
  </si>
  <si>
    <t>05.06.303</t>
  </si>
  <si>
    <t>em concreto pré-moldado</t>
  </si>
  <si>
    <t>05.06.400</t>
  </si>
  <si>
    <t>Poços de Visita</t>
  </si>
  <si>
    <t>05.06.401</t>
  </si>
  <si>
    <t>05.06.402</t>
  </si>
  <si>
    <t>05.06.500</t>
  </si>
  <si>
    <t>Bocas-de-Lobo</t>
  </si>
  <si>
    <t>05.06.501</t>
  </si>
  <si>
    <t>05.06.502</t>
  </si>
  <si>
    <t>05.06.600</t>
  </si>
  <si>
    <t>Fossa Séptica</t>
  </si>
  <si>
    <t>05.06.601</t>
  </si>
  <si>
    <t>05.06.602</t>
  </si>
  <si>
    <t>05.06.700</t>
  </si>
  <si>
    <t>Caixas Coletoras</t>
  </si>
  <si>
    <t>05.06.701</t>
  </si>
  <si>
    <t>05.06.701.01</t>
  </si>
  <si>
    <t>Caixa de inspeção de esgoto 60x60x80cm c/ tampa de ferro fundido A-25</t>
  </si>
  <si>
    <t>05.06.702</t>
  </si>
  <si>
    <t>05.06.800</t>
  </si>
  <si>
    <t>Sumidouros</t>
  </si>
  <si>
    <t xml:space="preserve"> INSTALAÇÕES ELÉTRICAS</t>
  </si>
  <si>
    <t>06.01.102</t>
  </si>
  <si>
    <t>Isoladores</t>
  </si>
  <si>
    <t>06.01.106</t>
  </si>
  <si>
    <t>Chaves fusíveis ou disjuntores</t>
  </si>
  <si>
    <t>06.01.107</t>
  </si>
  <si>
    <t>Hastes de aterramento com terminais</t>
  </si>
  <si>
    <t>06.01.108</t>
  </si>
  <si>
    <t>Cabo de cobre nu</t>
  </si>
  <si>
    <t>06.01.202</t>
  </si>
  <si>
    <t>Cabos</t>
  </si>
  <si>
    <t>06.01.203</t>
  </si>
  <si>
    <t>06.01.204</t>
  </si>
  <si>
    <t>Pára-raios</t>
  </si>
  <si>
    <t>06.01.205</t>
  </si>
  <si>
    <t>Chaves seccionadoras</t>
  </si>
  <si>
    <t>06.01.207</t>
  </si>
  <si>
    <t>Disjuntor geral</t>
  </si>
  <si>
    <t>06.01.208</t>
  </si>
  <si>
    <t>Relés</t>
  </si>
  <si>
    <t>06.01.209</t>
  </si>
  <si>
    <t>Transformador de potência</t>
  </si>
  <si>
    <t>06.01.210</t>
  </si>
  <si>
    <t>Transformador de corrente</t>
  </si>
  <si>
    <t>06.01.211</t>
  </si>
  <si>
    <t>Caixa de medidores</t>
  </si>
  <si>
    <t>06.01.220</t>
  </si>
  <si>
    <t>06.01.221</t>
  </si>
  <si>
    <t>06.01.222</t>
  </si>
  <si>
    <t>Hastes para aterramento</t>
  </si>
  <si>
    <t>06.01.223</t>
  </si>
  <si>
    <t>Cordoalha ou cabo de cobre nu</t>
  </si>
  <si>
    <t>SINAPI 74131/005</t>
  </si>
  <si>
    <t>Quadro de distribuição de sobrepor (500x600x150mm) com 1 módulo para disjuntor Geral de até 125A, 3 módulos com trilho DIN com 24 espaços e 1 módulo para barra de Terra e Neutro. Incluso Porta interna perfis verticais com trilhos DIN - Referência: TTW01-QD da WEG ou equivalentes técnicos.</t>
  </si>
  <si>
    <t>06.01.303</t>
  </si>
  <si>
    <t>Centro de distribuição de iluminação e tomadas</t>
  </si>
  <si>
    <t>SINAPI 95752</t>
  </si>
  <si>
    <t>Fornecimento e Instalação de Eletroduto Galvanizado  ø1.1/2" tipo Pesado, incluindo suportes e acessórios para instalação</t>
  </si>
  <si>
    <t>SINAPI 95751</t>
  </si>
  <si>
    <t>Fornecimento e Instalação de Eletroduto Galvanizado  ø1.1/4" tipo Pesado, incluindo suportes e acessórios para instalação</t>
  </si>
  <si>
    <t>Fornecimento e Instalação de Eletroduto Galvanizado  ø1" tipo Pesado, incluindo suportes e acessórios para instalação</t>
  </si>
  <si>
    <t>Fornecimento e Instalação de Eletroduto Galvanizado  ø3/4" tipo Pesado, incluindo suportes e acessórios para instalação</t>
  </si>
  <si>
    <t>SBC - 061946</t>
  </si>
  <si>
    <t xml:space="preserve">FORNECIMENTO E INSTALAÇÃO DE ELETRODUTO ø1.1/4" CORRUGADO (HELICOIDAL) DE PEAD (POLIETILENO DE ALTA DENSIDADE) FLEXÍVEL, NA COR PRETA, DE SEÇÃO CIRCULAR, INCLUSIVE CONEXÕES: </t>
  </si>
  <si>
    <t>06.01.304.06</t>
  </si>
  <si>
    <t>Fornecimento e Instalação de eletroduto metálico flexível(Sealtube) ø1"</t>
  </si>
  <si>
    <t>06.01.304.07</t>
  </si>
  <si>
    <t>Fornecimento e Instalação de eletroduto metálico flexível(Sealtube) ø3/4"</t>
  </si>
  <si>
    <t>06.01.304.08</t>
  </si>
  <si>
    <t>SINAPI 91871</t>
  </si>
  <si>
    <t>Fornecimento e Instalação de eletroduto PVC rosqueável  ø3/4" (25mm)</t>
  </si>
  <si>
    <t>SINAPI 91926</t>
  </si>
  <si>
    <t xml:space="preserve">Fornecimento e instalação de cabo flexível,# 2,5 mm², isolamento em termoplástico 70º C, classe 750V, com características de não propagação e autoextinção de fogo, ref.: Afumex ou equivalente nas seções (Incluso terminais de compressão, anilhamento, chicoteamento) </t>
  </si>
  <si>
    <t>16.006.0001.S.CBR.RJ</t>
  </si>
  <si>
    <t>FORNECIMENTO E INSTALAÇÃO DE CABO FLEXÍVEL # 4,0 mm² ( Preto, Verde, Azul ), ISOLAMENTO EM COMPOSTO TERMOFIXO DE BORRACHA HEPR 90° C</t>
  </si>
  <si>
    <t>FORNECIMENTO E INSTALAÇÃO DE CABO FLEXÍVEL # 16,0 mm² ( Preto, Verde, Azul ), ISOLAMENTO EM COMPOSTO TERMOFIXO DE BORRACHA HEPR 90° C</t>
  </si>
  <si>
    <t>FORNECIMENTO E INSTALAÇÃO DE CABO FLEXÍVEL # 25,0 mm² ( Preto, Verde, Azul ), ISOLAMENTO EM COMPOSTO TERMOFIXO DE BORRACHA HEPR 90° C</t>
  </si>
  <si>
    <t>Caixa de PVC 4x2"</t>
  </si>
  <si>
    <t>Caixa de ferro esmaltada 4x2"</t>
  </si>
  <si>
    <t>SINAPI 95817</t>
  </si>
  <si>
    <t>Fornecimento e instalação de Conduletes Ø 3/4" em PVC, na cor cinza</t>
  </si>
  <si>
    <t xml:space="preserve">Fornecimento e instalação de Conduletes Ø 1" em PVC, na cor cinza, com tampa </t>
  </si>
  <si>
    <t>06.01.306.05</t>
  </si>
  <si>
    <t xml:space="preserve">Fornecimento e instalação de Conduletes Ø 1 1/4" em PVC, na cor cinza, com tampa </t>
  </si>
  <si>
    <t xml:space="preserve">Fornecimento e instalação de Conduletes Ø 1 1/2" em PVC, na cor cinza, com tampa </t>
  </si>
  <si>
    <t>06.01.306.07</t>
  </si>
  <si>
    <t>Caixa de Piso 140x80mm para 2 dutos de 25x70mm, com adaptador de saída para 2 eletrodutos de ∅25m</t>
  </si>
  <si>
    <t>06.01.307</t>
  </si>
  <si>
    <t>Chaves com fusíveis</t>
  </si>
  <si>
    <t>SINAPI 93653</t>
  </si>
  <si>
    <t>Disjuntor monopolar DIN, curva C, 10A. Ref.: Siemens ou equivalente</t>
  </si>
  <si>
    <t>SINAPI 93654</t>
  </si>
  <si>
    <t>Fornecimento e Instalação de Disjuntor 1 x 16 A, curva C, Icc = 10kA. Ref.: MDW-C16 da WEG ou equivalentes técnicos.</t>
  </si>
  <si>
    <t>SINAPI 93668</t>
  </si>
  <si>
    <t>Fornecimento e Instalação de Disjuntor 3 x 16 A, curva C, Icc = 10kA. Ref.: MDW-C16-3 da WEG ou equivalentes técnicos.</t>
  </si>
  <si>
    <t xml:space="preserve">SINAPI </t>
  </si>
  <si>
    <t>Disjuntor 3 x 20 A, curva C, Icc = 10kA. Ref.: MDW-C20-3 da WEG ou equivalentes técnicos.</t>
  </si>
  <si>
    <t>Disjuntor 3 x 25 A, curva C, Icc = 10kA. Ref.: MDW-C25-3 da WEG ou equivalentes técnicos.</t>
  </si>
  <si>
    <t>Disjuntor 3 x 50 A, curva C, Icc = 10kA. Ref.: MDW-C50-3 da WEG ou equivalentes técnicos.</t>
  </si>
  <si>
    <t>SINAPI 93669</t>
  </si>
  <si>
    <t>Fornecimento e Instalação de Disjuntor 3 x 20 A, curva C, Icc = 16kA. Ref.: DWB160B20-3DX da WEG ou equivalentes técnicos.</t>
  </si>
  <si>
    <t>Disjuntor 3 x 100 A, curva C, Icc = 16kA. Ref.: DWB160B100-3DX da WEG ou equivalentes técnicos.</t>
  </si>
  <si>
    <t>06.01.310</t>
  </si>
  <si>
    <t>“Bus-way/Bus-duct”(barramentos blindados)</t>
  </si>
  <si>
    <t>06.01.311</t>
  </si>
  <si>
    <t>Trilhos eletrificados</t>
  </si>
  <si>
    <t>Fusível (inclui acessórios, base, tampa, parafusos, anel) - 3 A. Ref.: Siemens ou equivalente</t>
  </si>
  <si>
    <t>Sinaleiro led integrado 22mm vermelho, incluindo acessórios para instalação.</t>
  </si>
  <si>
    <t>16.002.0014.S.CBR.RJ</t>
  </si>
  <si>
    <t>Chave comutadora de três posições com contatos (Automático/Desligado/Manual) incluindo acessórios para instalação. Ref.: Siemens ou equivalente</t>
  </si>
  <si>
    <t>Controlador digital tipo "timer" programável, com calendário hora-semanal, próprio para instalação em quadro elétrico. Ref.: Modelo RTST-20 da Coel ou equivalente</t>
  </si>
  <si>
    <t>Fornecimento e Instalação de Alarme de Sinalização de Emergência para Sanitário - sinalização sonora e visual</t>
  </si>
  <si>
    <t>16.002.0001.S.CBR.RJ</t>
  </si>
  <si>
    <t>16.008.0005.S.CBR.RJ</t>
  </si>
  <si>
    <t xml:space="preserve">LUMINÁRIA TIPO BLOCO AUTÔNOMO COM LEDS INSTALADA NA PAREDE </t>
  </si>
  <si>
    <t>16.008.0008.S.CBR.RJ</t>
  </si>
  <si>
    <t>LUMINÁRIA TIPO BLOCO AUTÔNOMO COM LEDS INSTALADA NO TETO</t>
  </si>
  <si>
    <t>16.008.0006.S.CBR.RJ</t>
  </si>
  <si>
    <t>LUMINÁRIA DE SINALIZAÇÃO DE SAÍDA COM PALAVRA  "SAIDA" - SISTEMA AUTÔNOMO</t>
  </si>
  <si>
    <t>16.008.0007.S.CBR.RJ</t>
  </si>
  <si>
    <t>LUMINÁRIA DE SINALIZAÇÃO DE SAÍDA COM PALAVRA "SAIDA" E IND. DE SENTIDO - SISTEMA AUTÔNOMO</t>
  </si>
  <si>
    <t>Luminária quadrada de embutir em forro de gesso ou modulado de perfil "T" de aba de 25mm com barra de led de 31W e com emissão de luz na cor branco neutro 4000K (±200). Corpo em chapa de aço tratada com acabamento em pintura eletrostática na cor branca. Difusor translúcido. Fluxo luminoso 3.746lm | eficácia luminosa 120lm/W | IRC&gt;80 | driver de corrente: 700mA | IP20.  Ref.: minotauro ME premium da itaim ou equivalentes técnicos</t>
  </si>
  <si>
    <t>Luminária de embutir em forro de gesso ou modulado com led de 19W e emissão de luz na cor branco neutro 4000K (±200). Aba em polímero injetado na cor branca. Refletor em chapa de aço com pintura eletrostática na cor branca. Difusor recuado translúcido. Fluxo luminoso 1.900lm | eficácia luminosa 100lm/W | IRC&gt;80 | driver 500mA | IP20. Ref.: DORAH-E-MC da itaim ou equivalentes técnicos</t>
  </si>
  <si>
    <t>Luminária retangular de embutir em forro de gesso ou modulado com perfil "T" de aba 25mm, com barra de led 17W e emissão de luz na cor branco neutro 4000K (±200). Corpo e aba em chapa de aço em pintura na cor branca. Difusor translúcido. Fluxo luminoso 1.566lm | eficácia luminosa 92lm/W | driver de corrente 350mA. Ref.: minotauro 2PE premium</t>
  </si>
  <si>
    <t>Fornecimento e instalação de sensores de presença infravermelhos para fixação no teto.</t>
  </si>
  <si>
    <t>Fornecimento e instalação de Plug's Macho e Fêmea 2P+T 10A branco, com rabicho de 1,5m de cabo PP #3x2,5mm². Ref. 6158 01 e 6158 04 Pial ou equivalente técnico. Para luminárias instaladas no forro.</t>
  </si>
  <si>
    <t>Fornecimento e Instalação de Luminária Hermética com IP54, com corpo e grade de proteção em liga de alumínio silício, com soquete E27 para 01 lâmpada Bulbo LED 12W(inclusa), com vedação e parafusos em aço inox . Ref: IPTP-26 grade da Wetzel ou equivalentes técnicos</t>
  </si>
  <si>
    <t>Fornecimento e Instalação de Bloco Autônomo LED 35W, com IP54 e autonomia superior a 3 horas. Ref.: ILED40-PT da Ilumac ou equivalentes técnicos</t>
  </si>
  <si>
    <t>06.01.401.12</t>
  </si>
  <si>
    <t>Fornecimento e Instalação Relé Fotoelétrico IP54 (ou superior) completo com base e com regulação de sensibilidade. Ref.: FCR2TF da Exatron ou equivalentes técnicos</t>
  </si>
  <si>
    <t>06.01.402</t>
  </si>
  <si>
    <t>Lâmpadas</t>
  </si>
  <si>
    <t>06.01.402.01</t>
  </si>
  <si>
    <t>SINAPI 91952</t>
  </si>
  <si>
    <t>Fornecimento e Instalação de Interruptor com 1 tecla simples,10A, com suporte e placa.  Ref.: Tramontina, Pial Legrand ou equivalentes técnicos.</t>
  </si>
  <si>
    <t>SINAPI 91959</t>
  </si>
  <si>
    <t>Interruptor com 2 teclas simples,10A.  Ref.: Tramontina, Pial Legrand ou equivalentes técnicos.</t>
  </si>
  <si>
    <t>06.01.403.03</t>
  </si>
  <si>
    <t>SINAPI 91967</t>
  </si>
  <si>
    <t>Interruptor com 3 teclas simples,10A.  Ref.: Tramontina, Pial Legrand ou equivalentes técnicos.</t>
  </si>
  <si>
    <t>06.01.403.04</t>
  </si>
  <si>
    <t>16.007.0002.S.CBR.RJ</t>
  </si>
  <si>
    <t>06.01.403.05</t>
  </si>
  <si>
    <t>Interruptor Diferencial Tetrapolar 4 x 25 A / 30 mA. Ref.: RDW30-25-4 da WEG ou equivalentes técnicos.</t>
  </si>
  <si>
    <t>06.01.403.06</t>
  </si>
  <si>
    <t>com 1 posto para interruptor simples e  1 posto para tomada 2P+T 20A.  Ref.: Tramontina, Pial Legrand ou equivalentes técnicos.</t>
  </si>
  <si>
    <t>06.01.403.10</t>
  </si>
  <si>
    <t>Suporte para 4 tomadas de energia comum e 4 tomadas RJ-45</t>
  </si>
  <si>
    <t>06.01.404.02</t>
  </si>
  <si>
    <t>SINAPI 91994</t>
  </si>
  <si>
    <t>Fornecimento e instalação de tomada padrão brasileiro na cor preta 10 A / 250 V, com suporte e placa. Ref.: Tramontina, Pial Legrand ou equivalentes técnicos.</t>
  </si>
  <si>
    <t>SINAPI 91995</t>
  </si>
  <si>
    <t>Fornecimento e instalação de tomada padrão brasileiro na cor preta 20 A / 250 V, com suporte e placa. Ref.: Tramontina, Pial Legrand ou equivalentes técnicos.</t>
  </si>
  <si>
    <t>Fornecimento e instalação de módulo de tomada padrão brasileiro na cor preta 10 A / 250 V para instalação em caixa de piso . Ref.: Tramontina, Pial Legrand ou equivalentes técnicos.</t>
  </si>
  <si>
    <t>06.01.405</t>
  </si>
  <si>
    <t>Postes e braços</t>
  </si>
  <si>
    <t>06.01.411</t>
  </si>
  <si>
    <t>Reatores un</t>
  </si>
  <si>
    <t>06.01.412</t>
  </si>
  <si>
    <t>“Starter”</t>
  </si>
  <si>
    <t>06.01.413</t>
  </si>
  <si>
    <t>Soquetes</t>
  </si>
  <si>
    <t>06.01.415</t>
  </si>
  <si>
    <t>Fixadores</t>
  </si>
  <si>
    <t>06.01.501</t>
  </si>
  <si>
    <t>Captor</t>
  </si>
  <si>
    <t>06.01.503</t>
  </si>
  <si>
    <t>06.01.505</t>
  </si>
  <si>
    <t>Protetores contra ação mecânica</t>
  </si>
  <si>
    <t>06.01.600</t>
  </si>
  <si>
    <t>Geração de Emergência</t>
  </si>
  <si>
    <t>06.01.601</t>
  </si>
  <si>
    <t>Gerador</t>
  </si>
  <si>
    <t>06.01.602</t>
  </si>
  <si>
    <t>Painel de comando do gerador</t>
  </si>
  <si>
    <t>06.01.603</t>
  </si>
  <si>
    <t>Chave de transferência automática</t>
  </si>
  <si>
    <t>06.01.604</t>
  </si>
  <si>
    <t>Cabos elétricos</t>
  </si>
  <si>
    <t>06.02.000</t>
  </si>
  <si>
    <t>TELEFONIA</t>
  </si>
  <si>
    <t>06.02.100</t>
  </si>
  <si>
    <t>Central Telefônica</t>
  </si>
  <si>
    <t>06.02.200</t>
  </si>
  <si>
    <t>Caixas Telefônicas de Distribuição</t>
  </si>
  <si>
    <t>06.02.300</t>
  </si>
  <si>
    <t>Eletrodutos (inclusive acessórios de conexão,suporte e fixação)</t>
  </si>
  <si>
    <t>06.02.400</t>
  </si>
  <si>
    <t>Cabos e Fios(inclusive blocos terminais)</t>
  </si>
  <si>
    <t>06.02.500</t>
  </si>
  <si>
    <t>Hastes de aterramento</t>
  </si>
  <si>
    <t>06.02.600</t>
  </si>
  <si>
    <t>Cabos de aterramento</t>
  </si>
  <si>
    <t>Painéis de Supervisão</t>
  </si>
  <si>
    <t>Equipamentos de Detecção</t>
  </si>
  <si>
    <t>Eletrodutos (inclusive acessórios de conexão, suporte e fixação)</t>
  </si>
  <si>
    <t>06.03.400</t>
  </si>
  <si>
    <t>Cabos e Fios</t>
  </si>
  <si>
    <t>06.03.500</t>
  </si>
  <si>
    <t>Conectores e Terminais</t>
  </si>
  <si>
    <t>06.04.000</t>
  </si>
  <si>
    <t>SONORIZAÇÃO</t>
  </si>
  <si>
    <t>06.04.100</t>
  </si>
  <si>
    <t>Central de Som</t>
  </si>
  <si>
    <t>06.04.200</t>
  </si>
  <si>
    <t>Sonofletores</t>
  </si>
  <si>
    <t>06.04.300</t>
  </si>
  <si>
    <t>06.04.400</t>
  </si>
  <si>
    <t>06.04.500</t>
  </si>
  <si>
    <t xml:space="preserve">Conectores e Terminais </t>
  </si>
  <si>
    <t>06.05.000</t>
  </si>
  <si>
    <t>RELÓGIOS SINCRONIZADOS</t>
  </si>
  <si>
    <t>06.05.100</t>
  </si>
  <si>
    <t>Relógios Mestre e Escravos</t>
  </si>
  <si>
    <t>06.05.200</t>
  </si>
  <si>
    <t>Relógios Secundários</t>
  </si>
  <si>
    <t>06.05.300</t>
  </si>
  <si>
    <t>06.05.400</t>
  </si>
  <si>
    <t>06.06.000</t>
  </si>
  <si>
    <t>ANTENAS COLETIVAS DE TV E FM E TV A CABO</t>
  </si>
  <si>
    <t>06.06.100</t>
  </si>
  <si>
    <t>Antenas</t>
  </si>
  <si>
    <t>06.06.200</t>
  </si>
  <si>
    <t>Painel Monitor</t>
  </si>
  <si>
    <t>06.06.300</t>
  </si>
  <si>
    <t>06.06.400</t>
  </si>
  <si>
    <t>06.06.500</t>
  </si>
  <si>
    <t>06.06.600</t>
  </si>
  <si>
    <t>06.07.000</t>
  </si>
  <si>
    <t>CIRCUITO FECHADO DE TELEVISÃO</t>
  </si>
  <si>
    <t>06.07.100</t>
  </si>
  <si>
    <t>Central de Supervisão</t>
  </si>
  <si>
    <t>06.07.200</t>
  </si>
  <si>
    <t>Câmaras, Objetivas e Equipamentos Auxiliares</t>
  </si>
  <si>
    <t>06.07.300</t>
  </si>
  <si>
    <t>Eletrodutos(inclusive acessórios de conexão, suporte e fixação)</t>
  </si>
  <si>
    <t>06.07.400</t>
  </si>
  <si>
    <t>06.08.000</t>
  </si>
  <si>
    <t>SISTEMA DE SUPERVISÃO, COMANDO E CONTROLE</t>
  </si>
  <si>
    <t>06.08.100</t>
  </si>
  <si>
    <t>06.08.200</t>
  </si>
  <si>
    <t>Unidades de Controle (remotas)</t>
  </si>
  <si>
    <t>06.08.300</t>
  </si>
  <si>
    <t>Condutores Elétricos</t>
  </si>
  <si>
    <t>06.08.400</t>
  </si>
  <si>
    <t>Condutores de Sinal</t>
  </si>
  <si>
    <t>06.08.500</t>
  </si>
  <si>
    <t>06.08.600</t>
  </si>
  <si>
    <t>Fibras Óticas</t>
  </si>
  <si>
    <t>06.08.700</t>
  </si>
  <si>
    <t>06.09.001</t>
  </si>
  <si>
    <t>“Hub”</t>
  </si>
  <si>
    <t>Fornecimento e Instalação de Rack tipo Armário em chapa de aço bitola 18, com pintura eletrostática a pó, na cor cinza, tamanho 19" x 28U´s (Profundidade=700mm), venezianas nas laterais, e na porta traseira, com porta de aço acrílico com fecho cremonia e maçaneta "L", com chave Yale. Ref: Carthom's ou equivalentes técnicos</t>
  </si>
  <si>
    <t>Fornecimento e Instalação de Ventilador Duplo 127V para Rack padrão 19", c/ conexões, fixações e acessórios. Ref: Carthom's ou equivalentes técnicos</t>
  </si>
  <si>
    <t>Fornecimento e Instalação de Voice Panel de 30 Portas, c/ conexões, fixações e acessórios. Ref:: FURUKAWA ou equivalentes técnicos</t>
  </si>
  <si>
    <t>Conversor ótico</t>
  </si>
  <si>
    <t>Cabos em par trançado</t>
  </si>
  <si>
    <t>Cabos de fibras óticas</t>
  </si>
  <si>
    <t>Cabos de conexão</t>
  </si>
  <si>
    <t>Fornec./passagem de cabo de cobre tetrapolar tipo PP, seção 4x2,5mm², encordoamento classe 5, isolação 750V - 70º, não halogenado,  com conexões, fixações e acessórios - Ref.: Afumex - Prysmian ou equivalente</t>
  </si>
  <si>
    <t>06.09.006.02</t>
  </si>
  <si>
    <t>Fornec./passagem de cabo de cobre tetrapolar tipo PP, seção 3x2,5mm², encordoamento classe 5, isolação 750V - 70º, não halogenado,  com conexões, fixações e acessórios - Ref.: Afumex - Prysmian ou equivalente</t>
  </si>
  <si>
    <t>06.09.006.03</t>
  </si>
  <si>
    <t>16.006.0002.S.CBR.RJ</t>
  </si>
  <si>
    <t>Fornec./passagem de cabo de cobre tetrapolar tipo PP, seção 4x1,5mm², encordoamento classe 5, isolação 750V - 70º, não halogenado,  com conexões, fixações e acessórios - Ref.: Afumex - Prysmian ou equivalente</t>
  </si>
  <si>
    <t>06.09.007</t>
  </si>
  <si>
    <t>06.09.007.01</t>
  </si>
  <si>
    <t>SINAPI 98307</t>
  </si>
  <si>
    <r>
      <t xml:space="preserve">Fornecimento e Instalação de </t>
    </r>
    <r>
      <rPr>
        <b/>
        <sz val="10"/>
        <rFont val="Arial"/>
        <family val="2"/>
      </rPr>
      <t>Conector RJ-45 Fêmea</t>
    </r>
    <r>
      <rPr>
        <sz val="10"/>
        <rFont val="Arial"/>
        <family val="2"/>
      </rPr>
      <t>, categoria 5e, inclusive espelho e moldura para tomada. Ref: FURUKAWA ou equivalentes técnicos</t>
    </r>
  </si>
  <si>
    <t>Caixas para tomadas</t>
  </si>
  <si>
    <t>Eletrocalhas (inclusive acessórios de conexão, suporte e fixação)</t>
  </si>
  <si>
    <t>Eletrocalha perfurada "C"  (com abas) 50 x 50 mm</t>
  </si>
  <si>
    <t>Eletrocalha perfurada "C"  (com abas) 100 x 50 mm</t>
  </si>
  <si>
    <t>Fornecimento e Instalação de Patch Pannel c/ 24 portas, categoria 5e, 19"x1U, c/ conexões, fixações e acessórios. Ref:: RoHS da FURUKAWA ou equivalentes técnicos</t>
  </si>
  <si>
    <t>Fornecimento e Intalação de Bandeja 1u com fixação frontal em Rack padrão 19" Ref: Carthom's ou equivalentes técnicos</t>
  </si>
  <si>
    <t>Fornecimento e Instalação de Patch Cord RJ-45/RJ-45 de 1,5m, categoria 5e. Ref: FURUKAWA ou equivalentes técnicos [patch cord para uso interno do rack]</t>
  </si>
  <si>
    <t>Fornecimento e Instalação de Patch Cord RJ-45/RJ-45 de 2,5m, categoria 5e. Ref: FURUKAWA ou equivalentes técnicos [patch cord para ligação de equipamentos aos pontos no piso/parede]</t>
  </si>
  <si>
    <t>Fornecimento de Testes: Relatório de Certificação dos Cabos de Lógica dos Terminais de Rede a ser entregue em uma cópia plotada e uma em mídia digital (1 cópia para a GIMAT) com os dados especificados em memorial para Cabo UTP 4 pares Cat5e / 24AWG.</t>
  </si>
  <si>
    <t>Fornecimento e Instalação de Cabo UTP 4 pares tipo CM Cat. 5e, 24 AWG, c/ conexões, fixações e acessórios. Ref: Multilan-Plus Furukawa ou equivalentes técnicos</t>
  </si>
  <si>
    <t>06.09.012.08</t>
  </si>
  <si>
    <t>Fornecimento e Instalação de DG de Padrão Telebrás Nº 3: 400x400x120mm, de Embutir ou Sobrepor conf. Projeto, c/ conexões, fixações e acessórios. Ref: Cemar ou equivalentes técnicos</t>
  </si>
  <si>
    <t>06.09.012.09</t>
  </si>
  <si>
    <t>Fornecimento e Instalação barramento de cobre para aterramento padrão Telebrás c/ conexões, fixações e acessórios.. Ref: Bargoa ou equivalentes técnicos</t>
  </si>
  <si>
    <t>06.09.012.10</t>
  </si>
  <si>
    <t>Fornecimento e Instalação de Bastidor para 10 Blocos M10, c/ conexões, fixações e acessórios. Ref: Bargoa ou equivalentes técnicos</t>
  </si>
  <si>
    <t>06.09.012.11</t>
  </si>
  <si>
    <t>Fornecimento e Instalação de Bloco M10, c/ conexões, fixações e acessórios. Ref: Bargoa ou equivalentes técnicos</t>
  </si>
  <si>
    <t>06.09.012.12</t>
  </si>
  <si>
    <t>Fornecimento e Instalação de Anel Guia AGS 1 c/ conexões, fixações e acessórios. Ref: Bargoa ou equivalentes técnicos</t>
  </si>
  <si>
    <t>06.09.012.13</t>
  </si>
  <si>
    <t>Fornecimento e Instalação de Braçadeira BC-1 c/ conexões, fixações e acessórios. Ref: Bargoa ou equivalentes técnicos</t>
  </si>
  <si>
    <t>06.09.012.14</t>
  </si>
  <si>
    <t>Fornecimento e Instalação de cabo telefônico CI50-20 - 20 pares</t>
  </si>
  <si>
    <t>06.10.000</t>
  </si>
  <si>
    <t>06.10.100</t>
  </si>
  <si>
    <t>06.10.101</t>
  </si>
  <si>
    <t>06.10.102</t>
  </si>
  <si>
    <t>06.10.103</t>
  </si>
  <si>
    <t>06.10.200</t>
  </si>
  <si>
    <t>06.10.201</t>
  </si>
  <si>
    <t>06.10.202</t>
  </si>
  <si>
    <t>06.10.300</t>
  </si>
  <si>
    <t>06.10.301</t>
  </si>
  <si>
    <t>06.10.302</t>
  </si>
  <si>
    <t>07.02.100</t>
  </si>
  <si>
    <t>Resfriadores de Água</t>
  </si>
  <si>
    <t>07.02.101</t>
  </si>
  <si>
    <t>Recíprocos</t>
  </si>
  <si>
    <t>07.02.102</t>
  </si>
  <si>
    <t>“Self Contained” com condensação a ar</t>
  </si>
  <si>
    <t>“Self Contained” com condensação a água</t>
  </si>
  <si>
    <t>07.02.202.01</t>
  </si>
  <si>
    <r>
      <t xml:space="preserve">Unidade Multisplit Inverter, capacidade nominal de 34.000BTU/h, condensadora de descarga horizontal, com proteção galvânica nas aletas do condensador, gás refrigerante ecológico (HFC), </t>
    </r>
    <r>
      <rPr>
        <b/>
        <sz val="10"/>
        <rFont val="Arial"/>
        <family val="2"/>
      </rPr>
      <t>só frio</t>
    </r>
    <r>
      <rPr>
        <sz val="10"/>
        <rFont val="Arial"/>
        <family val="2"/>
      </rPr>
      <t>. Combinação de unidades internas: Hi Wall (12000+3x9000BTU/h) - Fabricante de Ref.: Linha Multi-Split Modelo 4MXS100KVM da Daikin, equivalente ou superior. Tensão: 220V-1ø-60Hz</t>
    </r>
  </si>
  <si>
    <t>07.02.202.02</t>
  </si>
  <si>
    <r>
      <t xml:space="preserve">Unidade Multisplit Inverter, capacidade nominal de 28.000BTU/h, condensadora de descarga horizontal, com proteção galvânica nas aletas do condensador, gás refrigerante ecológico (HFC), </t>
    </r>
    <r>
      <rPr>
        <b/>
        <sz val="10"/>
        <rFont val="Arial"/>
        <family val="2"/>
      </rPr>
      <t>só frio</t>
    </r>
    <r>
      <rPr>
        <sz val="10"/>
        <rFont val="Arial"/>
        <family val="2"/>
      </rPr>
      <t>. Combinação de unidades internas: Hi Wall (4x9000BTU/h) - Fabricante de Ref.: Linha Multi-Split Modelo 4MXS80KVM da Daikin, equivalente ou superior. Tensão: 220V-1ø-60Hz</t>
    </r>
  </si>
  <si>
    <t>07.02.202.03</t>
  </si>
  <si>
    <r>
      <t xml:space="preserve">Unidade condicionadora tipo minisplit Piso-Teto Inverter, capacidade nominal de 36.000 BTU/h, condensadora de descarga horizontal, com proteção galvânica nas aletas do condensador, gás refrigerante ecológico (HFC), </t>
    </r>
    <r>
      <rPr>
        <b/>
        <sz val="10"/>
        <rFont val="Arial"/>
        <family val="2"/>
      </rPr>
      <t>só frio</t>
    </r>
    <r>
      <rPr>
        <sz val="10"/>
        <rFont val="Arial"/>
        <family val="2"/>
      </rPr>
      <t>. Fabricante de Ref.: Linha Split Space, Série 42XQV da Carrier, equivalente ou superior. Tensão: 220V-1ø-60Hz</t>
    </r>
  </si>
  <si>
    <t>07.02.202.04</t>
  </si>
  <si>
    <r>
      <t xml:space="preserve">Unidade condicionadora tipo minisplit Piso-Teto Inverter, capacidade nominal de 24.000 BTU/h, condensadora de descarga horizontal, com proteção galvânica nas aletas do condensador, gás refrigerante ecológico (HFC), </t>
    </r>
    <r>
      <rPr>
        <b/>
        <sz val="10"/>
        <rFont val="Arial"/>
        <family val="2"/>
      </rPr>
      <t>só frio</t>
    </r>
    <r>
      <rPr>
        <sz val="10"/>
        <rFont val="Arial"/>
        <family val="2"/>
      </rPr>
      <t>. Fabricante de Ref.: Linha Split Space, Série 42XQV da Carrier, equivalente ou superior. Tensão: 220V-1ø-60Hz</t>
    </r>
  </si>
  <si>
    <t>“Fan &amp; Coil”</t>
  </si>
  <si>
    <t>INSUMO 11051</t>
  </si>
  <si>
    <t>Chapa de aço galvanizado #26 para Dutos de ventilação, incluindo fabricação, montagem, instalação e fixação. Ref.: Chapa de aço galvanizado NBR7008 ZC</t>
  </si>
  <si>
    <t>INSUMO 39632</t>
  </si>
  <si>
    <t>Chapa de aço galvanizado #24 para Dutos de ventilação, incluindo fabricação, montagem, instalação e fixação. Ref.: Chapa de aço galvanizado NBR7008 ZC</t>
  </si>
  <si>
    <t>INSUMO 11049</t>
  </si>
  <si>
    <t>Chapa de aço galvanizado #22 para Dutos de ventilação, incluindo fabricação, montagem, instalação e fixação. Ref.: Chapa de aço galvanizado NBR7008 ZC</t>
  </si>
  <si>
    <t>Duto flexível sem isolamento térmico - D = 209 mm (8") - Ref.: Multivac Aludec 60</t>
  </si>
  <si>
    <t>Duto flexível sem isolamento térmico - D = 185 mm (7") - Ref.: Multivac Aludec 60</t>
  </si>
  <si>
    <t>Duto flexível sem isolamento térmico - D = 161 mm (6") - Ref.: Multivac Aludec 60</t>
  </si>
  <si>
    <t>Duto flexível sem isolamento térmico - D = 131 mm (5") - Ref.: Multivac Aludec 60</t>
  </si>
  <si>
    <t>Duto flexível sem isolamento térmico - D = 86 mm (3") - Ref.: Multivac Aludec 60</t>
  </si>
  <si>
    <t>07.02.302</t>
  </si>
  <si>
    <t>“Dumpers”</t>
  </si>
  <si>
    <t>07.02.303</t>
  </si>
  <si>
    <t>Bocas de ar</t>
  </si>
  <si>
    <t>07.02.303.01</t>
  </si>
  <si>
    <t>Grelha de ventilação de alumínio, aletas verticais ajustáveis individualmente, dupla deflexão, com registro e caixa pleno, LxH (250x250)mm - Ref.: Trox VAT-DG</t>
  </si>
  <si>
    <t>07.02.303.02</t>
  </si>
  <si>
    <t>Grelha de ventilação de alumínio, aletas verticais ajustáveis individualmente, dupla deflexão, com registro e caixa pleno, LxH (200x200)mm - Ref.: Trox VAT-DG</t>
  </si>
  <si>
    <t>07.02.303.03</t>
  </si>
  <si>
    <t>Grelha de ventilação de alumínio, aletas verticais ajustáveis individualmente, dupla deflexão, com registro e caixa pleno, LxH (150x100)mm - Ref.: Trox VAT-DG</t>
  </si>
  <si>
    <t>07.02.303.04</t>
  </si>
  <si>
    <t>Difusor redondo em plástico ABS, com disco regulável - Ref.: Ventidec DVK-R, diam.: 200mm</t>
  </si>
  <si>
    <t>07.02.303.05</t>
  </si>
  <si>
    <t>Difusor redondo em plástico ABS, com disco regulável - Ref.: Ventidec DVK-R, diam.: 150mm</t>
  </si>
  <si>
    <t>07.02.303.06</t>
  </si>
  <si>
    <t>Difusor redondo em plástico ABS, com disco regulável - Ref.: Ventidec DVK-R, diam.: 125mm</t>
  </si>
  <si>
    <t>07.02.304</t>
  </si>
  <si>
    <t>Isolamento térmico</t>
  </si>
  <si>
    <t>07.02.400</t>
  </si>
  <si>
    <t>Redes Hidráulicas (Idem 05.00.000)</t>
  </si>
  <si>
    <t>07.02.410</t>
  </si>
  <si>
    <t>07.02.411</t>
  </si>
  <si>
    <t>07.02.411.01</t>
  </si>
  <si>
    <t>Tubo de cobre rígido para refrigeração, esp. Parede 0.79 mm ø1/4", incluindo suportes, solda e acessórios para instalação, com isolamento em espuma elastomérica - ref. Armaflex ou equivalente (ver especificações em memorial executivo).</t>
  </si>
  <si>
    <t>07.02.411.02</t>
  </si>
  <si>
    <t>Tubo de cobre rígido para refrigeração, esp. Parede 0.79 mm ø3/8", incluindo suportes, solda e acessórios para instalação, com isolamento em espuma elastomérica - ref. Armaflex ou equivalente (ver especificações em memorial executivo).</t>
  </si>
  <si>
    <t>07.02.411.03</t>
  </si>
  <si>
    <t>Tubo de cobre rígido para refrigeração, esp. Parede 0.79 mm ø5/8", incluindo suportes, solda e acessórios para instalação, com isolamento em espuma elastomérica - ref. Armaflex ou equivalente (ver especificações em memorial executivo).</t>
  </si>
  <si>
    <t>07.02.410.02</t>
  </si>
  <si>
    <t>07.02.410.03</t>
  </si>
  <si>
    <t>07.02.410.04</t>
  </si>
  <si>
    <t>07.02.410.05</t>
  </si>
  <si>
    <t>07.02.410.06</t>
  </si>
  <si>
    <t>07.02.410.07</t>
  </si>
  <si>
    <t>07.02.410.08</t>
  </si>
  <si>
    <t>07.02.410.09</t>
  </si>
  <si>
    <t>07.02.420</t>
  </si>
  <si>
    <t>07.02.421</t>
  </si>
  <si>
    <t>07.02.421.01</t>
  </si>
  <si>
    <t>Tubulação de drenagem de condensado em tubo de PVC soldável para água fria, diâmetro: 3/4" com isolamento térmico em espuma, tipo Elumaflex ou equivalente. Incluindo curvas, conexões, acessórios e suportes para instalação</t>
  </si>
  <si>
    <t>07.02.421.02</t>
  </si>
  <si>
    <t>Tubulação de drenagem de condensado em tubo de PVC soldável para água fria, diâmetro: 1" com isolamento térmico em espuma, tipo Elumaflex ou equivalente. Incluindo curvas, conexões, acessórios e suportes para instalação</t>
  </si>
  <si>
    <t>07.02.500</t>
  </si>
  <si>
    <t>07.02.501</t>
  </si>
  <si>
    <t>Controles (termostato, umidostato, válvulas de controle motorizadas e outros)</t>
  </si>
  <si>
    <t>07.02.502</t>
  </si>
  <si>
    <t>Tomada de ar exterior com veneziana e tela de proteção, LxH (250x150)mm - Ref.: Trox AWK</t>
  </si>
  <si>
    <t>07.02.503</t>
  </si>
  <si>
    <t>Torre de resfriamento</t>
  </si>
  <si>
    <t>07.02.504</t>
  </si>
  <si>
    <t>Bombas</t>
  </si>
  <si>
    <t>07.02.505</t>
  </si>
  <si>
    <t>Equipamento para aquecimento do ar</t>
  </si>
  <si>
    <t>07.02.506</t>
  </si>
  <si>
    <t>Equipamento para umidificação do ar</t>
  </si>
  <si>
    <t>07.02.507</t>
  </si>
  <si>
    <t>07.02.600</t>
  </si>
  <si>
    <t>Tanques para termoacumulação</t>
  </si>
  <si>
    <t>07.02.601</t>
  </si>
  <si>
    <t>Tanques para acumulação de gelo</t>
  </si>
  <si>
    <t>07.02.602</t>
  </si>
  <si>
    <t>Tanques para acumulação de água gelada</t>
  </si>
  <si>
    <t>07.02.700</t>
  </si>
  <si>
    <t>07.02.700.01</t>
  </si>
  <si>
    <t>Caixa porta-filtros, classes G4 + F5, construída em chapa galvanizada - Ref. Modelo MFL-250F da Soler&amp;Palau ou equivalente</t>
  </si>
  <si>
    <t>07.02.700.02</t>
  </si>
  <si>
    <t>Caixa porta-filtros, classes G4 + F5, construída em chapa galvanizada - Ref. Modelo MFL-200F da Soler&amp;Palau ou equivalente</t>
  </si>
  <si>
    <t>07.02.700.03</t>
  </si>
  <si>
    <t>Abraçadeira de Nylon - 19x810 mm de comprimento (p/ diâmetros de até 200 mm - 8")</t>
  </si>
  <si>
    <t>07.02.700.04</t>
  </si>
  <si>
    <t>Fita PP metalizada autoadesiva  - rolo de 50 m x 48 mm - Ref. Multivac</t>
  </si>
  <si>
    <t>07.02.700.05</t>
  </si>
  <si>
    <t>Junta Flexível de aço galvanizado e lona de PVC - 7x10x7 cm - Rolo 5 metros.  Ref.: Multivac ou equivalente</t>
  </si>
  <si>
    <t>07.02.700.06</t>
  </si>
  <si>
    <t>Fornecimento e instalação de revestimento em Alumínio Corrugado com barreira de vapor, espessura mínima de 0,15 mm, corrugação 3/16". Incluindo cintas, selos e todos os acessórios e insumos para instalação. Utilização: proteção mecânica de interligações frigorígenas externas.</t>
  </si>
  <si>
    <t>07.02.700.07</t>
  </si>
  <si>
    <t>Carga de Gás Refrigerante, tipo R-410a. Inclui aferição e ajuste da carga para o equipamento, conforme especificação do seu fabricante. As medições deverão ser organizadas em relatório a ser submetido à fiscalização. Ref.: DuPont, ou equivalente.</t>
  </si>
  <si>
    <t>07.02.700.08</t>
  </si>
  <si>
    <t>Plaqueta em acrilico para identificação dos equipamentos e quadros na cor preta e letras brancas. Ref.: Afixgraf ou equivalente</t>
  </si>
  <si>
    <t>07.02.700.09</t>
  </si>
  <si>
    <t>Amortecedor de impacto e vibração, tipo coxim de borracha, dimensões Ø50x50mm, c/ parafuso de ajuste até 3/8", capacidade 150kg. Utilização: unidades de ar exterior e condensadoras minisplit.</t>
  </si>
  <si>
    <t>07.02.700.10</t>
  </si>
  <si>
    <t>Fretes, transportes e deslocamentos dos equipamentos a serem instados, incluindo transporte vertical e horizontal até o ponto definitivo de instalação</t>
  </si>
  <si>
    <t>07.02.700.11</t>
  </si>
  <si>
    <t>Execução de balanceamento de vazões de ar em todos os difusores e grelhas das redes de dutos, utilizando-se anemômetro digital aferido e com boa precisão. As medições deverão ser organizadas em relatório, a ser submetido a fiscalização..</t>
  </si>
  <si>
    <t>07.02.700.12</t>
  </si>
  <si>
    <t>Start-up global da instalação, incluindo teste hidrostático, compreendendo testes, ajustes, balanceamentos, afierção de válvulas de balanceamento, treinamento de pessoal, programação do sistema, emissão de documentos, projeto "as built", entre outros trâmites necessários ao bom funcionamento da instalação. Deverá ser confeccionado um relatório completo, com todas as medições importantes (subresfriamento, superaquecimento, correntes elétricas, entre outros) a ser submetido à Fiscalização para aprovação.</t>
  </si>
  <si>
    <t>07.03.000</t>
  </si>
  <si>
    <t>ESCADAS ROLANTES</t>
  </si>
  <si>
    <t>07.04.101.01</t>
  </si>
  <si>
    <t>Ventilador ar exterior centrífugo em linha, para duto - D=250mm - Ref. TD-1300/250 Silent da Soler&amp;Palau, ou equivalente -  Tensão: 220V-1ø-60Hz</t>
  </si>
  <si>
    <t>07.04.101.02</t>
  </si>
  <si>
    <t>Ventilador ar exterior centrífugo em linha, para duto - D=200mm - Ref. TD-1000/200 Silent da Soler&amp;Palau, ou equivalente -  Tensão: 220V-1ø-60Hz</t>
  </si>
  <si>
    <t>Ventilador ar exterior centrífugo em linha, para duto - D=200mm - Ref. TD-800/200 Silent da Soler&amp;Palau, ou equivalente -  Tensão: 220V-1ø-60Hz</t>
  </si>
  <si>
    <t>Ventilador exaustor centrífugo em linha, para duto - D=160mm - Ref. TD-560/160 Mixvent da Soler&amp;Palau, ou equivalente -  Tensão: 220V-1ø-60Hz</t>
  </si>
  <si>
    <t>07.04.102</t>
  </si>
  <si>
    <t>Axiais</t>
  </si>
  <si>
    <t>07.04.200</t>
  </si>
  <si>
    <t>07.04.201</t>
  </si>
  <si>
    <t>07.04.202</t>
  </si>
  <si>
    <t>07.04.203</t>
  </si>
  <si>
    <t>07.04.204</t>
  </si>
  <si>
    <t>07.04.302</t>
  </si>
  <si>
    <t>Filtros</t>
  </si>
  <si>
    <t>07.05.000</t>
  </si>
  <si>
    <t>COMPACTADORES DE RESÍDUOS SÓLIDOS</t>
  </si>
  <si>
    <t>07.06.000</t>
  </si>
  <si>
    <t>PORTAS AUTOMÁTICAS</t>
  </si>
  <si>
    <t>07.07.000</t>
  </si>
  <si>
    <t>GÁS COMBUSTÍVEL</t>
  </si>
  <si>
    <t>07.07.100</t>
  </si>
  <si>
    <t>Tubulações e Conexões de Aço-Carbono</t>
  </si>
  <si>
    <t>07.07.101</t>
  </si>
  <si>
    <t>07.07.102</t>
  </si>
  <si>
    <t>07.07.103</t>
  </si>
  <si>
    <t>07.07.104</t>
  </si>
  <si>
    <t>07.07.105</t>
  </si>
  <si>
    <t>07.07.106</t>
  </si>
  <si>
    <t>Sela</t>
  </si>
  <si>
    <t>07.07.107</t>
  </si>
  <si>
    <t>07.07.108</t>
  </si>
  <si>
    <t>Bujão oco</t>
  </si>
  <si>
    <t>07.07.109</t>
  </si>
  <si>
    <t>07.07.110</t>
  </si>
  <si>
    <t>07.07.111</t>
  </si>
  <si>
    <t>Meia-luva</t>
  </si>
  <si>
    <t>07.07.112</t>
  </si>
  <si>
    <t>Colar</t>
  </si>
  <si>
    <t>07.07.113</t>
  </si>
  <si>
    <t>07.07.114</t>
  </si>
  <si>
    <t>07.07.115</t>
  </si>
  <si>
    <t>07.07.116</t>
  </si>
  <si>
    <t>07.07.117</t>
  </si>
  <si>
    <t>Válvula</t>
  </si>
  <si>
    <t>07.07.118</t>
  </si>
  <si>
    <t>Junta</t>
  </si>
  <si>
    <t>07.07.200</t>
  </si>
  <si>
    <t>07.07.201</t>
  </si>
  <si>
    <t>07.07.202</t>
  </si>
  <si>
    <t>07.07.203</t>
  </si>
  <si>
    <t>07.07.204</t>
  </si>
  <si>
    <t>07.07.205</t>
  </si>
  <si>
    <t>07.07.206</t>
  </si>
  <si>
    <t>07.07.207</t>
  </si>
  <si>
    <t>07.07.208</t>
  </si>
  <si>
    <t>07.07.209</t>
  </si>
  <si>
    <t>07.07.300</t>
  </si>
  <si>
    <t>07.07.301</t>
  </si>
  <si>
    <t>Unidade completa de geração de gás combustível</t>
  </si>
  <si>
    <t>07.08.000</t>
  </si>
  <si>
    <t>VAPOR</t>
  </si>
  <si>
    <t>07.08.100</t>
  </si>
  <si>
    <t>07.08.101</t>
  </si>
  <si>
    <t>07.08.102</t>
  </si>
  <si>
    <t>07.08.103</t>
  </si>
  <si>
    <t>07.08.104</t>
  </si>
  <si>
    <t>07.08.105</t>
  </si>
  <si>
    <t>07.08.106</t>
  </si>
  <si>
    <t>07.08.107</t>
  </si>
  <si>
    <t>07.08.108</t>
  </si>
  <si>
    <t>07.08.109</t>
  </si>
  <si>
    <t>07.08.110</t>
  </si>
  <si>
    <t>07.08.111</t>
  </si>
  <si>
    <t>07.08.112</t>
  </si>
  <si>
    <t>07.08.113</t>
  </si>
  <si>
    <t>07.08.114</t>
  </si>
  <si>
    <t>07.08.115</t>
  </si>
  <si>
    <t>07.08.116</t>
  </si>
  <si>
    <t>07.08.117</t>
  </si>
  <si>
    <t>Conexão</t>
  </si>
  <si>
    <t>07.08.200</t>
  </si>
  <si>
    <t>07.08.201</t>
  </si>
  <si>
    <t>Unidade completa de geração de vapor</t>
  </si>
  <si>
    <t>07.08.202</t>
  </si>
  <si>
    <t>07.08.203</t>
  </si>
  <si>
    <t>Purgadores</t>
  </si>
  <si>
    <t>07.08.204</t>
  </si>
  <si>
    <t>Visores</t>
  </si>
  <si>
    <t>07.08.205</t>
  </si>
  <si>
    <t>Separadores de umidade</t>
  </si>
  <si>
    <t>07.08.206</t>
  </si>
  <si>
    <t>Válvulas de segurança</t>
  </si>
  <si>
    <t>07.09.000</t>
  </si>
  <si>
    <t>AR COMPRIMIDO</t>
  </si>
  <si>
    <t>07.09.100</t>
  </si>
  <si>
    <t>07.09.101</t>
  </si>
  <si>
    <t>07.09.102</t>
  </si>
  <si>
    <t>07.09.103</t>
  </si>
  <si>
    <t>07.09.104</t>
  </si>
  <si>
    <t>07.09.105</t>
  </si>
  <si>
    <t>07.09.106</t>
  </si>
  <si>
    <t>07.09.107</t>
  </si>
  <si>
    <t>07.09.108</t>
  </si>
  <si>
    <t>07.09.109</t>
  </si>
  <si>
    <t>07.09.110</t>
  </si>
  <si>
    <t>07.09.111</t>
  </si>
  <si>
    <t>07.09.112</t>
  </si>
  <si>
    <t>07.09.113</t>
  </si>
  <si>
    <t>07.09.114</t>
  </si>
  <si>
    <t>07.09.115</t>
  </si>
  <si>
    <t>07.09.116</t>
  </si>
  <si>
    <t>07.09.117</t>
  </si>
  <si>
    <t>07.09.200</t>
  </si>
  <si>
    <t>07.09.201</t>
  </si>
  <si>
    <t>07.09.202</t>
  </si>
  <si>
    <t>07.09.203</t>
  </si>
  <si>
    <t>07.09.204</t>
  </si>
  <si>
    <t>07.09.205</t>
  </si>
  <si>
    <t>07.09.206</t>
  </si>
  <si>
    <t>07.09.207</t>
  </si>
  <si>
    <t>07.09.208</t>
  </si>
  <si>
    <t>07.09.209</t>
  </si>
  <si>
    <t>07.09.300</t>
  </si>
  <si>
    <t>07.09.301</t>
  </si>
  <si>
    <t>Unidade completa de geração de ar comprimido</t>
  </si>
  <si>
    <t>07.09.302</t>
  </si>
  <si>
    <t>07.09.303</t>
  </si>
  <si>
    <t>07.09.304</t>
  </si>
  <si>
    <t>07.10.000</t>
  </si>
  <si>
    <t>VÁCUO</t>
  </si>
  <si>
    <t>07.10.100</t>
  </si>
  <si>
    <t>07.10.101</t>
  </si>
  <si>
    <t>07.10.102</t>
  </si>
  <si>
    <t>07.10.103</t>
  </si>
  <si>
    <t>07.10.104</t>
  </si>
  <si>
    <t>07.10.105</t>
  </si>
  <si>
    <t>07.10.106</t>
  </si>
  <si>
    <t>07.10.107</t>
  </si>
  <si>
    <t>07.10.108</t>
  </si>
  <si>
    <t>07.10.109</t>
  </si>
  <si>
    <t>07.10.110</t>
  </si>
  <si>
    <t>07.10.111</t>
  </si>
  <si>
    <t>07.10.112</t>
  </si>
  <si>
    <t>07.10.113</t>
  </si>
  <si>
    <t>07.10.114</t>
  </si>
  <si>
    <t>07.10.115</t>
  </si>
  <si>
    <t>07.10.116</t>
  </si>
  <si>
    <t>07.10.117</t>
  </si>
  <si>
    <t>07.10.118</t>
  </si>
  <si>
    <t>Anel</t>
  </si>
  <si>
    <t>07.10.200</t>
  </si>
  <si>
    <t>07.10.201</t>
  </si>
  <si>
    <t>07.10.202</t>
  </si>
  <si>
    <t>07.10.203</t>
  </si>
  <si>
    <t>07.10.204</t>
  </si>
  <si>
    <t>07.10.205</t>
  </si>
  <si>
    <t>07.10.206</t>
  </si>
  <si>
    <t>07.10.207</t>
  </si>
  <si>
    <t>07.10.208</t>
  </si>
  <si>
    <t>07.10.209</t>
  </si>
  <si>
    <t>07.10.300</t>
  </si>
  <si>
    <t>07.10.301</t>
  </si>
  <si>
    <t>Unidade completa de geração de vácuo</t>
  </si>
  <si>
    <t>07.11.000</t>
  </si>
  <si>
    <t>OXIGÊNIO</t>
  </si>
  <si>
    <t>07.11.100</t>
  </si>
  <si>
    <t>07.11.101</t>
  </si>
  <si>
    <t>07.11.102</t>
  </si>
  <si>
    <t>07.11.103</t>
  </si>
  <si>
    <t>07.11.104</t>
  </si>
  <si>
    <t>07.11.105</t>
  </si>
  <si>
    <t>07.11.106</t>
  </si>
  <si>
    <t>07.11.107</t>
  </si>
  <si>
    <t>07.11.108</t>
  </si>
  <si>
    <t>07.11.109</t>
  </si>
  <si>
    <t>07.11.110</t>
  </si>
  <si>
    <t>07.11.111</t>
  </si>
  <si>
    <t>07.11.112</t>
  </si>
  <si>
    <t>07.11.113</t>
  </si>
  <si>
    <t>07.11.200</t>
  </si>
  <si>
    <t>07.11.201</t>
  </si>
  <si>
    <t>07.11.202</t>
  </si>
  <si>
    <t>07.11.203</t>
  </si>
  <si>
    <t>07.11.204</t>
  </si>
  <si>
    <t>07.11.205</t>
  </si>
  <si>
    <t>07.11.206</t>
  </si>
  <si>
    <t>07.11.207</t>
  </si>
  <si>
    <t>07.11.208</t>
  </si>
  <si>
    <t>07.11.209</t>
  </si>
  <si>
    <t>07.11.300</t>
  </si>
  <si>
    <t>07.11.301</t>
  </si>
  <si>
    <t>Unidade completa de geração de oxigênio</t>
  </si>
  <si>
    <t>07.12.000</t>
  </si>
  <si>
    <t>CALEFAÇÃO</t>
  </si>
  <si>
    <t>07.13.000</t>
  </si>
  <si>
    <t>CORREIO PNEUMÁTICO</t>
  </si>
  <si>
    <t xml:space="preserve">08.01.100 </t>
  </si>
  <si>
    <t>08.01.101</t>
  </si>
  <si>
    <t>08.01.102</t>
  </si>
  <si>
    <t>08.01.103</t>
  </si>
  <si>
    <t>08.01.104</t>
  </si>
  <si>
    <t>08.01.105</t>
  </si>
  <si>
    <t>08.01.106</t>
  </si>
  <si>
    <t>08.01.107</t>
  </si>
  <si>
    <t>08.01.108</t>
  </si>
  <si>
    <t>08.01.109</t>
  </si>
  <si>
    <t>08.01.110</t>
  </si>
  <si>
    <t>08.01.111</t>
  </si>
  <si>
    <t xml:space="preserve"> Anel de borracha</t>
  </si>
  <si>
    <t>08.01.112</t>
  </si>
  <si>
    <t>Contraflange</t>
  </si>
  <si>
    <t>08.01.113</t>
  </si>
  <si>
    <t>Toco com flanges</t>
  </si>
  <si>
    <t>08.01.114</t>
  </si>
  <si>
    <t>Placa de redução</t>
  </si>
  <si>
    <t>08.01.203</t>
  </si>
  <si>
    <t>08.01.205</t>
  </si>
  <si>
    <t>08.01.206</t>
  </si>
  <si>
    <t>08.01.207</t>
  </si>
  <si>
    <t>08.01.208</t>
  </si>
  <si>
    <t>08.01.209</t>
  </si>
  <si>
    <t>08.01.210</t>
  </si>
  <si>
    <t>08.01.211</t>
  </si>
  <si>
    <t>08.01.212</t>
  </si>
  <si>
    <t>08.01.213</t>
  </si>
  <si>
    <t xml:space="preserve">08.01.300 </t>
  </si>
  <si>
    <t>08.01.301</t>
  </si>
  <si>
    <t>08.01.302</t>
  </si>
  <si>
    <t>08.01.303</t>
  </si>
  <si>
    <t>08.01.304</t>
  </si>
  <si>
    <t>08.01.305</t>
  </si>
  <si>
    <t>08.01.306</t>
  </si>
  <si>
    <t>08.01.307</t>
  </si>
  <si>
    <t>08.01.308</t>
  </si>
  <si>
    <t>08.01.309</t>
  </si>
  <si>
    <t>08.01.310</t>
  </si>
  <si>
    <t>08.01.311</t>
  </si>
  <si>
    <t>08.01.312</t>
  </si>
  <si>
    <t>08.01.313</t>
  </si>
  <si>
    <t xml:space="preserve">08.01.400 </t>
  </si>
  <si>
    <t>08.01.401</t>
  </si>
  <si>
    <t>08.01.402</t>
  </si>
  <si>
    <t>08.01.403</t>
  </si>
  <si>
    <t>08.01.404</t>
  </si>
  <si>
    <t>08.01.405</t>
  </si>
  <si>
    <t>08.01.406</t>
  </si>
  <si>
    <t>08.01.407</t>
  </si>
  <si>
    <t>08.01.408</t>
  </si>
  <si>
    <t>08.01.409</t>
  </si>
  <si>
    <t>08.01.410</t>
  </si>
  <si>
    <t>Mangueira para incêndio</t>
  </si>
  <si>
    <t>08.01.502</t>
  </si>
  <si>
    <t>Conexão de latão de alta resistência</t>
  </si>
  <si>
    <t>08.01.503</t>
  </si>
  <si>
    <t>Adaptador de latão de alta resistência</t>
  </si>
  <si>
    <t>08.01.504</t>
  </si>
  <si>
    <t>Luva de latão de alta resistência</t>
  </si>
  <si>
    <t>08.01.506</t>
  </si>
  <si>
    <t>Redução de latão de alta resistência</t>
  </si>
  <si>
    <t>Tampão de latão de alta resistência</t>
  </si>
  <si>
    <t>08.01.510</t>
  </si>
  <si>
    <t>08.01.511</t>
  </si>
  <si>
    <t>Hidrante de passeio</t>
  </si>
  <si>
    <t>08.01.513</t>
  </si>
  <si>
    <t>Chave para conexão</t>
  </si>
  <si>
    <t>08.01.514</t>
  </si>
  <si>
    <t>Roldana para mangueira</t>
  </si>
  <si>
    <t>08.01.515</t>
  </si>
  <si>
    <t>Suporte para mangueira</t>
  </si>
  <si>
    <t>08.01.516</t>
  </si>
  <si>
    <t>Abrigo para mangueira</t>
  </si>
  <si>
    <t>08.01.517</t>
  </si>
  <si>
    <t>Extintor portátil</t>
  </si>
  <si>
    <t>08.01.517.01</t>
  </si>
  <si>
    <t>SINAPI 72554U</t>
  </si>
  <si>
    <t>Extintor de CO2 6kg</t>
  </si>
  <si>
    <t>08.01.517.02</t>
  </si>
  <si>
    <t>SINAPI 73775/2U</t>
  </si>
  <si>
    <t>Extintor de AP 10l</t>
  </si>
  <si>
    <t>08.01.518</t>
  </si>
  <si>
    <t>Extintor de carreta</t>
  </si>
  <si>
    <t>08.01.518.01</t>
  </si>
  <si>
    <t>15.003.0001.S.CBR.RJ</t>
  </si>
  <si>
    <t>Extintor de CO2 25Kg sobre rodas</t>
  </si>
  <si>
    <t>08.01.523</t>
  </si>
  <si>
    <t>Chave de fluxo</t>
  </si>
  <si>
    <t>08.01.524</t>
  </si>
  <si>
    <t>Carregador de ar</t>
  </si>
  <si>
    <t>08.01.525</t>
  </si>
  <si>
    <t xml:space="preserve">08.01.600 </t>
  </si>
  <si>
    <t>SITEMA DE PROTEÇÃO DE DESCARGAS ATMOSFÉRICAS (SPDA)</t>
  </si>
  <si>
    <t>08.01.601</t>
  </si>
  <si>
    <t>SINAPI 72253</t>
  </si>
  <si>
    <t>Fornecimento e Instalação de cabo de cobre nu 35 mm². Ref.: TEL-5735 Termotécnica ou equivalentes técnicos.</t>
  </si>
  <si>
    <t>08.01.602</t>
  </si>
  <si>
    <t>18.004.0001.S.CBR.RJ</t>
  </si>
  <si>
    <t>Fornecimento e Instalação de Barra Chata de Alumínio de 7/8"x1/8"x3m com furos, com acessórios para fixação. Ref.: TEL-771 Termotécnica ou equivalentes técnicos.</t>
  </si>
  <si>
    <t>08.01.603</t>
  </si>
  <si>
    <t>18.004.0002.S.CBR.RJ</t>
  </si>
  <si>
    <t>Fornecimento e Instalação de terminal aéreo em aço galvanizado a fogo, com base horizontal com 2 furos, h=600mm, com acessórios para fixação. Ref.: TEL-2056 Termotécnica ou equivalentes técnicos.</t>
  </si>
  <si>
    <t>08.01.604</t>
  </si>
  <si>
    <t>SINAPI 72262</t>
  </si>
  <si>
    <t>Fornecimento e Instalação de Terminal Tipo Compressão para cabo de #35mm² com um furo. Ref.: TEL-5135 Termotécnica ou equivalentes técnicos.</t>
  </si>
  <si>
    <t xml:space="preserve">09.01.100 </t>
  </si>
  <si>
    <t>Ensaios</t>
  </si>
  <si>
    <t>09.01.101</t>
  </si>
  <si>
    <t>Ensaios de solos</t>
  </si>
  <si>
    <t>09.01.102</t>
  </si>
  <si>
    <t>Ensaios de agregados</t>
  </si>
  <si>
    <t>09.01.103</t>
  </si>
  <si>
    <t>Ensaios de concreto</t>
  </si>
  <si>
    <t>09.01.104</t>
  </si>
  <si>
    <t>Ensaios de misturas asfálticas</t>
  </si>
  <si>
    <t>09.01.105</t>
  </si>
  <si>
    <t>Ensaios de cimento</t>
  </si>
  <si>
    <t>09.01.106</t>
  </si>
  <si>
    <t>Ensaios de materiais metálicos</t>
  </si>
  <si>
    <t>09.01.107</t>
  </si>
  <si>
    <t>Ensaios de tubos cerâmicos vidrados</t>
  </si>
  <si>
    <t>09.01.108</t>
  </si>
  <si>
    <t>Ensaios de tubos e calhas de concreto</t>
  </si>
  <si>
    <t>09.01.109</t>
  </si>
  <si>
    <t>Ensaios de tijolos e blocos</t>
  </si>
  <si>
    <t>09.01.110</t>
  </si>
  <si>
    <t>Ensaios de cal</t>
  </si>
  <si>
    <t>09.01.111</t>
  </si>
  <si>
    <t>Ensaios de água</t>
  </si>
  <si>
    <t>09.01.112</t>
  </si>
  <si>
    <t>Ensaios de pavimentação</t>
  </si>
  <si>
    <t xml:space="preserve">09.01.200 </t>
  </si>
  <si>
    <t>Testes</t>
  </si>
  <si>
    <t>09.01.201</t>
  </si>
  <si>
    <t>Testes de máquinas e equipamentos</t>
  </si>
  <si>
    <t>09.01.202</t>
  </si>
  <si>
    <t>Provas de carga em fundações</t>
  </si>
  <si>
    <t>09.02.001</t>
  </si>
  <si>
    <t>SINAPI 9537</t>
  </si>
  <si>
    <t>Limpeza final de Obra</t>
  </si>
  <si>
    <t xml:space="preserve">09.03.000 </t>
  </si>
  <si>
    <t>LIGAÇÕES DEFINITIVAS</t>
  </si>
  <si>
    <t xml:space="preserve">09.03.100 </t>
  </si>
  <si>
    <t>Água vb</t>
  </si>
  <si>
    <t xml:space="preserve">09.03.200 </t>
  </si>
  <si>
    <t>Energia Elétrica</t>
  </si>
  <si>
    <t xml:space="preserve">09.03.300 </t>
  </si>
  <si>
    <t>Gás</t>
  </si>
  <si>
    <t xml:space="preserve">09.03.400 </t>
  </si>
  <si>
    <t>Telefone</t>
  </si>
  <si>
    <t xml:space="preserve">09.03.500 </t>
  </si>
  <si>
    <t>Esgoto</t>
  </si>
  <si>
    <t xml:space="preserve">09.03.600 </t>
  </si>
  <si>
    <t>Outras</t>
  </si>
  <si>
    <t>09.04.001</t>
  </si>
  <si>
    <t>01.001.0001.S.CBR.RJ</t>
  </si>
  <si>
    <t>"AS BUILT"</t>
  </si>
  <si>
    <t xml:space="preserve">09.05.000 </t>
  </si>
  <si>
    <t>REPROGRAFIA</t>
  </si>
  <si>
    <t xml:space="preserve">10.01.101 </t>
  </si>
  <si>
    <t>Ajudante</t>
  </si>
  <si>
    <t>10.01.103</t>
  </si>
  <si>
    <t>Apontador</t>
  </si>
  <si>
    <t>10.01.104</t>
  </si>
  <si>
    <t>Artesão</t>
  </si>
  <si>
    <t>10.01.105</t>
  </si>
  <si>
    <t>Carpinteiro</t>
  </si>
  <si>
    <t>10.01.106</t>
  </si>
  <si>
    <t>Contramestre</t>
  </si>
  <si>
    <t>10.01.107</t>
  </si>
  <si>
    <t>Eletricista</t>
  </si>
  <si>
    <t>10.01.108</t>
  </si>
  <si>
    <t>Encanador</t>
  </si>
  <si>
    <t>10.01.109</t>
  </si>
  <si>
    <t>Encarregado</t>
  </si>
  <si>
    <t>10.01.110</t>
  </si>
  <si>
    <t>Ferreiro</t>
  </si>
  <si>
    <t>10.01.112</t>
  </si>
  <si>
    <t>Motorista</t>
  </si>
  <si>
    <t>10.01.113</t>
  </si>
  <si>
    <t>Operador de máquina</t>
  </si>
  <si>
    <t>10.01.114</t>
  </si>
  <si>
    <t>Pedreiro</t>
  </si>
  <si>
    <t>10.01.115</t>
  </si>
  <si>
    <t>Pintor</t>
  </si>
  <si>
    <t>10.01.116</t>
  </si>
  <si>
    <t>Servente</t>
  </si>
  <si>
    <t xml:space="preserve">10.01.201 </t>
  </si>
  <si>
    <t xml:space="preserve">SINAPI 93567 </t>
  </si>
  <si>
    <t>10.01.202</t>
  </si>
  <si>
    <t>Auxiliar técnico</t>
  </si>
  <si>
    <t>10.01.203</t>
  </si>
  <si>
    <t>Médico</t>
  </si>
  <si>
    <t>10.01.204</t>
  </si>
  <si>
    <t>Enfermeiro</t>
  </si>
  <si>
    <t>10.01.206</t>
  </si>
  <si>
    <t>Capataz</t>
  </si>
  <si>
    <t xml:space="preserve">10.02.000 </t>
  </si>
  <si>
    <t>MATERIAIS</t>
  </si>
  <si>
    <t xml:space="preserve">10.02.100 </t>
  </si>
  <si>
    <t>Materiais de Consumo</t>
  </si>
  <si>
    <t xml:space="preserve">10.02.101 </t>
  </si>
  <si>
    <t>de escritório</t>
  </si>
  <si>
    <t>10.02.102</t>
  </si>
  <si>
    <t>de pronto-socorro</t>
  </si>
  <si>
    <t>10.02.103</t>
  </si>
  <si>
    <t>de limpeza/higiene</t>
  </si>
  <si>
    <t xml:space="preserve">10.02.200 </t>
  </si>
  <si>
    <t>Ferramentas</t>
  </si>
  <si>
    <t>10.03.000</t>
  </si>
  <si>
    <t>MÁQUINAS E EQUIPAMENTOS</t>
  </si>
  <si>
    <t xml:space="preserve">10.03.100 </t>
  </si>
  <si>
    <t>De Terraplenagem</t>
  </si>
  <si>
    <t xml:space="preserve">10.03.200 </t>
  </si>
  <si>
    <t>De Transporte</t>
  </si>
  <si>
    <t xml:space="preserve">10.03.300 </t>
  </si>
  <si>
    <t>De Construção Civil</t>
  </si>
  <si>
    <t xml:space="preserve">10.03.400 </t>
  </si>
  <si>
    <t>De Pavimentação</t>
  </si>
  <si>
    <t xml:space="preserve">10.03.500 </t>
  </si>
  <si>
    <t>De Topografia</t>
  </si>
  <si>
    <t xml:space="preserve">10.03.600 </t>
  </si>
  <si>
    <t>De Segurança</t>
  </si>
  <si>
    <t xml:space="preserve">10.03.700 </t>
  </si>
  <si>
    <t xml:space="preserve">10.04.000 </t>
  </si>
  <si>
    <t>TRANSPORTES</t>
  </si>
  <si>
    <t xml:space="preserve">10.04.100 </t>
  </si>
  <si>
    <t>Transporte de Pessoal</t>
  </si>
  <si>
    <t xml:space="preserve">10.04.200 </t>
  </si>
  <si>
    <t>Transporte Interno</t>
  </si>
  <si>
    <t xml:space="preserve">10.04.300 </t>
  </si>
  <si>
    <t>Transporte Externo</t>
  </si>
  <si>
    <t xml:space="preserve">10.04.400 </t>
  </si>
  <si>
    <t>Fretes Especiais</t>
  </si>
  <si>
    <t>11.01.510</t>
  </si>
  <si>
    <t>Instalações mecânicas</t>
  </si>
  <si>
    <t>11.01.520</t>
  </si>
  <si>
    <t>Instalações de utilidades</t>
  </si>
  <si>
    <t>11.01.530</t>
  </si>
  <si>
    <t>Instalações de ar condicionado</t>
  </si>
  <si>
    <t>11.01.540</t>
  </si>
  <si>
    <t>Instalações de ventilação mecânica</t>
  </si>
  <si>
    <t>11.01.600</t>
  </si>
  <si>
    <t>Instalações de Prevenção e Combate a Incêndio</t>
  </si>
  <si>
    <t>CUSTO TOTAL DOS SERVIÇOS</t>
  </si>
  <si>
    <t>PREÇO TOTAL DOS SERVIÇOS (CUSTO TOTAL + BDI)</t>
  </si>
  <si>
    <t>OBS: BASE DE DADOS SINAPI/PINI/DF JUL/2018 - SBC OUT/2018</t>
  </si>
  <si>
    <t>Arq. Diego Schmidt.</t>
  </si>
  <si>
    <t>CAU/BR A38704-5</t>
  </si>
  <si>
    <t>OS04</t>
  </si>
  <si>
    <t>ARQUITETÔNICO</t>
  </si>
  <si>
    <t>R02</t>
  </si>
  <si>
    <t>Comprimento em metros</t>
  </si>
  <si>
    <t>Altura em metros</t>
  </si>
  <si>
    <t>Descontos</t>
  </si>
  <si>
    <t>Quant. Total</t>
  </si>
  <si>
    <t>SEOP.000328</t>
  </si>
  <si>
    <t>DEMOLIÇÃO DE PISO EM GRANITINA</t>
  </si>
  <si>
    <t>SUBSOLO - Sanitário Feminino</t>
  </si>
  <si>
    <t>SUBSOLO - Sanitário Masculino</t>
  </si>
  <si>
    <t xml:space="preserve">TÉRREO - Sanitário Feminino </t>
  </si>
  <si>
    <t>TÉRREO - Sanitário Masculino</t>
  </si>
  <si>
    <t>TÉRREO - Sanitário Acessível</t>
  </si>
  <si>
    <t>TÉRREO - Sanitário Funcionários</t>
  </si>
  <si>
    <t xml:space="preserve">MEZANINO - Sanitário Feminino </t>
  </si>
  <si>
    <t>MEZANINO - Sanitário Masculino</t>
  </si>
  <si>
    <t>TÉRREO - Circulação (escada e hall)</t>
  </si>
  <si>
    <t>TÉRREO - Circulações</t>
  </si>
  <si>
    <t>SEOP.000094</t>
  </si>
  <si>
    <t>DEMOLIÇÃO DE CONTRAPISO</t>
  </si>
  <si>
    <t>TÉRREO - Antecâmara</t>
  </si>
  <si>
    <t>DEMOLIÇÃO DE ALVENARIA</t>
  </si>
  <si>
    <t>Perímetro</t>
  </si>
  <si>
    <t>Altura</t>
  </si>
  <si>
    <t>SUBSOLO - sanitário feminino</t>
  </si>
  <si>
    <t>SUBSOLO - sanitário masculino</t>
  </si>
  <si>
    <t>SUBSOLO - circulação/acervo iluminação</t>
  </si>
  <si>
    <t>SUBSOLO - plataforma elevatória</t>
  </si>
  <si>
    <t>SUBSOLO - acervo contrarregra</t>
  </si>
  <si>
    <t>SUBSOLO - acervo cenografia</t>
  </si>
  <si>
    <t>SUBSOLO - porão/acervo</t>
  </si>
  <si>
    <t>TÉRREO - sanitário funcionário</t>
  </si>
  <si>
    <t>TÉRREO - sanitário acessível</t>
  </si>
  <si>
    <t>TÉRREO - circulação/rack</t>
  </si>
  <si>
    <t>TÉRREO - plataforma elevatória</t>
  </si>
  <si>
    <t>MEZANINO - sanitários/circulação</t>
  </si>
  <si>
    <t>MEZANINO - cabine de luz</t>
  </si>
  <si>
    <t>ABERTURA DE FURO EM LAJE PARA SHAFT</t>
  </si>
  <si>
    <t>un.</t>
  </si>
  <si>
    <t>TÉRREO - shaft circulação</t>
  </si>
  <si>
    <t>MEZANINO - shafts circulação</t>
  </si>
  <si>
    <t>MEZANINO - shafts casa de máquinas</t>
  </si>
  <si>
    <t>MEZANINO - shaft apoio PABX</t>
  </si>
  <si>
    <t>SEES.000178</t>
  </si>
  <si>
    <t>MEZANINO - shafts plateia</t>
  </si>
  <si>
    <t>02.02.320.1</t>
  </si>
  <si>
    <t>SUBSOLO</t>
  </si>
  <si>
    <t>TÉRREO: Forro palco-plateia</t>
  </si>
  <si>
    <t>TÉRREO: Paredes palco-plateia</t>
  </si>
  <si>
    <t>TÉRREO: Áreas adjacentes</t>
  </si>
  <si>
    <t>MEZANINO</t>
  </si>
  <si>
    <t>SEOP.000193</t>
  </si>
  <si>
    <t>REMOÇÃO DE GUARDA-CORPO E CORRIMÃO</t>
  </si>
  <si>
    <t>ESCADA SUBSOLO-TÉRREO</t>
  </si>
  <si>
    <t>ESCADA TÉRREO-MEZANINO</t>
  </si>
  <si>
    <t>ESCADA EXTERNA</t>
  </si>
  <si>
    <t>TÉRREO</t>
  </si>
  <si>
    <t>SEOP.000100</t>
  </si>
  <si>
    <t>Comprimento</t>
  </si>
  <si>
    <t>Largura</t>
  </si>
  <si>
    <t>SUBSOLO - sanitários</t>
  </si>
  <si>
    <t>SUBSOLO - apoio</t>
  </si>
  <si>
    <t>TÉRREO - sanit. Masculino</t>
  </si>
  <si>
    <t>TÉRREO - sanit. Feminino</t>
  </si>
  <si>
    <t>TÉRREO - sanit. funcionários</t>
  </si>
  <si>
    <t>MEZANINO - sanitários</t>
  </si>
  <si>
    <t>SEES.000174</t>
  </si>
  <si>
    <t>REMOÇÃO DE DIVISÓRIA DE GRANITO/GRANILITE INCLUINDO PORTAS</t>
  </si>
  <si>
    <t xml:space="preserve">TÉRREO - sanitários </t>
  </si>
  <si>
    <t>TÉRREO - sanitários</t>
  </si>
  <si>
    <t>TÉRREO - sanitário func.</t>
  </si>
  <si>
    <t>SEES.000175</t>
  </si>
  <si>
    <t>REMOÇÃO DE CHUVEIROS ELÉTRICOS</t>
  </si>
  <si>
    <t xml:space="preserve">SUBSOLO </t>
  </si>
  <si>
    <t xml:space="preserve">TÉRREO </t>
  </si>
  <si>
    <t xml:space="preserve">MEZANINO </t>
  </si>
  <si>
    <t>REMOÇÃO DE FORRO DE GESSO</t>
  </si>
  <si>
    <t>REMOÇÃO DE REVESTIMENTO DE PAREDE EM FÓRMICA</t>
  </si>
  <si>
    <t>Desconto vãos</t>
  </si>
  <si>
    <t>TÉRREO - sanitário funcionários</t>
  </si>
  <si>
    <t>TÉRREO - sanitário feminino</t>
  </si>
  <si>
    <t>TÉRREO - sanitário masculino</t>
  </si>
  <si>
    <t>MEZANINO - sanitário feminino</t>
  </si>
  <si>
    <t>MEZANINO - sanitário masculino</t>
  </si>
  <si>
    <t xml:space="preserve">REMOÇÃO DE CAMADA DE REVESTIMENTO - EMBOÇO/REBOCO </t>
  </si>
  <si>
    <t>REMOÇÃO DO PISO DE MADEIRA DO PALCO - SERÁ REAPROVEITADO PARA CONFECÇÃO DAS QUARTELADAS</t>
  </si>
  <si>
    <t>TÉRREO - palco</t>
  </si>
  <si>
    <t>REMOÇÃO DE PINTURA</t>
  </si>
  <si>
    <t>SUBSOLO - paredes com infiltrações</t>
  </si>
  <si>
    <t>REMOÇÃO DE EQUIPAMENTOS MECÂNICOS</t>
  </si>
  <si>
    <t>SUBSOLO - equipamentos de elevação do palco</t>
  </si>
  <si>
    <t>REMOÇÃO DE GRADE DE FERRO</t>
  </si>
  <si>
    <t>ÁREA EXTERNA - espaço das condensadoras</t>
  </si>
  <si>
    <t>Área</t>
  </si>
  <si>
    <t>Profundidade</t>
  </si>
  <si>
    <t>SUBSOLO - retirada de terra para colocação das condensadoras</t>
  </si>
  <si>
    <t>31,5</t>
  </si>
  <si>
    <t>Acréscimos</t>
  </si>
  <si>
    <t>BLOCOS CERÂMICOS FURADOS NA HORIZONTAL 9X14X19 CM, ESPESSURA DE 9 CM</t>
  </si>
  <si>
    <t xml:space="preserve">Desconto Vãos </t>
  </si>
  <si>
    <t>Multiplicador</t>
  </si>
  <si>
    <t>SUBSOLO - acervo iluminação</t>
  </si>
  <si>
    <t>SUBSOLO - acervo figurinos</t>
  </si>
  <si>
    <t>MEZANINO - fechamento de portas</t>
  </si>
  <si>
    <t>PARE.000073</t>
  </si>
  <si>
    <t>PAREDE COM PLACAS DE GESSO ACARTONADO (DRYWALL), PARA USO INTERNO, COM DUAS FACES SIMPLES E ESTRUTURA METÁLICA COM GUIAS SIMPLES, COM VÃOS  E=12CM - CHAPA STANDART</t>
  </si>
  <si>
    <t>SUBSOLO - parede entre camarins</t>
  </si>
  <si>
    <t>SUBSOLO - porta camarim masculino</t>
  </si>
  <si>
    <t>SUBSOLO - porão</t>
  </si>
  <si>
    <t>04.01.121.07</t>
  </si>
  <si>
    <t>SINAPI 96371</t>
  </si>
  <si>
    <t>PAREDE COM PLACAS DE GESSO ACARTONADO (DRYWALL), PARA USO INTERNO, COM UMA FACE SIMPLES E ESTRUTURA METÁLICA COM GUIAS SIMPLES, E=10CM - CHAPA STANDART</t>
  </si>
  <si>
    <t>SUBSOLO - shaft camarim masculino</t>
  </si>
  <si>
    <t>MEZANINO - shaft circulação</t>
  </si>
  <si>
    <t>PARE.000050</t>
  </si>
  <si>
    <t>PAREDE COM PLACAS DE GESSO ACARTONADO (DRYWALL), PARA USO INTERNO, COM DUAS FACES SIMPLES E ESTRUTURA METÁLICA COM GUIAS SIMPLES, E=10CM - CHAPA RESISTENTE A FOGO</t>
  </si>
  <si>
    <t>MEZANINO - fechamento acima da parede casa de máquinas</t>
  </si>
  <si>
    <t>MEZANINO - shaft casa de máquinas</t>
  </si>
  <si>
    <t>MEZANINO - fechamento acima da parede de concreto</t>
  </si>
  <si>
    <t>PARE.000035</t>
  </si>
  <si>
    <t>PAREDE COM PLACAS DE GESSO ACARTONADO (DRYWALL), PARA USO INTERNO, COM DUAS FACES SIMPLES E ESTRUTURA METÁLICA COM GUIAS SIMPLES, COM VÃOS  E=15CM - CHAPA RESISTENTE A FOGO</t>
  </si>
  <si>
    <t>SUBSOLO - circulação</t>
  </si>
  <si>
    <t>SUBSOLO - circulação oficinas</t>
  </si>
  <si>
    <t>TÉRREO - rack</t>
  </si>
  <si>
    <t>TÉRREO - circulação</t>
  </si>
  <si>
    <t>TÉRREO - circulação oficinas</t>
  </si>
  <si>
    <t>MEZANINO - circulação</t>
  </si>
  <si>
    <t>MEZANINO - casa de máquinas</t>
  </si>
  <si>
    <t>SINAPI 93188</t>
  </si>
  <si>
    <t>VERGA MOLDADA IN LOCO EM CONCRETO PARA PORTAS COM ATÉ 1,5 M DE VÃO</t>
  </si>
  <si>
    <t>Portas</t>
  </si>
  <si>
    <t>04.01.124.09</t>
  </si>
  <si>
    <t>SINAPI 93200</t>
  </si>
  <si>
    <t>FIXAÇÃO (ENCUNHAMENTO) DE ALVENARIA DE VEDAÇÃO COM ARGAMASSA APLICADA COM BISNAGA</t>
  </si>
  <si>
    <r>
      <t>DIVISORIA SANITÁRIA, TIPO CABINE, EM GRANITO CINZA ANDORINHA</t>
    </r>
    <r>
      <rPr>
        <sz val="11"/>
        <color indexed="8"/>
        <rFont val="Calibri"/>
        <family val="2"/>
      </rPr>
      <t xml:space="preserve"> POLIDO, ESP = 3CM</t>
    </r>
  </si>
  <si>
    <t>Local</t>
  </si>
  <si>
    <t>Perímetro (m)</t>
  </si>
  <si>
    <t>Altura (m)</t>
  </si>
  <si>
    <t>Unidades</t>
  </si>
  <si>
    <t>DG01</t>
  </si>
  <si>
    <t>DG02</t>
  </si>
  <si>
    <t>DG03</t>
  </si>
  <si>
    <t>DG04</t>
  </si>
  <si>
    <t>DG05</t>
  </si>
  <si>
    <t>PISO EM GRANITO CINZA ANDORINHA, MODULAÇÃO 40X40 CM / APICOADO ÁREAS MOLHADAS</t>
  </si>
  <si>
    <t>CIMENTÍCIOS</t>
  </si>
  <si>
    <t>PISO.000147</t>
  </si>
  <si>
    <t>REVESTIMENTO DE CIMENTO QUEIMADO TECNOLÓGICO MONOLÍTICO POLIMÉRICO APLICADO SOBRE PISO GRANITINA EXISTENTE</t>
  </si>
  <si>
    <t>SUBSOLO - Camarin Feminino</t>
  </si>
  <si>
    <t>SUBSOLO - Camarin Masculino</t>
  </si>
  <si>
    <t>DE GRANILITE</t>
  </si>
  <si>
    <t>RENOVAÇÃO PISO GRANITINA EXISTENTE</t>
  </si>
  <si>
    <t>CONTRAPISO EM ARGAMASSA TRAÇO 1:4 (CIMENTO E AREIA), PREPARO MECÂNICO COM BETONEIRA 400 L, APLICADO EM ÁREAS SECAS SOBRE LAJE, ADERIDO, ESPESSURA 3CM</t>
  </si>
  <si>
    <t>DEMAIS TIPOS</t>
  </si>
  <si>
    <t>PISO.000165</t>
  </si>
  <si>
    <t>MÃO DE OBRA PARA EXECUÇÃO DO PISO DE MADEIRA DO PALCO. REAPROVEITAMENTO DO PISO DE MADEIRA EXISTENTE PARA CONFECÇÃO DE QUARTELADAS.</t>
  </si>
  <si>
    <t>PISO.000157</t>
  </si>
  <si>
    <t>PISO EM MADEIRA MAÇARANDUBA SIMILAR AO PISO EXISTENTE NO PALCO PARA COMPLEMENTAR AS QUARTELADAS.</t>
  </si>
  <si>
    <t>TÉRREO - palco (25% da área)</t>
  </si>
  <si>
    <t>PISO.000149</t>
  </si>
  <si>
    <t>PLACAS DE PISO PLURIGOMA 50x50cm - LINHA GOMAPLAC FIXÁVEL COM ADESIVO G15 superfície pastilhada</t>
  </si>
  <si>
    <t>TÉRREO - Degraus plateia</t>
  </si>
  <si>
    <t>MEZANINO - Degraus plateia</t>
  </si>
  <si>
    <t>PISO ELEVADO 60X60CM, COM LAMINADO MELAMÍNICO TEXTURIZADO, COR CINZA POLAR PP-45, DA PERSTORP COM ACABAMENTO BISOTADO.</t>
  </si>
  <si>
    <t>MEZANINO - cabine de luz e apoio</t>
  </si>
  <si>
    <t>REVESTIMENTO DA ESCADA EXTERNA EM CHAPA METÁLICA XADREZ EM ALUMÍNIO</t>
  </si>
  <si>
    <t>Degraus 1,25x0,28</t>
  </si>
  <si>
    <t>Patamar</t>
  </si>
  <si>
    <t>PISO TÁTIL</t>
  </si>
  <si>
    <t>FORNECIMENTO E INSTALAÇÃO DE PISO TÁTIL FRISADO EM INOX 25CM (36 alertas) (ALERTA) PARA ÁREA INTERNA, FIXAÇÃO COM PARAFUSO E BUCHA</t>
  </si>
  <si>
    <t>local</t>
  </si>
  <si>
    <t>peças inteiras com 36 alertas</t>
  </si>
  <si>
    <t>área da peça</t>
  </si>
  <si>
    <t>área</t>
  </si>
  <si>
    <t>SUBSOLO - Circulações</t>
  </si>
  <si>
    <t>hall</t>
  </si>
  <si>
    <t>TÉRREO - Plateia</t>
  </si>
  <si>
    <t>degraus</t>
  </si>
  <si>
    <t>MEZANINO - Circulações</t>
  </si>
  <si>
    <t>rampas</t>
  </si>
  <si>
    <t>desníveis</t>
  </si>
  <si>
    <t>MEZANINO - Plateia</t>
  </si>
  <si>
    <t>FORNECIMENTO E INSTALAÇÃO DE PISO TÁTIL FRISADO EM INOX 25CM (36 alertas) (ALERTA) PARA ÁREA EXTERNA, FIXAÇÃO COM PARAFUSO E BUCHA</t>
  </si>
  <si>
    <t>MEZANINO - Escada de acesso</t>
  </si>
  <si>
    <t>escada</t>
  </si>
  <si>
    <t>ADESIVOS</t>
  </si>
  <si>
    <t>SEES.000121</t>
  </si>
  <si>
    <t>TÉRREO - plateia</t>
  </si>
  <si>
    <t>FOMA.000017</t>
  </si>
  <si>
    <t>PELÍCULA ADESIVA JATEADA DE CONTROLE VISUAL PARA VIDROS</t>
  </si>
  <si>
    <t>largura</t>
  </si>
  <si>
    <t>altura</t>
  </si>
  <si>
    <t>MEZANINO - divisória vidro</t>
  </si>
  <si>
    <t>REVESTIMENTOS DE PAREDES</t>
  </si>
  <si>
    <t>FORNECIMENTO E APLICAÇÃO DE CHAPISCO EM PAREDES INTERNAS</t>
  </si>
  <si>
    <t xml:space="preserve">FORNECIMENTO E APLICAÇÃO DE EMBOÇO EM ARGAMASSA PARA PAREDES INTERNAS QUE RECEBERÃO PINTURA COMO ACABAMENTO FINAL </t>
  </si>
  <si>
    <t>SUBSOLO - camarim feminino</t>
  </si>
  <si>
    <t>FORNECIMENTO E APLICAÇÃO DE EMBOÇO EM ARGAMASSA PARA PAREDES INTERNAS QUE RECEBERÃO CERÂMICA COMO ACABAMENTO FINAL</t>
  </si>
  <si>
    <t>TÉRREO - sanitários acessível</t>
  </si>
  <si>
    <t>REVESTIMENTO CERÂMICO PARA PAREDES INTERNAS COM PLACAS TIPO ESMALTADA EXTRA DE DIMENSÕES 20X20 CM</t>
  </si>
  <si>
    <t>MATERIAIS METÁLICOS</t>
  </si>
  <si>
    <t>04.01.548.01</t>
  </si>
  <si>
    <t>PISO.000167</t>
  </si>
  <si>
    <t xml:space="preserve">RODAPÉ EM GRANITO CINZA ANDORINHA POLIDO NAS FACES APARENTES, COM ALTURA DE 10 CM E 1,5 CM DE ESPESSURA COM CANTO RETO </t>
  </si>
  <si>
    <t>PISO.000132</t>
  </si>
  <si>
    <t>RODAPÉ EM POLIESTIRENO, ALTURA 7 CM  E = *1,5* CM</t>
  </si>
  <si>
    <t>SUBSOLO - Camarim Feminino</t>
  </si>
  <si>
    <t>SUBSOLO - Camarim Masculino</t>
  </si>
  <si>
    <t>MEZANINO - Cabine Som/Luz</t>
  </si>
  <si>
    <t>MEZANINO - Apoio</t>
  </si>
  <si>
    <t xml:space="preserve">RODAPÉ EM GRANITINA, ALTURA 10 CM </t>
  </si>
  <si>
    <t>SUBSOLO - Circulação (hall da escada)</t>
  </si>
  <si>
    <t>TÉRREO - Circulação (hall da escada)</t>
  </si>
  <si>
    <t>TÉRREO - Rack</t>
  </si>
  <si>
    <t>MEZANINO - Circulação (hall da escada)</t>
  </si>
  <si>
    <t>SOLEIRA EM GRANITO, LARGURA 15 CM, ESPESSURA 2,0 CM. POLIDO</t>
  </si>
  <si>
    <t>MEZANINO - apoio</t>
  </si>
  <si>
    <t>PISO.000158</t>
  </si>
  <si>
    <t>TÉRREO - antecâmara</t>
  </si>
  <si>
    <t>PISO.000161</t>
  </si>
  <si>
    <t>PISO.000162</t>
  </si>
  <si>
    <t>MEZANINO - cabine luz/som</t>
  </si>
  <si>
    <t>PISO.000163</t>
  </si>
  <si>
    <t>PISO.000164</t>
  </si>
  <si>
    <t>SOLEIRA EM CANTONEIRA DE PVC, COR PRETA</t>
  </si>
  <si>
    <t>TÉRREO - patamares plateia</t>
  </si>
  <si>
    <t>MEZANINO - patamares plateia</t>
  </si>
  <si>
    <t>REVESTIMENTOS DE FORRO</t>
  </si>
  <si>
    <t>COBE.000060</t>
  </si>
  <si>
    <t xml:space="preserve">FORRO EM DRYWALL, PARA AMBIENTES COMERCIAIS, INCLUSIVE ESTRUTURA DE FIXAÇÃO. LÁTEX, CHAPA RU -  COR BRANCO NEVE. </t>
  </si>
  <si>
    <t xml:space="preserve">SUBSOLO - Sanitário Feminino </t>
  </si>
  <si>
    <t>COBE.000076</t>
  </si>
  <si>
    <t>FORRO EM DRYWALL, PARA AMBIENTES COMERCIAIS, INCLUSIVE ESTRUTURA DE FIXAÇÃO. LÁTEX, CHAPA RF - COR BRANCO NEVE.</t>
  </si>
  <si>
    <t>TÉRREO - Circulação</t>
  </si>
  <si>
    <t>MEZANINO - Cabine luz/som</t>
  </si>
  <si>
    <t>MEZANINO - Circulação</t>
  </si>
  <si>
    <t>MEZANINO - Casa de Máquinas</t>
  </si>
  <si>
    <t>MEZANINO - Hall entrada portas Casa de Máquinas</t>
  </si>
  <si>
    <t>FORRO EM DRYWALL, PARA AMBIENTES COMERCIAIS, INCLUSIVE ESTRUTURA DE FIXAÇÃO. LÁTEX, CHAPA RF - COR CINZA.</t>
  </si>
  <si>
    <t>MEZANINO - Forro geométrico teatro</t>
  </si>
  <si>
    <t>Caixas de gesso para fechar as laterais dos furos dos cabos de sustentação das varas</t>
  </si>
  <si>
    <t>COBE.000040</t>
  </si>
  <si>
    <t>FORNECIMENTO E INSTALAÇÃODE PERFIL TABICA FECHADA, LISA, FORMATO Z, EM ACO GALVANIZADO NATURAL, LARGURA TOTAL NA HORIZONTAL *40* MM, PARA ESTRUTURA FORRO DRYWALL</t>
  </si>
  <si>
    <t>APLICAÇÃO E LIXAMENTO DE MASSA LÁTEX EM PAREDES, DUAS DEMÃOS - PAREDES NOVAS EM ALVENARIA</t>
  </si>
  <si>
    <t>APLICAÇÃO E LIXAMENTO DE MASSA LÁTEX EM PAREDES, DUAS DEMÃOS - PAREDES NOVAS EM GESSO ACARTONADO</t>
  </si>
  <si>
    <t>PINTURA INTERNA LÁTEX ACRÍLICA BRANCO FOSCO</t>
  </si>
  <si>
    <t>Acresc. bandeiras</t>
  </si>
  <si>
    <t>SUBSOLO - Circulação e acervo iluminação</t>
  </si>
  <si>
    <t>SUBSOLO - Acervo contrarregra e cenografia</t>
  </si>
  <si>
    <t>SUBSOLO - Acervo figurinos</t>
  </si>
  <si>
    <t>SUBSOLO - Porão</t>
  </si>
  <si>
    <t>TÉRREO - Apoio administrativo</t>
  </si>
  <si>
    <t>MEZANINO - Circulação sanitários</t>
  </si>
  <si>
    <t>MEZANINO - Sanitário Feminino</t>
  </si>
  <si>
    <t>APLICAÇÃO MANUAL DE PINTURA COM TINTA LÁTEX ACRÍLICA EM PAREDES INTERNAS, DUAS DEMÃOS. CINZA - SOBRE CONCRETO APARENTE</t>
  </si>
  <si>
    <t>TÉRREO - lateral teatro</t>
  </si>
  <si>
    <t>MEZANINO - lateral teatro</t>
  </si>
  <si>
    <t>REVE.000070</t>
  </si>
  <si>
    <t>TÉRREO - Teatro</t>
  </si>
  <si>
    <t>MEZANINO - Teatro</t>
  </si>
  <si>
    <t>APLICAÇÃO MANUAL DE PINTURA COM TINTA LÁTEX PVA EM TETO, DUAS DEMÃOS. AF_06/2014 - COR BRANCO NEVE</t>
  </si>
  <si>
    <t>SUBSOLO - Apoio/acervo e circualções</t>
  </si>
  <si>
    <t>MEZANINO - Rack</t>
  </si>
  <si>
    <t>MEZANINO - Casa de máquinas</t>
  </si>
  <si>
    <t>APLICAÇÃO MANUAL DE PINTURA COM TINTA LÁTEX PVA EM TETO, DUAS DEMÃOS. AF_06/2014 - COR CINZA</t>
  </si>
  <si>
    <t>SUBSOLO - Circulação (escada e hall)</t>
  </si>
  <si>
    <t>TÉRREO - Estrutura aparente do mezanino (inclusas as faces das vigas)</t>
  </si>
  <si>
    <t>MEZANINO - Antecâmara</t>
  </si>
  <si>
    <t>MEZANINO - Circulação (escada e hall)</t>
  </si>
  <si>
    <t>emassamento PVA - teto (sobre forro de gesso acartonado)</t>
  </si>
  <si>
    <t>03.03.901</t>
  </si>
  <si>
    <t>FORNECIMENTO E APLICAÇÃO DE PINTURA ANTIFERRUGINOSA COM EPÓXI E ACABAMENTO EM ESMALTE</t>
  </si>
  <si>
    <t>FACHADA NO</t>
  </si>
  <si>
    <t xml:space="preserve">Perímetro </t>
  </si>
  <si>
    <t>Guarda- corpo - montantes verticais</t>
  </si>
  <si>
    <t>Guarda- corpo - montantes horizontais</t>
  </si>
  <si>
    <t>Guarda- corpo - tela expandida</t>
  </si>
  <si>
    <t>Gradil - área externa das máquinas condensadoras</t>
  </si>
  <si>
    <t>DEMAIS PINTURAS</t>
  </si>
  <si>
    <t>LIXAMENTO E PINTURA DE PISO EM MADEIRA</t>
  </si>
  <si>
    <t>SINAPI 102218</t>
  </si>
  <si>
    <t>PINTURA DAS PORTAS EXISTENTES EM TINTA ESMALTE COR CINZA</t>
  </si>
  <si>
    <t>P4 - SUBSOLO - acervo figurinos</t>
  </si>
  <si>
    <t>P4 - TÉRREO - circulação</t>
  </si>
  <si>
    <t>P5 - SUBSOLO - porão</t>
  </si>
  <si>
    <t>P13 - MEZANINO - apoio adm</t>
  </si>
  <si>
    <t>P14 - MEZANINO - sanitários</t>
  </si>
  <si>
    <t>PINT.000036</t>
  </si>
  <si>
    <t>PINTURA DOS RODAPÉS EM TINTA ESMALTE COR CINZA</t>
  </si>
  <si>
    <t>Altura+topo</t>
  </si>
  <si>
    <t>PINTURA DA ESCADA EXTERNA EM TINTA EPÓXI NA COR VERDE ORIGINAL DO PROJETO</t>
  </si>
  <si>
    <t>Laterais da estrutura</t>
  </si>
  <si>
    <t>REVE.000069</t>
  </si>
  <si>
    <t>INSTALAÇÃO SOBRE O FORRO DE FELTRO EM LA DE ROCHA, 1 FACE REVESTIDA COM FILME DE POLIPROPILENO, EM ROLO, DENSIDADE = 32 KG/M3, E=*50* MM</t>
  </si>
  <si>
    <t>IMPERMEABILIZAÇÕES</t>
  </si>
  <si>
    <t xml:space="preserve">IMPERMEABILIZAÇÃO DE SUPERFÍCIE COM EMULSÃO ASFÁLTICA, 2 DEMÃOS </t>
  </si>
  <si>
    <t>PERÍMETRO</t>
  </si>
  <si>
    <t>ALTURA 30CM</t>
  </si>
  <si>
    <t>ÁREAS</t>
  </si>
  <si>
    <t>IMPERMEABILIZAÇÃO DE PISOS EM GRANITO COM HIDROFUGANTE</t>
  </si>
  <si>
    <t>SISTEMA IMPERMEABILIZAÇÃO HEY'DI DA VIAPOL</t>
  </si>
  <si>
    <t>SUBSOLO - tratamento das infiltrações nas paredes</t>
  </si>
  <si>
    <t>SERRALHERIA</t>
  </si>
  <si>
    <t>PPCI.000017</t>
  </si>
  <si>
    <t>CORRIMÃO DUPLO EM ALUMÍNIO DIÂMETRO 1 1/2'' , HASTE DE FIXAÇÃO EM BARRA CHATA E=3MM, CHUMBADO EM ALVENARIA</t>
  </si>
  <si>
    <t>SUBSOLO - Escada</t>
  </si>
  <si>
    <t>TÉRREO - Escada</t>
  </si>
  <si>
    <t>MEZANINO - Escada</t>
  </si>
  <si>
    <t xml:space="preserve">	ESQV.000186</t>
  </si>
  <si>
    <t>comprimento</t>
  </si>
  <si>
    <t>quantidade</t>
  </si>
  <si>
    <t>TÉRREO - Laterais Plateia</t>
  </si>
  <si>
    <t>MEZANINO - Rampas</t>
  </si>
  <si>
    <t>MEZANINO - Laterias Plateia</t>
  </si>
  <si>
    <t>FACHADA NO - Escada acesso Mezanino</t>
  </si>
  <si>
    <t>04.01.803.01</t>
  </si>
  <si>
    <t>ESQV.000337</t>
  </si>
  <si>
    <t>ESQV.000336</t>
  </si>
  <si>
    <t>MONTANTES VERTICAIS EM BARRA CHATA PARA CORRIMÃO EM ALUMÍNIO - ALTURA TOTAL 0,92 DO PISO ACABADO</t>
  </si>
  <si>
    <t>ESQV.000254</t>
  </si>
  <si>
    <t>GUARDA CORPO EM  EM PANO DE VIDRO LAMINADO e = 6mm+6mm; H=1,10m</t>
  </si>
  <si>
    <t>MEZANINO - Proteção</t>
  </si>
  <si>
    <t>MEZANINO - Laterais Plateia</t>
  </si>
  <si>
    <t xml:space="preserve">ESQV.000324	</t>
  </si>
  <si>
    <t>P1 - PORTA CORTA-FOGO 160X200X4CM - COM DUAS FOLHAS - FORNECIMENTO E INSTALAÇÃO,  COM FECHADURA, VAO LUZ DE 160 X 200 CM, CLASSE P-90 (NBR 11742), COM ACABAMENTO EM PINTURA NA COR CINZA, BARRA ANTIPÂNICO.</t>
  </si>
  <si>
    <t>SUBSOLO - Circulação</t>
  </si>
  <si>
    <t>ESQV.000300</t>
  </si>
  <si>
    <t xml:space="preserve">ESQV.000325	</t>
  </si>
  <si>
    <t>P8 - PORTA CORTA-FOGO VÃO OSSO 564X205CM, COM QUATRO FOLHAS DE ABRIR - FORNECIMENTO E INSTALAÇÃO,  COM FECHADURA, DOIS VAOS LUZ DE 200 X 200 CM, E DOIS FECHAMENTOS LATERAIS FIXOS, CLASSE P-90 (NBR 11742), COM ACABAMENTO EM PINTURA NA COR CINZA, BARRA ANTIPÂNICO.</t>
  </si>
  <si>
    <t>ESQV.000326</t>
  </si>
  <si>
    <t>P10 - PORTA CORTA-FOGO VÃO OSSO 245X210CM, COM UMA FOLHA DE ABRIR - FORNECIMENTO E INSTALAÇÃO,  COM FECHADURA, VAO LUZ DE 110 X 205 CM, E DOIS FECHAMENTOS LATERAIS FIXOS, CLASSE P-90 (NBR 11742), COM ACABAMENTO EM PINTURA NA COR CINZA, BARRA ANTIPÂNICO.</t>
  </si>
  <si>
    <t>MEZANINO - acesso escada externa</t>
  </si>
  <si>
    <t>P16 - PORTA CORTA-FOGO 120X200X4CM - UMA FOLHA DE ABRIR - FORNECIMENTO E INSTALAÇÃO,  COM FECHADURA, VAO LUZ DE 120 X 200 CM, CLASSE P-90 (NBR 11742), COM ACABAMENTO EM PINTURA NA COR CINZA, BARRA ANTIPÂNICO.</t>
  </si>
  <si>
    <t>PORTA DE MADEIRA</t>
  </si>
  <si>
    <t>ESQV.000349</t>
  </si>
  <si>
    <t>MEZANINO - circulação e sanitários masculino e feminino</t>
  </si>
  <si>
    <t>ESQV.000350</t>
  </si>
  <si>
    <t>ESQV.000351</t>
  </si>
  <si>
    <t>ESQV.000339</t>
  </si>
  <si>
    <t>MEZANINO - cabine de luz e som</t>
  </si>
  <si>
    <t>ESQV.000328</t>
  </si>
  <si>
    <t>SUBSOLO - camarins e sanitários</t>
  </si>
  <si>
    <t>ESQV.000352</t>
  </si>
  <si>
    <t>TÉRREO - sanitários masculino, feminino e funcionários</t>
  </si>
  <si>
    <t>MEZANINO - sanitários masculino e feminino</t>
  </si>
  <si>
    <t>ESQV.000353</t>
  </si>
  <si>
    <t>ESPELHOS DE VIDRO</t>
  </si>
  <si>
    <t>SUBSOLO - Sanitários</t>
  </si>
  <si>
    <t>SUBSOLO - Camarins</t>
  </si>
  <si>
    <t>TÉRREO - Sanitário acessível</t>
  </si>
  <si>
    <t>TÉRREO - Sanitários</t>
  </si>
  <si>
    <t>MEZANINO - Sanitários</t>
  </si>
  <si>
    <t>15.006.007.R.CBR.DF</t>
  </si>
  <si>
    <t>15.006.010.R.CBR.DF</t>
  </si>
  <si>
    <t xml:space="preserve">SEES.000185	</t>
  </si>
  <si>
    <t>Comprimento em metros.</t>
  </si>
  <si>
    <t xml:space="preserve">altura em metros </t>
  </si>
  <si>
    <t>descontos</t>
  </si>
  <si>
    <t>APARELHOS E ACESSÓRIOS SANITÁRIOS</t>
  </si>
  <si>
    <t>SINAPI 86901</t>
  </si>
  <si>
    <t>CUBA DE EMBUTIR OVAL EM LOUÇA BRANCA, 35 X 50CM OU EQUIVALENTE - FORNECIMENTO E INSTALAÇÃO.</t>
  </si>
  <si>
    <t>LAVATÓRIO ACESSÍVEL COM COLUNA SUSPENSA EM LOUÇA NA COR BRANCA CÓD.L.510.87, MODELO ASPEN, FABRICANTE DECA OU EQUIVALENTE,</t>
  </si>
  <si>
    <t>BACIA SIFONADA</t>
  </si>
  <si>
    <t>VASO SANITARIO SIFONADO CONVENCIONAL COM LOUÇA BRANCA, INCLUSO CONJUNTO DE LIGAÇÃO PARA BACIA SANITÁRIA AJUSTÁVEL - FORNECIMENTO E INSTALAÇÃO</t>
  </si>
  <si>
    <t>VASO SANITARIO SIFONADO CONVENCIONAL PARA PCD SEM FURO FRONTAL COM LOUÇA BRANCA SEM ASSENTO, INCLUSO CONJUNTO DE LIGAÇÃO PARA BACIA SANITÁRIA AJUSTÁVEL - FORNECIMENTO E INSTALAÇÃO</t>
  </si>
  <si>
    <t>ASSENTO SANITÁRIO CONVENCIONAL - FORNECIMENTO E INSTALACAO.</t>
  </si>
  <si>
    <t>INHI.001811</t>
  </si>
  <si>
    <t>INHI.000012</t>
  </si>
  <si>
    <t>TORNEIRA DE MESA CONFORTO COM FECHAMENTO AUTOMÁTICO PARA LAVATÓRIO, ACIONAMENTO POR ALAVANCA, ACABAMENTO CROMADO, DECA DECAMATIC ECO 1173.C.CONF OU EQUIVALENTE TÉCNICO</t>
  </si>
  <si>
    <t>INHI.001817</t>
  </si>
  <si>
    <t xml:space="preserve">VÁLVULA DE DESCARGA </t>
  </si>
  <si>
    <t>INHI.001816</t>
  </si>
  <si>
    <t>VÁLVULA DESCARGA COM DUPLO ACIONAMENTO PARA BACIA, LINHA HYDRA DUO, CÓD. 2545.C.114, FABRICANTE DECA OU EQUIVALENTE, CROMADA</t>
  </si>
  <si>
    <t>SIFÃO PARA LAVATÓRIO ACABAMENTO CROMADO MODELO 1680.C100.112 DECA OU EQUIVALENTE TÉCNICO</t>
  </si>
  <si>
    <t>202336 SBC</t>
  </si>
  <si>
    <t>BARRA DE APOIO 80cm EM AÇO INOX Ø32mm, 2310.I.080.POL,  DECA OU EQUIVALENTE TÉCNICO</t>
  </si>
  <si>
    <t>SUBSOLO -  camarim masculino</t>
  </si>
  <si>
    <t>INHI.000082</t>
  </si>
  <si>
    <t>BARRA DE APOIO 70cm EM AÇO INOX Ø32mm, 2310.I.070.POL, DECA OU EQUIVALENTE TÉCNICO</t>
  </si>
  <si>
    <t>INHI.000119</t>
  </si>
  <si>
    <t>BARRA DE APOIO 40cm EM AÇO INOX Ø32mm, 2310.I.040.POL, DECA OU EQUIVALENTE TÉCNICO</t>
  </si>
  <si>
    <t>ESQV.000126</t>
  </si>
  <si>
    <t>BARRA DE APOIO EM U EM AÇO INOX Ø32MM, 2373.I.030.POL, DECA OU EQUIVALENTE TÉCNICO</t>
  </si>
  <si>
    <t>INHI.000092</t>
  </si>
  <si>
    <t>BARRA DE APOIO EM L 70X70CM EM AÇO INOX Ø32MM, 2335.I.POL, DECA OU EQUIVALENTE TÉCNICO</t>
  </si>
  <si>
    <t>05.01.608.20</t>
  </si>
  <si>
    <t>SINAPI 100875</t>
  </si>
  <si>
    <t>BANCO ARTICULADO, EM ACO INOX, PARA PCD, FIXADO NA PAREDE - FORNECIMENTO E INSTALAÇÃO</t>
  </si>
  <si>
    <t>05.01.608.15</t>
  </si>
  <si>
    <t>05.01.608.16</t>
  </si>
  <si>
    <t>INHI.000056</t>
  </si>
  <si>
    <t>05.01.608.17</t>
  </si>
  <si>
    <t>INHI.000015</t>
  </si>
  <si>
    <t>SINAPI 37399</t>
  </si>
  <si>
    <t>04.01.710</t>
  </si>
  <si>
    <t>BANCADA</t>
  </si>
  <si>
    <t>04.01.710.01</t>
  </si>
  <si>
    <t>REVE.000043</t>
  </si>
  <si>
    <t>BANCADA EM GRANITO POLIDO CINZA, ESP.=2,5CM, APOIADA SOBRE MÃOS FRANCESAS, COM FURO PARA INSTALAÇÃO DE CUBA</t>
  </si>
  <si>
    <t>código</t>
  </si>
  <si>
    <t>Comprimento (m)</t>
  </si>
  <si>
    <t>Profundidade (m)</t>
  </si>
  <si>
    <t>BG01</t>
  </si>
  <si>
    <t>BG02</t>
  </si>
  <si>
    <t>BG03</t>
  </si>
  <si>
    <t>BG04</t>
  </si>
  <si>
    <t>REVE.000045</t>
  </si>
  <si>
    <t>04.01.710.03</t>
  </si>
  <si>
    <t>FORNECIMENTO E INSTALAÇÃO DE RODABANCA EM GRANITO CINZA ANDORINHA ALTURA 20CM, ESP.=2,5CM, BORDA SUPERIOR BOLEADA</t>
  </si>
  <si>
    <t>04.01.710.06</t>
  </si>
  <si>
    <t>INHI.000009</t>
  </si>
  <si>
    <t>FORNECIMENTO E INSTALAÇÃO DE PRATELEIRA EM GRANITO CINZA ANDORINHA, ESP.=2,5CM, BORDAS BOLEADAS , FIXADO COM ARGAMASSA COLANTE TIPO AC III</t>
  </si>
  <si>
    <t>PG01</t>
  </si>
  <si>
    <t>PG02</t>
  </si>
  <si>
    <t>ILUMINAÇÃO E TOMADAS</t>
  </si>
  <si>
    <t>MEZANINO - Forro geométrico</t>
  </si>
  <si>
    <t>Linhas contínuas de luz - c1</t>
  </si>
  <si>
    <t>Linhas contínuas de luz - c2</t>
  </si>
  <si>
    <t>Linhas contínuas de luz - c3</t>
  </si>
  <si>
    <t>Linhas contínuas de luz - c4</t>
  </si>
  <si>
    <t>Linhas contínuas de luz - c5</t>
  </si>
  <si>
    <t>Linhas contínuas de luz - c6</t>
  </si>
  <si>
    <t>Linhas contínuas de luz - c7</t>
  </si>
  <si>
    <t>29.001.0001.S.CBR.DF</t>
  </si>
  <si>
    <t>FORNECIMENTO DE PLATAFORMA ELEVATÓRIA PL200 MODELO EXTRA DA MONTELE OU EQUIVALENTE</t>
  </si>
  <si>
    <t>FORNECIMENTO DE ELEVADOR MONTA CARGA 1,38x1,38M - MODELO ENGETAX https://engetax.com.br/produtos/monta-carga/</t>
  </si>
  <si>
    <t>ASSENTOS</t>
  </si>
  <si>
    <t>POLTRONAS</t>
  </si>
  <si>
    <t>FORNECIMENTO E INSTALAÇÃO DE POLTRONAS ESTOFADAS COM REVESTIMENTO EM COURO ECOLÓGICO COR GRAFITE</t>
  </si>
  <si>
    <t>Térreo</t>
  </si>
  <si>
    <t>Mezanino</t>
  </si>
  <si>
    <t>FORNECIMENTO E INSTALAÇÃO DE POLTRONAS PO (LARGURA 2X ASSENTO CONVENCIONAL) ESTOFADAS COM REVESTIMENTO EM COURO ECOLÓGICO COR GRAFITE</t>
  </si>
  <si>
    <t>HIDROSSANITÁRIO</t>
  </si>
  <si>
    <t>R01</t>
  </si>
  <si>
    <t>MEMORIAL DE CÁLCULO DE QUANTITATIVO</t>
  </si>
  <si>
    <t>TUBULAÇÕES E CONEXÕES DE PVC RÍGIDO</t>
  </si>
  <si>
    <t>Tubo PVC soldável classe 15, diâmetros 25 mm</t>
  </si>
  <si>
    <t>metros</t>
  </si>
  <si>
    <t>Tubo PVC soldável classe 15, diâmetros 40 mm</t>
  </si>
  <si>
    <t>Tubo PVC soldável classe 15, diâmetros 50 mm</t>
  </si>
  <si>
    <t>Tubo PVC soldável classe 15, diâmetros 40mm</t>
  </si>
  <si>
    <t>Tubo PVC soldável classe 15, diâmetros 50mm</t>
  </si>
  <si>
    <t>Tubo PVC soldável classe 15, diâmetros 60mm</t>
  </si>
  <si>
    <t>Tubo PVC soldável classe 15, diâmetros 75mm</t>
  </si>
  <si>
    <t>Tubo PVC soldável classe 15, diâmetros 85mm</t>
  </si>
  <si>
    <t>Adaptador PVC sold.curto c/bolsa-rosca p registro, diâmetros 25</t>
  </si>
  <si>
    <t>unidade</t>
  </si>
  <si>
    <t>Adaptador PVC sold.curto c/bolsa-rosca p registro, diâmetros 50</t>
  </si>
  <si>
    <t>Adaptador PVC sold.curto c/bolsa-rosca p registro, diâmetros 32</t>
  </si>
  <si>
    <t>Adaptador PVC sold.curto c/bolsa-rosca p registro, diâmetros 40</t>
  </si>
  <si>
    <t>Adaptador PVC sold.curto c/bolsa-rosca p registro, diâmetros 60</t>
  </si>
  <si>
    <t>Adaptador PVC sold.curto c/bolsa-rosca p registro, diâmetros 75</t>
  </si>
  <si>
    <t>Adaptador PVC sold.curto c/bolsa-rosca p registro, diâmetros 85</t>
  </si>
  <si>
    <t>Bucha de Redução</t>
  </si>
  <si>
    <t>Bucha de redução PVC soldável classe15, diâmetros 25x40mm</t>
  </si>
  <si>
    <t>Joelho 90º PVC soldável classe15, diâmetros 25mm</t>
  </si>
  <si>
    <t>Joelho 90º PVC soldável classe15, diâmetros 32mm</t>
  </si>
  <si>
    <t>Joelho 90º PVC soldável classe15, diâmetros 40mm</t>
  </si>
  <si>
    <t>Joelho 90º PVC soldável classe15, diâmetros 50mm</t>
  </si>
  <si>
    <t>Joelho 90º PVC soldável classe15, diâmetros 60mm</t>
  </si>
  <si>
    <t>Joelho 90º PVC soldável classe15, diâmetros 75mm</t>
  </si>
  <si>
    <t>Joelho 90º PVC soldável classe15, diâmetros 85mm</t>
  </si>
  <si>
    <t>Joelho  PVC 90º soldável classe15, com bucha de latão diâmetro 25x3/4"</t>
  </si>
  <si>
    <t>Joelho  PVC 90º soldável classe15, com bucha de latão diâmetro 25x1/2"</t>
  </si>
  <si>
    <t>Joelho  PVC 90º soldável classe15, com bucha de latão diâmetro 32x1"</t>
  </si>
  <si>
    <t>Luva de PVC soldável classe15, diâmetros 25mm</t>
  </si>
  <si>
    <t>Luva de PVC soldável classe15, diâmetros 32mm</t>
  </si>
  <si>
    <t>Luva de PVC soldável classe15, diâmetros 40mm</t>
  </si>
  <si>
    <t>Luva de PVC soldável classe15, diâmetros 50mm</t>
  </si>
  <si>
    <t>Luva de PVC soldável classe15, diâmetros 60mm</t>
  </si>
  <si>
    <t>Luva de PVC soldável classe15, diâmetros 75mm</t>
  </si>
  <si>
    <t>Luva de PVC soldável classe15, diâmetros 85mm</t>
  </si>
  <si>
    <t>Tê PVC soldável classe15, diâmetros 25mm</t>
  </si>
  <si>
    <t>Tê PVC soldável classe15, diâmetros 32mm</t>
  </si>
  <si>
    <t>Tê PVC soldável classe15, diâmetros 40mm</t>
  </si>
  <si>
    <t>Tê PVC soldável classe15, diâmetros 50mm</t>
  </si>
  <si>
    <t>Tê PVC soldável classe15, diâmetros 60mm</t>
  </si>
  <si>
    <t>Tê PVC soldável classe15, diâmetros 75mm</t>
  </si>
  <si>
    <t>Tê PVC soldável classe15, diâmetros 85mm</t>
  </si>
  <si>
    <t>Bacia Sifonada</t>
  </si>
  <si>
    <t>Vaso Sanitário sifonado convencional</t>
  </si>
  <si>
    <t>Torneira temporizada para lavatório com funcionamento hidromecânico de diâmetro 1/2”</t>
  </si>
  <si>
    <t>Torneira de pia, diâmetro 1/2”</t>
  </si>
  <si>
    <t>Torneira de lavagem, diâmetro 1/2”</t>
  </si>
  <si>
    <t>Registro de Pressão</t>
  </si>
  <si>
    <t>Registro de pressão, diâmetro ¾”</t>
  </si>
  <si>
    <t>Registro de pressão, diâmetro 1”</t>
  </si>
  <si>
    <t>Registro</t>
  </si>
  <si>
    <t>Registro de gaveta com canopla, diâmetro ¾”</t>
  </si>
  <si>
    <t>Registro de gaveta com canopla, diâmetro 1”</t>
  </si>
  <si>
    <t>Registro de gaveta com canopla, diâmetro 1.1/2”</t>
  </si>
  <si>
    <t>Registro de gaveta bruto, diâmetro 1.1/2”</t>
  </si>
  <si>
    <t>Registro de gaveta bruto, diâmetro 2”</t>
  </si>
  <si>
    <t>Registro de gaveta bruto, diâmetro 2.1/2”</t>
  </si>
  <si>
    <t>Registro de gaveta bruto, diâmetro 3’’</t>
  </si>
  <si>
    <t>Registro esfera, diâmetro (¾”</t>
  </si>
  <si>
    <t>Registro esfera, diâmetro 1''</t>
  </si>
  <si>
    <t>Registro esfera, diâmetro 1.1/4”</t>
  </si>
  <si>
    <t>Ligação Flelxível</t>
  </si>
  <si>
    <t>Engate flexível plástico 1/2”</t>
  </si>
  <si>
    <t>Bolsa de ligação p/ vaso sanitário</t>
  </si>
  <si>
    <t>Válvula de Descarga</t>
  </si>
  <si>
    <t>Válvula de descarga para vasos sanitários, com tempo de fechamento lento e diâmetro 1.1/2"</t>
  </si>
  <si>
    <t>Válvulas de descargas para mictórios, com tempo de fechamento lento  e diâmetro 1/2”</t>
  </si>
  <si>
    <t>Caixa d'água pré-fabricada</t>
  </si>
  <si>
    <t>Reservatório Metálico cilindrico (7.44m³ + 92.56m³)</t>
  </si>
  <si>
    <t>Tubo de Ligação de bacia sanitária</t>
  </si>
  <si>
    <t>Tubo de descarga VDE de 38mm.</t>
  </si>
  <si>
    <t>Tubo de ligação latão cromado c/ canopla p/ vasos sanitários</t>
  </si>
  <si>
    <t>Tubo de PVC esgoto série normal 40mm</t>
  </si>
  <si>
    <t>Tubo de PVC esgoto série normal 50mm</t>
  </si>
  <si>
    <t>Tubo de PVC esgoto série normal 75mm</t>
  </si>
  <si>
    <t>Tubo de PVC esgoto série normal 100mm</t>
  </si>
  <si>
    <t>Tubo de PVC esgoto série normal 150 mm</t>
  </si>
  <si>
    <t>Joelho 90 graus Série N 40mm com bolsas lisas</t>
  </si>
  <si>
    <t>Joelho 90 graus Série N 50mm com bolsas lisas</t>
  </si>
  <si>
    <t>Joelho 90 graus Série N 75mm com bolsas lisas</t>
  </si>
  <si>
    <t>Joelho 90 graus Série N 100mm com bolsas lisas</t>
  </si>
  <si>
    <t>Joelho 90 graus Série N 150mm com bolsas lisas</t>
  </si>
  <si>
    <t>Joelho 45 graus Série N 40mm com bolsas lisas</t>
  </si>
  <si>
    <t>Joelho 45 graus Série N 50mm com bolsas lisas</t>
  </si>
  <si>
    <t>Joelho 45 graus Série N 75mm com bolsas lisas</t>
  </si>
  <si>
    <t>Joelho 45 graus Série N 100mm com bolsas lisas</t>
  </si>
  <si>
    <t>Junção simples Série N 40mm.</t>
  </si>
  <si>
    <t>Junção simples Série N 50mm.</t>
  </si>
  <si>
    <t>Junção simples Série N 75mm.</t>
  </si>
  <si>
    <t>Junção simples Série N 100mm.</t>
  </si>
  <si>
    <t>Junção simples Série N 150mm.</t>
  </si>
  <si>
    <r>
      <t>Junção simples Série N 100x50mm</t>
    </r>
    <r>
      <rPr>
        <b/>
        <sz val="11"/>
        <color theme="1"/>
        <rFont val="Arial"/>
        <family val="2"/>
      </rPr>
      <t xml:space="preserve"> </t>
    </r>
  </si>
  <si>
    <r>
      <t>Junção simples Série N 150x100mm</t>
    </r>
    <r>
      <rPr>
        <b/>
        <sz val="11"/>
        <color theme="1"/>
        <rFont val="Arial"/>
        <family val="2"/>
      </rPr>
      <t xml:space="preserve"> </t>
    </r>
  </si>
  <si>
    <t>Tê Série N 40mm</t>
  </si>
  <si>
    <t>Tê Série N 50mm</t>
  </si>
  <si>
    <t>Tê Série N 75mm</t>
  </si>
  <si>
    <t>Tê Série N 100mm</t>
  </si>
  <si>
    <t>Tê Série N 150mm</t>
  </si>
  <si>
    <t>Tê Série N 100x50mm</t>
  </si>
  <si>
    <t>Tê Série N 75x50mm</t>
  </si>
  <si>
    <t>05.04.322</t>
  </si>
  <si>
    <t>Sifão de copo p/ pia e lavatório</t>
  </si>
  <si>
    <t>05.04.323</t>
  </si>
  <si>
    <t>Válvula p/ lavatório</t>
  </si>
  <si>
    <t>Caixa Sifonada com grelha</t>
  </si>
  <si>
    <t>Caixa Sifonada 100x140x50mm c/ grelha</t>
  </si>
  <si>
    <t>Ralo Sifonado</t>
  </si>
  <si>
    <t>Corpo de ralo Linear 50cm</t>
  </si>
  <si>
    <t>Grelha 100mm de alumínio</t>
  </si>
  <si>
    <t>Grelha 150mm de alumínio</t>
  </si>
  <si>
    <t>240 dias</t>
  </si>
  <si>
    <t>01.00.000</t>
  </si>
  <si>
    <t>SERVIÇOS TÉCNICO - PROFISSIONAIS</t>
  </si>
  <si>
    <t>01.01.000</t>
  </si>
  <si>
    <t>TOPOGRAFIA</t>
  </si>
  <si>
    <t>01.01.100</t>
  </si>
  <si>
    <t>Levantamento Planialtimétrico</t>
  </si>
  <si>
    <t xml:space="preserve">01.01.200 </t>
  </si>
  <si>
    <t>Transporte de Cotas além de 1 km</t>
  </si>
  <si>
    <t xml:space="preserve"> km</t>
  </si>
  <si>
    <t>01.01.300</t>
  </si>
  <si>
    <t>Transporte de Coordenadas além de 1 km</t>
  </si>
  <si>
    <t>01.02.000</t>
  </si>
  <si>
    <t>GEOTECNIA</t>
  </si>
  <si>
    <t>01.02.100</t>
  </si>
  <si>
    <t>SONDAGENS</t>
  </si>
  <si>
    <t>01.02.101</t>
  </si>
  <si>
    <t>Poços de inspeção</t>
  </si>
  <si>
    <t>01.02.102</t>
  </si>
  <si>
    <t>A trado</t>
  </si>
  <si>
    <t>01.02.103</t>
  </si>
  <si>
    <t>A percussão</t>
  </si>
  <si>
    <t>01.02.104</t>
  </si>
  <si>
    <t>Rotativa</t>
  </si>
  <si>
    <t>01.02.105</t>
  </si>
  <si>
    <t>Mista</t>
  </si>
  <si>
    <t>01.02.106</t>
  </si>
  <si>
    <t>Sísmicas por refração</t>
  </si>
  <si>
    <t>01.02.107</t>
  </si>
  <si>
    <t>Elétricas</t>
  </si>
  <si>
    <t xml:space="preserve">01.02.200 </t>
  </si>
  <si>
    <t>ENSAIOS DE CAMPO</t>
  </si>
  <si>
    <t xml:space="preserve">01.02.201 </t>
  </si>
  <si>
    <t>Penetração para sondagens mistas</t>
  </si>
  <si>
    <t xml:space="preserve">01.02.202 </t>
  </si>
  <si>
    <t>Lavagem por tempo</t>
  </si>
  <si>
    <t xml:space="preserve">01.02.203 </t>
  </si>
  <si>
    <t>Infiltração</t>
  </si>
  <si>
    <t>01.02.204</t>
  </si>
  <si>
    <t>Perda d’água</t>
  </si>
  <si>
    <t>01.02.205</t>
  </si>
  <si>
    <t>Perda de carga</t>
  </si>
  <si>
    <t xml:space="preserve">01.02.300 </t>
  </si>
  <si>
    <t>ENSAIOS DE LABORATÓRIO</t>
  </si>
  <si>
    <t>01.02.301</t>
  </si>
  <si>
    <t>Umidade natural</t>
  </si>
  <si>
    <t>01.02.302</t>
  </si>
  <si>
    <t>Densidade natural</t>
  </si>
  <si>
    <t>01.02.303</t>
  </si>
  <si>
    <t>Análise granulométrica</t>
  </si>
  <si>
    <t>01.02.304</t>
  </si>
  <si>
    <t>Densidade real dos grãos</t>
  </si>
  <si>
    <t>01.02.305</t>
  </si>
  <si>
    <t>Limites de liquidez e plasticidade</t>
  </si>
  <si>
    <t>01.02.306</t>
  </si>
  <si>
    <t>Permeabilidade</t>
  </si>
  <si>
    <t>01.02.307</t>
  </si>
  <si>
    <t>Adensamento</t>
  </si>
  <si>
    <t>01.02.308</t>
  </si>
  <si>
    <t>Compressão simples</t>
  </si>
  <si>
    <t>01.02.309</t>
  </si>
  <si>
    <t>Cisalhamento direto</t>
  </si>
  <si>
    <t>01.02.310</t>
  </si>
  <si>
    <t>Compressão triaxial</t>
  </si>
  <si>
    <t>01.02.311</t>
  </si>
  <si>
    <t>Compactação</t>
  </si>
  <si>
    <t>01.02.312</t>
  </si>
  <si>
    <t>Índice de suporte Califórnia (ISC ou CBR)</t>
  </si>
  <si>
    <t>01.02.313</t>
  </si>
  <si>
    <t>Equivalente de areia</t>
  </si>
  <si>
    <t>01.02.314</t>
  </si>
  <si>
    <t>Massa específica aparente do solo “In situ” com emprego de frasco de areia</t>
  </si>
  <si>
    <t>01.02.315</t>
  </si>
  <si>
    <t>Umidade pelo método expedito “Speedy”</t>
  </si>
  <si>
    <t>01.02.316</t>
  </si>
  <si>
    <t>Abrasão Los Angeles</t>
  </si>
  <si>
    <t>01.02.317</t>
  </si>
  <si>
    <t>Durabilidade do agregado “Soundness Test”</t>
  </si>
  <si>
    <t>01.02.318</t>
  </si>
  <si>
    <t>Adesividade de agregado graúdo a ligante betuminoso</t>
  </si>
  <si>
    <t>01.02.319</t>
  </si>
  <si>
    <t>Dosagem de misturas betuminosas pelo Método Marshall</t>
  </si>
  <si>
    <t>01.02.320</t>
  </si>
  <si>
    <t>Densidade de misturas betuminosas</t>
  </si>
  <si>
    <t>01.02.321</t>
  </si>
  <si>
    <t>Porcentagem de betume em misturas betuminosas</t>
  </si>
  <si>
    <t>01.02.322</t>
  </si>
  <si>
    <t>Dosagem de misturas estabilizadas granulometricamente</t>
  </si>
  <si>
    <t>01.02.323</t>
  </si>
  <si>
    <t>Dosagem de solo-cimento pelo processo de resistência à compressão</t>
  </si>
  <si>
    <t xml:space="preserve">01.02.400 </t>
  </si>
  <si>
    <t>ENSAIOS ESPECIAIS</t>
  </si>
  <si>
    <t>01.03.000</t>
  </si>
  <si>
    <t>ESTUDOS E PROJETOS</t>
  </si>
  <si>
    <t>01.03.100</t>
  </si>
  <si>
    <t>ESTUDOS DE VIABILIDADE</t>
  </si>
  <si>
    <t xml:space="preserve">01.03.200 </t>
  </si>
  <si>
    <t>PLANOS DIRETORES</t>
  </si>
  <si>
    <t xml:space="preserve">01.03.300 </t>
  </si>
  <si>
    <t>ESTUDOS PRELIMINARES</t>
  </si>
  <si>
    <t>01.03.301</t>
  </si>
  <si>
    <t>de serviços preliminares</t>
  </si>
  <si>
    <t>01.03.302</t>
  </si>
  <si>
    <t>de fundações e estruturas</t>
  </si>
  <si>
    <t>01.03.303</t>
  </si>
  <si>
    <t>de contenção de maciços de terra</t>
  </si>
  <si>
    <t>01.03.304</t>
  </si>
  <si>
    <t>de arquitetura e elementos de urbanismo</t>
  </si>
  <si>
    <t>01.03.305</t>
  </si>
  <si>
    <t>de instalações hidráulicas e sanitárias</t>
  </si>
  <si>
    <t>01.03.306</t>
  </si>
  <si>
    <t>de instalações elétricas e eletrônicas</t>
  </si>
  <si>
    <t>01.03.307</t>
  </si>
  <si>
    <t>de instalações mecânicas e de utilidades</t>
  </si>
  <si>
    <t>01.03.308</t>
  </si>
  <si>
    <t>de instalações de prevenção e combate a incêndio</t>
  </si>
  <si>
    <t xml:space="preserve">01.03.400 </t>
  </si>
  <si>
    <t>PROJETO BÁSICO</t>
  </si>
  <si>
    <t>01.03.401</t>
  </si>
  <si>
    <t>01.03.402</t>
  </si>
  <si>
    <t>01.03.403</t>
  </si>
  <si>
    <t>01.03.404</t>
  </si>
  <si>
    <t>01.03.405</t>
  </si>
  <si>
    <t>01.03.406</t>
  </si>
  <si>
    <t>01.03.407</t>
  </si>
  <si>
    <t>01.03.408</t>
  </si>
  <si>
    <t xml:space="preserve">01.03.500 </t>
  </si>
  <si>
    <t>PROJETO EXECUTIVO</t>
  </si>
  <si>
    <t>01.03.501</t>
  </si>
  <si>
    <t>01.03.502</t>
  </si>
  <si>
    <t>01.03.503</t>
  </si>
  <si>
    <t>01.03.504</t>
  </si>
  <si>
    <t>01.03.505</t>
  </si>
  <si>
    <t>01.03.506</t>
  </si>
  <si>
    <t>01.03.507</t>
  </si>
  <si>
    <t>de instalações mecânicas de utilidades</t>
  </si>
  <si>
    <t>01.03.508</t>
  </si>
  <si>
    <t xml:space="preserve">01.04.000 </t>
  </si>
  <si>
    <t>ORÇAMENTOS</t>
  </si>
  <si>
    <t xml:space="preserve">01.05.000 </t>
  </si>
  <si>
    <t>PERÍCIAS E VISTORIAS</t>
  </si>
  <si>
    <t xml:space="preserve">01.06.000 </t>
  </si>
  <si>
    <t>PLANEJAMENTO E CONTROLE</t>
  </si>
  <si>
    <t xml:space="preserve">01.07.000 </t>
  </si>
  <si>
    <t>MAQUETES E FOTOS</t>
  </si>
  <si>
    <t>Quadro</t>
  </si>
  <si>
    <t>Circuito</t>
  </si>
  <si>
    <t>Distância (m)</t>
  </si>
  <si>
    <t>Vias</t>
  </si>
  <si>
    <t>Total  (m)</t>
  </si>
  <si>
    <t>Linha MT</t>
  </si>
  <si>
    <t>ISOLADORES</t>
  </si>
  <si>
    <t>Eletroduto de aço carbono com revestimento de zinco por imersão a quente Ø 4” (100mm) com conexões, fixações e acessórios</t>
  </si>
  <si>
    <t>ALTERAR QUANTIDADE</t>
  </si>
  <si>
    <t>Externo</t>
  </si>
  <si>
    <t>ELETRODUTO FLEXÍVEL CORRUGADO, PEAD, DN 125 (5")  - FORNECIMENTO E INSTALAÇÃO. AF_04/2016</t>
  </si>
  <si>
    <t>Fornecimento e instalação de caixa enterrada elétrica, retangular, em alvenaria com tijolos cerâmicos maciços, fundo com brita. Dimensões internas: 0,8X0,8X0,8m, dimensões externas: 1X1X1m.</t>
  </si>
  <si>
    <t>Planta</t>
  </si>
  <si>
    <t>Entrada de Energia</t>
  </si>
  <si>
    <t>Fornecimento e instalação de tampa em ferro fundido T-33, com dimensões de 0,8X0,8X0,8m</t>
  </si>
  <si>
    <t>Entrada de energia</t>
  </si>
  <si>
    <t xml:space="preserve">Fornecimento e Instalação de Manilha Torcida </t>
  </si>
  <si>
    <t>CHAVES FUSÍVEIS OU DISJUNTORES</t>
  </si>
  <si>
    <t>HASTES DE ATERRAMENTO COM TERMINAIS</t>
  </si>
  <si>
    <t>CABO DE COBRE NU</t>
  </si>
  <si>
    <t>CABOS</t>
  </si>
  <si>
    <t>PÁRA-RAIOS</t>
  </si>
  <si>
    <t>CHAVES SECCIONADORAS</t>
  </si>
  <si>
    <t>Chave fusível unipolar, 15 kV – 20 A, com porta fusível para 10 kA, corpo
polimérico, elo adequado.</t>
  </si>
  <si>
    <t>DISJUNTOR GERAL</t>
  </si>
  <si>
    <t>RELÉS</t>
  </si>
  <si>
    <t>TRANSFORMADOR DE POTÊNCIA</t>
  </si>
  <si>
    <t>TRANSFORMADOR DE CORRENTE</t>
  </si>
  <si>
    <t>CAIXA DE MEDIDORES</t>
  </si>
  <si>
    <t>TRANFORMADOR DE DISTRIBUIÇÃO</t>
  </si>
  <si>
    <t>Fornecimento e Instalação de Transformador, isolado a seco, resina epóxi, 13,8kV / 380 V. Ligação Triângulo/Estrela. Potência nominal de 500 kVA. Grau de proteção: IP-00 nas de 1490x770x1645 mm</t>
  </si>
  <si>
    <t>DEVEM SER EXCLUIDOS DA PLANILHA 01 E 02</t>
  </si>
  <si>
    <t>Fornecimento e Instalação de Subestação pré-fabricada compacta em um único invólucro sobreposta para um transformador de 500 kVA de potência. Incluso chaves secionadoras de saída de baixa tensão, cubículo de média tensão com equipamentos de proteção de acordo com projeto, espaço para transformador de potência a seco e módulo para instalação de medição em BT. Referência: Elos, Ormazabal ou equivalente técnicos</t>
  </si>
  <si>
    <t>Serviço de Estudo de Coordenação e Seletividade</t>
  </si>
  <si>
    <t>Redes em Média Tensão</t>
  </si>
  <si>
    <t>Fornecimento e Instalação de quadro em chapa metálica tratada, IP 54, 60x110x20 cm, com placa de montagem, barramento central trifásico de 800A, espelho em policarbonato, canaleta, porcas, arruelas, pintura, porta documento, isoladores e adesivo de advertência.</t>
  </si>
  <si>
    <t>QUADRO</t>
  </si>
  <si>
    <t>QGBT</t>
  </si>
  <si>
    <t>Fornecimento e Instalação de quadro em chapa metálica tratada, IP 54, 60x80x20 cm, com placa de montagem, barramento central trifásico até 150 A, espelho em policarbonato, canaleta, porcas, arruelas, pintura, porta documento, isoladores e adesivo de advertência.</t>
  </si>
  <si>
    <t>SÃO 3 NO TOTAL E NÃO 2</t>
  </si>
  <si>
    <t>QDIT</t>
  </si>
  <si>
    <t>QDIT-E1</t>
  </si>
  <si>
    <t>QDB-H</t>
  </si>
  <si>
    <t>Fornecimento e Instalação de quadro em chapa metálica tratada, IP 54, 60x110x20 cm, com placa de montagem, barramento central trifásico de 150 A até 450 A, espelho em policarbonato, canaleta, porcas, arruelas, pintura, porta documento, isoladores e adesivo de advertência.</t>
  </si>
  <si>
    <t>QGAC</t>
  </si>
  <si>
    <t>QDLC-E2</t>
  </si>
  <si>
    <t>QDLC-E3</t>
  </si>
  <si>
    <t>CENTRO DE DISTRIBUIÇÃO DE ILUMINAÇÃO E TOMADAS</t>
  </si>
  <si>
    <t>Ar Condcionado</t>
  </si>
  <si>
    <t>Subsolo</t>
  </si>
  <si>
    <t>Iluminação</t>
  </si>
  <si>
    <t>Som</t>
  </si>
  <si>
    <t>Iluminação Cênica</t>
  </si>
  <si>
    <t>Iluminação de Emergência</t>
  </si>
  <si>
    <t>Eletroduto de Aço Galvanizado médio Ø 1” (25mm) com conexões, fixações e acessórios</t>
  </si>
  <si>
    <t>Alimentadores</t>
  </si>
  <si>
    <t>Eletroduto de Aço Galvanizado médio Ø 2” (50mm) com conexões, fixações e acessórios</t>
  </si>
  <si>
    <t>Eletroduto de Aço Galvanizado médio Ø 3” (80mm) com conexões, fixações e acessórios</t>
  </si>
  <si>
    <t>Eletroduto de Aço Galvanizado médio Ø 4” (100mm) com conexões, fixações e acessórios</t>
  </si>
  <si>
    <t>NO ORÇAMENTO FALTA O 4"</t>
  </si>
  <si>
    <t>QD-PEL</t>
  </si>
  <si>
    <t>FORNECIMENTO E INSTALAÇÃO DE CABO FLEXÍVEL # 16 mm² ( Preto, Verde, Azul ), ISOLAMENTO EM COMPOSTO TERMOFIXO DE BORRACHA HEPR 90° C</t>
  </si>
  <si>
    <t>QDCL-E2 - TÉRREO</t>
  </si>
  <si>
    <t>E2.1</t>
  </si>
  <si>
    <t>E2.2</t>
  </si>
  <si>
    <t>E2.3</t>
  </si>
  <si>
    <t>E2.4</t>
  </si>
  <si>
    <t>E2.5</t>
  </si>
  <si>
    <t>E2.6</t>
  </si>
  <si>
    <t>E2.7</t>
  </si>
  <si>
    <t>E2.8</t>
  </si>
  <si>
    <t>E2.9</t>
  </si>
  <si>
    <t>E2.10</t>
  </si>
  <si>
    <t>E2.11</t>
  </si>
  <si>
    <t>E2.12</t>
  </si>
  <si>
    <t>E2.13</t>
  </si>
  <si>
    <t>E2.14</t>
  </si>
  <si>
    <t>E2.15</t>
  </si>
  <si>
    <t>QBGT</t>
  </si>
  <si>
    <t>SUBESTAÇÃO</t>
  </si>
  <si>
    <t xml:space="preserve">Fornecimento de cabo flexível,# 2,5 mm², isolamento em termoplástico 70º C, classe 750V, com características de não propagação e autoextinção de fogo, ref.: Afumex ou equivalente nas seções (Incluso terminais de compressão, anilhamento, chicoteamento) </t>
  </si>
  <si>
    <t>QGAC - TÉRREO</t>
  </si>
  <si>
    <t>AC.3</t>
  </si>
  <si>
    <t>AC.4</t>
  </si>
  <si>
    <t>AC.5</t>
  </si>
  <si>
    <t>AC.6</t>
  </si>
  <si>
    <t>AC.9</t>
  </si>
  <si>
    <t>AC.10</t>
  </si>
  <si>
    <t>AC.11</t>
  </si>
  <si>
    <t>AC.12</t>
  </si>
  <si>
    <t>AC.13</t>
  </si>
  <si>
    <t>AC.14</t>
  </si>
  <si>
    <t>QDIT - TÉRREO</t>
  </si>
  <si>
    <t>E.1</t>
  </si>
  <si>
    <t>E.2</t>
  </si>
  <si>
    <t>E.3</t>
  </si>
  <si>
    <t>E.4</t>
  </si>
  <si>
    <t>E.5</t>
  </si>
  <si>
    <t>E.6</t>
  </si>
  <si>
    <t>E.7</t>
  </si>
  <si>
    <t>E.8</t>
  </si>
  <si>
    <t>E.9</t>
  </si>
  <si>
    <t>E.10</t>
  </si>
  <si>
    <t>E.11</t>
  </si>
  <si>
    <t>E.12</t>
  </si>
  <si>
    <t>E.13</t>
  </si>
  <si>
    <t>E14</t>
  </si>
  <si>
    <t>E.15</t>
  </si>
  <si>
    <t>E.16</t>
  </si>
  <si>
    <t>E.17</t>
  </si>
  <si>
    <t>E.18</t>
  </si>
  <si>
    <t>E.19</t>
  </si>
  <si>
    <t>E.20</t>
  </si>
  <si>
    <t>E.21</t>
  </si>
  <si>
    <t>IE</t>
  </si>
  <si>
    <t>QDIT-E1 - Subsolo</t>
  </si>
  <si>
    <t>E1.1</t>
  </si>
  <si>
    <t>E1.2</t>
  </si>
  <si>
    <t>E1.3</t>
  </si>
  <si>
    <t>E1.4</t>
  </si>
  <si>
    <t>E1.5</t>
  </si>
  <si>
    <t>E1.6</t>
  </si>
  <si>
    <t>E1.7</t>
  </si>
  <si>
    <t>E1.8</t>
  </si>
  <si>
    <t>E1.9</t>
  </si>
  <si>
    <t>E1.10</t>
  </si>
  <si>
    <t>E1.11</t>
  </si>
  <si>
    <t>E1.12</t>
  </si>
  <si>
    <t>E1.13</t>
  </si>
  <si>
    <t>E1.15</t>
  </si>
  <si>
    <t>E1.17</t>
  </si>
  <si>
    <t>E1.18</t>
  </si>
  <si>
    <t>E1.19</t>
  </si>
  <si>
    <t>E1.20</t>
  </si>
  <si>
    <t>E1.21</t>
  </si>
  <si>
    <t>E1.22</t>
  </si>
  <si>
    <t>QD-PEL - SUBSOLO</t>
  </si>
  <si>
    <t>QDLC-E3 - TÉRREO</t>
  </si>
  <si>
    <t>E3.34</t>
  </si>
  <si>
    <t>E3.36</t>
  </si>
  <si>
    <t>QUADRO ELÉTRICO</t>
  </si>
  <si>
    <t>CAL</t>
  </si>
  <si>
    <t>IE.S.1</t>
  </si>
  <si>
    <t>IE.1.1</t>
  </si>
  <si>
    <t>IE.1.2</t>
  </si>
  <si>
    <t>IE.2.1</t>
  </si>
  <si>
    <t xml:space="preserve">Fornecimento de cabo flexível,# 4,0 mm², isolamento em termoplástico 70º C, classe 750V, com características de não propagação e autoextinção de fogo, ref.: Afumex ou equivalente nas seções (Incluso terminais de compressão, anilhamento, chicoteamento) </t>
  </si>
  <si>
    <t>AC.7</t>
  </si>
  <si>
    <t>AC.8</t>
  </si>
  <si>
    <t>E3.31</t>
  </si>
  <si>
    <t>E3.32</t>
  </si>
  <si>
    <t>E3.33</t>
  </si>
  <si>
    <t>E3.35</t>
  </si>
  <si>
    <t>E3.37</t>
  </si>
  <si>
    <t>E3.38</t>
  </si>
  <si>
    <t>E3.39</t>
  </si>
  <si>
    <t>E3.40</t>
  </si>
  <si>
    <t>E3.41</t>
  </si>
  <si>
    <t>E3.42</t>
  </si>
  <si>
    <t>E3.43</t>
  </si>
  <si>
    <t>E3.44</t>
  </si>
  <si>
    <t>E3.45</t>
  </si>
  <si>
    <t>E3.46</t>
  </si>
  <si>
    <t>E3.47</t>
  </si>
  <si>
    <t>E3.48</t>
  </si>
  <si>
    <t>E3.49</t>
  </si>
  <si>
    <t>E3.50</t>
  </si>
  <si>
    <t>E3.51</t>
  </si>
  <si>
    <t>E3.52</t>
  </si>
  <si>
    <t xml:space="preserve">Fornecimento de cabo flexível,# 6,0 mm², isolamento em termoplástico 70º C, classe 750V, com características de não propagação e autoextinção de fogo, ref.: Afumex ou equivalente nas seções (Incluso terminais de compressão, anilhamento, chicoteamento) </t>
  </si>
  <si>
    <t>E.14</t>
  </si>
  <si>
    <t>QDIT-E1 - SUBSOLO</t>
  </si>
  <si>
    <t>E1.14</t>
  </si>
  <si>
    <t>E1.16</t>
  </si>
  <si>
    <t>E3.1</t>
  </si>
  <si>
    <t>E3.2</t>
  </si>
  <si>
    <t>E3.3</t>
  </si>
  <si>
    <t>E3.4</t>
  </si>
  <si>
    <t>E3.5</t>
  </si>
  <si>
    <t>E3.6</t>
  </si>
  <si>
    <t>E3.7</t>
  </si>
  <si>
    <t>E3.8</t>
  </si>
  <si>
    <t>E3.9</t>
  </si>
  <si>
    <t>E3.10</t>
  </si>
  <si>
    <t>E3.11</t>
  </si>
  <si>
    <t>E3.12</t>
  </si>
  <si>
    <t>E3.13</t>
  </si>
  <si>
    <t>E3.14</t>
  </si>
  <si>
    <t>E3.15</t>
  </si>
  <si>
    <t>E3.16</t>
  </si>
  <si>
    <t>E3.17</t>
  </si>
  <si>
    <t>E3.18</t>
  </si>
  <si>
    <t>E3.19</t>
  </si>
  <si>
    <t>E3.20</t>
  </si>
  <si>
    <t>E3.21</t>
  </si>
  <si>
    <t>E3.22</t>
  </si>
  <si>
    <t>E3.23</t>
  </si>
  <si>
    <t>E3.24</t>
  </si>
  <si>
    <t>E3.25</t>
  </si>
  <si>
    <t>E3.26</t>
  </si>
  <si>
    <t>E3.27</t>
  </si>
  <si>
    <t>E3.28</t>
  </si>
  <si>
    <t>E3.29</t>
  </si>
  <si>
    <t>E3.30</t>
  </si>
  <si>
    <t>Fornecimento de cabo multipolar 3x6,00mm²</t>
  </si>
  <si>
    <t>Pontos</t>
  </si>
  <si>
    <t>Distância</t>
  </si>
  <si>
    <t>Vara 1</t>
  </si>
  <si>
    <t>Vara Central</t>
  </si>
  <si>
    <t>Vara 2</t>
  </si>
  <si>
    <t>Fornecimento de DMX512</t>
  </si>
  <si>
    <t>Vara 3</t>
  </si>
  <si>
    <t>CAIXAS DE PASSAGEM</t>
  </si>
  <si>
    <t>06.01.306.1</t>
  </si>
  <si>
    <t>Caixa 4x2'' em PVC embutida em Alvenaria</t>
  </si>
  <si>
    <t>Lógica</t>
  </si>
  <si>
    <t>Alimentadores AC</t>
  </si>
  <si>
    <t>Iluminação Cenica</t>
  </si>
  <si>
    <t>06.01.306.2</t>
  </si>
  <si>
    <t>Caixa de piso 4x4''</t>
  </si>
  <si>
    <t>Elétrica/Lógica</t>
  </si>
  <si>
    <t>06.01.306.3</t>
  </si>
  <si>
    <t>INCLUIR (JÁ FOI ENCAMINHADO PARA COTAÇÃO)</t>
  </si>
  <si>
    <t>IC</t>
  </si>
  <si>
    <t>06.01.306.4</t>
  </si>
  <si>
    <t>Fornecimento e instalação de condulete F.G Ø3/4, na cor cinza</t>
  </si>
  <si>
    <t>Iluminação Emergência</t>
  </si>
  <si>
    <t>06.01.306.5</t>
  </si>
  <si>
    <t>Fornecimento e instalação de tampa F.G. para condulete  Ø3/4</t>
  </si>
  <si>
    <t>06.01.306.6</t>
  </si>
  <si>
    <t>Fornecimento e instalação de condulete F.G Ø1, na cor cinza</t>
  </si>
  <si>
    <t xml:space="preserve">Alimentadores  </t>
  </si>
  <si>
    <t>06.01.206.7</t>
  </si>
  <si>
    <t>Fornecimento e instalação de tampa F.G. para condulete  Ø1</t>
  </si>
  <si>
    <t>INCLUIR TAMPA DE CONDULETE</t>
  </si>
  <si>
    <t>06.01.306.8</t>
  </si>
  <si>
    <t>Fornecimento e instalação de condulete F.G Ø2, na cor cinza</t>
  </si>
  <si>
    <t>06.01.306.9</t>
  </si>
  <si>
    <t>Fornecimento e instalação de tampa F.G. para condulete  Ø2</t>
  </si>
  <si>
    <t>Fornecimento e instalação de condulete F.G Ø3, na cor cinza</t>
  </si>
  <si>
    <t>06.01.306.11</t>
  </si>
  <si>
    <t>Fornecimento e instalação de tampa F.G. para condulete  Ø3</t>
  </si>
  <si>
    <t>QGAC - Térreo</t>
  </si>
  <si>
    <t>QDIT - Térreo</t>
  </si>
  <si>
    <t>QD-PEL - Subsolo</t>
  </si>
  <si>
    <t>QDLC-E3 - Térreo</t>
  </si>
  <si>
    <t>Central de Alarme de Incêndio</t>
  </si>
  <si>
    <t>Quadro elétrico (Laboratório de bonecos)</t>
  </si>
  <si>
    <t>Quadro elétrico (galeria de exposição)</t>
  </si>
  <si>
    <t>Quadro elétrico (Circulação)</t>
  </si>
  <si>
    <t>'Fornecimento e Instalação de Disjuntor 1 x 25 A, curva C, Icc = 10kA. Ref.: MDW-C25 da WEG ou equivalentes técnicos.</t>
  </si>
  <si>
    <t>'Fornecimento e Instalação de Disjuntor 1 x 32 A, curva C, Icc = 10kA. Ref.: MDW-C32 da WEG ou equivalentes técnicos.</t>
  </si>
  <si>
    <t>QDTI - Térreo</t>
  </si>
  <si>
    <t>'Fornecimento e Instalação de Disjuntor 3 x 16 A, curva C, Icc = 10kA. Ref.: MDW-C16-3 da WEG ou equivalentes técnicos.</t>
  </si>
  <si>
    <t>Fornecimento e Instalação de Disjuntor 3 x 25 A, curva C, Icc = 10kA. Ref.: MDW-C25-3 da WEG ou equivalentes técnicos.</t>
  </si>
  <si>
    <t>ALTERAR PARA DUAS UNIDADES</t>
  </si>
  <si>
    <t>Fornecimento e Instalação de Disjuntor 3 x 32 A, curva C, Icc = 10kA. Ref.: MDW-C32-3 da WEG ou equivalentes técnicos.</t>
  </si>
  <si>
    <t>Fornecimento e Instalação de Disjuntor 3 x 40 A, curva C, Icc = 10kA. Ref.: MDW-C40-3 da WEG ou equivalentes técnicos.</t>
  </si>
  <si>
    <t>QGBT - Térreo</t>
  </si>
  <si>
    <t>Fornecimento e Instalação de Disjuntor 3 x 50 A, curva C, Icc = 10kA. Ref.: MDW-C50-3 da WEG ou equivalentes técnicos.</t>
  </si>
  <si>
    <t>Fornecimento e Instalação de Disjuntor 3 x 63 A, curva C, Icc = 10kA. Ref.: MDW-C63-3 da WEG ou equivalentes técnicos.</t>
  </si>
  <si>
    <t xml:space="preserve">Fornecimento e Instalação de Disjuntor de Caixa Moldada  3 x 100 A, curva C, Icc = 16kA. Ref.: DWB160B100-3DX da WEG ou equivalentes técnicos. </t>
  </si>
  <si>
    <t>QDLC-E2 - Térreo</t>
  </si>
  <si>
    <t xml:space="preserve">Fornecimento e Instalação de Disjuntor de Caixa Moldada  3 x 160 A, curva C, Icc = 16kA. Ref.: DWB160B160-3DX da WEG ou equivalentes técnicos. </t>
  </si>
  <si>
    <t xml:space="preserve">Fornecimento e Instalação de Disjuntor de Caixa Moldada  3 x 185 A, curva C, Icc = 16kA. Ref.: DWB250B185-3MF da WEG ou equivalentes técnicos. </t>
  </si>
  <si>
    <t>FOI COTADO O DE 175A</t>
  </si>
  <si>
    <t xml:space="preserve">Fornecimento e Instalação de Disjuntor de Caixa Moldada  3 x 300 A, curva C, Icc = 16kA. Ref.: DWB400B300-3DX da WEG ou equivalentes técnicos. </t>
  </si>
  <si>
    <t xml:space="preserve">Fornecimento e Instalação de Disjuntor de Caixa Moldada  3 x 630 A, curva C, Icc = 16kA. Ref.: AGW800N630 da WEG ou equivalentes técnicos. </t>
  </si>
  <si>
    <t>06.01.309.1</t>
  </si>
  <si>
    <t>ELETROCALHA PERFURADA TIPO ""u"" 50x50 CHAPA 22 SEM TAMPA</t>
  </si>
  <si>
    <t>Metros</t>
  </si>
  <si>
    <t>Iluminação/Tomadas</t>
  </si>
  <si>
    <t>06.01.309.2</t>
  </si>
  <si>
    <t>TAMPA PARA ELETROCALHA TIPO ""U"" 50x50MM</t>
  </si>
  <si>
    <t>06.01.309.3</t>
  </si>
  <si>
    <t>ELETROCALHA PERFURADA TIPO ""u"" 100x50 CHAPA 22 SEM TAMPA</t>
  </si>
  <si>
    <t>Iluminação/Iluminação Cênica</t>
  </si>
  <si>
    <t>06.01.309.4</t>
  </si>
  <si>
    <t>TAMPA PARA ELETROCALHA TIPO ""U"" 100MM</t>
  </si>
  <si>
    <t>Mapa de iluminação Cênica - Varas de IC</t>
  </si>
  <si>
    <t>06.01.309.5</t>
  </si>
  <si>
    <t>ELETROCALHA LISA TIPO ""U"" 100x100MM</t>
  </si>
  <si>
    <t>ACRESCENTAR</t>
  </si>
  <si>
    <t>06.01.309.6</t>
  </si>
  <si>
    <t>DIVISOR 50x3000 PARA ELETROCALHA - SÉPTO</t>
  </si>
  <si>
    <t>SOM</t>
  </si>
  <si>
    <t>Tèrreo</t>
  </si>
  <si>
    <t>06.01.309.7</t>
  </si>
  <si>
    <t>ELETROCALHA PERFURADA TIPO ""U"" 150X50 CHAPA 22 SEM TAMPA</t>
  </si>
  <si>
    <t>Iluminção/Iluminação Cênica</t>
  </si>
  <si>
    <t>06.01.309.8</t>
  </si>
  <si>
    <t>TAMPA PARA ELETROCALHA TIPO ""U"" 150MM</t>
  </si>
  <si>
    <t>06.01.309.9</t>
  </si>
  <si>
    <t>ELETROCALHA PERFURADA TIPO ""U"" 200X50 CHAPA 22 SEM TAMPA</t>
  </si>
  <si>
    <t>ACRESCENTAR (JÁ FOI ENVIADOPARA COTAÇÃO)</t>
  </si>
  <si>
    <t>TAMPA PARA ELETROCALHA TIPO ""U"" 200MM</t>
  </si>
  <si>
    <t>ELETROCALHA PERFURADA TIPO "U" 300x50 CHAPA 22 SEM TAMPA</t>
  </si>
  <si>
    <t>TAMPA PARA ELETROCALHA TIPO ""U"" 300MM</t>
  </si>
  <si>
    <t>Perfilado Metálico Perfurado Galvanizada a fogo 38x38mm, com tampa de fechamento por pressão, c/ conexões, fixações e acessórios. Ref: ELETROPOLL ou equivalentes técnicos</t>
  </si>
  <si>
    <t>LEITO PARA CABOS TIPO PESADO 200X75mm</t>
  </si>
  <si>
    <t>06.01.309.15</t>
  </si>
  <si>
    <t>LEITO PARA CABOS TIPO lesve 300X75mm</t>
  </si>
  <si>
    <t>BARRAMENTOS BLINDADOS</t>
  </si>
  <si>
    <t>TRILHOS ELETRIFICADOS</t>
  </si>
  <si>
    <t>Fornecimento e Instalação de Interruptor Diferencial Bipolar 4 x 100 A / 30 mA. Ref.: RDW30-100 da WEG ou equivalentes técnicos.</t>
  </si>
  <si>
    <t>Fornecimento e Instalação de Sistema de proteção. Incluso: Protetor contra surto (F) 20kA/275 V com 1 metro de cabos flexíveis de bitola #16mm². Ref.: SPW275-40 da WEG ou equivalentes técnicos.</t>
  </si>
  <si>
    <t>Fornecimento e Instalação de Terminal Tipo Ilhós para cabo de #2,5mm² até #6,0mm³</t>
  </si>
  <si>
    <t>Fornecimento e Instalação de Alarme de Sinalização de Emergência para Sanitário - sinalização sonora e visual, com botoeira</t>
  </si>
  <si>
    <t>Tomada</t>
  </si>
  <si>
    <t>Fornecimento e Instalação de estrutura, fabricada em metal, com espaço para 148 tomadas e 60 disjuntores, com dimensões 2250x1030mm. Conforme detalhe de projeto.</t>
  </si>
  <si>
    <t>Detalhes</t>
  </si>
  <si>
    <t>Fornecimento e Instalação de Lâmpada Sinaleiro LED Amarelo 22mm. Ref.:JNG ou equivalentes técnicos.</t>
  </si>
  <si>
    <t>QCI</t>
  </si>
  <si>
    <t>Fornecimento e Instalação de Contator monopolar 16A</t>
  </si>
  <si>
    <t>Painel LED quadrado, de sobrepor. Potência de 36W, fator de potência &gt; 0,90, temperatura de cor 4000K, indice de reprodução de cor (irc) &gt; 80, ângulo de facho de  120°, fluxo luminoso de 3600lm, eficiência de 100,0 lm/W e com dimensões de 3,8x120x30cm. Referência comercial: 302204, da fabricante Brilia, ou equivalente técnico.</t>
  </si>
  <si>
    <t>Painel LED quadrado, de embutir. Potência de 36W, fator de potência &gt; 0,90, temperatura de cor 4000K, indice de reprodução de cor (irc) &gt; 80, ângulo de facho de  120°, fluxo luminoso de 3600lm, eficiência de 100,0 lm/W e com dimensões de 3,8x120x30cm. Referência comercial: 302303, da fabricante Brilia, ou equivalente técnico.</t>
  </si>
  <si>
    <t>Luminária linear de sobrepor, corpo em perfil de alumínio extrudado, pintado a pó, difusor de metacrilato frost ou branco leitoso, resistente a UV. 130lm/W, 28W/m com driver dimerizável</t>
  </si>
  <si>
    <t>Fornecimento e Instalação de bloco autonômo de saída de emergência led, com indicação de saída, autonomia de no mínimo 1 hora, h=forro ou indicado.</t>
  </si>
  <si>
    <t>Fornecimento e Instalação de bloco autonômo de iluminação de emergência, 30 led's,
autonomia de no mínimo 3 horas, fixada no forro ou h=2,30 quando em parede.</t>
  </si>
  <si>
    <t>Módulo de interruptor Paralelo 10A na cor branca</t>
  </si>
  <si>
    <t>Terreo</t>
  </si>
  <si>
    <t>Sensor de presença 360º, para teto, com temporizador ajustável de 1 a 30 minutos</t>
  </si>
  <si>
    <t>Módulo para tomada 2P+T 20A na cor preta</t>
  </si>
  <si>
    <t>ALTERADO QUANTITATIVO</t>
  </si>
  <si>
    <t>Iluminação cênica/PABX</t>
  </si>
  <si>
    <t>Mapa IC/Caixas</t>
  </si>
  <si>
    <t>Mapa IC/Varas de iluminação</t>
  </si>
  <si>
    <t>Mesanino</t>
  </si>
  <si>
    <t>Módulo para tomada 2P+T 10A na cor branco</t>
  </si>
  <si>
    <t>Módulo para tomada 2P+T 20A na cor branco</t>
  </si>
  <si>
    <t>INCLUIR E COTAR</t>
  </si>
  <si>
    <t>Mapa de IC</t>
  </si>
  <si>
    <t xml:space="preserve">Conector SPEACKON fêmea para painel 4 pólos </t>
  </si>
  <si>
    <t>POSTES E BRAÇOS</t>
  </si>
  <si>
    <t>Fornecimento e instalação de tampa de F.G. para condulete para um módulo</t>
  </si>
  <si>
    <t>Ilumniação</t>
  </si>
  <si>
    <t>Fornecimento e instalação de tampa de F.G. para condulete para dois módulos</t>
  </si>
  <si>
    <t>Fornecimento e Instalação de Solda Exotérmica. Incluso: Pó exotérmico, Molde de Grafite adequado para cada conexão, Alicate, Palito Ignitor, Disco de Retenção. Ref. Termotécnica, Montal ou equivalentes técnicos.</t>
  </si>
  <si>
    <t>SPDA</t>
  </si>
  <si>
    <t>Fornecimento e instalação de cabo de cobre nu #50mm²</t>
  </si>
  <si>
    <t>Fornecimento e instalação de cabo de cobre nu #35mm²</t>
  </si>
  <si>
    <t>HASTE DE ATERRAMENTO 5/8” PARA SPDA - FORNECIMENTO E INSTALAÇÃO. AF_12/2017</t>
  </si>
  <si>
    <t>Peça</t>
  </si>
  <si>
    <t>Entrada de Energia/SPDA</t>
  </si>
  <si>
    <t>Caixa inspeção solo sem tampa - ø 260 h-290mm. Ref: MON-711 ou similares.</t>
  </si>
  <si>
    <t xml:space="preserve"> Tampão reforçado articulado e quadrado Ø 30cm. Ref: MON-718 ou similares.</t>
  </si>
  <si>
    <t>Subestação</t>
  </si>
  <si>
    <t>TERMINAL OU CONECTOR DE PRESSAO - PARA CABO 35MM2 - FORNECIMENTO E INSTALACAO</t>
  </si>
  <si>
    <t>TERMINAL OU CONECTOR DE PRESSAO - PARA CABO 50MM2 - FORNECIMENTO E INSTALACAO</t>
  </si>
  <si>
    <t>Fornecimento e Instalação de Conector Cabo-Haste Estanhado Para Dois Cabos de Cobre 16-70mm² com grampo U, porcas e arruelas em Aço GF. Ref.: TEL-581 Termotécnica ou equivalentes técnicos.</t>
  </si>
  <si>
    <t>ESCAVAÇÃO MANUAL DE VALA COM PROFUNDIDADE MENOR OU IGUAL A 1,30 M</t>
  </si>
  <si>
    <t>REATERRO MANUAL APILOADO COM SOQUETE</t>
  </si>
  <si>
    <t>Eletroduto de Aço Galvanizado médio 3/4" (Ø20mm) com conexões, fixações e acessórios. Na cor vermelha.</t>
  </si>
  <si>
    <t>Inferior</t>
  </si>
  <si>
    <t>Intermediário</t>
  </si>
  <si>
    <t>Superior</t>
  </si>
  <si>
    <t>Fornecimento e Instalação de Disjuntor motor de 16A. Ref.:3RV10 21 - 4AA10 da Siemens ou equivalentes técnicos.</t>
  </si>
  <si>
    <t>Fornecimento e Instalação de Bloco de contatos auxiliares para Disjuntor Motor 1 NA + 1 NF. Ref.: 3RH19 21 - 1DA11 da Siemens ou equivalentes técnicos.</t>
  </si>
  <si>
    <t>Fornecimento e Instalação de Contator de força tripolar de 25 A 127 - 220 V. Ref.: 3TS33110AN2 da Siemens ou equivalentes técnicos.</t>
  </si>
  <si>
    <t>Fornecimento e Instalação de Contator auxiliar 127 - 220 V com 2NA+2NF. Ref.: 3RH11 22 - 1AN10 da Siemens ou equivalentes técnicos</t>
  </si>
  <si>
    <t>Fornecimento e Instalação de Bloco de contatos auxiliares para Contatora 2 NA + 2 NF. Ref.: 3RH19 11 - 1FA22 da Siemens ou equivalentes técnicos</t>
  </si>
  <si>
    <t>Fornecimento e Instalação de Relé de Supervisão Trifásico. Ref.: BVS1 P da Coel ou equivalentes técnicos.</t>
  </si>
  <si>
    <t>Fornecimento e instalação de Chave Comutadora 3 pólos e 3 posições 25 A. Ref.: HB2-ED33 da BHS ou equivalentes técnicos</t>
  </si>
  <si>
    <t>Fornecimento e Instalação de Lâmpada Sinaleiro LED verde 22mm. Ref.:JNG ou equivalentes técnicos.</t>
  </si>
  <si>
    <t>Fornecimento e Instalação de Chave de Fluxo para água com conexao de 1 polegada e palhetas de 1 a 6 polegadas. Ref.: IMP-23 da Cibracon ou equivalentes técnicos.</t>
  </si>
  <si>
    <t>Fornecimento e Instalação de Pressostato Diferencial para água, range 25-50 PSI. Ref.:DXW-11-153-3 da DWYER ou equivalentes técnicos.</t>
  </si>
  <si>
    <t>Caixa tipo quadro de comando, dimensões mínimas de 600x400x200m, com pintura na cor cinza clara e placa de montagem laranja com parafuso para aterramento. Incluindo fiações, borneiras e acessórios para instalação (Trilhos, barramentos, porcas arruelas, isolação, espaçadores). Ref.: Cemar Legrand ou equivalentes técnicos.</t>
  </si>
  <si>
    <t>Fornecimento e Instalação de Ventilador Duplo 220V para Rack padrão 19", c/ conexões, fixações e acessórios. Ref: Carthom's ou equivalentes técnicos</t>
  </si>
  <si>
    <t>Fornecimento e instalação de régua com 4 tomadas 2P+T 10A/250VCA para fixação rack padrão 19", alatura 1U, com conexões, fixações e acessórios.</t>
  </si>
  <si>
    <t>Instalação de Cabo UTP 4 pares tipo CM Cat. 5e, 24 AWG, c/ conexões, fixações e acessórios. Ref: Multilan-Plus Furukawa ou equivalentes técnicos</t>
  </si>
  <si>
    <t>Ponto</t>
  </si>
  <si>
    <t>Distância(m)</t>
  </si>
  <si>
    <t>PT.01</t>
  </si>
  <si>
    <t>PT.02</t>
  </si>
  <si>
    <t>PT.03</t>
  </si>
  <si>
    <t>PT.04</t>
  </si>
  <si>
    <t>PT.05</t>
  </si>
  <si>
    <t>PT.06</t>
  </si>
  <si>
    <t>PT.07</t>
  </si>
  <si>
    <t>PT.08</t>
  </si>
  <si>
    <t>PT.09</t>
  </si>
  <si>
    <t>PT.10</t>
  </si>
  <si>
    <t>Cabos de fibra ótica</t>
  </si>
  <si>
    <t>Pavimento Superior</t>
  </si>
  <si>
    <t>FO.01</t>
  </si>
  <si>
    <t>Interligação Racks</t>
  </si>
  <si>
    <t>FO.02</t>
  </si>
  <si>
    <t>térreo</t>
  </si>
  <si>
    <t>Fornecimento e instalação de módulo RJ 45 Fêmea Keystone. Referência: Furukawa ou equivalentes.</t>
  </si>
  <si>
    <t>peça</t>
  </si>
  <si>
    <t>Fornecimento e aplicação de anilha de identificação de pontos</t>
  </si>
  <si>
    <t>ELETROCALHA PERFURADA TIPO ""U"" 50X50 CHAPA 22 SEM TAMPA</t>
  </si>
  <si>
    <t>TAMPA PARA ELETROCALHA TIPO ""U"" 50MM</t>
  </si>
  <si>
    <t>NO ORÇAMENTO ESTÁ 100MM</t>
  </si>
  <si>
    <t>MEMORIAL QUANTITATIVO-CLIMATIZAÇÃO</t>
  </si>
  <si>
    <t>Equipamentos Condicionadores de Ar</t>
  </si>
  <si>
    <t>Equipamentos tipo Splitão</t>
  </si>
  <si>
    <t>cj.</t>
  </si>
  <si>
    <t>Pavimento Condensadora</t>
  </si>
  <si>
    <t>Pavimento Evaporadora</t>
  </si>
  <si>
    <t>Sala</t>
  </si>
  <si>
    <t>Unid. Condensadora</t>
  </si>
  <si>
    <t>Unid. Evaporadora</t>
  </si>
  <si>
    <t>Sala Técnica p/ 
condesadoras</t>
  </si>
  <si>
    <t>Casa de Maq.</t>
  </si>
  <si>
    <t>UC-1.A
UC-1.B</t>
  </si>
  <si>
    <t>UE-01</t>
  </si>
  <si>
    <t>UC-2.A
UC-2.B</t>
  </si>
  <si>
    <t>UE-02</t>
  </si>
  <si>
    <t xml:space="preserve">       </t>
  </si>
  <si>
    <t>Equipamentos tipo Split</t>
  </si>
  <si>
    <t>Sala Técnica p/ condesadoras</t>
  </si>
  <si>
    <t xml:space="preserve">Cabine Luz/Som </t>
  </si>
  <si>
    <t>UC-03</t>
  </si>
  <si>
    <t xml:space="preserve">UE-03
</t>
  </si>
  <si>
    <t>Apoio</t>
  </si>
  <si>
    <t>UC-04</t>
  </si>
  <si>
    <t xml:space="preserve">UE-04
</t>
  </si>
  <si>
    <t>subsolo</t>
  </si>
  <si>
    <t>Camarim Fminino</t>
  </si>
  <si>
    <t>UC-08</t>
  </si>
  <si>
    <t xml:space="preserve">UE-08
</t>
  </si>
  <si>
    <t>Camarim Masculino</t>
  </si>
  <si>
    <t>UC-09</t>
  </si>
  <si>
    <t xml:space="preserve">UE-09
</t>
  </si>
  <si>
    <t>Técnica p/ condesadoras</t>
  </si>
  <si>
    <t>Apoio Adm</t>
  </si>
  <si>
    <t>UC-07</t>
  </si>
  <si>
    <t xml:space="preserve">UE-07
</t>
  </si>
  <si>
    <t>Rack</t>
  </si>
  <si>
    <t>UC-05</t>
  </si>
  <si>
    <t xml:space="preserve">UE-05
</t>
  </si>
  <si>
    <t xml:space="preserve">Terreo </t>
  </si>
  <si>
    <t>UC-06</t>
  </si>
  <si>
    <t xml:space="preserve">UE-06
</t>
  </si>
  <si>
    <t>Ventilador Centrífugo</t>
  </si>
  <si>
    <t>Ventilador ar exterior centrífugo em linha, para duto - Dados Técnicos: Pressão Est. - 15 mmCA, Vazão em Descarga Livre: 265 m³/h. Modelo de Ref.: TD-250/100 Silent da Soler&amp;Palau, ou equivalente -  Tensão: 220V-1ø-60Hz</t>
  </si>
  <si>
    <t>Pavimento</t>
  </si>
  <si>
    <t>Unid. Exaustora</t>
  </si>
  <si>
    <t>W.C. Acessível</t>
  </si>
  <si>
    <t>VL-EX-T.2</t>
  </si>
  <si>
    <t>W.C. Funcional</t>
  </si>
  <si>
    <t>VL-EX-T.1</t>
  </si>
  <si>
    <t>W.C. Masculino</t>
  </si>
  <si>
    <t>VL-EX-T.4</t>
  </si>
  <si>
    <t>W.C. Feminino</t>
  </si>
  <si>
    <t>VL-EX-T.3</t>
  </si>
  <si>
    <t>Ventilador ar exterior centrífugo em linha, para duto - Dados Técnicos: Pressão Est. - 15 mmCA, Vazão em Descarga Livre: 585 m³/h. Modelo de Ref.: TD-500/150 Silent da Soler&amp;Palau, ou equivalente -  Tensão: 220V-1ø-60Hz</t>
  </si>
  <si>
    <t>Circulação</t>
  </si>
  <si>
    <t>VL-AE-T1</t>
  </si>
  <si>
    <t>VL-AE-SS.1</t>
  </si>
  <si>
    <t xml:space="preserve">Gabinete de ventilação para retorno de ar, com ventilador centrífugo dupla aspiração tipo sirocco. Dados Técnicos: Pressão Est. - 35 mmCA, Vazão de Projeto: 9.425 m³/h, 
Ref.: gvs 18/18 com gaveta para filtros, e filtro G4, da otam ou equivalente.
</t>
  </si>
  <si>
    <t>Mezanimo</t>
  </si>
  <si>
    <t>GV-RET-01</t>
  </si>
  <si>
    <t>GV-RET-02</t>
  </si>
  <si>
    <t>Fornecimento e instalação de Unidade miniventiladora tipo axial, diâmetro de 150 mm e vazão nominal até 340 m³/h com veneziana de descarga auto fechante em plástico
Ref.: Muro 150B da Multivac, equivalente ou superior. Tensão: 220V-1ø-60Hz</t>
  </si>
  <si>
    <t>MV-EX-1.1</t>
  </si>
  <si>
    <t>MV-EX-1.2</t>
  </si>
  <si>
    <t>MV-EX-SS.1</t>
  </si>
  <si>
    <t>MV-EX-SS.2</t>
  </si>
  <si>
    <t>Caixa filtrante com gaveta porta-filtro, fabricada em chapa de aço galvanizada #24, com filtro G4+M5. Ref.: MFL-150 G4+M5 da Soler&amp;Palau ou equivalente.</t>
  </si>
  <si>
    <t xml:space="preserve">Fornecimento e instalação de filtro G4 em manta </t>
  </si>
  <si>
    <t>MO: SINAPI 88079 + 88043 (0,5h cada); MAT: Mercado</t>
  </si>
  <si>
    <t>Rede de Dutos</t>
  </si>
  <si>
    <t>Duto em painel rígido de poliuretano, espessura 20mm, revestido externamente e internamente com lâminas de alumínio gofrado pintados com tinta esmalte. Para insuflamento e retorno de ar. Ref.: MPU ou equivalente técnico.</t>
  </si>
  <si>
    <t>Sistema</t>
  </si>
  <si>
    <t>UE-01/UE-02</t>
  </si>
  <si>
    <t>GV-RET-01/GV-RET-02</t>
  </si>
  <si>
    <t>Subsolo
Terreo</t>
  </si>
  <si>
    <t>Ar Exterior</t>
  </si>
  <si>
    <t>Terreo/Mezanino</t>
  </si>
  <si>
    <t>Exaustão</t>
  </si>
  <si>
    <t>Tubo de PVC rígido branco linha esgoto, para exaustão (ponta e bolsa, com virola, inclusive conexões), diâmetro 150 mm</t>
  </si>
  <si>
    <t>Subsolo
Mezanino</t>
  </si>
  <si>
    <t>MV-EX-SS.1
MV-EX-SS.2
MV-EX-1.1
MV-EX-1.2</t>
  </si>
  <si>
    <t>Duto flexível fabricado em alumínio, poliéster e arame bronzeado, com barreira de vapor, isolado térmica e acusticamente com lã de vidro. D = 314 mm. 
Ref.: modelo sonodec da multivac, ou equivalente Utilização: ar condicionado</t>
  </si>
  <si>
    <t>Fornecimento e instalação de Colarinho em chapa de aço galvanizada com registro Ø 300mm</t>
  </si>
  <si>
    <t>Dispositivos de Difusão de Ar</t>
  </si>
  <si>
    <t>Palco/Platea</t>
  </si>
  <si>
    <t>Apoio Adm.</t>
  </si>
  <si>
    <t>VL-AE-T.1</t>
  </si>
  <si>
    <t>Camarim Fem.</t>
  </si>
  <si>
    <t>Camarim Masc.</t>
  </si>
  <si>
    <t>Grelha de retorno de ar, fabricada em alumínio anodizado, com aletas horizontais fixas. Dimensões: 425x425 mm. Ref: Modelo AR-AG da Trox ou equivalente.</t>
  </si>
  <si>
    <t>Grelha de retorno de ar, fabricada em alumínio anodizado, com aletas horizontais fixas. Dimensões: 1025x165 mm. Ref: Modelo AR-AG da Trox ou equivalente.</t>
  </si>
  <si>
    <t>Platea / Circulação</t>
  </si>
  <si>
    <t>Grelha de retorno de ar, fabricada em alumínio anodizado, com aletas horizontais fixas. Dimensões: 1225x325 mm. Ref: Modelo AR-AG da Trox ou equivalente.</t>
  </si>
  <si>
    <t>GV-RET-01
GV-RET-02</t>
  </si>
  <si>
    <t>6,00
8,00</t>
  </si>
  <si>
    <t xml:space="preserve"> Circulação </t>
  </si>
  <si>
    <t>Grelha de exaustão de ar, fabricada em alumínio anodizado, com aletas horizontais fixas. Dimensões: 225x165 mm. Ref: Modelo AR-AG da Trox ou equivalente.</t>
  </si>
  <si>
    <t>Damper controlador de vazão de lâminas opostas, com acionamento manual, linha Pesada, dimensões até 1000x500mm, incluindo acessórios de instalação e fixação. Ref.: Modelo DCV-O da Tropical, JN-B da Trox ou equivalente técnico.</t>
  </si>
  <si>
    <t>UE-01
UE-02</t>
  </si>
  <si>
    <t>Dispositivos de Exaustão de Ar</t>
  </si>
  <si>
    <t>Veneziana de descarga de ar composta por veneziana em alumínio anodizado de aletas horizontais fixas e tela anti-inseto. Ref: Modelo AWK da Trox ou equivalente. Dimensões: 150x150mm</t>
  </si>
  <si>
    <t>W.C.Masculino</t>
  </si>
  <si>
    <t>W.C.Feminino</t>
  </si>
  <si>
    <t>MV-EX-T.4</t>
  </si>
  <si>
    <t>MV-EX-T.3</t>
  </si>
  <si>
    <t>W.C.Fem. Funcional</t>
  </si>
  <si>
    <t>MV-EX-T.1</t>
  </si>
  <si>
    <t>Subslo</t>
  </si>
  <si>
    <t xml:space="preserve">Tomada de Ar externo composta por veneziana em alumínio anodizado de aletas horizontais ficas, tela anti-inseto, registro de lãminas convergentes em aço e filtro descartável classe M5. Dimensões: 697x697 mm. REF.: MODELO VDF-754 (COM TELA, REGISTRO E FILTRO M5) DA TROX, OU EQUIVALENTE
</t>
  </si>
  <si>
    <t>W.C. Acessícel</t>
  </si>
  <si>
    <t>Rede Frigorígena e de Drenagem</t>
  </si>
  <si>
    <t>Rede Frigorígena</t>
  </si>
  <si>
    <t>Mezanino/Técnica p/ 
condesadoras</t>
  </si>
  <si>
    <t>UE-03/UC-03</t>
  </si>
  <si>
    <t>UE-04/UC-04</t>
  </si>
  <si>
    <t>Terreo/Técnica p/ 
condesadoras</t>
  </si>
  <si>
    <t>UE-05/UC-05</t>
  </si>
  <si>
    <t>UE-06/UC-06</t>
  </si>
  <si>
    <t>UE-07/UC-07</t>
  </si>
  <si>
    <t>Subsolo/Técnica p/ 
condesadoras</t>
  </si>
  <si>
    <t>UE-08/UC-08</t>
  </si>
  <si>
    <t>UE-09/UC-09</t>
  </si>
  <si>
    <t>Tubo de cobre rígido para refrigeração, esp. Parede 0.79 mm ø1/2", incluindo suportes, solda e acessórios para instalação, com isolamento em espuma elastomérica - ref. Armaflex ou equivalente (ver especificações em memorial executivo).</t>
  </si>
  <si>
    <t>Subsolo/Técnica p/ 
condensadoras</t>
  </si>
  <si>
    <t>Mezanino/Técnica p/ condesadoras</t>
  </si>
  <si>
    <t>UE-01/UC-1.A</t>
  </si>
  <si>
    <t>UE-01/UC-1.B</t>
  </si>
  <si>
    <t>UE-02/UC-2.A</t>
  </si>
  <si>
    <t>UE-01/UC-2.B</t>
  </si>
  <si>
    <t>Tubo de cobre rígido para refrigeração, esp. Parede 1.59 mm ø1.5/8", incluindo suportes, solda e acessórios para instalação, com isolamento em espuma elastomérica - ref. Armaflex ou equivalente (ver especificações em memorial executivo).</t>
  </si>
  <si>
    <t>Eletrocalha Q&amp;T em alumínio na cor branca - Dim.: 150x50mm</t>
  </si>
  <si>
    <t>m3</t>
  </si>
  <si>
    <t xml:space="preserve">Instalações Elétricas de Climatização </t>
  </si>
  <si>
    <t>Contatores e Controladores</t>
  </si>
  <si>
    <t>Contatora tripolar para força, bobina 24V ou 220V (conforme projeto), corrente nominal de 20 A. Ref.: Siemens ou equivalente técnico.</t>
  </si>
  <si>
    <t>Disjuntor Motor de 4,0A a 6,3A Tripolar. Ref.: WEG ou equivalente.</t>
  </si>
  <si>
    <t xml:space="preserve">Chave comutadora de três posições com contatos (Manual/Desligado/Automático) incluindo acessórios para instalação </t>
  </si>
  <si>
    <t>Fornecimento e Instalação de Sinaleiro led integrado 22mm verde, incluindo acessórios para instalação.</t>
  </si>
  <si>
    <t>Caixa tipo quadro de comando, dimensões mínimas de  400x400x200 mm, com pintura na cor cinza clara e placa de montagem laranja com parafuso para aterramento. Incluindo acessórios para montagem e instalação - Ref.: Tecnotal ou equivalente técnico</t>
  </si>
  <si>
    <t>MO: SINAPI 88079 + 88043 (4h cada); MAT: Mercado</t>
  </si>
  <si>
    <t>Fornecimento e Instalação de Eletroduto de Ferro Galvanizado a Fogo (Incluso: conexões e demais acessórios para fixação) - Ø 1.1/4"</t>
  </si>
  <si>
    <t>Fornecimento e Instalação de eletroduto metálico flexível com revestimento em Polivinyl extrudado (Sealtube) -  Ø 1.1/4"</t>
  </si>
  <si>
    <t>Fornecimento e Instalação de Eletroduto de Ferro Galvanizado a Fogo (Incluso: conexões e demais acessórios para fixação) - Ø 3/4"</t>
  </si>
  <si>
    <t>Condutores</t>
  </si>
  <si>
    <t xml:space="preserve">Fornecimento e instalação de Cabo de cobre com blindagem Individual e Coletiva, de 4 vias de seção 1,50mm². Ref.: Modelo BIC300 da Prysmian, ou equivalente técnico </t>
  </si>
  <si>
    <t>Acessórios, Serviços e Itens Gerais</t>
  </si>
  <si>
    <t xml:space="preserve"> Técnica p/ 
condesadoras</t>
  </si>
  <si>
    <t>UC-1.A</t>
  </si>
  <si>
    <t>UC-1.B</t>
  </si>
  <si>
    <t>UC-2.A</t>
  </si>
  <si>
    <t>UC-2.B</t>
  </si>
  <si>
    <t>''</t>
  </si>
  <si>
    <t>Fornecimento e instalação de Junta Flexível de aço galvanizado e lona de PVC - 7x10x7 cm - Rolo 5 metros.  Ref.: Multivac ou equivalente</t>
  </si>
  <si>
    <t>Suporte metálico tipo mão francesa, tamanho até 600mm em aço inoxidável tipo AISI-304 de 1.5mm, típica para unidades condensadoras. Inclui acessórios de fixação, sendo que os metálicos (parafusos, arruelas, porcas) devem ser fabricados em aço inoxidável. Obs.: A capacidade de carga do suporte deverá ser maior ou equivalente técnico ao peso do equipamento.</t>
  </si>
  <si>
    <t>Caixilho de madeira de lei de reflorestamento, espessura 25mm.</t>
  </si>
  <si>
    <t>Amortecedor de vibração (calço) em borracha/neoprene, dimensões: 100x100x100mm. Utilização: unidades evaporadora e unidade condensadora.</t>
  </si>
  <si>
    <t>MO: SINAPI 88048 (0,249h)+ 88067 (0,431h); MAT: SINAPI 9869 (1,1m), 38383 (0,063un), 39708 (1,1m), 4350 (1,3un),14153 (0,005un)</t>
  </si>
  <si>
    <t>Fretes, transportes e deslocamentos dos equipamentos a serem instalados, incluindo transporte vertical (içamento) e horizontal até o ponto definitivo de instalação.</t>
  </si>
  <si>
    <t>Start-up global da instalação, compreendendo testes, ajustes, balanceamentos, treinamento de pessoal, programação do sistema, emissão de documentos, entre outros trâmites necessários ao bom funcionamento da instalação. Deverá ser confeccionado um relatório completo, com todas as medições importantes a ser submetido à Fiscalização para aprovação.</t>
  </si>
  <si>
    <t>04</t>
  </si>
  <si>
    <t>MEMORIAL QUANTITATIVO-PCI</t>
  </si>
  <si>
    <t>09/09/2021</t>
  </si>
  <si>
    <t>00</t>
  </si>
  <si>
    <t>04.02.000</t>
  </si>
  <si>
    <t>Placas de Sinalização de Proibição (proibido fumar - 1) - Placa em PVC 2mm, anti chamas.(DIMENSÃO 20X20cm)</t>
  </si>
  <si>
    <t>Placas de Sinalização de Alerta (risco de choque elétrico - 9) - Placa em PVC 2mm, anti chama. (DIMENSÃO 20X20cm)</t>
  </si>
  <si>
    <t>04.02.102.05.01</t>
  </si>
  <si>
    <t>04.02.102.05.02</t>
  </si>
  <si>
    <t>Placa indicativa das rotas de saída (com a palavra SAÍDA - 17) - Placa em PVC 2mm, anti chamas, fotoluminescente. (DIMENSÃO 13X30cm)</t>
  </si>
  <si>
    <t>Sinalização De Numeração Do Pavimento - (19) - Placa em PVC 2mm, anti chamas, fotoluminescente. (DIMENSÃO 20X40cm)</t>
  </si>
  <si>
    <t>Ponto De Acionamento Do Sistema De Alarme De Incêndio - (21) -  Placa em PVC 2mm, anti chamas, fotoluminescente. (DIMENSÃO 20X20cm)</t>
  </si>
  <si>
    <t>Ponto De Acionamento Bomba de Incêndio - (21) - Placa em PVC 2mm, anti chamas, fotoluminescente. (DIMENSÃO 20X20cm)</t>
  </si>
  <si>
    <t>Placas de emergência (unidades extintoras - 23) - Placa em PVC 2mm, anti chamas, fotoluminescente. (DIMENSÃO 20X20cm)</t>
  </si>
  <si>
    <t>Placas de emergência (abrigo de mangueira e hidrante - 25) - Placa em PVC 2mm, anti chamas, fotoluminescente. (DIMENSÃO 20X20cm)</t>
  </si>
  <si>
    <t>08.01.000</t>
  </si>
  <si>
    <t>08.01.500</t>
  </si>
  <si>
    <t>Extintor de Pó quimico seco (20BC) - 4kg</t>
  </si>
  <si>
    <t>Extintor AP10L</t>
  </si>
  <si>
    <t>Extintor de  Dióxido de Carbono (5BC) - 6kg</t>
  </si>
  <si>
    <t>Extintor de  Pó Quimico Seco - (3A20BC) - 6kg</t>
  </si>
  <si>
    <t>Abrigo Metálico para extintor de incêndio</t>
  </si>
  <si>
    <t>Suporte para Extintor de parede</t>
  </si>
  <si>
    <t>Hidrante</t>
  </si>
  <si>
    <t>Hidrante aparente metálico vermelho (90x60x30cm) e cesto ou suporte para mangueira</t>
  </si>
  <si>
    <t>Niple duplo de ferro galvanizado DN 2 1/2"</t>
  </si>
  <si>
    <t>Registro globo angular de latão bronze DN 2 1/2"</t>
  </si>
  <si>
    <t>Adaptador para engate storz DN 2 1/2" x 1 1/2"</t>
  </si>
  <si>
    <t>Tampão storz forjado DN 2 1/2"</t>
  </si>
  <si>
    <t>Esguicho regulável DN 40mm</t>
  </si>
  <si>
    <t>Mangueira de incêndio, diâmetro interno de 40mm e comprimento de 15m</t>
  </si>
  <si>
    <t>Chave storz dupla 2 1/2" x 1 1/2" em alumínio</t>
  </si>
  <si>
    <t>Hidrante de recalque</t>
  </si>
  <si>
    <t>Caixa de concreto ou alvenaria de tijolo com fundo de concreto (70x70x50cm)</t>
  </si>
  <si>
    <t>Registro globo, angular 45º DN 2 1/2" em latão</t>
  </si>
  <si>
    <t>Tampão storz forjado DN 2 1/2" com engate rápido</t>
  </si>
  <si>
    <t>Adaptador storz 63mm</t>
  </si>
  <si>
    <t>Válvula de retenção vertical DN 2 1/2" em latão</t>
  </si>
  <si>
    <t>Tampão de ferro fundido 50x50cm com a inscrição "INCÊNDIO"</t>
  </si>
  <si>
    <t>TUBO DE AÇO GALVANIZADO COM COSTURA, CLASSE MÉDIA, DN 2 1/2", CONEXÃO ROSQUEADA, INSTALADO EM REDE DE ALIMENTAÇÃO PARA HIDRANTE - FORNECIMENTO E INSTALAÇÃO</t>
  </si>
  <si>
    <t>TUBO DE AÇO GALVANIZADO COM COSTURA, CLASSE MÉDIA, DN 4", CONEXÃO ROSQUEADA, INSTALADO EM REDE DE ALIMENTAÇÃO PARA HIDRANTE - FORNECIMENTO E INSTALAÇÃO</t>
  </si>
  <si>
    <t>08.01.201.04</t>
  </si>
  <si>
    <t>15.012.0003.S.CBR.DF</t>
  </si>
  <si>
    <t>PINTURA  COM FUNDO ANTICORROSIVO (1 DEMÃO) SOBRE SUPERFICIE METALICA</t>
  </si>
  <si>
    <t>15.010.0002.S.CBR.DF</t>
  </si>
  <si>
    <t>CURVA  90º em aço galvanizado 2 1/2"</t>
  </si>
  <si>
    <t>CURVA  90º em aço galvanizado 4"</t>
  </si>
  <si>
    <t>15.010.0005.S.CBR.DF</t>
  </si>
  <si>
    <t>Tê  em aço galvanizado 2 1/2"</t>
  </si>
  <si>
    <t>Tê  em aço galvanizado 4"</t>
  </si>
  <si>
    <t>Fornecimento de Conjunto de bomba Hidráulica, 5cv</t>
  </si>
  <si>
    <t>Registro gaveta 2.1/2"</t>
  </si>
  <si>
    <t>Válvula de retenção 2.1/2"</t>
  </si>
  <si>
    <t>União FG 2.1/2"</t>
  </si>
  <si>
    <t>Entrada FG 2.1/2"</t>
  </si>
  <si>
    <t>Registro gaveta 4</t>
  </si>
  <si>
    <t>Válvula de retenção 4</t>
  </si>
  <si>
    <t>União FG 4</t>
  </si>
  <si>
    <t>Entrada FG 4</t>
  </si>
  <si>
    <t>Manometro</t>
  </si>
  <si>
    <t>Garrafa de pressão 100L</t>
  </si>
  <si>
    <t>REFERÊNCIAS DE ORIGEM DOS QUANTITATIVOS</t>
  </si>
  <si>
    <t>Construção do Edifício ULEG-FM</t>
  </si>
  <si>
    <t>Campus Darcy Ribeiro</t>
  </si>
  <si>
    <t>Maio de 2020</t>
  </si>
  <si>
    <t xml:space="preserve">                                                                                                      </t>
  </si>
  <si>
    <t>CANTEIRO E ADMINISTRAÇÃO LOCAL</t>
  </si>
  <si>
    <t>Referência do Quantitativo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</si>
</sst>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0.00;[Red]#,##0.00"/>
    <numFmt numFmtId="166" formatCode="&quot;R$&quot;\ #,##0.00"/>
    <numFmt numFmtId="167" formatCode="_(* #,##0.00_);_(* \(#,##0.00\);_(* \-??_);_(@_)"/>
    <numFmt numFmtId="168" formatCode="#,##0.0"/>
    <numFmt numFmtId="169" formatCode="#,##0.00_);\(#,##0.00\)"/>
    <numFmt numFmtId="170" formatCode="&quot;R$ &quot;#,##0.00"/>
    <numFmt numFmtId="171" formatCode="_-[$R$-416]\ * #,##0.00_-;\-[$R$-416]\ * #,##0.00_-;_-[$R$-416]\ * &quot;-&quot;??_-;_-@_-"/>
    <numFmt numFmtId="172" formatCode="d/m/yy\ h:mm;@"/>
    <numFmt numFmtId="173" formatCode="#,##0.0000000"/>
  </numFmts>
  <fonts count="14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8"/>
      <name val="Arial"/>
      <family val="2"/>
    </font>
    <font>
      <sz val="10"/>
      <color rgb="FF000000"/>
      <name val="Times New Roman"/>
      <family val="1"/>
    </font>
    <font>
      <b/>
      <sz val="9"/>
      <name val="Arial"/>
      <family val="2"/>
    </font>
    <font>
      <sz val="9"/>
      <name val="Arial"/>
      <family val="2"/>
    </font>
    <font>
      <b/>
      <sz val="12"/>
      <name val="Calibri"/>
      <family val="2"/>
    </font>
    <font>
      <b/>
      <sz val="10"/>
      <color indexed="9"/>
      <name val="Arial"/>
      <family val="2"/>
    </font>
    <font>
      <b/>
      <sz val="9"/>
      <color indexed="9"/>
      <name val="Calibri"/>
      <family val="2"/>
    </font>
    <font>
      <sz val="10"/>
      <color indexed="8"/>
      <name val="Times New Roman"/>
      <family val="1"/>
    </font>
    <font>
      <sz val="10"/>
      <color indexed="8"/>
      <name val="Arial"/>
      <family val="2"/>
    </font>
    <font>
      <sz val="9"/>
      <name val="Calibri"/>
      <family val="2"/>
    </font>
    <font>
      <sz val="10"/>
      <color rgb="FF000000"/>
      <name val="Arial"/>
      <family val="2"/>
    </font>
    <font>
      <sz val="11"/>
      <color indexed="8"/>
      <name val="Calibri"/>
      <family val="2"/>
    </font>
    <font>
      <b/>
      <sz val="10"/>
      <name val="Arial"/>
      <family val="2"/>
    </font>
    <font>
      <sz val="9"/>
      <name val="Arial"/>
      <family val="2"/>
      <charset val="1"/>
    </font>
    <font>
      <sz val="10"/>
      <name val="Arial"/>
      <family val="2"/>
      <charset val="1"/>
    </font>
    <font>
      <sz val="11"/>
      <name val="Calibri"/>
      <family val="2"/>
    </font>
    <font>
      <sz val="10"/>
      <color indexed="10"/>
      <name val="Arial"/>
      <family val="2"/>
    </font>
    <font>
      <b/>
      <sz val="10"/>
      <color indexed="8"/>
      <name val="Arial"/>
      <family val="2"/>
    </font>
    <font>
      <sz val="9"/>
      <color rgb="FFFF0000"/>
      <name val="Calibri"/>
      <family val="2"/>
    </font>
    <font>
      <sz val="10"/>
      <color rgb="FFFF0000"/>
      <name val="Arial"/>
      <family val="2"/>
    </font>
    <font>
      <b/>
      <sz val="9"/>
      <color indexed="81"/>
      <name val="Tahoma"/>
      <family val="2"/>
    </font>
    <font>
      <sz val="9"/>
      <color indexed="81"/>
      <name val="Tahoma"/>
      <family val="2"/>
    </font>
    <font>
      <sz val="14"/>
      <color indexed="8"/>
      <name val="Times New Roman"/>
      <family val="1"/>
    </font>
    <font>
      <b/>
      <sz val="14"/>
      <color indexed="8"/>
      <name val="Times New Roman"/>
      <family val="1"/>
    </font>
    <font>
      <b/>
      <sz val="11"/>
      <name val="Calibri"/>
      <family val="2"/>
    </font>
    <font>
      <sz val="10"/>
      <color indexed="9"/>
      <name val="Arial"/>
      <family val="2"/>
    </font>
    <font>
      <sz val="9"/>
      <color indexed="8"/>
      <name val="Calibri"/>
      <family val="2"/>
    </font>
    <font>
      <sz val="12"/>
      <color indexed="8"/>
      <name val="Calibri"/>
      <family val="2"/>
    </font>
    <font>
      <b/>
      <sz val="10"/>
      <name val="Calibri"/>
      <family val="2"/>
    </font>
    <font>
      <sz val="10"/>
      <color rgb="FF000000"/>
      <name val="Arial"/>
      <family val="1"/>
    </font>
    <font>
      <b/>
      <sz val="9"/>
      <name val="Calibri"/>
      <family val="2"/>
    </font>
    <font>
      <b/>
      <sz val="10"/>
      <color rgb="FF000000"/>
      <name val="Times New Roman"/>
      <family val="1"/>
    </font>
    <font>
      <b/>
      <sz val="9"/>
      <name val="Arial"/>
      <family val="2"/>
      <charset val="1"/>
    </font>
    <font>
      <b/>
      <sz val="10"/>
      <name val="Times New Roman"/>
      <family val="1"/>
    </font>
    <font>
      <b/>
      <sz val="10"/>
      <color theme="1"/>
      <name val="Arial"/>
      <family val="2"/>
    </font>
    <font>
      <b/>
      <sz val="10"/>
      <color rgb="FF000000"/>
      <name val="Arial"/>
      <family val="2"/>
    </font>
    <font>
      <b/>
      <sz val="10"/>
      <color theme="0" tint="-0.14999847407452621"/>
      <name val="Arial"/>
      <family val="2"/>
    </font>
    <font>
      <sz val="11"/>
      <color rgb="FF000000"/>
      <name val="Arial"/>
      <family val="2"/>
    </font>
    <font>
      <b/>
      <sz val="10"/>
      <color indexed="8"/>
      <name val="Atial"/>
    </font>
    <font>
      <b/>
      <sz val="10"/>
      <name val="Atial"/>
    </font>
    <font>
      <sz val="10"/>
      <name val="Calibri"/>
      <family val="2"/>
    </font>
    <font>
      <b/>
      <sz val="10"/>
      <color rgb="FFFF0000"/>
      <name val="Arial"/>
      <family val="2"/>
    </font>
    <font>
      <b/>
      <sz val="10"/>
      <color indexed="10"/>
      <name val="Arial"/>
      <family val="2"/>
    </font>
    <font>
      <sz val="10"/>
      <color theme="1"/>
      <name val="Arial"/>
      <family val="2"/>
    </font>
    <font>
      <sz val="10"/>
      <color theme="9" tint="-0.249977111117893"/>
      <name val="Arial"/>
      <family val="2"/>
    </font>
    <font>
      <b/>
      <sz val="10"/>
      <color theme="9" tint="-0.249977111117893"/>
      <name val="Arial"/>
      <family val="2"/>
    </font>
    <font>
      <sz val="10"/>
      <color theme="5" tint="0.59999389629810485"/>
      <name val="Arial"/>
      <family val="2"/>
    </font>
    <font>
      <sz val="10"/>
      <color theme="0" tint="-0.14999847407452621"/>
      <name val="Arial"/>
      <family val="2"/>
    </font>
    <font>
      <u/>
      <sz val="10"/>
      <color theme="10"/>
      <name val="Arial"/>
      <family val="2"/>
    </font>
    <font>
      <sz val="11"/>
      <name val="Arial"/>
      <family val="1"/>
    </font>
    <font>
      <sz val="9"/>
      <color theme="1"/>
      <name val="Arial"/>
      <family val="2"/>
    </font>
    <font>
      <sz val="9"/>
      <color theme="1"/>
      <name val="Arial"/>
      <family val="2"/>
      <charset val="1"/>
    </font>
    <font>
      <sz val="10"/>
      <color theme="1"/>
      <name val="Calibri"/>
      <family val="2"/>
      <scheme val="minor"/>
    </font>
    <font>
      <sz val="10"/>
      <color theme="0" tint="-0.34998626667073579"/>
      <name val="Times New Roman"/>
      <family val="1"/>
    </font>
    <font>
      <b/>
      <sz val="10"/>
      <color theme="0" tint="-0.34998626667073579"/>
      <name val="Times New Roman"/>
      <family val="1"/>
    </font>
    <font>
      <b/>
      <sz val="10"/>
      <color theme="0" tint="-0.34998626667073579"/>
      <name val="Arial"/>
      <family val="2"/>
    </font>
    <font>
      <sz val="10"/>
      <color theme="0" tint="-0.34998626667073579"/>
      <name val="Arial"/>
      <family val="2"/>
    </font>
    <font>
      <sz val="10"/>
      <name val="Times New Roman"/>
      <family val="1"/>
    </font>
    <font>
      <sz val="10"/>
      <color theme="0"/>
      <name val="Arial"/>
      <family val="2"/>
    </font>
    <font>
      <b/>
      <sz val="10"/>
      <color theme="0"/>
      <name val="Arial"/>
      <family val="2"/>
    </font>
    <font>
      <b/>
      <sz val="9"/>
      <color theme="0"/>
      <name val="Calibri"/>
      <family val="2"/>
    </font>
    <font>
      <b/>
      <sz val="9"/>
      <color rgb="FFFF0000"/>
      <name val="Calibri"/>
      <family val="2"/>
    </font>
    <font>
      <sz val="9"/>
      <name val="Calibri"/>
      <family val="2"/>
      <scheme val="minor"/>
    </font>
    <font>
      <i/>
      <sz val="10"/>
      <name val="Arial"/>
      <family val="2"/>
    </font>
    <font>
      <sz val="11"/>
      <color rgb="FF000000"/>
      <name val="Calibri"/>
      <family val="2"/>
      <scheme val="minor"/>
    </font>
    <font>
      <sz val="10"/>
      <color rgb="FFFFFF00"/>
      <name val="Arial"/>
      <family val="2"/>
    </font>
    <font>
      <sz val="9"/>
      <color theme="0"/>
      <name val="Arial"/>
      <family val="2"/>
    </font>
    <font>
      <sz val="9"/>
      <color rgb="FFFF0000"/>
      <name val="Arial"/>
      <family val="2"/>
    </font>
    <font>
      <sz val="9"/>
      <color rgb="FFFF0000"/>
      <name val="Arial"/>
      <family val="2"/>
      <charset val="1"/>
    </font>
    <font>
      <sz val="10"/>
      <color rgb="FFFF0000"/>
      <name val="Times New Roman"/>
      <family val="1"/>
    </font>
    <font>
      <sz val="9"/>
      <color rgb="FF000000"/>
      <name val="Arial"/>
      <family val="2"/>
    </font>
    <font>
      <b/>
      <sz val="9"/>
      <color indexed="81"/>
      <name val="Segoe UI"/>
      <family val="2"/>
    </font>
    <font>
      <sz val="9"/>
      <color indexed="81"/>
      <name val="Segoe UI"/>
      <family val="2"/>
    </font>
    <font>
      <sz val="10"/>
      <color theme="3" tint="0.39997558519241921"/>
      <name val="Arial"/>
      <family val="2"/>
    </font>
    <font>
      <b/>
      <sz val="10"/>
      <color theme="3" tint="0.39997558519241921"/>
      <name val="Arial"/>
      <family val="2"/>
    </font>
    <font>
      <sz val="10"/>
      <color theme="4"/>
      <name val="Arial"/>
      <family val="2"/>
    </font>
    <font>
      <sz val="11"/>
      <color theme="1"/>
      <name val="Arial"/>
      <family val="2"/>
    </font>
    <font>
      <b/>
      <sz val="11"/>
      <color theme="1"/>
      <name val="Arial"/>
      <family val="2"/>
    </font>
    <font>
      <sz val="8"/>
      <color rgb="FF000000"/>
      <name val="Arial"/>
      <family val="2"/>
    </font>
    <font>
      <sz val="8"/>
      <color theme="1"/>
      <name val="Arial"/>
      <family val="2"/>
    </font>
    <font>
      <b/>
      <sz val="9"/>
      <name val="Calibri"/>
      <family val="2"/>
      <scheme val="minor"/>
    </font>
    <font>
      <sz val="10"/>
      <color rgb="FF000000"/>
      <name val="Calibri"/>
      <family val="2"/>
    </font>
    <font>
      <b/>
      <sz val="10"/>
      <name val="Arial"/>
      <family val="2"/>
      <charset val="1"/>
    </font>
    <font>
      <b/>
      <sz val="14"/>
      <name val="Calibri"/>
      <family val="2"/>
      <scheme val="minor"/>
    </font>
    <font>
      <b/>
      <sz val="8"/>
      <name val="Arial"/>
      <family val="2"/>
    </font>
    <font>
      <sz val="7"/>
      <name val="Arial"/>
      <family val="2"/>
    </font>
    <font>
      <b/>
      <sz val="8"/>
      <color rgb="FF000000"/>
      <name val="Arial"/>
      <family val="2"/>
    </font>
    <font>
      <b/>
      <sz val="8"/>
      <color indexed="24"/>
      <name val="Arial"/>
      <family val="2"/>
    </font>
    <font>
      <sz val="8"/>
      <color indexed="24"/>
      <name val="Arial"/>
      <family val="2"/>
    </font>
    <font>
      <b/>
      <u/>
      <sz val="8"/>
      <color theme="10"/>
      <name val="Arial"/>
      <family val="2"/>
    </font>
    <font>
      <sz val="8"/>
      <color rgb="FF202124"/>
      <name val="Arial"/>
      <family val="2"/>
    </font>
    <font>
      <b/>
      <sz val="8"/>
      <color theme="1"/>
      <name val="Arial"/>
      <family val="2"/>
    </font>
    <font>
      <b/>
      <sz val="8"/>
      <color rgb="FF9999FF"/>
      <name val="Arial"/>
      <family val="2"/>
    </font>
    <font>
      <sz val="8"/>
      <color rgb="FF9999FF"/>
      <name val="Arial"/>
      <family val="2"/>
    </font>
    <font>
      <b/>
      <u/>
      <sz val="8"/>
      <color rgb="FF0000FF"/>
      <name val="Arial"/>
      <family val="2"/>
    </font>
    <font>
      <i/>
      <sz val="8"/>
      <color theme="1"/>
      <name val="Arial"/>
      <family val="2"/>
    </font>
    <font>
      <u/>
      <sz val="10"/>
      <name val="Arial"/>
      <family val="2"/>
    </font>
    <font>
      <u/>
      <sz val="8"/>
      <name val="Arial"/>
      <family val="2"/>
    </font>
    <font>
      <sz val="8"/>
      <name val="Inherit"/>
    </font>
    <font>
      <sz val="8"/>
      <name val="Tahoma"/>
      <family val="2"/>
    </font>
    <font>
      <b/>
      <sz val="11"/>
      <color rgb="FF5F6368"/>
      <name val="Arial"/>
      <family val="2"/>
    </font>
    <font>
      <sz val="11"/>
      <color rgb="FF4D5156"/>
      <name val="Arial"/>
      <family val="2"/>
    </font>
    <font>
      <u/>
      <sz val="10"/>
      <color rgb="FF0000FF"/>
      <name val="Arial"/>
      <family val="2"/>
    </font>
    <font>
      <sz val="8"/>
      <color theme="1"/>
      <name val="Segoe UI"/>
      <family val="2"/>
    </font>
    <font>
      <sz val="8"/>
      <color theme="1"/>
      <name val="Tahoma"/>
      <family val="2"/>
    </font>
    <font>
      <sz val="8"/>
      <name val="Source Sans Pro"/>
      <family val="2"/>
    </font>
    <font>
      <sz val="8"/>
      <name val="Roboto"/>
    </font>
    <font>
      <sz val="8"/>
      <name val="Segoe UI"/>
      <family val="2"/>
    </font>
    <font>
      <b/>
      <sz val="10"/>
      <color rgb="FFFFFFFF"/>
      <name val="Arial"/>
      <family val="2"/>
    </font>
    <font>
      <b/>
      <sz val="11"/>
      <color rgb="FF000000"/>
      <name val="Calibri"/>
      <family val="2"/>
    </font>
    <font>
      <sz val="11"/>
      <color rgb="FF000000"/>
      <name val="Calibri"/>
      <family val="2"/>
    </font>
    <font>
      <sz val="9"/>
      <color indexed="10"/>
      <name val="Calibri"/>
      <family val="2"/>
    </font>
    <font>
      <sz val="10"/>
      <color indexed="10"/>
      <name val="Times New Roman"/>
      <family val="1"/>
    </font>
    <font>
      <b/>
      <sz val="11"/>
      <name val="Arial"/>
      <family val="1"/>
    </font>
    <font>
      <b/>
      <sz val="10"/>
      <name val="Arial"/>
      <family val="1"/>
    </font>
    <font>
      <b/>
      <sz val="10"/>
      <color rgb="FF000000"/>
      <name val="Arial"/>
      <family val="1"/>
    </font>
    <font>
      <sz val="10"/>
      <name val="Arial"/>
      <family val="1"/>
    </font>
    <font>
      <sz val="10"/>
      <color theme="0" tint="-0.34998626667073579"/>
      <name val="Arial"/>
      <family val="1"/>
    </font>
    <font>
      <b/>
      <sz val="10"/>
      <color theme="0" tint="-0.34998626667073579"/>
      <name val="Atial"/>
    </font>
  </fonts>
  <fills count="5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64"/>
      </patternFill>
    </fill>
    <fill>
      <patternFill patternType="solid">
        <fgColor theme="0" tint="-0.499984740745262"/>
        <bgColor indexed="64"/>
      </patternFill>
    </fill>
    <fill>
      <patternFill patternType="solid">
        <fgColor indexed="22"/>
        <bgColor indexed="64"/>
      </patternFill>
    </fill>
    <fill>
      <patternFill patternType="solid">
        <fgColor indexed="9"/>
        <bgColor indexed="64"/>
      </patternFill>
    </fill>
    <fill>
      <patternFill patternType="solid">
        <fgColor indexed="8"/>
        <bgColor indexed="50"/>
      </patternFill>
    </fill>
    <fill>
      <patternFill patternType="solid">
        <fgColor indexed="23"/>
        <bgColor indexed="64"/>
      </patternFill>
    </fill>
    <fill>
      <patternFill patternType="solid">
        <fgColor indexed="19"/>
        <bgColor indexed="50"/>
      </patternFill>
    </fill>
    <fill>
      <patternFill patternType="solid">
        <fgColor rgb="FFFFFF00"/>
        <bgColor indexed="64"/>
      </patternFill>
    </fill>
    <fill>
      <patternFill patternType="solid">
        <fgColor indexed="55"/>
        <bgColor indexed="64"/>
      </patternFill>
    </fill>
    <fill>
      <patternFill patternType="solid">
        <fgColor indexed="13"/>
        <bgColor indexed="64"/>
      </patternFill>
    </fill>
    <fill>
      <patternFill patternType="solid">
        <fgColor indexed="40"/>
        <bgColor indexed="64"/>
      </patternFill>
    </fill>
    <fill>
      <patternFill patternType="solid">
        <fgColor indexed="17"/>
        <bgColor indexed="64"/>
      </patternFill>
    </fill>
    <fill>
      <patternFill patternType="solid">
        <fgColor theme="0"/>
        <bgColor indexed="64"/>
      </patternFill>
    </fill>
    <fill>
      <patternFill patternType="solid">
        <fgColor rgb="FF92D050"/>
        <bgColor indexed="64"/>
      </patternFill>
    </fill>
    <fill>
      <patternFill patternType="solid">
        <fgColor theme="1"/>
        <bgColor indexed="50"/>
      </patternFill>
    </fill>
    <fill>
      <patternFill patternType="solid">
        <fgColor theme="2" tint="-0.749992370372631"/>
        <bgColor indexed="50"/>
      </patternFill>
    </fill>
    <fill>
      <patternFill patternType="solid">
        <fgColor theme="2" tint="-9.9978637043366805E-2"/>
        <bgColor indexed="64"/>
      </patternFill>
    </fill>
    <fill>
      <patternFill patternType="solid">
        <fgColor theme="2" tint="-0.499984740745262"/>
        <bgColor indexed="50"/>
      </patternFill>
    </fill>
    <fill>
      <patternFill patternType="solid">
        <fgColor theme="2" tint="-0.499984740745262"/>
        <bgColor indexed="64"/>
      </patternFill>
    </fill>
    <fill>
      <patternFill patternType="solid">
        <fgColor theme="2" tint="-9.9978637043366805E-2"/>
        <bgColor indexed="50"/>
      </patternFill>
    </fill>
    <fill>
      <patternFill patternType="solid">
        <fgColor theme="2" tint="-0.749992370372631"/>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34998626667073579"/>
        <bgColor indexed="50"/>
      </patternFill>
    </fill>
    <fill>
      <patternFill patternType="solid">
        <fgColor theme="2" tint="-9.9978637043366805E-2"/>
        <bgColor rgb="FF000000"/>
      </patternFill>
    </fill>
    <fill>
      <patternFill patternType="solid">
        <fgColor theme="3" tint="0.39997558519241921"/>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1" tint="0.249977111117893"/>
        <bgColor indexed="64"/>
      </patternFill>
    </fill>
    <fill>
      <patternFill patternType="solid">
        <fgColor theme="1" tint="0.249977111117893"/>
        <bgColor indexed="50"/>
      </patternFill>
    </fill>
    <fill>
      <patternFill patternType="solid">
        <fgColor theme="9" tint="0.39997558519241921"/>
        <bgColor indexed="64"/>
      </patternFill>
    </fill>
    <fill>
      <patternFill patternType="solid">
        <fgColor rgb="FF00B0F0"/>
        <bgColor indexed="64"/>
      </patternFill>
    </fill>
    <fill>
      <patternFill patternType="solid">
        <fgColor theme="4" tint="0.59999389629810485"/>
        <bgColor indexed="64"/>
      </patternFill>
    </fill>
    <fill>
      <patternFill patternType="solid">
        <fgColor rgb="FFFFFFFF"/>
        <bgColor indexed="64"/>
      </patternFill>
    </fill>
    <fill>
      <patternFill patternType="solid">
        <fgColor rgb="FFDBEEF4"/>
        <bgColor rgb="FFDCE6F2"/>
      </patternFill>
    </fill>
    <fill>
      <patternFill patternType="solid">
        <fgColor rgb="FFDFF0D8"/>
      </patternFill>
    </fill>
    <fill>
      <patternFill patternType="solid">
        <fgColor theme="6" tint="0.59999389629810485"/>
        <bgColor indexed="64"/>
      </patternFill>
    </fill>
    <fill>
      <patternFill patternType="solid">
        <fgColor rgb="FFD8E4BC"/>
        <bgColor rgb="FF000000"/>
      </patternFill>
    </fill>
    <fill>
      <patternFill patternType="solid">
        <fgColor rgb="FFF2F2F2"/>
        <bgColor rgb="FF000000"/>
      </patternFill>
    </fill>
    <fill>
      <patternFill patternType="solid">
        <fgColor rgb="FF404040"/>
        <bgColor rgb="FF99CC00"/>
      </patternFill>
    </fill>
    <fill>
      <patternFill patternType="solid">
        <fgColor rgb="FFBFBFBF"/>
        <bgColor rgb="FF000000"/>
      </patternFill>
    </fill>
    <fill>
      <patternFill patternType="solid">
        <fgColor rgb="FFC6E0B4"/>
        <bgColor indexed="64"/>
      </patternFill>
    </fill>
    <fill>
      <patternFill patternType="solid">
        <fgColor rgb="FFD9D9D9"/>
        <bgColor rgb="FF000000"/>
      </patternFill>
    </fill>
    <fill>
      <patternFill patternType="solid">
        <fgColor rgb="FFFFFFFF"/>
        <bgColor rgb="FF000000"/>
      </patternFill>
    </fill>
    <fill>
      <patternFill patternType="solid">
        <fgColor rgb="FFD9E1F2"/>
        <bgColor indexed="64"/>
      </patternFill>
    </fill>
    <fill>
      <patternFill patternType="solid">
        <fgColor rgb="FFFFFFFF"/>
      </patternFill>
    </fill>
    <fill>
      <patternFill patternType="solid">
        <fgColor rgb="FFD8ECF6"/>
      </patternFill>
    </fill>
    <fill>
      <patternFill patternType="solid">
        <fgColor rgb="FFD6D6D6"/>
      </patternFill>
    </fill>
    <fill>
      <patternFill patternType="solid">
        <fgColor rgb="FFEFEFEF"/>
      </patternFill>
    </fill>
    <fill>
      <patternFill patternType="solid">
        <fgColor rgb="FFF7F3DF"/>
      </patternFill>
    </fill>
  </fills>
  <borders count="107">
    <border>
      <left/>
      <right/>
      <top/>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8"/>
      </right>
      <top style="thin">
        <color indexed="64"/>
      </top>
      <bottom/>
      <diagonal/>
    </border>
    <border>
      <left style="thin">
        <color indexed="8"/>
      </left>
      <right/>
      <top style="thin">
        <color indexed="64"/>
      </top>
      <bottom/>
      <diagonal/>
    </border>
    <border>
      <left style="thin">
        <color indexed="64"/>
      </left>
      <right style="thin">
        <color indexed="8"/>
      </right>
      <top/>
      <bottom/>
      <diagonal/>
    </border>
    <border>
      <left style="thin">
        <color indexed="8"/>
      </left>
      <right/>
      <top/>
      <bottom/>
      <diagonal/>
    </border>
    <border>
      <left style="thin">
        <color indexed="64"/>
      </left>
      <right style="thin">
        <color indexed="64"/>
      </right>
      <top/>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indexed="64"/>
      </top>
      <bottom style="thin">
        <color auto="1"/>
      </bottom>
      <diagonal/>
    </border>
    <border>
      <left style="thin">
        <color theme="0" tint="-0.24994659260841701"/>
      </left>
      <right style="thin">
        <color theme="0" tint="-0.24994659260841701"/>
      </right>
      <top style="thin">
        <color indexed="64"/>
      </top>
      <bottom style="thin">
        <color indexed="64"/>
      </bottom>
      <diagonal/>
    </border>
    <border>
      <left style="thin">
        <color rgb="FFCCCCCC"/>
      </left>
      <right style="thin">
        <color rgb="FFCCCCCC"/>
      </right>
      <top style="thin">
        <color theme="1"/>
      </top>
      <bottom style="thin">
        <color theme="1"/>
      </bottom>
      <diagonal/>
    </border>
    <border>
      <left style="thin">
        <color rgb="FFCCCCCC"/>
      </left>
      <right style="thin">
        <color rgb="FFCCCCCC"/>
      </right>
      <top style="thin">
        <color theme="1"/>
      </top>
      <bottom style="thin">
        <color indexed="64"/>
      </bottom>
      <diagonal/>
    </border>
    <border>
      <left style="thin">
        <color rgb="FFCCCCCC"/>
      </left>
      <right style="thin">
        <color rgb="FFCCCCCC"/>
      </right>
      <top style="thin">
        <color indexed="64"/>
      </top>
      <bottom style="thin">
        <color theme="1"/>
      </bottom>
      <diagonal/>
    </border>
    <border>
      <left style="thin">
        <color rgb="FFCCCCCC"/>
      </left>
      <right style="thin">
        <color rgb="FFCCCCCC"/>
      </right>
      <top style="thin">
        <color indexed="64"/>
      </top>
      <bottom/>
      <diagonal/>
    </border>
    <border>
      <left style="thin">
        <color rgb="FFCCCCCC"/>
      </left>
      <right style="thin">
        <color auto="1"/>
      </right>
      <top style="thin">
        <color auto="1"/>
      </top>
      <bottom style="thin">
        <color auto="1"/>
      </bottom>
      <diagonal/>
    </border>
    <border>
      <left style="thin">
        <color rgb="FFCCCCCC"/>
      </left>
      <right style="thin">
        <color auto="1"/>
      </right>
      <top style="thin">
        <color auto="1"/>
      </top>
      <bottom style="thin">
        <color theme="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0" tint="-0.24994659260841701"/>
      </left>
      <right style="thin">
        <color rgb="FFCCCCCC"/>
      </right>
      <top style="thin">
        <color indexed="64"/>
      </top>
      <bottom style="thin">
        <color indexed="64"/>
      </bottom>
      <diagonal/>
    </border>
    <border>
      <left/>
      <right style="thin">
        <color rgb="FFCCCCCC"/>
      </right>
      <top style="thin">
        <color theme="1"/>
      </top>
      <bottom style="thin">
        <color indexed="64"/>
      </bottom>
      <diagonal/>
    </border>
    <border>
      <left style="thin">
        <color rgb="FFCCCCCC"/>
      </left>
      <right style="thin">
        <color rgb="FFCCCCCC"/>
      </right>
      <top/>
      <bottom style="thin">
        <color rgb="FFCCCCCC"/>
      </bottom>
      <diagonal/>
    </border>
    <border>
      <left style="thin">
        <color rgb="FFCCCCCC"/>
      </left>
      <right style="thin">
        <color rgb="FFCCCCCC"/>
      </right>
      <top style="thin">
        <color rgb="FFCCCCCC"/>
      </top>
      <bottom style="thin">
        <color indexed="64"/>
      </bottom>
      <diagonal/>
    </border>
    <border>
      <left style="thin">
        <color rgb="FFCCCCCC"/>
      </left>
      <right style="thin">
        <color rgb="FFCCCCCC"/>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indexed="64"/>
      </top>
      <bottom style="thin">
        <color indexed="64"/>
      </bottom>
      <diagonal/>
    </border>
    <border>
      <left style="thin">
        <color theme="0" tint="-0.499984740745262"/>
      </left>
      <right/>
      <top style="thin">
        <color theme="0" tint="-0.499984740745262"/>
      </top>
      <bottom/>
      <diagonal/>
    </border>
    <border>
      <left style="thin">
        <color theme="2"/>
      </left>
      <right/>
      <top/>
      <bottom/>
      <diagonal/>
    </border>
    <border>
      <left/>
      <right style="thin">
        <color theme="2"/>
      </right>
      <top/>
      <bottom/>
      <diagonal/>
    </border>
    <border>
      <left style="thin">
        <color indexed="64"/>
      </left>
      <right style="thin">
        <color theme="2"/>
      </right>
      <top style="thin">
        <color indexed="64"/>
      </top>
      <bottom style="thin">
        <color indexed="64"/>
      </bottom>
      <diagonal/>
    </border>
    <border>
      <left style="thin">
        <color theme="2"/>
      </left>
      <right/>
      <top style="thin">
        <color indexed="64"/>
      </top>
      <bottom style="thin">
        <color indexed="64"/>
      </bottom>
      <diagonal/>
    </border>
    <border>
      <left style="thin">
        <color theme="2"/>
      </left>
      <right style="thin">
        <color theme="2"/>
      </right>
      <top style="thin">
        <color indexed="64"/>
      </top>
      <bottom style="thin">
        <color indexed="64"/>
      </bottom>
      <diagonal/>
    </border>
    <border>
      <left/>
      <right style="thin">
        <color theme="2"/>
      </right>
      <top style="thin">
        <color indexed="64"/>
      </top>
      <bottom style="thin">
        <color indexed="64"/>
      </bottom>
      <diagonal/>
    </border>
    <border>
      <left style="thin">
        <color theme="2"/>
      </left>
      <right style="thin">
        <color indexed="64"/>
      </right>
      <top style="thin">
        <color indexed="64"/>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rgb="FF000000"/>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bottom/>
      <diagonal/>
    </border>
    <border>
      <left style="thin">
        <color rgb="FF000000"/>
      </left>
      <right/>
      <top/>
      <bottom style="thin">
        <color rgb="FF000000"/>
      </bottom>
      <diagonal/>
    </border>
    <border>
      <left style="medium">
        <color indexed="64"/>
      </left>
      <right style="medium">
        <color indexed="64"/>
      </right>
      <top/>
      <bottom/>
      <diagonal/>
    </border>
    <border>
      <left/>
      <right style="thin">
        <color theme="0" tint="-0.499984740745262"/>
      </right>
      <top style="thin">
        <color theme="0" tint="-0.499984740745262"/>
      </top>
      <bottom/>
      <diagonal/>
    </border>
    <border>
      <left/>
      <right/>
      <top style="thin">
        <color theme="2"/>
      </top>
      <bottom style="thin">
        <color theme="2"/>
      </bottom>
      <diagonal/>
    </border>
    <border>
      <left style="thin">
        <color indexed="64"/>
      </left>
      <right style="thin">
        <color indexed="64"/>
      </right>
      <top style="thin">
        <color indexed="64"/>
      </top>
      <bottom style="thin">
        <color theme="2"/>
      </bottom>
      <diagonal/>
    </border>
    <border>
      <left/>
      <right style="thin">
        <color indexed="64"/>
      </right>
      <top style="thin">
        <color theme="2"/>
      </top>
      <bottom style="thin">
        <color theme="2"/>
      </bottom>
      <diagonal/>
    </border>
    <border>
      <left/>
      <right style="thin">
        <color indexed="64"/>
      </right>
      <top style="thin">
        <color theme="2"/>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style="thin">
        <color theme="0" tint="-0.499984740745262"/>
      </left>
      <right/>
      <top style="thin">
        <color theme="0" tint="-0.499984740745262"/>
      </top>
      <bottom style="thin">
        <color indexed="64"/>
      </bottom>
      <diagonal/>
    </border>
    <border>
      <left style="thin">
        <color theme="2"/>
      </left>
      <right style="thin">
        <color theme="0" tint="-0.14999847407452621"/>
      </right>
      <top style="thin">
        <color indexed="64"/>
      </top>
      <bottom style="thin">
        <color indexed="64"/>
      </bottom>
      <diagonal/>
    </border>
    <border>
      <left style="thin">
        <color theme="0" tint="-0.14999847407452621"/>
      </left>
      <right style="thin">
        <color theme="0" tint="-0.14999847407452621"/>
      </right>
      <top style="thin">
        <color indexed="64"/>
      </top>
      <bottom style="thin">
        <color indexed="64"/>
      </bottom>
      <diagonal/>
    </border>
    <border>
      <left style="thin">
        <color theme="0" tint="-0.14999847407452621"/>
      </left>
      <right/>
      <top style="thin">
        <color indexed="64"/>
      </top>
      <bottom style="thin">
        <color indexed="64"/>
      </bottom>
      <diagonal/>
    </border>
    <border>
      <left/>
      <right style="thin">
        <color theme="0" tint="-0.14999847407452621"/>
      </right>
      <top style="thin">
        <color indexed="64"/>
      </top>
      <bottom style="thin">
        <color indexed="64"/>
      </bottom>
      <diagonal/>
    </border>
    <border>
      <left style="thin">
        <color theme="0" tint="-0.14999847407452621"/>
      </left>
      <right/>
      <top style="thin">
        <color indexed="64"/>
      </top>
      <bottom style="thin">
        <color theme="0" tint="-0.499984740745262"/>
      </bottom>
      <diagonal/>
    </border>
    <border>
      <left style="thin">
        <color theme="0" tint="-0.14999847407452621"/>
      </left>
      <right/>
      <top style="thin">
        <color theme="0" tint="-0.499984740745262"/>
      </top>
      <bottom style="thin">
        <color theme="0" tint="-0.499984740745262"/>
      </bottom>
      <diagonal/>
    </border>
    <border>
      <left style="medium">
        <color indexed="64"/>
      </left>
      <right/>
      <top style="medium">
        <color indexed="64"/>
      </top>
      <bottom style="medium">
        <color indexed="64"/>
      </bottom>
      <diagonal/>
    </border>
    <border>
      <left style="thin">
        <color theme="0" tint="-4.9989318521683403E-2"/>
      </left>
      <right/>
      <top/>
      <bottom/>
      <diagonal/>
    </border>
    <border>
      <left style="thin">
        <color indexed="64"/>
      </left>
      <right style="thin">
        <color theme="0" tint="-0.24994659260841701"/>
      </right>
      <top style="thin">
        <color indexed="64"/>
      </top>
      <bottom style="thin">
        <color indexed="64"/>
      </bottom>
      <diagonal/>
    </border>
    <border>
      <left style="thin">
        <color indexed="64"/>
      </left>
      <right style="thin">
        <color theme="0" tint="-0.14996795556505021"/>
      </right>
      <top style="thin">
        <color indexed="64"/>
      </top>
      <bottom style="thin">
        <color indexed="64"/>
      </bottom>
      <diagonal/>
    </border>
    <border>
      <left style="thin">
        <color rgb="FF000000"/>
      </left>
      <right style="thin">
        <color rgb="FF000000"/>
      </right>
      <top/>
      <bottom style="thin">
        <color rgb="FF000000"/>
      </bottom>
      <diagonal/>
    </border>
    <border>
      <left/>
      <right/>
      <top style="thick">
        <color rgb="FF000000"/>
      </top>
      <bottom/>
      <diagonal/>
    </border>
  </borders>
  <cellStyleXfs count="67">
    <xf numFmtId="0" fontId="0" fillId="0" borderId="0"/>
    <xf numFmtId="0" fontId="13" fillId="0" borderId="20" applyNumberFormat="0" applyFill="0" applyAlignment="0" applyProtection="0"/>
    <xf numFmtId="0" fontId="26" fillId="0" borderId="0"/>
    <xf numFmtId="0" fontId="10" fillId="0" borderId="0"/>
    <xf numFmtId="0" fontId="11" fillId="0" borderId="0"/>
    <xf numFmtId="9" fontId="32" fillId="0" borderId="0" applyFont="0" applyFill="0" applyBorder="0" applyAlignment="0" applyProtection="0"/>
    <xf numFmtId="0" fontId="11" fillId="0" borderId="0"/>
    <xf numFmtId="43" fontId="32" fillId="0" borderId="0" applyFont="0" applyFill="0" applyBorder="0" applyAlignment="0" applyProtection="0"/>
    <xf numFmtId="44" fontId="36" fillId="0" borderId="0" applyFont="0" applyFill="0" applyBorder="0" applyAlignment="0" applyProtection="0"/>
    <xf numFmtId="43" fontId="26" fillId="0" borderId="0" applyFont="0" applyFill="0" applyBorder="0" applyAlignment="0" applyProtection="0"/>
    <xf numFmtId="167" fontId="39" fillId="0" borderId="0" applyBorder="0" applyProtection="0"/>
    <xf numFmtId="43" fontId="11" fillId="0" borderId="0" applyFont="0" applyFill="0" applyBorder="0" applyAlignment="0" applyProtection="0"/>
    <xf numFmtId="0" fontId="11" fillId="0" borderId="0"/>
    <xf numFmtId="43" fontId="36" fillId="0" borderId="0" applyFont="0" applyFill="0" applyBorder="0" applyAlignment="0" applyProtection="0"/>
    <xf numFmtId="0" fontId="11" fillId="0" borderId="0"/>
    <xf numFmtId="0" fontId="11" fillId="0" borderId="0"/>
    <xf numFmtId="9" fontId="36" fillId="0" borderId="0" applyFont="0" applyFill="0" applyBorder="0" applyAlignment="0" applyProtection="0"/>
    <xf numFmtId="0" fontId="36" fillId="0" borderId="0"/>
    <xf numFmtId="0" fontId="26" fillId="0" borderId="0"/>
    <xf numFmtId="44" fontId="32"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8" fillId="0" borderId="0"/>
    <xf numFmtId="9" fontId="26"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8" fillId="0" borderId="0" applyFont="0" applyFill="0" applyBorder="0" applyAlignment="0" applyProtection="0"/>
    <xf numFmtId="0" fontId="74" fillId="0" borderId="0"/>
    <xf numFmtId="0" fontId="7" fillId="0" borderId="0"/>
    <xf numFmtId="0" fontId="7" fillId="0" borderId="0"/>
    <xf numFmtId="9" fontId="11" fillId="0" borderId="0" applyFont="0" applyFill="0" applyBorder="0" applyAlignment="0" applyProtection="0"/>
    <xf numFmtId="0" fontId="73" fillId="0" borderId="0" applyNumberForma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39" fillId="0" borderId="0"/>
    <xf numFmtId="43" fontId="6" fillId="0" borderId="0" applyFont="0" applyFill="0" applyBorder="0" applyAlignment="0" applyProtection="0"/>
    <xf numFmtId="43" fontId="11" fillId="0" borderId="0" applyFont="0" applyFill="0" applyBorder="0" applyAlignment="0" applyProtection="0"/>
    <xf numFmtId="0" fontId="5" fillId="0" borderId="0"/>
    <xf numFmtId="44" fontId="1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44" fontId="1" fillId="0" borderId="0" applyFont="0" applyFill="0" applyBorder="0" applyAlignment="0" applyProtection="0"/>
  </cellStyleXfs>
  <cellXfs count="2568">
    <xf numFmtId="0" fontId="0" fillId="0" borderId="0" xfId="0"/>
    <xf numFmtId="0" fontId="14" fillId="0" borderId="0" xfId="0" applyFont="1" applyAlignment="1">
      <alignment horizontal="center" vertical="center"/>
    </xf>
    <xf numFmtId="0" fontId="14" fillId="0" borderId="0" xfId="0" applyFont="1" applyAlignment="1">
      <alignment horizontal="center" vertical="center" wrapText="1"/>
    </xf>
    <xf numFmtId="0" fontId="14" fillId="0" borderId="0" xfId="0" applyFont="1" applyAlignment="1">
      <alignment horizontal="left" vertical="center" wrapText="1"/>
    </xf>
    <xf numFmtId="0" fontId="15" fillId="0" borderId="0" xfId="0" applyFont="1" applyAlignment="1">
      <alignment horizontal="center" vertical="center" wrapText="1"/>
    </xf>
    <xf numFmtId="0" fontId="16" fillId="0" borderId="0" xfId="0" applyFont="1" applyAlignment="1">
      <alignment vertical="center"/>
    </xf>
    <xf numFmtId="0" fontId="16" fillId="4" borderId="3" xfId="0" applyFont="1" applyFill="1" applyBorder="1" applyAlignment="1">
      <alignment horizontal="center" vertical="center" wrapText="1"/>
    </xf>
    <xf numFmtId="2" fontId="16" fillId="4" borderId="3" xfId="0" applyNumberFormat="1" applyFont="1" applyFill="1" applyBorder="1" applyAlignment="1">
      <alignment horizontal="center" vertical="center"/>
    </xf>
    <xf numFmtId="166" fontId="15" fillId="0" borderId="0" xfId="0" applyNumberFormat="1" applyFont="1" applyAlignment="1">
      <alignment horizontal="center" vertical="center"/>
    </xf>
    <xf numFmtId="166" fontId="15" fillId="0" borderId="0" xfId="0" applyNumberFormat="1" applyFont="1" applyAlignment="1">
      <alignment horizontal="right" vertical="center"/>
    </xf>
    <xf numFmtId="0" fontId="16" fillId="0" borderId="0" xfId="0" applyFont="1" applyAlignment="1">
      <alignment horizontal="center" vertical="center" wrapText="1"/>
    </xf>
    <xf numFmtId="0" fontId="16" fillId="0" borderId="0" xfId="0" applyFont="1" applyAlignment="1">
      <alignment horizontal="left" vertical="center" wrapText="1"/>
    </xf>
    <xf numFmtId="166" fontId="16" fillId="0" borderId="0" xfId="0" applyNumberFormat="1" applyFont="1" applyAlignment="1">
      <alignment horizontal="right" vertical="center"/>
    </xf>
    <xf numFmtId="0" fontId="15" fillId="0" borderId="0" xfId="0" applyFont="1" applyAlignment="1">
      <alignment horizontal="center" vertical="center"/>
    </xf>
    <xf numFmtId="0" fontId="17" fillId="0" borderId="0" xfId="0" applyFont="1" applyAlignment="1">
      <alignment horizontal="center" vertical="center" wrapText="1"/>
    </xf>
    <xf numFmtId="165" fontId="17" fillId="0" borderId="0" xfId="0" applyNumberFormat="1" applyFont="1" applyAlignment="1">
      <alignment horizontal="center" vertical="center"/>
    </xf>
    <xf numFmtId="166" fontId="16" fillId="0" borderId="0" xfId="0" applyNumberFormat="1" applyFont="1" applyAlignment="1">
      <alignment horizontal="center" vertical="center"/>
    </xf>
    <xf numFmtId="165" fontId="16" fillId="0" borderId="0" xfId="0" applyNumberFormat="1" applyFont="1" applyAlignment="1">
      <alignment horizontal="center" vertical="center"/>
    </xf>
    <xf numFmtId="0" fontId="16" fillId="0" borderId="0" xfId="0" applyFont="1" applyAlignment="1">
      <alignment vertical="center" wrapText="1"/>
    </xf>
    <xf numFmtId="2" fontId="18" fillId="0" borderId="0" xfId="0" applyNumberFormat="1" applyFont="1" applyAlignment="1">
      <alignment horizontal="center" vertical="center"/>
    </xf>
    <xf numFmtId="2" fontId="16" fillId="0" borderId="0" xfId="0" applyNumberFormat="1" applyFont="1" applyAlignment="1">
      <alignment horizontal="center" vertical="center"/>
    </xf>
    <xf numFmtId="2" fontId="15" fillId="0" borderId="0" xfId="0" applyNumberFormat="1"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left" vertical="center" wrapText="1"/>
    </xf>
    <xf numFmtId="0" fontId="20" fillId="0" borderId="0" xfId="0" applyFont="1" applyAlignment="1">
      <alignment horizontal="left"/>
    </xf>
    <xf numFmtId="0" fontId="20" fillId="0" borderId="0" xfId="0" applyFont="1"/>
    <xf numFmtId="0" fontId="20" fillId="0" borderId="0" xfId="0" applyFont="1" applyAlignment="1">
      <alignment vertical="center"/>
    </xf>
    <xf numFmtId="44" fontId="21" fillId="0" borderId="0" xfId="0" applyNumberFormat="1" applyFont="1" applyAlignment="1">
      <alignment horizontal="left" vertical="center"/>
    </xf>
    <xf numFmtId="44" fontId="21" fillId="0" borderId="0" xfId="0" applyNumberFormat="1" applyFont="1" applyAlignment="1">
      <alignment horizontal="center" vertical="center"/>
    </xf>
    <xf numFmtId="44" fontId="21" fillId="0" borderId="0" xfId="0" applyNumberFormat="1" applyFont="1" applyAlignment="1">
      <alignment vertical="center"/>
    </xf>
    <xf numFmtId="0" fontId="20" fillId="0" borderId="13" xfId="0" applyFont="1" applyBorder="1"/>
    <xf numFmtId="0" fontId="24" fillId="0" borderId="0" xfId="0" applyFont="1" applyAlignment="1">
      <alignment vertical="center"/>
    </xf>
    <xf numFmtId="166" fontId="20" fillId="0" borderId="0" xfId="0" applyNumberFormat="1" applyFont="1" applyAlignment="1">
      <alignment horizontal="left" vertical="center"/>
    </xf>
    <xf numFmtId="166" fontId="20" fillId="0" borderId="0" xfId="0" applyNumberFormat="1" applyFont="1" applyAlignment="1">
      <alignment horizontal="center" vertical="center"/>
    </xf>
    <xf numFmtId="1" fontId="20" fillId="0" borderId="0" xfId="0" applyNumberFormat="1" applyFont="1" applyAlignment="1">
      <alignment horizontal="center" vertical="center"/>
    </xf>
    <xf numFmtId="1" fontId="20" fillId="0" borderId="0" xfId="0" applyNumberFormat="1" applyFont="1" applyAlignment="1">
      <alignment vertical="center"/>
    </xf>
    <xf numFmtId="10" fontId="18" fillId="0" borderId="0" xfId="0" applyNumberFormat="1" applyFont="1" applyAlignment="1">
      <alignment horizontal="center" vertical="center"/>
    </xf>
    <xf numFmtId="10" fontId="16" fillId="0" borderId="0" xfId="0" applyNumberFormat="1" applyFont="1" applyAlignment="1">
      <alignment horizontal="center" vertical="center"/>
    </xf>
    <xf numFmtId="0" fontId="15" fillId="0" borderId="0" xfId="0" applyFont="1" applyAlignment="1">
      <alignment vertical="center" wrapText="1"/>
    </xf>
    <xf numFmtId="49" fontId="15" fillId="0" borderId="0" xfId="0" applyNumberFormat="1" applyFont="1" applyAlignment="1">
      <alignment vertical="center" wrapText="1"/>
    </xf>
    <xf numFmtId="10" fontId="15" fillId="0" borderId="0" xfId="0" applyNumberFormat="1" applyFont="1" applyAlignment="1">
      <alignment horizontal="center" vertical="center"/>
    </xf>
    <xf numFmtId="0" fontId="15" fillId="3" borderId="3" xfId="0" applyFont="1" applyFill="1" applyBorder="1" applyAlignment="1">
      <alignment horizontal="center" vertical="center" wrapText="1"/>
    </xf>
    <xf numFmtId="10" fontId="15" fillId="3" borderId="3" xfId="0" applyNumberFormat="1" applyFont="1" applyFill="1" applyBorder="1" applyAlignment="1">
      <alignment horizontal="center" vertical="center" wrapText="1"/>
    </xf>
    <xf numFmtId="0" fontId="15" fillId="0" borderId="3" xfId="0" applyFont="1" applyBorder="1" applyAlignment="1">
      <alignment horizontal="center"/>
    </xf>
    <xf numFmtId="0" fontId="15" fillId="0" borderId="3" xfId="0" applyFont="1" applyBorder="1"/>
    <xf numFmtId="10" fontId="16" fillId="0" borderId="3" xfId="0" applyNumberFormat="1" applyFont="1" applyBorder="1"/>
    <xf numFmtId="0" fontId="15" fillId="0" borderId="23" xfId="0" applyFont="1" applyBorder="1"/>
    <xf numFmtId="10" fontId="16" fillId="0" borderId="23" xfId="0" applyNumberFormat="1" applyFont="1" applyBorder="1"/>
    <xf numFmtId="0" fontId="15" fillId="0" borderId="24" xfId="0" applyFont="1" applyBorder="1"/>
    <xf numFmtId="10" fontId="15" fillId="0" borderId="25" xfId="0" applyNumberFormat="1" applyFont="1" applyBorder="1"/>
    <xf numFmtId="0" fontId="15" fillId="0" borderId="26" xfId="0" applyFont="1" applyBorder="1"/>
    <xf numFmtId="10" fontId="15" fillId="0" borderId="27" xfId="0" applyNumberFormat="1" applyFont="1" applyBorder="1"/>
    <xf numFmtId="0" fontId="16" fillId="0" borderId="28" xfId="0" applyFont="1" applyBorder="1" applyAlignment="1">
      <alignment horizontal="right"/>
    </xf>
    <xf numFmtId="10" fontId="16" fillId="0" borderId="29" xfId="0" applyNumberFormat="1" applyFont="1" applyBorder="1"/>
    <xf numFmtId="0" fontId="15" fillId="0" borderId="30" xfId="0" applyFont="1" applyBorder="1"/>
    <xf numFmtId="10" fontId="16" fillId="0" borderId="30" xfId="0" applyNumberFormat="1" applyFont="1" applyBorder="1"/>
    <xf numFmtId="0" fontId="15" fillId="0" borderId="0" xfId="0" applyFont="1"/>
    <xf numFmtId="10" fontId="12" fillId="5" borderId="3" xfId="0" applyNumberFormat="1" applyFont="1" applyFill="1" applyBorder="1"/>
    <xf numFmtId="10" fontId="15" fillId="0" borderId="0" xfId="0" applyNumberFormat="1" applyFont="1"/>
    <xf numFmtId="0" fontId="16" fillId="0" borderId="31" xfId="0" applyFont="1" applyBorder="1" applyAlignment="1">
      <alignment horizontal="center" vertical="center"/>
    </xf>
    <xf numFmtId="0" fontId="16" fillId="0" borderId="32" xfId="0" applyFont="1" applyBorder="1" applyAlignment="1">
      <alignment horizontal="center" vertical="center"/>
    </xf>
    <xf numFmtId="10" fontId="16" fillId="0" borderId="32" xfId="0" applyNumberFormat="1" applyFont="1" applyBorder="1" applyAlignment="1">
      <alignment horizontal="center" vertical="center"/>
    </xf>
    <xf numFmtId="10" fontId="16" fillId="0" borderId="33" xfId="0" applyNumberFormat="1" applyFont="1" applyBorder="1" applyAlignment="1">
      <alignment horizontal="center" vertical="center"/>
    </xf>
    <xf numFmtId="0" fontId="12" fillId="5" borderId="3" xfId="0" applyFont="1" applyFill="1" applyBorder="1" applyAlignment="1">
      <alignment horizontal="left" vertical="center"/>
    </xf>
    <xf numFmtId="0" fontId="15" fillId="0" borderId="3" xfId="0" applyFont="1" applyBorder="1" applyAlignment="1">
      <alignment horizontal="left" vertical="center"/>
    </xf>
    <xf numFmtId="10" fontId="15" fillId="0" borderId="3" xfId="0" applyNumberFormat="1" applyFont="1" applyBorder="1" applyAlignment="1">
      <alignment vertical="center"/>
    </xf>
    <xf numFmtId="10" fontId="15" fillId="0" borderId="3" xfId="0" applyNumberFormat="1" applyFont="1" applyBorder="1" applyAlignment="1">
      <alignment horizontal="right" vertical="center"/>
    </xf>
    <xf numFmtId="10" fontId="16" fillId="2" borderId="3" xfId="0" applyNumberFormat="1" applyFont="1" applyFill="1" applyBorder="1" applyAlignment="1">
      <alignment vertical="center"/>
    </xf>
    <xf numFmtId="0" fontId="12" fillId="5" borderId="30" xfId="0" applyFont="1" applyFill="1" applyBorder="1" applyAlignment="1">
      <alignment horizontal="left" vertical="center"/>
    </xf>
    <xf numFmtId="0" fontId="15" fillId="0" borderId="3" xfId="0" applyFont="1" applyBorder="1" applyAlignment="1">
      <alignment horizontal="left" vertical="center" wrapText="1"/>
    </xf>
    <xf numFmtId="0" fontId="12" fillId="5" borderId="30" xfId="0" applyFont="1" applyFill="1" applyBorder="1" applyAlignment="1">
      <alignment horizontal="right" vertical="center"/>
    </xf>
    <xf numFmtId="10" fontId="12" fillId="5" borderId="30" xfId="0" applyNumberFormat="1" applyFont="1" applyFill="1" applyBorder="1" applyAlignment="1">
      <alignment horizontal="right" vertical="center"/>
    </xf>
    <xf numFmtId="2" fontId="14" fillId="0" borderId="0" xfId="0" applyNumberFormat="1" applyFont="1" applyAlignment="1">
      <alignment horizontal="center" vertical="center"/>
    </xf>
    <xf numFmtId="2" fontId="16" fillId="3" borderId="3" xfId="0" applyNumberFormat="1" applyFont="1" applyFill="1" applyBorder="1" applyAlignment="1">
      <alignment horizontal="center" vertical="center"/>
    </xf>
    <xf numFmtId="0" fontId="15" fillId="0" borderId="4" xfId="0" applyFont="1" applyBorder="1" applyAlignment="1">
      <alignment horizontal="center" vertical="center" wrapText="1"/>
    </xf>
    <xf numFmtId="2" fontId="15" fillId="0" borderId="4" xfId="0" applyNumberFormat="1" applyFont="1" applyBorder="1" applyAlignment="1">
      <alignment horizontal="center" vertical="center"/>
    </xf>
    <xf numFmtId="165" fontId="15" fillId="0" borderId="4" xfId="0" applyNumberFormat="1" applyFont="1" applyBorder="1" applyAlignment="1">
      <alignment horizontal="center" vertical="center"/>
    </xf>
    <xf numFmtId="0" fontId="14" fillId="0" borderId="0" xfId="0" applyFont="1" applyAlignment="1">
      <alignment vertical="center"/>
    </xf>
    <xf numFmtId="0" fontId="12" fillId="6" borderId="36" xfId="0" applyFont="1" applyFill="1" applyBorder="1" applyAlignment="1">
      <alignment vertical="center"/>
    </xf>
    <xf numFmtId="10" fontId="13" fillId="0" borderId="16" xfId="0" applyNumberFormat="1" applyFont="1" applyBorder="1" applyAlignment="1">
      <alignment horizontal="center" vertical="center"/>
    </xf>
    <xf numFmtId="10" fontId="13" fillId="0" borderId="6" xfId="0" applyNumberFormat="1" applyFont="1" applyBorder="1" applyAlignment="1">
      <alignment horizontal="center" vertical="center"/>
    </xf>
    <xf numFmtId="166" fontId="0" fillId="0" borderId="0" xfId="0" applyNumberFormat="1"/>
    <xf numFmtId="0" fontId="15" fillId="0" borderId="0" xfId="0" applyFont="1" applyAlignment="1">
      <alignment vertical="center"/>
    </xf>
    <xf numFmtId="0" fontId="15" fillId="0" borderId="4" xfId="0" applyFont="1" applyBorder="1" applyAlignment="1">
      <alignment horizontal="left" vertical="center" wrapText="1"/>
    </xf>
    <xf numFmtId="17" fontId="15" fillId="0" borderId="0" xfId="0" applyNumberFormat="1" applyFont="1" applyAlignment="1">
      <alignment vertical="center" wrapText="1"/>
    </xf>
    <xf numFmtId="10" fontId="0" fillId="0" borderId="0" xfId="0" applyNumberFormat="1"/>
    <xf numFmtId="164" fontId="14" fillId="0" borderId="0" xfId="0" applyNumberFormat="1" applyFont="1" applyAlignment="1">
      <alignment vertical="center"/>
    </xf>
    <xf numFmtId="164" fontId="0" fillId="0" borderId="0" xfId="0" applyNumberFormat="1"/>
    <xf numFmtId="0" fontId="16" fillId="4" borderId="9"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4" fillId="0" borderId="0" xfId="0" applyFont="1" applyAlignment="1">
      <alignment horizontal="right" vertical="center"/>
    </xf>
    <xf numFmtId="9" fontId="14" fillId="0" borderId="0" xfId="0" applyNumberFormat="1" applyFont="1" applyAlignment="1">
      <alignment vertical="center"/>
    </xf>
    <xf numFmtId="0" fontId="15" fillId="0" borderId="13" xfId="0" applyFont="1" applyBorder="1" applyAlignment="1">
      <alignment horizontal="center" vertical="center" wrapText="1"/>
    </xf>
    <xf numFmtId="0" fontId="19" fillId="0" borderId="0" xfId="0" applyFont="1" applyAlignment="1">
      <alignment vertical="center"/>
    </xf>
    <xf numFmtId="0" fontId="15" fillId="0" borderId="13" xfId="0" applyFont="1" applyBorder="1" applyAlignment="1">
      <alignment horizontal="left" vertical="center" wrapText="1"/>
    </xf>
    <xf numFmtId="2" fontId="15" fillId="0" borderId="13" xfId="0" applyNumberFormat="1" applyFont="1" applyBorder="1" applyAlignment="1">
      <alignment horizontal="center" vertical="center"/>
    </xf>
    <xf numFmtId="165" fontId="15" fillId="0" borderId="13" xfId="0" applyNumberFormat="1" applyFont="1" applyBorder="1" applyAlignment="1">
      <alignment horizontal="center" vertical="center"/>
    </xf>
    <xf numFmtId="0" fontId="26" fillId="0" borderId="0" xfId="2" applyAlignment="1">
      <alignment horizontal="center" vertical="center"/>
    </xf>
    <xf numFmtId="0" fontId="26" fillId="0" borderId="0" xfId="2" applyAlignment="1">
      <alignment horizontal="left" vertical="center"/>
    </xf>
    <xf numFmtId="0" fontId="28" fillId="0" borderId="5" xfId="2" quotePrefix="1" applyFont="1" applyBorder="1" applyAlignment="1">
      <alignment vertical="center"/>
    </xf>
    <xf numFmtId="0" fontId="28" fillId="0" borderId="9" xfId="2" quotePrefix="1" applyFont="1" applyBorder="1" applyAlignment="1">
      <alignment vertical="center"/>
    </xf>
    <xf numFmtId="49" fontId="27" fillId="8" borderId="5" xfId="2" quotePrefix="1" applyNumberFormat="1" applyFont="1" applyFill="1" applyBorder="1" applyAlignment="1" applyProtection="1">
      <alignment vertical="center"/>
      <protection hidden="1"/>
    </xf>
    <xf numFmtId="49" fontId="27" fillId="8" borderId="4" xfId="2" quotePrefix="1" applyNumberFormat="1" applyFont="1" applyFill="1" applyBorder="1" applyAlignment="1" applyProtection="1">
      <alignment vertical="center"/>
      <protection hidden="1"/>
    </xf>
    <xf numFmtId="0" fontId="28" fillId="0" borderId="5" xfId="2" applyFont="1" applyBorder="1" applyAlignment="1">
      <alignment vertical="center"/>
    </xf>
    <xf numFmtId="0" fontId="28" fillId="0" borderId="9" xfId="2" applyFont="1" applyBorder="1" applyAlignment="1">
      <alignment vertical="center"/>
    </xf>
    <xf numFmtId="49" fontId="27" fillId="8" borderId="5" xfId="2" applyNumberFormat="1" applyFont="1" applyFill="1" applyBorder="1" applyAlignment="1" applyProtection="1">
      <alignment vertical="center"/>
      <protection hidden="1"/>
    </xf>
    <xf numFmtId="49" fontId="27" fillId="8" borderId="4" xfId="2" applyNumberFormat="1" applyFont="1" applyFill="1" applyBorder="1" applyAlignment="1" applyProtection="1">
      <alignment vertical="center"/>
      <protection hidden="1"/>
    </xf>
    <xf numFmtId="49" fontId="27" fillId="0" borderId="5" xfId="2" applyNumberFormat="1" applyFont="1" applyBorder="1" applyAlignment="1" applyProtection="1">
      <alignment vertical="center"/>
      <protection hidden="1"/>
    </xf>
    <xf numFmtId="49" fontId="27" fillId="0" borderId="5" xfId="2" applyNumberFormat="1" applyFont="1" applyBorder="1" applyAlignment="1" applyProtection="1">
      <alignment horizontal="left" vertical="center"/>
      <protection hidden="1"/>
    </xf>
    <xf numFmtId="0" fontId="30" fillId="11" borderId="4" xfId="4" applyFont="1" applyFill="1" applyBorder="1" applyAlignment="1">
      <alignment horizontal="center" vertical="center"/>
    </xf>
    <xf numFmtId="0" fontId="30" fillId="11" borderId="4" xfId="4" applyFont="1" applyFill="1" applyBorder="1" applyAlignment="1">
      <alignment horizontal="left" vertical="center"/>
    </xf>
    <xf numFmtId="166" fontId="30" fillId="11" borderId="4" xfId="4" applyNumberFormat="1" applyFont="1" applyFill="1" applyBorder="1" applyAlignment="1">
      <alignment horizontal="center" vertical="center"/>
    </xf>
    <xf numFmtId="0" fontId="33" fillId="0" borderId="4" xfId="6" applyFont="1" applyBorder="1" applyAlignment="1">
      <alignment horizontal="center" vertical="center" wrapText="1"/>
    </xf>
    <xf numFmtId="0" fontId="33" fillId="0" borderId="4" xfId="6" applyFont="1" applyBorder="1" applyAlignment="1">
      <alignment horizontal="left" vertical="center" wrapText="1"/>
    </xf>
    <xf numFmtId="166" fontId="11" fillId="0" borderId="4" xfId="7" applyNumberFormat="1" applyFont="1" applyFill="1" applyBorder="1" applyAlignment="1">
      <alignment horizontal="center" vertical="center" wrapText="1"/>
    </xf>
    <xf numFmtId="166" fontId="11" fillId="0" borderId="0" xfId="7" applyNumberFormat="1" applyFont="1" applyFill="1" applyBorder="1" applyAlignment="1">
      <alignment horizontal="center" vertical="center" wrapText="1"/>
    </xf>
    <xf numFmtId="0" fontId="34" fillId="0" borderId="0" xfId="2" applyFont="1" applyAlignment="1">
      <alignment horizontal="left" vertical="center"/>
    </xf>
    <xf numFmtId="0" fontId="33" fillId="0" borderId="0" xfId="6" applyFont="1" applyAlignment="1">
      <alignment horizontal="center" vertical="center" wrapText="1"/>
    </xf>
    <xf numFmtId="0" fontId="33" fillId="0" borderId="12" xfId="6" applyFont="1" applyBorder="1" applyAlignment="1">
      <alignment horizontal="center" vertical="center" wrapText="1"/>
    </xf>
    <xf numFmtId="10" fontId="31" fillId="10" borderId="30" xfId="5" applyNumberFormat="1" applyFont="1" applyFill="1" applyBorder="1" applyAlignment="1">
      <alignment horizontal="center" vertical="center" wrapText="1"/>
    </xf>
    <xf numFmtId="0" fontId="33" fillId="7" borderId="4" xfId="6" applyFont="1" applyFill="1" applyBorder="1" applyAlignment="1">
      <alignment horizontal="center" vertical="center" wrapText="1"/>
    </xf>
    <xf numFmtId="0" fontId="33" fillId="7" borderId="4" xfId="6" applyFont="1" applyFill="1" applyBorder="1" applyAlignment="1">
      <alignment horizontal="left" vertical="center" wrapText="1"/>
    </xf>
    <xf numFmtId="166" fontId="11" fillId="7" borderId="4" xfId="7" applyNumberFormat="1" applyFont="1" applyFill="1" applyBorder="1" applyAlignment="1">
      <alignment horizontal="center" vertical="center" wrapText="1"/>
    </xf>
    <xf numFmtId="49" fontId="11" fillId="0" borderId="4" xfId="6" applyNumberFormat="1" applyBorder="1" applyAlignment="1">
      <alignment horizontal="center" vertical="center"/>
    </xf>
    <xf numFmtId="0" fontId="11" fillId="0" borderId="4" xfId="6" applyBorder="1" applyAlignment="1">
      <alignment horizontal="center" vertical="center" wrapText="1"/>
    </xf>
    <xf numFmtId="166" fontId="11" fillId="0" borderId="13" xfId="7" applyNumberFormat="1" applyFont="1" applyFill="1" applyBorder="1" applyAlignment="1">
      <alignment horizontal="center" vertical="center" wrapText="1"/>
    </xf>
    <xf numFmtId="0" fontId="11" fillId="0" borderId="4" xfId="2" applyFont="1" applyBorder="1" applyAlignment="1">
      <alignment horizontal="left" vertical="center"/>
    </xf>
    <xf numFmtId="2" fontId="11" fillId="0" borderId="4" xfId="2" applyNumberFormat="1" applyFont="1" applyBorder="1" applyAlignment="1">
      <alignment horizontal="center" vertical="center" wrapText="1"/>
    </xf>
    <xf numFmtId="0" fontId="37" fillId="13" borderId="4" xfId="4" applyFont="1" applyFill="1" applyBorder="1" applyAlignment="1">
      <alignment horizontal="center" vertical="center"/>
    </xf>
    <xf numFmtId="0" fontId="37" fillId="13" borderId="4" xfId="4" applyFont="1" applyFill="1" applyBorder="1" applyAlignment="1">
      <alignment horizontal="left" vertical="center"/>
    </xf>
    <xf numFmtId="166" fontId="11" fillId="13" borderId="4" xfId="7" applyNumberFormat="1" applyFont="1" applyFill="1" applyBorder="1" applyAlignment="1">
      <alignment horizontal="center" vertical="center" wrapText="1"/>
    </xf>
    <xf numFmtId="2" fontId="33" fillId="0" borderId="4" xfId="6" applyNumberFormat="1" applyFont="1" applyBorder="1" applyAlignment="1">
      <alignment horizontal="center" vertical="center" wrapText="1"/>
    </xf>
    <xf numFmtId="0" fontId="33" fillId="0" borderId="13" xfId="6" applyFont="1" applyBorder="1" applyAlignment="1">
      <alignment horizontal="center" vertical="center" wrapText="1"/>
    </xf>
    <xf numFmtId="166" fontId="11" fillId="0" borderId="12" xfId="7" applyNumberFormat="1" applyFont="1" applyFill="1" applyBorder="1" applyAlignment="1">
      <alignment horizontal="center" vertical="center" wrapText="1"/>
    </xf>
    <xf numFmtId="0" fontId="33" fillId="0" borderId="13" xfId="6" applyFont="1" applyBorder="1" applyAlignment="1">
      <alignment horizontal="left" vertical="center" wrapText="1"/>
    </xf>
    <xf numFmtId="0" fontId="11" fillId="0" borderId="4" xfId="4" applyBorder="1" applyAlignment="1">
      <alignment horizontal="center" vertical="center"/>
    </xf>
    <xf numFmtId="2" fontId="33" fillId="0" borderId="13" xfId="6" applyNumberFormat="1" applyFont="1" applyBorder="1" applyAlignment="1">
      <alignment horizontal="center" vertical="center" wrapText="1"/>
    </xf>
    <xf numFmtId="2" fontId="11" fillId="0" borderId="0" xfId="2" applyNumberFormat="1" applyFont="1" applyAlignment="1">
      <alignment horizontal="center" vertical="center" wrapText="1"/>
    </xf>
    <xf numFmtId="2" fontId="11" fillId="0" borderId="13" xfId="2" applyNumberFormat="1" applyFont="1" applyBorder="1" applyAlignment="1">
      <alignment horizontal="center" vertical="center" wrapText="1"/>
    </xf>
    <xf numFmtId="0" fontId="11" fillId="0" borderId="0" xfId="2" applyFont="1" applyAlignment="1">
      <alignment horizontal="left" vertical="center"/>
    </xf>
    <xf numFmtId="0" fontId="11" fillId="0" borderId="0" xfId="2" applyFont="1" applyAlignment="1">
      <alignment horizontal="center" vertical="center" wrapText="1"/>
    </xf>
    <xf numFmtId="0" fontId="37" fillId="0" borderId="4" xfId="4" applyFont="1" applyBorder="1" applyAlignment="1">
      <alignment horizontal="center" vertical="center"/>
    </xf>
    <xf numFmtId="0" fontId="37" fillId="0" borderId="4" xfId="4" applyFont="1" applyBorder="1" applyAlignment="1">
      <alignment horizontal="left" vertical="center"/>
    </xf>
    <xf numFmtId="166" fontId="11" fillId="8" borderId="4" xfId="7" applyNumberFormat="1" applyFont="1" applyFill="1" applyBorder="1" applyAlignment="1">
      <alignment horizontal="center" vertical="center" wrapText="1"/>
    </xf>
    <xf numFmtId="0" fontId="42" fillId="7" borderId="4" xfId="6" applyFont="1" applyFill="1" applyBorder="1" applyAlignment="1">
      <alignment horizontal="center" vertical="center" wrapText="1"/>
    </xf>
    <xf numFmtId="0" fontId="42" fillId="7" borderId="4" xfId="6" applyFont="1" applyFill="1" applyBorder="1" applyAlignment="1">
      <alignment horizontal="left" vertical="center" wrapText="1"/>
    </xf>
    <xf numFmtId="166" fontId="37" fillId="7" borderId="4" xfId="7" applyNumberFormat="1" applyFont="1" applyFill="1" applyBorder="1" applyAlignment="1">
      <alignment horizontal="center" vertical="center" wrapText="1"/>
    </xf>
    <xf numFmtId="4" fontId="11" fillId="0" borderId="4" xfId="11" applyNumberFormat="1" applyFont="1" applyFill="1" applyBorder="1" applyAlignment="1">
      <alignment horizontal="center" vertical="center"/>
    </xf>
    <xf numFmtId="4" fontId="11" fillId="8" borderId="4" xfId="7" applyNumberFormat="1" applyFont="1" applyFill="1" applyBorder="1" applyAlignment="1" applyProtection="1">
      <alignment horizontal="center" vertical="center" wrapText="1"/>
    </xf>
    <xf numFmtId="4" fontId="33" fillId="0" borderId="4" xfId="6" applyNumberFormat="1" applyFont="1" applyBorder="1" applyAlignment="1">
      <alignment horizontal="center" vertical="center" wrapText="1"/>
    </xf>
    <xf numFmtId="0" fontId="43" fillId="0" borderId="0" xfId="2" applyFont="1" applyAlignment="1">
      <alignment horizontal="left" vertical="center"/>
    </xf>
    <xf numFmtId="0" fontId="11" fillId="8" borderId="4" xfId="2" quotePrefix="1" applyFont="1" applyFill="1" applyBorder="1" applyAlignment="1">
      <alignment vertical="center" wrapText="1"/>
    </xf>
    <xf numFmtId="0" fontId="11" fillId="0" borderId="4" xfId="2" applyFont="1" applyBorder="1" applyAlignment="1">
      <alignment horizontal="center" vertical="center" wrapText="1"/>
    </xf>
    <xf numFmtId="0" fontId="33" fillId="7" borderId="12" xfId="6" applyFont="1" applyFill="1" applyBorder="1" applyAlignment="1">
      <alignment horizontal="center" vertical="center" wrapText="1"/>
    </xf>
    <xf numFmtId="166" fontId="11" fillId="7" borderId="12" xfId="7" applyNumberFormat="1" applyFont="1" applyFill="1" applyBorder="1" applyAlignment="1">
      <alignment horizontal="center" vertical="center" wrapText="1"/>
    </xf>
    <xf numFmtId="0" fontId="26" fillId="0" borderId="13" xfId="2" applyBorder="1" applyAlignment="1">
      <alignment horizontal="left" vertical="center"/>
    </xf>
    <xf numFmtId="0" fontId="33" fillId="0" borderId="12" xfId="6" applyFont="1" applyBorder="1" applyAlignment="1">
      <alignment horizontal="left" vertical="center" wrapText="1"/>
    </xf>
    <xf numFmtId="0" fontId="34" fillId="14" borderId="0" xfId="2" applyFont="1" applyFill="1" applyAlignment="1">
      <alignment horizontal="left" vertical="center"/>
    </xf>
    <xf numFmtId="4" fontId="28" fillId="0" borderId="4" xfId="10" applyNumberFormat="1" applyFont="1" applyBorder="1" applyAlignment="1" applyProtection="1">
      <alignment horizontal="center" vertical="center" wrapText="1"/>
      <protection locked="0"/>
    </xf>
    <xf numFmtId="0" fontId="34" fillId="15" borderId="0" xfId="2" applyFont="1" applyFill="1" applyAlignment="1">
      <alignment horizontal="left" vertical="center"/>
    </xf>
    <xf numFmtId="4" fontId="28" fillId="0" borderId="0" xfId="10" applyNumberFormat="1" applyFont="1" applyBorder="1" applyAlignment="1" applyProtection="1">
      <alignment horizontal="right" vertical="center" wrapText="1"/>
      <protection locked="0"/>
    </xf>
    <xf numFmtId="0" fontId="11" fillId="7" borderId="12" xfId="6" applyFill="1" applyBorder="1" applyAlignment="1">
      <alignment horizontal="center" vertical="center" wrapText="1"/>
    </xf>
    <xf numFmtId="166" fontId="11" fillId="0" borderId="4" xfId="6" applyNumberFormat="1" applyBorder="1" applyAlignment="1">
      <alignment horizontal="center" vertical="center" wrapText="1"/>
    </xf>
    <xf numFmtId="0" fontId="11" fillId="0" borderId="13" xfId="2" applyFont="1" applyBorder="1" applyAlignment="1">
      <alignment horizontal="left" vertical="center"/>
    </xf>
    <xf numFmtId="0" fontId="11" fillId="0" borderId="12" xfId="2" applyFont="1" applyBorder="1" applyAlignment="1">
      <alignment horizontal="center" vertical="center" wrapText="1"/>
    </xf>
    <xf numFmtId="0" fontId="11" fillId="0" borderId="13" xfId="2" applyFont="1" applyBorder="1" applyAlignment="1">
      <alignment horizontal="center" vertical="center" wrapText="1"/>
    </xf>
    <xf numFmtId="0" fontId="26" fillId="0" borderId="0" xfId="2" applyAlignment="1">
      <alignment horizontal="right" vertical="center"/>
    </xf>
    <xf numFmtId="0" fontId="11" fillId="0" borderId="13" xfId="2" applyFont="1" applyBorder="1" applyAlignment="1">
      <alignment horizontal="center" vertical="center"/>
    </xf>
    <xf numFmtId="0" fontId="11" fillId="7" borderId="4" xfId="2" applyFont="1" applyFill="1" applyBorder="1" applyAlignment="1">
      <alignment horizontal="center" vertical="center" wrapText="1"/>
    </xf>
    <xf numFmtId="4" fontId="11" fillId="0" borderId="13" xfId="11" applyNumberFormat="1" applyFont="1" applyFill="1" applyBorder="1" applyAlignment="1">
      <alignment horizontal="center" vertical="center"/>
    </xf>
    <xf numFmtId="0" fontId="11" fillId="7" borderId="12" xfId="2" applyFont="1" applyFill="1" applyBorder="1" applyAlignment="1">
      <alignment horizontal="center" vertical="center" wrapText="1"/>
    </xf>
    <xf numFmtId="0" fontId="41" fillId="0" borderId="13" xfId="6" applyFont="1" applyBorder="1" applyAlignment="1">
      <alignment horizontal="center" vertical="center" wrapText="1"/>
    </xf>
    <xf numFmtId="4" fontId="28" fillId="0" borderId="13" xfId="13" applyNumberFormat="1" applyFont="1" applyFill="1" applyBorder="1" applyAlignment="1" applyProtection="1">
      <alignment horizontal="right" vertical="center" wrapText="1"/>
    </xf>
    <xf numFmtId="0" fontId="11" fillId="0" borderId="4" xfId="2" applyFont="1" applyBorder="1" applyAlignment="1">
      <alignment vertical="center" wrapText="1"/>
    </xf>
    <xf numFmtId="0" fontId="30" fillId="0" borderId="4" xfId="4" applyFont="1" applyBorder="1" applyAlignment="1">
      <alignment horizontal="center" vertical="center"/>
    </xf>
    <xf numFmtId="0" fontId="30" fillId="0" borderId="4" xfId="4" applyFont="1" applyBorder="1" applyAlignment="1">
      <alignment horizontal="left" vertical="center"/>
    </xf>
    <xf numFmtId="166" fontId="30" fillId="0" borderId="4" xfId="4" applyNumberFormat="1" applyFont="1" applyBorder="1" applyAlignment="1">
      <alignment horizontal="center" vertical="center"/>
    </xf>
    <xf numFmtId="4" fontId="11" fillId="0" borderId="12" xfId="11" applyNumberFormat="1" applyFont="1" applyFill="1" applyBorder="1" applyAlignment="1">
      <alignment horizontal="center" vertical="center"/>
    </xf>
    <xf numFmtId="0" fontId="34" fillId="16" borderId="0" xfId="2" applyFont="1" applyFill="1" applyAlignment="1">
      <alignment horizontal="left" vertical="center"/>
    </xf>
    <xf numFmtId="0" fontId="11" fillId="0" borderId="12" xfId="6" applyBorder="1" applyAlignment="1" applyProtection="1">
      <alignment horizontal="justify" vertical="center"/>
      <protection locked="0"/>
    </xf>
    <xf numFmtId="0" fontId="11" fillId="0" borderId="4" xfId="6" applyBorder="1" applyAlignment="1" applyProtection="1">
      <alignment horizontal="justify" vertical="center"/>
      <protection locked="0"/>
    </xf>
    <xf numFmtId="0" fontId="11" fillId="7" borderId="4" xfId="4" applyFill="1" applyBorder="1" applyAlignment="1">
      <alignment horizontal="center" vertical="center"/>
    </xf>
    <xf numFmtId="0" fontId="11" fillId="7" borderId="12" xfId="4" applyFill="1" applyBorder="1" applyAlignment="1">
      <alignment horizontal="center" vertical="center"/>
    </xf>
    <xf numFmtId="0" fontId="11" fillId="7" borderId="12" xfId="4" applyFill="1" applyBorder="1" applyAlignment="1">
      <alignment horizontal="left" vertical="center"/>
    </xf>
    <xf numFmtId="0" fontId="11" fillId="7" borderId="4" xfId="4" applyFill="1" applyBorder="1" applyAlignment="1">
      <alignment horizontal="left" vertical="center"/>
    </xf>
    <xf numFmtId="0" fontId="11" fillId="8" borderId="4" xfId="2" applyFont="1" applyFill="1" applyBorder="1" applyAlignment="1">
      <alignment horizontal="center" vertical="center" wrapText="1"/>
    </xf>
    <xf numFmtId="0" fontId="34" fillId="8" borderId="4" xfId="2" applyFont="1" applyFill="1" applyBorder="1" applyAlignment="1">
      <alignment horizontal="left" vertical="center"/>
    </xf>
    <xf numFmtId="2" fontId="11" fillId="7" borderId="4" xfId="2" applyNumberFormat="1" applyFont="1" applyFill="1" applyBorder="1" applyAlignment="1">
      <alignment horizontal="center" vertical="center" wrapText="1"/>
    </xf>
    <xf numFmtId="166" fontId="44" fillId="0" borderId="4" xfId="7" applyNumberFormat="1" applyFont="1" applyFill="1" applyBorder="1" applyAlignment="1">
      <alignment horizontal="center" vertical="center" wrapText="1"/>
    </xf>
    <xf numFmtId="0" fontId="44" fillId="0" borderId="4" xfId="2" applyFont="1" applyBorder="1" applyAlignment="1">
      <alignment horizontal="left" vertical="center"/>
    </xf>
    <xf numFmtId="0" fontId="44" fillId="0" borderId="4" xfId="6" applyFont="1" applyBorder="1" applyAlignment="1">
      <alignment horizontal="left" vertical="center" wrapText="1"/>
    </xf>
    <xf numFmtId="2" fontId="44" fillId="0" borderId="4" xfId="2" applyNumberFormat="1" applyFont="1" applyBorder="1" applyAlignment="1">
      <alignment horizontal="center" vertical="center" wrapText="1"/>
    </xf>
    <xf numFmtId="166" fontId="30" fillId="11" borderId="4" xfId="8" applyNumberFormat="1" applyFont="1" applyFill="1" applyBorder="1" applyAlignment="1">
      <alignment horizontal="center" vertical="center"/>
    </xf>
    <xf numFmtId="166" fontId="44" fillId="0" borderId="12" xfId="7" applyNumberFormat="1" applyFont="1" applyFill="1" applyBorder="1" applyAlignment="1">
      <alignment horizontal="center" vertical="center" wrapText="1"/>
    </xf>
    <xf numFmtId="0" fontId="11" fillId="7" borderId="12" xfId="6" applyFill="1" applyBorder="1" applyAlignment="1">
      <alignment horizontal="left" vertical="center" wrapText="1"/>
    </xf>
    <xf numFmtId="0" fontId="11" fillId="0" borderId="0" xfId="4" applyAlignment="1">
      <alignment horizontal="center" vertical="center"/>
    </xf>
    <xf numFmtId="4" fontId="11" fillId="0" borderId="0" xfId="2" applyNumberFormat="1" applyFont="1" applyAlignment="1">
      <alignment horizontal="center" vertical="center" wrapText="1"/>
    </xf>
    <xf numFmtId="49" fontId="11" fillId="0" borderId="4" xfId="6" applyNumberFormat="1" applyBorder="1" applyAlignment="1">
      <alignment horizontal="left" vertical="center"/>
    </xf>
    <xf numFmtId="4" fontId="11" fillId="7" borderId="4" xfId="2" applyNumberFormat="1" applyFont="1" applyFill="1" applyBorder="1" applyAlignment="1">
      <alignment horizontal="left" vertical="center" wrapText="1"/>
    </xf>
    <xf numFmtId="0" fontId="11" fillId="7" borderId="4" xfId="2" applyFont="1" applyFill="1" applyBorder="1" applyAlignment="1">
      <alignment vertical="center" wrapText="1"/>
    </xf>
    <xf numFmtId="166" fontId="42" fillId="7" borderId="4" xfId="6" applyNumberFormat="1" applyFont="1" applyFill="1" applyBorder="1" applyAlignment="1">
      <alignment horizontal="center" vertical="center" wrapText="1"/>
    </xf>
    <xf numFmtId="166" fontId="26" fillId="0" borderId="0" xfId="2" applyNumberFormat="1" applyAlignment="1">
      <alignment horizontal="left" vertical="center"/>
    </xf>
    <xf numFmtId="4" fontId="11" fillId="0" borderId="0" xfId="2" applyNumberFormat="1" applyFont="1" applyAlignment="1">
      <alignment horizontal="left" vertical="center" wrapText="1"/>
    </xf>
    <xf numFmtId="0" fontId="11" fillId="0" borderId="0" xfId="2" applyFont="1" applyAlignment="1">
      <alignment vertical="center" wrapText="1"/>
    </xf>
    <xf numFmtId="166" fontId="37" fillId="0" borderId="0" xfId="7" applyNumberFormat="1" applyFont="1" applyFill="1" applyBorder="1" applyAlignment="1">
      <alignment horizontal="center" vertical="center" wrapText="1"/>
    </xf>
    <xf numFmtId="4" fontId="11" fillId="0" borderId="4" xfId="2" applyNumberFormat="1" applyFont="1" applyBorder="1" applyAlignment="1">
      <alignment horizontal="left" vertical="center" wrapText="1"/>
    </xf>
    <xf numFmtId="166" fontId="37" fillId="0" borderId="4" xfId="7" applyNumberFormat="1" applyFont="1" applyFill="1" applyBorder="1" applyAlignment="1">
      <alignment horizontal="center" vertical="center" wrapText="1"/>
    </xf>
    <xf numFmtId="166" fontId="37" fillId="0" borderId="0" xfId="7" applyNumberFormat="1" applyFont="1" applyFill="1" applyBorder="1" applyAlignment="1">
      <alignment horizontal="right" vertical="center" wrapText="1"/>
    </xf>
    <xf numFmtId="0" fontId="32" fillId="0" borderId="0" xfId="2" applyFont="1" applyAlignment="1">
      <alignment horizontal="center" vertical="center"/>
    </xf>
    <xf numFmtId="0" fontId="32" fillId="0" borderId="0" xfId="2" applyFont="1" applyAlignment="1">
      <alignment vertical="center"/>
    </xf>
    <xf numFmtId="0" fontId="26" fillId="0" borderId="0" xfId="2" applyAlignment="1">
      <alignment vertical="center" wrapText="1"/>
    </xf>
    <xf numFmtId="0" fontId="26" fillId="0" borderId="0" xfId="2" applyAlignment="1">
      <alignment horizontal="right" vertical="center" wrapText="1"/>
    </xf>
    <xf numFmtId="4" fontId="26" fillId="0" borderId="0" xfId="2" applyNumberFormat="1" applyAlignment="1">
      <alignment vertical="center" wrapText="1"/>
    </xf>
    <xf numFmtId="4" fontId="37" fillId="0" borderId="0" xfId="6" applyNumberFormat="1" applyFont="1" applyAlignment="1">
      <alignment horizontal="left" vertical="top"/>
    </xf>
    <xf numFmtId="0" fontId="37" fillId="13" borderId="4" xfId="15" applyFont="1" applyFill="1" applyBorder="1" applyAlignment="1">
      <alignment vertical="center"/>
    </xf>
    <xf numFmtId="0" fontId="37" fillId="13" borderId="4" xfId="6" applyFont="1" applyFill="1" applyBorder="1" applyAlignment="1">
      <alignment vertical="center"/>
    </xf>
    <xf numFmtId="0" fontId="37" fillId="0" borderId="34" xfId="15" applyFont="1" applyBorder="1" applyAlignment="1" applyProtection="1">
      <alignment vertical="center" wrapText="1"/>
      <protection locked="0"/>
    </xf>
    <xf numFmtId="0" fontId="37" fillId="0" borderId="35" xfId="15" applyFont="1" applyBorder="1" applyAlignment="1" applyProtection="1">
      <alignment vertical="center" wrapText="1"/>
      <protection locked="0"/>
    </xf>
    <xf numFmtId="0" fontId="37" fillId="0" borderId="0" xfId="15" applyFont="1" applyAlignment="1" applyProtection="1">
      <alignment vertical="center" wrapText="1"/>
      <protection locked="0"/>
    </xf>
    <xf numFmtId="0" fontId="37" fillId="0" borderId="34" xfId="6" applyFont="1" applyBorder="1" applyAlignment="1">
      <alignment vertical="center" wrapText="1"/>
    </xf>
    <xf numFmtId="0" fontId="37" fillId="0" borderId="12" xfId="6" applyFont="1" applyBorder="1" applyAlignment="1">
      <alignment vertical="center" wrapText="1"/>
    </xf>
    <xf numFmtId="0" fontId="37" fillId="0" borderId="35" xfId="6" applyFont="1" applyBorder="1" applyAlignment="1">
      <alignment vertical="center" wrapText="1"/>
    </xf>
    <xf numFmtId="0" fontId="37" fillId="0" borderId="2" xfId="6" applyFont="1" applyBorder="1" applyAlignment="1">
      <alignment vertical="center" wrapText="1"/>
    </xf>
    <xf numFmtId="0" fontId="37" fillId="0" borderId="0" xfId="6" applyFont="1" applyAlignment="1">
      <alignment vertical="center" wrapText="1"/>
    </xf>
    <xf numFmtId="0" fontId="37" fillId="0" borderId="39" xfId="6" applyFont="1" applyBorder="1" applyAlignment="1">
      <alignment vertical="center" wrapText="1"/>
    </xf>
    <xf numFmtId="0" fontId="37" fillId="0" borderId="22" xfId="15" applyFont="1" applyBorder="1" applyAlignment="1" applyProtection="1">
      <alignment vertical="center" wrapText="1"/>
      <protection locked="0"/>
    </xf>
    <xf numFmtId="0" fontId="37" fillId="0" borderId="21" xfId="15" applyFont="1" applyBorder="1" applyAlignment="1" applyProtection="1">
      <alignment vertical="center" wrapText="1"/>
      <protection locked="0"/>
    </xf>
    <xf numFmtId="0" fontId="37" fillId="0" borderId="22" xfId="6" applyFont="1" applyBorder="1" applyAlignment="1">
      <alignment vertical="center" wrapText="1"/>
    </xf>
    <xf numFmtId="0" fontId="37" fillId="0" borderId="13" xfId="6" applyFont="1" applyBorder="1" applyAlignment="1">
      <alignment vertical="center" wrapText="1"/>
    </xf>
    <xf numFmtId="0" fontId="37" fillId="0" borderId="21" xfId="6" applyFont="1" applyBorder="1" applyAlignment="1">
      <alignment vertical="center" wrapText="1"/>
    </xf>
    <xf numFmtId="10" fontId="32" fillId="0" borderId="0" xfId="16" applyNumberFormat="1" applyFont="1" applyFill="1" applyBorder="1" applyAlignment="1">
      <alignment horizontal="left" vertical="center"/>
    </xf>
    <xf numFmtId="0" fontId="26" fillId="0" borderId="0" xfId="18" applyAlignment="1">
      <alignment horizontal="left" vertical="center"/>
    </xf>
    <xf numFmtId="0" fontId="26" fillId="0" borderId="0" xfId="18" applyAlignment="1">
      <alignment horizontal="left" vertical="center" wrapText="1"/>
    </xf>
    <xf numFmtId="49" fontId="27" fillId="0" borderId="4" xfId="2" applyNumberFormat="1" applyFont="1" applyBorder="1" applyAlignment="1" applyProtection="1">
      <alignment vertical="center"/>
      <protection hidden="1"/>
    </xf>
    <xf numFmtId="49" fontId="27" fillId="8" borderId="4" xfId="2" applyNumberFormat="1" applyFont="1" applyFill="1" applyBorder="1" applyAlignment="1" applyProtection="1">
      <alignment horizontal="left" vertical="center"/>
      <protection hidden="1"/>
    </xf>
    <xf numFmtId="0" fontId="31" fillId="10" borderId="40" xfId="18" applyFont="1" applyFill="1" applyBorder="1" applyAlignment="1">
      <alignment vertical="center" wrapText="1"/>
    </xf>
    <xf numFmtId="0" fontId="31" fillId="10" borderId="41" xfId="18" applyFont="1" applyFill="1" applyBorder="1" applyAlignment="1">
      <alignment vertical="center" wrapText="1"/>
    </xf>
    <xf numFmtId="0" fontId="31" fillId="10" borderId="12" xfId="18" applyFont="1" applyFill="1" applyBorder="1" applyAlignment="1">
      <alignment vertical="center" wrapText="1"/>
    </xf>
    <xf numFmtId="0" fontId="31" fillId="10" borderId="23" xfId="18" applyFont="1" applyFill="1" applyBorder="1" applyAlignment="1">
      <alignment vertical="center" wrapText="1"/>
    </xf>
    <xf numFmtId="0" fontId="31" fillId="10" borderId="35" xfId="18" applyFont="1" applyFill="1" applyBorder="1" applyAlignment="1">
      <alignment vertical="center" wrapText="1"/>
    </xf>
    <xf numFmtId="0" fontId="31" fillId="10" borderId="42" xfId="18" applyFont="1" applyFill="1" applyBorder="1" applyAlignment="1">
      <alignment horizontal="center" vertical="center" wrapText="1"/>
    </xf>
    <xf numFmtId="0" fontId="31" fillId="10" borderId="43" xfId="18" applyFont="1" applyFill="1" applyBorder="1" applyAlignment="1">
      <alignment horizontal="center" vertical="center" wrapText="1"/>
    </xf>
    <xf numFmtId="0" fontId="31" fillId="10" borderId="44" xfId="18" applyFont="1" applyFill="1" applyBorder="1" applyAlignment="1">
      <alignment horizontal="center" wrapText="1"/>
    </xf>
    <xf numFmtId="0" fontId="31" fillId="10" borderId="39" xfId="18" applyFont="1" applyFill="1" applyBorder="1" applyAlignment="1">
      <alignment horizontal="center" wrapText="1"/>
    </xf>
    <xf numFmtId="0" fontId="31" fillId="10" borderId="45" xfId="18" applyFont="1" applyFill="1" applyBorder="1" applyAlignment="1">
      <alignment horizontal="center" vertical="top" wrapText="1"/>
    </xf>
    <xf numFmtId="0" fontId="31" fillId="10" borderId="46" xfId="18" applyFont="1" applyFill="1" applyBorder="1" applyAlignment="1">
      <alignment horizontal="center" vertical="top" wrapText="1"/>
    </xf>
    <xf numFmtId="0" fontId="31" fillId="10" borderId="13" xfId="18" applyFont="1" applyFill="1" applyBorder="1" applyAlignment="1">
      <alignment horizontal="center" vertical="top" wrapText="1"/>
    </xf>
    <xf numFmtId="0" fontId="31" fillId="10" borderId="30" xfId="18" applyFont="1" applyFill="1" applyBorder="1" applyAlignment="1">
      <alignment horizontal="center" vertical="top" wrapText="1"/>
    </xf>
    <xf numFmtId="0" fontId="31" fillId="10" borderId="21" xfId="18" applyFont="1" applyFill="1" applyBorder="1" applyAlignment="1">
      <alignment horizontal="center" vertical="top" wrapText="1"/>
    </xf>
    <xf numFmtId="2" fontId="26" fillId="0" borderId="0" xfId="18" applyNumberFormat="1" applyAlignment="1">
      <alignment horizontal="left" vertical="center"/>
    </xf>
    <xf numFmtId="0" fontId="34" fillId="0" borderId="0" xfId="18" applyFont="1" applyAlignment="1">
      <alignment horizontal="left" vertical="center"/>
    </xf>
    <xf numFmtId="0" fontId="11" fillId="0" borderId="30" xfId="4" applyBorder="1" applyAlignment="1">
      <alignment vertical="center"/>
    </xf>
    <xf numFmtId="10" fontId="11" fillId="0" borderId="30" xfId="5" applyNumberFormat="1" applyFont="1" applyFill="1" applyBorder="1" applyAlignment="1">
      <alignment vertical="center" wrapText="1"/>
    </xf>
    <xf numFmtId="0" fontId="11" fillId="0" borderId="3" xfId="18" applyFont="1" applyBorder="1" applyAlignment="1">
      <alignment vertical="center" wrapText="1"/>
    </xf>
    <xf numFmtId="2" fontId="40" fillId="0" borderId="0" xfId="18" applyNumberFormat="1" applyFont="1" applyAlignment="1">
      <alignment horizontal="center" vertical="center"/>
    </xf>
    <xf numFmtId="0" fontId="40" fillId="0" borderId="0" xfId="18" applyFont="1" applyAlignment="1">
      <alignment horizontal="right" vertical="center" wrapText="1"/>
    </xf>
    <xf numFmtId="0" fontId="40" fillId="0" borderId="0" xfId="18" applyFont="1"/>
    <xf numFmtId="0" fontId="11" fillId="0" borderId="3" xfId="4" applyBorder="1" applyAlignment="1">
      <alignment horizontal="left" vertical="center"/>
    </xf>
    <xf numFmtId="0" fontId="30" fillId="10" borderId="3" xfId="18" applyFont="1" applyFill="1" applyBorder="1" applyAlignment="1">
      <alignment vertical="center" wrapText="1"/>
    </xf>
    <xf numFmtId="44" fontId="30" fillId="10" borderId="3" xfId="7" applyNumberFormat="1" applyFont="1" applyFill="1" applyBorder="1" applyAlignment="1">
      <alignment vertical="center" wrapText="1"/>
    </xf>
    <xf numFmtId="10" fontId="30" fillId="10" borderId="3" xfId="7" applyNumberFormat="1" applyFont="1" applyFill="1" applyBorder="1" applyAlignment="1">
      <alignment vertical="center" wrapText="1"/>
    </xf>
    <xf numFmtId="44" fontId="11" fillId="13" borderId="3" xfId="19" applyFont="1" applyFill="1" applyBorder="1" applyAlignment="1">
      <alignment vertical="center" wrapText="1"/>
    </xf>
    <xf numFmtId="10" fontId="11" fillId="13" borderId="30" xfId="5" applyNumberFormat="1" applyFont="1" applyFill="1" applyBorder="1" applyAlignment="1">
      <alignment vertical="center" wrapText="1"/>
    </xf>
    <xf numFmtId="0" fontId="37" fillId="13" borderId="3" xfId="15" applyFont="1" applyFill="1" applyBorder="1" applyAlignment="1">
      <alignment horizontal="center" vertical="center"/>
    </xf>
    <xf numFmtId="0" fontId="37" fillId="0" borderId="12" xfId="15" applyFont="1" applyBorder="1" applyAlignment="1" applyProtection="1">
      <alignment vertical="center" wrapText="1"/>
      <protection locked="0"/>
    </xf>
    <xf numFmtId="0" fontId="47" fillId="0" borderId="35" xfId="18" applyFont="1" applyBorder="1"/>
    <xf numFmtId="0" fontId="37" fillId="0" borderId="35" xfId="15" applyFont="1" applyBorder="1" applyAlignment="1" applyProtection="1">
      <alignment horizontal="center" vertical="center" wrapText="1"/>
      <protection locked="0"/>
    </xf>
    <xf numFmtId="0" fontId="37" fillId="0" borderId="13" xfId="15" applyFont="1" applyBorder="1" applyAlignment="1" applyProtection="1">
      <alignment vertical="top"/>
      <protection locked="0"/>
    </xf>
    <xf numFmtId="0" fontId="47" fillId="0" borderId="21" xfId="18" applyFont="1" applyBorder="1"/>
    <xf numFmtId="0" fontId="37" fillId="0" borderId="21" xfId="15" applyFont="1" applyBorder="1" applyAlignment="1" applyProtection="1">
      <alignment horizontal="center" vertical="center" wrapText="1"/>
      <protection locked="0"/>
    </xf>
    <xf numFmtId="0" fontId="36" fillId="0" borderId="34" xfId="17" applyBorder="1"/>
    <xf numFmtId="0" fontId="36" fillId="0" borderId="12" xfId="17" applyBorder="1"/>
    <xf numFmtId="0" fontId="47" fillId="0" borderId="35" xfId="18" applyFont="1" applyBorder="1" applyAlignment="1">
      <alignment vertical="center"/>
    </xf>
    <xf numFmtId="0" fontId="36" fillId="0" borderId="35" xfId="17" applyBorder="1"/>
    <xf numFmtId="0" fontId="36" fillId="0" borderId="22" xfId="17" applyBorder="1"/>
    <xf numFmtId="0" fontId="36" fillId="0" borderId="13" xfId="17" applyBorder="1"/>
    <xf numFmtId="0" fontId="47" fillId="0" borderId="21" xfId="18" applyFont="1" applyBorder="1" applyAlignment="1">
      <alignment vertical="center"/>
    </xf>
    <xf numFmtId="0" fontId="36" fillId="0" borderId="21" xfId="17" applyBorder="1"/>
    <xf numFmtId="0" fontId="54" fillId="17" borderId="48" xfId="0" applyFont="1" applyFill="1" applyBorder="1" applyAlignment="1">
      <alignment horizontal="left" vertical="top" wrapText="1"/>
    </xf>
    <xf numFmtId="0" fontId="0" fillId="0" borderId="4" xfId="6" applyFont="1" applyBorder="1" applyAlignment="1">
      <alignment horizontal="center" vertical="center" wrapText="1"/>
    </xf>
    <xf numFmtId="0" fontId="55" fillId="0" borderId="0" xfId="2" applyFont="1" applyAlignment="1">
      <alignment horizontal="left" vertical="center"/>
    </xf>
    <xf numFmtId="0" fontId="54" fillId="17" borderId="12" xfId="0" applyFont="1" applyFill="1" applyBorder="1" applyAlignment="1">
      <alignment horizontal="left" vertical="top" wrapText="1"/>
    </xf>
    <xf numFmtId="0" fontId="56" fillId="7" borderId="4" xfId="2" applyFont="1" applyFill="1" applyBorder="1" applyAlignment="1">
      <alignment horizontal="left" vertical="center"/>
    </xf>
    <xf numFmtId="0" fontId="42" fillId="7" borderId="12" xfId="6" applyFont="1" applyFill="1" applyBorder="1" applyAlignment="1">
      <alignment horizontal="center" vertical="center" wrapText="1"/>
    </xf>
    <xf numFmtId="0" fontId="42" fillId="7" borderId="12" xfId="6" applyFont="1" applyFill="1" applyBorder="1" applyAlignment="1">
      <alignment horizontal="left" vertical="center" wrapText="1"/>
    </xf>
    <xf numFmtId="166" fontId="37" fillId="7" borderId="12" xfId="7" applyNumberFormat="1" applyFont="1" applyFill="1" applyBorder="1" applyAlignment="1">
      <alignment horizontal="center" vertical="center" wrapText="1"/>
    </xf>
    <xf numFmtId="0" fontId="37" fillId="3" borderId="4" xfId="6" applyFont="1" applyFill="1" applyBorder="1" applyAlignment="1">
      <alignment horizontal="center" vertical="center" wrapText="1"/>
    </xf>
    <xf numFmtId="0" fontId="37" fillId="3" borderId="4" xfId="6" applyFont="1" applyFill="1" applyBorder="1" applyAlignment="1">
      <alignment horizontal="left" vertical="center" wrapText="1"/>
    </xf>
    <xf numFmtId="2" fontId="37" fillId="3" borderId="4" xfId="6" applyNumberFormat="1" applyFont="1" applyFill="1" applyBorder="1" applyAlignment="1">
      <alignment horizontal="center" vertical="center" wrapText="1"/>
    </xf>
    <xf numFmtId="166" fontId="37" fillId="3" borderId="4" xfId="7" applyNumberFormat="1" applyFont="1" applyFill="1" applyBorder="1" applyAlignment="1">
      <alignment horizontal="center" vertical="center" wrapText="1"/>
    </xf>
    <xf numFmtId="166" fontId="37" fillId="7" borderId="0" xfId="7" applyNumberFormat="1" applyFont="1" applyFill="1" applyBorder="1" applyAlignment="1">
      <alignment horizontal="center" vertical="center" wrapText="1"/>
    </xf>
    <xf numFmtId="0" fontId="37" fillId="7" borderId="12" xfId="6" applyFont="1" applyFill="1" applyBorder="1" applyAlignment="1">
      <alignment horizontal="center" vertical="center" wrapText="1"/>
    </xf>
    <xf numFmtId="4" fontId="27" fillId="7" borderId="12" xfId="10" applyNumberFormat="1" applyFont="1" applyFill="1" applyBorder="1" applyAlignment="1" applyProtection="1">
      <alignment horizontal="right" vertical="center" wrapText="1"/>
      <protection locked="0"/>
    </xf>
    <xf numFmtId="0" fontId="58" fillId="7" borderId="12" xfId="2" applyFont="1" applyFill="1" applyBorder="1" applyAlignment="1">
      <alignment horizontal="left" vertical="center"/>
    </xf>
    <xf numFmtId="0" fontId="37" fillId="0" borderId="0" xfId="2" applyFont="1" applyAlignment="1">
      <alignment horizontal="left" vertical="center"/>
    </xf>
    <xf numFmtId="0" fontId="42" fillId="3" borderId="4" xfId="6" applyFont="1" applyFill="1" applyBorder="1" applyAlignment="1">
      <alignment horizontal="center" vertical="center" wrapText="1"/>
    </xf>
    <xf numFmtId="0" fontId="42" fillId="3" borderId="4" xfId="6" applyFont="1" applyFill="1" applyBorder="1" applyAlignment="1">
      <alignment horizontal="left" vertical="center" wrapText="1"/>
    </xf>
    <xf numFmtId="0" fontId="37" fillId="7" borderId="4" xfId="2" applyFont="1" applyFill="1" applyBorder="1" applyAlignment="1">
      <alignment horizontal="center" vertical="center" wrapText="1"/>
    </xf>
    <xf numFmtId="0" fontId="55" fillId="3" borderId="0" xfId="2" applyFont="1" applyFill="1" applyAlignment="1">
      <alignment horizontal="left" vertical="center"/>
    </xf>
    <xf numFmtId="0" fontId="37" fillId="3" borderId="0" xfId="0" applyFont="1" applyFill="1"/>
    <xf numFmtId="166" fontId="30" fillId="11" borderId="9" xfId="4" applyNumberFormat="1" applyFont="1" applyFill="1" applyBorder="1" applyAlignment="1">
      <alignment horizontal="center" vertical="center"/>
    </xf>
    <xf numFmtId="166" fontId="37" fillId="0" borderId="12" xfId="7" applyNumberFormat="1" applyFont="1" applyFill="1" applyBorder="1" applyAlignment="1">
      <alignment horizontal="center" vertical="center" wrapText="1"/>
    </xf>
    <xf numFmtId="166" fontId="37" fillId="0" borderId="13" xfId="7" applyNumberFormat="1" applyFont="1" applyFill="1" applyBorder="1" applyAlignment="1">
      <alignment horizontal="center" vertical="center" wrapText="1"/>
    </xf>
    <xf numFmtId="0" fontId="11" fillId="0" borderId="4" xfId="4" applyBorder="1" applyAlignment="1">
      <alignment horizontal="left" vertical="center"/>
    </xf>
    <xf numFmtId="166" fontId="11" fillId="0" borderId="4" xfId="4" applyNumberFormat="1" applyBorder="1" applyAlignment="1">
      <alignment horizontal="center" vertical="center"/>
    </xf>
    <xf numFmtId="0" fontId="58" fillId="0" borderId="0" xfId="2" applyFont="1" applyAlignment="1">
      <alignment horizontal="left" vertical="center"/>
    </xf>
    <xf numFmtId="0" fontId="0" fillId="0" borderId="4" xfId="4" applyFont="1" applyBorder="1" applyAlignment="1">
      <alignment horizontal="left" vertical="center"/>
    </xf>
    <xf numFmtId="0" fontId="26" fillId="0" borderId="4" xfId="2" applyBorder="1" applyAlignment="1">
      <alignment horizontal="left" vertical="center"/>
    </xf>
    <xf numFmtId="0" fontId="26" fillId="0" borderId="9" xfId="2" applyBorder="1" applyAlignment="1">
      <alignment horizontal="left" vertical="center"/>
    </xf>
    <xf numFmtId="0" fontId="60" fillId="0" borderId="0" xfId="2" applyFont="1" applyAlignment="1">
      <alignment horizontal="left" vertical="center"/>
    </xf>
    <xf numFmtId="2" fontId="42" fillId="7" borderId="4" xfId="6" applyNumberFormat="1" applyFont="1" applyFill="1" applyBorder="1" applyAlignment="1">
      <alignment horizontal="center" vertical="center" wrapText="1"/>
    </xf>
    <xf numFmtId="0" fontId="60" fillId="2" borderId="4" xfId="6" applyFont="1" applyFill="1" applyBorder="1" applyAlignment="1">
      <alignment horizontal="center" vertical="center" wrapText="1"/>
    </xf>
    <xf numFmtId="0" fontId="60" fillId="2" borderId="4" xfId="6" applyFont="1" applyFill="1" applyBorder="1" applyAlignment="1">
      <alignment horizontal="left" vertical="center" wrapText="1"/>
    </xf>
    <xf numFmtId="2" fontId="61" fillId="2" borderId="4" xfId="6" applyNumberFormat="1" applyFont="1" applyFill="1" applyBorder="1" applyAlignment="1">
      <alignment horizontal="center" vertical="center" wrapText="1"/>
    </xf>
    <xf numFmtId="44" fontId="37" fillId="2" borderId="4" xfId="8" applyFont="1" applyFill="1" applyBorder="1" applyAlignment="1">
      <alignment horizontal="center" vertical="center" wrapText="1"/>
    </xf>
    <xf numFmtId="166" fontId="37" fillId="2" borderId="4" xfId="9" applyNumberFormat="1" applyFont="1" applyFill="1" applyBorder="1" applyAlignment="1">
      <alignment horizontal="center" vertical="center" wrapText="1"/>
    </xf>
    <xf numFmtId="0" fontId="37" fillId="0" borderId="0" xfId="0" applyFont="1"/>
    <xf numFmtId="0" fontId="60" fillId="7" borderId="0" xfId="2" applyFont="1" applyFill="1" applyAlignment="1">
      <alignment horizontal="left" vertical="center"/>
    </xf>
    <xf numFmtId="0" fontId="11" fillId="0" borderId="0" xfId="0" applyFont="1"/>
    <xf numFmtId="0" fontId="63" fillId="7" borderId="4" xfId="6" applyFont="1" applyFill="1" applyBorder="1" applyAlignment="1">
      <alignment horizontal="center" vertical="center" wrapText="1"/>
    </xf>
    <xf numFmtId="0" fontId="63" fillId="7" borderId="4" xfId="6" applyFont="1" applyFill="1" applyBorder="1" applyAlignment="1">
      <alignment horizontal="left" vertical="center" wrapText="1"/>
    </xf>
    <xf numFmtId="166" fontId="64" fillId="7" borderId="4" xfId="7" applyNumberFormat="1" applyFont="1" applyFill="1" applyBorder="1" applyAlignment="1">
      <alignment horizontal="center" vertical="center" wrapText="1"/>
    </xf>
    <xf numFmtId="0" fontId="64" fillId="0" borderId="0" xfId="0" applyFont="1"/>
    <xf numFmtId="0" fontId="64" fillId="0" borderId="0" xfId="2" applyFont="1" applyAlignment="1">
      <alignment horizontal="left" vertical="center"/>
    </xf>
    <xf numFmtId="0" fontId="34" fillId="17" borderId="0" xfId="2" applyFont="1" applyFill="1" applyAlignment="1">
      <alignment horizontal="left" vertical="center"/>
    </xf>
    <xf numFmtId="0" fontId="0" fillId="17" borderId="0" xfId="0" applyFill="1"/>
    <xf numFmtId="0" fontId="42" fillId="0" borderId="4" xfId="6" applyFont="1" applyBorder="1" applyAlignment="1">
      <alignment horizontal="center" vertical="center" wrapText="1"/>
    </xf>
    <xf numFmtId="0" fontId="42" fillId="0" borderId="4" xfId="6" applyFont="1" applyBorder="1" applyAlignment="1">
      <alignment horizontal="left" vertical="center" wrapText="1"/>
    </xf>
    <xf numFmtId="4" fontId="37" fillId="3" borderId="4" xfId="10" applyNumberFormat="1" applyFont="1" applyFill="1" applyBorder="1" applyAlignment="1" applyProtection="1">
      <alignment horizontal="center" vertical="center" wrapText="1"/>
      <protection locked="0"/>
    </xf>
    <xf numFmtId="0" fontId="66" fillId="17" borderId="0" xfId="2" applyFont="1" applyFill="1" applyAlignment="1">
      <alignment horizontal="left" vertical="center"/>
    </xf>
    <xf numFmtId="0" fontId="66" fillId="17" borderId="0" xfId="0" applyFont="1" applyFill="1"/>
    <xf numFmtId="166" fontId="37" fillId="17" borderId="4" xfId="7" applyNumberFormat="1" applyFont="1" applyFill="1" applyBorder="1" applyAlignment="1">
      <alignment horizontal="center" vertical="center" wrapText="1"/>
    </xf>
    <xf numFmtId="0" fontId="37" fillId="17" borderId="0" xfId="2" applyFont="1" applyFill="1" applyAlignment="1">
      <alignment horizontal="left" vertical="center"/>
    </xf>
    <xf numFmtId="4" fontId="37" fillId="7" borderId="12" xfId="10" applyNumberFormat="1" applyFont="1" applyFill="1" applyBorder="1" applyAlignment="1" applyProtection="1">
      <alignment horizontal="center" vertical="center" wrapText="1"/>
      <protection locked="0"/>
    </xf>
    <xf numFmtId="0" fontId="42" fillId="17" borderId="4" xfId="6" applyFont="1" applyFill="1" applyBorder="1" applyAlignment="1">
      <alignment horizontal="center" vertical="center" wrapText="1"/>
    </xf>
    <xf numFmtId="0" fontId="11" fillId="17" borderId="0" xfId="2" applyFont="1" applyFill="1" applyAlignment="1">
      <alignment horizontal="left" vertical="center"/>
    </xf>
    <xf numFmtId="0" fontId="37" fillId="7" borderId="12" xfId="4" applyFont="1" applyFill="1" applyBorder="1" applyAlignment="1">
      <alignment horizontal="center" vertical="center"/>
    </xf>
    <xf numFmtId="0" fontId="37" fillId="7" borderId="12" xfId="4" applyFont="1" applyFill="1" applyBorder="1" applyAlignment="1">
      <alignment horizontal="left" vertical="center"/>
    </xf>
    <xf numFmtId="0" fontId="37" fillId="7" borderId="12" xfId="2" applyFont="1" applyFill="1" applyBorder="1" applyAlignment="1">
      <alignment horizontal="center" vertical="center" wrapText="1"/>
    </xf>
    <xf numFmtId="0" fontId="37" fillId="0" borderId="4" xfId="2" applyFont="1" applyBorder="1" applyAlignment="1">
      <alignment horizontal="left" vertical="center"/>
    </xf>
    <xf numFmtId="2" fontId="37" fillId="0" borderId="4" xfId="2" applyNumberFormat="1" applyFont="1" applyBorder="1" applyAlignment="1">
      <alignment horizontal="center" vertical="center" wrapText="1"/>
    </xf>
    <xf numFmtId="0" fontId="37" fillId="3" borderId="4" xfId="2" applyFont="1" applyFill="1" applyBorder="1" applyAlignment="1">
      <alignment horizontal="left" vertical="center"/>
    </xf>
    <xf numFmtId="2" fontId="37" fillId="3" borderId="4" xfId="2" applyNumberFormat="1" applyFont="1" applyFill="1" applyBorder="1" applyAlignment="1">
      <alignment horizontal="center" vertical="center" wrapText="1"/>
    </xf>
    <xf numFmtId="2" fontId="37" fillId="17" borderId="4" xfId="2" applyNumberFormat="1" applyFont="1" applyFill="1" applyBorder="1" applyAlignment="1">
      <alignment horizontal="center" vertical="center" wrapText="1"/>
    </xf>
    <xf numFmtId="0" fontId="33" fillId="3" borderId="4" xfId="6" applyFont="1" applyFill="1" applyBorder="1" applyAlignment="1">
      <alignment horizontal="center" vertical="center" wrapText="1"/>
    </xf>
    <xf numFmtId="0" fontId="37" fillId="3" borderId="4" xfId="4" applyFont="1" applyFill="1" applyBorder="1" applyAlignment="1">
      <alignment horizontal="center" vertical="center"/>
    </xf>
    <xf numFmtId="0" fontId="37" fillId="17" borderId="4" xfId="2" applyFont="1" applyFill="1" applyBorder="1" applyAlignment="1">
      <alignment horizontal="center" vertical="center" wrapText="1"/>
    </xf>
    <xf numFmtId="0" fontId="67" fillId="3" borderId="4" xfId="6" applyFont="1" applyFill="1" applyBorder="1" applyAlignment="1">
      <alignment horizontal="center" vertical="center" wrapText="1"/>
    </xf>
    <xf numFmtId="0" fontId="37" fillId="3" borderId="4" xfId="2" applyFont="1" applyFill="1" applyBorder="1" applyAlignment="1">
      <alignment horizontal="center" vertical="center" wrapText="1"/>
    </xf>
    <xf numFmtId="0" fontId="42" fillId="7" borderId="34" xfId="6" applyFont="1" applyFill="1" applyBorder="1" applyAlignment="1">
      <alignment horizontal="center" vertical="center" wrapText="1"/>
    </xf>
    <xf numFmtId="4" fontId="27" fillId="17" borderId="4" xfId="2" quotePrefix="1" applyNumberFormat="1" applyFont="1" applyFill="1" applyBorder="1" applyAlignment="1" applyProtection="1">
      <alignment horizontal="left" vertical="center"/>
      <protection hidden="1"/>
    </xf>
    <xf numFmtId="0" fontId="37" fillId="7" borderId="13" xfId="2" quotePrefix="1" applyFont="1" applyFill="1" applyBorder="1" applyAlignment="1">
      <alignment horizontal="left" vertical="center"/>
    </xf>
    <xf numFmtId="0" fontId="37" fillId="7" borderId="13" xfId="2" quotePrefix="1" applyFont="1" applyFill="1" applyBorder="1" applyAlignment="1">
      <alignment horizontal="center" vertical="center"/>
    </xf>
    <xf numFmtId="49" fontId="37" fillId="17" borderId="4" xfId="2" quotePrefix="1" applyNumberFormat="1" applyFont="1" applyFill="1" applyBorder="1" applyAlignment="1" applyProtection="1">
      <alignment vertical="center"/>
      <protection hidden="1"/>
    </xf>
    <xf numFmtId="49" fontId="37" fillId="17" borderId="9" xfId="2" quotePrefix="1" applyNumberFormat="1" applyFont="1" applyFill="1" applyBorder="1" applyAlignment="1" applyProtection="1">
      <alignment vertical="center"/>
      <protection hidden="1"/>
    </xf>
    <xf numFmtId="0" fontId="11" fillId="0" borderId="5" xfId="2" applyFont="1" applyBorder="1" applyAlignment="1">
      <alignment vertical="center"/>
    </xf>
    <xf numFmtId="0" fontId="11" fillId="0" borderId="9" xfId="2" applyFont="1" applyBorder="1" applyAlignment="1">
      <alignment vertical="center"/>
    </xf>
    <xf numFmtId="49" fontId="37" fillId="17" borderId="4" xfId="2" applyNumberFormat="1" applyFont="1" applyFill="1" applyBorder="1" applyAlignment="1" applyProtection="1">
      <alignment vertical="center"/>
      <protection hidden="1"/>
    </xf>
    <xf numFmtId="49" fontId="37" fillId="17" borderId="9" xfId="2" applyNumberFormat="1" applyFont="1" applyFill="1" applyBorder="1" applyAlignment="1" applyProtection="1">
      <alignment vertical="center"/>
      <protection hidden="1"/>
    </xf>
    <xf numFmtId="0" fontId="35" fillId="0" borderId="0" xfId="2" applyFont="1" applyAlignment="1">
      <alignment horizontal="left" vertical="center"/>
    </xf>
    <xf numFmtId="0" fontId="68" fillId="0" borderId="0" xfId="6" applyFont="1" applyAlignment="1">
      <alignment horizontal="center" vertical="center" wrapText="1"/>
    </xf>
    <xf numFmtId="0" fontId="68" fillId="0" borderId="0" xfId="6" applyFont="1" applyAlignment="1">
      <alignment horizontal="left" vertical="center" wrapText="1"/>
    </xf>
    <xf numFmtId="2" fontId="68" fillId="0" borderId="0" xfId="6" applyNumberFormat="1" applyFont="1" applyAlignment="1">
      <alignment horizontal="center" vertical="center" wrapText="1"/>
    </xf>
    <xf numFmtId="49" fontId="44" fillId="0" borderId="0" xfId="6" applyNumberFormat="1" applyFont="1" applyAlignment="1">
      <alignment horizontal="center" vertical="center"/>
    </xf>
    <xf numFmtId="2" fontId="69" fillId="0" borderId="0" xfId="6" applyNumberFormat="1" applyFont="1" applyAlignment="1">
      <alignment horizontal="center" vertical="center" wrapText="1"/>
    </xf>
    <xf numFmtId="0" fontId="44" fillId="21" borderId="4" xfId="6" applyFont="1" applyFill="1" applyBorder="1" applyAlignment="1">
      <alignment horizontal="center" vertical="center" wrapText="1"/>
    </xf>
    <xf numFmtId="0" fontId="44" fillId="21" borderId="4" xfId="6" applyFont="1" applyFill="1" applyBorder="1" applyAlignment="1">
      <alignment horizontal="left" vertical="center" wrapText="1"/>
    </xf>
    <xf numFmtId="0" fontId="44" fillId="21" borderId="19" xfId="6" applyFont="1" applyFill="1" applyBorder="1" applyAlignment="1">
      <alignment horizontal="center" vertical="center" wrapText="1"/>
    </xf>
    <xf numFmtId="0" fontId="44" fillId="21" borderId="9" xfId="6" applyFont="1" applyFill="1" applyBorder="1" applyAlignment="1">
      <alignment horizontal="center" vertical="center" wrapText="1"/>
    </xf>
    <xf numFmtId="0" fontId="44" fillId="0" borderId="0" xfId="6" applyFont="1" applyAlignment="1">
      <alignment horizontal="center" vertical="center" wrapText="1"/>
    </xf>
    <xf numFmtId="0" fontId="44" fillId="0" borderId="0" xfId="6" applyFont="1" applyAlignment="1">
      <alignment horizontal="left" vertical="center" wrapText="1"/>
    </xf>
    <xf numFmtId="2" fontId="44" fillId="21" borderId="4" xfId="6" applyNumberFormat="1" applyFont="1" applyFill="1" applyBorder="1" applyAlignment="1">
      <alignment horizontal="center" vertical="center" wrapText="1"/>
    </xf>
    <xf numFmtId="2" fontId="44" fillId="0" borderId="0" xfId="6" applyNumberFormat="1" applyFont="1" applyAlignment="1">
      <alignment horizontal="center" vertical="center" wrapText="1"/>
    </xf>
    <xf numFmtId="0" fontId="68" fillId="21" borderId="5" xfId="6" applyFont="1" applyFill="1" applyBorder="1" applyAlignment="1">
      <alignment horizontal="center" vertical="center" wrapText="1"/>
    </xf>
    <xf numFmtId="0" fontId="68" fillId="21" borderId="4" xfId="6" applyFont="1" applyFill="1" applyBorder="1" applyAlignment="1">
      <alignment horizontal="left" vertical="center" wrapText="1"/>
    </xf>
    <xf numFmtId="0" fontId="68" fillId="21" borderId="19" xfId="6" applyFont="1" applyFill="1" applyBorder="1" applyAlignment="1">
      <alignment horizontal="center" vertical="center" wrapText="1"/>
    </xf>
    <xf numFmtId="0" fontId="68" fillId="21" borderId="9" xfId="6" applyFont="1" applyFill="1" applyBorder="1" applyAlignment="1">
      <alignment horizontal="center" vertical="center" wrapText="1"/>
    </xf>
    <xf numFmtId="4" fontId="35" fillId="0" borderId="0" xfId="2" applyNumberFormat="1" applyFont="1" applyAlignment="1">
      <alignment horizontal="left" vertical="center"/>
    </xf>
    <xf numFmtId="0" fontId="11" fillId="0" borderId="13" xfId="6" applyBorder="1" applyAlignment="1">
      <alignment horizontal="center" vertical="center" wrapText="1"/>
    </xf>
    <xf numFmtId="2" fontId="44" fillId="21" borderId="19" xfId="6" applyNumberFormat="1" applyFont="1" applyFill="1" applyBorder="1" applyAlignment="1">
      <alignment horizontal="center" vertical="center" wrapText="1"/>
    </xf>
    <xf numFmtId="0" fontId="44" fillId="0" borderId="0" xfId="2" applyFont="1" applyAlignment="1">
      <alignment horizontal="left" vertical="center"/>
    </xf>
    <xf numFmtId="0" fontId="70" fillId="0" borderId="0" xfId="15" applyFont="1" applyAlignment="1" applyProtection="1">
      <alignment vertical="center"/>
      <protection locked="0"/>
    </xf>
    <xf numFmtId="0" fontId="69" fillId="0" borderId="0" xfId="15" applyFont="1" applyAlignment="1" applyProtection="1">
      <alignment vertical="center" wrapText="1"/>
      <protection locked="0"/>
    </xf>
    <xf numFmtId="2" fontId="70" fillId="0" borderId="0" xfId="15" applyNumberFormat="1" applyFont="1" applyAlignment="1" applyProtection="1">
      <alignment vertical="center" wrapText="1"/>
      <protection locked="0"/>
    </xf>
    <xf numFmtId="0" fontId="70" fillId="0" borderId="0" xfId="15" applyFont="1" applyAlignment="1" applyProtection="1">
      <alignment vertical="center" wrapText="1"/>
      <protection locked="0"/>
    </xf>
    <xf numFmtId="0" fontId="70" fillId="0" borderId="0" xfId="6" applyFont="1" applyAlignment="1">
      <alignment vertical="center" wrapText="1"/>
    </xf>
    <xf numFmtId="0" fontId="69" fillId="0" borderId="0" xfId="2" applyFont="1" applyAlignment="1">
      <alignment horizontal="left" vertical="center"/>
    </xf>
    <xf numFmtId="0" fontId="66" fillId="3" borderId="4" xfId="15" applyFont="1" applyFill="1" applyBorder="1" applyAlignment="1">
      <alignment vertical="center"/>
    </xf>
    <xf numFmtId="0" fontId="66" fillId="3" borderId="5" xfId="15" applyFont="1" applyFill="1" applyBorder="1" applyAlignment="1">
      <alignment horizontal="center" vertical="center"/>
    </xf>
    <xf numFmtId="0" fontId="66" fillId="3" borderId="9" xfId="15" applyFont="1" applyFill="1" applyBorder="1" applyAlignment="1">
      <alignment horizontal="center" vertical="center"/>
    </xf>
    <xf numFmtId="0" fontId="66" fillId="3" borderId="5" xfId="15" applyFont="1" applyFill="1" applyBorder="1" applyAlignment="1">
      <alignment horizontal="center" vertical="center" wrapText="1"/>
    </xf>
    <xf numFmtId="0" fontId="66" fillId="3" borderId="4" xfId="15" applyFont="1" applyFill="1" applyBorder="1" applyAlignment="1">
      <alignment horizontal="center" vertical="center" wrapText="1"/>
    </xf>
    <xf numFmtId="0" fontId="66" fillId="3" borderId="9" xfId="15" applyFont="1" applyFill="1" applyBorder="1" applyAlignment="1">
      <alignment horizontal="center" vertical="center" wrapText="1"/>
    </xf>
    <xf numFmtId="0" fontId="66" fillId="3" borderId="4" xfId="6" applyFont="1" applyFill="1" applyBorder="1" applyAlignment="1">
      <alignment vertical="center"/>
    </xf>
    <xf numFmtId="0" fontId="66" fillId="0" borderId="0" xfId="15" applyFont="1" applyAlignment="1" applyProtection="1">
      <alignment vertical="top"/>
      <protection locked="0"/>
    </xf>
    <xf numFmtId="0" fontId="66" fillId="0" borderId="0" xfId="15" applyFont="1" applyAlignment="1" applyProtection="1">
      <alignment vertical="top" wrapText="1"/>
      <protection locked="0"/>
    </xf>
    <xf numFmtId="2" fontId="66" fillId="0" borderId="0" xfId="15" applyNumberFormat="1" applyFont="1" applyAlignment="1" applyProtection="1">
      <alignment vertical="center" wrapText="1"/>
      <protection locked="0"/>
    </xf>
    <xf numFmtId="0" fontId="66" fillId="0" borderId="0" xfId="15" applyFont="1" applyAlignment="1" applyProtection="1">
      <alignment vertical="center" wrapText="1"/>
      <protection locked="0"/>
    </xf>
    <xf numFmtId="0" fontId="66" fillId="0" borderId="0" xfId="6" applyFont="1" applyAlignment="1">
      <alignment vertical="center" wrapText="1"/>
    </xf>
    <xf numFmtId="166" fontId="35" fillId="0" borderId="0" xfId="2" applyNumberFormat="1" applyFont="1" applyAlignment="1">
      <alignment horizontal="left" vertical="center"/>
    </xf>
    <xf numFmtId="0" fontId="35" fillId="0" borderId="0" xfId="2" applyFont="1" applyAlignment="1">
      <alignment horizontal="left" vertical="center" wrapText="1"/>
    </xf>
    <xf numFmtId="4" fontId="11" fillId="0" borderId="0" xfId="9" applyNumberFormat="1" applyFont="1" applyFill="1" applyBorder="1" applyAlignment="1">
      <alignment horizontal="center" vertical="center" wrapText="1"/>
    </xf>
    <xf numFmtId="0" fontId="35" fillId="0" borderId="0" xfId="2" applyFont="1" applyAlignment="1">
      <alignment horizontal="center" vertical="center"/>
    </xf>
    <xf numFmtId="0" fontId="35" fillId="0" borderId="0" xfId="2" applyFont="1" applyAlignment="1">
      <alignment vertical="center"/>
    </xf>
    <xf numFmtId="0" fontId="35" fillId="0" borderId="0" xfId="2" applyFont="1" applyAlignment="1">
      <alignment vertical="center" wrapText="1"/>
    </xf>
    <xf numFmtId="0" fontId="35" fillId="0" borderId="0" xfId="2" applyFont="1" applyAlignment="1">
      <alignment horizontal="right" vertical="center" wrapText="1"/>
    </xf>
    <xf numFmtId="4" fontId="35" fillId="0" borderId="0" xfId="2" applyNumberFormat="1" applyFont="1" applyAlignment="1">
      <alignment vertical="center" wrapText="1"/>
    </xf>
    <xf numFmtId="4" fontId="11" fillId="0" borderId="4" xfId="9" applyNumberFormat="1" applyFont="1" applyFill="1" applyBorder="1" applyAlignment="1">
      <alignment horizontal="center" vertical="center" wrapText="1"/>
    </xf>
    <xf numFmtId="2" fontId="26" fillId="0" borderId="0" xfId="2" applyNumberFormat="1" applyAlignment="1">
      <alignment horizontal="left" vertical="center"/>
    </xf>
    <xf numFmtId="0" fontId="37" fillId="3" borderId="0" xfId="4" applyFont="1" applyFill="1" applyAlignment="1">
      <alignment horizontal="center" vertical="center"/>
    </xf>
    <xf numFmtId="4" fontId="11" fillId="0" borderId="4" xfId="13" applyNumberFormat="1" applyFont="1" applyFill="1" applyBorder="1" applyAlignment="1" applyProtection="1">
      <alignment horizontal="center" vertical="center" wrapText="1"/>
    </xf>
    <xf numFmtId="4" fontId="28" fillId="0" borderId="12" xfId="13" applyNumberFormat="1" applyFont="1" applyFill="1" applyBorder="1" applyAlignment="1" applyProtection="1">
      <alignment horizontal="center" vertical="center" wrapText="1"/>
    </xf>
    <xf numFmtId="4" fontId="28" fillId="0" borderId="4" xfId="13" applyNumberFormat="1" applyFont="1" applyFill="1" applyBorder="1" applyAlignment="1" applyProtection="1">
      <alignment horizontal="center" vertical="center" wrapText="1"/>
    </xf>
    <xf numFmtId="14" fontId="15" fillId="0" borderId="0" xfId="0" applyNumberFormat="1" applyFont="1" applyAlignment="1">
      <alignment vertical="center"/>
    </xf>
    <xf numFmtId="0" fontId="15" fillId="0" borderId="0" xfId="0" applyFont="1" applyAlignment="1">
      <alignment horizontal="left" vertical="center"/>
    </xf>
    <xf numFmtId="10" fontId="15" fillId="0" borderId="0" xfId="0" applyNumberFormat="1" applyFont="1" applyAlignment="1">
      <alignment vertical="center"/>
    </xf>
    <xf numFmtId="10" fontId="15" fillId="0" borderId="0" xfId="0" applyNumberFormat="1" applyFont="1" applyAlignment="1">
      <alignment horizontal="right" vertical="center"/>
    </xf>
    <xf numFmtId="0" fontId="16" fillId="0" borderId="0" xfId="0" applyFont="1" applyAlignment="1">
      <alignment horizontal="left" vertical="center"/>
    </xf>
    <xf numFmtId="10" fontId="16" fillId="0" borderId="0" xfId="0" applyNumberFormat="1" applyFont="1" applyAlignment="1">
      <alignment vertical="center"/>
    </xf>
    <xf numFmtId="10" fontId="16" fillId="0" borderId="0" xfId="0" applyNumberFormat="1" applyFont="1" applyAlignment="1">
      <alignment horizontal="right" vertical="center"/>
    </xf>
    <xf numFmtId="14" fontId="27" fillId="0" borderId="5" xfId="2" applyNumberFormat="1" applyFont="1" applyBorder="1" applyAlignment="1" applyProtection="1">
      <alignment horizontal="left" vertical="center"/>
      <protection hidden="1"/>
    </xf>
    <xf numFmtId="0" fontId="67" fillId="7" borderId="4" xfId="6" applyFont="1" applyFill="1" applyBorder="1" applyAlignment="1">
      <alignment horizontal="center" vertical="center" wrapText="1"/>
    </xf>
    <xf numFmtId="49" fontId="0" fillId="0" borderId="4" xfId="6" applyNumberFormat="1" applyFont="1" applyBorder="1" applyAlignment="1">
      <alignment horizontal="center" vertical="center"/>
    </xf>
    <xf numFmtId="44" fontId="37" fillId="2" borderId="4" xfId="8" applyFont="1" applyFill="1" applyBorder="1" applyAlignment="1">
      <alignment horizontal="left" vertical="center"/>
    </xf>
    <xf numFmtId="0" fontId="37" fillId="2" borderId="4" xfId="2" applyFont="1" applyFill="1" applyBorder="1" applyAlignment="1">
      <alignment horizontal="left" vertical="center"/>
    </xf>
    <xf numFmtId="44" fontId="11" fillId="0" borderId="4" xfId="8" applyFont="1" applyFill="1" applyBorder="1" applyAlignment="1">
      <alignment horizontal="center" vertical="center" wrapText="1"/>
    </xf>
    <xf numFmtId="44" fontId="11" fillId="0" borderId="13" xfId="8" applyFont="1" applyFill="1" applyBorder="1" applyAlignment="1">
      <alignment horizontal="left" vertical="center"/>
    </xf>
    <xf numFmtId="0" fontId="37" fillId="3" borderId="4" xfId="4" applyFont="1" applyFill="1" applyBorder="1" applyAlignment="1">
      <alignment horizontal="left" vertical="center"/>
    </xf>
    <xf numFmtId="44" fontId="11" fillId="0" borderId="30" xfId="19" applyFont="1" applyFill="1" applyBorder="1" applyAlignment="1">
      <alignment vertical="center" wrapText="1"/>
    </xf>
    <xf numFmtId="2" fontId="11" fillId="0" borderId="4" xfId="6" applyNumberFormat="1" applyBorder="1" applyAlignment="1">
      <alignment horizontal="center" vertical="center" wrapText="1"/>
    </xf>
    <xf numFmtId="0" fontId="60" fillId="0" borderId="4" xfId="6" applyFont="1" applyBorder="1" applyAlignment="1">
      <alignment horizontal="center" vertical="center" wrapText="1"/>
    </xf>
    <xf numFmtId="2" fontId="72" fillId="0" borderId="4" xfId="6" applyNumberFormat="1" applyFont="1" applyBorder="1" applyAlignment="1">
      <alignment horizontal="center" vertical="center" wrapText="1"/>
    </xf>
    <xf numFmtId="0" fontId="0" fillId="0" borderId="4" xfId="4" applyFont="1" applyBorder="1" applyAlignment="1">
      <alignment horizontal="left" vertical="center" wrapText="1"/>
    </xf>
    <xf numFmtId="0" fontId="37" fillId="0" borderId="4" xfId="4" applyFont="1" applyBorder="1" applyAlignment="1">
      <alignment horizontal="left" vertical="center" wrapText="1"/>
    </xf>
    <xf numFmtId="0" fontId="37" fillId="0" borderId="4" xfId="4" applyFont="1" applyBorder="1" applyAlignment="1">
      <alignment horizontal="center" vertical="center" wrapText="1"/>
    </xf>
    <xf numFmtId="166" fontId="37" fillId="0" borderId="4" xfId="4" applyNumberFormat="1" applyFont="1" applyBorder="1" applyAlignment="1">
      <alignment horizontal="center" vertical="center" wrapText="1"/>
    </xf>
    <xf numFmtId="166" fontId="11" fillId="0" borderId="4" xfId="4" applyNumberFormat="1" applyBorder="1" applyAlignment="1">
      <alignment horizontal="center" vertical="center" wrapText="1"/>
    </xf>
    <xf numFmtId="2" fontId="11" fillId="0" borderId="13" xfId="35" applyNumberFormat="1" applyFont="1" applyBorder="1" applyAlignment="1">
      <alignment horizontal="center" vertical="center" wrapText="1"/>
    </xf>
    <xf numFmtId="2" fontId="11" fillId="0" borderId="4" xfId="4" applyNumberFormat="1" applyBorder="1" applyAlignment="1">
      <alignment horizontal="center" vertical="center"/>
    </xf>
    <xf numFmtId="0" fontId="54" fillId="0" borderId="48" xfId="0" applyFont="1" applyBorder="1" applyAlignment="1">
      <alignment horizontal="left" vertical="top" wrapText="1"/>
    </xf>
    <xf numFmtId="0" fontId="7" fillId="0" borderId="0" xfId="35"/>
    <xf numFmtId="0" fontId="54" fillId="0" borderId="49" xfId="0" applyFont="1" applyBorder="1" applyAlignment="1">
      <alignment horizontal="left" vertical="top" wrapText="1"/>
    </xf>
    <xf numFmtId="0" fontId="11" fillId="0" borderId="49" xfId="4" applyBorder="1" applyAlignment="1">
      <alignment horizontal="center" vertical="center"/>
    </xf>
    <xf numFmtId="0" fontId="0" fillId="0" borderId="4" xfId="35" applyFont="1" applyBorder="1" applyAlignment="1">
      <alignment horizontal="center" vertical="center" wrapText="1"/>
    </xf>
    <xf numFmtId="0" fontId="54" fillId="0" borderId="47" xfId="0" applyFont="1" applyBorder="1" applyAlignment="1">
      <alignment horizontal="left" vertical="top" wrapText="1"/>
    </xf>
    <xf numFmtId="0" fontId="11" fillId="0" borderId="13" xfId="35" applyFont="1" applyBorder="1" applyAlignment="1">
      <alignment horizontal="center" vertical="center" wrapText="1"/>
    </xf>
    <xf numFmtId="2" fontId="38" fillId="0" borderId="13" xfId="35" applyNumberFormat="1" applyFont="1" applyBorder="1" applyAlignment="1">
      <alignment horizontal="center" vertical="center" wrapText="1"/>
    </xf>
    <xf numFmtId="0" fontId="54" fillId="0" borderId="4" xfId="0" applyFont="1" applyBorder="1" applyAlignment="1">
      <alignment horizontal="left" vertical="top" wrapText="1"/>
    </xf>
    <xf numFmtId="0" fontId="54" fillId="0" borderId="60" xfId="0" applyFont="1" applyBorder="1" applyAlignment="1">
      <alignment horizontal="left" vertical="top" wrapText="1"/>
    </xf>
    <xf numFmtId="0" fontId="54" fillId="0" borderId="13" xfId="0" applyFont="1" applyBorder="1" applyAlignment="1">
      <alignment horizontal="center" vertical="top" wrapText="1"/>
    </xf>
    <xf numFmtId="0" fontId="54" fillId="0" borderId="4" xfId="0" applyFont="1" applyBorder="1" applyAlignment="1">
      <alignment horizontal="center" vertical="top" wrapText="1"/>
    </xf>
    <xf numFmtId="0" fontId="54" fillId="0" borderId="48" xfId="0" applyFont="1" applyBorder="1" applyAlignment="1">
      <alignment horizontal="center" vertical="top" wrapText="1"/>
    </xf>
    <xf numFmtId="0" fontId="54" fillId="0" borderId="12" xfId="0" applyFont="1" applyBorder="1" applyAlignment="1">
      <alignment horizontal="left" vertical="top" wrapText="1"/>
    </xf>
    <xf numFmtId="0" fontId="54" fillId="0" borderId="52" xfId="0" applyFont="1" applyBorder="1" applyAlignment="1">
      <alignment horizontal="left" vertical="top" wrapText="1"/>
    </xf>
    <xf numFmtId="2" fontId="54" fillId="0" borderId="52" xfId="0" applyNumberFormat="1" applyFont="1" applyBorder="1" applyAlignment="1">
      <alignment horizontal="right" vertical="top" wrapText="1"/>
    </xf>
    <xf numFmtId="0" fontId="35" fillId="0" borderId="61" xfId="0" applyFont="1" applyBorder="1" applyAlignment="1">
      <alignment vertical="center"/>
    </xf>
    <xf numFmtId="2" fontId="54" fillId="0" borderId="51" xfId="0" applyNumberFormat="1" applyFont="1" applyBorder="1" applyAlignment="1">
      <alignment horizontal="right" vertical="top" wrapText="1"/>
    </xf>
    <xf numFmtId="0" fontId="35" fillId="0" borderId="13" xfId="0" applyFont="1" applyBorder="1" applyAlignment="1">
      <alignment vertical="center"/>
    </xf>
    <xf numFmtId="2" fontId="54" fillId="0" borderId="13" xfId="0" applyNumberFormat="1" applyFont="1" applyBorder="1" applyAlignment="1">
      <alignment horizontal="right" vertical="top" wrapText="1"/>
    </xf>
    <xf numFmtId="0" fontId="11" fillId="0" borderId="4" xfId="35" applyFont="1" applyBorder="1" applyAlignment="1">
      <alignment horizontal="center" vertical="center" wrapText="1"/>
    </xf>
    <xf numFmtId="0" fontId="11" fillId="0" borderId="48" xfId="0" applyFont="1" applyBorder="1" applyAlignment="1">
      <alignment horizontal="left" vertical="top" wrapText="1"/>
    </xf>
    <xf numFmtId="2" fontId="38" fillId="0" borderId="4" xfId="35" applyNumberFormat="1" applyFont="1" applyBorder="1" applyAlignment="1">
      <alignment horizontal="center" vertical="center" wrapText="1"/>
    </xf>
    <xf numFmtId="0" fontId="54" fillId="0" borderId="53" xfId="0" applyFont="1" applyBorder="1" applyAlignment="1">
      <alignment horizontal="left" vertical="top" wrapText="1"/>
    </xf>
    <xf numFmtId="0" fontId="54" fillId="0" borderId="50" xfId="0" applyFont="1" applyBorder="1" applyAlignment="1">
      <alignment horizontal="left" vertical="top" wrapText="1"/>
    </xf>
    <xf numFmtId="0" fontId="54" fillId="0" borderId="51" xfId="0" applyFont="1" applyBorder="1" applyAlignment="1">
      <alignment horizontal="left" vertical="top" wrapText="1"/>
    </xf>
    <xf numFmtId="0" fontId="54" fillId="0" borderId="13" xfId="0" applyFont="1" applyBorder="1" applyAlignment="1">
      <alignment horizontal="left" vertical="top" wrapText="1"/>
    </xf>
    <xf numFmtId="0" fontId="42" fillId="0" borderId="13" xfId="6" applyFont="1" applyBorder="1" applyAlignment="1">
      <alignment horizontal="center" vertical="center" wrapText="1"/>
    </xf>
    <xf numFmtId="0" fontId="42" fillId="0" borderId="13" xfId="6" applyFont="1" applyBorder="1" applyAlignment="1">
      <alignment horizontal="left" vertical="center" wrapText="1"/>
    </xf>
    <xf numFmtId="0" fontId="56" fillId="0" borderId="13" xfId="2" applyFont="1" applyBorder="1" applyAlignment="1">
      <alignment horizontal="left" vertical="center"/>
    </xf>
    <xf numFmtId="0" fontId="35" fillId="0" borderId="4" xfId="0" applyFont="1" applyBorder="1" applyAlignment="1">
      <alignment vertical="center" wrapText="1"/>
    </xf>
    <xf numFmtId="2" fontId="28" fillId="0" borderId="4" xfId="35" applyNumberFormat="1" applyFont="1" applyBorder="1" applyAlignment="1">
      <alignment horizontal="center" vertical="center" wrapText="1"/>
    </xf>
    <xf numFmtId="0" fontId="0" fillId="0" borderId="4" xfId="0" applyBorder="1" applyAlignment="1">
      <alignment vertical="center" wrapText="1"/>
    </xf>
    <xf numFmtId="0" fontId="0" fillId="0" borderId="12" xfId="0" applyBorder="1" applyAlignment="1">
      <alignment vertical="center" wrapText="1"/>
    </xf>
    <xf numFmtId="2" fontId="33" fillId="0" borderId="12" xfId="6" applyNumberFormat="1" applyFont="1" applyBorder="1" applyAlignment="1">
      <alignment horizontal="center" vertical="center" wrapText="1"/>
    </xf>
    <xf numFmtId="0" fontId="35" fillId="0" borderId="13" xfId="0" applyFont="1" applyBorder="1" applyAlignment="1">
      <alignment vertical="center" wrapText="1"/>
    </xf>
    <xf numFmtId="0" fontId="0" fillId="0" borderId="13" xfId="35" applyFont="1" applyBorder="1" applyAlignment="1">
      <alignment horizontal="center" vertical="center" wrapText="1"/>
    </xf>
    <xf numFmtId="0" fontId="42" fillId="0" borderId="12" xfId="6" applyFont="1" applyBorder="1" applyAlignment="1">
      <alignment horizontal="center" vertical="center" wrapText="1"/>
    </xf>
    <xf numFmtId="0" fontId="42" fillId="0" borderId="12" xfId="6" applyFont="1" applyBorder="1" applyAlignment="1">
      <alignment horizontal="left" vertical="center" wrapText="1"/>
    </xf>
    <xf numFmtId="0" fontId="11" fillId="0" borderId="4" xfId="35" applyFont="1" applyBorder="1" applyAlignment="1">
      <alignment vertical="center" wrapText="1"/>
    </xf>
    <xf numFmtId="2" fontId="57" fillId="7" borderId="12" xfId="35" applyNumberFormat="1" applyFont="1" applyFill="1" applyBorder="1" applyAlignment="1">
      <alignment horizontal="center" vertical="center" wrapText="1"/>
    </xf>
    <xf numFmtId="0" fontId="59" fillId="7" borderId="4" xfId="35" applyFont="1" applyFill="1" applyBorder="1" applyAlignment="1">
      <alignment horizontal="center"/>
    </xf>
    <xf numFmtId="0" fontId="59" fillId="7" borderId="4" xfId="35" applyFont="1" applyFill="1" applyBorder="1" applyAlignment="1">
      <alignment horizontal="left"/>
    </xf>
    <xf numFmtId="0" fontId="0" fillId="0" borderId="4" xfId="2" applyFont="1" applyBorder="1" applyAlignment="1">
      <alignment horizontal="center" vertical="center"/>
    </xf>
    <xf numFmtId="2" fontId="11" fillId="0" borderId="4" xfId="35" applyNumberFormat="1" applyFont="1" applyBorder="1" applyAlignment="1">
      <alignment horizontal="center" vertical="center" wrapText="1"/>
    </xf>
    <xf numFmtId="0" fontId="0" fillId="0" borderId="4" xfId="35" applyFont="1" applyBorder="1" applyAlignment="1">
      <alignment vertical="center" wrapText="1"/>
    </xf>
    <xf numFmtId="0" fontId="0" fillId="0" borderId="13" xfId="35" applyFont="1" applyBorder="1" applyAlignment="1">
      <alignment horizontal="center" vertical="center"/>
    </xf>
    <xf numFmtId="0" fontId="11" fillId="0" borderId="12" xfId="35" applyFont="1" applyBorder="1" applyAlignment="1">
      <alignment horizontal="center" vertical="center"/>
    </xf>
    <xf numFmtId="0" fontId="62" fillId="0" borderId="4" xfId="0" applyFont="1" applyBorder="1" applyAlignment="1">
      <alignment vertical="center" wrapText="1"/>
    </xf>
    <xf numFmtId="0" fontId="11" fillId="0" borderId="4" xfId="35" applyFont="1" applyBorder="1" applyAlignment="1">
      <alignment horizontal="center" vertical="center"/>
    </xf>
    <xf numFmtId="0" fontId="0" fillId="0" borderId="4" xfId="35" applyFont="1" applyBorder="1" applyAlignment="1">
      <alignment horizontal="center" vertical="center"/>
    </xf>
    <xf numFmtId="2" fontId="39" fillId="0" borderId="4" xfId="35" applyNumberFormat="1" applyFont="1" applyBorder="1" applyAlignment="1">
      <alignment horizontal="center" vertical="center" wrapText="1"/>
    </xf>
    <xf numFmtId="0" fontId="65" fillId="0" borderId="4" xfId="35" applyFont="1" applyBorder="1" applyAlignment="1">
      <alignment horizontal="center" vertical="center"/>
    </xf>
    <xf numFmtId="0" fontId="11" fillId="0" borderId="13" xfId="35" applyFont="1" applyBorder="1" applyAlignment="1">
      <alignment horizontal="center" vertical="center"/>
    </xf>
    <xf numFmtId="0" fontId="0" fillId="0" borderId="4" xfId="4" applyFont="1" applyBorder="1" applyAlignment="1">
      <alignment vertical="center" wrapText="1"/>
    </xf>
    <xf numFmtId="0" fontId="35" fillId="0" borderId="4" xfId="0" applyFont="1" applyBorder="1" applyAlignment="1">
      <alignment vertical="center"/>
    </xf>
    <xf numFmtId="0" fontId="11" fillId="0" borderId="4" xfId="35" applyFont="1" applyBorder="1" applyAlignment="1">
      <alignment horizontal="justify" vertical="center"/>
    </xf>
    <xf numFmtId="0" fontId="0" fillId="0" borderId="4" xfId="35" applyFont="1" applyBorder="1" applyAlignment="1">
      <alignment horizontal="justify" vertical="center"/>
    </xf>
    <xf numFmtId="0" fontId="11" fillId="0" borderId="4" xfId="0" applyFont="1" applyBorder="1" applyAlignment="1">
      <alignment vertical="center" wrapText="1"/>
    </xf>
    <xf numFmtId="0" fontId="0" fillId="0" borderId="4" xfId="0" applyBorder="1" applyAlignment="1">
      <alignment horizontal="justify" vertical="center" wrapText="1"/>
    </xf>
    <xf numFmtId="0" fontId="11" fillId="0" borderId="4" xfId="0" applyFont="1" applyBorder="1" applyAlignment="1">
      <alignment horizontal="left" vertical="center" wrapText="1"/>
    </xf>
    <xf numFmtId="0" fontId="35" fillId="0" borderId="4" xfId="0" applyFont="1" applyBorder="1" applyAlignment="1">
      <alignment horizontal="left" vertical="center" wrapText="1"/>
    </xf>
    <xf numFmtId="2" fontId="11" fillId="0" borderId="12" xfId="2" applyNumberFormat="1" applyFont="1" applyBorder="1" applyAlignment="1">
      <alignment horizontal="center" vertical="center" wrapText="1"/>
    </xf>
    <xf numFmtId="0" fontId="0" fillId="0" borderId="4" xfId="2" applyFont="1" applyBorder="1" applyAlignment="1">
      <alignment horizontal="center" vertical="center" wrapText="1"/>
    </xf>
    <xf numFmtId="0" fontId="11" fillId="0" borderId="13" xfId="35" applyFont="1" applyBorder="1" applyAlignment="1">
      <alignment horizontal="left" vertical="center" wrapText="1"/>
    </xf>
    <xf numFmtId="0" fontId="11" fillId="0" borderId="4" xfId="0" applyFont="1" applyBorder="1" applyAlignment="1">
      <alignment horizontal="justify" vertical="center" wrapText="1"/>
    </xf>
    <xf numFmtId="0" fontId="40" fillId="0" borderId="4" xfId="0" applyFont="1" applyBorder="1" applyAlignment="1">
      <alignment vertical="center"/>
    </xf>
    <xf numFmtId="0" fontId="37" fillId="0" borderId="4" xfId="2" applyFont="1" applyBorder="1" applyAlignment="1">
      <alignment horizontal="center" vertical="center" wrapText="1"/>
    </xf>
    <xf numFmtId="0" fontId="40" fillId="0" borderId="4" xfId="0" applyFont="1" applyBorder="1" applyAlignment="1">
      <alignment horizontal="left" vertical="center" wrapText="1"/>
    </xf>
    <xf numFmtId="0" fontId="40" fillId="0" borderId="4" xfId="0" applyFont="1" applyBorder="1" applyAlignment="1">
      <alignment vertical="center" wrapText="1"/>
    </xf>
    <xf numFmtId="0" fontId="11" fillId="0" borderId="12" xfId="35" applyFont="1" applyBorder="1" applyAlignment="1">
      <alignment horizontal="justify" vertical="center"/>
    </xf>
    <xf numFmtId="0" fontId="11" fillId="0" borderId="13" xfId="35" applyFont="1" applyBorder="1" applyAlignment="1">
      <alignment horizontal="justify" vertical="center"/>
    </xf>
    <xf numFmtId="0" fontId="0" fillId="0" borderId="4" xfId="35" applyFont="1" applyBorder="1" applyAlignment="1">
      <alignment horizontal="left" vertical="center" wrapText="1"/>
    </xf>
    <xf numFmtId="2" fontId="11" fillId="0" borderId="13" xfId="35" applyNumberFormat="1" applyFont="1" applyBorder="1" applyAlignment="1">
      <alignment horizontal="center" vertical="center"/>
    </xf>
    <xf numFmtId="0" fontId="11" fillId="0" borderId="4" xfId="35" applyFont="1" applyBorder="1" applyAlignment="1">
      <alignment horizontal="left" vertical="center" wrapText="1"/>
    </xf>
    <xf numFmtId="0" fontId="11" fillId="0" borderId="4" xfId="4" applyBorder="1" applyAlignment="1">
      <alignment horizontal="left" vertical="center" wrapText="1"/>
    </xf>
    <xf numFmtId="0" fontId="0" fillId="0" borderId="12" xfId="35" applyFont="1" applyBorder="1" applyAlignment="1">
      <alignment horizontal="center" vertical="center"/>
    </xf>
    <xf numFmtId="0" fontId="0" fillId="0" borderId="12" xfId="35" applyFont="1" applyBorder="1" applyAlignment="1">
      <alignment vertical="center" wrapText="1"/>
    </xf>
    <xf numFmtId="2" fontId="11" fillId="0" borderId="12" xfId="35" applyNumberFormat="1" applyFont="1" applyBorder="1" applyAlignment="1">
      <alignment horizontal="center" vertical="center" wrapText="1"/>
    </xf>
    <xf numFmtId="0" fontId="11" fillId="0" borderId="4" xfId="2" applyFont="1" applyBorder="1" applyAlignment="1">
      <alignment horizontal="center" vertical="center"/>
    </xf>
    <xf numFmtId="0" fontId="0" fillId="0" borderId="4" xfId="0" applyBorder="1"/>
    <xf numFmtId="0" fontId="35" fillId="0" borderId="4" xfId="6" applyFont="1" applyBorder="1" applyAlignment="1">
      <alignment horizontal="center" vertical="center" wrapText="1"/>
    </xf>
    <xf numFmtId="0" fontId="54" fillId="0" borderId="47" xfId="0" applyFont="1" applyBorder="1" applyAlignment="1">
      <alignment horizontal="center" vertical="top" wrapText="1"/>
    </xf>
    <xf numFmtId="0" fontId="0" fillId="0" borderId="4" xfId="4" applyFont="1" applyBorder="1" applyAlignment="1">
      <alignment horizontal="center" vertical="center"/>
    </xf>
    <xf numFmtId="0" fontId="0" fillId="0" borderId="49" xfId="4" applyFont="1" applyBorder="1" applyAlignment="1">
      <alignment horizontal="center" vertical="center"/>
    </xf>
    <xf numFmtId="0" fontId="0" fillId="0" borderId="13" xfId="4" applyFont="1" applyBorder="1" applyAlignment="1">
      <alignment horizontal="center" vertical="center"/>
    </xf>
    <xf numFmtId="0" fontId="54" fillId="0" borderId="62" xfId="0" applyFont="1" applyBorder="1" applyAlignment="1">
      <alignment horizontal="center" vertical="top" wrapText="1"/>
    </xf>
    <xf numFmtId="0" fontId="54" fillId="0" borderId="0" xfId="0" applyFont="1" applyAlignment="1">
      <alignment horizontal="center" vertical="top" wrapText="1"/>
    </xf>
    <xf numFmtId="166" fontId="11" fillId="0" borderId="13" xfId="4" applyNumberFormat="1" applyBorder="1" applyAlignment="1">
      <alignment horizontal="center" vertical="center"/>
    </xf>
    <xf numFmtId="2" fontId="33" fillId="7" borderId="4" xfId="6" applyNumberFormat="1" applyFont="1" applyFill="1" applyBorder="1" applyAlignment="1">
      <alignment horizontal="center" vertical="center" wrapText="1"/>
    </xf>
    <xf numFmtId="0" fontId="26" fillId="7" borderId="4" xfId="2" applyFill="1" applyBorder="1" applyAlignment="1">
      <alignment horizontal="left" vertical="center"/>
    </xf>
    <xf numFmtId="0" fontId="54" fillId="0" borderId="0" xfId="0" applyFont="1" applyAlignment="1">
      <alignment horizontal="left" vertical="top" wrapText="1"/>
    </xf>
    <xf numFmtId="0" fontId="54" fillId="0" borderId="49" xfId="0" applyFont="1" applyBorder="1" applyAlignment="1">
      <alignment horizontal="center" vertical="top" wrapText="1"/>
    </xf>
    <xf numFmtId="2" fontId="11" fillId="0" borderId="49" xfId="4" applyNumberFormat="1" applyBorder="1" applyAlignment="1">
      <alignment horizontal="center" vertical="center"/>
    </xf>
    <xf numFmtId="166" fontId="0" fillId="0" borderId="13" xfId="7" applyNumberFormat="1" applyFont="1" applyFill="1" applyBorder="1" applyAlignment="1">
      <alignment horizontal="center" vertical="center" wrapText="1"/>
    </xf>
    <xf numFmtId="2" fontId="54" fillId="0" borderId="4" xfId="0" applyNumberFormat="1" applyFont="1" applyBorder="1" applyAlignment="1">
      <alignment horizontal="right" vertical="top" wrapText="1"/>
    </xf>
    <xf numFmtId="2" fontId="54" fillId="0" borderId="12" xfId="0" applyNumberFormat="1" applyFont="1" applyBorder="1" applyAlignment="1">
      <alignment horizontal="right" vertical="top" wrapText="1"/>
    </xf>
    <xf numFmtId="166" fontId="15" fillId="0" borderId="9" xfId="0" applyNumberFormat="1" applyFont="1" applyBorder="1" applyAlignment="1">
      <alignment horizontal="center" vertical="center"/>
    </xf>
    <xf numFmtId="10" fontId="15" fillId="0" borderId="9" xfId="0" applyNumberFormat="1" applyFont="1" applyBorder="1" applyAlignment="1">
      <alignment horizontal="center" vertical="center"/>
    </xf>
    <xf numFmtId="10" fontId="15" fillId="26" borderId="9" xfId="0" applyNumberFormat="1" applyFont="1" applyFill="1" applyBorder="1" applyAlignment="1">
      <alignment horizontal="center" vertical="center"/>
    </xf>
    <xf numFmtId="166" fontId="13" fillId="0" borderId="16" xfId="0" applyNumberFormat="1" applyFont="1" applyBorder="1" applyAlignment="1">
      <alignment horizontal="center" vertical="center"/>
    </xf>
    <xf numFmtId="166" fontId="16" fillId="3" borderId="37" xfId="0" applyNumberFormat="1" applyFont="1" applyFill="1" applyBorder="1" applyAlignment="1">
      <alignment horizontal="center" vertical="center"/>
    </xf>
    <xf numFmtId="10" fontId="16" fillId="0" borderId="38" xfId="0" applyNumberFormat="1" applyFont="1" applyBorder="1" applyAlignment="1">
      <alignment horizontal="center" vertical="center"/>
    </xf>
    <xf numFmtId="10" fontId="16" fillId="0" borderId="57" xfId="0" applyNumberFormat="1" applyFont="1" applyBorder="1" applyAlignment="1">
      <alignment horizontal="center" vertical="center"/>
    </xf>
    <xf numFmtId="9" fontId="0" fillId="0" borderId="0" xfId="36" applyFont="1"/>
    <xf numFmtId="10" fontId="11" fillId="0" borderId="0" xfId="0" applyNumberFormat="1" applyFont="1"/>
    <xf numFmtId="14" fontId="15" fillId="0" borderId="0" xfId="0" applyNumberFormat="1" applyFont="1" applyAlignment="1">
      <alignment horizontal="left" vertical="center"/>
    </xf>
    <xf numFmtId="0" fontId="0" fillId="7" borderId="12" xfId="6" applyFont="1" applyFill="1" applyBorder="1" applyAlignment="1">
      <alignment horizontal="left" vertical="center" wrapText="1"/>
    </xf>
    <xf numFmtId="0" fontId="11" fillId="7" borderId="4" xfId="6" applyFill="1" applyBorder="1" applyAlignment="1">
      <alignment horizontal="center" vertical="center" wrapText="1"/>
    </xf>
    <xf numFmtId="0" fontId="54" fillId="0" borderId="62" xfId="0" applyFont="1" applyBorder="1" applyAlignment="1">
      <alignment horizontal="center" vertical="center" wrapText="1"/>
    </xf>
    <xf numFmtId="0" fontId="0" fillId="0" borderId="12" xfId="4" applyFont="1" applyBorder="1" applyAlignment="1">
      <alignment horizontal="left" vertical="center" wrapText="1"/>
    </xf>
    <xf numFmtId="0" fontId="11" fillId="0" borderId="47" xfId="0" applyFont="1" applyBorder="1" applyAlignment="1">
      <alignment horizontal="center" vertical="top" wrapText="1"/>
    </xf>
    <xf numFmtId="0" fontId="37" fillId="0" borderId="4" xfId="2" applyFont="1" applyBorder="1" applyAlignment="1">
      <alignment horizontal="center" vertical="center"/>
    </xf>
    <xf numFmtId="0" fontId="33" fillId="0" borderId="4" xfId="6" applyFont="1" applyBorder="1" applyAlignment="1">
      <alignment horizontal="left" vertical="top" wrapText="1"/>
    </xf>
    <xf numFmtId="2" fontId="0" fillId="0" borderId="4" xfId="2" applyNumberFormat="1" applyFont="1" applyBorder="1" applyAlignment="1">
      <alignment horizontal="center" vertical="center" wrapText="1"/>
    </xf>
    <xf numFmtId="166" fontId="0" fillId="0" borderId="4" xfId="7" applyNumberFormat="1" applyFont="1" applyFill="1" applyBorder="1" applyAlignment="1">
      <alignment horizontal="center" vertical="center" wrapText="1"/>
    </xf>
    <xf numFmtId="0" fontId="37" fillId="7" borderId="4" xfId="4" applyFont="1" applyFill="1" applyBorder="1" applyAlignment="1">
      <alignment horizontal="center" vertical="center"/>
    </xf>
    <xf numFmtId="0" fontId="54" fillId="0" borderId="63" xfId="0" applyFont="1" applyBorder="1" applyAlignment="1">
      <alignment horizontal="center" vertical="top" wrapText="1"/>
    </xf>
    <xf numFmtId="0" fontId="54" fillId="0" borderId="63" xfId="0" applyFont="1" applyBorder="1" applyAlignment="1">
      <alignment horizontal="center" vertical="center" wrapText="1"/>
    </xf>
    <xf numFmtId="0" fontId="54" fillId="0" borderId="48"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64" xfId="0" applyFont="1" applyBorder="1" applyAlignment="1">
      <alignment horizontal="center" vertical="center" wrapText="1"/>
    </xf>
    <xf numFmtId="2" fontId="54" fillId="0" borderId="48" xfId="0" applyNumberFormat="1" applyFont="1" applyBorder="1" applyAlignment="1">
      <alignment horizontal="right" vertical="top" wrapText="1"/>
    </xf>
    <xf numFmtId="2" fontId="54" fillId="17" borderId="12" xfId="0" applyNumberFormat="1" applyFont="1" applyFill="1" applyBorder="1" applyAlignment="1">
      <alignment horizontal="right" vertical="top" wrapText="1"/>
    </xf>
    <xf numFmtId="0" fontId="54" fillId="0" borderId="54" xfId="0" applyFont="1" applyBorder="1" applyAlignment="1">
      <alignment horizontal="center" vertical="top" wrapText="1"/>
    </xf>
    <xf numFmtId="0" fontId="54" fillId="0" borderId="55" xfId="0" applyFont="1" applyBorder="1" applyAlignment="1">
      <alignment horizontal="center" vertical="top" wrapText="1"/>
    </xf>
    <xf numFmtId="0" fontId="62" fillId="0" borderId="13" xfId="0" applyFont="1" applyBorder="1" applyAlignment="1">
      <alignment vertical="center" wrapText="1"/>
    </xf>
    <xf numFmtId="0" fontId="35" fillId="0" borderId="4" xfId="6" applyFont="1" applyBorder="1" applyAlignment="1">
      <alignment horizontal="left" vertical="center" wrapText="1"/>
    </xf>
    <xf numFmtId="0" fontId="0" fillId="0" borderId="0" xfId="35" applyFont="1" applyAlignment="1">
      <alignment horizontal="center" vertical="center" wrapText="1"/>
    </xf>
    <xf numFmtId="2" fontId="68" fillId="21" borderId="4" xfId="10" applyNumberFormat="1" applyFont="1" applyFill="1" applyBorder="1" applyAlignment="1" applyProtection="1">
      <alignment horizontal="left" vertical="center" wrapText="1"/>
      <protection locked="0"/>
    </xf>
    <xf numFmtId="0" fontId="59" fillId="20" borderId="5" xfId="4" applyFont="1" applyFill="1" applyBorder="1" applyAlignment="1">
      <alignment horizontal="center" vertical="center"/>
    </xf>
    <xf numFmtId="0" fontId="59" fillId="20" borderId="4" xfId="4" applyFont="1" applyFill="1" applyBorder="1" applyAlignment="1">
      <alignment horizontal="center" vertical="center"/>
    </xf>
    <xf numFmtId="0" fontId="59" fillId="20" borderId="4" xfId="4" applyFont="1" applyFill="1" applyBorder="1" applyAlignment="1">
      <alignment horizontal="left" vertical="center"/>
    </xf>
    <xf numFmtId="0" fontId="59" fillId="20" borderId="9" xfId="4" applyFont="1" applyFill="1" applyBorder="1" applyAlignment="1">
      <alignment horizontal="center" vertical="center"/>
    </xf>
    <xf numFmtId="2" fontId="59" fillId="6" borderId="23" xfId="2" applyNumberFormat="1" applyFont="1" applyFill="1" applyBorder="1" applyAlignment="1">
      <alignment horizontal="center" vertical="center" wrapText="1"/>
    </xf>
    <xf numFmtId="2" fontId="59" fillId="6" borderId="30" xfId="2" applyNumberFormat="1" applyFont="1" applyFill="1" applyBorder="1" applyAlignment="1">
      <alignment horizontal="center" vertical="center" wrapText="1"/>
    </xf>
    <xf numFmtId="2" fontId="59" fillId="20" borderId="4" xfId="4" applyNumberFormat="1" applyFont="1" applyFill="1" applyBorder="1" applyAlignment="1">
      <alignment horizontal="center" vertical="center"/>
    </xf>
    <xf numFmtId="0" fontId="59" fillId="3" borderId="34" xfId="4" applyFont="1" applyFill="1" applyBorder="1" applyAlignment="1">
      <alignment horizontal="center" vertical="center"/>
    </xf>
    <xf numFmtId="0" fontId="59" fillId="3" borderId="12" xfId="4" applyFont="1" applyFill="1" applyBorder="1" applyAlignment="1">
      <alignment horizontal="center" vertical="center"/>
    </xf>
    <xf numFmtId="0" fontId="59" fillId="3" borderId="12" xfId="4" applyFont="1" applyFill="1" applyBorder="1" applyAlignment="1">
      <alignment horizontal="left" vertical="center"/>
    </xf>
    <xf numFmtId="2" fontId="59" fillId="3" borderId="12" xfId="4" applyNumberFormat="1" applyFont="1" applyFill="1" applyBorder="1" applyAlignment="1">
      <alignment horizontal="center" vertical="center"/>
    </xf>
    <xf numFmtId="0" fontId="59" fillId="3" borderId="35" xfId="4" applyFont="1" applyFill="1" applyBorder="1" applyAlignment="1">
      <alignment horizontal="center" vertical="center"/>
    </xf>
    <xf numFmtId="2" fontId="59" fillId="21" borderId="4" xfId="4" applyNumberFormat="1" applyFont="1" applyFill="1" applyBorder="1" applyAlignment="1">
      <alignment horizontal="center" vertical="center"/>
    </xf>
    <xf numFmtId="0" fontId="44" fillId="0" borderId="12" xfId="6" applyFont="1" applyBorder="1" applyAlignment="1">
      <alignment horizontal="left" vertical="center" wrapText="1"/>
    </xf>
    <xf numFmtId="2" fontId="44" fillId="0" borderId="12" xfId="6" applyNumberFormat="1" applyFont="1" applyBorder="1" applyAlignment="1">
      <alignment horizontal="center" vertical="center" wrapText="1"/>
    </xf>
    <xf numFmtId="0" fontId="44" fillId="0" borderId="12" xfId="6" applyFont="1" applyBorder="1" applyAlignment="1">
      <alignment horizontal="center" vertical="center" wrapText="1"/>
    </xf>
    <xf numFmtId="49" fontId="68" fillId="0" borderId="0" xfId="6" applyNumberFormat="1" applyFont="1" applyAlignment="1">
      <alignment horizontal="center" vertical="center"/>
    </xf>
    <xf numFmtId="0" fontId="59" fillId="0" borderId="0" xfId="4" applyFont="1" applyAlignment="1">
      <alignment horizontal="center" vertical="center"/>
    </xf>
    <xf numFmtId="49" fontId="68" fillId="21" borderId="5" xfId="6" applyNumberFormat="1" applyFont="1" applyFill="1" applyBorder="1" applyAlignment="1">
      <alignment horizontal="center" vertical="center"/>
    </xf>
    <xf numFmtId="2" fontId="68" fillId="21" borderId="4" xfId="6" applyNumberFormat="1" applyFont="1" applyFill="1" applyBorder="1" applyAlignment="1">
      <alignment horizontal="center" vertical="center" wrapText="1"/>
    </xf>
    <xf numFmtId="0" fontId="68" fillId="21" borderId="9" xfId="4" applyFont="1" applyFill="1" applyBorder="1" applyAlignment="1">
      <alignment horizontal="center" vertical="center"/>
    </xf>
    <xf numFmtId="0" fontId="68" fillId="0" borderId="0" xfId="2" applyFont="1" applyAlignment="1">
      <alignment horizontal="left" vertical="center"/>
    </xf>
    <xf numFmtId="0" fontId="59" fillId="22" borderId="5" xfId="4" applyFont="1" applyFill="1" applyBorder="1" applyAlignment="1">
      <alignment horizontal="center" vertical="center"/>
    </xf>
    <xf numFmtId="0" fontId="59" fillId="22" borderId="4" xfId="4" applyFont="1" applyFill="1" applyBorder="1" applyAlignment="1">
      <alignment horizontal="center" vertical="center"/>
    </xf>
    <xf numFmtId="0" fontId="59" fillId="22" borderId="4" xfId="4" applyFont="1" applyFill="1" applyBorder="1" applyAlignment="1">
      <alignment horizontal="left" vertical="center"/>
    </xf>
    <xf numFmtId="2" fontId="59" fillId="22" borderId="4" xfId="4" applyNumberFormat="1" applyFont="1" applyFill="1" applyBorder="1" applyAlignment="1">
      <alignment horizontal="center" vertical="center"/>
    </xf>
    <xf numFmtId="0" fontId="59" fillId="22" borderId="9" xfId="4" applyFont="1" applyFill="1" applyBorder="1" applyAlignment="1">
      <alignment horizontal="center" vertical="center"/>
    </xf>
    <xf numFmtId="0" fontId="68" fillId="3" borderId="5" xfId="4" applyFont="1" applyFill="1" applyBorder="1" applyAlignment="1">
      <alignment horizontal="center" vertical="center"/>
    </xf>
    <xf numFmtId="0" fontId="68" fillId="3" borderId="4" xfId="4" applyFont="1" applyFill="1" applyBorder="1" applyAlignment="1">
      <alignment horizontal="center" vertical="center"/>
    </xf>
    <xf numFmtId="0" fontId="68" fillId="3" borderId="4" xfId="4" applyFont="1" applyFill="1" applyBorder="1" applyAlignment="1">
      <alignment horizontal="left" vertical="center"/>
    </xf>
    <xf numFmtId="0" fontId="68" fillId="21" borderId="4" xfId="6" applyFont="1" applyFill="1" applyBorder="1" applyAlignment="1">
      <alignment horizontal="center" vertical="center" wrapText="1"/>
    </xf>
    <xf numFmtId="0" fontId="59" fillId="3" borderId="5" xfId="4" applyFont="1" applyFill="1" applyBorder="1" applyAlignment="1">
      <alignment horizontal="center" vertical="center"/>
    </xf>
    <xf numFmtId="0" fontId="59" fillId="3" borderId="4" xfId="4" applyFont="1" applyFill="1" applyBorder="1" applyAlignment="1">
      <alignment horizontal="center" vertical="center"/>
    </xf>
    <xf numFmtId="2" fontId="59" fillId="3" borderId="4" xfId="4" applyNumberFormat="1" applyFont="1" applyFill="1" applyBorder="1" applyAlignment="1">
      <alignment horizontal="center" vertical="center"/>
    </xf>
    <xf numFmtId="0" fontId="59" fillId="3" borderId="9" xfId="4" applyFont="1" applyFill="1" applyBorder="1" applyAlignment="1">
      <alignment horizontal="center" vertical="center"/>
    </xf>
    <xf numFmtId="2" fontId="68" fillId="0" borderId="0" xfId="6" applyNumberFormat="1" applyFont="1" applyAlignment="1">
      <alignment horizontal="center" vertical="center"/>
    </xf>
    <xf numFmtId="2" fontId="44" fillId="0" borderId="0" xfId="6" applyNumberFormat="1" applyFont="1" applyAlignment="1">
      <alignment horizontal="center" vertical="center"/>
    </xf>
    <xf numFmtId="2" fontId="66" fillId="21" borderId="4" xfId="4" applyNumberFormat="1" applyFont="1" applyFill="1" applyBorder="1" applyAlignment="1">
      <alignment horizontal="center" vertical="center"/>
    </xf>
    <xf numFmtId="0" fontId="59" fillId="20" borderId="3" xfId="4" applyFont="1" applyFill="1" applyBorder="1" applyAlignment="1">
      <alignment vertical="center"/>
    </xf>
    <xf numFmtId="2" fontId="68" fillId="21" borderId="13" xfId="6" applyNumberFormat="1" applyFont="1" applyFill="1" applyBorder="1" applyAlignment="1">
      <alignment horizontal="center" vertical="center" wrapText="1"/>
    </xf>
    <xf numFmtId="0" fontId="68" fillId="2" borderId="5" xfId="6" applyFont="1" applyFill="1" applyBorder="1" applyAlignment="1">
      <alignment horizontal="center" vertical="center" wrapText="1"/>
    </xf>
    <xf numFmtId="0" fontId="68" fillId="2" borderId="4" xfId="6" applyFont="1" applyFill="1" applyBorder="1" applyAlignment="1">
      <alignment horizontal="center" vertical="center" wrapText="1"/>
    </xf>
    <xf numFmtId="0" fontId="68" fillId="2" borderId="4" xfId="6" applyFont="1" applyFill="1" applyBorder="1" applyAlignment="1">
      <alignment horizontal="left" vertical="center" wrapText="1"/>
    </xf>
    <xf numFmtId="2" fontId="68" fillId="2" borderId="4" xfId="6" applyNumberFormat="1" applyFont="1" applyFill="1" applyBorder="1" applyAlignment="1">
      <alignment horizontal="center" vertical="center" wrapText="1"/>
    </xf>
    <xf numFmtId="2" fontId="68" fillId="2" borderId="12" xfId="6" applyNumberFormat="1" applyFont="1" applyFill="1" applyBorder="1" applyAlignment="1">
      <alignment horizontal="center" vertical="center" wrapText="1"/>
    </xf>
    <xf numFmtId="0" fontId="68" fillId="2" borderId="9" xfId="6" applyFont="1" applyFill="1" applyBorder="1" applyAlignment="1">
      <alignment horizontal="center" vertical="center" wrapText="1"/>
    </xf>
    <xf numFmtId="2" fontId="68" fillId="21" borderId="19" xfId="6" applyNumberFormat="1" applyFont="1" applyFill="1" applyBorder="1" applyAlignment="1">
      <alignment horizontal="center" vertical="center" wrapText="1"/>
    </xf>
    <xf numFmtId="1" fontId="68" fillId="0" borderId="0" xfId="6" applyNumberFormat="1" applyFont="1" applyAlignment="1">
      <alignment horizontal="center" vertical="center" wrapText="1"/>
    </xf>
    <xf numFmtId="0" fontId="59" fillId="22" borderId="34" xfId="4" applyFont="1" applyFill="1" applyBorder="1" applyAlignment="1">
      <alignment horizontal="center" vertical="center"/>
    </xf>
    <xf numFmtId="0" fontId="59" fillId="22" borderId="12" xfId="4" applyFont="1" applyFill="1" applyBorder="1" applyAlignment="1">
      <alignment horizontal="center" vertical="center"/>
    </xf>
    <xf numFmtId="0" fontId="59" fillId="22" borderId="12" xfId="4" applyFont="1" applyFill="1" applyBorder="1" applyAlignment="1">
      <alignment horizontal="left" vertical="center"/>
    </xf>
    <xf numFmtId="2" fontId="59" fillId="22" borderId="12" xfId="4" applyNumberFormat="1" applyFont="1" applyFill="1" applyBorder="1" applyAlignment="1">
      <alignment horizontal="center" vertical="center"/>
    </xf>
    <xf numFmtId="0" fontId="59" fillId="22" borderId="35" xfId="4" applyFont="1" applyFill="1" applyBorder="1" applyAlignment="1">
      <alignment horizontal="center" vertical="center"/>
    </xf>
    <xf numFmtId="0" fontId="68" fillId="2" borderId="12" xfId="6" applyFont="1" applyFill="1" applyBorder="1" applyAlignment="1">
      <alignment horizontal="left" vertical="center" wrapText="1"/>
    </xf>
    <xf numFmtId="0" fontId="68" fillId="2" borderId="30" xfId="6" applyFont="1" applyFill="1" applyBorder="1" applyAlignment="1">
      <alignment horizontal="center" vertical="center" wrapText="1"/>
    </xf>
    <xf numFmtId="0" fontId="68" fillId="0" borderId="12" xfId="6" applyFont="1" applyBorder="1" applyAlignment="1">
      <alignment horizontal="left" vertical="center" wrapText="1"/>
    </xf>
    <xf numFmtId="2" fontId="68" fillId="0" borderId="12" xfId="6" applyNumberFormat="1" applyFont="1" applyBorder="1" applyAlignment="1">
      <alignment horizontal="center" vertical="center" wrapText="1"/>
    </xf>
    <xf numFmtId="0" fontId="68" fillId="0" borderId="12" xfId="6" applyFont="1" applyBorder="1" applyAlignment="1">
      <alignment horizontal="center" vertical="center" wrapText="1"/>
    </xf>
    <xf numFmtId="0" fontId="68" fillId="2" borderId="3" xfId="6" applyFont="1" applyFill="1" applyBorder="1" applyAlignment="1">
      <alignment horizontal="center" vertical="center" wrapText="1"/>
    </xf>
    <xf numFmtId="2" fontId="68" fillId="21" borderId="3" xfId="6" applyNumberFormat="1" applyFont="1" applyFill="1" applyBorder="1" applyAlignment="1">
      <alignment horizontal="center" vertical="center" wrapText="1"/>
    </xf>
    <xf numFmtId="0" fontId="68" fillId="21" borderId="3" xfId="6" applyFont="1" applyFill="1" applyBorder="1" applyAlignment="1">
      <alignment horizontal="center" vertical="center" wrapText="1"/>
    </xf>
    <xf numFmtId="0" fontId="68" fillId="2" borderId="34" xfId="6" applyFont="1" applyFill="1" applyBorder="1" applyAlignment="1">
      <alignment horizontal="center" vertical="center" wrapText="1"/>
    </xf>
    <xf numFmtId="0" fontId="68" fillId="2" borderId="12" xfId="6" applyFont="1" applyFill="1" applyBorder="1" applyAlignment="1">
      <alignment horizontal="center" vertical="center" wrapText="1"/>
    </xf>
    <xf numFmtId="2" fontId="68" fillId="2" borderId="35" xfId="6" applyNumberFormat="1" applyFont="1" applyFill="1" applyBorder="1" applyAlignment="1">
      <alignment horizontal="center" vertical="center" wrapText="1"/>
    </xf>
    <xf numFmtId="0" fontId="68" fillId="21" borderId="22" xfId="6" applyFont="1" applyFill="1" applyBorder="1" applyAlignment="1">
      <alignment horizontal="center" vertical="center" wrapText="1"/>
    </xf>
    <xf numFmtId="0" fontId="68" fillId="21" borderId="13" xfId="6" applyFont="1" applyFill="1" applyBorder="1" applyAlignment="1">
      <alignment horizontal="center" vertical="center" wrapText="1"/>
    </xf>
    <xf numFmtId="0" fontId="68" fillId="21" borderId="13" xfId="6" applyFont="1" applyFill="1" applyBorder="1" applyAlignment="1">
      <alignment horizontal="left" vertical="center" wrapText="1"/>
    </xf>
    <xf numFmtId="2" fontId="68" fillId="21" borderId="17" xfId="6" applyNumberFormat="1" applyFont="1" applyFill="1" applyBorder="1" applyAlignment="1">
      <alignment horizontal="center" vertical="center" wrapText="1"/>
    </xf>
    <xf numFmtId="0" fontId="68" fillId="21" borderId="21" xfId="6" applyFont="1" applyFill="1" applyBorder="1" applyAlignment="1">
      <alignment horizontal="center" vertical="center" wrapText="1"/>
    </xf>
    <xf numFmtId="0" fontId="59" fillId="23" borderId="34" xfId="4" applyFont="1" applyFill="1" applyBorder="1" applyAlignment="1">
      <alignment horizontal="center" vertical="center"/>
    </xf>
    <xf numFmtId="0" fontId="68" fillId="23" borderId="12" xfId="6" applyFont="1" applyFill="1" applyBorder="1" applyAlignment="1">
      <alignment horizontal="center" vertical="center" wrapText="1"/>
    </xf>
    <xf numFmtId="0" fontId="59" fillId="23" borderId="12" xfId="4" applyFont="1" applyFill="1" applyBorder="1" applyAlignment="1">
      <alignment horizontal="left" vertical="center"/>
    </xf>
    <xf numFmtId="0" fontId="68" fillId="23" borderId="35" xfId="6" applyFont="1" applyFill="1" applyBorder="1" applyAlignment="1">
      <alignment horizontal="center" vertical="center" wrapText="1"/>
    </xf>
    <xf numFmtId="2" fontId="44" fillId="21" borderId="58" xfId="6" applyNumberFormat="1" applyFont="1" applyFill="1" applyBorder="1" applyAlignment="1">
      <alignment horizontal="center" vertical="center" wrapText="1"/>
    </xf>
    <xf numFmtId="0" fontId="59" fillId="23" borderId="5" xfId="4" applyFont="1" applyFill="1" applyBorder="1" applyAlignment="1">
      <alignment horizontal="center" vertical="center"/>
    </xf>
    <xf numFmtId="0" fontId="59" fillId="23" borderId="4" xfId="4" applyFont="1" applyFill="1" applyBorder="1" applyAlignment="1">
      <alignment horizontal="center" vertical="center"/>
    </xf>
    <xf numFmtId="0" fontId="59" fillId="23" borderId="4" xfId="4" applyFont="1" applyFill="1" applyBorder="1" applyAlignment="1">
      <alignment horizontal="left" vertical="center"/>
    </xf>
    <xf numFmtId="2" fontId="59" fillId="23" borderId="4" xfId="4" applyNumberFormat="1" applyFont="1" applyFill="1" applyBorder="1" applyAlignment="1">
      <alignment horizontal="center" vertical="center"/>
    </xf>
    <xf numFmtId="0" fontId="59" fillId="23" borderId="9" xfId="4" applyFont="1" applyFill="1" applyBorder="1" applyAlignment="1">
      <alignment horizontal="center" vertical="center"/>
    </xf>
    <xf numFmtId="0" fontId="68" fillId="2" borderId="2" xfId="6" applyFont="1" applyFill="1" applyBorder="1" applyAlignment="1">
      <alignment horizontal="center" vertical="center" wrapText="1"/>
    </xf>
    <xf numFmtId="0" fontId="68" fillId="2" borderId="0" xfId="6" applyFont="1" applyFill="1" applyAlignment="1">
      <alignment horizontal="center" vertical="center" wrapText="1"/>
    </xf>
    <xf numFmtId="0" fontId="68" fillId="2" borderId="0" xfId="6" applyFont="1" applyFill="1" applyAlignment="1">
      <alignment horizontal="left" vertical="center" wrapText="1"/>
    </xf>
    <xf numFmtId="2" fontId="68" fillId="2" borderId="0" xfId="6" applyNumberFormat="1" applyFont="1" applyFill="1" applyAlignment="1">
      <alignment horizontal="center" vertical="center" wrapText="1"/>
    </xf>
    <xf numFmtId="0" fontId="68" fillId="2" borderId="39" xfId="6" applyFont="1" applyFill="1" applyBorder="1" applyAlignment="1">
      <alignment horizontal="center" vertical="center" wrapText="1"/>
    </xf>
    <xf numFmtId="0" fontId="68" fillId="21" borderId="58" xfId="6" applyFont="1" applyFill="1" applyBorder="1" applyAlignment="1">
      <alignment horizontal="center" vertical="center" wrapText="1"/>
    </xf>
    <xf numFmtId="0" fontId="68" fillId="2" borderId="22" xfId="6" applyFont="1" applyFill="1" applyBorder="1" applyAlignment="1">
      <alignment horizontal="center" vertical="center" wrapText="1"/>
    </xf>
    <xf numFmtId="0" fontId="68" fillId="2" borderId="13" xfId="6" applyFont="1" applyFill="1" applyBorder="1" applyAlignment="1">
      <alignment horizontal="center" vertical="center" wrapText="1"/>
    </xf>
    <xf numFmtId="0" fontId="68" fillId="2" borderId="13" xfId="6" applyFont="1" applyFill="1" applyBorder="1" applyAlignment="1">
      <alignment horizontal="left" vertical="center" wrapText="1"/>
    </xf>
    <xf numFmtId="2" fontId="68" fillId="2" borderId="13" xfId="6" applyNumberFormat="1" applyFont="1" applyFill="1" applyBorder="1" applyAlignment="1">
      <alignment horizontal="center" vertical="center" wrapText="1"/>
    </xf>
    <xf numFmtId="0" fontId="68" fillId="2" borderId="21" xfId="6" applyFont="1" applyFill="1" applyBorder="1" applyAlignment="1">
      <alignment horizontal="center" vertical="center" wrapText="1"/>
    </xf>
    <xf numFmtId="0" fontId="68" fillId="21" borderId="59" xfId="6" applyFont="1" applyFill="1" applyBorder="1" applyAlignment="1">
      <alignment horizontal="center" vertical="center" wrapText="1"/>
    </xf>
    <xf numFmtId="2" fontId="68" fillId="21" borderId="12" xfId="6" applyNumberFormat="1" applyFont="1" applyFill="1" applyBorder="1" applyAlignment="1">
      <alignment horizontal="center" vertical="center" wrapText="1"/>
    </xf>
    <xf numFmtId="2" fontId="68" fillId="21" borderId="18" xfId="6" applyNumberFormat="1" applyFont="1" applyFill="1" applyBorder="1" applyAlignment="1">
      <alignment horizontal="center" vertical="center" wrapText="1"/>
    </xf>
    <xf numFmtId="0" fontId="68" fillId="21" borderId="35" xfId="6" applyFont="1" applyFill="1" applyBorder="1" applyAlignment="1">
      <alignment horizontal="center" vertical="center" wrapText="1"/>
    </xf>
    <xf numFmtId="0" fontId="59" fillId="24" borderId="5" xfId="4" applyFont="1" applyFill="1" applyBorder="1" applyAlignment="1">
      <alignment horizontal="center" vertical="center"/>
    </xf>
    <xf numFmtId="0" fontId="59" fillId="22" borderId="0" xfId="4" applyFont="1" applyFill="1" applyAlignment="1">
      <alignment horizontal="center" vertical="center"/>
    </xf>
    <xf numFmtId="0" fontId="59" fillId="22" borderId="0" xfId="4" applyFont="1" applyFill="1" applyAlignment="1">
      <alignment horizontal="left" vertical="center"/>
    </xf>
    <xf numFmtId="2" fontId="59" fillId="22" borderId="0" xfId="4" applyNumberFormat="1" applyFont="1" applyFill="1" applyAlignment="1">
      <alignment horizontal="center" vertical="center"/>
    </xf>
    <xf numFmtId="2" fontId="68" fillId="21" borderId="56" xfId="6" applyNumberFormat="1" applyFont="1" applyFill="1" applyBorder="1" applyAlignment="1">
      <alignment horizontal="center" vertical="center" wrapText="1"/>
    </xf>
    <xf numFmtId="2" fontId="44" fillId="21" borderId="56" xfId="6" applyNumberFormat="1" applyFont="1" applyFill="1" applyBorder="1" applyAlignment="1">
      <alignment horizontal="center" vertical="center" wrapText="1"/>
    </xf>
    <xf numFmtId="0" fontId="68" fillId="3" borderId="34" xfId="6" applyFont="1" applyFill="1" applyBorder="1" applyAlignment="1">
      <alignment horizontal="center" vertical="center" wrapText="1"/>
    </xf>
    <xf numFmtId="0" fontId="68" fillId="3" borderId="12" xfId="6" applyFont="1" applyFill="1" applyBorder="1" applyAlignment="1">
      <alignment horizontal="center" vertical="center" wrapText="1"/>
    </xf>
    <xf numFmtId="0" fontId="68" fillId="3" borderId="12" xfId="6" applyFont="1" applyFill="1" applyBorder="1" applyAlignment="1">
      <alignment horizontal="left" vertical="center" wrapText="1"/>
    </xf>
    <xf numFmtId="2" fontId="68" fillId="3" borderId="12" xfId="6" applyNumberFormat="1" applyFont="1" applyFill="1" applyBorder="1" applyAlignment="1">
      <alignment horizontal="center" vertical="center" wrapText="1"/>
    </xf>
    <xf numFmtId="0" fontId="68" fillId="3" borderId="35" xfId="6" applyFont="1" applyFill="1" applyBorder="1" applyAlignment="1">
      <alignment horizontal="center" vertical="center" wrapText="1"/>
    </xf>
    <xf numFmtId="4" fontId="68" fillId="25" borderId="4" xfId="6" applyNumberFormat="1" applyFont="1" applyFill="1" applyBorder="1" applyAlignment="1">
      <alignment horizontal="center" vertical="center" wrapText="1"/>
    </xf>
    <xf numFmtId="4" fontId="68" fillId="25" borderId="4" xfId="29" applyNumberFormat="1" applyFont="1" applyFill="1" applyBorder="1" applyAlignment="1">
      <alignment horizontal="center" vertical="center" wrapText="1"/>
    </xf>
    <xf numFmtId="4" fontId="68" fillId="25" borderId="9" xfId="29" applyNumberFormat="1" applyFont="1" applyFill="1" applyBorder="1" applyAlignment="1">
      <alignment horizontal="center" vertical="center" wrapText="1"/>
    </xf>
    <xf numFmtId="4" fontId="68" fillId="23" borderId="0" xfId="6" applyNumberFormat="1" applyFont="1" applyFill="1" applyAlignment="1">
      <alignment horizontal="center" vertical="center" wrapText="1"/>
    </xf>
    <xf numFmtId="4" fontId="68" fillId="23" borderId="0" xfId="29" applyNumberFormat="1" applyFont="1" applyFill="1" applyBorder="1" applyAlignment="1">
      <alignment horizontal="center" vertical="center" wrapText="1"/>
    </xf>
    <xf numFmtId="4" fontId="68" fillId="23" borderId="12" xfId="6" applyNumberFormat="1" applyFont="1" applyFill="1" applyBorder="1" applyAlignment="1">
      <alignment horizontal="center" vertical="center" wrapText="1"/>
    </xf>
    <xf numFmtId="4" fontId="68" fillId="23" borderId="12" xfId="29" applyNumberFormat="1" applyFont="1" applyFill="1" applyBorder="1" applyAlignment="1">
      <alignment horizontal="center" vertical="center" wrapText="1"/>
    </xf>
    <xf numFmtId="4" fontId="68" fillId="23" borderId="35" xfId="29" applyNumberFormat="1" applyFont="1" applyFill="1" applyBorder="1" applyAlignment="1">
      <alignment horizontal="center" vertical="center" wrapText="1"/>
    </xf>
    <xf numFmtId="4" fontId="68" fillId="21" borderId="4" xfId="6" applyNumberFormat="1" applyFont="1" applyFill="1" applyBorder="1" applyAlignment="1">
      <alignment horizontal="center" vertical="center" wrapText="1"/>
    </xf>
    <xf numFmtId="4" fontId="68" fillId="21" borderId="4" xfId="29" applyNumberFormat="1" applyFont="1" applyFill="1" applyBorder="1" applyAlignment="1">
      <alignment horizontal="center" vertical="center" wrapText="1"/>
    </xf>
    <xf numFmtId="4" fontId="68" fillId="21" borderId="9" xfId="29" applyNumberFormat="1" applyFont="1" applyFill="1" applyBorder="1" applyAlignment="1">
      <alignment horizontal="center" vertical="center" wrapText="1"/>
    </xf>
    <xf numFmtId="4" fontId="68" fillId="0" borderId="0" xfId="6" applyNumberFormat="1" applyFont="1" applyAlignment="1">
      <alignment horizontal="center" vertical="center" wrapText="1"/>
    </xf>
    <xf numFmtId="4" fontId="68" fillId="0" borderId="0" xfId="29" applyNumberFormat="1" applyFont="1" applyFill="1" applyBorder="1" applyAlignment="1">
      <alignment horizontal="center" vertical="center" wrapText="1"/>
    </xf>
    <xf numFmtId="4" fontId="68" fillId="0" borderId="12" xfId="29" applyNumberFormat="1" applyFont="1" applyFill="1" applyBorder="1" applyAlignment="1">
      <alignment horizontal="center" vertical="center" wrapText="1"/>
    </xf>
    <xf numFmtId="4" fontId="68" fillId="0" borderId="0" xfId="6" applyNumberFormat="1" applyFont="1" applyAlignment="1">
      <alignment vertical="center" wrapText="1"/>
    </xf>
    <xf numFmtId="0" fontId="59" fillId="19" borderId="5" xfId="4" applyFont="1" applyFill="1" applyBorder="1" applyAlignment="1">
      <alignment horizontal="center" vertical="center"/>
    </xf>
    <xf numFmtId="0" fontId="59" fillId="19" borderId="4" xfId="4" applyFont="1" applyFill="1" applyBorder="1" applyAlignment="1">
      <alignment vertical="center"/>
    </xf>
    <xf numFmtId="0" fontId="59" fillId="19" borderId="4" xfId="4" applyFont="1" applyFill="1" applyBorder="1" applyAlignment="1">
      <alignment vertical="center" wrapText="1"/>
    </xf>
    <xf numFmtId="0" fontId="59" fillId="19" borderId="9" xfId="4" applyFont="1" applyFill="1" applyBorder="1" applyAlignment="1">
      <alignment vertical="center" wrapText="1"/>
    </xf>
    <xf numFmtId="0" fontId="59" fillId="6" borderId="34" xfId="2" applyFont="1" applyFill="1" applyBorder="1" applyAlignment="1">
      <alignment horizontal="center" vertical="center" wrapText="1"/>
    </xf>
    <xf numFmtId="0" fontId="59" fillId="6" borderId="22" xfId="2" applyFont="1" applyFill="1" applyBorder="1" applyAlignment="1">
      <alignment horizontal="center" vertical="center" wrapText="1"/>
    </xf>
    <xf numFmtId="0" fontId="68" fillId="0" borderId="13" xfId="6" applyFont="1" applyBorder="1" applyAlignment="1">
      <alignment horizontal="center" vertical="center" wrapText="1"/>
    </xf>
    <xf numFmtId="0" fontId="68" fillId="0" borderId="13" xfId="6" applyFont="1" applyBorder="1" applyAlignment="1">
      <alignment horizontal="left" vertical="center" wrapText="1"/>
    </xf>
    <xf numFmtId="2" fontId="68" fillId="0" borderId="13" xfId="6" applyNumberFormat="1" applyFont="1" applyBorder="1" applyAlignment="1">
      <alignment horizontal="center" vertical="center" wrapText="1"/>
    </xf>
    <xf numFmtId="2" fontId="75" fillId="21" borderId="4" xfId="10" applyNumberFormat="1" applyFont="1" applyFill="1" applyBorder="1" applyAlignment="1" applyProtection="1">
      <alignment horizontal="right" vertical="center" wrapText="1"/>
      <protection locked="0"/>
    </xf>
    <xf numFmtId="2" fontId="75" fillId="0" borderId="0" xfId="10" applyNumberFormat="1" applyFont="1" applyBorder="1" applyAlignment="1" applyProtection="1">
      <alignment horizontal="right" vertical="center" wrapText="1"/>
      <protection locked="0"/>
    </xf>
    <xf numFmtId="2" fontId="75" fillId="0" borderId="13" xfId="10" applyNumberFormat="1" applyFont="1" applyBorder="1" applyAlignment="1" applyProtection="1">
      <alignment horizontal="right" vertical="center" wrapText="1"/>
      <protection locked="0"/>
    </xf>
    <xf numFmtId="2" fontId="76" fillId="21" borderId="4" xfId="10" applyNumberFormat="1" applyFont="1" applyFill="1" applyBorder="1" applyAlignment="1" applyProtection="1">
      <alignment horizontal="right" vertical="center" wrapText="1"/>
      <protection locked="0"/>
    </xf>
    <xf numFmtId="2" fontId="76" fillId="0" borderId="0" xfId="10" applyNumberFormat="1" applyFont="1" applyBorder="1" applyAlignment="1" applyProtection="1">
      <alignment horizontal="right" vertical="center" wrapText="1"/>
      <protection locked="0"/>
    </xf>
    <xf numFmtId="2" fontId="75" fillId="0" borderId="12" xfId="10" applyNumberFormat="1" applyFont="1" applyBorder="1" applyAlignment="1" applyProtection="1">
      <alignment horizontal="right" vertical="center" wrapText="1"/>
      <protection locked="0"/>
    </xf>
    <xf numFmtId="2" fontId="68" fillId="0" borderId="0" xfId="10" applyNumberFormat="1" applyFont="1" applyBorder="1" applyAlignment="1" applyProtection="1">
      <alignment horizontal="right" vertical="center" wrapText="1"/>
      <protection locked="0"/>
    </xf>
    <xf numFmtId="2" fontId="68" fillId="21" borderId="4" xfId="10" applyNumberFormat="1" applyFont="1" applyFill="1" applyBorder="1" applyAlignment="1" applyProtection="1">
      <alignment horizontal="right" vertical="center" wrapText="1"/>
      <protection locked="0"/>
    </xf>
    <xf numFmtId="2" fontId="68" fillId="0" borderId="12" xfId="10" applyNumberFormat="1" applyFont="1" applyBorder="1" applyAlignment="1" applyProtection="1">
      <alignment horizontal="right" vertical="center" wrapText="1"/>
      <protection locked="0"/>
    </xf>
    <xf numFmtId="0" fontId="68" fillId="3" borderId="5" xfId="6" applyFont="1" applyFill="1" applyBorder="1" applyAlignment="1">
      <alignment horizontal="center" vertical="center" wrapText="1"/>
    </xf>
    <xf numFmtId="0" fontId="68" fillId="3" borderId="4" xfId="6" applyFont="1" applyFill="1" applyBorder="1" applyAlignment="1">
      <alignment horizontal="center" vertical="center" wrapText="1"/>
    </xf>
    <xf numFmtId="0" fontId="68" fillId="3" borderId="4" xfId="6" applyFont="1" applyFill="1" applyBorder="1" applyAlignment="1">
      <alignment horizontal="left" vertical="center" wrapText="1"/>
    </xf>
    <xf numFmtId="2" fontId="68" fillId="3" borderId="4" xfId="6" applyNumberFormat="1" applyFont="1" applyFill="1" applyBorder="1" applyAlignment="1">
      <alignment horizontal="center" vertical="center" wrapText="1"/>
    </xf>
    <xf numFmtId="0" fontId="68" fillId="3" borderId="9" xfId="6" applyFont="1" applyFill="1" applyBorder="1" applyAlignment="1">
      <alignment horizontal="center" vertical="center" wrapText="1"/>
    </xf>
    <xf numFmtId="2" fontId="68" fillId="21" borderId="7" xfId="6" applyNumberFormat="1" applyFont="1" applyFill="1" applyBorder="1" applyAlignment="1">
      <alignment horizontal="center" vertical="center" wrapText="1"/>
    </xf>
    <xf numFmtId="2" fontId="68" fillId="0" borderId="0" xfId="2" applyNumberFormat="1" applyFont="1" applyAlignment="1">
      <alignment horizontal="center" vertical="center" wrapText="1"/>
    </xf>
    <xf numFmtId="0" fontId="68" fillId="0" borderId="0" xfId="2" applyFont="1" applyAlignment="1">
      <alignment vertical="center" wrapText="1"/>
    </xf>
    <xf numFmtId="0" fontId="59" fillId="19" borderId="4" xfId="4" applyFont="1" applyFill="1" applyBorder="1" applyAlignment="1">
      <alignment horizontal="center" vertical="center"/>
    </xf>
    <xf numFmtId="0" fontId="59" fillId="6" borderId="44" xfId="2" applyFont="1" applyFill="1" applyBorder="1" applyAlignment="1">
      <alignment horizontal="center" vertical="center" wrapText="1"/>
    </xf>
    <xf numFmtId="2" fontId="59" fillId="3" borderId="5" xfId="4" applyNumberFormat="1" applyFont="1" applyFill="1" applyBorder="1" applyAlignment="1">
      <alignment horizontal="center" vertical="center"/>
    </xf>
    <xf numFmtId="2" fontId="59" fillId="3" borderId="4" xfId="4" applyNumberFormat="1" applyFont="1" applyFill="1" applyBorder="1" applyAlignment="1">
      <alignment horizontal="left" vertical="center"/>
    </xf>
    <xf numFmtId="0" fontId="68" fillId="2" borderId="35" xfId="6" applyFont="1" applyFill="1" applyBorder="1" applyAlignment="1">
      <alignment horizontal="center" vertical="center" wrapText="1"/>
    </xf>
    <xf numFmtId="2" fontId="68" fillId="21" borderId="4" xfId="10" applyNumberFormat="1" applyFont="1" applyFill="1" applyBorder="1" applyAlignment="1" applyProtection="1">
      <alignment horizontal="center" vertical="center" wrapText="1"/>
      <protection locked="0"/>
    </xf>
    <xf numFmtId="2" fontId="68" fillId="21" borderId="5" xfId="10" applyNumberFormat="1" applyFont="1" applyFill="1" applyBorder="1" applyAlignment="1" applyProtection="1">
      <alignment horizontal="center" vertical="center" wrapText="1"/>
      <protection locked="0"/>
    </xf>
    <xf numFmtId="0" fontId="59" fillId="0" borderId="0" xfId="15" applyFont="1" applyAlignment="1" applyProtection="1">
      <alignment horizontal="center" vertical="center"/>
      <protection locked="0"/>
    </xf>
    <xf numFmtId="0" fontId="59" fillId="0" borderId="0" xfId="15" applyFont="1" applyAlignment="1" applyProtection="1">
      <alignment vertical="center"/>
      <protection locked="0"/>
    </xf>
    <xf numFmtId="0" fontId="68" fillId="0" borderId="0" xfId="15" applyFont="1" applyAlignment="1" applyProtection="1">
      <alignment vertical="center" wrapText="1"/>
      <protection locked="0"/>
    </xf>
    <xf numFmtId="2" fontId="59" fillId="0" borderId="0" xfId="15" applyNumberFormat="1" applyFont="1" applyAlignment="1" applyProtection="1">
      <alignment vertical="center" wrapText="1"/>
      <protection locked="0"/>
    </xf>
    <xf numFmtId="0" fontId="59" fillId="0" borderId="0" xfId="15" applyFont="1" applyAlignment="1" applyProtection="1">
      <alignment vertical="center" wrapText="1"/>
      <protection locked="0"/>
    </xf>
    <xf numFmtId="0" fontId="59" fillId="0" borderId="0" xfId="6" applyFont="1" applyAlignment="1">
      <alignment vertical="center" wrapText="1"/>
    </xf>
    <xf numFmtId="0" fontId="66" fillId="3" borderId="4" xfId="15" applyFont="1" applyFill="1" applyBorder="1" applyAlignment="1">
      <alignment horizontal="center" vertical="center"/>
    </xf>
    <xf numFmtId="0" fontId="70" fillId="0" borderId="0" xfId="15" applyFont="1" applyAlignment="1" applyProtection="1">
      <alignment horizontal="center" vertical="center"/>
      <protection locked="0"/>
    </xf>
    <xf numFmtId="0" fontId="66" fillId="0" borderId="0" xfId="15" applyFont="1" applyAlignment="1" applyProtection="1">
      <alignment horizontal="center" vertical="top"/>
      <protection locked="0"/>
    </xf>
    <xf numFmtId="0" fontId="78" fillId="0" borderId="0" xfId="2" applyFont="1" applyAlignment="1">
      <alignment horizontal="left" vertical="center"/>
    </xf>
    <xf numFmtId="166" fontId="78" fillId="0" borderId="0" xfId="2" applyNumberFormat="1" applyFont="1" applyAlignment="1">
      <alignment horizontal="left" vertical="center"/>
    </xf>
    <xf numFmtId="166" fontId="79" fillId="0" borderId="0" xfId="2" applyNumberFormat="1" applyFont="1" applyAlignment="1">
      <alignment horizontal="left" vertical="center"/>
    </xf>
    <xf numFmtId="166" fontId="11" fillId="0" borderId="0" xfId="4" applyNumberFormat="1" applyAlignment="1">
      <alignment horizontal="center" vertical="center"/>
    </xf>
    <xf numFmtId="0" fontId="36" fillId="0" borderId="0" xfId="47" applyFont="1"/>
    <xf numFmtId="0" fontId="5" fillId="0" borderId="0" xfId="47"/>
    <xf numFmtId="0" fontId="11" fillId="0" borderId="5" xfId="4" applyBorder="1" applyAlignment="1">
      <alignment horizontal="center" vertical="center"/>
    </xf>
    <xf numFmtId="0" fontId="31" fillId="10" borderId="23" xfId="2" applyFont="1" applyFill="1" applyBorder="1" applyAlignment="1">
      <alignment horizontal="center" vertical="center" wrapText="1"/>
    </xf>
    <xf numFmtId="0" fontId="59" fillId="6" borderId="23" xfId="2" applyFont="1" applyFill="1" applyBorder="1" applyAlignment="1">
      <alignment horizontal="center" vertical="center" wrapText="1"/>
    </xf>
    <xf numFmtId="0" fontId="59" fillId="6" borderId="30" xfId="2" applyFont="1" applyFill="1" applyBorder="1" applyAlignment="1">
      <alignment horizontal="center" vertical="center" wrapText="1"/>
    </xf>
    <xf numFmtId="4" fontId="27" fillId="17" borderId="5" xfId="2" applyNumberFormat="1" applyFont="1" applyFill="1" applyBorder="1" applyAlignment="1" applyProtection="1">
      <alignment horizontal="left" vertical="center"/>
      <protection hidden="1"/>
    </xf>
    <xf numFmtId="4" fontId="27" fillId="17" borderId="4" xfId="2" applyNumberFormat="1" applyFont="1" applyFill="1" applyBorder="1" applyAlignment="1" applyProtection="1">
      <alignment horizontal="left" vertical="center"/>
      <protection hidden="1"/>
    </xf>
    <xf numFmtId="0" fontId="59" fillId="3" borderId="4" xfId="4" applyFont="1" applyFill="1" applyBorder="1" applyAlignment="1">
      <alignment horizontal="left" vertical="center"/>
    </xf>
    <xf numFmtId="2" fontId="0" fillId="0" borderId="4" xfId="4" applyNumberFormat="1" applyFont="1" applyBorder="1" applyAlignment="1">
      <alignment horizontal="center" vertical="center"/>
    </xf>
    <xf numFmtId="2" fontId="11" fillId="0" borderId="4" xfId="4" applyNumberFormat="1" applyBorder="1" applyAlignment="1">
      <alignment horizontal="center" vertical="center" wrapText="1"/>
    </xf>
    <xf numFmtId="0" fontId="0" fillId="0" borderId="4" xfId="4" applyFont="1" applyBorder="1" applyAlignment="1">
      <alignment horizontal="center" vertical="center" wrapText="1"/>
    </xf>
    <xf numFmtId="0" fontId="0" fillId="0" borderId="13" xfId="6" applyFont="1" applyBorder="1" applyAlignment="1">
      <alignment horizontal="center" vertical="center" wrapText="1"/>
    </xf>
    <xf numFmtId="0" fontId="0" fillId="0" borderId="12" xfId="0" applyBorder="1" applyAlignment="1">
      <alignment horizontal="left" vertical="center" wrapText="1"/>
    </xf>
    <xf numFmtId="0" fontId="0" fillId="0" borderId="12" xfId="6" applyFont="1" applyBorder="1" applyAlignment="1">
      <alignment horizontal="center" vertical="center" wrapText="1"/>
    </xf>
    <xf numFmtId="0" fontId="0" fillId="0" borderId="3" xfId="6" applyFont="1" applyBorder="1" applyAlignment="1">
      <alignment horizontal="left" vertical="center" wrapText="1"/>
    </xf>
    <xf numFmtId="0" fontId="0" fillId="0" borderId="12" xfId="2" applyFont="1" applyBorder="1" applyAlignment="1">
      <alignment horizontal="center" vertical="center" wrapText="1"/>
    </xf>
    <xf numFmtId="2" fontId="11" fillId="0" borderId="12" xfId="6" applyNumberFormat="1" applyBorder="1" applyAlignment="1">
      <alignment horizontal="center" vertical="center" wrapText="1"/>
    </xf>
    <xf numFmtId="0" fontId="0" fillId="0" borderId="4" xfId="6" applyFont="1" applyBorder="1" applyAlignment="1">
      <alignment horizontal="left" vertical="center" wrapText="1"/>
    </xf>
    <xf numFmtId="0" fontId="54" fillId="0" borderId="13" xfId="0" applyFont="1" applyBorder="1" applyAlignment="1">
      <alignment horizontal="center" vertical="center" wrapText="1"/>
    </xf>
    <xf numFmtId="2" fontId="11" fillId="0" borderId="4" xfId="35" applyNumberFormat="1" applyFont="1" applyBorder="1" applyAlignment="1">
      <alignment horizontal="center" vertical="center"/>
    </xf>
    <xf numFmtId="4" fontId="0" fillId="0" borderId="4" xfId="11" applyNumberFormat="1" applyFont="1" applyFill="1" applyBorder="1" applyAlignment="1">
      <alignment horizontal="center" vertical="center"/>
    </xf>
    <xf numFmtId="0" fontId="35" fillId="0" borderId="0" xfId="0" applyFont="1" applyAlignment="1">
      <alignment vertical="center" wrapText="1"/>
    </xf>
    <xf numFmtId="166" fontId="11" fillId="0" borderId="12" xfId="4" applyNumberFormat="1" applyBorder="1" applyAlignment="1">
      <alignment horizontal="center" vertical="center"/>
    </xf>
    <xf numFmtId="0" fontId="0" fillId="0" borderId="13" xfId="35" applyFont="1" applyBorder="1" applyAlignment="1">
      <alignment horizontal="justify" vertical="center"/>
    </xf>
    <xf numFmtId="4" fontId="27" fillId="0" borderId="0" xfId="2" quotePrefix="1" applyNumberFormat="1" applyFont="1" applyAlignment="1">
      <alignment vertical="center"/>
    </xf>
    <xf numFmtId="4" fontId="26" fillId="0" borderId="0" xfId="2" applyNumberFormat="1" applyAlignment="1">
      <alignment horizontal="left" vertical="center"/>
    </xf>
    <xf numFmtId="4" fontId="28" fillId="0" borderId="5" xfId="2" quotePrefix="1" applyNumberFormat="1" applyFont="1" applyBorder="1" applyAlignment="1">
      <alignment horizontal="left" vertical="center"/>
    </xf>
    <xf numFmtId="4" fontId="28" fillId="0" borderId="9" xfId="2" quotePrefix="1" applyNumberFormat="1" applyFont="1" applyBorder="1" applyAlignment="1">
      <alignment horizontal="left" vertical="center"/>
    </xf>
    <xf numFmtId="4" fontId="27" fillId="17" borderId="5" xfId="2" quotePrefix="1" applyNumberFormat="1" applyFont="1" applyFill="1" applyBorder="1" applyAlignment="1" applyProtection="1">
      <alignment vertical="center"/>
      <protection hidden="1"/>
    </xf>
    <xf numFmtId="49" fontId="27" fillId="17" borderId="4" xfId="2" quotePrefix="1" applyNumberFormat="1" applyFont="1" applyFill="1" applyBorder="1" applyAlignment="1" applyProtection="1">
      <alignment horizontal="left" vertical="center"/>
      <protection hidden="1"/>
    </xf>
    <xf numFmtId="4" fontId="28" fillId="0" borderId="5" xfId="2" applyNumberFormat="1" applyFont="1" applyBorder="1" applyAlignment="1">
      <alignment horizontal="left" vertical="center"/>
    </xf>
    <xf numFmtId="4" fontId="28" fillId="0" borderId="9" xfId="2" applyNumberFormat="1" applyFont="1" applyBorder="1" applyAlignment="1">
      <alignment horizontal="left" vertical="center"/>
    </xf>
    <xf numFmtId="4" fontId="27" fillId="17" borderId="5" xfId="2" applyNumberFormat="1" applyFont="1" applyFill="1" applyBorder="1" applyAlignment="1" applyProtection="1">
      <alignment vertical="center"/>
      <protection hidden="1"/>
    </xf>
    <xf numFmtId="49" fontId="27" fillId="17" borderId="4" xfId="2" applyNumberFormat="1" applyFont="1" applyFill="1" applyBorder="1" applyAlignment="1" applyProtection="1">
      <alignment horizontal="left" vertical="center"/>
      <protection hidden="1"/>
    </xf>
    <xf numFmtId="14" fontId="27" fillId="0" borderId="5" xfId="2" applyNumberFormat="1" applyFont="1" applyBorder="1" applyAlignment="1" applyProtection="1">
      <alignment vertical="center"/>
      <protection hidden="1"/>
    </xf>
    <xf numFmtId="4" fontId="28" fillId="0" borderId="0" xfId="2" applyNumberFormat="1" applyFont="1" applyAlignment="1">
      <alignment horizontal="center" vertical="center"/>
    </xf>
    <xf numFmtId="4" fontId="27" fillId="17" borderId="0" xfId="2" applyNumberFormat="1" applyFont="1" applyFill="1" applyAlignment="1" applyProtection="1">
      <alignment horizontal="center" vertical="center"/>
      <protection hidden="1"/>
    </xf>
    <xf numFmtId="49" fontId="27" fillId="17" borderId="0" xfId="2" applyNumberFormat="1" applyFont="1" applyFill="1" applyAlignment="1" applyProtection="1">
      <alignment horizontal="center" vertical="center"/>
      <protection hidden="1"/>
    </xf>
    <xf numFmtId="4" fontId="85" fillId="6" borderId="23" xfId="2" applyNumberFormat="1" applyFont="1" applyFill="1" applyBorder="1" applyAlignment="1">
      <alignment horizontal="center" vertical="center" wrapText="1"/>
    </xf>
    <xf numFmtId="4" fontId="86" fillId="6" borderId="30" xfId="43" applyNumberFormat="1" applyFont="1" applyFill="1" applyBorder="1" applyAlignment="1">
      <alignment horizontal="center" vertical="center" wrapText="1"/>
    </xf>
    <xf numFmtId="0" fontId="87" fillId="0" borderId="0" xfId="2" applyFont="1" applyAlignment="1">
      <alignment horizontal="left" vertical="center"/>
    </xf>
    <xf numFmtId="0" fontId="84" fillId="19" borderId="4" xfId="4" applyFont="1" applyFill="1" applyBorder="1" applyAlignment="1">
      <alignment horizontal="center" vertical="center"/>
    </xf>
    <xf numFmtId="0" fontId="85" fillId="6" borderId="35" xfId="2" applyFont="1" applyFill="1" applyBorder="1" applyAlignment="1">
      <alignment horizontal="center" vertical="center" wrapText="1"/>
    </xf>
    <xf numFmtId="0" fontId="85" fillId="6" borderId="23" xfId="2" applyFont="1" applyFill="1" applyBorder="1" applyAlignment="1">
      <alignment horizontal="center" vertical="center" wrapText="1"/>
    </xf>
    <xf numFmtId="4" fontId="85" fillId="6" borderId="23" xfId="43" applyNumberFormat="1" applyFont="1" applyFill="1" applyBorder="1" applyAlignment="1">
      <alignment horizontal="center" vertical="center" wrapText="1"/>
    </xf>
    <xf numFmtId="0" fontId="26" fillId="0" borderId="0" xfId="2" applyAlignment="1">
      <alignment horizontal="left" vertical="center" wrapText="1"/>
    </xf>
    <xf numFmtId="0" fontId="84" fillId="20" borderId="4" xfId="4" applyFont="1" applyFill="1" applyBorder="1" applyAlignment="1">
      <alignment horizontal="center" vertical="center"/>
    </xf>
    <xf numFmtId="0" fontId="84" fillId="20" borderId="4" xfId="4" applyFont="1" applyFill="1" applyBorder="1" applyAlignment="1">
      <alignment horizontal="left" vertical="center"/>
    </xf>
    <xf numFmtId="4" fontId="84" fillId="20" borderId="4" xfId="4" applyNumberFormat="1" applyFont="1" applyFill="1" applyBorder="1" applyAlignment="1">
      <alignment horizontal="center" vertical="center"/>
    </xf>
    <xf numFmtId="0" fontId="84" fillId="22" borderId="4" xfId="4" applyFont="1" applyFill="1" applyBorder="1" applyAlignment="1">
      <alignment horizontal="center" vertical="center"/>
    </xf>
    <xf numFmtId="0" fontId="84" fillId="22" borderId="4" xfId="4" applyFont="1" applyFill="1" applyBorder="1" applyAlignment="1">
      <alignment horizontal="left" vertical="center"/>
    </xf>
    <xf numFmtId="4" fontId="84" fillId="22" borderId="4" xfId="4" applyNumberFormat="1" applyFont="1" applyFill="1" applyBorder="1" applyAlignment="1">
      <alignment horizontal="center" vertical="center"/>
    </xf>
    <xf numFmtId="166" fontId="84" fillId="22" borderId="4" xfId="4" applyNumberFormat="1" applyFont="1" applyFill="1" applyBorder="1" applyAlignment="1">
      <alignment horizontal="center" vertical="center"/>
    </xf>
    <xf numFmtId="0" fontId="11" fillId="2" borderId="13" xfId="49" applyFont="1" applyFill="1" applyBorder="1" applyAlignment="1">
      <alignment horizontal="center" vertical="center" wrapText="1"/>
    </xf>
    <xf numFmtId="0" fontId="11" fillId="2" borderId="0" xfId="49" applyFont="1" applyFill="1" applyAlignment="1">
      <alignment horizontal="left" vertical="center" wrapText="1"/>
    </xf>
    <xf numFmtId="0" fontId="11" fillId="2" borderId="0" xfId="49" applyFont="1" applyFill="1" applyAlignment="1">
      <alignment horizontal="center" vertical="center" wrapText="1"/>
    </xf>
    <xf numFmtId="0" fontId="87" fillId="21" borderId="0" xfId="2" applyFont="1" applyFill="1" applyAlignment="1">
      <alignment horizontal="left" vertical="center"/>
    </xf>
    <xf numFmtId="0" fontId="11" fillId="21" borderId="4" xfId="49" applyFont="1" applyFill="1" applyBorder="1" applyAlignment="1">
      <alignment horizontal="center" vertical="center" wrapText="1"/>
    </xf>
    <xf numFmtId="0" fontId="11" fillId="21" borderId="66" xfId="49" applyFont="1" applyFill="1" applyBorder="1" applyAlignment="1">
      <alignment horizontal="center" vertical="center" wrapText="1"/>
    </xf>
    <xf numFmtId="0" fontId="28" fillId="21" borderId="67" xfId="49" applyFont="1" applyFill="1" applyBorder="1" applyAlignment="1">
      <alignment horizontal="justify" vertical="center" wrapText="1"/>
    </xf>
    <xf numFmtId="4" fontId="35" fillId="21" borderId="5" xfId="6" applyNumberFormat="1" applyFont="1" applyFill="1" applyBorder="1" applyAlignment="1">
      <alignment horizontal="center" vertical="center" wrapText="1"/>
    </xf>
    <xf numFmtId="0" fontId="4" fillId="21" borderId="4" xfId="49" applyFill="1" applyBorder="1"/>
    <xf numFmtId="4" fontId="11" fillId="21" borderId="4" xfId="9" applyNumberFormat="1" applyFont="1" applyFill="1" applyBorder="1" applyAlignment="1">
      <alignment horizontal="center" vertical="center" wrapText="1"/>
    </xf>
    <xf numFmtId="4" fontId="11" fillId="21" borderId="9" xfId="9" applyNumberFormat="1" applyFont="1" applyFill="1" applyBorder="1" applyAlignment="1">
      <alignment horizontal="center" vertical="center" wrapText="1"/>
    </xf>
    <xf numFmtId="4" fontId="11" fillId="21" borderId="3" xfId="9" applyNumberFormat="1" applyFont="1" applyFill="1" applyBorder="1" applyAlignment="1">
      <alignment horizontal="center" vertical="center" wrapText="1"/>
    </xf>
    <xf numFmtId="4" fontId="11" fillId="21" borderId="12" xfId="49" applyNumberFormat="1" applyFont="1" applyFill="1" applyBorder="1" applyAlignment="1">
      <alignment horizontal="center" vertical="center" wrapText="1"/>
    </xf>
    <xf numFmtId="0" fontId="11" fillId="0" borderId="13" xfId="49" applyFont="1" applyBorder="1" applyAlignment="1">
      <alignment horizontal="center" vertical="center" wrapText="1"/>
    </xf>
    <xf numFmtId="0" fontId="28" fillId="0" borderId="67" xfId="49" applyFont="1" applyBorder="1" applyAlignment="1">
      <alignment vertical="center" wrapText="1"/>
    </xf>
    <xf numFmtId="4" fontId="35" fillId="0" borderId="68" xfId="6" applyNumberFormat="1" applyFont="1" applyBorder="1" applyAlignment="1">
      <alignment horizontal="center" vertical="center" wrapText="1"/>
    </xf>
    <xf numFmtId="4" fontId="88" fillId="0" borderId="0" xfId="9" applyNumberFormat="1" applyFont="1" applyFill="1" applyBorder="1" applyAlignment="1">
      <alignment horizontal="center" vertical="center" wrapText="1"/>
    </xf>
    <xf numFmtId="4" fontId="88" fillId="0" borderId="69" xfId="9" applyNumberFormat="1" applyFont="1" applyFill="1" applyBorder="1" applyAlignment="1">
      <alignment horizontal="center" vertical="center" wrapText="1"/>
    </xf>
    <xf numFmtId="166" fontId="11" fillId="0" borderId="12" xfId="9" applyNumberFormat="1" applyFont="1" applyFill="1" applyBorder="1" applyAlignment="1">
      <alignment horizontal="center" vertical="center" wrapText="1"/>
    </xf>
    <xf numFmtId="0" fontId="87" fillId="17" borderId="0" xfId="2" applyFont="1" applyFill="1" applyAlignment="1">
      <alignment horizontal="left" vertical="center"/>
    </xf>
    <xf numFmtId="0" fontId="11" fillId="17" borderId="70" xfId="49" applyFont="1" applyFill="1" applyBorder="1" applyAlignment="1">
      <alignment horizontal="center" vertical="center" wrapText="1"/>
    </xf>
    <xf numFmtId="0" fontId="11" fillId="17" borderId="9" xfId="49" applyFont="1" applyFill="1" applyBorder="1" applyAlignment="1">
      <alignment horizontal="center" vertical="center" wrapText="1"/>
    </xf>
    <xf numFmtId="0" fontId="28" fillId="17" borderId="5" xfId="49" applyFont="1" applyFill="1" applyBorder="1" applyAlignment="1">
      <alignment horizontal="justify" vertical="center" wrapText="1"/>
    </xf>
    <xf numFmtId="4" fontId="35" fillId="17" borderId="71" xfId="6" applyNumberFormat="1" applyFont="1" applyFill="1" applyBorder="1" applyAlignment="1">
      <alignment horizontal="center" vertical="center" wrapText="1"/>
    </xf>
    <xf numFmtId="0" fontId="4" fillId="17" borderId="72" xfId="49" applyFill="1" applyBorder="1" applyAlignment="1">
      <alignment wrapText="1"/>
    </xf>
    <xf numFmtId="4" fontId="11" fillId="17" borderId="73" xfId="9" applyNumberFormat="1" applyFont="1" applyFill="1" applyBorder="1" applyAlignment="1">
      <alignment horizontal="center" vertical="center" wrapText="1"/>
    </xf>
    <xf numFmtId="4" fontId="11" fillId="17" borderId="4" xfId="9" applyNumberFormat="1" applyFont="1" applyFill="1" applyBorder="1" applyAlignment="1">
      <alignment horizontal="center" vertical="center" wrapText="1"/>
    </xf>
    <xf numFmtId="4" fontId="11" fillId="17" borderId="71" xfId="9" applyNumberFormat="1" applyFont="1" applyFill="1" applyBorder="1" applyAlignment="1">
      <alignment horizontal="center" vertical="center" wrapText="1"/>
    </xf>
    <xf numFmtId="4" fontId="11" fillId="17" borderId="72" xfId="9" applyNumberFormat="1" applyFont="1" applyFill="1" applyBorder="1" applyAlignment="1">
      <alignment horizontal="center" vertical="center" wrapText="1"/>
    </xf>
    <xf numFmtId="4" fontId="11" fillId="17" borderId="74" xfId="49" applyNumberFormat="1" applyFont="1" applyFill="1" applyBorder="1" applyAlignment="1">
      <alignment horizontal="center" vertical="center" wrapText="1"/>
    </xf>
    <xf numFmtId="0" fontId="11" fillId="17" borderId="22" xfId="49" applyFont="1" applyFill="1" applyBorder="1" applyAlignment="1">
      <alignment horizontal="center" vertical="center" wrapText="1"/>
    </xf>
    <xf numFmtId="0" fontId="11" fillId="17" borderId="74" xfId="49" applyFont="1" applyFill="1" applyBorder="1" applyAlignment="1">
      <alignment horizontal="center" vertical="center" wrapText="1"/>
    </xf>
    <xf numFmtId="0" fontId="4" fillId="17" borderId="72" xfId="49" applyFill="1" applyBorder="1"/>
    <xf numFmtId="0" fontId="11" fillId="2" borderId="0" xfId="49" applyFont="1" applyFill="1" applyAlignment="1">
      <alignment vertical="center" wrapText="1"/>
    </xf>
    <xf numFmtId="0" fontId="11" fillId="2" borderId="22" xfId="49" applyFont="1" applyFill="1" applyBorder="1" applyAlignment="1">
      <alignment vertical="center" wrapText="1"/>
    </xf>
    <xf numFmtId="0" fontId="11" fillId="2" borderId="3" xfId="49" applyFont="1" applyFill="1" applyBorder="1" applyAlignment="1">
      <alignment vertical="center" wrapText="1"/>
    </xf>
    <xf numFmtId="0" fontId="11" fillId="2" borderId="30" xfId="49" applyFont="1" applyFill="1" applyBorder="1" applyAlignment="1">
      <alignment vertical="center" wrapText="1"/>
    </xf>
    <xf numFmtId="0" fontId="11" fillId="21" borderId="13" xfId="49" applyFont="1" applyFill="1" applyBorder="1" applyAlignment="1">
      <alignment horizontal="center" vertical="center" wrapText="1"/>
    </xf>
    <xf numFmtId="0" fontId="28" fillId="21" borderId="75" xfId="49" applyFont="1" applyFill="1" applyBorder="1" applyAlignment="1">
      <alignment horizontal="justify" vertical="center" wrapText="1"/>
    </xf>
    <xf numFmtId="4" fontId="35" fillId="21" borderId="13" xfId="6" applyNumberFormat="1" applyFont="1" applyFill="1" applyBorder="1" applyAlignment="1">
      <alignment horizontal="center" vertical="center" wrapText="1"/>
    </xf>
    <xf numFmtId="0" fontId="4" fillId="21" borderId="0" xfId="49" applyFill="1"/>
    <xf numFmtId="4" fontId="11" fillId="21" borderId="13" xfId="9" applyNumberFormat="1" applyFont="1" applyFill="1" applyBorder="1" applyAlignment="1">
      <alignment horizontal="center" vertical="center" wrapText="1"/>
    </xf>
    <xf numFmtId="4" fontId="11" fillId="21" borderId="6" xfId="9" applyNumberFormat="1" applyFont="1" applyFill="1" applyBorder="1" applyAlignment="1">
      <alignment horizontal="center" vertical="center" wrapText="1"/>
    </xf>
    <xf numFmtId="4" fontId="11" fillId="21" borderId="0" xfId="49" applyNumberFormat="1" applyFont="1" applyFill="1" applyAlignment="1">
      <alignment horizontal="center" vertical="center" wrapText="1"/>
    </xf>
    <xf numFmtId="0" fontId="26" fillId="21" borderId="0" xfId="2" applyFill="1" applyAlignment="1">
      <alignment horizontal="left" vertical="center"/>
    </xf>
    <xf numFmtId="0" fontId="28" fillId="0" borderId="76" xfId="49" applyFont="1" applyBorder="1" applyAlignment="1">
      <alignment vertical="center" wrapText="1"/>
    </xf>
    <xf numFmtId="4" fontId="35" fillId="0" borderId="4" xfId="6" applyNumberFormat="1" applyFont="1" applyBorder="1" applyAlignment="1">
      <alignment horizontal="center" vertical="center" wrapText="1"/>
    </xf>
    <xf numFmtId="4" fontId="88" fillId="0" borderId="4" xfId="9" applyNumberFormat="1" applyFont="1" applyFill="1" applyBorder="1" applyAlignment="1">
      <alignment horizontal="center" vertical="center" wrapText="1"/>
    </xf>
    <xf numFmtId="166" fontId="11" fillId="0" borderId="4" xfId="9" applyNumberFormat="1" applyFont="1" applyFill="1" applyBorder="1" applyAlignment="1">
      <alignment horizontal="center" vertical="center" wrapText="1"/>
    </xf>
    <xf numFmtId="0" fontId="89" fillId="0" borderId="3" xfId="49" applyFont="1" applyBorder="1"/>
    <xf numFmtId="4" fontId="35" fillId="0" borderId="13" xfId="6" applyNumberFormat="1" applyFont="1" applyBorder="1" applyAlignment="1">
      <alignment horizontal="center" vertical="center" wrapText="1"/>
    </xf>
    <xf numFmtId="4" fontId="11" fillId="0" borderId="13" xfId="6" applyNumberFormat="1" applyBorder="1" applyAlignment="1">
      <alignment horizontal="center" vertical="center" wrapText="1"/>
    </xf>
    <xf numFmtId="4" fontId="11" fillId="0" borderId="12" xfId="9" applyNumberFormat="1" applyFont="1" applyFill="1" applyBorder="1" applyAlignment="1">
      <alignment horizontal="center" vertical="center" wrapText="1"/>
    </xf>
    <xf numFmtId="4" fontId="11" fillId="0" borderId="13" xfId="9" applyNumberFormat="1" applyFont="1" applyFill="1" applyBorder="1" applyAlignment="1">
      <alignment horizontal="center" wrapText="1"/>
    </xf>
    <xf numFmtId="4" fontId="11" fillId="0" borderId="77" xfId="9" applyNumberFormat="1" applyFont="1" applyFill="1" applyBorder="1" applyAlignment="1">
      <alignment horizontal="center" vertical="center" wrapText="1"/>
    </xf>
    <xf numFmtId="4" fontId="11" fillId="0" borderId="4" xfId="49" applyNumberFormat="1" applyFont="1" applyBorder="1" applyAlignment="1">
      <alignment horizontal="center" vertical="center" wrapText="1"/>
    </xf>
    <xf numFmtId="4" fontId="11" fillId="0" borderId="78" xfId="9" applyNumberFormat="1" applyFont="1" applyFill="1" applyBorder="1" applyAlignment="1">
      <alignment horizontal="center" wrapText="1"/>
    </xf>
    <xf numFmtId="0" fontId="89" fillId="0" borderId="0" xfId="49" applyFont="1"/>
    <xf numFmtId="4" fontId="11" fillId="0" borderId="13" xfId="9" applyNumberFormat="1" applyFont="1" applyFill="1" applyBorder="1" applyAlignment="1">
      <alignment horizontal="center" vertical="center" wrapText="1"/>
    </xf>
    <xf numFmtId="4" fontId="11" fillId="0" borderId="12" xfId="49" applyNumberFormat="1" applyFont="1" applyBorder="1" applyAlignment="1">
      <alignment horizontal="center" vertical="center" wrapText="1"/>
    </xf>
    <xf numFmtId="0" fontId="28" fillId="0" borderId="75" xfId="49" applyFont="1" applyBorder="1" applyAlignment="1">
      <alignment vertical="center" wrapText="1"/>
    </xf>
    <xf numFmtId="4" fontId="11" fillId="0" borderId="0" xfId="9" applyNumberFormat="1" applyFont="1" applyFill="1" applyBorder="1" applyAlignment="1">
      <alignment vertical="center" wrapText="1"/>
    </xf>
    <xf numFmtId="0" fontId="28" fillId="21" borderId="65" xfId="49" applyFont="1" applyFill="1" applyBorder="1" applyAlignment="1">
      <alignment horizontal="justify" vertical="center" wrapText="1"/>
    </xf>
    <xf numFmtId="4" fontId="35" fillId="21" borderId="4" xfId="6" applyNumberFormat="1" applyFont="1" applyFill="1" applyBorder="1" applyAlignment="1">
      <alignment horizontal="center" vertical="center" wrapText="1"/>
    </xf>
    <xf numFmtId="4" fontId="11" fillId="21" borderId="4" xfId="6" applyNumberFormat="1" applyFill="1" applyBorder="1" applyAlignment="1">
      <alignment horizontal="center" vertical="center" wrapText="1"/>
    </xf>
    <xf numFmtId="4" fontId="11" fillId="21" borderId="7" xfId="9" applyNumberFormat="1" applyFont="1" applyFill="1" applyBorder="1" applyAlignment="1">
      <alignment horizontal="center" vertical="center" wrapText="1"/>
    </xf>
    <xf numFmtId="0" fontId="4" fillId="0" borderId="0" xfId="49"/>
    <xf numFmtId="0" fontId="28" fillId="0" borderId="65" xfId="49" applyFont="1" applyBorder="1" applyAlignment="1">
      <alignment vertical="center" wrapText="1"/>
    </xf>
    <xf numFmtId="4" fontId="11" fillId="0" borderId="12" xfId="9" applyNumberFormat="1" applyFont="1" applyFill="1" applyBorder="1" applyAlignment="1">
      <alignment vertical="center" wrapText="1"/>
    </xf>
    <xf numFmtId="0" fontId="90" fillId="21" borderId="4" xfId="49" applyFont="1" applyFill="1" applyBorder="1" applyAlignment="1">
      <alignment horizontal="center" vertical="center" wrapText="1"/>
    </xf>
    <xf numFmtId="4" fontId="11" fillId="21" borderId="12" xfId="9" applyNumberFormat="1" applyFont="1" applyFill="1" applyBorder="1" applyAlignment="1">
      <alignment horizontal="center" vertical="center" wrapText="1"/>
    </xf>
    <xf numFmtId="0" fontId="87" fillId="0" borderId="0" xfId="2" applyFont="1" applyAlignment="1">
      <alignment horizontal="center" vertical="center"/>
    </xf>
    <xf numFmtId="0" fontId="28" fillId="0" borderId="65" xfId="49" applyFont="1" applyBorder="1" applyAlignment="1">
      <alignment horizontal="center" vertical="center" wrapText="1"/>
    </xf>
    <xf numFmtId="0" fontId="28" fillId="0" borderId="79" xfId="49" applyFont="1" applyBorder="1" applyAlignment="1">
      <alignment vertical="center" wrapText="1"/>
    </xf>
    <xf numFmtId="0" fontId="91" fillId="20" borderId="75" xfId="4" applyFont="1" applyFill="1" applyBorder="1" applyAlignment="1">
      <alignment horizontal="left" vertical="center"/>
    </xf>
    <xf numFmtId="4" fontId="35" fillId="25" borderId="4" xfId="6" applyNumberFormat="1" applyFont="1" applyFill="1" applyBorder="1" applyAlignment="1">
      <alignment horizontal="center" vertical="center" wrapText="1"/>
    </xf>
    <xf numFmtId="4" fontId="11" fillId="25" borderId="4" xfId="9" applyNumberFormat="1" applyFont="1" applyFill="1" applyBorder="1" applyAlignment="1">
      <alignment horizontal="center" vertical="center" wrapText="1"/>
    </xf>
    <xf numFmtId="4" fontId="11" fillId="25" borderId="13" xfId="9" applyNumberFormat="1" applyFont="1" applyFill="1" applyBorder="1" applyAlignment="1">
      <alignment horizontal="center" vertical="center" wrapText="1"/>
    </xf>
    <xf numFmtId="166" fontId="11" fillId="25" borderId="9" xfId="9" applyNumberFormat="1" applyFont="1" applyFill="1" applyBorder="1" applyAlignment="1">
      <alignment horizontal="center" vertical="center" wrapText="1"/>
    </xf>
    <xf numFmtId="0" fontId="91" fillId="22" borderId="65" xfId="4" applyFont="1" applyFill="1" applyBorder="1" applyAlignment="1">
      <alignment horizontal="left" vertical="center"/>
    </xf>
    <xf numFmtId="4" fontId="84" fillId="22" borderId="12" xfId="4" applyNumberFormat="1" applyFont="1" applyFill="1" applyBorder="1" applyAlignment="1">
      <alignment horizontal="center" vertical="center"/>
    </xf>
    <xf numFmtId="0" fontId="28" fillId="2" borderId="65" xfId="49" applyFont="1" applyFill="1" applyBorder="1" applyAlignment="1">
      <alignment horizontal="left" vertical="center" wrapText="1"/>
    </xf>
    <xf numFmtId="0" fontId="11" fillId="2" borderId="12" xfId="49" applyFont="1" applyFill="1" applyBorder="1" applyAlignment="1">
      <alignment horizontal="center" vertical="center" wrapText="1"/>
    </xf>
    <xf numFmtId="0" fontId="44" fillId="21" borderId="13" xfId="49" applyFont="1" applyFill="1" applyBorder="1" applyAlignment="1">
      <alignment horizontal="center" vertical="center" wrapText="1"/>
    </xf>
    <xf numFmtId="0" fontId="11" fillId="21" borderId="4" xfId="6" applyFill="1" applyBorder="1" applyAlignment="1">
      <alignment horizontal="center" vertical="center" wrapText="1"/>
    </xf>
    <xf numFmtId="0" fontId="44" fillId="17" borderId="13" xfId="49" applyFont="1" applyFill="1" applyBorder="1" applyAlignment="1">
      <alignment horizontal="center" vertical="center" wrapText="1"/>
    </xf>
    <xf numFmtId="0" fontId="11" fillId="17" borderId="9" xfId="6" applyFill="1" applyBorder="1" applyAlignment="1">
      <alignment horizontal="center" vertical="center" wrapText="1"/>
    </xf>
    <xf numFmtId="4" fontId="11" fillId="0" borderId="4" xfId="6" applyNumberFormat="1" applyBorder="1" applyAlignment="1">
      <alignment horizontal="center" vertical="center" wrapText="1"/>
    </xf>
    <xf numFmtId="4" fontId="88" fillId="0" borderId="76" xfId="9" applyNumberFormat="1" applyFont="1" applyFill="1" applyBorder="1" applyAlignment="1">
      <alignment horizontal="center" vertical="center" wrapText="1"/>
    </xf>
    <xf numFmtId="4" fontId="11" fillId="0" borderId="76" xfId="9" applyNumberFormat="1" applyFont="1" applyFill="1" applyBorder="1" applyAlignment="1">
      <alignment horizontal="center" vertical="center" wrapText="1"/>
    </xf>
    <xf numFmtId="166" fontId="11" fillId="0" borderId="35" xfId="9" applyNumberFormat="1" applyFont="1" applyFill="1" applyBorder="1" applyAlignment="1">
      <alignment horizontal="center" vertical="center" wrapText="1"/>
    </xf>
    <xf numFmtId="0" fontId="28" fillId="17" borderId="80" xfId="49" applyFont="1" applyFill="1" applyBorder="1" applyAlignment="1">
      <alignment horizontal="justify" vertical="center" wrapText="1"/>
    </xf>
    <xf numFmtId="4" fontId="88" fillId="0" borderId="9" xfId="9" applyNumberFormat="1" applyFont="1" applyFill="1" applyBorder="1" applyAlignment="1">
      <alignment horizontal="center" vertical="center" wrapText="1"/>
    </xf>
    <xf numFmtId="4" fontId="11" fillId="0" borderId="3" xfId="9" applyNumberFormat="1" applyFont="1" applyFill="1" applyBorder="1" applyAlignment="1">
      <alignment horizontal="center" vertical="center" wrapText="1"/>
    </xf>
    <xf numFmtId="0" fontId="28" fillId="17" borderId="81" xfId="49" applyFont="1" applyFill="1" applyBorder="1" applyAlignment="1">
      <alignment horizontal="justify" vertical="center" wrapText="1"/>
    </xf>
    <xf numFmtId="0" fontId="11" fillId="17" borderId="13" xfId="6" applyFill="1" applyBorder="1" applyAlignment="1">
      <alignment horizontal="center" vertical="center" wrapText="1"/>
    </xf>
    <xf numFmtId="0" fontId="28" fillId="17" borderId="0" xfId="49" applyFont="1" applyFill="1" applyAlignment="1">
      <alignment horizontal="justify" vertical="center" wrapText="1"/>
    </xf>
    <xf numFmtId="4" fontId="88" fillId="0" borderId="13" xfId="9" applyNumberFormat="1" applyFont="1" applyFill="1" applyBorder="1" applyAlignment="1">
      <alignment horizontal="center" vertical="center" wrapText="1"/>
    </xf>
    <xf numFmtId="166" fontId="11" fillId="0" borderId="13" xfId="9" applyNumberFormat="1" applyFont="1" applyFill="1" applyBorder="1" applyAlignment="1">
      <alignment horizontal="center" vertical="center" wrapText="1"/>
    </xf>
    <xf numFmtId="0" fontId="26" fillId="17" borderId="0" xfId="2" applyFill="1" applyAlignment="1">
      <alignment horizontal="left" vertical="center"/>
    </xf>
    <xf numFmtId="4" fontId="11" fillId="0" borderId="5" xfId="6" applyNumberFormat="1" applyBorder="1" applyAlignment="1">
      <alignment horizontal="center" vertical="center" wrapText="1"/>
    </xf>
    <xf numFmtId="0" fontId="11" fillId="17" borderId="4" xfId="6" applyFill="1" applyBorder="1" applyAlignment="1">
      <alignment horizontal="center" vertical="center" wrapText="1"/>
    </xf>
    <xf numFmtId="4" fontId="88" fillId="0" borderId="79" xfId="9" applyNumberFormat="1" applyFont="1" applyFill="1" applyBorder="1" applyAlignment="1">
      <alignment horizontal="center" vertical="center" wrapText="1"/>
    </xf>
    <xf numFmtId="4" fontId="11" fillId="0" borderId="79" xfId="9" applyNumberFormat="1" applyFont="1" applyFill="1" applyBorder="1" applyAlignment="1">
      <alignment horizontal="center" vertical="center" wrapText="1"/>
    </xf>
    <xf numFmtId="0" fontId="11" fillId="17" borderId="13" xfId="49" applyFont="1" applyFill="1" applyBorder="1" applyAlignment="1">
      <alignment horizontal="center" vertical="center" wrapText="1"/>
    </xf>
    <xf numFmtId="0" fontId="28" fillId="17" borderId="65" xfId="49" applyFont="1" applyFill="1" applyBorder="1" applyAlignment="1">
      <alignment horizontal="justify" vertical="center" wrapText="1"/>
    </xf>
    <xf numFmtId="4" fontId="88" fillId="0" borderId="65" xfId="9" applyNumberFormat="1" applyFont="1" applyFill="1" applyBorder="1" applyAlignment="1">
      <alignment horizontal="center" vertical="center" wrapText="1"/>
    </xf>
    <xf numFmtId="4" fontId="11" fillId="0" borderId="65" xfId="9" applyNumberFormat="1" applyFont="1" applyFill="1" applyBorder="1" applyAlignment="1">
      <alignment horizontal="center" vertical="center" wrapText="1"/>
    </xf>
    <xf numFmtId="166" fontId="11" fillId="0" borderId="9" xfId="9" applyNumberFormat="1" applyFont="1" applyFill="1" applyBorder="1" applyAlignment="1">
      <alignment horizontal="center" vertical="center" wrapText="1"/>
    </xf>
    <xf numFmtId="0" fontId="35" fillId="17" borderId="4" xfId="2" applyFont="1" applyFill="1" applyBorder="1" applyAlignment="1">
      <alignment horizontal="center" vertical="center"/>
    </xf>
    <xf numFmtId="0" fontId="35" fillId="17" borderId="0" xfId="2" applyFont="1" applyFill="1" applyAlignment="1">
      <alignment horizontal="center" vertical="center"/>
    </xf>
    <xf numFmtId="0" fontId="28" fillId="21" borderId="4" xfId="49" applyFont="1" applyFill="1" applyBorder="1" applyAlignment="1">
      <alignment horizontal="justify" vertical="center" wrapText="1"/>
    </xf>
    <xf numFmtId="4" fontId="11" fillId="21" borderId="4" xfId="29" applyNumberFormat="1" applyFont="1" applyFill="1" applyBorder="1" applyAlignment="1">
      <alignment horizontal="center" vertical="center" wrapText="1"/>
    </xf>
    <xf numFmtId="4" fontId="11" fillId="21" borderId="7" xfId="29" applyNumberFormat="1" applyFont="1" applyFill="1" applyBorder="1" applyAlignment="1">
      <alignment horizontal="center" vertical="center" wrapText="1"/>
    </xf>
    <xf numFmtId="0" fontId="87" fillId="18" borderId="0" xfId="2" applyFont="1" applyFill="1" applyAlignment="1">
      <alignment horizontal="left" vertical="center"/>
    </xf>
    <xf numFmtId="0" fontId="11" fillId="18" borderId="13" xfId="49" applyFont="1" applyFill="1" applyBorder="1" applyAlignment="1">
      <alignment horizontal="center" vertical="center" wrapText="1"/>
    </xf>
    <xf numFmtId="0" fontId="11" fillId="18" borderId="4" xfId="6" applyFill="1" applyBorder="1" applyAlignment="1">
      <alignment horizontal="center" vertical="center" wrapText="1"/>
    </xf>
    <xf numFmtId="0" fontId="28" fillId="18" borderId="4" xfId="49" applyFont="1" applyFill="1" applyBorder="1" applyAlignment="1">
      <alignment horizontal="justify" vertical="center" wrapText="1"/>
    </xf>
    <xf numFmtId="4" fontId="35" fillId="18" borderId="4" xfId="6" applyNumberFormat="1" applyFont="1" applyFill="1" applyBorder="1" applyAlignment="1">
      <alignment horizontal="center" vertical="center" wrapText="1"/>
    </xf>
    <xf numFmtId="4" fontId="11" fillId="18" borderId="4" xfId="29" applyNumberFormat="1" applyFont="1" applyFill="1" applyBorder="1" applyAlignment="1">
      <alignment horizontal="center" vertical="center" wrapText="1"/>
    </xf>
    <xf numFmtId="4" fontId="11" fillId="18" borderId="7" xfId="29" applyNumberFormat="1" applyFont="1" applyFill="1" applyBorder="1" applyAlignment="1">
      <alignment horizontal="center" vertical="center" wrapText="1"/>
    </xf>
    <xf numFmtId="0" fontId="26" fillId="18" borderId="0" xfId="2" applyFill="1" applyAlignment="1">
      <alignment horizontal="left" vertical="center"/>
    </xf>
    <xf numFmtId="0" fontId="44" fillId="0" borderId="4" xfId="6" applyFont="1" applyBorder="1" applyAlignment="1">
      <alignment horizontal="center" vertical="center" wrapText="1"/>
    </xf>
    <xf numFmtId="0" fontId="92" fillId="0" borderId="65" xfId="6" applyFont="1" applyBorder="1" applyAlignment="1">
      <alignment horizontal="left" vertical="center" wrapText="1"/>
    </xf>
    <xf numFmtId="4" fontId="44" fillId="0" borderId="4" xfId="6" applyNumberFormat="1" applyFont="1" applyBorder="1" applyAlignment="1">
      <alignment horizontal="center" vertical="center" wrapText="1"/>
    </xf>
    <xf numFmtId="4" fontId="44" fillId="0" borderId="4" xfId="9" applyNumberFormat="1" applyFont="1" applyFill="1" applyBorder="1" applyAlignment="1">
      <alignment horizontal="center" vertical="center" wrapText="1"/>
    </xf>
    <xf numFmtId="4" fontId="44" fillId="0" borderId="12" xfId="9" applyNumberFormat="1" applyFont="1" applyFill="1" applyBorder="1" applyAlignment="1">
      <alignment horizontal="center" vertical="center" wrapText="1"/>
    </xf>
    <xf numFmtId="4" fontId="44" fillId="0" borderId="65" xfId="9" applyNumberFormat="1" applyFont="1" applyFill="1" applyBorder="1" applyAlignment="1">
      <alignment horizontal="center" vertical="center" wrapText="1"/>
    </xf>
    <xf numFmtId="4" fontId="44" fillId="0" borderId="0" xfId="9" applyNumberFormat="1" applyFont="1" applyFill="1" applyBorder="1" applyAlignment="1">
      <alignment horizontal="center" vertical="center" wrapText="1"/>
    </xf>
    <xf numFmtId="166" fontId="44" fillId="0" borderId="4" xfId="9" applyNumberFormat="1" applyFont="1" applyFill="1" applyBorder="1" applyAlignment="1">
      <alignment horizontal="center" vertical="center" wrapText="1"/>
    </xf>
    <xf numFmtId="0" fontId="66" fillId="22" borderId="4" xfId="4" applyFont="1" applyFill="1" applyBorder="1" applyAlignment="1">
      <alignment horizontal="center" vertical="center"/>
    </xf>
    <xf numFmtId="4" fontId="66" fillId="22" borderId="4" xfId="4" applyNumberFormat="1" applyFont="1" applyFill="1" applyBorder="1" applyAlignment="1">
      <alignment horizontal="center" vertical="center"/>
    </xf>
    <xf numFmtId="4" fontId="66" fillId="22" borderId="13" xfId="4" applyNumberFormat="1" applyFont="1" applyFill="1" applyBorder="1" applyAlignment="1">
      <alignment horizontal="center" vertical="center"/>
    </xf>
    <xf numFmtId="166" fontId="66" fillId="22" borderId="4" xfId="4" applyNumberFormat="1" applyFont="1" applyFill="1" applyBorder="1" applyAlignment="1">
      <alignment horizontal="center" vertical="center"/>
    </xf>
    <xf numFmtId="0" fontId="44" fillId="2" borderId="13" xfId="49" applyFont="1" applyFill="1" applyBorder="1" applyAlignment="1">
      <alignment horizontal="center" vertical="center" wrapText="1"/>
    </xf>
    <xf numFmtId="0" fontId="28" fillId="0" borderId="3" xfId="6" applyFont="1" applyBorder="1" applyAlignment="1">
      <alignment horizontal="left" vertical="center" wrapText="1"/>
    </xf>
    <xf numFmtId="4" fontId="11" fillId="0" borderId="3" xfId="6" applyNumberFormat="1" applyBorder="1" applyAlignment="1">
      <alignment horizontal="center" vertical="center" wrapText="1"/>
    </xf>
    <xf numFmtId="4" fontId="88" fillId="0" borderId="3" xfId="29" applyNumberFormat="1" applyFont="1" applyFill="1" applyBorder="1" applyAlignment="1">
      <alignment horizontal="center" vertical="center" wrapText="1"/>
    </xf>
    <xf numFmtId="4" fontId="88" fillId="0" borderId="9" xfId="29" applyNumberFormat="1" applyFont="1" applyFill="1" applyBorder="1" applyAlignment="1">
      <alignment horizontal="center" vertical="center" wrapText="1"/>
    </xf>
    <xf numFmtId="166" fontId="11" fillId="0" borderId="3" xfId="9" applyNumberFormat="1" applyFont="1" applyFill="1" applyBorder="1" applyAlignment="1">
      <alignment horizontal="center" vertical="center" wrapText="1"/>
    </xf>
    <xf numFmtId="4" fontId="11" fillId="17" borderId="3" xfId="9" applyNumberFormat="1" applyFont="1" applyFill="1" applyBorder="1" applyAlignment="1">
      <alignment horizontal="center" vertical="center" wrapText="1"/>
    </xf>
    <xf numFmtId="4" fontId="11" fillId="0" borderId="9" xfId="9" applyNumberFormat="1" applyFont="1" applyFill="1" applyBorder="1" applyAlignment="1">
      <alignment horizontal="center" vertical="center" wrapText="1"/>
    </xf>
    <xf numFmtId="0" fontId="28" fillId="17" borderId="3" xfId="49" applyFont="1" applyFill="1" applyBorder="1" applyAlignment="1">
      <alignment horizontal="justify" vertical="center" wrapText="1"/>
    </xf>
    <xf numFmtId="4" fontId="11" fillId="17" borderId="5" xfId="6" applyNumberFormat="1" applyFill="1" applyBorder="1" applyAlignment="1">
      <alignment horizontal="center" vertical="center" wrapText="1"/>
    </xf>
    <xf numFmtId="4" fontId="11" fillId="17" borderId="3" xfId="6" applyNumberFormat="1" applyFill="1" applyBorder="1" applyAlignment="1">
      <alignment horizontal="center" vertical="center" wrapText="1"/>
    </xf>
    <xf numFmtId="0" fontId="28" fillId="0" borderId="65" xfId="6" applyFont="1" applyBorder="1" applyAlignment="1">
      <alignment horizontal="left" vertical="center" wrapText="1"/>
    </xf>
    <xf numFmtId="0" fontId="82" fillId="21" borderId="0" xfId="2" applyFont="1" applyFill="1" applyAlignment="1">
      <alignment horizontal="left" vertical="center"/>
    </xf>
    <xf numFmtId="4" fontId="11" fillId="0" borderId="80" xfId="9" applyNumberFormat="1" applyFont="1" applyFill="1" applyBorder="1" applyAlignment="1">
      <alignment horizontal="center" vertical="center" wrapText="1"/>
    </xf>
    <xf numFmtId="4" fontId="35" fillId="0" borderId="0" xfId="2" applyNumberFormat="1" applyFont="1" applyAlignment="1">
      <alignment horizontal="center" vertical="center" wrapText="1"/>
    </xf>
    <xf numFmtId="0" fontId="11" fillId="17" borderId="4" xfId="49" applyFont="1" applyFill="1" applyBorder="1" applyAlignment="1">
      <alignment horizontal="center" vertical="center" wrapText="1"/>
    </xf>
    <xf numFmtId="4" fontId="11" fillId="17" borderId="4" xfId="6" applyNumberFormat="1" applyFill="1" applyBorder="1" applyAlignment="1">
      <alignment horizontal="center" vertical="center" wrapText="1"/>
    </xf>
    <xf numFmtId="4" fontId="11" fillId="17" borderId="13" xfId="9" applyNumberFormat="1" applyFont="1" applyFill="1" applyBorder="1" applyAlignment="1">
      <alignment horizontal="center" vertical="center" wrapText="1"/>
    </xf>
    <xf numFmtId="4" fontId="11" fillId="17" borderId="0" xfId="9" applyNumberFormat="1" applyFont="1" applyFill="1" applyBorder="1" applyAlignment="1">
      <alignment horizontal="center" vertical="center" wrapText="1"/>
    </xf>
    <xf numFmtId="0" fontId="28" fillId="21" borderId="3" xfId="6" applyFont="1" applyFill="1" applyBorder="1" applyAlignment="1" applyProtection="1">
      <alignment horizontal="justify" vertical="center" wrapText="1"/>
      <protection locked="0"/>
    </xf>
    <xf numFmtId="4" fontId="11" fillId="21" borderId="0" xfId="9" applyNumberFormat="1" applyFont="1" applyFill="1" applyBorder="1" applyAlignment="1">
      <alignment horizontal="center" vertical="center" wrapText="1"/>
    </xf>
    <xf numFmtId="0" fontId="11" fillId="0" borderId="5" xfId="6" applyBorder="1" applyAlignment="1">
      <alignment horizontal="center" vertical="center" wrapText="1"/>
    </xf>
    <xf numFmtId="0" fontId="11" fillId="0" borderId="9" xfId="6" applyBorder="1" applyAlignment="1">
      <alignment horizontal="center" vertical="center" wrapText="1"/>
    </xf>
    <xf numFmtId="0" fontId="82" fillId="0" borderId="23" xfId="2" applyFont="1" applyBorder="1" applyAlignment="1">
      <alignment horizontal="left" vertical="center"/>
    </xf>
    <xf numFmtId="0" fontId="28" fillId="0" borderId="13" xfId="6" applyFont="1" applyBorder="1" applyAlignment="1">
      <alignment horizontal="left" vertical="center" wrapText="1"/>
    </xf>
    <xf numFmtId="4" fontId="11" fillId="0" borderId="12" xfId="6" applyNumberFormat="1" applyBorder="1" applyAlignment="1">
      <alignment horizontal="center" vertical="center" wrapText="1"/>
    </xf>
    <xf numFmtId="4" fontId="11" fillId="17" borderId="12" xfId="9" applyNumberFormat="1" applyFont="1" applyFill="1" applyBorder="1" applyAlignment="1">
      <alignment horizontal="center" vertical="center" wrapText="1"/>
    </xf>
    <xf numFmtId="0" fontId="28" fillId="21" borderId="82" xfId="49" applyFont="1" applyFill="1" applyBorder="1" applyAlignment="1">
      <alignment horizontal="justify" vertical="center" wrapText="1"/>
    </xf>
    <xf numFmtId="4" fontId="11" fillId="21" borderId="12" xfId="6" applyNumberFormat="1" applyFill="1" applyBorder="1" applyAlignment="1">
      <alignment horizontal="center" vertical="center" wrapText="1"/>
    </xf>
    <xf numFmtId="0" fontId="11" fillId="17" borderId="5" xfId="49" applyFont="1" applyFill="1" applyBorder="1" applyAlignment="1">
      <alignment horizontal="center" vertical="center" wrapText="1"/>
    </xf>
    <xf numFmtId="0" fontId="28" fillId="17" borderId="3" xfId="6" applyFont="1" applyFill="1" applyBorder="1" applyAlignment="1" applyProtection="1">
      <alignment horizontal="justify" vertical="center"/>
      <protection locked="0"/>
    </xf>
    <xf numFmtId="0" fontId="28" fillId="17" borderId="30" xfId="49" applyFont="1" applyFill="1" applyBorder="1" applyAlignment="1">
      <alignment horizontal="justify" vertical="center" wrapText="1"/>
    </xf>
    <xf numFmtId="0" fontId="87" fillId="2" borderId="0" xfId="2" applyFont="1" applyFill="1" applyAlignment="1">
      <alignment horizontal="left" vertical="center"/>
    </xf>
    <xf numFmtId="0" fontId="28" fillId="2" borderId="75" xfId="49" applyFont="1" applyFill="1" applyBorder="1" applyAlignment="1">
      <alignment horizontal="left" vertical="center" wrapText="1"/>
    </xf>
    <xf numFmtId="4" fontId="93" fillId="2" borderId="4" xfId="10" applyNumberFormat="1" applyFont="1" applyFill="1" applyBorder="1" applyAlignment="1" applyProtection="1">
      <alignment horizontal="right" vertical="center" wrapText="1"/>
      <protection locked="0"/>
    </xf>
    <xf numFmtId="4" fontId="93" fillId="2" borderId="4" xfId="49" applyNumberFormat="1" applyFont="1" applyFill="1" applyBorder="1" applyAlignment="1">
      <alignment horizontal="center" vertical="center" wrapText="1"/>
    </xf>
    <xf numFmtId="4" fontId="94" fillId="2" borderId="4" xfId="2" applyNumberFormat="1" applyFont="1" applyFill="1" applyBorder="1" applyAlignment="1">
      <alignment horizontal="center" vertical="center"/>
    </xf>
    <xf numFmtId="4" fontId="44" fillId="2" borderId="4" xfId="9" applyNumberFormat="1" applyFont="1" applyFill="1" applyBorder="1" applyAlignment="1">
      <alignment horizontal="center" vertical="center" wrapText="1"/>
    </xf>
    <xf numFmtId="4" fontId="44" fillId="2" borderId="0" xfId="9" applyNumberFormat="1" applyFont="1" applyFill="1" applyBorder="1" applyAlignment="1">
      <alignment horizontal="center" vertical="center" wrapText="1"/>
    </xf>
    <xf numFmtId="166" fontId="44" fillId="2" borderId="4" xfId="9" applyNumberFormat="1" applyFont="1" applyFill="1" applyBorder="1" applyAlignment="1">
      <alignment horizontal="center" vertical="center" wrapText="1"/>
    </xf>
    <xf numFmtId="0" fontId="26" fillId="2" borderId="0" xfId="2" applyFill="1" applyAlignment="1">
      <alignment horizontal="left" vertical="center"/>
    </xf>
    <xf numFmtId="0" fontId="44" fillId="0" borderId="13" xfId="49" applyFont="1" applyBorder="1" applyAlignment="1">
      <alignment horizontal="center" vertical="center" wrapText="1"/>
    </xf>
    <xf numFmtId="0" fontId="28" fillId="0" borderId="83" xfId="49" applyFont="1" applyBorder="1" applyAlignment="1">
      <alignment horizontal="left" vertical="center" wrapText="1"/>
    </xf>
    <xf numFmtId="4" fontId="93" fillId="0" borderId="12" xfId="10" applyNumberFormat="1" applyFont="1" applyBorder="1" applyAlignment="1" applyProtection="1">
      <alignment horizontal="right" vertical="center" wrapText="1"/>
      <protection locked="0"/>
    </xf>
    <xf numFmtId="4" fontId="93" fillId="0" borderId="12" xfId="49" applyNumberFormat="1" applyFont="1" applyBorder="1" applyAlignment="1">
      <alignment horizontal="center" vertical="center" wrapText="1"/>
    </xf>
    <xf numFmtId="4" fontId="94" fillId="0" borderId="12" xfId="2" applyNumberFormat="1" applyFont="1" applyBorder="1" applyAlignment="1">
      <alignment horizontal="center" vertical="center"/>
    </xf>
    <xf numFmtId="0" fontId="28" fillId="21" borderId="76" xfId="49" applyFont="1" applyFill="1" applyBorder="1" applyAlignment="1">
      <alignment horizontal="justify" vertical="center" wrapText="1"/>
    </xf>
    <xf numFmtId="0" fontId="26" fillId="28" borderId="0" xfId="2" applyFill="1" applyAlignment="1">
      <alignment horizontal="left" vertical="center"/>
    </xf>
    <xf numFmtId="4" fontId="88" fillId="0" borderId="3" xfId="9" applyNumberFormat="1" applyFont="1" applyFill="1" applyBorder="1" applyAlignment="1">
      <alignment horizontal="center" vertical="center" wrapText="1"/>
    </xf>
    <xf numFmtId="4" fontId="11" fillId="0" borderId="30" xfId="9" applyNumberFormat="1" applyFont="1" applyFill="1" applyBorder="1" applyAlignment="1">
      <alignment horizontal="center" vertical="center" wrapText="1"/>
    </xf>
    <xf numFmtId="0" fontId="82" fillId="0" borderId="0" xfId="2" applyFont="1" applyAlignment="1">
      <alignment horizontal="left" vertical="center"/>
    </xf>
    <xf numFmtId="0" fontId="89" fillId="0" borderId="84" xfId="49" applyFont="1" applyBorder="1" applyAlignment="1">
      <alignment horizontal="left" vertical="center" wrapText="1"/>
    </xf>
    <xf numFmtId="4" fontId="44" fillId="0" borderId="3" xfId="6" applyNumberFormat="1" applyFont="1" applyBorder="1" applyAlignment="1">
      <alignment horizontal="center" vertical="center" wrapText="1"/>
    </xf>
    <xf numFmtId="4" fontId="44" fillId="17" borderId="3" xfId="9" applyNumberFormat="1" applyFont="1" applyFill="1" applyBorder="1" applyAlignment="1">
      <alignment horizontal="center" vertical="center" wrapText="1"/>
    </xf>
    <xf numFmtId="4" fontId="44" fillId="0" borderId="3" xfId="9" applyNumberFormat="1" applyFont="1" applyFill="1" applyBorder="1" applyAlignment="1">
      <alignment horizontal="center" vertical="center" wrapText="1"/>
    </xf>
    <xf numFmtId="166" fontId="44" fillId="0" borderId="3" xfId="9" applyNumberFormat="1" applyFont="1" applyFill="1" applyBorder="1" applyAlignment="1">
      <alignment horizontal="center" vertical="center" wrapText="1"/>
    </xf>
    <xf numFmtId="0" fontId="92" fillId="0" borderId="3" xfId="6" applyFont="1" applyBorder="1" applyAlignment="1">
      <alignment horizontal="left" vertical="center" wrapText="1"/>
    </xf>
    <xf numFmtId="4" fontId="44" fillId="17" borderId="9" xfId="9" applyNumberFormat="1" applyFont="1" applyFill="1" applyBorder="1" applyAlignment="1">
      <alignment horizontal="center" vertical="center" wrapText="1"/>
    </xf>
    <xf numFmtId="4" fontId="44" fillId="0" borderId="13" xfId="9" applyNumberFormat="1" applyFont="1" applyFill="1" applyBorder="1" applyAlignment="1">
      <alignment horizontal="center" vertical="center" wrapText="1"/>
    </xf>
    <xf numFmtId="4" fontId="11" fillId="21" borderId="13" xfId="6" applyNumberFormat="1" applyFill="1" applyBorder="1" applyAlignment="1">
      <alignment horizontal="center" vertical="center" wrapText="1"/>
    </xf>
    <xf numFmtId="4" fontId="11" fillId="21" borderId="16" xfId="9" applyNumberFormat="1" applyFont="1" applyFill="1" applyBorder="1" applyAlignment="1">
      <alignment horizontal="center" vertical="center" wrapText="1"/>
    </xf>
    <xf numFmtId="0" fontId="28" fillId="0" borderId="0" xfId="6" applyFont="1" applyAlignment="1">
      <alignment horizontal="left" vertical="center" wrapText="1"/>
    </xf>
    <xf numFmtId="0" fontId="44" fillId="17" borderId="4" xfId="6" applyFont="1" applyFill="1" applyBorder="1" applyAlignment="1">
      <alignment horizontal="center" vertical="center" wrapText="1"/>
    </xf>
    <xf numFmtId="0" fontId="11" fillId="17" borderId="3" xfId="49" applyFont="1" applyFill="1" applyBorder="1" applyAlignment="1">
      <alignment horizontal="justify" vertical="center" wrapText="1"/>
    </xf>
    <xf numFmtId="0" fontId="44" fillId="0" borderId="76" xfId="6" applyFont="1" applyBorder="1" applyAlignment="1">
      <alignment horizontal="left" vertical="center" wrapText="1"/>
    </xf>
    <xf numFmtId="0" fontId="28" fillId="21" borderId="79" xfId="49" applyFont="1" applyFill="1" applyBorder="1" applyAlignment="1">
      <alignment horizontal="justify" vertical="center" wrapText="1"/>
    </xf>
    <xf numFmtId="4" fontId="11" fillId="21" borderId="85" xfId="9" applyNumberFormat="1" applyFont="1" applyFill="1" applyBorder="1" applyAlignment="1">
      <alignment horizontal="center" vertical="center" wrapText="1"/>
    </xf>
    <xf numFmtId="0" fontId="28" fillId="0" borderId="75" xfId="6" applyFont="1" applyBorder="1" applyAlignment="1">
      <alignment horizontal="left" vertical="center" wrapText="1"/>
    </xf>
    <xf numFmtId="2" fontId="89" fillId="0" borderId="3" xfId="49" applyNumberFormat="1" applyFont="1" applyBorder="1" applyAlignment="1">
      <alignment horizontal="center" vertical="center" wrapText="1"/>
    </xf>
    <xf numFmtId="2" fontId="89" fillId="0" borderId="3" xfId="49" applyNumberFormat="1" applyFont="1" applyBorder="1" applyAlignment="1">
      <alignment horizontal="center" vertical="center"/>
    </xf>
    <xf numFmtId="2" fontId="89" fillId="0" borderId="0" xfId="49" applyNumberFormat="1" applyFont="1" applyAlignment="1">
      <alignment horizontal="center" vertical="center"/>
    </xf>
    <xf numFmtId="0" fontId="28" fillId="21" borderId="3" xfId="6" applyFont="1" applyFill="1" applyBorder="1" applyAlignment="1">
      <alignment horizontal="left" vertical="center" wrapText="1"/>
    </xf>
    <xf numFmtId="4" fontId="11" fillId="21" borderId="3" xfId="6" applyNumberFormat="1" applyFill="1" applyBorder="1" applyAlignment="1">
      <alignment horizontal="center" vertical="center" wrapText="1"/>
    </xf>
    <xf numFmtId="2" fontId="89" fillId="21" borderId="3" xfId="49" applyNumberFormat="1" applyFont="1" applyFill="1" applyBorder="1" applyAlignment="1">
      <alignment horizontal="center" vertical="center"/>
    </xf>
    <xf numFmtId="166" fontId="11" fillId="21" borderId="3" xfId="9" applyNumberFormat="1" applyFont="1" applyFill="1" applyBorder="1" applyAlignment="1">
      <alignment horizontal="center" vertical="center" wrapText="1"/>
    </xf>
    <xf numFmtId="4" fontId="88" fillId="17" borderId="3" xfId="9" applyNumberFormat="1" applyFont="1" applyFill="1" applyBorder="1" applyAlignment="1">
      <alignment horizontal="center" vertical="center" wrapText="1"/>
    </xf>
    <xf numFmtId="4" fontId="38" fillId="2" borderId="13" xfId="10" applyNumberFormat="1" applyFont="1" applyFill="1" applyBorder="1" applyAlignment="1" applyProtection="1">
      <alignment horizontal="right" vertical="center" wrapText="1"/>
      <protection locked="0"/>
    </xf>
    <xf numFmtId="4" fontId="38" fillId="2" borderId="13" xfId="49" applyNumberFormat="1" applyFont="1" applyFill="1" applyBorder="1" applyAlignment="1">
      <alignment horizontal="center" vertical="center" wrapText="1"/>
    </xf>
    <xf numFmtId="4" fontId="82" fillId="2" borderId="13" xfId="2" applyNumberFormat="1" applyFont="1" applyFill="1" applyBorder="1" applyAlignment="1">
      <alignment horizontal="center" vertical="center"/>
    </xf>
    <xf numFmtId="4" fontId="11" fillId="2" borderId="13" xfId="9" applyNumberFormat="1" applyFont="1" applyFill="1" applyBorder="1" applyAlignment="1">
      <alignment horizontal="center" vertical="center" wrapText="1"/>
    </xf>
    <xf numFmtId="4" fontId="11" fillId="2" borderId="0" xfId="9" applyNumberFormat="1" applyFont="1" applyFill="1" applyBorder="1" applyAlignment="1">
      <alignment horizontal="center" vertical="center" wrapText="1"/>
    </xf>
    <xf numFmtId="166" fontId="11" fillId="2" borderId="13" xfId="9" applyNumberFormat="1" applyFont="1" applyFill="1" applyBorder="1" applyAlignment="1">
      <alignment horizontal="center" vertical="center" wrapText="1"/>
    </xf>
    <xf numFmtId="0" fontId="28" fillId="0" borderId="86" xfId="6" applyFont="1" applyBorder="1" applyAlignment="1">
      <alignment horizontal="left" vertical="center" wrapText="1"/>
    </xf>
    <xf numFmtId="0" fontId="28" fillId="0" borderId="87" xfId="6" applyFont="1" applyBorder="1" applyAlignment="1">
      <alignment horizontal="left" vertical="center" wrapText="1"/>
    </xf>
    <xf numFmtId="4" fontId="11" fillId="0" borderId="88" xfId="6" applyNumberFormat="1" applyBorder="1" applyAlignment="1">
      <alignment horizontal="center" vertical="center" wrapText="1"/>
    </xf>
    <xf numFmtId="0" fontId="11" fillId="17" borderId="5" xfId="6" applyFill="1" applyBorder="1" applyAlignment="1">
      <alignment horizontal="center" vertical="center" wrapText="1"/>
    </xf>
    <xf numFmtId="0" fontId="28" fillId="17" borderId="89" xfId="49" applyFont="1" applyFill="1" applyBorder="1" applyAlignment="1">
      <alignment horizontal="justify" vertical="center" wrapText="1"/>
    </xf>
    <xf numFmtId="4" fontId="11" fillId="17" borderId="30" xfId="6" applyNumberFormat="1" applyFill="1" applyBorder="1" applyAlignment="1">
      <alignment horizontal="center" vertical="center" wrapText="1"/>
    </xf>
    <xf numFmtId="0" fontId="89" fillId="0" borderId="90" xfId="49" applyFont="1" applyBorder="1"/>
    <xf numFmtId="0" fontId="92" fillId="17" borderId="3" xfId="49" applyFont="1" applyFill="1" applyBorder="1" applyAlignment="1">
      <alignment horizontal="justify" vertical="center" wrapText="1"/>
    </xf>
    <xf numFmtId="4" fontId="44" fillId="17" borderId="3" xfId="6" applyNumberFormat="1" applyFont="1" applyFill="1" applyBorder="1" applyAlignment="1">
      <alignment horizontal="center" vertical="center" wrapText="1"/>
    </xf>
    <xf numFmtId="0" fontId="28" fillId="21" borderId="83" xfId="49" applyFont="1" applyFill="1" applyBorder="1" applyAlignment="1">
      <alignment horizontal="left" vertical="center" wrapText="1"/>
    </xf>
    <xf numFmtId="4" fontId="11" fillId="21" borderId="0" xfId="6" applyNumberFormat="1" applyFill="1" applyAlignment="1">
      <alignment horizontal="center" vertical="center" wrapText="1"/>
    </xf>
    <xf numFmtId="0" fontId="28" fillId="0" borderId="91" xfId="6" applyFont="1" applyBorder="1" applyAlignment="1">
      <alignment horizontal="left" vertical="center" wrapText="1"/>
    </xf>
    <xf numFmtId="0" fontId="28" fillId="21" borderId="83" xfId="49" applyFont="1" applyFill="1" applyBorder="1" applyAlignment="1">
      <alignment horizontal="justify" vertical="center" wrapText="1"/>
    </xf>
    <xf numFmtId="0" fontId="26" fillId="17" borderId="3" xfId="2" applyFill="1" applyBorder="1" applyAlignment="1">
      <alignment horizontal="left" vertical="center"/>
    </xf>
    <xf numFmtId="4" fontId="11" fillId="0" borderId="23" xfId="6" applyNumberFormat="1" applyBorder="1" applyAlignment="1">
      <alignment horizontal="center" vertical="center" wrapText="1"/>
    </xf>
    <xf numFmtId="4" fontId="11" fillId="17" borderId="23" xfId="9" applyNumberFormat="1" applyFont="1" applyFill="1" applyBorder="1" applyAlignment="1">
      <alignment horizontal="center" vertical="center" wrapText="1"/>
    </xf>
    <xf numFmtId="4" fontId="11" fillId="17" borderId="27" xfId="6" applyNumberFormat="1" applyFill="1" applyBorder="1" applyAlignment="1">
      <alignment horizontal="center" vertical="center" wrapText="1"/>
    </xf>
    <xf numFmtId="4" fontId="11" fillId="17" borderId="26" xfId="9" applyNumberFormat="1" applyFont="1" applyFill="1" applyBorder="1" applyAlignment="1">
      <alignment horizontal="center" vertical="center" wrapText="1"/>
    </xf>
    <xf numFmtId="4" fontId="11" fillId="17" borderId="9" xfId="9" applyNumberFormat="1" applyFont="1" applyFill="1" applyBorder="1" applyAlignment="1">
      <alignment horizontal="center" vertical="center" wrapText="1"/>
    </xf>
    <xf numFmtId="4" fontId="11" fillId="17" borderId="30" xfId="9" applyNumberFormat="1" applyFont="1" applyFill="1" applyBorder="1" applyAlignment="1">
      <alignment horizontal="center" vertical="center" wrapText="1"/>
    </xf>
    <xf numFmtId="0" fontId="92" fillId="17" borderId="76" xfId="49" applyFont="1" applyFill="1" applyBorder="1" applyAlignment="1">
      <alignment horizontal="justify" vertical="center" wrapText="1"/>
    </xf>
    <xf numFmtId="4" fontId="44" fillId="17" borderId="4" xfId="6" applyNumberFormat="1" applyFont="1" applyFill="1" applyBorder="1" applyAlignment="1">
      <alignment horizontal="center" vertical="center" wrapText="1"/>
    </xf>
    <xf numFmtId="0" fontId="91" fillId="22" borderId="79" xfId="4" applyFont="1" applyFill="1" applyBorder="1" applyAlignment="1">
      <alignment horizontal="left" vertical="center"/>
    </xf>
    <xf numFmtId="4" fontId="37" fillId="22" borderId="4" xfId="4" applyNumberFormat="1" applyFont="1" applyFill="1" applyBorder="1" applyAlignment="1">
      <alignment horizontal="center" vertical="center"/>
    </xf>
    <xf numFmtId="166" fontId="37" fillId="22" borderId="4" xfId="4" applyNumberFormat="1" applyFont="1" applyFill="1" applyBorder="1" applyAlignment="1">
      <alignment horizontal="center" vertical="center"/>
    </xf>
    <xf numFmtId="0" fontId="11" fillId="29" borderId="13" xfId="49" applyFont="1" applyFill="1" applyBorder="1" applyAlignment="1">
      <alignment horizontal="center" vertical="center" wrapText="1"/>
    </xf>
    <xf numFmtId="0" fontId="28" fillId="29" borderId="75" xfId="49" applyFont="1" applyFill="1" applyBorder="1" applyAlignment="1">
      <alignment horizontal="left" vertical="center" wrapText="1"/>
    </xf>
    <xf numFmtId="4" fontId="37" fillId="30" borderId="13" xfId="4" applyNumberFormat="1" applyFont="1" applyFill="1" applyBorder="1" applyAlignment="1">
      <alignment horizontal="center" vertical="center"/>
    </xf>
    <xf numFmtId="166" fontId="37" fillId="30" borderId="13" xfId="4" applyNumberFormat="1" applyFont="1" applyFill="1" applyBorder="1" applyAlignment="1">
      <alignment horizontal="center" vertical="center"/>
    </xf>
    <xf numFmtId="0" fontId="11" fillId="0" borderId="65" xfId="6" applyBorder="1" applyAlignment="1">
      <alignment horizontal="left" vertical="center" wrapText="1"/>
    </xf>
    <xf numFmtId="4" fontId="35" fillId="0" borderId="4" xfId="2" applyNumberFormat="1" applyFont="1" applyBorder="1" applyAlignment="1">
      <alignment horizontal="center" vertical="center" wrapText="1"/>
    </xf>
    <xf numFmtId="4" fontId="35" fillId="0" borderId="4" xfId="2" applyNumberFormat="1" applyFont="1" applyBorder="1" applyAlignment="1">
      <alignment horizontal="center" vertical="center"/>
    </xf>
    <xf numFmtId="4" fontId="35" fillId="0" borderId="9" xfId="2" applyNumberFormat="1" applyFont="1" applyBorder="1" applyAlignment="1">
      <alignment horizontal="center" vertical="center"/>
    </xf>
    <xf numFmtId="4" fontId="35" fillId="0" borderId="92" xfId="2" applyNumberFormat="1" applyFont="1" applyBorder="1" applyAlignment="1">
      <alignment horizontal="center" vertical="center"/>
    </xf>
    <xf numFmtId="4" fontId="35" fillId="0" borderId="91" xfId="2" applyNumberFormat="1" applyFont="1" applyBorder="1" applyAlignment="1">
      <alignment horizontal="center" vertical="center"/>
    </xf>
    <xf numFmtId="0" fontId="35" fillId="0" borderId="93" xfId="2" applyFont="1" applyBorder="1" applyAlignment="1">
      <alignment horizontal="center" vertical="center"/>
    </xf>
    <xf numFmtId="4" fontId="35" fillId="0" borderId="0" xfId="2" applyNumberFormat="1" applyFont="1" applyAlignment="1">
      <alignment horizontal="center" vertical="center"/>
    </xf>
    <xf numFmtId="4" fontId="35" fillId="0" borderId="65" xfId="2" applyNumberFormat="1" applyFont="1" applyBorder="1" applyAlignment="1">
      <alignment horizontal="center" vertical="center"/>
    </xf>
    <xf numFmtId="0" fontId="35" fillId="0" borderId="94" xfId="2" applyFont="1" applyBorder="1" applyAlignment="1">
      <alignment horizontal="center" vertical="center"/>
    </xf>
    <xf numFmtId="4" fontId="35" fillId="0" borderId="26" xfId="2" applyNumberFormat="1" applyFont="1" applyBorder="1" applyAlignment="1">
      <alignment horizontal="center" vertical="center"/>
    </xf>
    <xf numFmtId="0" fontId="28" fillId="21" borderId="65" xfId="49" applyFont="1" applyFill="1" applyBorder="1" applyAlignment="1">
      <alignment horizontal="justify" vertical="center"/>
    </xf>
    <xf numFmtId="0" fontId="95" fillId="0" borderId="65" xfId="6" applyFont="1" applyBorder="1" applyAlignment="1">
      <alignment horizontal="left" vertical="center" wrapText="1"/>
    </xf>
    <xf numFmtId="0" fontId="28" fillId="31" borderId="3" xfId="49" applyFont="1" applyFill="1" applyBorder="1" applyAlignment="1">
      <alignment horizontal="justify" vertical="center" wrapText="1"/>
    </xf>
    <xf numFmtId="168" fontId="11" fillId="21" borderId="7" xfId="9" applyNumberFormat="1" applyFont="1" applyFill="1" applyBorder="1" applyAlignment="1">
      <alignment horizontal="center" vertical="center" wrapText="1"/>
    </xf>
    <xf numFmtId="166" fontId="11" fillId="21" borderId="13" xfId="9" applyNumberFormat="1" applyFont="1" applyFill="1" applyBorder="1" applyAlignment="1">
      <alignment horizontal="center" vertical="center" wrapText="1"/>
    </xf>
    <xf numFmtId="4" fontId="88" fillId="21" borderId="4" xfId="9" applyNumberFormat="1" applyFont="1" applyFill="1" applyBorder="1" applyAlignment="1">
      <alignment horizontal="center" vertical="center" wrapText="1"/>
    </xf>
    <xf numFmtId="0" fontId="87" fillId="32" borderId="0" xfId="2" applyFont="1" applyFill="1" applyAlignment="1">
      <alignment horizontal="left" vertical="center"/>
    </xf>
    <xf numFmtId="0" fontId="11" fillId="32" borderId="13" xfId="6" applyFill="1" applyBorder="1" applyAlignment="1">
      <alignment horizontal="center" vertical="center" wrapText="1"/>
    </xf>
    <xf numFmtId="0" fontId="28" fillId="32" borderId="65" xfId="49" applyFont="1" applyFill="1" applyBorder="1" applyAlignment="1">
      <alignment horizontal="justify" vertical="center" wrapText="1"/>
    </xf>
    <xf numFmtId="4" fontId="11" fillId="32" borderId="13" xfId="6" applyNumberFormat="1" applyFill="1" applyBorder="1" applyAlignment="1">
      <alignment horizontal="center" vertical="center" wrapText="1"/>
    </xf>
    <xf numFmtId="4" fontId="11" fillId="32" borderId="13" xfId="9" applyNumberFormat="1" applyFont="1" applyFill="1" applyBorder="1" applyAlignment="1">
      <alignment horizontal="center" vertical="center" wrapText="1"/>
    </xf>
    <xf numFmtId="4" fontId="88" fillId="32" borderId="4" xfId="9" applyNumberFormat="1" applyFont="1" applyFill="1" applyBorder="1" applyAlignment="1">
      <alignment horizontal="center" vertical="center" wrapText="1"/>
    </xf>
    <xf numFmtId="4" fontId="11" fillId="32" borderId="12" xfId="9" applyNumberFormat="1" applyFont="1" applyFill="1" applyBorder="1" applyAlignment="1">
      <alignment horizontal="center" vertical="center" wrapText="1"/>
    </xf>
    <xf numFmtId="168" fontId="11" fillId="32" borderId="7" xfId="9" applyNumberFormat="1" applyFont="1" applyFill="1" applyBorder="1" applyAlignment="1">
      <alignment horizontal="center" vertical="center" wrapText="1"/>
    </xf>
    <xf numFmtId="166" fontId="11" fillId="32" borderId="13" xfId="9" applyNumberFormat="1" applyFont="1" applyFill="1" applyBorder="1" applyAlignment="1">
      <alignment horizontal="center" vertical="center" wrapText="1"/>
    </xf>
    <xf numFmtId="0" fontId="26" fillId="32" borderId="0" xfId="2" applyFill="1" applyAlignment="1">
      <alignment horizontal="left" vertical="center"/>
    </xf>
    <xf numFmtId="0" fontId="28" fillId="0" borderId="65" xfId="49" applyFont="1" applyBorder="1" applyAlignment="1">
      <alignment horizontal="justify" vertical="center" wrapText="1"/>
    </xf>
    <xf numFmtId="168" fontId="11" fillId="0" borderId="0" xfId="9" applyNumberFormat="1" applyFont="1" applyFill="1" applyBorder="1" applyAlignment="1">
      <alignment horizontal="center" vertical="center" wrapText="1"/>
    </xf>
    <xf numFmtId="0" fontId="11" fillId="18" borderId="13" xfId="6" applyFill="1" applyBorder="1" applyAlignment="1">
      <alignment horizontal="center" vertical="center" wrapText="1"/>
    </xf>
    <xf numFmtId="0" fontId="28" fillId="18" borderId="65" xfId="49" applyFont="1" applyFill="1" applyBorder="1" applyAlignment="1">
      <alignment horizontal="justify" vertical="center" wrapText="1"/>
    </xf>
    <xf numFmtId="4" fontId="11" fillId="18" borderId="13" xfId="6" applyNumberFormat="1" applyFill="1" applyBorder="1" applyAlignment="1">
      <alignment horizontal="center" vertical="center" wrapText="1"/>
    </xf>
    <xf numFmtId="4" fontId="11" fillId="18" borderId="13" xfId="9" applyNumberFormat="1" applyFont="1" applyFill="1" applyBorder="1" applyAlignment="1">
      <alignment horizontal="center" vertical="center" wrapText="1"/>
    </xf>
    <xf numFmtId="4" fontId="88" fillId="18" borderId="4" xfId="9" applyNumberFormat="1" applyFont="1" applyFill="1" applyBorder="1" applyAlignment="1">
      <alignment horizontal="center" vertical="center" wrapText="1"/>
    </xf>
    <xf numFmtId="4" fontId="11" fillId="18" borderId="12" xfId="9" applyNumberFormat="1" applyFont="1" applyFill="1" applyBorder="1" applyAlignment="1">
      <alignment horizontal="center" vertical="center" wrapText="1"/>
    </xf>
    <xf numFmtId="168" fontId="11" fillId="18" borderId="7" xfId="9" applyNumberFormat="1" applyFont="1" applyFill="1" applyBorder="1" applyAlignment="1">
      <alignment horizontal="center" vertical="center" wrapText="1"/>
    </xf>
    <xf numFmtId="166" fontId="11" fillId="18" borderId="13" xfId="9" applyNumberFormat="1" applyFont="1" applyFill="1" applyBorder="1" applyAlignment="1">
      <alignment horizontal="center" vertical="center" wrapText="1"/>
    </xf>
    <xf numFmtId="0" fontId="11" fillId="21" borderId="13" xfId="6" applyFill="1" applyBorder="1" applyAlignment="1">
      <alignment horizontal="center" vertical="center" wrapText="1"/>
    </xf>
    <xf numFmtId="168" fontId="11" fillId="0" borderId="4" xfId="9" applyNumberFormat="1" applyFont="1" applyFill="1" applyBorder="1" applyAlignment="1">
      <alignment horizontal="center" vertical="center" wrapText="1"/>
    </xf>
    <xf numFmtId="0" fontId="95" fillId="0" borderId="65" xfId="6" applyFont="1" applyBorder="1" applyAlignment="1">
      <alignment horizontal="center" vertical="center" wrapText="1"/>
    </xf>
    <xf numFmtId="0" fontId="37" fillId="22" borderId="4" xfId="4" applyFont="1" applyFill="1" applyBorder="1" applyAlignment="1">
      <alignment horizontal="center" vertical="center"/>
    </xf>
    <xf numFmtId="4" fontId="37" fillId="22" borderId="12" xfId="4" applyNumberFormat="1" applyFont="1" applyFill="1" applyBorder="1" applyAlignment="1">
      <alignment horizontal="center" vertical="center"/>
    </xf>
    <xf numFmtId="4" fontId="88" fillId="0" borderId="4" xfId="29" applyNumberFormat="1" applyFont="1" applyFill="1" applyBorder="1" applyAlignment="1">
      <alignment horizontal="center" vertical="center" wrapText="1"/>
    </xf>
    <xf numFmtId="4" fontId="11" fillId="17" borderId="73" xfId="9" applyNumberFormat="1" applyFont="1" applyFill="1" applyBorder="1" applyAlignment="1">
      <alignment horizontal="center" wrapText="1"/>
    </xf>
    <xf numFmtId="4" fontId="11" fillId="17" borderId="4" xfId="9" applyNumberFormat="1" applyFont="1" applyFill="1" applyBorder="1" applyAlignment="1">
      <alignment horizontal="center" wrapText="1"/>
    </xf>
    <xf numFmtId="4" fontId="11" fillId="0" borderId="0" xfId="6" applyNumberFormat="1" applyAlignment="1">
      <alignment horizontal="center" vertical="center" wrapText="1"/>
    </xf>
    <xf numFmtId="0" fontId="4" fillId="17" borderId="72" xfId="49" applyFill="1" applyBorder="1" applyAlignment="1">
      <alignment horizontal="center" wrapText="1"/>
    </xf>
    <xf numFmtId="4" fontId="11" fillId="0" borderId="95" xfId="9" applyNumberFormat="1" applyFont="1" applyFill="1" applyBorder="1" applyAlignment="1">
      <alignment horizontal="center" vertical="center" wrapText="1"/>
    </xf>
    <xf numFmtId="4" fontId="11" fillId="0" borderId="96" xfId="9" applyNumberFormat="1" applyFont="1" applyFill="1" applyBorder="1" applyAlignment="1">
      <alignment horizontal="center" vertical="center" wrapText="1"/>
    </xf>
    <xf numFmtId="4" fontId="11" fillId="0" borderId="97" xfId="9" applyNumberFormat="1" applyFont="1" applyFill="1" applyBorder="1" applyAlignment="1">
      <alignment horizontal="center" vertical="center" wrapText="1"/>
    </xf>
    <xf numFmtId="0" fontId="87" fillId="0" borderId="0" xfId="2" quotePrefix="1" applyFont="1" applyAlignment="1">
      <alignment horizontal="left" vertical="center"/>
    </xf>
    <xf numFmtId="4" fontId="11" fillId="0" borderId="98" xfId="9" applyNumberFormat="1" applyFont="1" applyFill="1" applyBorder="1" applyAlignment="1">
      <alignment horizontal="center" vertical="center" wrapText="1"/>
    </xf>
    <xf numFmtId="4" fontId="88" fillId="0" borderId="96" xfId="9" applyNumberFormat="1" applyFont="1" applyFill="1" applyBorder="1" applyAlignment="1">
      <alignment horizontal="center" vertical="center" wrapText="1"/>
    </xf>
    <xf numFmtId="4" fontId="88" fillId="17" borderId="96" xfId="9" applyNumberFormat="1" applyFont="1" applyFill="1" applyBorder="1" applyAlignment="1">
      <alignment horizontal="center" vertical="center" wrapText="1"/>
    </xf>
    <xf numFmtId="4" fontId="26" fillId="0" borderId="97" xfId="2" applyNumberFormat="1" applyBorder="1" applyAlignment="1">
      <alignment horizontal="center" vertical="center"/>
    </xf>
    <xf numFmtId="4" fontId="88" fillId="17" borderId="97" xfId="9" applyNumberFormat="1" applyFont="1" applyFill="1" applyBorder="1" applyAlignment="1">
      <alignment horizontal="center" vertical="center" wrapText="1"/>
    </xf>
    <xf numFmtId="4" fontId="11" fillId="0" borderId="4" xfId="9" applyNumberFormat="1" applyFont="1" applyFill="1" applyBorder="1" applyAlignment="1">
      <alignment horizontal="center" wrapText="1"/>
    </xf>
    <xf numFmtId="4" fontId="11" fillId="0" borderId="99" xfId="9" applyNumberFormat="1" applyFont="1" applyFill="1" applyBorder="1" applyAlignment="1">
      <alignment horizontal="center" vertical="center" wrapText="1"/>
    </xf>
    <xf numFmtId="4" fontId="11" fillId="0" borderId="100" xfId="9" applyNumberFormat="1" applyFont="1" applyFill="1" applyBorder="1" applyAlignment="1">
      <alignment horizontal="center" vertical="center" wrapText="1"/>
    </xf>
    <xf numFmtId="0" fontId="28" fillId="0" borderId="76" xfId="6" applyFont="1" applyBorder="1" applyAlignment="1">
      <alignment horizontal="left" vertical="center" wrapText="1"/>
    </xf>
    <xf numFmtId="0" fontId="28" fillId="0" borderId="79" xfId="6" applyFont="1" applyBorder="1" applyAlignment="1">
      <alignment horizontal="left" vertical="center" wrapText="1"/>
    </xf>
    <xf numFmtId="4" fontId="88" fillId="0" borderId="97" xfId="9" applyNumberFormat="1" applyFont="1" applyFill="1" applyBorder="1" applyAlignment="1">
      <alignment horizontal="center" vertical="center" wrapText="1"/>
    </xf>
    <xf numFmtId="0" fontId="35" fillId="21" borderId="4" xfId="6" applyFont="1" applyFill="1" applyBorder="1" applyAlignment="1">
      <alignment horizontal="center" vertical="center" wrapText="1"/>
    </xf>
    <xf numFmtId="166" fontId="11" fillId="17" borderId="3" xfId="9" applyNumberFormat="1" applyFont="1" applyFill="1" applyBorder="1" applyAlignment="1">
      <alignment horizontal="center" vertical="center" wrapText="1"/>
    </xf>
    <xf numFmtId="4" fontId="11" fillId="18" borderId="4" xfId="6" applyNumberFormat="1" applyFill="1" applyBorder="1" applyAlignment="1">
      <alignment horizontal="center" vertical="center" wrapText="1"/>
    </xf>
    <xf numFmtId="4" fontId="11" fillId="18" borderId="7" xfId="9" applyNumberFormat="1" applyFont="1" applyFill="1" applyBorder="1" applyAlignment="1">
      <alignment horizontal="center" vertical="center" wrapText="1"/>
    </xf>
    <xf numFmtId="4" fontId="11" fillId="0" borderId="30" xfId="9" applyNumberFormat="1" applyFont="1" applyFill="1" applyBorder="1" applyAlignment="1">
      <alignment vertical="center" wrapText="1"/>
    </xf>
    <xf numFmtId="166" fontId="11" fillId="17" borderId="21" xfId="9" applyNumberFormat="1" applyFont="1" applyFill="1" applyBorder="1" applyAlignment="1">
      <alignment horizontal="center" vertical="center" wrapText="1"/>
    </xf>
    <xf numFmtId="4" fontId="26" fillId="0" borderId="0" xfId="2" applyNumberFormat="1" applyAlignment="1">
      <alignment horizontal="center" vertical="center"/>
    </xf>
    <xf numFmtId="4" fontId="26" fillId="0" borderId="0" xfId="2" applyNumberFormat="1" applyAlignment="1">
      <alignment horizontal="right" vertical="center"/>
    </xf>
    <xf numFmtId="0" fontId="68" fillId="0" borderId="0" xfId="50" applyFont="1"/>
    <xf numFmtId="0" fontId="68" fillId="0" borderId="0" xfId="50" applyFont="1" applyAlignment="1">
      <alignment horizontal="center"/>
    </xf>
    <xf numFmtId="0" fontId="68" fillId="0" borderId="0" xfId="49" applyFont="1"/>
    <xf numFmtId="4" fontId="68" fillId="21" borderId="5" xfId="50" applyNumberFormat="1" applyFont="1" applyFill="1" applyBorder="1" applyAlignment="1">
      <alignment horizontal="center" vertical="center" wrapText="1"/>
    </xf>
    <xf numFmtId="4" fontId="68" fillId="21" borderId="4" xfId="50" applyNumberFormat="1" applyFont="1" applyFill="1" applyBorder="1" applyAlignment="1">
      <alignment horizontal="left" vertical="center" wrapText="1"/>
    </xf>
    <xf numFmtId="0" fontId="68" fillId="21" borderId="4" xfId="50" applyFont="1" applyFill="1" applyBorder="1" applyAlignment="1">
      <alignment vertical="center" wrapText="1"/>
    </xf>
    <xf numFmtId="2" fontId="68" fillId="21" borderId="4" xfId="50" applyNumberFormat="1" applyFont="1" applyFill="1" applyBorder="1" applyAlignment="1">
      <alignment horizontal="center" vertical="center" wrapText="1"/>
    </xf>
    <xf numFmtId="2" fontId="68" fillId="21" borderId="19" xfId="50" applyNumberFormat="1" applyFont="1" applyFill="1" applyBorder="1" applyAlignment="1">
      <alignment horizontal="center"/>
    </xf>
    <xf numFmtId="4" fontId="68" fillId="0" borderId="0" xfId="50" applyNumberFormat="1" applyFont="1" applyAlignment="1">
      <alignment horizontal="left" vertical="center" wrapText="1"/>
    </xf>
    <xf numFmtId="4" fontId="98" fillId="21" borderId="5" xfId="50" applyNumberFormat="1" applyFont="1" applyFill="1" applyBorder="1" applyAlignment="1">
      <alignment horizontal="center" vertical="center" wrapText="1"/>
    </xf>
    <xf numFmtId="4" fontId="98" fillId="21" borderId="4" xfId="50" applyNumberFormat="1" applyFont="1" applyFill="1" applyBorder="1" applyAlignment="1">
      <alignment horizontal="left" vertical="center" wrapText="1"/>
    </xf>
    <xf numFmtId="0" fontId="98" fillId="21" borderId="4" xfId="50" applyFont="1" applyFill="1" applyBorder="1" applyAlignment="1">
      <alignment vertical="center" wrapText="1"/>
    </xf>
    <xf numFmtId="2" fontId="98" fillId="21" borderId="4" xfId="50" applyNumberFormat="1" applyFont="1" applyFill="1" applyBorder="1" applyAlignment="1">
      <alignment horizontal="center" vertical="center" wrapText="1"/>
    </xf>
    <xf numFmtId="2" fontId="99" fillId="21" borderId="4" xfId="4" applyNumberFormat="1" applyFont="1" applyFill="1" applyBorder="1" applyAlignment="1">
      <alignment horizontal="center" vertical="center"/>
    </xf>
    <xf numFmtId="2" fontId="98" fillId="21" borderId="19" xfId="50" applyNumberFormat="1" applyFont="1" applyFill="1" applyBorder="1" applyAlignment="1">
      <alignment horizontal="center"/>
    </xf>
    <xf numFmtId="0" fontId="98" fillId="21" borderId="9" xfId="6" applyFont="1" applyFill="1" applyBorder="1" applyAlignment="1">
      <alignment horizontal="center" vertical="center" wrapText="1"/>
    </xf>
    <xf numFmtId="0" fontId="98" fillId="0" borderId="12" xfId="6" applyFont="1" applyBorder="1" applyAlignment="1">
      <alignment horizontal="left" vertical="center" wrapText="1"/>
    </xf>
    <xf numFmtId="2" fontId="98" fillId="0" borderId="12" xfId="6" applyNumberFormat="1" applyFont="1" applyBorder="1" applyAlignment="1">
      <alignment horizontal="center" vertical="center" wrapText="1"/>
    </xf>
    <xf numFmtId="0" fontId="98" fillId="0" borderId="12" xfId="6" applyFont="1" applyBorder="1" applyAlignment="1">
      <alignment horizontal="center" vertical="center" wrapText="1"/>
    </xf>
    <xf numFmtId="0" fontId="98" fillId="0" borderId="0" xfId="6" applyFont="1" applyAlignment="1">
      <alignment horizontal="center" vertical="center" wrapText="1"/>
    </xf>
    <xf numFmtId="0" fontId="98" fillId="0" borderId="0" xfId="6" applyFont="1" applyAlignment="1">
      <alignment horizontal="left" vertical="center" wrapText="1"/>
    </xf>
    <xf numFmtId="2" fontId="98" fillId="0" borderId="0" xfId="6" applyNumberFormat="1" applyFont="1" applyAlignment="1">
      <alignment horizontal="center" vertical="center" wrapText="1"/>
    </xf>
    <xf numFmtId="0" fontId="68" fillId="0" borderId="0" xfId="50" applyFont="1" applyAlignment="1">
      <alignment horizontal="justify" vertical="center" wrapText="1"/>
    </xf>
    <xf numFmtId="0" fontId="68" fillId="21" borderId="9" xfId="50" applyFont="1" applyFill="1" applyBorder="1" applyAlignment="1">
      <alignment horizontal="center" vertical="center" wrapText="1"/>
    </xf>
    <xf numFmtId="0" fontId="44" fillId="0" borderId="0" xfId="49" applyFont="1" applyAlignment="1">
      <alignment horizontal="left" vertical="center"/>
    </xf>
    <xf numFmtId="2" fontId="68" fillId="3" borderId="4" xfId="50" applyNumberFormat="1" applyFont="1" applyFill="1" applyBorder="1" applyAlignment="1">
      <alignment horizontal="center"/>
    </xf>
    <xf numFmtId="0" fontId="68" fillId="3" borderId="9" xfId="50" applyFont="1" applyFill="1" applyBorder="1" applyAlignment="1">
      <alignment horizontal="center"/>
    </xf>
    <xf numFmtId="2" fontId="68" fillId="21" borderId="56" xfId="50" applyNumberFormat="1" applyFont="1" applyFill="1" applyBorder="1" applyAlignment="1">
      <alignment horizontal="center" vertical="center" wrapText="1"/>
    </xf>
    <xf numFmtId="0" fontId="68" fillId="21" borderId="5" xfId="50" applyFont="1" applyFill="1" applyBorder="1" applyAlignment="1">
      <alignment horizontal="center" vertical="center" wrapText="1"/>
    </xf>
    <xf numFmtId="2" fontId="68" fillId="21" borderId="19" xfId="50" applyNumberFormat="1" applyFont="1" applyFill="1" applyBorder="1" applyAlignment="1">
      <alignment horizontal="center" vertical="center" wrapText="1"/>
    </xf>
    <xf numFmtId="0" fontId="44" fillId="0" borderId="0" xfId="50" applyFont="1"/>
    <xf numFmtId="0" fontId="100" fillId="21" borderId="5" xfId="50" applyFont="1" applyFill="1" applyBorder="1" applyAlignment="1">
      <alignment horizontal="center" vertical="center" wrapText="1"/>
    </xf>
    <xf numFmtId="0" fontId="100" fillId="21" borderId="4" xfId="50" applyFont="1" applyFill="1" applyBorder="1" applyAlignment="1">
      <alignment vertical="center" wrapText="1"/>
    </xf>
    <xf numFmtId="2" fontId="100" fillId="21" borderId="4" xfId="50" applyNumberFormat="1" applyFont="1" applyFill="1" applyBorder="1" applyAlignment="1">
      <alignment horizontal="center" vertical="center" wrapText="1"/>
    </xf>
    <xf numFmtId="2" fontId="100" fillId="21" borderId="19" xfId="50" applyNumberFormat="1" applyFont="1" applyFill="1" applyBorder="1" applyAlignment="1">
      <alignment horizontal="center" vertical="center" wrapText="1"/>
    </xf>
    <xf numFmtId="0" fontId="100" fillId="21" borderId="9" xfId="50" applyFont="1" applyFill="1" applyBorder="1" applyAlignment="1">
      <alignment horizontal="center" vertical="center" wrapText="1"/>
    </xf>
    <xf numFmtId="49" fontId="100" fillId="0" borderId="0" xfId="6" applyNumberFormat="1" applyFont="1" applyAlignment="1">
      <alignment horizontal="center" vertical="center"/>
    </xf>
    <xf numFmtId="0" fontId="100" fillId="0" borderId="0" xfId="50" applyFont="1"/>
    <xf numFmtId="2" fontId="100" fillId="0" borderId="0" xfId="6" applyNumberFormat="1" applyFont="1" applyAlignment="1">
      <alignment horizontal="center" vertical="center"/>
    </xf>
    <xf numFmtId="0" fontId="98" fillId="21" borderId="5" xfId="50" applyFont="1" applyFill="1" applyBorder="1" applyAlignment="1">
      <alignment horizontal="center" vertical="center" wrapText="1"/>
    </xf>
    <xf numFmtId="2" fontId="98" fillId="21" borderId="19" xfId="50" applyNumberFormat="1" applyFont="1" applyFill="1" applyBorder="1" applyAlignment="1">
      <alignment horizontal="center" vertical="center" wrapText="1"/>
    </xf>
    <xf numFmtId="0" fontId="98" fillId="21" borderId="9" xfId="50" applyFont="1" applyFill="1" applyBorder="1" applyAlignment="1">
      <alignment horizontal="center" vertical="center" wrapText="1"/>
    </xf>
    <xf numFmtId="0" fontId="44" fillId="21" borderId="4" xfId="50" applyFont="1" applyFill="1" applyBorder="1" applyAlignment="1">
      <alignment vertical="center" wrapText="1"/>
    </xf>
    <xf numFmtId="2" fontId="44" fillId="21" borderId="4" xfId="50" applyNumberFormat="1" applyFont="1" applyFill="1" applyBorder="1" applyAlignment="1">
      <alignment horizontal="center" vertical="center" wrapText="1"/>
    </xf>
    <xf numFmtId="2" fontId="44" fillId="21" borderId="19" xfId="50" applyNumberFormat="1" applyFont="1" applyFill="1" applyBorder="1" applyAlignment="1">
      <alignment horizontal="center"/>
    </xf>
    <xf numFmtId="0" fontId="44" fillId="0" borderId="0" xfId="50" applyFont="1" applyAlignment="1">
      <alignment horizontal="justify" vertical="center" wrapText="1"/>
    </xf>
    <xf numFmtId="2" fontId="44" fillId="0" borderId="0" xfId="50" applyNumberFormat="1" applyFont="1" applyAlignment="1">
      <alignment horizontal="center" vertical="center" wrapText="1"/>
    </xf>
    <xf numFmtId="0" fontId="98" fillId="0" borderId="0" xfId="50" applyFont="1" applyAlignment="1">
      <alignment horizontal="justify" vertical="center" wrapText="1"/>
    </xf>
    <xf numFmtId="0" fontId="98" fillId="0" borderId="0" xfId="50" applyFont="1"/>
    <xf numFmtId="2" fontId="98" fillId="0" borderId="0" xfId="50" applyNumberFormat="1" applyFont="1" applyAlignment="1">
      <alignment horizontal="center" vertical="center" wrapText="1"/>
    </xf>
    <xf numFmtId="49" fontId="98" fillId="0" borderId="0" xfId="6" applyNumberFormat="1" applyFont="1" applyAlignment="1">
      <alignment horizontal="center" vertical="center"/>
    </xf>
    <xf numFmtId="0" fontId="68" fillId="21" borderId="4" xfId="50" applyFont="1" applyFill="1" applyBorder="1" applyAlignment="1">
      <alignment horizontal="center" vertical="center" wrapText="1"/>
    </xf>
    <xf numFmtId="0" fontId="68" fillId="0" borderId="0" xfId="50" applyFont="1" applyAlignment="1">
      <alignment horizontal="center" vertical="center" wrapText="1"/>
    </xf>
    <xf numFmtId="0" fontId="68" fillId="0" borderId="0" xfId="50" applyFont="1" applyAlignment="1">
      <alignment vertical="center" wrapText="1"/>
    </xf>
    <xf numFmtId="0" fontId="68" fillId="21" borderId="5" xfId="50" applyFont="1" applyFill="1" applyBorder="1" applyAlignment="1">
      <alignment horizontal="center" vertical="center"/>
    </xf>
    <xf numFmtId="0" fontId="68" fillId="21" borderId="4" xfId="50" applyFont="1" applyFill="1" applyBorder="1" applyAlignment="1">
      <alignment wrapText="1"/>
    </xf>
    <xf numFmtId="0" fontId="68" fillId="21" borderId="4" xfId="50" applyFont="1" applyFill="1" applyBorder="1" applyAlignment="1">
      <alignment horizontal="center"/>
    </xf>
    <xf numFmtId="0" fontId="68" fillId="21" borderId="4" xfId="50" applyFont="1" applyFill="1" applyBorder="1"/>
    <xf numFmtId="0" fontId="44" fillId="0" borderId="0" xfId="50" applyFont="1" applyAlignment="1">
      <alignment horizontal="center"/>
    </xf>
    <xf numFmtId="0" fontId="44" fillId="0" borderId="0" xfId="49" applyFont="1"/>
    <xf numFmtId="0" fontId="44" fillId="0" borderId="0" xfId="49" applyFont="1" applyAlignment="1">
      <alignment horizontal="center"/>
    </xf>
    <xf numFmtId="0" fontId="68" fillId="21" borderId="9" xfId="50" applyFont="1" applyFill="1" applyBorder="1"/>
    <xf numFmtId="0" fontId="68" fillId="21" borderId="9" xfId="50" applyFont="1" applyFill="1" applyBorder="1" applyAlignment="1">
      <alignment vertical="center" wrapText="1"/>
    </xf>
    <xf numFmtId="0" fontId="44" fillId="0" borderId="0" xfId="50" applyFont="1" applyAlignment="1">
      <alignment horizontal="center" vertical="center" wrapText="1"/>
    </xf>
    <xf numFmtId="0" fontId="44" fillId="21" borderId="9" xfId="50" applyFont="1" applyFill="1" applyBorder="1" applyAlignment="1">
      <alignment vertical="center" wrapText="1"/>
    </xf>
    <xf numFmtId="0" fontId="68" fillId="2" borderId="4" xfId="50" applyFont="1" applyFill="1" applyBorder="1" applyAlignment="1">
      <alignment vertical="center" wrapText="1"/>
    </xf>
    <xf numFmtId="0" fontId="98" fillId="21" borderId="4" xfId="50" applyFont="1" applyFill="1" applyBorder="1" applyAlignment="1">
      <alignment horizontal="center" vertical="center" wrapText="1"/>
    </xf>
    <xf numFmtId="0" fontId="98" fillId="21" borderId="4" xfId="50" applyFont="1" applyFill="1" applyBorder="1" applyAlignment="1">
      <alignment horizontal="justify" vertical="center" wrapText="1"/>
    </xf>
    <xf numFmtId="0" fontId="98" fillId="21" borderId="4" xfId="6" applyFont="1" applyFill="1" applyBorder="1" applyAlignment="1">
      <alignment horizontal="left" vertical="center" wrapText="1"/>
    </xf>
    <xf numFmtId="2" fontId="98" fillId="21" borderId="4" xfId="6" applyNumberFormat="1" applyFont="1" applyFill="1" applyBorder="1" applyAlignment="1">
      <alignment horizontal="center" vertical="center" wrapText="1"/>
    </xf>
    <xf numFmtId="2" fontId="98" fillId="21" borderId="56" xfId="50" quotePrefix="1" applyNumberFormat="1" applyFont="1" applyFill="1" applyBorder="1" applyAlignment="1">
      <alignment horizontal="center" vertical="center" wrapText="1"/>
    </xf>
    <xf numFmtId="2" fontId="68" fillId="0" borderId="0" xfId="50" applyNumberFormat="1" applyFont="1" applyAlignment="1">
      <alignment horizontal="center" vertical="center" wrapText="1"/>
    </xf>
    <xf numFmtId="0" fontId="68" fillId="21" borderId="4" xfId="50" applyFont="1" applyFill="1" applyBorder="1" applyAlignment="1">
      <alignment horizontal="justify" vertical="center" wrapText="1"/>
    </xf>
    <xf numFmtId="2" fontId="68" fillId="21" borderId="9" xfId="50" applyNumberFormat="1" applyFont="1" applyFill="1" applyBorder="1" applyAlignment="1">
      <alignment horizontal="center" vertical="center" wrapText="1"/>
    </xf>
    <xf numFmtId="0" fontId="68" fillId="0" borderId="0" xfId="50" applyFont="1" applyAlignment="1">
      <alignment horizontal="center" vertical="center"/>
    </xf>
    <xf numFmtId="0" fontId="98" fillId="21" borderId="4" xfId="6" applyFont="1" applyFill="1" applyBorder="1" applyAlignment="1">
      <alignment horizontal="center" vertical="center" wrapText="1"/>
    </xf>
    <xf numFmtId="2" fontId="98" fillId="21" borderId="57" xfId="6" applyNumberFormat="1" applyFont="1" applyFill="1" applyBorder="1" applyAlignment="1">
      <alignment horizontal="center" vertical="center" wrapText="1"/>
    </xf>
    <xf numFmtId="2" fontId="68" fillId="21" borderId="17" xfId="50" applyNumberFormat="1" applyFont="1" applyFill="1" applyBorder="1" applyAlignment="1">
      <alignment horizontal="center" vertical="center" wrapText="1"/>
    </xf>
    <xf numFmtId="0" fontId="11" fillId="0" borderId="0" xfId="50" applyFont="1"/>
    <xf numFmtId="0" fontId="44" fillId="21" borderId="4" xfId="50" applyFont="1" applyFill="1" applyBorder="1"/>
    <xf numFmtId="0" fontId="98" fillId="21" borderId="4" xfId="50" applyFont="1" applyFill="1" applyBorder="1"/>
    <xf numFmtId="2" fontId="98" fillId="21" borderId="19" xfId="6" applyNumberFormat="1" applyFont="1" applyFill="1" applyBorder="1" applyAlignment="1">
      <alignment horizontal="center" vertical="center" wrapText="1"/>
    </xf>
    <xf numFmtId="0" fontId="68" fillId="2" borderId="5" xfId="50" applyFont="1" applyFill="1" applyBorder="1" applyAlignment="1">
      <alignment horizontal="center" vertical="center" wrapText="1"/>
    </xf>
    <xf numFmtId="0" fontId="68" fillId="2" borderId="4" xfId="50" applyFont="1" applyFill="1" applyBorder="1" applyAlignment="1">
      <alignment horizontal="center" vertical="center" wrapText="1"/>
    </xf>
    <xf numFmtId="0" fontId="68" fillId="21" borderId="4" xfId="50" applyFont="1" applyFill="1" applyBorder="1" applyAlignment="1">
      <alignment horizontal="center" wrapText="1"/>
    </xf>
    <xf numFmtId="0" fontId="68" fillId="21" borderId="4" xfId="50" applyFont="1" applyFill="1" applyBorder="1" applyAlignment="1">
      <alignment horizontal="center" vertical="center"/>
    </xf>
    <xf numFmtId="0" fontId="44" fillId="0" borderId="0" xfId="50" applyFont="1" applyAlignment="1">
      <alignment vertical="center" wrapText="1"/>
    </xf>
    <xf numFmtId="0" fontId="98" fillId="21" borderId="4" xfId="50" applyFont="1" applyFill="1" applyBorder="1" applyAlignment="1">
      <alignment horizontal="center" vertical="center"/>
    </xf>
    <xf numFmtId="0" fontId="98" fillId="21" borderId="4" xfId="50" applyFont="1" applyFill="1" applyBorder="1" applyAlignment="1">
      <alignment wrapText="1"/>
    </xf>
    <xf numFmtId="0" fontId="98" fillId="21" borderId="59" xfId="6" applyFont="1" applyFill="1" applyBorder="1" applyAlignment="1">
      <alignment horizontal="center" vertical="center" wrapText="1"/>
    </xf>
    <xf numFmtId="0" fontId="68" fillId="0" borderId="0" xfId="50" applyFont="1" applyAlignment="1">
      <alignment horizontal="right"/>
    </xf>
    <xf numFmtId="0" fontId="68" fillId="21" borderId="34" xfId="50" applyFont="1" applyFill="1" applyBorder="1" applyAlignment="1">
      <alignment horizontal="center" vertical="center" wrapText="1"/>
    </xf>
    <xf numFmtId="0" fontId="68" fillId="21" borderId="12" xfId="50" applyFont="1" applyFill="1" applyBorder="1" applyAlignment="1">
      <alignment horizontal="center" vertical="center" wrapText="1"/>
    </xf>
    <xf numFmtId="0" fontId="68" fillId="21" borderId="12" xfId="50" applyFont="1" applyFill="1" applyBorder="1" applyAlignment="1">
      <alignment vertical="center" wrapText="1"/>
    </xf>
    <xf numFmtId="0" fontId="68" fillId="21" borderId="12" xfId="50" applyFont="1" applyFill="1" applyBorder="1"/>
    <xf numFmtId="2" fontId="68" fillId="0" borderId="0" xfId="50" applyNumberFormat="1" applyFont="1"/>
    <xf numFmtId="0" fontId="68" fillId="2" borderId="4" xfId="50" applyFont="1" applyFill="1" applyBorder="1"/>
    <xf numFmtId="2" fontId="68" fillId="2" borderId="4" xfId="50" applyNumberFormat="1" applyFont="1" applyFill="1" applyBorder="1"/>
    <xf numFmtId="2" fontId="68" fillId="21" borderId="4" xfId="50" applyNumberFormat="1" applyFont="1" applyFill="1" applyBorder="1" applyAlignment="1">
      <alignment horizontal="center"/>
    </xf>
    <xf numFmtId="2" fontId="68" fillId="0" borderId="0" xfId="50" applyNumberFormat="1" applyFont="1" applyAlignment="1">
      <alignment horizontal="center"/>
    </xf>
    <xf numFmtId="0" fontId="44" fillId="21" borderId="4" xfId="50" applyFont="1" applyFill="1" applyBorder="1" applyAlignment="1">
      <alignment horizontal="center" vertical="center" wrapText="1"/>
    </xf>
    <xf numFmtId="0" fontId="44" fillId="21" borderId="4" xfId="50" applyFont="1" applyFill="1" applyBorder="1" applyAlignment="1">
      <alignment horizontal="center"/>
    </xf>
    <xf numFmtId="2" fontId="44" fillId="21" borderId="4" xfId="50" applyNumberFormat="1" applyFont="1" applyFill="1" applyBorder="1" applyAlignment="1">
      <alignment horizontal="center"/>
    </xf>
    <xf numFmtId="2" fontId="44" fillId="21" borderId="4" xfId="50" applyNumberFormat="1" applyFont="1" applyFill="1" applyBorder="1" applyAlignment="1">
      <alignment horizontal="center" vertical="center"/>
    </xf>
    <xf numFmtId="0" fontId="98" fillId="24" borderId="4" xfId="4" applyFont="1" applyFill="1" applyBorder="1" applyAlignment="1">
      <alignment horizontal="center" vertical="center"/>
    </xf>
    <xf numFmtId="2" fontId="99" fillId="24" borderId="4" xfId="4" applyNumberFormat="1" applyFont="1" applyFill="1" applyBorder="1" applyAlignment="1">
      <alignment horizontal="center" vertical="center"/>
    </xf>
    <xf numFmtId="0" fontId="99" fillId="24" borderId="4" xfId="4" applyFont="1" applyFill="1" applyBorder="1" applyAlignment="1">
      <alignment horizontal="center" vertical="center"/>
    </xf>
    <xf numFmtId="0" fontId="98" fillId="21" borderId="5" xfId="50" applyFont="1" applyFill="1" applyBorder="1" applyAlignment="1">
      <alignment horizontal="center"/>
    </xf>
    <xf numFmtId="2" fontId="98" fillId="21" borderId="56" xfId="6" applyNumberFormat="1" applyFont="1" applyFill="1" applyBorder="1" applyAlignment="1">
      <alignment horizontal="center" vertical="center" wrapText="1"/>
    </xf>
    <xf numFmtId="0" fontId="98" fillId="21" borderId="9" xfId="50" applyFont="1" applyFill="1" applyBorder="1" applyAlignment="1">
      <alignment horizontal="center"/>
    </xf>
    <xf numFmtId="0" fontId="68" fillId="21" borderId="5" xfId="50" applyFont="1" applyFill="1" applyBorder="1" applyAlignment="1">
      <alignment horizontal="center"/>
    </xf>
    <xf numFmtId="0" fontId="68" fillId="21" borderId="9" xfId="50" applyFont="1" applyFill="1" applyBorder="1" applyAlignment="1">
      <alignment horizontal="center"/>
    </xf>
    <xf numFmtId="0" fontId="44" fillId="0" borderId="13" xfId="50" applyFont="1" applyBorder="1"/>
    <xf numFmtId="0" fontId="44" fillId="21" borderId="4" xfId="50" applyFont="1" applyFill="1" applyBorder="1" applyAlignment="1">
      <alignment wrapText="1"/>
    </xf>
    <xf numFmtId="0" fontId="44" fillId="21" borderId="9" xfId="50" applyFont="1" applyFill="1" applyBorder="1" applyAlignment="1">
      <alignment horizontal="center"/>
    </xf>
    <xf numFmtId="0" fontId="68" fillId="3" borderId="4" xfId="50" applyFont="1" applyFill="1" applyBorder="1"/>
    <xf numFmtId="0" fontId="68" fillId="3" borderId="12" xfId="50" applyFont="1" applyFill="1" applyBorder="1"/>
    <xf numFmtId="0" fontId="68" fillId="12" borderId="0" xfId="49" applyFont="1" applyFill="1"/>
    <xf numFmtId="0" fontId="11" fillId="0" borderId="0" xfId="49" applyFont="1"/>
    <xf numFmtId="2" fontId="75" fillId="21" borderId="9" xfId="50" applyNumberFormat="1" applyFont="1" applyFill="1" applyBorder="1" applyAlignment="1">
      <alignment horizontal="center" vertical="center" wrapText="1"/>
    </xf>
    <xf numFmtId="2" fontId="75" fillId="0" borderId="0" xfId="50" applyNumberFormat="1" applyFont="1" applyAlignment="1">
      <alignment horizontal="center" vertical="center" wrapText="1"/>
    </xf>
    <xf numFmtId="2" fontId="75" fillId="0" borderId="13" xfId="50" applyNumberFormat="1" applyFont="1" applyBorder="1" applyAlignment="1">
      <alignment horizontal="center" vertical="center" wrapText="1"/>
    </xf>
    <xf numFmtId="2" fontId="76" fillId="21" borderId="9" xfId="50" applyNumberFormat="1" applyFont="1" applyFill="1" applyBorder="1" applyAlignment="1">
      <alignment horizontal="center" vertical="center" wrapText="1"/>
    </xf>
    <xf numFmtId="0" fontId="4" fillId="0" borderId="0" xfId="50" applyAlignment="1">
      <alignment horizontal="center"/>
    </xf>
    <xf numFmtId="0" fontId="4" fillId="0" borderId="0" xfId="50"/>
    <xf numFmtId="0" fontId="77" fillId="0" borderId="0" xfId="50" applyFont="1"/>
    <xf numFmtId="2" fontId="76" fillId="0" borderId="0" xfId="50" applyNumberFormat="1" applyFont="1" applyAlignment="1">
      <alignment horizontal="center" vertical="center" wrapText="1"/>
    </xf>
    <xf numFmtId="0" fontId="68" fillId="0" borderId="0" xfId="50" applyFont="1" applyAlignment="1">
      <alignment horizontal="left" vertical="center" wrapText="1"/>
    </xf>
    <xf numFmtId="0" fontId="68" fillId="0" borderId="13" xfId="50" applyFont="1" applyBorder="1" applyAlignment="1">
      <alignment horizontal="left" vertical="center" wrapText="1"/>
    </xf>
    <xf numFmtId="2" fontId="76" fillId="0" borderId="13" xfId="50" applyNumberFormat="1" applyFont="1" applyBorder="1" applyAlignment="1">
      <alignment horizontal="center" vertical="center" wrapText="1"/>
    </xf>
    <xf numFmtId="0" fontId="68" fillId="21" borderId="4" xfId="50" applyFont="1" applyFill="1" applyBorder="1" applyAlignment="1">
      <alignment horizontal="left" vertical="center" wrapText="1"/>
    </xf>
    <xf numFmtId="0" fontId="4" fillId="21" borderId="9" xfId="50" applyFill="1" applyBorder="1" applyAlignment="1">
      <alignment horizontal="center"/>
    </xf>
    <xf numFmtId="0" fontId="68" fillId="0" borderId="12" xfId="50" applyFont="1" applyBorder="1" applyAlignment="1">
      <alignment horizontal="left" vertical="center" wrapText="1"/>
    </xf>
    <xf numFmtId="0" fontId="77" fillId="0" borderId="12" xfId="50" applyFont="1" applyBorder="1"/>
    <xf numFmtId="0" fontId="4" fillId="0" borderId="12" xfId="50" applyBorder="1" applyAlignment="1">
      <alignment horizontal="center"/>
    </xf>
    <xf numFmtId="0" fontId="68" fillId="0" borderId="12" xfId="50" applyFont="1" applyBorder="1"/>
    <xf numFmtId="2" fontId="68" fillId="0" borderId="12" xfId="50" applyNumberFormat="1" applyFont="1" applyBorder="1" applyAlignment="1">
      <alignment horizontal="center" vertical="center" wrapText="1"/>
    </xf>
    <xf numFmtId="0" fontId="98" fillId="21" borderId="4" xfId="50" applyFont="1" applyFill="1" applyBorder="1" applyAlignment="1">
      <alignment horizontal="left" vertical="center" wrapText="1"/>
    </xf>
    <xf numFmtId="2" fontId="98" fillId="21" borderId="4" xfId="10" applyNumberFormat="1" applyFont="1" applyFill="1" applyBorder="1" applyAlignment="1" applyProtection="1">
      <alignment horizontal="right" vertical="center" wrapText="1"/>
      <protection locked="0"/>
    </xf>
    <xf numFmtId="2" fontId="98" fillId="21" borderId="9" xfId="50" applyNumberFormat="1" applyFont="1" applyFill="1" applyBorder="1" applyAlignment="1">
      <alignment horizontal="center" vertical="center" wrapText="1"/>
    </xf>
    <xf numFmtId="0" fontId="98" fillId="21" borderId="5" xfId="6" applyFont="1" applyFill="1" applyBorder="1" applyAlignment="1">
      <alignment horizontal="center" vertical="center" wrapText="1"/>
    </xf>
    <xf numFmtId="0" fontId="98" fillId="0" borderId="0" xfId="50" applyFont="1" applyAlignment="1">
      <alignment horizontal="left" vertical="center" wrapText="1"/>
    </xf>
    <xf numFmtId="0" fontId="98" fillId="0" borderId="12" xfId="50" applyFont="1" applyBorder="1"/>
    <xf numFmtId="2" fontId="98" fillId="0" borderId="0" xfId="10" applyNumberFormat="1" applyFont="1" applyBorder="1" applyAlignment="1" applyProtection="1">
      <alignment horizontal="right" vertical="center" wrapText="1"/>
      <protection locked="0"/>
    </xf>
    <xf numFmtId="0" fontId="71" fillId="0" borderId="0" xfId="50" applyFont="1"/>
    <xf numFmtId="0" fontId="68" fillId="0" borderId="0" xfId="49" applyFont="1" applyAlignment="1">
      <alignment horizontal="center"/>
    </xf>
    <xf numFmtId="0" fontId="68" fillId="0" borderId="0" xfId="49" applyFont="1" applyAlignment="1">
      <alignment horizontal="left"/>
    </xf>
    <xf numFmtId="0" fontId="26" fillId="0" borderId="39" xfId="2" applyBorder="1" applyAlignment="1">
      <alignment horizontal="left" vertical="center"/>
    </xf>
    <xf numFmtId="0" fontId="26" fillId="0" borderId="34" xfId="2" applyBorder="1" applyAlignment="1">
      <alignment horizontal="center" vertical="center"/>
    </xf>
    <xf numFmtId="0" fontId="26" fillId="0" borderId="12" xfId="2" applyBorder="1" applyAlignment="1">
      <alignment horizontal="left" vertical="center"/>
    </xf>
    <xf numFmtId="4" fontId="27" fillId="0" borderId="12" xfId="2" quotePrefix="1" applyNumberFormat="1" applyFont="1" applyBorder="1" applyAlignment="1">
      <alignment vertical="center"/>
    </xf>
    <xf numFmtId="0" fontId="26" fillId="0" borderId="2" xfId="2" applyBorder="1" applyAlignment="1">
      <alignment horizontal="center" vertical="center"/>
    </xf>
    <xf numFmtId="4" fontId="27" fillId="17" borderId="5" xfId="2" quotePrefix="1" applyNumberFormat="1" applyFont="1" applyFill="1" applyBorder="1" applyAlignment="1" applyProtection="1">
      <alignment horizontal="left" vertical="center"/>
      <protection hidden="1"/>
    </xf>
    <xf numFmtId="4" fontId="28" fillId="17" borderId="4" xfId="2" quotePrefix="1" applyNumberFormat="1" applyFont="1" applyFill="1" applyBorder="1" applyAlignment="1" applyProtection="1">
      <alignment horizontal="left" vertical="center"/>
      <protection hidden="1"/>
    </xf>
    <xf numFmtId="49" fontId="27" fillId="17" borderId="9" xfId="2" quotePrefix="1" applyNumberFormat="1" applyFont="1" applyFill="1" applyBorder="1" applyAlignment="1" applyProtection="1">
      <alignment horizontal="left" vertical="center"/>
      <protection hidden="1"/>
    </xf>
    <xf numFmtId="49" fontId="27" fillId="17" borderId="9" xfId="2" applyNumberFormat="1" applyFont="1" applyFill="1" applyBorder="1" applyAlignment="1" applyProtection="1">
      <alignment horizontal="left" vertical="center"/>
      <protection hidden="1"/>
    </xf>
    <xf numFmtId="4" fontId="28" fillId="17" borderId="5" xfId="2" applyNumberFormat="1" applyFont="1" applyFill="1" applyBorder="1" applyAlignment="1" applyProtection="1">
      <alignment horizontal="center" vertical="center"/>
      <protection hidden="1"/>
    </xf>
    <xf numFmtId="14" fontId="28" fillId="0" borderId="5" xfId="2" applyNumberFormat="1" applyFont="1" applyBorder="1" applyAlignment="1" applyProtection="1">
      <alignment horizontal="center" vertical="center"/>
      <protection hidden="1"/>
    </xf>
    <xf numFmtId="0" fontId="27" fillId="17" borderId="4" xfId="2" applyFont="1" applyFill="1" applyBorder="1" applyAlignment="1" applyProtection="1">
      <alignment horizontal="center" vertical="center"/>
      <protection hidden="1"/>
    </xf>
    <xf numFmtId="49" fontId="27" fillId="17" borderId="39" xfId="2" applyNumberFormat="1" applyFont="1" applyFill="1" applyBorder="1" applyAlignment="1" applyProtection="1">
      <alignment horizontal="center" vertical="center"/>
      <protection hidden="1"/>
    </xf>
    <xf numFmtId="0" fontId="87" fillId="0" borderId="39" xfId="2" applyFont="1" applyBorder="1" applyAlignment="1">
      <alignment horizontal="left" vertical="center"/>
    </xf>
    <xf numFmtId="0" fontId="87" fillId="33" borderId="39" xfId="2" applyFont="1" applyFill="1" applyBorder="1" applyAlignment="1">
      <alignment horizontal="left" vertical="center"/>
    </xf>
    <xf numFmtId="0" fontId="60" fillId="17" borderId="4" xfId="6" applyFont="1" applyFill="1" applyBorder="1" applyAlignment="1">
      <alignment horizontal="left" vertical="center" wrapText="1"/>
    </xf>
    <xf numFmtId="0" fontId="60" fillId="17" borderId="3" xfId="6" applyFont="1" applyFill="1" applyBorder="1" applyAlignment="1">
      <alignment horizontal="center" vertical="center" wrapText="1"/>
    </xf>
    <xf numFmtId="0" fontId="60" fillId="17" borderId="3" xfId="6" applyFont="1" applyFill="1" applyBorder="1" applyAlignment="1">
      <alignment vertical="center" wrapText="1"/>
    </xf>
    <xf numFmtId="0" fontId="35" fillId="17" borderId="3" xfId="6" applyFont="1" applyFill="1" applyBorder="1" applyAlignment="1">
      <alignment vertical="center" wrapText="1"/>
    </xf>
    <xf numFmtId="0" fontId="35" fillId="17" borderId="3" xfId="6" applyFont="1" applyFill="1" applyBorder="1" applyAlignment="1">
      <alignment horizontal="center" vertical="center" wrapText="1"/>
    </xf>
    <xf numFmtId="0" fontId="26" fillId="33" borderId="0" xfId="2" applyFill="1" applyAlignment="1">
      <alignment horizontal="left" vertical="center"/>
    </xf>
    <xf numFmtId="0" fontId="87" fillId="34" borderId="21" xfId="2" applyFont="1" applyFill="1" applyBorder="1" applyAlignment="1">
      <alignment horizontal="left" vertical="center"/>
    </xf>
    <xf numFmtId="0" fontId="35" fillId="17" borderId="5" xfId="6" applyFont="1" applyFill="1" applyBorder="1" applyAlignment="1">
      <alignment vertical="center"/>
    </xf>
    <xf numFmtId="4" fontId="35" fillId="17" borderId="3" xfId="6" applyNumberFormat="1" applyFont="1" applyFill="1" applyBorder="1" applyAlignment="1">
      <alignment horizontal="center" vertical="center" wrapText="1"/>
    </xf>
    <xf numFmtId="0" fontId="26" fillId="34" borderId="4" xfId="2" applyFill="1" applyBorder="1" applyAlignment="1">
      <alignment horizontal="left" vertical="center"/>
    </xf>
    <xf numFmtId="0" fontId="87" fillId="0" borderId="9" xfId="2" applyFont="1" applyBorder="1" applyAlignment="1">
      <alignment horizontal="left" vertical="center"/>
    </xf>
    <xf numFmtId="4" fontId="26" fillId="17" borderId="3" xfId="2" applyNumberFormat="1" applyFill="1" applyBorder="1" applyAlignment="1">
      <alignment horizontal="center" vertical="center"/>
    </xf>
    <xf numFmtId="4" fontId="11" fillId="17" borderId="3" xfId="9" applyNumberFormat="1" applyFont="1" applyFill="1" applyBorder="1" applyAlignment="1">
      <alignment horizontal="right" vertical="center" wrapText="1"/>
    </xf>
    <xf numFmtId="0" fontId="87" fillId="0" borderId="21" xfId="2" applyFont="1" applyBorder="1" applyAlignment="1">
      <alignment horizontal="left" vertical="center"/>
    </xf>
    <xf numFmtId="0" fontId="35" fillId="17" borderId="4" xfId="6" applyFont="1" applyFill="1" applyBorder="1" applyAlignment="1">
      <alignment horizontal="left" vertical="center" wrapText="1"/>
    </xf>
    <xf numFmtId="0" fontId="35" fillId="17" borderId="13" xfId="6" applyFont="1" applyFill="1" applyBorder="1" applyAlignment="1">
      <alignment horizontal="left" vertical="center" wrapText="1"/>
    </xf>
    <xf numFmtId="0" fontId="35" fillId="17" borderId="13" xfId="6" applyFont="1" applyFill="1" applyBorder="1" applyAlignment="1">
      <alignment vertical="center" wrapText="1"/>
    </xf>
    <xf numFmtId="0" fontId="60" fillId="17" borderId="13" xfId="6" applyFont="1" applyFill="1" applyBorder="1" applyAlignment="1">
      <alignment vertical="center" wrapText="1"/>
    </xf>
    <xf numFmtId="4" fontId="11" fillId="0" borderId="3" xfId="9" applyNumberFormat="1" applyFont="1" applyFill="1" applyBorder="1" applyAlignment="1">
      <alignment horizontal="right" vertical="center" wrapText="1"/>
    </xf>
    <xf numFmtId="0" fontId="35" fillId="0" borderId="3" xfId="6" applyFont="1" applyBorder="1" applyAlignment="1">
      <alignment horizontal="center" vertical="center" wrapText="1"/>
    </xf>
    <xf numFmtId="4" fontId="35" fillId="0" borderId="3" xfId="6" applyNumberFormat="1" applyFont="1" applyBorder="1" applyAlignment="1">
      <alignment horizontal="center" vertical="center" wrapText="1"/>
    </xf>
    <xf numFmtId="4" fontId="26" fillId="0" borderId="3" xfId="2" applyNumberFormat="1" applyBorder="1" applyAlignment="1">
      <alignment horizontal="center" vertical="center"/>
    </xf>
    <xf numFmtId="0" fontId="35" fillId="17" borderId="3" xfId="6" applyFont="1" applyFill="1" applyBorder="1" applyAlignment="1">
      <alignment horizontal="left" vertical="center" wrapText="1"/>
    </xf>
    <xf numFmtId="0" fontId="60" fillId="0" borderId="3" xfId="6" applyFont="1" applyBorder="1" applyAlignment="1">
      <alignment horizontal="center" vertical="center" wrapText="1"/>
    </xf>
    <xf numFmtId="0" fontId="103" fillId="17" borderId="3" xfId="6" applyFont="1" applyFill="1" applyBorder="1" applyAlignment="1">
      <alignment vertical="center" wrapText="1"/>
    </xf>
    <xf numFmtId="0" fontId="103" fillId="17" borderId="3" xfId="6" applyFont="1" applyFill="1" applyBorder="1" applyAlignment="1">
      <alignment horizontal="center" vertical="center" wrapText="1"/>
    </xf>
    <xf numFmtId="4" fontId="25" fillId="0" borderId="3" xfId="9" applyNumberFormat="1" applyFont="1" applyFill="1" applyBorder="1" applyAlignment="1">
      <alignment horizontal="center" vertical="center" wrapText="1"/>
    </xf>
    <xf numFmtId="0" fontId="103" fillId="0" borderId="4" xfId="6" applyFont="1" applyBorder="1" applyAlignment="1">
      <alignment horizontal="center" vertical="center" wrapText="1"/>
    </xf>
    <xf numFmtId="2" fontId="103" fillId="17" borderId="3" xfId="6" applyNumberFormat="1" applyFont="1" applyFill="1" applyBorder="1" applyAlignment="1">
      <alignment horizontal="center" vertical="center" wrapText="1"/>
    </xf>
    <xf numFmtId="0" fontId="103" fillId="17" borderId="5" xfId="6" applyFont="1" applyFill="1" applyBorder="1" applyAlignment="1">
      <alignment horizontal="center" vertical="center" wrapText="1"/>
    </xf>
    <xf numFmtId="0" fontId="35" fillId="17" borderId="5" xfId="6" applyFont="1" applyFill="1" applyBorder="1" applyAlignment="1">
      <alignment horizontal="center" vertical="center" wrapText="1"/>
    </xf>
    <xf numFmtId="4" fontId="26" fillId="0" borderId="4" xfId="2" applyNumberFormat="1" applyBorder="1" applyAlignment="1">
      <alignment horizontal="center" vertical="center"/>
    </xf>
    <xf numFmtId="4" fontId="11" fillId="0" borderId="4" xfId="9" applyNumberFormat="1" applyFont="1" applyFill="1" applyBorder="1" applyAlignment="1">
      <alignment horizontal="right" vertical="center" wrapText="1"/>
    </xf>
    <xf numFmtId="0" fontId="26" fillId="0" borderId="39" xfId="2" applyBorder="1" applyAlignment="1">
      <alignment horizontal="center" vertical="center"/>
    </xf>
    <xf numFmtId="0" fontId="26" fillId="0" borderId="3" xfId="2" applyBorder="1" applyAlignment="1">
      <alignment horizontal="center" vertical="center"/>
    </xf>
    <xf numFmtId="0" fontId="26" fillId="0" borderId="3" xfId="2" applyBorder="1" applyAlignment="1">
      <alignment horizontal="left" vertical="center"/>
    </xf>
    <xf numFmtId="0" fontId="27" fillId="0" borderId="3" xfId="2" quotePrefix="1" applyFont="1" applyBorder="1" applyAlignment="1">
      <alignment vertical="center"/>
    </xf>
    <xf numFmtId="0" fontId="28" fillId="0" borderId="3" xfId="2" quotePrefix="1" applyFont="1" applyBorder="1" applyAlignment="1">
      <alignment vertical="center"/>
    </xf>
    <xf numFmtId="49" fontId="27" fillId="17" borderId="3" xfId="2" quotePrefix="1" applyNumberFormat="1" applyFont="1" applyFill="1" applyBorder="1" applyAlignment="1" applyProtection="1">
      <alignment vertical="center"/>
      <protection hidden="1"/>
    </xf>
    <xf numFmtId="0" fontId="28" fillId="0" borderId="3" xfId="2" applyFont="1" applyBorder="1" applyAlignment="1">
      <alignment vertical="center"/>
    </xf>
    <xf numFmtId="49" fontId="27" fillId="17" borderId="3" xfId="2" applyNumberFormat="1" applyFont="1" applyFill="1" applyBorder="1" applyAlignment="1" applyProtection="1">
      <alignment vertical="center"/>
      <protection hidden="1"/>
    </xf>
    <xf numFmtId="49" fontId="27" fillId="0" borderId="3" xfId="2" applyNumberFormat="1" applyFont="1" applyBorder="1" applyAlignment="1" applyProtection="1">
      <alignment vertical="center"/>
      <protection hidden="1"/>
    </xf>
    <xf numFmtId="49" fontId="27" fillId="17" borderId="3" xfId="2" applyNumberFormat="1" applyFont="1" applyFill="1" applyBorder="1" applyAlignment="1" applyProtection="1">
      <alignment horizontal="left" vertical="center"/>
      <protection hidden="1"/>
    </xf>
    <xf numFmtId="0" fontId="35" fillId="0" borderId="3" xfId="6" applyFont="1" applyBorder="1" applyAlignment="1">
      <alignment horizontal="left" vertical="center" wrapText="1"/>
    </xf>
    <xf numFmtId="166" fontId="11" fillId="0" borderId="3" xfId="42" applyNumberFormat="1" applyFont="1" applyBorder="1" applyAlignment="1">
      <alignment horizontal="center" vertical="center" wrapText="1"/>
    </xf>
    <xf numFmtId="166" fontId="11" fillId="2" borderId="3" xfId="42" applyNumberFormat="1" applyFont="1" applyFill="1" applyBorder="1" applyAlignment="1">
      <alignment horizontal="center" vertical="center" wrapText="1"/>
    </xf>
    <xf numFmtId="4" fontId="38" fillId="0" borderId="3" xfId="10" applyNumberFormat="1" applyFont="1" applyBorder="1" applyAlignment="1" applyProtection="1">
      <alignment horizontal="right" vertical="center" wrapText="1"/>
      <protection locked="0"/>
    </xf>
    <xf numFmtId="0" fontId="11" fillId="0" borderId="3" xfId="6" applyBorder="1" applyAlignment="1">
      <alignment horizontal="center" vertical="center" wrapText="1"/>
    </xf>
    <xf numFmtId="4" fontId="28" fillId="0" borderId="3" xfId="10" applyNumberFormat="1" applyFont="1" applyBorder="1" applyAlignment="1" applyProtection="1">
      <alignment horizontal="right" vertical="center" wrapText="1"/>
      <protection locked="0"/>
    </xf>
    <xf numFmtId="0" fontId="37" fillId="3" borderId="3" xfId="4" applyFont="1" applyFill="1" applyBorder="1" applyAlignment="1">
      <alignment horizontal="center" vertical="center"/>
    </xf>
    <xf numFmtId="0" fontId="37" fillId="3" borderId="3" xfId="4" applyFont="1" applyFill="1" applyBorder="1" applyAlignment="1">
      <alignment horizontal="left" vertical="center"/>
    </xf>
    <xf numFmtId="166" fontId="11" fillId="3" borderId="3" xfId="42" applyNumberFormat="1" applyFont="1" applyFill="1" applyBorder="1" applyAlignment="1">
      <alignment horizontal="center" vertical="center" wrapText="1"/>
    </xf>
    <xf numFmtId="0" fontId="84" fillId="22" borderId="3" xfId="4" applyFont="1" applyFill="1" applyBorder="1" applyAlignment="1">
      <alignment horizontal="center" vertical="center"/>
    </xf>
    <xf numFmtId="0" fontId="84" fillId="22" borderId="3" xfId="4" applyFont="1" applyFill="1" applyBorder="1" applyAlignment="1">
      <alignment horizontal="left" vertical="center"/>
    </xf>
    <xf numFmtId="166" fontId="84" fillId="22" borderId="3" xfId="4" applyNumberFormat="1" applyFont="1" applyFill="1" applyBorder="1" applyAlignment="1">
      <alignment horizontal="center" vertical="center"/>
    </xf>
    <xf numFmtId="49" fontId="11" fillId="0" borderId="3" xfId="6" applyNumberFormat="1" applyBorder="1" applyAlignment="1">
      <alignment horizontal="center" vertical="center"/>
    </xf>
    <xf numFmtId="2" fontId="11" fillId="0" borderId="3" xfId="2" applyNumberFormat="1" applyFont="1" applyBorder="1" applyAlignment="1">
      <alignment horizontal="center" vertical="center" wrapText="1"/>
    </xf>
    <xf numFmtId="0" fontId="84" fillId="20" borderId="3" xfId="4" applyFont="1" applyFill="1" applyBorder="1" applyAlignment="1">
      <alignment horizontal="center" vertical="center"/>
    </xf>
    <xf numFmtId="0" fontId="84" fillId="20" borderId="3" xfId="4" applyFont="1" applyFill="1" applyBorder="1" applyAlignment="1">
      <alignment horizontal="left" vertical="center"/>
    </xf>
    <xf numFmtId="166" fontId="84" fillId="20" borderId="3" xfId="4" applyNumberFormat="1" applyFont="1" applyFill="1" applyBorder="1" applyAlignment="1">
      <alignment horizontal="center" vertical="center"/>
    </xf>
    <xf numFmtId="2" fontId="35" fillId="0" borderId="3" xfId="6" applyNumberFormat="1" applyFont="1" applyBorder="1" applyAlignment="1">
      <alignment horizontal="left" vertical="center"/>
    </xf>
    <xf numFmtId="166" fontId="37" fillId="0" borderId="3" xfId="42" applyNumberFormat="1" applyFont="1" applyBorder="1" applyAlignment="1">
      <alignment horizontal="center" vertical="center" wrapText="1"/>
    </xf>
    <xf numFmtId="2" fontId="35" fillId="0" borderId="3" xfId="6" applyNumberFormat="1" applyFont="1" applyBorder="1" applyAlignment="1">
      <alignment horizontal="center" vertical="center" wrapText="1"/>
    </xf>
    <xf numFmtId="2" fontId="35" fillId="12" borderId="3" xfId="6" applyNumberFormat="1" applyFont="1" applyFill="1" applyBorder="1" applyAlignment="1">
      <alignment horizontal="center" vertical="center" wrapText="1"/>
    </xf>
    <xf numFmtId="0" fontId="11" fillId="0" borderId="3" xfId="4" applyBorder="1" applyAlignment="1">
      <alignment horizontal="center" vertical="center"/>
    </xf>
    <xf numFmtId="0" fontId="11" fillId="0" borderId="3" xfId="2" applyFont="1" applyBorder="1" applyAlignment="1">
      <alignment horizontal="left" vertical="center"/>
    </xf>
    <xf numFmtId="0" fontId="11" fillId="0" borderId="3" xfId="4" applyBorder="1" applyAlignment="1">
      <alignment vertical="center"/>
    </xf>
    <xf numFmtId="0" fontId="11" fillId="0" borderId="3" xfId="2" applyFont="1" applyBorder="1" applyAlignment="1">
      <alignment horizontal="center" vertical="center" wrapText="1"/>
    </xf>
    <xf numFmtId="0" fontId="84" fillId="19" borderId="3" xfId="4" applyFont="1" applyFill="1" applyBorder="1" applyAlignment="1">
      <alignment horizontal="center" vertical="center"/>
    </xf>
    <xf numFmtId="0" fontId="87" fillId="35" borderId="0" xfId="2" applyFont="1" applyFill="1" applyAlignment="1">
      <alignment horizontal="left" vertical="center"/>
    </xf>
    <xf numFmtId="0" fontId="84" fillId="36" borderId="3" xfId="4" applyFont="1" applyFill="1" applyBorder="1" applyAlignment="1">
      <alignment horizontal="center" vertical="center"/>
    </xf>
    <xf numFmtId="0" fontId="84" fillId="36" borderId="3" xfId="4" applyFont="1" applyFill="1" applyBorder="1" applyAlignment="1">
      <alignment horizontal="left" vertical="center"/>
    </xf>
    <xf numFmtId="166" fontId="84" fillId="36" borderId="3" xfId="4" applyNumberFormat="1" applyFont="1" applyFill="1" applyBorder="1" applyAlignment="1">
      <alignment horizontal="center" vertical="center"/>
    </xf>
    <xf numFmtId="0" fontId="85" fillId="35" borderId="3" xfId="2" applyFont="1" applyFill="1" applyBorder="1" applyAlignment="1">
      <alignment horizontal="center" vertical="center" wrapText="1"/>
    </xf>
    <xf numFmtId="0" fontId="26" fillId="35" borderId="0" xfId="2" applyFill="1" applyAlignment="1">
      <alignment horizontal="left" vertical="center"/>
    </xf>
    <xf numFmtId="0" fontId="35" fillId="2" borderId="3" xfId="6" applyFont="1" applyFill="1" applyBorder="1" applyAlignment="1">
      <alignment horizontal="center" vertical="center" wrapText="1"/>
    </xf>
    <xf numFmtId="0" fontId="35" fillId="2" borderId="3" xfId="6" applyFont="1" applyFill="1" applyBorder="1" applyAlignment="1">
      <alignment horizontal="left" vertical="center" wrapText="1"/>
    </xf>
    <xf numFmtId="166" fontId="37" fillId="2" borderId="3" xfId="42" applyNumberFormat="1" applyFont="1" applyFill="1" applyBorder="1" applyAlignment="1">
      <alignment horizontal="center" vertical="center" wrapText="1"/>
    </xf>
    <xf numFmtId="2" fontId="11" fillId="0" borderId="3" xfId="42" applyNumberFormat="1" applyFont="1" applyBorder="1" applyAlignment="1">
      <alignment horizontal="center" vertical="center" wrapText="1"/>
    </xf>
    <xf numFmtId="0" fontId="105" fillId="3" borderId="0" xfId="2" applyFont="1" applyFill="1" applyAlignment="1">
      <alignment horizontal="left" vertical="center"/>
    </xf>
    <xf numFmtId="0" fontId="56" fillId="3" borderId="3" xfId="2" applyFont="1" applyFill="1" applyBorder="1" applyAlignment="1">
      <alignment horizontal="left" vertical="center"/>
    </xf>
    <xf numFmtId="0" fontId="56" fillId="3" borderId="0" xfId="2" applyFont="1" applyFill="1" applyAlignment="1">
      <alignment horizontal="left" vertical="center"/>
    </xf>
    <xf numFmtId="0" fontId="26" fillId="2" borderId="3" xfId="2" applyFill="1" applyBorder="1" applyAlignment="1">
      <alignment horizontal="left" vertical="center"/>
    </xf>
    <xf numFmtId="0" fontId="89" fillId="2" borderId="3" xfId="2" applyFont="1" applyFill="1" applyBorder="1" applyAlignment="1">
      <alignment horizontal="center" vertical="center"/>
    </xf>
    <xf numFmtId="0" fontId="89" fillId="0" borderId="3" xfId="2" applyFont="1" applyBorder="1" applyAlignment="1">
      <alignment horizontal="center" vertical="center"/>
    </xf>
    <xf numFmtId="3" fontId="89" fillId="0" borderId="3" xfId="2" applyNumberFormat="1" applyFont="1" applyBorder="1" applyAlignment="1">
      <alignment horizontal="center" vertical="center"/>
    </xf>
    <xf numFmtId="3" fontId="11" fillId="0" borderId="3" xfId="42" applyNumberFormat="1" applyFont="1" applyBorder="1" applyAlignment="1">
      <alignment horizontal="center" vertical="center" wrapText="1"/>
    </xf>
    <xf numFmtId="4" fontId="26" fillId="0" borderId="3" xfId="2" applyNumberFormat="1" applyBorder="1" applyAlignment="1">
      <alignment horizontal="left" vertical="center"/>
    </xf>
    <xf numFmtId="3" fontId="26" fillId="0" borderId="3" xfId="2" applyNumberFormat="1" applyBorder="1" applyAlignment="1">
      <alignment horizontal="center" vertical="center"/>
    </xf>
    <xf numFmtId="4" fontId="56" fillId="3" borderId="3" xfId="2" applyNumberFormat="1" applyFont="1" applyFill="1" applyBorder="1" applyAlignment="1">
      <alignment horizontal="left" vertical="center"/>
    </xf>
    <xf numFmtId="4" fontId="11" fillId="17" borderId="3" xfId="42" applyNumberFormat="1" applyFont="1" applyFill="1" applyBorder="1" applyAlignment="1">
      <alignment horizontal="center" vertical="center" wrapText="1"/>
    </xf>
    <xf numFmtId="2" fontId="11" fillId="3" borderId="3" xfId="42" applyNumberFormat="1" applyFont="1" applyFill="1" applyBorder="1" applyAlignment="1">
      <alignment horizontal="center" vertical="center" wrapText="1"/>
    </xf>
    <xf numFmtId="0" fontId="11" fillId="17" borderId="3" xfId="2" quotePrefix="1" applyFont="1" applyFill="1" applyBorder="1" applyAlignment="1">
      <alignment vertical="center" wrapText="1"/>
    </xf>
    <xf numFmtId="0" fontId="85" fillId="6" borderId="3" xfId="2" applyFont="1" applyFill="1" applyBorder="1" applyAlignment="1">
      <alignment horizontal="center" vertical="center" wrapText="1"/>
    </xf>
    <xf numFmtId="10" fontId="85" fillId="6" borderId="3" xfId="43" applyNumberFormat="1" applyFont="1" applyFill="1" applyBorder="1" applyAlignment="1">
      <alignment horizontal="center" vertical="center" wrapText="1"/>
    </xf>
    <xf numFmtId="0" fontId="82" fillId="0" borderId="3" xfId="2" applyFont="1" applyBorder="1" applyAlignment="1">
      <alignment horizontal="left" vertical="center"/>
    </xf>
    <xf numFmtId="169" fontId="28" fillId="0" borderId="3" xfId="10" applyNumberFormat="1" applyFont="1" applyBorder="1" applyAlignment="1">
      <alignment vertical="center"/>
    </xf>
    <xf numFmtId="4" fontId="28" fillId="0" borderId="3" xfId="10" applyNumberFormat="1" applyFont="1" applyBorder="1" applyAlignment="1" applyProtection="1">
      <alignment horizontal="center" vertical="center" wrapText="1"/>
      <protection locked="0"/>
    </xf>
    <xf numFmtId="4" fontId="38" fillId="17" borderId="3" xfId="10" applyNumberFormat="1" applyFont="1" applyFill="1" applyBorder="1" applyAlignment="1" applyProtection="1">
      <alignment horizontal="right" vertical="center" wrapText="1"/>
      <protection locked="0"/>
    </xf>
    <xf numFmtId="4" fontId="38" fillId="17" borderId="3" xfId="44" applyNumberFormat="1" applyFont="1" applyFill="1" applyBorder="1" applyAlignment="1" applyProtection="1">
      <alignment horizontal="right" vertical="center" wrapText="1"/>
      <protection locked="0"/>
    </xf>
    <xf numFmtId="166" fontId="11" fillId="17" borderId="3" xfId="42" applyNumberFormat="1" applyFont="1" applyFill="1" applyBorder="1" applyAlignment="1">
      <alignment horizontal="center" vertical="center" wrapText="1"/>
    </xf>
    <xf numFmtId="0" fontId="11" fillId="17" borderId="3" xfId="6" applyFill="1" applyBorder="1" applyAlignment="1">
      <alignment horizontal="center" vertical="center" wrapText="1"/>
    </xf>
    <xf numFmtId="0" fontId="11" fillId="2" borderId="3" xfId="6" applyFill="1" applyBorder="1" applyAlignment="1">
      <alignment horizontal="center" vertical="center" wrapText="1"/>
    </xf>
    <xf numFmtId="4" fontId="28" fillId="2" borderId="3" xfId="10" applyNumberFormat="1" applyFont="1" applyFill="1" applyBorder="1" applyAlignment="1" applyProtection="1">
      <alignment horizontal="right" vertical="center" wrapText="1"/>
      <protection locked="0"/>
    </xf>
    <xf numFmtId="0" fontId="82" fillId="2" borderId="3" xfId="2" applyFont="1" applyFill="1" applyBorder="1" applyAlignment="1">
      <alignment horizontal="left" vertical="center"/>
    </xf>
    <xf numFmtId="0" fontId="26" fillId="12" borderId="0" xfId="2" applyFill="1" applyAlignment="1">
      <alignment horizontal="left" vertical="center"/>
    </xf>
    <xf numFmtId="2" fontId="35" fillId="2" borderId="3" xfId="6" applyNumberFormat="1" applyFont="1" applyFill="1" applyBorder="1" applyAlignment="1">
      <alignment horizontal="center" vertical="center" wrapText="1"/>
    </xf>
    <xf numFmtId="166" fontId="11" fillId="0" borderId="3" xfId="6" applyNumberFormat="1" applyBorder="1" applyAlignment="1">
      <alignment horizontal="center" vertical="center" wrapText="1"/>
    </xf>
    <xf numFmtId="0" fontId="37" fillId="3" borderId="3" xfId="4" applyFont="1" applyFill="1" applyBorder="1" applyAlignment="1">
      <alignment vertical="center"/>
    </xf>
    <xf numFmtId="0" fontId="35" fillId="0" borderId="3" xfId="6" applyFont="1" applyBorder="1" applyAlignment="1">
      <alignment vertical="center" wrapText="1"/>
    </xf>
    <xf numFmtId="0" fontId="26" fillId="0" borderId="3" xfId="2" applyBorder="1" applyAlignment="1">
      <alignment horizontal="right" vertical="center"/>
    </xf>
    <xf numFmtId="0" fontId="35" fillId="0" borderId="3" xfId="2" applyFont="1" applyBorder="1" applyAlignment="1">
      <alignment horizontal="left" vertical="center" wrapText="1"/>
    </xf>
    <xf numFmtId="0" fontId="11" fillId="17" borderId="3" xfId="2" applyFont="1" applyFill="1" applyBorder="1" applyAlignment="1">
      <alignment vertical="center" wrapText="1"/>
    </xf>
    <xf numFmtId="0" fontId="87" fillId="37" borderId="0" xfId="2" applyFont="1" applyFill="1" applyAlignment="1">
      <alignment horizontal="left" vertical="center"/>
    </xf>
    <xf numFmtId="0" fontId="26" fillId="37" borderId="0" xfId="2" applyFill="1" applyAlignment="1">
      <alignment horizontal="left" vertical="center"/>
    </xf>
    <xf numFmtId="0" fontId="37" fillId="0" borderId="3" xfId="4" applyFont="1" applyBorder="1" applyAlignment="1">
      <alignment horizontal="center" vertical="center"/>
    </xf>
    <xf numFmtId="0" fontId="37" fillId="0" borderId="3" xfId="4" applyFont="1" applyBorder="1" applyAlignment="1">
      <alignment horizontal="left" vertical="center"/>
    </xf>
    <xf numFmtId="0" fontId="11" fillId="2" borderId="3" xfId="2" applyFont="1" applyFill="1" applyBorder="1" applyAlignment="1">
      <alignment horizontal="center" vertical="center" wrapText="1"/>
    </xf>
    <xf numFmtId="4" fontId="11" fillId="0" borderId="3" xfId="11" applyNumberFormat="1" applyBorder="1" applyAlignment="1">
      <alignment horizontal="center" vertical="center"/>
    </xf>
    <xf numFmtId="0" fontId="11" fillId="0" borderId="3" xfId="4" applyBorder="1" applyAlignment="1">
      <alignment horizontal="justify" vertical="center" wrapText="1"/>
    </xf>
    <xf numFmtId="0" fontId="28" fillId="0" borderId="3" xfId="12" applyFont="1" applyBorder="1" applyAlignment="1">
      <alignment horizontal="justify" vertical="center" wrapText="1"/>
    </xf>
    <xf numFmtId="0" fontId="11" fillId="0" borderId="3" xfId="6" applyBorder="1" applyAlignment="1">
      <alignment horizontal="justify" vertical="center"/>
    </xf>
    <xf numFmtId="4" fontId="11" fillId="0" borderId="3" xfId="46" applyNumberFormat="1" applyBorder="1" applyAlignment="1">
      <alignment horizontal="center" vertical="center"/>
    </xf>
    <xf numFmtId="0" fontId="11" fillId="0" borderId="3" xfId="6" applyBorder="1" applyAlignment="1">
      <alignment horizontal="left" vertical="center" wrapText="1"/>
    </xf>
    <xf numFmtId="0" fontId="87" fillId="12" borderId="0" xfId="2" applyFont="1" applyFill="1" applyAlignment="1">
      <alignment horizontal="left" vertical="center"/>
    </xf>
    <xf numFmtId="0" fontId="35" fillId="12" borderId="3" xfId="6" applyFont="1" applyFill="1" applyBorder="1" applyAlignment="1">
      <alignment horizontal="center" vertical="center" wrapText="1"/>
    </xf>
    <xf numFmtId="0" fontId="35" fillId="27" borderId="3" xfId="6" applyFont="1" applyFill="1" applyBorder="1" applyAlignment="1">
      <alignment horizontal="center" vertical="center" wrapText="1"/>
    </xf>
    <xf numFmtId="0" fontId="11" fillId="12" borderId="3" xfId="2" applyFont="1" applyFill="1" applyBorder="1" applyAlignment="1">
      <alignment horizontal="center" vertical="center" wrapText="1"/>
    </xf>
    <xf numFmtId="166" fontId="11" fillId="12" borderId="3" xfId="42" applyNumberFormat="1" applyFont="1" applyFill="1" applyBorder="1" applyAlignment="1">
      <alignment horizontal="center" vertical="center" wrapText="1"/>
    </xf>
    <xf numFmtId="0" fontId="44" fillId="39" borderId="3" xfId="6" applyFont="1" applyFill="1" applyBorder="1" applyAlignment="1">
      <alignment horizontal="left" vertical="center" wrapText="1"/>
    </xf>
    <xf numFmtId="0" fontId="11" fillId="0" borderId="3" xfId="6" applyBorder="1" applyAlignment="1" applyProtection="1">
      <alignment horizontal="justify" vertical="center"/>
      <protection locked="0"/>
    </xf>
    <xf numFmtId="0" fontId="11" fillId="0" borderId="3" xfId="4" applyBorder="1" applyAlignment="1">
      <alignment horizontal="left" vertical="center" wrapText="1"/>
    </xf>
    <xf numFmtId="0" fontId="37" fillId="2" borderId="3" xfId="4" applyFont="1" applyFill="1" applyBorder="1" applyAlignment="1">
      <alignment horizontal="center" vertical="center"/>
    </xf>
    <xf numFmtId="0" fontId="37" fillId="2" borderId="3" xfId="4" applyFont="1" applyFill="1" applyBorder="1" applyAlignment="1">
      <alignment horizontal="left" vertical="center"/>
    </xf>
    <xf numFmtId="0" fontId="33" fillId="0" borderId="3" xfId="14" applyFont="1" applyBorder="1" applyAlignment="1">
      <alignment vertical="center" wrapText="1"/>
    </xf>
    <xf numFmtId="4" fontId="11" fillId="0" borderId="3" xfId="2" applyNumberFormat="1" applyFont="1" applyBorder="1" applyAlignment="1">
      <alignment horizontal="center" vertical="center" wrapText="1"/>
    </xf>
    <xf numFmtId="49" fontId="11" fillId="0" borderId="3" xfId="6" applyNumberFormat="1" applyBorder="1" applyAlignment="1">
      <alignment horizontal="left" vertical="center"/>
    </xf>
    <xf numFmtId="2" fontId="11" fillId="0" borderId="3" xfId="6" applyNumberFormat="1" applyBorder="1" applyAlignment="1">
      <alignment horizontal="center" vertical="center"/>
    </xf>
    <xf numFmtId="2" fontId="84" fillId="22" borderId="3" xfId="4" applyNumberFormat="1" applyFont="1" applyFill="1" applyBorder="1" applyAlignment="1">
      <alignment horizontal="center" vertical="center"/>
    </xf>
    <xf numFmtId="4" fontId="11" fillId="0" borderId="3" xfId="2" applyNumberFormat="1" applyFont="1" applyBorder="1" applyAlignment="1">
      <alignment horizontal="left" vertical="center" wrapText="1"/>
    </xf>
    <xf numFmtId="166" fontId="11" fillId="2" borderId="4" xfId="42" applyNumberFormat="1" applyFont="1" applyFill="1" applyBorder="1" applyAlignment="1">
      <alignment horizontal="center" vertical="center" wrapText="1"/>
    </xf>
    <xf numFmtId="166" fontId="11" fillId="2" borderId="9" xfId="42" applyNumberFormat="1" applyFont="1" applyFill="1" applyBorder="1" applyAlignment="1">
      <alignment horizontal="center" vertical="center" wrapText="1"/>
    </xf>
    <xf numFmtId="0" fontId="11" fillId="17" borderId="0" xfId="2" applyFont="1" applyFill="1" applyAlignment="1">
      <alignment horizontal="left" vertical="center" wrapText="1"/>
    </xf>
    <xf numFmtId="166" fontId="11" fillId="3" borderId="4" xfId="42" applyNumberFormat="1" applyFont="1" applyFill="1" applyBorder="1" applyAlignment="1">
      <alignment horizontal="center" vertical="center" wrapText="1"/>
    </xf>
    <xf numFmtId="166" fontId="11" fillId="3" borderId="9" xfId="42" applyNumberFormat="1" applyFont="1" applyFill="1" applyBorder="1" applyAlignment="1">
      <alignment horizontal="center" vertical="center" wrapText="1"/>
    </xf>
    <xf numFmtId="0" fontId="11" fillId="17" borderId="0" xfId="2" applyFont="1" applyFill="1" applyAlignment="1">
      <alignment vertical="center" wrapText="1"/>
    </xf>
    <xf numFmtId="166" fontId="11" fillId="0" borderId="0" xfId="42" applyNumberFormat="1" applyFont="1" applyAlignment="1">
      <alignment horizontal="center" vertical="center" wrapText="1"/>
    </xf>
    <xf numFmtId="0" fontId="11" fillId="2" borderId="4" xfId="2" applyFont="1" applyFill="1" applyBorder="1" applyAlignment="1">
      <alignment horizontal="center" vertical="center" wrapText="1"/>
    </xf>
    <xf numFmtId="4" fontId="11" fillId="2" borderId="4" xfId="2" applyNumberFormat="1" applyFont="1" applyFill="1" applyBorder="1" applyAlignment="1">
      <alignment horizontal="left" vertical="center" wrapText="1"/>
    </xf>
    <xf numFmtId="0" fontId="11" fillId="2" borderId="4" xfId="2" applyFont="1" applyFill="1" applyBorder="1" applyAlignment="1">
      <alignment vertical="center" wrapText="1"/>
    </xf>
    <xf numFmtId="2" fontId="11" fillId="2" borderId="4" xfId="2" applyNumberFormat="1" applyFont="1" applyFill="1" applyBorder="1" applyAlignment="1">
      <alignment horizontal="center" vertical="center" wrapText="1"/>
    </xf>
    <xf numFmtId="0" fontId="35" fillId="2" borderId="4" xfId="6" applyFont="1" applyFill="1" applyBorder="1" applyAlignment="1">
      <alignment horizontal="center" vertical="center" wrapText="1"/>
    </xf>
    <xf numFmtId="166" fontId="60" fillId="2" borderId="4" xfId="6" applyNumberFormat="1" applyFont="1" applyFill="1" applyBorder="1" applyAlignment="1">
      <alignment horizontal="center" vertical="center" wrapText="1"/>
    </xf>
    <xf numFmtId="166" fontId="37" fillId="2" borderId="4" xfId="42" applyNumberFormat="1" applyFont="1" applyFill="1" applyBorder="1" applyAlignment="1">
      <alignment horizontal="center" vertical="center" wrapText="1"/>
    </xf>
    <xf numFmtId="0" fontId="35" fillId="0" borderId="0" xfId="6" applyFont="1" applyAlignment="1">
      <alignment horizontal="center" vertical="center" wrapText="1"/>
    </xf>
    <xf numFmtId="166" fontId="60" fillId="0" borderId="0" xfId="6" applyNumberFormat="1" applyFont="1" applyAlignment="1">
      <alignment horizontal="center" vertical="center" wrapText="1"/>
    </xf>
    <xf numFmtId="166" fontId="37" fillId="0" borderId="0" xfId="42" applyNumberFormat="1" applyFont="1" applyAlignment="1">
      <alignment horizontal="center" vertical="center" wrapText="1"/>
    </xf>
    <xf numFmtId="166" fontId="37" fillId="0" borderId="4" xfId="42" applyNumberFormat="1" applyFont="1" applyBorder="1" applyAlignment="1">
      <alignment horizontal="center" vertical="center" wrapText="1"/>
    </xf>
    <xf numFmtId="166" fontId="60" fillId="0" borderId="0" xfId="6" applyNumberFormat="1" applyFont="1" applyAlignment="1">
      <alignment horizontal="right" vertical="center" wrapText="1"/>
    </xf>
    <xf numFmtId="166" fontId="37" fillId="0" borderId="0" xfId="42" applyNumberFormat="1" applyFont="1" applyAlignment="1">
      <alignment horizontal="right" vertical="center" wrapText="1"/>
    </xf>
    <xf numFmtId="0" fontId="26" fillId="0" borderId="0" xfId="2" applyAlignment="1">
      <alignment vertical="center"/>
    </xf>
    <xf numFmtId="4" fontId="37" fillId="0" borderId="0" xfId="6" applyNumberFormat="1" applyFont="1" applyAlignment="1">
      <alignment vertical="top"/>
    </xf>
    <xf numFmtId="4" fontId="11" fillId="0" borderId="0" xfId="6" applyNumberFormat="1" applyAlignment="1">
      <alignment vertical="center"/>
    </xf>
    <xf numFmtId="0" fontId="37" fillId="3" borderId="4" xfId="15" applyFont="1" applyFill="1" applyBorder="1" applyAlignment="1">
      <alignment horizontal="left" vertical="center"/>
    </xf>
    <xf numFmtId="0" fontId="37" fillId="3" borderId="4" xfId="15" applyFont="1" applyFill="1" applyBorder="1" applyAlignment="1">
      <alignment vertical="center"/>
    </xf>
    <xf numFmtId="0" fontId="37" fillId="3" borderId="4" xfId="6" applyFont="1" applyFill="1" applyBorder="1" applyAlignment="1">
      <alignment vertical="center"/>
    </xf>
    <xf numFmtId="0" fontId="37" fillId="0" borderId="2" xfId="15" applyFont="1" applyBorder="1" applyAlignment="1" applyProtection="1">
      <alignment horizontal="center" vertical="center" wrapText="1"/>
      <protection locked="0"/>
    </xf>
    <xf numFmtId="0" fontId="37" fillId="0" borderId="0" xfId="15" applyFont="1" applyAlignment="1" applyProtection="1">
      <alignment horizontal="left" vertical="center" wrapText="1"/>
      <protection locked="0"/>
    </xf>
    <xf numFmtId="0" fontId="37" fillId="0" borderId="39" xfId="15" applyFont="1" applyBorder="1" applyAlignment="1" applyProtection="1">
      <alignment horizontal="left" vertical="center" wrapText="1"/>
      <protection locked="0"/>
    </xf>
    <xf numFmtId="0" fontId="37" fillId="0" borderId="2" xfId="15" applyFont="1" applyBorder="1" applyAlignment="1" applyProtection="1">
      <alignment vertical="center" wrapText="1"/>
      <protection locked="0"/>
    </xf>
    <xf numFmtId="0" fontId="37" fillId="0" borderId="39" xfId="15" applyFont="1" applyBorder="1" applyAlignment="1" applyProtection="1">
      <alignment vertical="center" wrapText="1"/>
      <protection locked="0"/>
    </xf>
    <xf numFmtId="0" fontId="37" fillId="0" borderId="13" xfId="15" applyFont="1" applyBorder="1" applyAlignment="1" applyProtection="1">
      <alignment vertical="center" wrapText="1"/>
      <protection locked="0"/>
    </xf>
    <xf numFmtId="49" fontId="27" fillId="17" borderId="5" xfId="2" quotePrefix="1" applyNumberFormat="1" applyFont="1" applyFill="1" applyBorder="1" applyAlignment="1" applyProtection="1">
      <alignment vertical="center"/>
      <protection hidden="1"/>
    </xf>
    <xf numFmtId="49" fontId="27" fillId="17" borderId="5" xfId="2" applyNumberFormat="1" applyFont="1" applyFill="1" applyBorder="1" applyAlignment="1" applyProtection="1">
      <alignment vertical="center"/>
      <protection hidden="1"/>
    </xf>
    <xf numFmtId="4" fontId="85" fillId="6" borderId="23" xfId="28" applyNumberFormat="1" applyFont="1" applyFill="1" applyBorder="1" applyAlignment="1">
      <alignment horizontal="center" vertical="center" wrapText="1"/>
    </xf>
    <xf numFmtId="0" fontId="35" fillId="3" borderId="5" xfId="6" applyFont="1" applyFill="1" applyBorder="1" applyAlignment="1">
      <alignment horizontal="center" vertical="center" wrapText="1"/>
    </xf>
    <xf numFmtId="0" fontId="35" fillId="3" borderId="4" xfId="6" applyFont="1" applyFill="1" applyBorder="1" applyAlignment="1">
      <alignment horizontal="center" vertical="center" wrapText="1"/>
    </xf>
    <xf numFmtId="0" fontId="35" fillId="3" borderId="4" xfId="6" applyFont="1" applyFill="1" applyBorder="1" applyAlignment="1">
      <alignment horizontal="left" vertical="center" wrapText="1"/>
    </xf>
    <xf numFmtId="4" fontId="28" fillId="3" borderId="4" xfId="10" applyNumberFormat="1" applyFont="1" applyFill="1" applyBorder="1" applyAlignment="1" applyProtection="1">
      <alignment horizontal="center" vertical="center" wrapText="1"/>
      <protection locked="0"/>
    </xf>
    <xf numFmtId="4" fontId="11" fillId="3" borderId="4" xfId="6" applyNumberFormat="1" applyFill="1" applyBorder="1" applyAlignment="1">
      <alignment horizontal="center" vertical="center" wrapText="1"/>
    </xf>
    <xf numFmtId="4" fontId="11" fillId="3" borderId="4" xfId="29" applyNumberFormat="1" applyFont="1" applyFill="1" applyBorder="1" applyAlignment="1">
      <alignment horizontal="center" vertical="center" wrapText="1"/>
    </xf>
    <xf numFmtId="4" fontId="11" fillId="3" borderId="4" xfId="29" applyNumberFormat="1" applyFont="1" applyFill="1" applyBorder="1" applyAlignment="1">
      <alignment vertical="center" wrapText="1"/>
    </xf>
    <xf numFmtId="4" fontId="11" fillId="3" borderId="9" xfId="6" applyNumberFormat="1" applyFill="1" applyBorder="1" applyAlignment="1">
      <alignment vertical="center" wrapText="1"/>
    </xf>
    <xf numFmtId="49" fontId="11" fillId="21" borderId="22" xfId="6" applyNumberFormat="1" applyFill="1" applyBorder="1" applyAlignment="1">
      <alignment horizontal="center" vertical="center"/>
    </xf>
    <xf numFmtId="0" fontId="35" fillId="21" borderId="13" xfId="6" applyFont="1" applyFill="1" applyBorder="1" applyAlignment="1">
      <alignment horizontal="center" vertical="center" wrapText="1"/>
    </xf>
    <xf numFmtId="0" fontId="35" fillId="21" borderId="13" xfId="6" applyFont="1" applyFill="1" applyBorder="1" applyAlignment="1">
      <alignment horizontal="left" vertical="center"/>
    </xf>
    <xf numFmtId="4" fontId="28" fillId="21" borderId="13" xfId="10" applyNumberFormat="1" applyFont="1" applyFill="1" applyBorder="1" applyAlignment="1" applyProtection="1">
      <alignment horizontal="center" vertical="center" wrapText="1"/>
      <protection locked="0"/>
    </xf>
    <xf numFmtId="4" fontId="11" fillId="21" borderId="13" xfId="29" applyNumberFormat="1" applyFont="1" applyFill="1" applyBorder="1" applyAlignment="1">
      <alignment horizontal="center" vertical="center" wrapText="1"/>
    </xf>
    <xf numFmtId="4" fontId="11" fillId="21" borderId="6" xfId="29" applyNumberFormat="1" applyFont="1" applyFill="1" applyBorder="1" applyAlignment="1">
      <alignment horizontal="center" vertical="center" wrapText="1"/>
    </xf>
    <xf numFmtId="166" fontId="11" fillId="21" borderId="13" xfId="29" applyNumberFormat="1" applyFont="1" applyFill="1" applyBorder="1" applyAlignment="1">
      <alignment horizontal="center" vertical="center" wrapText="1"/>
    </xf>
    <xf numFmtId="0" fontId="84" fillId="22" borderId="12" xfId="4" applyFont="1" applyFill="1" applyBorder="1" applyAlignment="1">
      <alignment horizontal="center" vertical="center"/>
    </xf>
    <xf numFmtId="0" fontId="84" fillId="22" borderId="12" xfId="4" applyFont="1" applyFill="1" applyBorder="1" applyAlignment="1">
      <alignment horizontal="left" vertical="center"/>
    </xf>
    <xf numFmtId="166" fontId="84" fillId="22" borderId="12" xfId="4" applyNumberFormat="1" applyFont="1" applyFill="1" applyBorder="1" applyAlignment="1">
      <alignment horizontal="center" vertical="center"/>
    </xf>
    <xf numFmtId="0" fontId="26" fillId="3" borderId="4" xfId="2" applyFill="1" applyBorder="1" applyAlignment="1">
      <alignment horizontal="left" vertical="center"/>
    </xf>
    <xf numFmtId="0" fontId="26" fillId="3" borderId="9" xfId="2" applyFill="1" applyBorder="1" applyAlignment="1">
      <alignment horizontal="left" vertical="center"/>
    </xf>
    <xf numFmtId="0" fontId="35" fillId="21" borderId="13" xfId="6" applyFont="1" applyFill="1" applyBorder="1" applyAlignment="1">
      <alignment horizontal="left" vertical="center" wrapText="1"/>
    </xf>
    <xf numFmtId="0" fontId="84" fillId="19" borderId="2" xfId="4" applyFont="1" applyFill="1" applyBorder="1" applyAlignment="1">
      <alignment horizontal="center" vertical="center"/>
    </xf>
    <xf numFmtId="4" fontId="86" fillId="6" borderId="30" xfId="28" applyNumberFormat="1" applyFont="1" applyFill="1" applyBorder="1" applyAlignment="1">
      <alignment horizontal="center" vertical="center" wrapText="1"/>
    </xf>
    <xf numFmtId="0" fontId="84" fillId="23" borderId="5" xfId="2" applyFont="1" applyFill="1" applyBorder="1" applyAlignment="1">
      <alignment horizontal="center" vertical="center" wrapText="1"/>
    </xf>
    <xf numFmtId="0" fontId="84" fillId="23" borderId="4" xfId="2" applyFont="1" applyFill="1" applyBorder="1" applyAlignment="1">
      <alignment vertical="center" wrapText="1"/>
    </xf>
    <xf numFmtId="4" fontId="83" fillId="23" borderId="12" xfId="2" applyNumberFormat="1" applyFont="1" applyFill="1" applyBorder="1" applyAlignment="1">
      <alignment horizontal="center" vertical="center" wrapText="1"/>
    </xf>
    <xf numFmtId="166" fontId="83" fillId="23" borderId="35" xfId="2" applyNumberFormat="1" applyFont="1" applyFill="1" applyBorder="1" applyAlignment="1">
      <alignment horizontal="center" vertical="center" wrapText="1"/>
    </xf>
    <xf numFmtId="0" fontId="35" fillId="0" borderId="5" xfId="6" applyFont="1" applyBorder="1" applyAlignment="1">
      <alignment horizontal="center" vertical="center" wrapText="1"/>
    </xf>
    <xf numFmtId="4" fontId="83" fillId="23" borderId="4" xfId="2" applyNumberFormat="1" applyFont="1" applyFill="1" applyBorder="1" applyAlignment="1">
      <alignment horizontal="center" vertical="center" wrapText="1"/>
    </xf>
    <xf numFmtId="166" fontId="83" fillId="23" borderId="9" xfId="2" applyNumberFormat="1" applyFont="1" applyFill="1" applyBorder="1" applyAlignment="1">
      <alignment horizontal="center" vertical="center" wrapText="1"/>
    </xf>
    <xf numFmtId="0" fontId="37" fillId="3" borderId="2" xfId="4" applyFont="1" applyFill="1" applyBorder="1" applyAlignment="1">
      <alignment horizontal="center" vertical="center"/>
    </xf>
    <xf numFmtId="0" fontId="37" fillId="3" borderId="0" xfId="4" applyFont="1" applyFill="1" applyAlignment="1">
      <alignment horizontal="left" vertical="center"/>
    </xf>
    <xf numFmtId="4" fontId="37" fillId="3" borderId="0" xfId="4" applyNumberFormat="1" applyFont="1" applyFill="1" applyAlignment="1">
      <alignment horizontal="center" vertical="center"/>
    </xf>
    <xf numFmtId="0" fontId="37" fillId="3" borderId="39" xfId="4" applyFont="1" applyFill="1" applyBorder="1" applyAlignment="1">
      <alignment horizontal="center" vertical="center"/>
    </xf>
    <xf numFmtId="0" fontId="35" fillId="0" borderId="2" xfId="6" applyFont="1" applyBorder="1" applyAlignment="1">
      <alignment horizontal="center" vertical="center" wrapText="1"/>
    </xf>
    <xf numFmtId="0" fontId="35" fillId="0" borderId="0" xfId="6" applyFont="1" applyAlignment="1">
      <alignment horizontal="left" vertical="center" wrapText="1"/>
    </xf>
    <xf numFmtId="4" fontId="35" fillId="0" borderId="0" xfId="6" applyNumberFormat="1" applyFont="1" applyAlignment="1">
      <alignment horizontal="center" vertical="center" wrapText="1"/>
    </xf>
    <xf numFmtId="0" fontId="35" fillId="0" borderId="39" xfId="6" applyFont="1" applyBorder="1" applyAlignment="1">
      <alignment horizontal="center" vertical="center" wrapText="1"/>
    </xf>
    <xf numFmtId="0" fontId="37" fillId="3" borderId="5" xfId="4" applyFont="1" applyFill="1" applyBorder="1" applyAlignment="1">
      <alignment horizontal="center" vertical="center"/>
    </xf>
    <xf numFmtId="4" fontId="37" fillId="3" borderId="4" xfId="4" applyNumberFormat="1" applyFont="1" applyFill="1" applyBorder="1" applyAlignment="1">
      <alignment horizontal="left" vertical="center"/>
    </xf>
    <xf numFmtId="4" fontId="37" fillId="3" borderId="4" xfId="4" applyNumberFormat="1" applyFont="1" applyFill="1" applyBorder="1" applyAlignment="1">
      <alignment horizontal="center" vertical="center"/>
    </xf>
    <xf numFmtId="4" fontId="11" fillId="3" borderId="4" xfId="4" applyNumberFormat="1" applyFill="1" applyBorder="1" applyAlignment="1">
      <alignment horizontal="center" vertical="center"/>
    </xf>
    <xf numFmtId="0" fontId="11" fillId="3" borderId="9" xfId="4" applyFill="1" applyBorder="1" applyAlignment="1">
      <alignment horizontal="center" vertical="center"/>
    </xf>
    <xf numFmtId="0" fontId="37" fillId="3" borderId="9" xfId="4" applyFont="1" applyFill="1" applyBorder="1" applyAlignment="1">
      <alignment horizontal="center" vertical="center"/>
    </xf>
    <xf numFmtId="4" fontId="35" fillId="0" borderId="12" xfId="6" applyNumberFormat="1" applyFont="1" applyBorder="1" applyAlignment="1">
      <alignment horizontal="center" vertical="center" wrapText="1"/>
    </xf>
    <xf numFmtId="0" fontId="35" fillId="0" borderId="35" xfId="6" applyFont="1" applyBorder="1" applyAlignment="1">
      <alignment horizontal="center" vertical="center" wrapText="1"/>
    </xf>
    <xf numFmtId="4" fontId="11" fillId="3" borderId="4" xfId="9" applyNumberFormat="1" applyFont="1" applyFill="1" applyBorder="1" applyAlignment="1">
      <alignment horizontal="center" vertical="center" wrapText="1"/>
    </xf>
    <xf numFmtId="166" fontId="11" fillId="3" borderId="9" xfId="9" applyNumberFormat="1" applyFont="1" applyFill="1" applyBorder="1" applyAlignment="1">
      <alignment horizontal="center" vertical="center" wrapText="1"/>
    </xf>
    <xf numFmtId="0" fontId="35" fillId="0" borderId="9" xfId="6" applyFont="1" applyBorder="1" applyAlignment="1">
      <alignment horizontal="center" vertical="center" wrapText="1"/>
    </xf>
    <xf numFmtId="0" fontId="84" fillId="22" borderId="5" xfId="4" applyFont="1" applyFill="1" applyBorder="1" applyAlignment="1">
      <alignment horizontal="center" vertical="center"/>
    </xf>
    <xf numFmtId="166" fontId="84" fillId="22" borderId="9" xfId="4" applyNumberFormat="1" applyFont="1" applyFill="1" applyBorder="1" applyAlignment="1">
      <alignment horizontal="center" vertical="center"/>
    </xf>
    <xf numFmtId="0" fontId="84" fillId="19" borderId="5" xfId="4" applyFont="1" applyFill="1" applyBorder="1" applyAlignment="1">
      <alignment horizontal="center" vertical="center"/>
    </xf>
    <xf numFmtId="4" fontId="85" fillId="6" borderId="12" xfId="28" applyNumberFormat="1" applyFont="1" applyFill="1" applyBorder="1" applyAlignment="1">
      <alignment vertical="center"/>
    </xf>
    <xf numFmtId="0" fontId="85" fillId="6" borderId="35" xfId="2" applyFont="1" applyFill="1" applyBorder="1" applyAlignment="1">
      <alignment vertical="center"/>
    </xf>
    <xf numFmtId="0" fontId="60" fillId="33" borderId="5" xfId="6" applyFont="1" applyFill="1" applyBorder="1" applyAlignment="1">
      <alignment vertical="center"/>
    </xf>
    <xf numFmtId="0" fontId="60" fillId="33" borderId="4" xfId="6" applyFont="1" applyFill="1" applyBorder="1" applyAlignment="1">
      <alignment vertical="center"/>
    </xf>
    <xf numFmtId="4" fontId="35" fillId="33" borderId="4" xfId="6" applyNumberFormat="1" applyFont="1" applyFill="1" applyBorder="1" applyAlignment="1">
      <alignment horizontal="center" vertical="center" wrapText="1"/>
    </xf>
    <xf numFmtId="4" fontId="26" fillId="33" borderId="4" xfId="2" applyNumberFormat="1" applyFill="1" applyBorder="1" applyAlignment="1">
      <alignment horizontal="center" vertical="center"/>
    </xf>
    <xf numFmtId="4" fontId="11" fillId="33" borderId="12" xfId="9" applyNumberFormat="1" applyFont="1" applyFill="1" applyBorder="1" applyAlignment="1">
      <alignment horizontal="center" vertical="center" wrapText="1"/>
    </xf>
    <xf numFmtId="0" fontId="35" fillId="0" borderId="13" xfId="6" applyFont="1" applyBorder="1" applyAlignment="1">
      <alignment horizontal="center" vertical="center" wrapText="1"/>
    </xf>
    <xf numFmtId="4" fontId="26" fillId="0" borderId="13" xfId="2" applyNumberFormat="1" applyBorder="1" applyAlignment="1">
      <alignment horizontal="center" vertical="center"/>
    </xf>
    <xf numFmtId="4" fontId="11" fillId="0" borderId="13" xfId="9" applyNumberFormat="1" applyFont="1" applyFill="1" applyBorder="1" applyAlignment="1">
      <alignment horizontal="right" vertical="center" wrapText="1"/>
    </xf>
    <xf numFmtId="0" fontId="35" fillId="34" borderId="5" xfId="6" applyFont="1" applyFill="1" applyBorder="1" applyAlignment="1">
      <alignment vertical="center"/>
    </xf>
    <xf numFmtId="0" fontId="35" fillId="34" borderId="4" xfId="6" applyFont="1" applyFill="1" applyBorder="1" applyAlignment="1">
      <alignment vertical="center"/>
    </xf>
    <xf numFmtId="4" fontId="35" fillId="34" borderId="13" xfId="6" applyNumberFormat="1" applyFont="1" applyFill="1" applyBorder="1" applyAlignment="1">
      <alignment horizontal="center" vertical="center" wrapText="1"/>
    </xf>
    <xf numFmtId="4" fontId="11" fillId="34" borderId="13" xfId="9" applyNumberFormat="1" applyFont="1" applyFill="1" applyBorder="1" applyAlignment="1">
      <alignment horizontal="center" vertical="center" wrapText="1"/>
    </xf>
    <xf numFmtId="4" fontId="11" fillId="34" borderId="101" xfId="9" applyNumberFormat="1" applyFont="1" applyFill="1" applyBorder="1" applyAlignment="1">
      <alignment horizontal="center" vertical="center" wrapText="1"/>
    </xf>
    <xf numFmtId="4" fontId="11" fillId="34" borderId="3" xfId="9" applyNumberFormat="1" applyFont="1" applyFill="1" applyBorder="1" applyAlignment="1">
      <alignment horizontal="center" vertical="center" wrapText="1"/>
    </xf>
    <xf numFmtId="4" fontId="11" fillId="33" borderId="4" xfId="9" applyNumberFormat="1" applyFont="1" applyFill="1" applyBorder="1" applyAlignment="1">
      <alignment horizontal="center" vertical="center" wrapText="1"/>
    </xf>
    <xf numFmtId="4" fontId="26" fillId="0" borderId="4" xfId="2" applyNumberFormat="1" applyBorder="1" applyAlignment="1">
      <alignment horizontal="center" vertical="center" wrapText="1"/>
    </xf>
    <xf numFmtId="4" fontId="26" fillId="0" borderId="13" xfId="2" applyNumberFormat="1" applyBorder="1" applyAlignment="1">
      <alignment horizontal="center" vertical="center" wrapText="1"/>
    </xf>
    <xf numFmtId="166" fontId="11" fillId="33" borderId="9" xfId="9" applyNumberFormat="1" applyFont="1" applyFill="1" applyBorder="1" applyAlignment="1">
      <alignment horizontal="center" vertical="center" wrapText="1"/>
    </xf>
    <xf numFmtId="4" fontId="11" fillId="34" borderId="17" xfId="9" applyNumberFormat="1" applyFont="1" applyFill="1" applyBorder="1" applyAlignment="1">
      <alignment horizontal="center" vertical="center" wrapText="1"/>
    </xf>
    <xf numFmtId="166" fontId="11" fillId="0" borderId="21" xfId="9" applyNumberFormat="1" applyFont="1" applyFill="1" applyBorder="1" applyAlignment="1">
      <alignment horizontal="center" vertical="center" wrapText="1"/>
    </xf>
    <xf numFmtId="0" fontId="35" fillId="0" borderId="13" xfId="6" applyFont="1" applyBorder="1" applyAlignment="1">
      <alignment horizontal="left" vertical="center" wrapText="1"/>
    </xf>
    <xf numFmtId="4" fontId="35" fillId="0" borderId="4" xfId="6" applyNumberFormat="1" applyFont="1" applyBorder="1" applyAlignment="1">
      <alignment vertical="center" wrapText="1"/>
    </xf>
    <xf numFmtId="4" fontId="26" fillId="0" borderId="4" xfId="2" applyNumberFormat="1" applyBorder="1" applyAlignment="1">
      <alignment vertical="center"/>
    </xf>
    <xf numFmtId="4" fontId="11" fillId="0" borderId="4" xfId="9" applyNumberFormat="1" applyFont="1" applyFill="1" applyBorder="1" applyAlignment="1">
      <alignment vertical="center" wrapText="1"/>
    </xf>
    <xf numFmtId="4" fontId="11" fillId="0" borderId="13" xfId="9" applyNumberFormat="1" applyFont="1" applyBorder="1" applyAlignment="1">
      <alignment vertical="center" wrapText="1"/>
    </xf>
    <xf numFmtId="1" fontId="11" fillId="0" borderId="13" xfId="9" applyNumberFormat="1" applyFont="1" applyFill="1" applyBorder="1" applyAlignment="1">
      <alignment vertical="center" wrapText="1"/>
    </xf>
    <xf numFmtId="4" fontId="35" fillId="0" borderId="13" xfId="6" applyNumberFormat="1" applyFont="1" applyBorder="1" applyAlignment="1">
      <alignment horizontal="left" vertical="center" wrapText="1"/>
    </xf>
    <xf numFmtId="4" fontId="35" fillId="0" borderId="13" xfId="2" applyNumberFormat="1" applyFont="1" applyBorder="1" applyAlignment="1">
      <alignment horizontal="center" vertical="center"/>
    </xf>
    <xf numFmtId="1" fontId="35" fillId="0" borderId="13" xfId="6" applyNumberFormat="1" applyFont="1" applyBorder="1" applyAlignment="1">
      <alignment horizontal="center" vertical="center" wrapText="1"/>
    </xf>
    <xf numFmtId="4" fontId="35" fillId="0" borderId="4" xfId="6" applyNumberFormat="1" applyFont="1" applyBorder="1" applyAlignment="1">
      <alignment horizontal="left" vertical="center" wrapText="1"/>
    </xf>
    <xf numFmtId="3" fontId="35" fillId="0" borderId="13" xfId="6" applyNumberFormat="1" applyFont="1" applyBorder="1" applyAlignment="1">
      <alignment horizontal="center" vertical="center" wrapText="1"/>
    </xf>
    <xf numFmtId="3" fontId="26" fillId="0" borderId="13" xfId="2" applyNumberFormat="1" applyBorder="1" applyAlignment="1">
      <alignment horizontal="center" vertical="center"/>
    </xf>
    <xf numFmtId="4" fontId="35" fillId="34" borderId="4" xfId="6" applyNumberFormat="1" applyFont="1" applyFill="1" applyBorder="1" applyAlignment="1">
      <alignment horizontal="center" vertical="center" wrapText="1"/>
    </xf>
    <xf numFmtId="4" fontId="26" fillId="34" borderId="4" xfId="2" applyNumberFormat="1" applyFill="1" applyBorder="1" applyAlignment="1">
      <alignment horizontal="center" vertical="center"/>
    </xf>
    <xf numFmtId="4" fontId="11" fillId="34" borderId="4" xfId="9" applyNumberFormat="1" applyFont="1" applyFill="1" applyBorder="1" applyAlignment="1">
      <alignment horizontal="center" vertical="center" wrapText="1"/>
    </xf>
    <xf numFmtId="4" fontId="11" fillId="34" borderId="7" xfId="9" applyNumberFormat="1" applyFont="1" applyFill="1" applyBorder="1" applyAlignment="1">
      <alignment horizontal="center" vertical="center" wrapText="1"/>
    </xf>
    <xf numFmtId="4" fontId="11" fillId="0" borderId="4" xfId="9" applyNumberFormat="1" applyFont="1" applyBorder="1" applyAlignment="1">
      <alignment horizontal="center" vertical="center" wrapText="1"/>
    </xf>
    <xf numFmtId="166" fontId="11" fillId="0" borderId="0" xfId="9" applyNumberFormat="1" applyFont="1" applyFill="1" applyBorder="1" applyAlignment="1">
      <alignment horizontal="center" vertical="center" wrapText="1"/>
    </xf>
    <xf numFmtId="4" fontId="26" fillId="34" borderId="13" xfId="2" applyNumberFormat="1" applyFill="1" applyBorder="1" applyAlignment="1">
      <alignment horizontal="center" vertical="center"/>
    </xf>
    <xf numFmtId="0" fontId="26" fillId="34" borderId="13" xfId="2" applyFill="1" applyBorder="1" applyAlignment="1">
      <alignment horizontal="left" vertical="center"/>
    </xf>
    <xf numFmtId="166" fontId="11" fillId="34" borderId="13" xfId="9" applyNumberFormat="1" applyFont="1" applyFill="1" applyBorder="1" applyAlignment="1">
      <alignment horizontal="center" vertical="center" wrapText="1"/>
    </xf>
    <xf numFmtId="43" fontId="28" fillId="0" borderId="4" xfId="30" applyFont="1" applyBorder="1" applyAlignment="1">
      <alignment horizontal="center" vertical="center" wrapText="1"/>
    </xf>
    <xf numFmtId="4" fontId="11" fillId="0" borderId="4" xfId="30" applyNumberFormat="1" applyFont="1" applyBorder="1" applyAlignment="1">
      <alignment horizontal="center" vertical="center" wrapText="1"/>
    </xf>
    <xf numFmtId="4" fontId="11" fillId="0" borderId="4" xfId="30" applyNumberFormat="1" applyFont="1" applyBorder="1" applyAlignment="1">
      <alignment horizontal="right" vertical="center" wrapText="1"/>
    </xf>
    <xf numFmtId="170" fontId="11" fillId="0" borderId="4" xfId="30" applyNumberFormat="1" applyFont="1" applyBorder="1" applyAlignment="1">
      <alignment horizontal="center" vertical="center" wrapText="1"/>
    </xf>
    <xf numFmtId="4" fontId="35" fillId="41" borderId="13" xfId="6" applyNumberFormat="1" applyFont="1" applyFill="1" applyBorder="1" applyAlignment="1">
      <alignment horizontal="center" vertical="center" wrapText="1"/>
    </xf>
    <xf numFmtId="4" fontId="26" fillId="41" borderId="13" xfId="2" applyNumberFormat="1" applyFill="1" applyBorder="1" applyAlignment="1">
      <alignment horizontal="center" vertical="center"/>
    </xf>
    <xf numFmtId="4" fontId="11" fillId="41" borderId="13" xfId="30" applyNumberFormat="1" applyFont="1" applyFill="1" applyBorder="1" applyAlignment="1">
      <alignment horizontal="center" vertical="center" wrapText="1"/>
    </xf>
    <xf numFmtId="4" fontId="11" fillId="41" borderId="4" xfId="31" applyNumberFormat="1" applyFont="1" applyFill="1" applyBorder="1" applyAlignment="1">
      <alignment horizontal="center" vertical="center" wrapText="1"/>
    </xf>
    <xf numFmtId="4" fontId="11" fillId="41" borderId="7" xfId="31" applyNumberFormat="1" applyFont="1" applyFill="1" applyBorder="1" applyAlignment="1">
      <alignment horizontal="center" vertical="center" wrapText="1"/>
    </xf>
    <xf numFmtId="4" fontId="11" fillId="41" borderId="21" xfId="31" applyNumberFormat="1" applyFont="1" applyFill="1" applyBorder="1" applyAlignment="1">
      <alignment horizontal="center" vertical="center" wrapText="1"/>
    </xf>
    <xf numFmtId="0" fontId="26" fillId="41" borderId="13" xfId="2" applyFill="1" applyBorder="1" applyAlignment="1">
      <alignment horizontal="left" vertical="center"/>
    </xf>
    <xf numFmtId="4" fontId="11" fillId="0" borderId="4" xfId="31" applyNumberFormat="1" applyFont="1" applyBorder="1" applyAlignment="1">
      <alignment horizontal="center" vertical="center" wrapText="1"/>
    </xf>
    <xf numFmtId="170" fontId="11" fillId="0" borderId="4" xfId="31" applyNumberFormat="1" applyFont="1" applyBorder="1" applyAlignment="1">
      <alignment horizontal="center" vertical="center" wrapText="1"/>
    </xf>
    <xf numFmtId="0" fontId="26" fillId="5" borderId="0" xfId="2" applyFill="1" applyAlignment="1">
      <alignment horizontal="left" vertical="center"/>
    </xf>
    <xf numFmtId="4" fontId="11" fillId="34" borderId="13" xfId="9" applyNumberFormat="1" applyFont="1" applyFill="1" applyBorder="1" applyAlignment="1">
      <alignment horizontal="right" vertical="center" wrapText="1"/>
    </xf>
    <xf numFmtId="0" fontId="39" fillId="0" borderId="13" xfId="0" applyFont="1" applyBorder="1" applyAlignment="1">
      <alignment wrapText="1"/>
    </xf>
    <xf numFmtId="0" fontId="35" fillId="0" borderId="13" xfId="0" applyFont="1" applyBorder="1" applyAlignment="1">
      <alignment wrapText="1"/>
    </xf>
    <xf numFmtId="0" fontId="27" fillId="33" borderId="4" xfId="0" applyFont="1" applyFill="1" applyBorder="1" applyAlignment="1">
      <alignment horizontal="justify" vertical="center" wrapText="1"/>
    </xf>
    <xf numFmtId="0" fontId="38" fillId="0" borderId="13" xfId="0" applyFont="1" applyBorder="1" applyAlignment="1">
      <alignment wrapText="1"/>
    </xf>
    <xf numFmtId="0" fontId="38" fillId="0" borderId="4" xfId="0" applyFont="1" applyBorder="1" applyAlignment="1">
      <alignment horizontal="center" vertical="center" wrapText="1"/>
    </xf>
    <xf numFmtId="0" fontId="34" fillId="0" borderId="39" xfId="0" applyFont="1" applyBorder="1"/>
    <xf numFmtId="0" fontId="35" fillId="0" borderId="13" xfId="0" applyFont="1" applyBorder="1" applyAlignment="1">
      <alignment horizontal="left" wrapText="1"/>
    </xf>
    <xf numFmtId="0" fontId="26" fillId="0" borderId="13" xfId="0" applyFont="1" applyBorder="1"/>
    <xf numFmtId="0" fontId="11" fillId="0" borderId="13" xfId="0" applyFont="1" applyBorder="1" applyAlignment="1">
      <alignment wrapText="1"/>
    </xf>
    <xf numFmtId="2" fontId="11" fillId="0" borderId="13" xfId="0" applyNumberFormat="1" applyFont="1" applyBorder="1" applyAlignment="1">
      <alignment wrapText="1"/>
    </xf>
    <xf numFmtId="0" fontId="11" fillId="0" borderId="21" xfId="0" applyFont="1" applyBorder="1" applyAlignment="1">
      <alignment wrapText="1"/>
    </xf>
    <xf numFmtId="0" fontId="0" fillId="0" borderId="13" xfId="0" applyBorder="1" applyAlignment="1">
      <alignment wrapText="1"/>
    </xf>
    <xf numFmtId="0" fontId="34" fillId="0" borderId="39" xfId="0" applyFont="1" applyBorder="1" applyAlignment="1">
      <alignment horizontal="center"/>
    </xf>
    <xf numFmtId="0" fontId="26" fillId="0" borderId="13" xfId="0" applyFont="1" applyBorder="1" applyAlignment="1">
      <alignment horizontal="center"/>
    </xf>
    <xf numFmtId="0" fontId="11" fillId="0" borderId="13" xfId="0" applyFont="1" applyBorder="1" applyAlignment="1">
      <alignment horizontal="center" wrapText="1"/>
    </xf>
    <xf numFmtId="2" fontId="11" fillId="0" borderId="13" xfId="0" applyNumberFormat="1" applyFont="1" applyBorder="1" applyAlignment="1">
      <alignment horizontal="center" wrapText="1"/>
    </xf>
    <xf numFmtId="0" fontId="11" fillId="0" borderId="21" xfId="0" applyFont="1" applyBorder="1" applyAlignment="1">
      <alignment horizontal="center" wrapText="1"/>
    </xf>
    <xf numFmtId="4" fontId="11" fillId="0" borderId="13" xfId="9" applyNumberFormat="1" applyFont="1" applyBorder="1" applyAlignment="1">
      <alignment horizontal="center" vertical="center" wrapText="1"/>
    </xf>
    <xf numFmtId="4" fontId="11" fillId="0" borderId="13" xfId="9" applyNumberFormat="1" applyFont="1" applyBorder="1" applyAlignment="1">
      <alignment horizontal="right" vertical="center" wrapText="1"/>
    </xf>
    <xf numFmtId="2" fontId="11" fillId="0" borderId="13" xfId="9" applyNumberFormat="1" applyFont="1" applyBorder="1" applyAlignment="1">
      <alignment horizontal="center" vertical="center" wrapText="1"/>
    </xf>
    <xf numFmtId="166" fontId="11" fillId="0" borderId="13" xfId="9" applyNumberFormat="1" applyFont="1" applyBorder="1" applyAlignment="1">
      <alignment horizontal="center" vertical="center" wrapText="1"/>
    </xf>
    <xf numFmtId="0" fontId="35" fillId="0" borderId="13" xfId="0" applyFont="1" applyBorder="1" applyAlignment="1">
      <alignment horizontal="center" wrapText="1"/>
    </xf>
    <xf numFmtId="2" fontId="35" fillId="0" borderId="13" xfId="0" applyNumberFormat="1" applyFont="1" applyBorder="1" applyAlignment="1">
      <alignment horizontal="center" wrapText="1"/>
    </xf>
    <xf numFmtId="2" fontId="26" fillId="33" borderId="4" xfId="2" applyNumberFormat="1" applyFill="1" applyBorder="1" applyAlignment="1">
      <alignment horizontal="center" vertical="center"/>
    </xf>
    <xf numFmtId="0" fontId="38" fillId="0" borderId="4" xfId="0" applyFont="1" applyBorder="1" applyAlignment="1">
      <alignment wrapText="1"/>
    </xf>
    <xf numFmtId="0" fontId="35" fillId="0" borderId="4" xfId="0" applyFont="1" applyBorder="1" applyAlignment="1">
      <alignment wrapText="1"/>
    </xf>
    <xf numFmtId="0" fontId="39" fillId="0" borderId="4" xfId="0" applyFont="1" applyBorder="1" applyAlignment="1">
      <alignment wrapText="1"/>
    </xf>
    <xf numFmtId="0" fontId="38" fillId="0" borderId="13" xfId="0" applyFont="1" applyBorder="1" applyAlignment="1">
      <alignment horizontal="center" vertical="center" wrapText="1"/>
    </xf>
    <xf numFmtId="0" fontId="39" fillId="0" borderId="4" xfId="0" applyFont="1" applyBorder="1" applyAlignment="1">
      <alignment horizontal="center" vertical="center" wrapText="1"/>
    </xf>
    <xf numFmtId="0" fontId="26" fillId="0" borderId="39" xfId="0" applyFont="1" applyBorder="1"/>
    <xf numFmtId="0" fontId="0" fillId="0" borderId="4" xfId="0" applyBorder="1" applyAlignment="1">
      <alignment wrapText="1"/>
    </xf>
    <xf numFmtId="0" fontId="26" fillId="0" borderId="0" xfId="0" applyFont="1"/>
    <xf numFmtId="0" fontId="0" fillId="0" borderId="0" xfId="0" applyAlignment="1">
      <alignment wrapText="1"/>
    </xf>
    <xf numFmtId="0" fontId="0" fillId="0" borderId="0" xfId="0" applyAlignment="1">
      <alignment vertical="center"/>
    </xf>
    <xf numFmtId="0" fontId="109" fillId="43" borderId="34" xfId="4" applyFont="1" applyFill="1" applyBorder="1" applyAlignment="1">
      <alignment horizontal="center" vertical="center" wrapText="1"/>
    </xf>
    <xf numFmtId="0" fontId="109" fillId="43" borderId="12" xfId="4" quotePrefix="1" applyFont="1" applyFill="1" applyBorder="1" applyAlignment="1">
      <alignment horizontal="center" vertical="center" wrapText="1"/>
    </xf>
    <xf numFmtId="2" fontId="109" fillId="43" borderId="35" xfId="0" applyNumberFormat="1" applyFont="1" applyFill="1" applyBorder="1" applyAlignment="1">
      <alignment horizontal="center" vertical="center" wrapText="1"/>
    </xf>
    <xf numFmtId="2" fontId="109" fillId="43" borderId="12" xfId="0" applyNumberFormat="1" applyFont="1" applyFill="1" applyBorder="1" applyAlignment="1">
      <alignment horizontal="center" vertical="center" wrapText="1"/>
    </xf>
    <xf numFmtId="49" fontId="109" fillId="0" borderId="34" xfId="4" applyNumberFormat="1" applyFont="1" applyBorder="1" applyAlignment="1">
      <alignment vertical="center" wrapText="1"/>
    </xf>
    <xf numFmtId="0" fontId="109" fillId="0" borderId="12" xfId="4" applyFont="1" applyBorder="1" applyAlignment="1">
      <alignment horizontal="left" vertical="center" wrapText="1"/>
    </xf>
    <xf numFmtId="0" fontId="25" fillId="0" borderId="12" xfId="4" applyFont="1" applyBorder="1" applyAlignment="1">
      <alignment horizontal="justify" vertical="center"/>
    </xf>
    <xf numFmtId="0" fontId="109" fillId="0" borderId="12" xfId="4" applyFont="1" applyBorder="1" applyAlignment="1">
      <alignment horizontal="center" vertical="center" wrapText="1"/>
    </xf>
    <xf numFmtId="4" fontId="110" fillId="0" borderId="12" xfId="0" applyNumberFormat="1" applyFont="1" applyBorder="1" applyAlignment="1">
      <alignment horizontal="center" vertical="center" wrapText="1"/>
    </xf>
    <xf numFmtId="49" fontId="109" fillId="0" borderId="2" xfId="4" applyNumberFormat="1" applyFont="1" applyBorder="1" applyAlignment="1">
      <alignment vertical="center" wrapText="1"/>
    </xf>
    <xf numFmtId="0" fontId="109" fillId="0" borderId="0" xfId="4" applyFont="1" applyAlignment="1">
      <alignment horizontal="left" vertical="center" wrapText="1"/>
    </xf>
    <xf numFmtId="171" fontId="109" fillId="0" borderId="0" xfId="4" applyNumberFormat="1" applyFont="1" applyAlignment="1">
      <alignment horizontal="left" vertical="center" wrapText="1"/>
    </xf>
    <xf numFmtId="0" fontId="109" fillId="0" borderId="0" xfId="4" applyFont="1" applyAlignment="1">
      <alignment horizontal="center" vertical="center" wrapText="1"/>
    </xf>
    <xf numFmtId="171" fontId="25" fillId="0" borderId="0" xfId="0" applyNumberFormat="1" applyFont="1" applyAlignment="1">
      <alignment horizontal="center" vertical="center" wrapText="1"/>
    </xf>
    <xf numFmtId="0" fontId="25" fillId="0" borderId="0" xfId="4" applyFont="1" applyAlignment="1">
      <alignment vertical="center" wrapText="1"/>
    </xf>
    <xf numFmtId="0" fontId="25" fillId="0" borderId="0" xfId="0" applyFont="1" applyAlignment="1">
      <alignment horizontal="center" vertical="center"/>
    </xf>
    <xf numFmtId="0" fontId="25" fillId="0" borderId="0" xfId="0" applyFont="1" applyAlignment="1">
      <alignment horizontal="center" vertical="center" wrapText="1"/>
    </xf>
    <xf numFmtId="0" fontId="109" fillId="0" borderId="0" xfId="4" applyFont="1" applyAlignment="1">
      <alignment horizontal="justify" vertical="center"/>
    </xf>
    <xf numFmtId="0" fontId="25" fillId="0" borderId="0" xfId="55" applyFont="1" applyAlignment="1">
      <alignment horizontal="center" vertical="center"/>
    </xf>
    <xf numFmtId="0" fontId="11" fillId="0" borderId="0" xfId="37" applyNumberFormat="1" applyFont="1" applyFill="1" applyBorder="1" applyAlignment="1" applyProtection="1">
      <alignment horizontal="justify" vertical="center"/>
    </xf>
    <xf numFmtId="0" fontId="25" fillId="0" borderId="0" xfId="55" applyNumberFormat="1" applyFont="1" applyFill="1" applyBorder="1" applyAlignment="1" applyProtection="1">
      <alignment horizontal="center" vertical="center" wrapText="1"/>
    </xf>
    <xf numFmtId="4" fontId="25" fillId="0" borderId="0" xfId="0" applyNumberFormat="1" applyFont="1" applyAlignment="1">
      <alignment horizontal="center" vertical="center" wrapText="1"/>
    </xf>
    <xf numFmtId="14" fontId="109" fillId="0" borderId="0" xfId="4" applyNumberFormat="1" applyFont="1" applyAlignment="1">
      <alignment horizontal="left" vertical="center" wrapText="1"/>
    </xf>
    <xf numFmtId="14" fontId="25" fillId="0" borderId="0" xfId="4" applyNumberFormat="1" applyFont="1" applyAlignment="1">
      <alignment horizontal="justify" vertical="center"/>
    </xf>
    <xf numFmtId="14" fontId="109" fillId="0" borderId="0" xfId="4" applyNumberFormat="1" applyFont="1" applyAlignment="1">
      <alignment horizontal="center" vertical="center" wrapText="1"/>
    </xf>
    <xf numFmtId="14" fontId="25" fillId="0" borderId="0" xfId="0" applyNumberFormat="1" applyFont="1" applyAlignment="1">
      <alignment horizontal="center" vertical="center" wrapText="1"/>
    </xf>
    <xf numFmtId="49" fontId="109" fillId="0" borderId="22" xfId="4" applyNumberFormat="1" applyFont="1" applyBorder="1" applyAlignment="1">
      <alignment vertical="center" wrapText="1"/>
    </xf>
    <xf numFmtId="14" fontId="109" fillId="0" borderId="13" xfId="4" applyNumberFormat="1" applyFont="1" applyBorder="1" applyAlignment="1">
      <alignment horizontal="left" vertical="center" wrapText="1"/>
    </xf>
    <xf numFmtId="14" fontId="109" fillId="0" borderId="13" xfId="0" applyNumberFormat="1" applyFont="1" applyBorder="1" applyAlignment="1">
      <alignment horizontal="right" vertical="center"/>
    </xf>
    <xf numFmtId="14" fontId="109" fillId="0" borderId="13" xfId="0" applyNumberFormat="1" applyFont="1" applyBorder="1" applyAlignment="1">
      <alignment horizontal="center" vertical="center" wrapText="1"/>
    </xf>
    <xf numFmtId="171" fontId="25" fillId="28" borderId="13" xfId="0" applyNumberFormat="1" applyFont="1" applyFill="1" applyBorder="1" applyAlignment="1">
      <alignment horizontal="center" vertical="center" wrapText="1"/>
    </xf>
    <xf numFmtId="0" fontId="104" fillId="0" borderId="0" xfId="0" applyFont="1"/>
    <xf numFmtId="2" fontId="109" fillId="43" borderId="4" xfId="6" applyNumberFormat="1" applyFont="1" applyFill="1" applyBorder="1" applyAlignment="1">
      <alignment horizontal="center" vertical="center" wrapText="1"/>
    </xf>
    <xf numFmtId="0" fontId="25" fillId="0" borderId="0" xfId="37" applyFont="1" applyAlignment="1">
      <alignment horizontal="center" vertical="center" wrapText="1"/>
    </xf>
    <xf numFmtId="0" fontId="111" fillId="43" borderId="34" xfId="0" applyFont="1" applyFill="1" applyBorder="1" applyAlignment="1">
      <alignment horizontal="center" vertical="center" wrapText="1"/>
    </xf>
    <xf numFmtId="0" fontId="109" fillId="43" borderId="3" xfId="0" applyFont="1" applyFill="1" applyBorder="1" applyAlignment="1">
      <alignment horizontal="center" vertical="center" wrapText="1"/>
    </xf>
    <xf numFmtId="49" fontId="109" fillId="0" borderId="34" xfId="0" applyNumberFormat="1" applyFont="1" applyBorder="1" applyAlignment="1">
      <alignment vertical="center" wrapText="1"/>
    </xf>
    <xf numFmtId="0" fontId="109" fillId="0" borderId="12" xfId="0" applyFont="1" applyBorder="1" applyAlignment="1">
      <alignment horizontal="left" vertical="center" wrapText="1"/>
    </xf>
    <xf numFmtId="0" fontId="112" fillId="0" borderId="12" xfId="0" applyFont="1" applyBorder="1" applyAlignment="1">
      <alignment horizontal="left" vertical="center"/>
    </xf>
    <xf numFmtId="0" fontId="109" fillId="0" borderId="12" xfId="0" applyFont="1" applyBorder="1" applyAlignment="1">
      <alignment horizontal="center" vertical="center" wrapText="1"/>
    </xf>
    <xf numFmtId="49" fontId="109" fillId="0" borderId="2" xfId="0" applyNumberFormat="1" applyFont="1" applyBorder="1" applyAlignment="1">
      <alignment vertical="center" wrapText="1"/>
    </xf>
    <xf numFmtId="0" fontId="109" fillId="0" borderId="0" xfId="0" applyFont="1" applyAlignment="1">
      <alignment horizontal="left" vertical="center" wrapText="1"/>
    </xf>
    <xf numFmtId="4" fontId="109" fillId="0" borderId="0" xfId="0" applyNumberFormat="1" applyFont="1" applyAlignment="1">
      <alignment horizontal="left" vertical="center" wrapText="1"/>
    </xf>
    <xf numFmtId="0" fontId="109" fillId="0" borderId="0" xfId="0" applyFont="1" applyAlignment="1">
      <alignment horizontal="center" vertical="center" wrapText="1"/>
    </xf>
    <xf numFmtId="0" fontId="112" fillId="0" borderId="0" xfId="0" applyFont="1" applyAlignment="1">
      <alignment horizontal="left" vertical="center" wrapText="1"/>
    </xf>
    <xf numFmtId="0" fontId="113" fillId="0" borderId="0" xfId="0" applyFont="1" applyAlignment="1">
      <alignment vertical="center" wrapText="1"/>
    </xf>
    <xf numFmtId="0" fontId="104" fillId="0" borderId="0" xfId="0" applyFont="1" applyAlignment="1">
      <alignment horizontal="center" vertical="center"/>
    </xf>
    <xf numFmtId="0" fontId="109" fillId="0" borderId="0" xfId="0" applyFont="1" applyAlignment="1">
      <alignment horizontal="left" vertical="center"/>
    </xf>
    <xf numFmtId="0" fontId="114" fillId="0" borderId="0" xfId="55" applyNumberFormat="1" applyFont="1" applyFill="1" applyBorder="1" applyAlignment="1" applyProtection="1">
      <alignment horizontal="left" vertical="center"/>
    </xf>
    <xf numFmtId="4" fontId="25" fillId="0" borderId="0" xfId="55" applyNumberFormat="1" applyFont="1" applyFill="1" applyBorder="1" applyAlignment="1" applyProtection="1">
      <alignment horizontal="center" vertical="center" wrapText="1"/>
    </xf>
    <xf numFmtId="0" fontId="114" fillId="0" borderId="0" xfId="55" applyFont="1" applyAlignment="1">
      <alignment horizontal="left" vertical="center" wrapText="1"/>
    </xf>
    <xf numFmtId="0" fontId="25" fillId="0" borderId="0" xfId="0" applyFont="1" applyAlignment="1">
      <alignment horizontal="center"/>
    </xf>
    <xf numFmtId="14" fontId="109" fillId="0" borderId="0" xfId="0" applyNumberFormat="1" applyFont="1" applyAlignment="1">
      <alignment horizontal="left" vertical="center" wrapText="1"/>
    </xf>
    <xf numFmtId="14" fontId="109" fillId="0" borderId="0" xfId="0" applyNumberFormat="1" applyFont="1" applyAlignment="1">
      <alignment horizontal="left" vertical="center"/>
    </xf>
    <xf numFmtId="14" fontId="109" fillId="0" borderId="0" xfId="0" applyNumberFormat="1" applyFont="1" applyAlignment="1">
      <alignment horizontal="center" vertical="center" wrapText="1"/>
    </xf>
    <xf numFmtId="49" fontId="109" fillId="0" borderId="22" xfId="0" applyNumberFormat="1" applyFont="1" applyBorder="1" applyAlignment="1">
      <alignment vertical="center" wrapText="1"/>
    </xf>
    <xf numFmtId="14" fontId="109" fillId="0" borderId="13" xfId="0" applyNumberFormat="1" applyFont="1" applyBorder="1" applyAlignment="1">
      <alignment horizontal="left" vertical="center" wrapText="1"/>
    </xf>
    <xf numFmtId="0" fontId="109" fillId="44" borderId="34" xfId="0" applyFont="1" applyFill="1" applyBorder="1" applyAlignment="1">
      <alignment horizontal="center" vertical="center" wrapText="1"/>
    </xf>
    <xf numFmtId="0" fontId="109" fillId="44" borderId="12" xfId="0" applyFont="1" applyFill="1" applyBorder="1" applyAlignment="1">
      <alignment horizontal="center" vertical="center" wrapText="1"/>
    </xf>
    <xf numFmtId="0" fontId="109" fillId="0" borderId="12" xfId="0" applyFont="1" applyBorder="1" applyAlignment="1">
      <alignment horizontal="left" vertical="center"/>
    </xf>
    <xf numFmtId="4" fontId="25" fillId="0" borderId="12" xfId="0" applyNumberFormat="1" applyFont="1" applyBorder="1" applyAlignment="1">
      <alignment horizontal="center" vertical="center" wrapText="1"/>
    </xf>
    <xf numFmtId="0" fontId="25" fillId="0" borderId="0" xfId="0" applyFont="1" applyAlignment="1">
      <alignment vertical="center" wrapText="1"/>
    </xf>
    <xf numFmtId="0" fontId="109" fillId="0" borderId="0" xfId="55" applyNumberFormat="1" applyFont="1" applyFill="1" applyBorder="1" applyAlignment="1" applyProtection="1">
      <alignment horizontal="left" vertical="center"/>
    </xf>
    <xf numFmtId="171" fontId="25" fillId="0" borderId="0" xfId="55" applyNumberFormat="1" applyFont="1" applyAlignment="1">
      <alignment horizontal="center" vertical="center"/>
    </xf>
    <xf numFmtId="0" fontId="109" fillId="0" borderId="0" xfId="55" applyFont="1" applyAlignment="1">
      <alignment horizontal="left" vertical="center" wrapText="1"/>
    </xf>
    <xf numFmtId="4" fontId="25" fillId="0" borderId="0" xfId="55" applyNumberFormat="1" applyFont="1" applyAlignment="1">
      <alignment horizontal="center" vertical="center" wrapText="1"/>
    </xf>
    <xf numFmtId="172" fontId="25" fillId="0" borderId="0" xfId="0" applyNumberFormat="1" applyFont="1" applyAlignment="1">
      <alignment horizontal="center" vertical="center" wrapText="1"/>
    </xf>
    <xf numFmtId="0" fontId="111" fillId="43" borderId="4" xfId="6" applyFont="1" applyFill="1" applyBorder="1" applyAlignment="1">
      <alignment horizontal="center" vertical="center" wrapText="1"/>
    </xf>
    <xf numFmtId="0" fontId="25" fillId="0" borderId="0" xfId="0" applyFont="1" applyAlignment="1">
      <alignment vertical="center"/>
    </xf>
    <xf numFmtId="0" fontId="109" fillId="0" borderId="0" xfId="0" applyFont="1"/>
    <xf numFmtId="0" fontId="115" fillId="0" borderId="0" xfId="0" applyFont="1" applyAlignment="1">
      <alignment horizontal="center" vertical="center"/>
    </xf>
    <xf numFmtId="0" fontId="25" fillId="0" borderId="0" xfId="55" applyFont="1" applyAlignment="1">
      <alignment horizontal="center" vertical="center" wrapText="1"/>
    </xf>
    <xf numFmtId="14" fontId="25" fillId="0" borderId="0" xfId="0" applyNumberFormat="1" applyFont="1" applyAlignment="1">
      <alignment horizontal="center" vertical="center"/>
    </xf>
    <xf numFmtId="0" fontId="109" fillId="0" borderId="13" xfId="0" applyFont="1" applyBorder="1" applyAlignment="1">
      <alignment horizontal="right" vertical="center"/>
    </xf>
    <xf numFmtId="0" fontId="109" fillId="0" borderId="13" xfId="0" applyFont="1" applyBorder="1" applyAlignment="1">
      <alignment horizontal="center" vertical="center" wrapText="1"/>
    </xf>
    <xf numFmtId="171" fontId="104" fillId="45" borderId="13" xfId="0" applyNumberFormat="1" applyFont="1" applyFill="1" applyBorder="1" applyAlignment="1">
      <alignment horizontal="center" vertical="center" wrapText="1"/>
    </xf>
    <xf numFmtId="0" fontId="104" fillId="45" borderId="13" xfId="0" applyFont="1" applyFill="1" applyBorder="1" applyAlignment="1">
      <alignment horizontal="center" vertical="center" wrapText="1"/>
    </xf>
    <xf numFmtId="0" fontId="109" fillId="0" borderId="0" xfId="55" applyFont="1" applyBorder="1" applyAlignment="1">
      <alignment horizontal="left" vertical="center" wrapText="1"/>
    </xf>
    <xf numFmtId="0" fontId="25" fillId="0" borderId="0" xfId="55" applyFont="1" applyBorder="1" applyAlignment="1">
      <alignment horizontal="center" vertical="center" wrapText="1"/>
    </xf>
    <xf numFmtId="0" fontId="109" fillId="0" borderId="0" xfId="55" applyFont="1" applyAlignment="1">
      <alignment horizontal="left"/>
    </xf>
    <xf numFmtId="0" fontId="25" fillId="0" borderId="0" xfId="55" applyFont="1" applyAlignment="1">
      <alignment horizontal="center"/>
    </xf>
    <xf numFmtId="0" fontId="109" fillId="0" borderId="0" xfId="55" applyNumberFormat="1" applyFont="1" applyFill="1" applyBorder="1" applyAlignment="1" applyProtection="1">
      <alignment horizontal="left" vertical="center" wrapText="1"/>
    </xf>
    <xf numFmtId="0" fontId="111" fillId="44" borderId="34" xfId="0" applyFont="1" applyFill="1" applyBorder="1" applyAlignment="1">
      <alignment horizontal="center" vertical="center" wrapText="1"/>
    </xf>
    <xf numFmtId="0" fontId="109" fillId="44" borderId="3" xfId="0" applyFont="1" applyFill="1" applyBorder="1" applyAlignment="1">
      <alignment horizontal="center" vertical="center" wrapText="1"/>
    </xf>
    <xf numFmtId="0" fontId="116" fillId="44" borderId="12" xfId="0" applyFont="1" applyFill="1" applyBorder="1" applyAlignment="1">
      <alignment horizontal="center" vertical="center" wrapText="1"/>
    </xf>
    <xf numFmtId="0" fontId="109" fillId="0" borderId="34" xfId="0" applyFont="1" applyBorder="1" applyAlignment="1">
      <alignment vertical="center" wrapText="1"/>
    </xf>
    <xf numFmtId="0" fontId="117" fillId="0" borderId="12" xfId="0" applyFont="1" applyBorder="1" applyAlignment="1">
      <alignment horizontal="left" vertical="center"/>
    </xf>
    <xf numFmtId="0" fontId="104" fillId="0" borderId="12" xfId="0" applyFont="1" applyBorder="1" applyAlignment="1">
      <alignment horizontal="center" vertical="center" wrapText="1"/>
    </xf>
    <xf numFmtId="0" fontId="109" fillId="0" borderId="2" xfId="0" applyFont="1" applyBorder="1" applyAlignment="1">
      <alignment vertical="center" wrapText="1"/>
    </xf>
    <xf numFmtId="0" fontId="117" fillId="0" borderId="0" xfId="0" applyFont="1" applyAlignment="1">
      <alignment horizontal="left" vertical="center" wrapText="1"/>
    </xf>
    <xf numFmtId="0" fontId="118" fillId="0" borderId="0" xfId="0" applyFont="1" applyAlignment="1">
      <alignment vertical="center" wrapText="1"/>
    </xf>
    <xf numFmtId="0" fontId="104" fillId="0" borderId="0" xfId="0" applyFont="1" applyAlignment="1">
      <alignment horizontal="center" vertical="center" wrapText="1"/>
    </xf>
    <xf numFmtId="0" fontId="104" fillId="0" borderId="0" xfId="55" applyFont="1" applyAlignment="1">
      <alignment horizontal="center" vertical="center" wrapText="1"/>
    </xf>
    <xf numFmtId="0" fontId="119" fillId="0" borderId="0" xfId="0" applyFont="1" applyAlignment="1">
      <alignment horizontal="left" vertical="center"/>
    </xf>
    <xf numFmtId="0" fontId="119" fillId="0" borderId="0" xfId="0" applyFont="1" applyAlignment="1">
      <alignment horizontal="left" vertical="center" wrapText="1"/>
    </xf>
    <xf numFmtId="0" fontId="109" fillId="0" borderId="22" xfId="0" applyFont="1" applyBorder="1" applyAlignment="1">
      <alignment vertical="center" wrapText="1"/>
    </xf>
    <xf numFmtId="0" fontId="109" fillId="0" borderId="13" xfId="0" applyFont="1" applyBorder="1" applyAlignment="1">
      <alignment horizontal="left" vertical="center" wrapText="1"/>
    </xf>
    <xf numFmtId="8" fontId="104" fillId="45" borderId="13" xfId="0" applyNumberFormat="1" applyFont="1" applyFill="1" applyBorder="1" applyAlignment="1">
      <alignment horizontal="center" vertical="center" wrapText="1"/>
    </xf>
    <xf numFmtId="0" fontId="109" fillId="43" borderId="34" xfId="0" applyFont="1" applyFill="1" applyBorder="1" applyAlignment="1">
      <alignment horizontal="center" vertical="center" wrapText="1"/>
    </xf>
    <xf numFmtId="2" fontId="109" fillId="43" borderId="4" xfId="0" applyNumberFormat="1" applyFont="1" applyFill="1" applyBorder="1" applyAlignment="1">
      <alignment horizontal="center" vertical="center" wrapText="1"/>
    </xf>
    <xf numFmtId="0" fontId="25" fillId="0" borderId="0" xfId="0" applyFont="1" applyAlignment="1">
      <alignment horizontal="center" vertical="top" wrapText="1"/>
    </xf>
    <xf numFmtId="14" fontId="109" fillId="0" borderId="13" xfId="4" applyNumberFormat="1" applyFont="1" applyBorder="1" applyAlignment="1">
      <alignment horizontal="justify" vertical="center"/>
    </xf>
    <xf numFmtId="14" fontId="109" fillId="0" borderId="13" xfId="4" applyNumberFormat="1" applyFont="1" applyBorder="1" applyAlignment="1">
      <alignment horizontal="center" vertical="center" wrapText="1"/>
    </xf>
    <xf numFmtId="0" fontId="109" fillId="0" borderId="13" xfId="4" applyFont="1" applyBorder="1" applyAlignment="1">
      <alignment horizontal="center" vertical="center" wrapText="1"/>
    </xf>
    <xf numFmtId="171" fontId="25" fillId="28" borderId="13" xfId="4" applyNumberFormat="1" applyFont="1" applyFill="1" applyBorder="1" applyAlignment="1">
      <alignment horizontal="center" vertical="center" wrapText="1"/>
    </xf>
    <xf numFmtId="0" fontId="109" fillId="43" borderId="12" xfId="0" applyFont="1" applyFill="1" applyBorder="1" applyAlignment="1">
      <alignment horizontal="center" vertical="center" wrapText="1"/>
    </xf>
    <xf numFmtId="0" fontId="116" fillId="0" borderId="34" xfId="0" applyFont="1" applyBorder="1" applyAlignment="1">
      <alignment vertical="center" wrapText="1"/>
    </xf>
    <xf numFmtId="0" fontId="116" fillId="0" borderId="12" xfId="0" applyFont="1" applyBorder="1" applyAlignment="1">
      <alignment horizontal="left" vertical="center" wrapText="1"/>
    </xf>
    <xf numFmtId="0" fontId="109" fillId="0" borderId="12" xfId="0" applyFont="1" applyBorder="1" applyAlignment="1">
      <alignment horizontal="justify" vertical="center"/>
    </xf>
    <xf numFmtId="0" fontId="116" fillId="0" borderId="2" xfId="0" applyFont="1" applyBorder="1" applyAlignment="1">
      <alignment vertical="center" wrapText="1"/>
    </xf>
    <xf numFmtId="0" fontId="116" fillId="0" borderId="0" xfId="0" applyFont="1" applyAlignment="1">
      <alignment horizontal="left" vertical="center" wrapText="1"/>
    </xf>
    <xf numFmtId="171" fontId="109" fillId="0" borderId="0" xfId="0" applyNumberFormat="1" applyFont="1" applyAlignment="1">
      <alignment horizontal="left" vertical="center" wrapText="1"/>
    </xf>
    <xf numFmtId="171" fontId="104" fillId="0" borderId="0" xfId="0" applyNumberFormat="1" applyFont="1" applyAlignment="1">
      <alignment horizontal="center" vertical="center" wrapText="1"/>
    </xf>
    <xf numFmtId="171" fontId="25" fillId="0" borderId="0" xfId="0" applyNumberFormat="1" applyFont="1" applyAlignment="1">
      <alignment horizontal="center" wrapText="1"/>
    </xf>
    <xf numFmtId="0" fontId="109" fillId="0" borderId="0" xfId="0" applyFont="1" applyAlignment="1">
      <alignment horizontal="justify" vertical="center"/>
    </xf>
    <xf numFmtId="0" fontId="121" fillId="0" borderId="0" xfId="55" applyNumberFormat="1" applyFont="1" applyFill="1" applyBorder="1" applyAlignment="1" applyProtection="1">
      <alignment horizontal="justify" vertical="center"/>
    </xf>
    <xf numFmtId="14" fontId="109" fillId="0" borderId="0" xfId="0" applyNumberFormat="1" applyFont="1" applyAlignment="1">
      <alignment horizontal="justify" vertical="center"/>
    </xf>
    <xf numFmtId="171" fontId="25" fillId="17" borderId="0" xfId="0" applyNumberFormat="1" applyFont="1" applyFill="1" applyAlignment="1">
      <alignment horizontal="center" vertical="center" wrapText="1"/>
    </xf>
    <xf numFmtId="0" fontId="25" fillId="0" borderId="12" xfId="0" applyFont="1" applyBorder="1" applyAlignment="1">
      <alignment horizontal="center" vertical="center" wrapText="1"/>
    </xf>
    <xf numFmtId="8" fontId="25" fillId="0" borderId="0" xfId="0" applyNumberFormat="1" applyFont="1" applyAlignment="1">
      <alignment horizontal="center" vertical="center" wrapText="1"/>
    </xf>
    <xf numFmtId="0" fontId="25" fillId="0" borderId="0" xfId="55" applyFont="1" applyAlignment="1">
      <alignment horizontal="center" wrapText="1"/>
    </xf>
    <xf numFmtId="0" fontId="25" fillId="0" borderId="0" xfId="0" applyFont="1" applyAlignment="1">
      <alignment horizontal="center" wrapText="1"/>
    </xf>
    <xf numFmtId="0" fontId="25" fillId="45" borderId="13" xfId="0" applyFont="1" applyFill="1" applyBorder="1" applyAlignment="1">
      <alignment horizontal="center" vertical="center" wrapText="1"/>
    </xf>
    <xf numFmtId="0" fontId="25" fillId="0" borderId="0" xfId="0" applyFont="1"/>
    <xf numFmtId="0" fontId="109" fillId="0" borderId="12" xfId="0" applyFont="1" applyBorder="1" applyAlignment="1">
      <alignment horizontal="right" vertical="center"/>
    </xf>
    <xf numFmtId="0" fontId="109" fillId="0" borderId="0" xfId="0" applyFont="1" applyAlignment="1">
      <alignment horizontal="right" vertical="center" wrapText="1"/>
    </xf>
    <xf numFmtId="0" fontId="109" fillId="0" borderId="0" xfId="0" applyFont="1" applyAlignment="1">
      <alignment horizontal="right" vertical="center"/>
    </xf>
    <xf numFmtId="0" fontId="109" fillId="0" borderId="0" xfId="55" applyFont="1"/>
    <xf numFmtId="0" fontId="25" fillId="0" borderId="13" xfId="0" applyFont="1" applyBorder="1" applyAlignment="1">
      <alignment vertical="center"/>
    </xf>
    <xf numFmtId="14" fontId="109" fillId="0" borderId="13" xfId="0" applyNumberFormat="1" applyFont="1" applyBorder="1" applyAlignment="1">
      <alignment horizontal="justify" vertical="center"/>
    </xf>
    <xf numFmtId="171" fontId="109" fillId="0" borderId="0" xfId="0" applyNumberFormat="1" applyFont="1" applyAlignment="1">
      <alignment horizontal="right" vertical="center" wrapText="1"/>
    </xf>
    <xf numFmtId="0" fontId="25" fillId="0" borderId="0" xfId="0" applyFont="1" applyAlignment="1">
      <alignment horizontal="right" vertical="center" wrapText="1"/>
    </xf>
    <xf numFmtId="0" fontId="25" fillId="0" borderId="0" xfId="55" applyNumberFormat="1" applyFont="1" applyFill="1" applyBorder="1" applyAlignment="1" applyProtection="1">
      <alignment horizontal="right" vertical="top"/>
    </xf>
    <xf numFmtId="0" fontId="109" fillId="0" borderId="0" xfId="0" applyFont="1" applyAlignment="1">
      <alignment horizontal="center" vertical="top" wrapText="1"/>
    </xf>
    <xf numFmtId="0" fontId="25" fillId="0" borderId="0" xfId="55" applyNumberFormat="1" applyFont="1" applyFill="1" applyBorder="1" applyAlignment="1" applyProtection="1">
      <alignment horizontal="right" vertical="center"/>
    </xf>
    <xf numFmtId="14" fontId="109" fillId="0" borderId="0" xfId="0" applyNumberFormat="1" applyFont="1" applyAlignment="1">
      <alignment horizontal="right" vertical="center"/>
    </xf>
    <xf numFmtId="0" fontId="25" fillId="0" borderId="12" xfId="0" applyFont="1" applyBorder="1" applyAlignment="1">
      <alignment horizontal="right" vertical="center"/>
    </xf>
    <xf numFmtId="0" fontId="25" fillId="0" borderId="0" xfId="0" applyFont="1" applyAlignment="1">
      <alignment horizontal="right" vertical="center"/>
    </xf>
    <xf numFmtId="171" fontId="25" fillId="45" borderId="13" xfId="0" applyNumberFormat="1" applyFont="1" applyFill="1" applyBorder="1" applyAlignment="1">
      <alignment horizontal="center" vertical="center" wrapText="1"/>
    </xf>
    <xf numFmtId="0" fontId="25" fillId="0" borderId="0" xfId="55" applyFont="1" applyBorder="1" applyAlignment="1">
      <alignment horizontal="center"/>
    </xf>
    <xf numFmtId="0" fontId="25" fillId="0" borderId="102" xfId="0" applyFont="1" applyBorder="1" applyAlignment="1">
      <alignment horizontal="center" vertical="center"/>
    </xf>
    <xf numFmtId="16" fontId="25" fillId="0" borderId="0" xfId="55" applyNumberFormat="1" applyFont="1" applyAlignment="1">
      <alignment horizontal="center" vertical="center" wrapText="1"/>
    </xf>
    <xf numFmtId="0" fontId="25" fillId="0" borderId="0" xfId="55" applyFont="1" applyBorder="1" applyAlignment="1">
      <alignment horizontal="center" vertical="center"/>
    </xf>
    <xf numFmtId="0" fontId="112" fillId="0" borderId="12" xfId="0" applyFont="1" applyBorder="1" applyAlignment="1">
      <alignment horizontal="right" vertical="center"/>
    </xf>
    <xf numFmtId="4" fontId="109" fillId="0" borderId="0" xfId="0" applyNumberFormat="1" applyFont="1" applyAlignment="1">
      <alignment horizontal="right" vertical="center" wrapText="1"/>
    </xf>
    <xf numFmtId="0" fontId="112" fillId="0" borderId="0" xfId="0" applyFont="1" applyAlignment="1">
      <alignment horizontal="right" vertical="center" wrapText="1"/>
    </xf>
    <xf numFmtId="0" fontId="114" fillId="0" borderId="0" xfId="55" applyNumberFormat="1" applyFont="1" applyFill="1" applyBorder="1" applyAlignment="1" applyProtection="1">
      <alignment horizontal="right" vertical="center"/>
    </xf>
    <xf numFmtId="0" fontId="114" fillId="0" borderId="0" xfId="55" applyFont="1" applyAlignment="1">
      <alignment horizontal="right" vertical="center" wrapText="1"/>
    </xf>
    <xf numFmtId="4" fontId="122" fillId="0" borderId="0" xfId="55" applyNumberFormat="1" applyFont="1" applyFill="1" applyBorder="1" applyAlignment="1" applyProtection="1">
      <alignment horizontal="center" vertical="center" wrapText="1"/>
    </xf>
    <xf numFmtId="0" fontId="25" fillId="0" borderId="0" xfId="37" applyNumberFormat="1" applyFont="1" applyFill="1" applyBorder="1" applyAlignment="1" applyProtection="1">
      <alignment horizontal="justify" vertical="center"/>
    </xf>
    <xf numFmtId="0" fontId="25" fillId="43" borderId="34" xfId="0" applyFont="1" applyFill="1" applyBorder="1" applyAlignment="1">
      <alignment horizontal="center" vertical="center" wrapText="1"/>
    </xf>
    <xf numFmtId="49" fontId="25" fillId="0" borderId="34" xfId="0" applyNumberFormat="1" applyFont="1" applyBorder="1" applyAlignment="1">
      <alignment vertical="center" wrapText="1"/>
    </xf>
    <xf numFmtId="0" fontId="25" fillId="0" borderId="12" xfId="0" applyFont="1" applyBorder="1" applyAlignment="1">
      <alignment horizontal="left" vertical="center" wrapText="1"/>
    </xf>
    <xf numFmtId="0" fontId="25" fillId="0" borderId="12" xfId="0" applyFont="1" applyBorder="1" applyAlignment="1">
      <alignment horizontal="justify" vertical="center"/>
    </xf>
    <xf numFmtId="49" fontId="25" fillId="0" borderId="2" xfId="0" applyNumberFormat="1" applyFont="1" applyBorder="1" applyAlignment="1">
      <alignment vertical="center" wrapText="1"/>
    </xf>
    <xf numFmtId="0" fontId="25" fillId="0" borderId="0" xfId="0" applyFont="1" applyAlignment="1">
      <alignment horizontal="left" vertical="center" wrapText="1"/>
    </xf>
    <xf numFmtId="171" fontId="25" fillId="0" borderId="0" xfId="0" applyNumberFormat="1" applyFont="1" applyAlignment="1">
      <alignment horizontal="left" vertical="center" wrapText="1"/>
    </xf>
    <xf numFmtId="0" fontId="25" fillId="0" borderId="0" xfId="0" applyFont="1" applyAlignment="1">
      <alignment horizontal="justify" vertical="center"/>
    </xf>
    <xf numFmtId="0" fontId="25" fillId="0" borderId="0" xfId="55" applyNumberFormat="1" applyFont="1" applyFill="1" applyBorder="1" applyAlignment="1" applyProtection="1">
      <alignment horizontal="justify" vertical="center"/>
    </xf>
    <xf numFmtId="14" fontId="25" fillId="0" borderId="0" xfId="0" applyNumberFormat="1" applyFont="1" applyAlignment="1">
      <alignment horizontal="left" vertical="center" wrapText="1"/>
    </xf>
    <xf numFmtId="14" fontId="25" fillId="0" borderId="0" xfId="0" applyNumberFormat="1" applyFont="1" applyAlignment="1">
      <alignment horizontal="justify" vertical="center"/>
    </xf>
    <xf numFmtId="22" fontId="25" fillId="0" borderId="0" xfId="0" applyNumberFormat="1" applyFont="1" applyAlignment="1">
      <alignment horizontal="center" vertical="center"/>
    </xf>
    <xf numFmtId="49" fontId="25" fillId="0" borderId="22" xfId="0" applyNumberFormat="1" applyFont="1" applyBorder="1" applyAlignment="1">
      <alignment vertical="center" wrapText="1"/>
    </xf>
    <xf numFmtId="14" fontId="25" fillId="0" borderId="13" xfId="0" applyNumberFormat="1" applyFont="1" applyBorder="1" applyAlignment="1">
      <alignment horizontal="left" vertical="center" wrapText="1"/>
    </xf>
    <xf numFmtId="0" fontId="25" fillId="43" borderId="34" xfId="4" applyFont="1" applyFill="1" applyBorder="1" applyAlignment="1">
      <alignment horizontal="center" vertical="center" wrapText="1"/>
    </xf>
    <xf numFmtId="49" fontId="25" fillId="0" borderId="34" xfId="4" applyNumberFormat="1" applyFont="1" applyBorder="1" applyAlignment="1">
      <alignment vertical="center" wrapText="1"/>
    </xf>
    <xf numFmtId="0" fontId="25" fillId="0" borderId="12" xfId="4" applyFont="1" applyBorder="1" applyAlignment="1">
      <alignment horizontal="center" vertical="center" wrapText="1"/>
    </xf>
    <xf numFmtId="49" fontId="25" fillId="0" borderId="2" xfId="4" applyNumberFormat="1" applyFont="1" applyBorder="1" applyAlignment="1">
      <alignment vertical="center" wrapText="1"/>
    </xf>
    <xf numFmtId="171" fontId="25" fillId="0" borderId="0" xfId="4" applyNumberFormat="1" applyFont="1" applyAlignment="1">
      <alignment horizontal="left" vertical="center" wrapText="1"/>
    </xf>
    <xf numFmtId="0" fontId="25" fillId="0" borderId="0" xfId="4" applyFont="1" applyAlignment="1">
      <alignment horizontal="center" vertical="center" wrapText="1"/>
    </xf>
    <xf numFmtId="0" fontId="25" fillId="0" borderId="0" xfId="4" applyFont="1" applyAlignment="1">
      <alignment horizontal="justify" vertical="center"/>
    </xf>
    <xf numFmtId="14" fontId="25" fillId="0" borderId="0" xfId="4" applyNumberFormat="1" applyFont="1" applyAlignment="1">
      <alignment horizontal="center" vertical="center" wrapText="1"/>
    </xf>
    <xf numFmtId="49" fontId="25" fillId="0" borderId="22" xfId="4" applyNumberFormat="1" applyFont="1" applyBorder="1" applyAlignment="1">
      <alignment vertical="center" wrapText="1"/>
    </xf>
    <xf numFmtId="14" fontId="25" fillId="0" borderId="13" xfId="4" applyNumberFormat="1" applyFont="1" applyBorder="1" applyAlignment="1">
      <alignment horizontal="left" vertical="center" wrapText="1"/>
    </xf>
    <xf numFmtId="0" fontId="116" fillId="43" borderId="34" xfId="0" applyFont="1" applyFill="1" applyBorder="1" applyAlignment="1">
      <alignment horizontal="center" vertical="center" wrapText="1"/>
    </xf>
    <xf numFmtId="0" fontId="116" fillId="43" borderId="3" xfId="0" applyFont="1" applyFill="1" applyBorder="1" applyAlignment="1">
      <alignment horizontal="center" vertical="center" wrapText="1"/>
    </xf>
    <xf numFmtId="49" fontId="116" fillId="0" borderId="34" xfId="0" applyNumberFormat="1" applyFont="1" applyBorder="1" applyAlignment="1">
      <alignment vertical="center" wrapText="1"/>
    </xf>
    <xf numFmtId="0" fontId="116" fillId="0" borderId="12" xfId="0" applyFont="1" applyBorder="1" applyAlignment="1">
      <alignment horizontal="left" vertical="center"/>
    </xf>
    <xf numFmtId="0" fontId="116" fillId="0" borderId="12" xfId="0" applyFont="1" applyBorder="1" applyAlignment="1">
      <alignment horizontal="center" vertical="center" wrapText="1"/>
    </xf>
    <xf numFmtId="49" fontId="116" fillId="0" borderId="2" xfId="0" applyNumberFormat="1" applyFont="1" applyBorder="1" applyAlignment="1">
      <alignment vertical="center" wrapText="1"/>
    </xf>
    <xf numFmtId="4" fontId="116" fillId="0" borderId="0" xfId="0" applyNumberFormat="1" applyFont="1" applyAlignment="1">
      <alignment horizontal="left" vertical="center" wrapText="1"/>
    </xf>
    <xf numFmtId="0" fontId="116" fillId="0" borderId="0" xfId="0" applyFont="1" applyAlignment="1">
      <alignment horizontal="center" vertical="center" wrapText="1"/>
    </xf>
    <xf numFmtId="0" fontId="104" fillId="0" borderId="0" xfId="0" applyFont="1" applyAlignment="1">
      <alignment vertical="center" wrapText="1"/>
    </xf>
    <xf numFmtId="0" fontId="116" fillId="0" borderId="0" xfId="0" applyFont="1" applyAlignment="1">
      <alignment horizontal="left" vertical="center"/>
    </xf>
    <xf numFmtId="0" fontId="116" fillId="0" borderId="0" xfId="55" applyNumberFormat="1" applyFont="1" applyFill="1" applyBorder="1" applyAlignment="1" applyProtection="1">
      <alignment horizontal="left" vertical="center"/>
    </xf>
    <xf numFmtId="0" fontId="116" fillId="0" borderId="0" xfId="55" applyFont="1" applyAlignment="1">
      <alignment horizontal="left" vertical="center" wrapText="1"/>
    </xf>
    <xf numFmtId="14" fontId="116" fillId="0" borderId="0" xfId="0" applyNumberFormat="1" applyFont="1" applyAlignment="1">
      <alignment horizontal="left" vertical="center" wrapText="1"/>
    </xf>
    <xf numFmtId="14" fontId="116" fillId="0" borderId="0" xfId="0" applyNumberFormat="1" applyFont="1" applyAlignment="1">
      <alignment horizontal="left" vertical="center"/>
    </xf>
    <xf numFmtId="14" fontId="116" fillId="0" borderId="0" xfId="0" applyNumberFormat="1" applyFont="1" applyAlignment="1">
      <alignment horizontal="center" vertical="center" wrapText="1"/>
    </xf>
    <xf numFmtId="49" fontId="116" fillId="0" borderId="22" xfId="0" applyNumberFormat="1" applyFont="1" applyBorder="1" applyAlignment="1">
      <alignment vertical="center" wrapText="1"/>
    </xf>
    <xf numFmtId="14" fontId="116" fillId="0" borderId="13" xfId="0" applyNumberFormat="1" applyFont="1" applyBorder="1" applyAlignment="1">
      <alignment horizontal="left" vertical="center" wrapText="1"/>
    </xf>
    <xf numFmtId="14" fontId="116" fillId="0" borderId="13" xfId="0" applyNumberFormat="1" applyFont="1" applyBorder="1" applyAlignment="1">
      <alignment horizontal="right" vertical="center"/>
    </xf>
    <xf numFmtId="14" fontId="116" fillId="0" borderId="13" xfId="0" applyNumberFormat="1" applyFont="1" applyBorder="1" applyAlignment="1">
      <alignment horizontal="center" vertical="center" wrapText="1"/>
    </xf>
    <xf numFmtId="171" fontId="104" fillId="28" borderId="13" xfId="0" applyNumberFormat="1" applyFont="1" applyFill="1" applyBorder="1" applyAlignment="1">
      <alignment horizontal="center" vertical="center" wrapText="1"/>
    </xf>
    <xf numFmtId="0" fontId="104" fillId="0" borderId="0" xfId="55" applyFont="1" applyAlignment="1">
      <alignment horizontal="center" vertical="center"/>
    </xf>
    <xf numFmtId="0" fontId="25" fillId="0" borderId="0" xfId="55" applyNumberFormat="1" applyFont="1" applyFill="1" applyBorder="1" applyAlignment="1" applyProtection="1">
      <alignment horizontal="justify" vertical="top"/>
    </xf>
    <xf numFmtId="4" fontId="25" fillId="0" borderId="0" xfId="55" applyNumberFormat="1" applyFont="1" applyFill="1" applyBorder="1" applyAlignment="1" applyProtection="1">
      <alignment horizontal="center" vertical="top" wrapText="1"/>
    </xf>
    <xf numFmtId="0" fontId="25" fillId="0" borderId="0" xfId="55" applyFont="1" applyAlignment="1">
      <alignment horizontal="center" vertical="top"/>
    </xf>
    <xf numFmtId="22" fontId="25" fillId="0" borderId="0" xfId="0" applyNumberFormat="1" applyFont="1"/>
    <xf numFmtId="0" fontId="116" fillId="0" borderId="13" xfId="0" applyFont="1" applyBorder="1" applyAlignment="1">
      <alignment horizontal="right" vertical="center"/>
    </xf>
    <xf numFmtId="0" fontId="116" fillId="0" borderId="13" xfId="0" applyFont="1" applyBorder="1" applyAlignment="1">
      <alignment horizontal="center" vertical="center" wrapText="1"/>
    </xf>
    <xf numFmtId="0" fontId="104" fillId="0" borderId="0" xfId="0" applyFont="1" applyAlignment="1">
      <alignment horizontal="center" vertical="top"/>
    </xf>
    <xf numFmtId="4" fontId="25" fillId="0" borderId="0" xfId="0" applyNumberFormat="1" applyFont="1" applyAlignment="1">
      <alignment horizontal="center" vertical="top" wrapText="1"/>
    </xf>
    <xf numFmtId="22" fontId="25" fillId="0" borderId="0" xfId="0" applyNumberFormat="1" applyFont="1" applyAlignment="1">
      <alignment horizontal="center" vertical="center" wrapText="1"/>
    </xf>
    <xf numFmtId="172" fontId="25" fillId="0" borderId="0" xfId="55" applyNumberFormat="1" applyFont="1" applyAlignment="1">
      <alignment horizontal="center" vertical="center" wrapText="1"/>
    </xf>
    <xf numFmtId="3" fontId="25" fillId="0" borderId="0" xfId="0" applyNumberFormat="1" applyFont="1" applyAlignment="1">
      <alignment horizontal="center" vertical="center"/>
    </xf>
    <xf numFmtId="0" fontId="123" fillId="0" borderId="0" xfId="0" applyFont="1" applyAlignment="1">
      <alignment horizontal="center" vertical="center"/>
    </xf>
    <xf numFmtId="0" fontId="116" fillId="44" borderId="34" xfId="0" applyFont="1" applyFill="1" applyBorder="1" applyAlignment="1">
      <alignment horizontal="center" vertical="center" wrapText="1"/>
    </xf>
    <xf numFmtId="0" fontId="116" fillId="0" borderId="12" xfId="0" applyFont="1" applyBorder="1" applyAlignment="1">
      <alignment horizontal="right" vertical="center"/>
    </xf>
    <xf numFmtId="0" fontId="116" fillId="0" borderId="0" xfId="0" applyFont="1" applyAlignment="1">
      <alignment horizontal="right" vertical="center" wrapText="1"/>
    </xf>
    <xf numFmtId="0" fontId="104" fillId="0" borderId="0" xfId="0" applyFont="1" applyAlignment="1">
      <alignment horizontal="right" vertical="center" wrapText="1"/>
    </xf>
    <xf numFmtId="0" fontId="116" fillId="0" borderId="0" xfId="0" applyFont="1" applyAlignment="1">
      <alignment horizontal="right" vertical="center"/>
    </xf>
    <xf numFmtId="0" fontId="104" fillId="0" borderId="0" xfId="0" applyFont="1" applyAlignment="1">
      <alignment horizontal="right" vertical="center"/>
    </xf>
    <xf numFmtId="0" fontId="116" fillId="0" borderId="22" xfId="0" applyFont="1" applyBorder="1" applyAlignment="1">
      <alignment vertical="center" wrapText="1"/>
    </xf>
    <xf numFmtId="0" fontId="116" fillId="0" borderId="13" xfId="0" applyFont="1" applyBorder="1" applyAlignment="1">
      <alignment horizontal="left" vertical="center" wrapText="1"/>
    </xf>
    <xf numFmtId="0" fontId="116" fillId="0" borderId="12" xfId="0" applyFont="1" applyBorder="1" applyAlignment="1">
      <alignment vertical="center" wrapText="1"/>
    </xf>
    <xf numFmtId="0" fontId="116" fillId="0" borderId="12" xfId="0" applyFont="1" applyBorder="1" applyAlignment="1">
      <alignment horizontal="justify" vertical="center"/>
    </xf>
    <xf numFmtId="0" fontId="116" fillId="0" borderId="0" xfId="0" applyFont="1" applyAlignment="1">
      <alignment vertical="center" wrapText="1"/>
    </xf>
    <xf numFmtId="0" fontId="116" fillId="0" borderId="0" xfId="0" applyFont="1" applyAlignment="1">
      <alignment horizontal="justify" vertical="center"/>
    </xf>
    <xf numFmtId="14" fontId="104" fillId="0" borderId="0" xfId="0" applyNumberFormat="1" applyFont="1" applyAlignment="1">
      <alignment horizontal="center" vertical="center" wrapText="1"/>
    </xf>
    <xf numFmtId="0" fontId="116" fillId="0" borderId="13" xfId="0" applyFont="1" applyBorder="1" applyAlignment="1">
      <alignment vertical="center" wrapText="1"/>
    </xf>
    <xf numFmtId="0" fontId="109" fillId="44" borderId="35" xfId="0" applyFont="1" applyFill="1" applyBorder="1" applyAlignment="1">
      <alignment horizontal="center" vertical="center" wrapText="1"/>
    </xf>
    <xf numFmtId="0" fontId="109" fillId="0" borderId="12" xfId="0" applyFont="1" applyBorder="1" applyAlignment="1">
      <alignment vertical="center" wrapText="1"/>
    </xf>
    <xf numFmtId="0" fontId="109" fillId="0" borderId="0" xfId="0" applyFont="1" applyAlignment="1">
      <alignment vertical="center" wrapText="1"/>
    </xf>
    <xf numFmtId="0" fontId="109" fillId="0" borderId="13" xfId="0" applyFont="1" applyBorder="1" applyAlignment="1">
      <alignment vertical="center" wrapText="1"/>
    </xf>
    <xf numFmtId="0" fontId="25" fillId="0" borderId="0" xfId="55" applyFont="1" applyAlignment="1">
      <alignment wrapText="1"/>
    </xf>
    <xf numFmtId="4" fontId="104" fillId="0" borderId="0" xfId="55" applyNumberFormat="1" applyFont="1" applyAlignment="1">
      <alignment horizontal="center" vertical="center" wrapText="1"/>
    </xf>
    <xf numFmtId="0" fontId="119" fillId="0" borderId="0" xfId="0" applyFont="1" applyAlignment="1">
      <alignment horizontal="right" vertical="center" wrapText="1"/>
    </xf>
    <xf numFmtId="22" fontId="104" fillId="0" borderId="0" xfId="0" applyNumberFormat="1" applyFont="1" applyAlignment="1">
      <alignment horizontal="center"/>
    </xf>
    <xf numFmtId="22" fontId="104" fillId="0" borderId="0" xfId="0" applyNumberFormat="1" applyFont="1" applyAlignment="1">
      <alignment horizontal="center" vertical="center" wrapText="1"/>
    </xf>
    <xf numFmtId="49" fontId="124" fillId="0" borderId="0" xfId="0" applyNumberFormat="1" applyFont="1" applyAlignment="1">
      <alignment horizontal="center" vertical="center"/>
    </xf>
    <xf numFmtId="0" fontId="122" fillId="0" borderId="0" xfId="55" applyNumberFormat="1" applyFont="1" applyFill="1" applyBorder="1" applyAlignment="1" applyProtection="1">
      <alignment horizontal="justify" vertical="center"/>
    </xf>
    <xf numFmtId="49" fontId="109" fillId="0" borderId="12" xfId="0" applyNumberFormat="1" applyFont="1" applyBorder="1" applyAlignment="1">
      <alignment vertical="center" wrapText="1"/>
    </xf>
    <xf numFmtId="49" fontId="109" fillId="0" borderId="0" xfId="0" applyNumberFormat="1" applyFont="1" applyAlignment="1">
      <alignment vertical="center" wrapText="1"/>
    </xf>
    <xf numFmtId="49" fontId="109" fillId="0" borderId="13" xfId="0" applyNumberFormat="1" applyFont="1" applyBorder="1" applyAlignment="1">
      <alignment vertical="center" wrapText="1"/>
    </xf>
    <xf numFmtId="0" fontId="116" fillId="44" borderId="4" xfId="0" applyFont="1" applyFill="1" applyBorder="1" applyAlignment="1">
      <alignment horizontal="center" vertical="center" wrapText="1"/>
    </xf>
    <xf numFmtId="22" fontId="104" fillId="0" borderId="0" xfId="0" applyNumberFormat="1" applyFont="1" applyAlignment="1">
      <alignment horizontal="center" vertical="center"/>
    </xf>
    <xf numFmtId="0" fontId="110" fillId="0" borderId="0" xfId="0" applyFont="1" applyAlignment="1">
      <alignment horizontal="center" vertical="center"/>
    </xf>
    <xf numFmtId="0" fontId="110" fillId="0" borderId="0" xfId="55" applyFont="1" applyAlignment="1">
      <alignment horizontal="center" vertical="center" wrapText="1"/>
    </xf>
    <xf numFmtId="4" fontId="110" fillId="0" borderId="0" xfId="55" applyNumberFormat="1" applyFont="1" applyFill="1" applyBorder="1" applyAlignment="1" applyProtection="1">
      <alignment horizontal="center" vertical="center" wrapText="1"/>
    </xf>
    <xf numFmtId="0" fontId="121" fillId="0" borderId="0" xfId="55" applyNumberFormat="1" applyFont="1" applyFill="1" applyBorder="1" applyAlignment="1" applyProtection="1">
      <alignment horizontal="right" vertical="center"/>
    </xf>
    <xf numFmtId="4" fontId="25" fillId="0" borderId="0" xfId="55" applyNumberFormat="1" applyFont="1" applyAlignment="1">
      <alignment horizontal="center" vertical="top" wrapText="1"/>
    </xf>
    <xf numFmtId="22" fontId="25" fillId="0" borderId="0" xfId="0" applyNumberFormat="1" applyFont="1" applyAlignment="1">
      <alignment horizontal="center"/>
    </xf>
    <xf numFmtId="0" fontId="127" fillId="0" borderId="0" xfId="0" applyFont="1" applyAlignment="1">
      <alignment horizontal="center" vertical="center" wrapText="1"/>
    </xf>
    <xf numFmtId="8" fontId="25" fillId="45" borderId="13" xfId="0" applyNumberFormat="1" applyFont="1" applyFill="1" applyBorder="1" applyAlignment="1">
      <alignment horizontal="center" vertical="center" wrapText="1"/>
    </xf>
    <xf numFmtId="0" fontId="116" fillId="44" borderId="35" xfId="0" applyFont="1" applyFill="1" applyBorder="1" applyAlignment="1">
      <alignment horizontal="center" vertical="center" wrapText="1"/>
    </xf>
    <xf numFmtId="8" fontId="104" fillId="0" borderId="0" xfId="0" applyNumberFormat="1" applyFont="1" applyAlignment="1">
      <alignment horizontal="center" vertical="center" wrapText="1"/>
    </xf>
    <xf numFmtId="0" fontId="129" fillId="0" borderId="0" xfId="0" applyFont="1" applyAlignment="1">
      <alignment horizontal="center" vertical="center"/>
    </xf>
    <xf numFmtId="0" fontId="25" fillId="0" borderId="0" xfId="55" applyFont="1" applyAlignment="1">
      <alignment horizontal="center" vertical="top" wrapText="1"/>
    </xf>
    <xf numFmtId="4" fontId="73" fillId="0" borderId="0" xfId="55" applyNumberFormat="1" applyAlignment="1">
      <alignment horizontal="center" vertical="center" wrapText="1"/>
    </xf>
    <xf numFmtId="0" fontId="109" fillId="43" borderId="34" xfId="6" applyFont="1" applyFill="1" applyBorder="1" applyAlignment="1">
      <alignment horizontal="center" vertical="center" wrapText="1"/>
    </xf>
    <xf numFmtId="2" fontId="109" fillId="43" borderId="12" xfId="6" applyNumberFormat="1" applyFont="1" applyFill="1" applyBorder="1" applyAlignment="1">
      <alignment horizontal="center" vertical="center" wrapText="1"/>
    </xf>
    <xf numFmtId="49" fontId="109" fillId="0" borderId="34" xfId="6" applyNumberFormat="1" applyFont="1" applyBorder="1" applyAlignment="1">
      <alignment vertical="center" wrapText="1"/>
    </xf>
    <xf numFmtId="0" fontId="109" fillId="0" borderId="12" xfId="6" applyFont="1" applyBorder="1" applyAlignment="1">
      <alignment horizontal="left" vertical="center" wrapText="1"/>
    </xf>
    <xf numFmtId="0" fontId="25" fillId="0" borderId="12" xfId="6" applyFont="1" applyBorder="1" applyAlignment="1">
      <alignment horizontal="right" vertical="center"/>
    </xf>
    <xf numFmtId="0" fontId="109" fillId="0" borderId="12" xfId="6" applyFont="1" applyBorder="1" applyAlignment="1">
      <alignment horizontal="center" vertical="center" wrapText="1"/>
    </xf>
    <xf numFmtId="4" fontId="25" fillId="0" borderId="12" xfId="6" applyNumberFormat="1" applyFont="1" applyBorder="1" applyAlignment="1">
      <alignment horizontal="center" vertical="center" wrapText="1"/>
    </xf>
    <xf numFmtId="49" fontId="109" fillId="0" borderId="2" xfId="6" applyNumberFormat="1" applyFont="1" applyBorder="1" applyAlignment="1">
      <alignment vertical="center" wrapText="1"/>
    </xf>
    <xf numFmtId="0" fontId="109" fillId="0" borderId="0" xfId="6" applyFont="1" applyAlignment="1">
      <alignment horizontal="left" vertical="center" wrapText="1"/>
    </xf>
    <xf numFmtId="171" fontId="109" fillId="0" borderId="0" xfId="6" applyNumberFormat="1" applyFont="1" applyAlignment="1">
      <alignment horizontal="right" vertical="center" wrapText="1"/>
    </xf>
    <xf numFmtId="0" fontId="109" fillId="0" borderId="0" xfId="6" applyFont="1" applyAlignment="1">
      <alignment horizontal="center" vertical="center" wrapText="1"/>
    </xf>
    <xf numFmtId="0" fontId="25" fillId="0" borderId="0" xfId="6" applyFont="1" applyAlignment="1">
      <alignment horizontal="right" vertical="center" wrapText="1"/>
    </xf>
    <xf numFmtId="0" fontId="25" fillId="0" borderId="0" xfId="6" applyFont="1" applyAlignment="1">
      <alignment vertical="center" wrapText="1"/>
    </xf>
    <xf numFmtId="0" fontId="25" fillId="0" borderId="0" xfId="6" applyFont="1" applyAlignment="1">
      <alignment horizontal="center" vertical="center"/>
    </xf>
    <xf numFmtId="0" fontId="109" fillId="0" borderId="0" xfId="6" applyFont="1" applyAlignment="1">
      <alignment horizontal="right" vertical="center"/>
    </xf>
    <xf numFmtId="4" fontId="25" fillId="0" borderId="0" xfId="6" applyNumberFormat="1" applyFont="1" applyAlignment="1">
      <alignment horizontal="center" vertical="center" wrapText="1"/>
    </xf>
    <xf numFmtId="0" fontId="25" fillId="0" borderId="0" xfId="56" applyNumberFormat="1" applyFont="1" applyFill="1" applyBorder="1" applyAlignment="1" applyProtection="1">
      <alignment horizontal="right" vertical="center"/>
    </xf>
    <xf numFmtId="4" fontId="25" fillId="0" borderId="0" xfId="56" applyNumberFormat="1" applyFont="1" applyAlignment="1">
      <alignment horizontal="center" vertical="center" wrapText="1"/>
    </xf>
    <xf numFmtId="14" fontId="109" fillId="0" borderId="0" xfId="6" applyNumberFormat="1" applyFont="1" applyAlignment="1">
      <alignment horizontal="left" vertical="center" wrapText="1"/>
    </xf>
    <xf numFmtId="14" fontId="25" fillId="0" borderId="0" xfId="6" applyNumberFormat="1" applyFont="1" applyAlignment="1">
      <alignment horizontal="right" vertical="center"/>
    </xf>
    <xf numFmtId="14" fontId="109" fillId="0" borderId="0" xfId="6" applyNumberFormat="1" applyFont="1" applyAlignment="1">
      <alignment horizontal="center" vertical="center" wrapText="1"/>
    </xf>
    <xf numFmtId="172" fontId="25" fillId="0" borderId="0" xfId="6" applyNumberFormat="1" applyFont="1" applyAlignment="1">
      <alignment horizontal="center" vertical="center" wrapText="1"/>
    </xf>
    <xf numFmtId="22" fontId="25" fillId="0" borderId="0" xfId="6" applyNumberFormat="1" applyFont="1" applyAlignment="1">
      <alignment horizontal="center" vertical="center"/>
    </xf>
    <xf numFmtId="49" fontId="109" fillId="0" borderId="22" xfId="6" applyNumberFormat="1" applyFont="1" applyBorder="1" applyAlignment="1">
      <alignment vertical="center" wrapText="1"/>
    </xf>
    <xf numFmtId="14" fontId="109" fillId="0" borderId="13" xfId="6" applyNumberFormat="1" applyFont="1" applyBorder="1" applyAlignment="1">
      <alignment horizontal="left" vertical="center" wrapText="1"/>
    </xf>
    <xf numFmtId="0" fontId="109" fillId="0" borderId="34" xfId="0" applyFont="1" applyBorder="1" applyAlignment="1">
      <alignment horizontal="center" vertical="center" wrapText="1"/>
    </xf>
    <xf numFmtId="0" fontId="109" fillId="0" borderId="2" xfId="0" applyFont="1" applyBorder="1" applyAlignment="1">
      <alignment horizontal="center" vertical="center" wrapText="1"/>
    </xf>
    <xf numFmtId="0" fontId="104" fillId="0" borderId="0" xfId="55" applyFont="1" applyAlignment="1">
      <alignment horizontal="center" vertical="top" wrapText="1"/>
    </xf>
    <xf numFmtId="0" fontId="109" fillId="0" borderId="22" xfId="0" applyFont="1" applyBorder="1" applyAlignment="1">
      <alignment horizontal="center" vertical="center" wrapText="1"/>
    </xf>
    <xf numFmtId="4" fontId="25" fillId="0" borderId="0" xfId="56" applyNumberFormat="1" applyFont="1" applyAlignment="1">
      <alignment horizontal="center" vertical="top" wrapText="1"/>
    </xf>
    <xf numFmtId="0" fontId="25" fillId="0" borderId="0" xfId="55" applyNumberFormat="1" applyFont="1" applyFill="1" applyBorder="1" applyAlignment="1" applyProtection="1">
      <alignment horizontal="center" vertical="top" wrapText="1"/>
    </xf>
    <xf numFmtId="0" fontId="25" fillId="0" borderId="0" xfId="0" applyFont="1" applyAlignment="1">
      <alignment horizontal="left" vertical="center"/>
    </xf>
    <xf numFmtId="171" fontId="25" fillId="0" borderId="0" xfId="0" applyNumberFormat="1" applyFont="1"/>
    <xf numFmtId="2" fontId="109" fillId="43" borderId="9" xfId="0" applyNumberFormat="1" applyFont="1" applyFill="1" applyBorder="1" applyAlignment="1">
      <alignment horizontal="center" vertical="center" wrapText="1"/>
    </xf>
    <xf numFmtId="4" fontId="73" fillId="0" borderId="0" xfId="55" applyNumberFormat="1" applyAlignment="1">
      <alignment horizontal="center" vertical="top" wrapText="1"/>
    </xf>
    <xf numFmtId="0" fontId="73" fillId="0" borderId="0" xfId="55" applyAlignment="1">
      <alignment horizontal="center" vertical="center" wrapText="1"/>
    </xf>
    <xf numFmtId="171" fontId="116" fillId="0" borderId="0" xfId="0" applyNumberFormat="1" applyFont="1" applyAlignment="1">
      <alignment horizontal="left" vertical="center" wrapText="1"/>
    </xf>
    <xf numFmtId="4" fontId="73" fillId="0" borderId="0" xfId="56" applyNumberFormat="1" applyAlignment="1">
      <alignment horizontal="center" vertical="top" wrapText="1"/>
    </xf>
    <xf numFmtId="0" fontId="73" fillId="0" borderId="0" xfId="55" applyNumberFormat="1" applyFill="1" applyBorder="1" applyAlignment="1" applyProtection="1">
      <alignment horizontal="center" vertical="top" wrapText="1"/>
    </xf>
    <xf numFmtId="0" fontId="104" fillId="0" borderId="0" xfId="0" applyFont="1" applyAlignment="1">
      <alignment horizontal="center" vertical="top" wrapText="1"/>
    </xf>
    <xf numFmtId="0" fontId="104" fillId="0" borderId="0" xfId="0" applyFont="1" applyAlignment="1">
      <alignment horizontal="center"/>
    </xf>
    <xf numFmtId="0" fontId="109" fillId="0" borderId="13" xfId="0" applyFont="1" applyBorder="1" applyAlignment="1">
      <alignment horizontal="right" vertical="center" wrapText="1"/>
    </xf>
    <xf numFmtId="2" fontId="116" fillId="43" borderId="12" xfId="0" applyNumberFormat="1" applyFont="1" applyFill="1" applyBorder="1" applyAlignment="1">
      <alignment horizontal="center" vertical="center" wrapText="1"/>
    </xf>
    <xf numFmtId="2" fontId="116" fillId="43" borderId="35" xfId="0" applyNumberFormat="1" applyFont="1" applyFill="1" applyBorder="1" applyAlignment="1">
      <alignment horizontal="center" vertical="center" wrapText="1"/>
    </xf>
    <xf numFmtId="4" fontId="104" fillId="0" borderId="12" xfId="0" applyNumberFormat="1" applyFont="1" applyBorder="1" applyAlignment="1">
      <alignment horizontal="center" vertical="center" wrapText="1"/>
    </xf>
    <xf numFmtId="0" fontId="104" fillId="0" borderId="0" xfId="55" applyNumberFormat="1" applyFont="1" applyFill="1" applyBorder="1" applyAlignment="1" applyProtection="1">
      <alignment horizontal="center" vertical="center" wrapText="1"/>
    </xf>
    <xf numFmtId="44" fontId="0" fillId="0" borderId="0" xfId="48" applyFont="1"/>
    <xf numFmtId="10" fontId="15" fillId="0" borderId="9" xfId="36" applyNumberFormat="1" applyFont="1" applyBorder="1" applyAlignment="1">
      <alignment horizontal="center" vertical="center"/>
    </xf>
    <xf numFmtId="0" fontId="40" fillId="0" borderId="13" xfId="0" applyFont="1" applyBorder="1" applyAlignment="1">
      <alignment horizontal="center" vertical="center" readingOrder="1"/>
    </xf>
    <xf numFmtId="0" fontId="37" fillId="0" borderId="0" xfId="15" applyFont="1" applyAlignment="1" applyProtection="1">
      <alignment vertical="top"/>
      <protection locked="0"/>
    </xf>
    <xf numFmtId="0" fontId="37" fillId="0" borderId="39" xfId="15" applyFont="1" applyBorder="1" applyAlignment="1" applyProtection="1">
      <alignment vertical="top"/>
      <protection locked="0"/>
    </xf>
    <xf numFmtId="0" fontId="47" fillId="0" borderId="2" xfId="18" applyFont="1" applyBorder="1" applyAlignment="1">
      <alignment vertical="center"/>
    </xf>
    <xf numFmtId="0" fontId="48" fillId="0" borderId="0" xfId="18" applyFont="1" applyAlignment="1">
      <alignment vertical="center"/>
    </xf>
    <xf numFmtId="0" fontId="47" fillId="0" borderId="0" xfId="18" applyFont="1" applyAlignment="1">
      <alignment vertical="center"/>
    </xf>
    <xf numFmtId="0" fontId="26" fillId="0" borderId="2" xfId="18" applyBorder="1" applyAlignment="1">
      <alignment horizontal="left" vertical="center"/>
    </xf>
    <xf numFmtId="49" fontId="27" fillId="8" borderId="0" xfId="18" applyNumberFormat="1" applyFont="1" applyFill="1" applyAlignment="1" applyProtection="1">
      <alignment vertical="center"/>
      <protection hidden="1"/>
    </xf>
    <xf numFmtId="0" fontId="31" fillId="10" borderId="0" xfId="18" applyFont="1" applyFill="1" applyAlignment="1">
      <alignment horizontal="center" vertical="center" wrapText="1"/>
    </xf>
    <xf numFmtId="0" fontId="49" fillId="0" borderId="2" xfId="0" applyFont="1" applyBorder="1" applyAlignment="1">
      <alignment horizontal="left" vertical="center" readingOrder="1"/>
    </xf>
    <xf numFmtId="0" fontId="49" fillId="0" borderId="22" xfId="0" applyFont="1" applyBorder="1" applyAlignment="1">
      <alignment horizontal="left" vertical="center" readingOrder="1"/>
    </xf>
    <xf numFmtId="0" fontId="47" fillId="0" borderId="39" xfId="18" applyFont="1" applyBorder="1" applyAlignment="1">
      <alignment vertical="center"/>
    </xf>
    <xf numFmtId="49" fontId="27" fillId="8" borderId="9" xfId="2" quotePrefix="1" applyNumberFormat="1" applyFont="1" applyFill="1" applyBorder="1" applyAlignment="1" applyProtection="1">
      <alignment vertical="center"/>
      <protection hidden="1"/>
    </xf>
    <xf numFmtId="49" fontId="27" fillId="8" borderId="9" xfId="2" applyNumberFormat="1" applyFont="1" applyFill="1" applyBorder="1" applyAlignment="1" applyProtection="1">
      <alignment vertical="center"/>
      <protection hidden="1"/>
    </xf>
    <xf numFmtId="49" fontId="27" fillId="0" borderId="9" xfId="2" applyNumberFormat="1" applyFont="1" applyBorder="1" applyAlignment="1" applyProtection="1">
      <alignment vertical="center"/>
      <protection hidden="1"/>
    </xf>
    <xf numFmtId="49" fontId="27" fillId="8" borderId="9" xfId="2" applyNumberFormat="1" applyFont="1" applyFill="1" applyBorder="1" applyAlignment="1" applyProtection="1">
      <alignment horizontal="left" vertical="center"/>
      <protection hidden="1"/>
    </xf>
    <xf numFmtId="49" fontId="27" fillId="8" borderId="39" xfId="18" applyNumberFormat="1" applyFont="1" applyFill="1" applyBorder="1" applyAlignment="1" applyProtection="1">
      <alignment vertical="center"/>
      <protection hidden="1"/>
    </xf>
    <xf numFmtId="0" fontId="26" fillId="0" borderId="39" xfId="18" applyBorder="1" applyAlignment="1">
      <alignment horizontal="left" vertical="center"/>
    </xf>
    <xf numFmtId="0" fontId="52" fillId="8" borderId="13" xfId="17" applyFont="1" applyFill="1" applyBorder="1"/>
    <xf numFmtId="0" fontId="29" fillId="8" borderId="13" xfId="20" applyFont="1" applyFill="1" applyBorder="1" applyAlignment="1">
      <alignment horizontal="center" vertical="center"/>
    </xf>
    <xf numFmtId="0" fontId="47" fillId="0" borderId="13" xfId="18" applyFont="1" applyBorder="1"/>
    <xf numFmtId="0" fontId="53" fillId="8" borderId="21" xfId="20" applyFont="1" applyFill="1" applyBorder="1" applyAlignment="1">
      <alignment horizontal="center" vertical="center"/>
    </xf>
    <xf numFmtId="0" fontId="26" fillId="0" borderId="12" xfId="18" applyBorder="1" applyAlignment="1">
      <alignment horizontal="left" vertical="center"/>
    </xf>
    <xf numFmtId="0" fontId="36" fillId="0" borderId="2" xfId="17" applyBorder="1"/>
    <xf numFmtId="164" fontId="16" fillId="0" borderId="0" xfId="0" applyNumberFormat="1" applyFont="1" applyAlignment="1">
      <alignment horizontal="center" vertical="center"/>
    </xf>
    <xf numFmtId="164" fontId="16" fillId="0" borderId="0" xfId="0" applyNumberFormat="1" applyFont="1" applyAlignment="1">
      <alignment horizontal="right" vertical="center"/>
    </xf>
    <xf numFmtId="0" fontId="14" fillId="0" borderId="39" xfId="0" applyFont="1" applyBorder="1" applyAlignment="1">
      <alignment vertical="center"/>
    </xf>
    <xf numFmtId="164" fontId="15" fillId="0" borderId="0" xfId="0" applyNumberFormat="1" applyFont="1" applyAlignment="1">
      <alignment horizontal="center" vertical="center"/>
    </xf>
    <xf numFmtId="164" fontId="15" fillId="0" borderId="0" xfId="0" applyNumberFormat="1" applyFont="1" applyAlignment="1">
      <alignment horizontal="right" vertical="center"/>
    </xf>
    <xf numFmtId="0" fontId="12" fillId="6" borderId="0" xfId="0" applyFont="1" applyFill="1" applyAlignment="1">
      <alignment vertical="center"/>
    </xf>
    <xf numFmtId="0" fontId="12" fillId="6" borderId="39" xfId="0" applyFont="1" applyFill="1" applyBorder="1" applyAlignment="1">
      <alignment vertical="center"/>
    </xf>
    <xf numFmtId="0" fontId="0" fillId="0" borderId="39" xfId="0" applyBorder="1"/>
    <xf numFmtId="0" fontId="28" fillId="0" borderId="13" xfId="2" applyFont="1" applyBorder="1" applyAlignment="1">
      <alignment vertical="center"/>
    </xf>
    <xf numFmtId="49" fontId="27" fillId="8" borderId="13" xfId="2" applyNumberFormat="1" applyFont="1" applyFill="1" applyBorder="1" applyAlignment="1" applyProtection="1">
      <alignment vertical="center"/>
      <protection hidden="1"/>
    </xf>
    <xf numFmtId="0" fontId="27" fillId="0" borderId="0" xfId="2" quotePrefix="1" applyFont="1" applyAlignment="1">
      <alignment vertical="center"/>
    </xf>
    <xf numFmtId="0" fontId="30" fillId="9" borderId="2" xfId="4" applyFont="1" applyFill="1" applyBorder="1" applyAlignment="1">
      <alignment horizontal="center" vertical="center"/>
    </xf>
    <xf numFmtId="0" fontId="30" fillId="11" borderId="5" xfId="4" applyFont="1" applyFill="1" applyBorder="1" applyAlignment="1">
      <alignment horizontal="center" vertical="center"/>
    </xf>
    <xf numFmtId="0" fontId="0" fillId="0" borderId="5" xfId="4" applyFont="1" applyBorder="1" applyAlignment="1">
      <alignment horizontal="center" vertical="center"/>
    </xf>
    <xf numFmtId="0" fontId="33" fillId="7" borderId="5" xfId="6" applyFont="1" applyFill="1" applyBorder="1" applyAlignment="1">
      <alignment horizontal="center" vertical="center" wrapText="1"/>
    </xf>
    <xf numFmtId="0" fontId="33" fillId="0" borderId="5" xfId="6" applyFont="1" applyBorder="1" applyAlignment="1">
      <alignment horizontal="center" vertical="center" wrapText="1"/>
    </xf>
    <xf numFmtId="0" fontId="60" fillId="2" borderId="5" xfId="6" applyFont="1" applyFill="1" applyBorder="1" applyAlignment="1">
      <alignment horizontal="center" vertical="center" wrapText="1"/>
    </xf>
    <xf numFmtId="0" fontId="60" fillId="0" borderId="5" xfId="6" applyFont="1" applyBorder="1" applyAlignment="1">
      <alignment horizontal="center" vertical="center" wrapText="1"/>
    </xf>
    <xf numFmtId="0" fontId="37" fillId="0" borderId="5" xfId="4" applyFont="1" applyBorder="1" applyAlignment="1">
      <alignment horizontal="center" vertical="center"/>
    </xf>
    <xf numFmtId="0" fontId="37" fillId="13" borderId="5" xfId="4" applyFont="1" applyFill="1" applyBorder="1" applyAlignment="1">
      <alignment horizontal="center" vertical="center"/>
    </xf>
    <xf numFmtId="0" fontId="42" fillId="7" borderId="5" xfId="6" applyFont="1" applyFill="1" applyBorder="1" applyAlignment="1">
      <alignment horizontal="center" vertical="center" wrapText="1"/>
    </xf>
    <xf numFmtId="0" fontId="7" fillId="0" borderId="2" xfId="35" applyBorder="1"/>
    <xf numFmtId="0" fontId="0" fillId="0" borderId="103" xfId="4" applyFont="1" applyBorder="1" applyAlignment="1">
      <alignment horizontal="center" vertical="center"/>
    </xf>
    <xf numFmtId="0" fontId="33" fillId="0" borderId="22" xfId="6" applyFont="1" applyBorder="1" applyAlignment="1">
      <alignment horizontal="center" vertical="center" wrapText="1"/>
    </xf>
    <xf numFmtId="0" fontId="30" fillId="9" borderId="5" xfId="4" applyFont="1" applyFill="1" applyBorder="1" applyAlignment="1">
      <alignment horizontal="center" vertical="center"/>
    </xf>
    <xf numFmtId="0" fontId="33" fillId="0" borderId="104" xfId="6" applyFont="1" applyBorder="1" applyAlignment="1">
      <alignment horizontal="center" vertical="center" wrapText="1"/>
    </xf>
    <xf numFmtId="0" fontId="54" fillId="17" borderId="0" xfId="0" applyFont="1" applyFill="1" applyAlignment="1">
      <alignment horizontal="center" vertical="top" wrapText="1"/>
    </xf>
    <xf numFmtId="49" fontId="11" fillId="0" borderId="5" xfId="6" applyNumberFormat="1" applyBorder="1" applyAlignment="1">
      <alignment horizontal="center" vertical="center"/>
    </xf>
    <xf numFmtId="0" fontId="56" fillId="7" borderId="0" xfId="2" applyFont="1" applyFill="1" applyAlignment="1">
      <alignment horizontal="left" vertical="center"/>
    </xf>
    <xf numFmtId="0" fontId="11" fillId="0" borderId="5" xfId="35" applyFont="1" applyBorder="1" applyAlignment="1">
      <alignment horizontal="center" vertical="center" wrapText="1"/>
    </xf>
    <xf numFmtId="0" fontId="42" fillId="7" borderId="0" xfId="6" applyFont="1" applyFill="1" applyAlignment="1">
      <alignment horizontal="left" vertical="center" wrapText="1"/>
    </xf>
    <xf numFmtId="0" fontId="33" fillId="0" borderId="2" xfId="6" applyFont="1" applyBorder="1" applyAlignment="1">
      <alignment horizontal="center" vertical="center" wrapText="1"/>
    </xf>
    <xf numFmtId="0" fontId="38" fillId="0" borderId="0" xfId="35" applyFont="1" applyAlignment="1">
      <alignment horizontal="justify" vertical="center" wrapText="1"/>
    </xf>
    <xf numFmtId="0" fontId="0" fillId="0" borderId="5" xfId="6" applyFont="1" applyBorder="1" applyAlignment="1">
      <alignment horizontal="center" vertical="center" wrapText="1"/>
    </xf>
    <xf numFmtId="0" fontId="42" fillId="0" borderId="22" xfId="6" applyFont="1" applyBorder="1" applyAlignment="1">
      <alignment horizontal="center" vertical="center" wrapText="1"/>
    </xf>
    <xf numFmtId="0" fontId="37" fillId="3" borderId="5" xfId="6" applyFont="1" applyFill="1" applyBorder="1" applyAlignment="1">
      <alignment horizontal="center" vertical="center" wrapText="1"/>
    </xf>
    <xf numFmtId="0" fontId="33" fillId="0" borderId="34" xfId="6" applyFont="1" applyBorder="1" applyAlignment="1">
      <alignment horizontal="center" vertical="center" wrapText="1"/>
    </xf>
    <xf numFmtId="0" fontId="0" fillId="0" borderId="5" xfId="35" applyFont="1" applyBorder="1" applyAlignment="1">
      <alignment horizontal="center" vertical="center" wrapText="1"/>
    </xf>
    <xf numFmtId="0" fontId="42" fillId="0" borderId="34" xfId="6" applyFont="1" applyBorder="1" applyAlignment="1">
      <alignment horizontal="center" vertical="center" wrapText="1"/>
    </xf>
    <xf numFmtId="0" fontId="42" fillId="7" borderId="2" xfId="6" applyFont="1" applyFill="1" applyBorder="1" applyAlignment="1">
      <alignment horizontal="center" vertical="center" wrapText="1"/>
    </xf>
    <xf numFmtId="0" fontId="42" fillId="7" borderId="0" xfId="6" applyFont="1" applyFill="1" applyAlignment="1">
      <alignment horizontal="center" vertical="center" wrapText="1"/>
    </xf>
    <xf numFmtId="2" fontId="38" fillId="0" borderId="0" xfId="35" applyNumberFormat="1" applyFont="1" applyAlignment="1">
      <alignment horizontal="center" vertical="center" wrapText="1"/>
    </xf>
    <xf numFmtId="0" fontId="37" fillId="7" borderId="34" xfId="6" applyFont="1" applyFill="1" applyBorder="1" applyAlignment="1">
      <alignment horizontal="center" vertical="center" wrapText="1"/>
    </xf>
    <xf numFmtId="0" fontId="59" fillId="7" borderId="5" xfId="35" applyFont="1" applyFill="1" applyBorder="1" applyAlignment="1">
      <alignment horizontal="center"/>
    </xf>
    <xf numFmtId="0" fontId="7" fillId="0" borderId="0" xfId="35" applyAlignment="1">
      <alignment horizontal="left"/>
    </xf>
    <xf numFmtId="0" fontId="42" fillId="3" borderId="5" xfId="6" applyFont="1" applyFill="1" applyBorder="1" applyAlignment="1">
      <alignment horizontal="center" vertical="center" wrapText="1"/>
    </xf>
    <xf numFmtId="0" fontId="63" fillId="7" borderId="5" xfId="6" applyFont="1" applyFill="1" applyBorder="1" applyAlignment="1">
      <alignment horizontal="center" vertical="center" wrapText="1"/>
    </xf>
    <xf numFmtId="0" fontId="62" fillId="0" borderId="0" xfId="0" applyFont="1" applyAlignment="1">
      <alignment vertical="center"/>
    </xf>
    <xf numFmtId="0" fontId="42" fillId="0" borderId="5" xfId="6" applyFont="1" applyBorder="1" applyAlignment="1">
      <alignment horizontal="center" vertical="center" wrapText="1"/>
    </xf>
    <xf numFmtId="0" fontId="42" fillId="17" borderId="5" xfId="6" applyFont="1" applyFill="1" applyBorder="1" applyAlignment="1">
      <alignment horizontal="center" vertical="center" wrapText="1"/>
    </xf>
    <xf numFmtId="49" fontId="0" fillId="0" borderId="5" xfId="6" applyNumberFormat="1" applyFont="1" applyBorder="1" applyAlignment="1">
      <alignment horizontal="center" vertical="center"/>
    </xf>
    <xf numFmtId="49" fontId="11" fillId="0" borderId="22" xfId="6" applyNumberFormat="1" applyBorder="1" applyAlignment="1">
      <alignment horizontal="center" vertical="center"/>
    </xf>
    <xf numFmtId="0" fontId="30" fillId="0" borderId="5" xfId="4" applyFont="1" applyBorder="1" applyAlignment="1">
      <alignment horizontal="center" vertical="center"/>
    </xf>
    <xf numFmtId="0" fontId="0" fillId="7" borderId="5" xfId="4" applyFont="1" applyFill="1" applyBorder="1" applyAlignment="1">
      <alignment horizontal="center" vertical="center"/>
    </xf>
    <xf numFmtId="0" fontId="11" fillId="7" borderId="34" xfId="4" applyFill="1" applyBorder="1" applyAlignment="1">
      <alignment horizontal="center" vertical="center"/>
    </xf>
    <xf numFmtId="0" fontId="33" fillId="8" borderId="5" xfId="6" applyFont="1" applyFill="1" applyBorder="1" applyAlignment="1">
      <alignment horizontal="center" vertical="center" wrapText="1"/>
    </xf>
    <xf numFmtId="0" fontId="37" fillId="7" borderId="34" xfId="4" applyFont="1" applyFill="1" applyBorder="1" applyAlignment="1">
      <alignment horizontal="center" vertical="center"/>
    </xf>
    <xf numFmtId="49" fontId="44" fillId="0" borderId="5" xfId="6" applyNumberFormat="1" applyFont="1" applyBorder="1" applyAlignment="1">
      <alignment horizontal="center" vertical="center"/>
    </xf>
    <xf numFmtId="49" fontId="37" fillId="3" borderId="5" xfId="6" applyNumberFormat="1" applyFont="1" applyFill="1" applyBorder="1" applyAlignment="1">
      <alignment horizontal="center" vertical="center"/>
    </xf>
    <xf numFmtId="49" fontId="37" fillId="0" borderId="5" xfId="6" applyNumberFormat="1" applyFont="1" applyBorder="1" applyAlignment="1">
      <alignment horizontal="center" vertical="center"/>
    </xf>
    <xf numFmtId="0" fontId="11" fillId="0" borderId="0" xfId="0" applyFont="1" applyAlignment="1">
      <alignment vertical="center"/>
    </xf>
    <xf numFmtId="0" fontId="11" fillId="7" borderId="34" xfId="6" applyFill="1" applyBorder="1" applyAlignment="1">
      <alignment horizontal="center" vertical="center" wrapText="1"/>
    </xf>
    <xf numFmtId="0" fontId="0" fillId="7" borderId="34" xfId="6" applyFont="1" applyFill="1" applyBorder="1" applyAlignment="1">
      <alignment horizontal="center" vertical="center" wrapText="1"/>
    </xf>
    <xf numFmtId="49" fontId="11" fillId="0" borderId="34" xfId="6" applyNumberFormat="1" applyBorder="1" applyAlignment="1">
      <alignment horizontal="center" vertical="center"/>
    </xf>
    <xf numFmtId="0" fontId="11" fillId="0" borderId="2" xfId="4" applyBorder="1" applyAlignment="1">
      <alignment horizontal="center" vertical="center"/>
    </xf>
    <xf numFmtId="0" fontId="33" fillId="0" borderId="0" xfId="2" applyFont="1" applyAlignment="1">
      <alignment horizontal="left" vertical="center" wrapText="1"/>
    </xf>
    <xf numFmtId="0" fontId="11" fillId="7" borderId="5" xfId="2" applyFont="1" applyFill="1" applyBorder="1" applyAlignment="1">
      <alignment horizontal="center" vertical="center" wrapText="1"/>
    </xf>
    <xf numFmtId="0" fontId="11" fillId="0" borderId="2" xfId="2" applyFont="1" applyBorder="1" applyAlignment="1">
      <alignment horizontal="center" vertical="center" wrapText="1"/>
    </xf>
    <xf numFmtId="166" fontId="42" fillId="0" borderId="0" xfId="6" applyNumberFormat="1" applyFont="1" applyAlignment="1">
      <alignment horizontal="center" vertical="center" wrapText="1"/>
    </xf>
    <xf numFmtId="0" fontId="11" fillId="0" borderId="5" xfId="2" applyFont="1" applyBorder="1" applyAlignment="1">
      <alignment horizontal="center" vertical="center" wrapText="1"/>
    </xf>
    <xf numFmtId="166" fontId="42" fillId="0" borderId="0" xfId="6" applyNumberFormat="1" applyFont="1" applyAlignment="1">
      <alignment horizontal="right" vertical="center" wrapText="1"/>
    </xf>
    <xf numFmtId="0" fontId="32" fillId="0" borderId="2" xfId="2" applyFont="1" applyBorder="1" applyAlignment="1">
      <alignment horizontal="center" vertical="center"/>
    </xf>
    <xf numFmtId="0" fontId="37" fillId="13" borderId="5" xfId="15" applyFont="1" applyFill="1" applyBorder="1" applyAlignment="1">
      <alignment horizontal="left" vertical="center"/>
    </xf>
    <xf numFmtId="0" fontId="37" fillId="0" borderId="0" xfId="15" applyFont="1" applyAlignment="1" applyProtection="1">
      <alignment vertical="top" wrapText="1"/>
      <protection locked="0"/>
    </xf>
    <xf numFmtId="4" fontId="110" fillId="0" borderId="35" xfId="0" applyNumberFormat="1" applyFont="1" applyBorder="1" applyAlignment="1">
      <alignment horizontal="center" vertical="center" wrapText="1"/>
    </xf>
    <xf numFmtId="171" fontId="25" fillId="0" borderId="39" xfId="0" applyNumberFormat="1" applyFont="1" applyBorder="1" applyAlignment="1">
      <alignment horizontal="center" vertical="center" wrapText="1"/>
    </xf>
    <xf numFmtId="0" fontId="25" fillId="0" borderId="39" xfId="0" applyFont="1" applyBorder="1" applyAlignment="1">
      <alignment horizontal="center" vertical="center" wrapText="1"/>
    </xf>
    <xf numFmtId="0" fontId="25" fillId="0" borderId="39" xfId="55" applyNumberFormat="1" applyFont="1" applyFill="1" applyBorder="1" applyAlignment="1" applyProtection="1">
      <alignment horizontal="center" vertical="center" wrapText="1"/>
    </xf>
    <xf numFmtId="14" fontId="25" fillId="0" borderId="39" xfId="0" applyNumberFormat="1" applyFont="1" applyBorder="1" applyAlignment="1">
      <alignment horizontal="center" vertical="center" wrapText="1"/>
    </xf>
    <xf numFmtId="171" fontId="25" fillId="28" borderId="21" xfId="0" applyNumberFormat="1" applyFont="1" applyFill="1" applyBorder="1" applyAlignment="1">
      <alignment horizontal="center" vertical="center" wrapText="1"/>
    </xf>
    <xf numFmtId="0" fontId="104" fillId="0" borderId="39" xfId="0" applyFont="1" applyBorder="1"/>
    <xf numFmtId="0" fontId="25" fillId="0" borderId="39" xfId="0" applyFont="1" applyBorder="1" applyAlignment="1">
      <alignment horizontal="center" vertical="center"/>
    </xf>
    <xf numFmtId="0" fontId="25" fillId="0" borderId="39" xfId="55" applyFont="1" applyBorder="1" applyAlignment="1">
      <alignment horizontal="center" vertical="center"/>
    </xf>
    <xf numFmtId="4" fontId="25" fillId="0" borderId="39" xfId="55" applyNumberFormat="1" applyFont="1" applyFill="1" applyBorder="1" applyAlignment="1" applyProtection="1">
      <alignment horizontal="center" vertical="center" wrapText="1"/>
    </xf>
    <xf numFmtId="4" fontId="25" fillId="0" borderId="35" xfId="0" applyNumberFormat="1" applyFont="1" applyBorder="1" applyAlignment="1">
      <alignment horizontal="center" vertical="center" wrapText="1"/>
    </xf>
    <xf numFmtId="4" fontId="25" fillId="0" borderId="39" xfId="0" applyNumberFormat="1" applyFont="1" applyBorder="1" applyAlignment="1">
      <alignment horizontal="center" vertical="center" wrapText="1"/>
    </xf>
    <xf numFmtId="4" fontId="25" fillId="0" borderId="39" xfId="55" applyNumberFormat="1" applyFont="1" applyBorder="1" applyAlignment="1">
      <alignment horizontal="center" vertical="center" wrapText="1"/>
    </xf>
    <xf numFmtId="172" fontId="25" fillId="0" borderId="39" xfId="0" applyNumberFormat="1" applyFont="1" applyBorder="1" applyAlignment="1">
      <alignment horizontal="center" vertical="center" wrapText="1"/>
    </xf>
    <xf numFmtId="0" fontId="25" fillId="0" borderId="39" xfId="55" applyFont="1" applyBorder="1" applyAlignment="1">
      <alignment horizontal="center" vertical="center" wrapText="1"/>
    </xf>
    <xf numFmtId="0" fontId="104" fillId="45" borderId="21" xfId="0" applyFont="1" applyFill="1" applyBorder="1" applyAlignment="1">
      <alignment horizontal="center" vertical="center" wrapText="1"/>
    </xf>
    <xf numFmtId="0" fontId="104" fillId="0" borderId="35" xfId="0" applyFont="1" applyBorder="1" applyAlignment="1">
      <alignment horizontal="center" vertical="center" wrapText="1"/>
    </xf>
    <xf numFmtId="0" fontId="104" fillId="0" borderId="39" xfId="0" applyFont="1" applyBorder="1" applyAlignment="1">
      <alignment horizontal="center" vertical="center"/>
    </xf>
    <xf numFmtId="0" fontId="104" fillId="0" borderId="39" xfId="55" applyFont="1" applyBorder="1" applyAlignment="1">
      <alignment horizontal="center" vertical="center" wrapText="1"/>
    </xf>
    <xf numFmtId="0" fontId="25" fillId="0" borderId="39" xfId="0" applyFont="1" applyBorder="1" applyAlignment="1">
      <alignment horizontal="center" vertical="top" wrapText="1"/>
    </xf>
    <xf numFmtId="0" fontId="25" fillId="0" borderId="21" xfId="4" applyFont="1" applyBorder="1" applyAlignment="1">
      <alignment horizontal="center" vertical="center"/>
    </xf>
    <xf numFmtId="171" fontId="25" fillId="0" borderId="39" xfId="0" applyNumberFormat="1" applyFont="1" applyBorder="1" applyAlignment="1">
      <alignment horizontal="center" wrapText="1"/>
    </xf>
    <xf numFmtId="0" fontId="104" fillId="0" borderId="39" xfId="0" applyFont="1" applyBorder="1" applyAlignment="1">
      <alignment horizontal="center" vertical="center" wrapText="1"/>
    </xf>
    <xf numFmtId="171" fontId="25" fillId="17" borderId="39" xfId="0" applyNumberFormat="1" applyFont="1" applyFill="1" applyBorder="1" applyAlignment="1">
      <alignment horizontal="center" vertical="center" wrapText="1"/>
    </xf>
    <xf numFmtId="0" fontId="25" fillId="0" borderId="35" xfId="0" applyFont="1" applyBorder="1" applyAlignment="1">
      <alignment horizontal="center" vertical="center" wrapText="1"/>
    </xf>
    <xf numFmtId="8" fontId="25" fillId="0" borderId="39" xfId="0" applyNumberFormat="1" applyFont="1" applyBorder="1" applyAlignment="1">
      <alignment horizontal="center" vertical="center" wrapText="1"/>
    </xf>
    <xf numFmtId="0" fontId="25" fillId="0" borderId="39" xfId="0" applyFont="1" applyBorder="1" applyAlignment="1">
      <alignment horizontal="center"/>
    </xf>
    <xf numFmtId="0" fontId="25" fillId="0" borderId="39" xfId="55" applyFont="1" applyBorder="1" applyAlignment="1">
      <alignment horizontal="center" wrapText="1"/>
    </xf>
    <xf numFmtId="0" fontId="25" fillId="0" borderId="39" xfId="0" applyFont="1" applyBorder="1" applyAlignment="1">
      <alignment horizontal="center" wrapText="1"/>
    </xf>
    <xf numFmtId="0" fontId="25" fillId="45" borderId="21" xfId="0" applyFont="1" applyFill="1" applyBorder="1" applyAlignment="1">
      <alignment horizontal="center" vertical="center" wrapText="1"/>
    </xf>
    <xf numFmtId="0" fontId="25" fillId="0" borderId="39" xfId="0" applyFont="1" applyBorder="1"/>
    <xf numFmtId="14" fontId="25" fillId="0" borderId="39" xfId="0" applyNumberFormat="1" applyFont="1" applyBorder="1" applyAlignment="1">
      <alignment horizontal="center" vertical="center"/>
    </xf>
    <xf numFmtId="4" fontId="25" fillId="0" borderId="39" xfId="55" applyNumberFormat="1" applyFont="1" applyFill="1" applyBorder="1" applyAlignment="1" applyProtection="1">
      <alignment horizontal="center" wrapText="1"/>
    </xf>
    <xf numFmtId="14" fontId="25" fillId="0" borderId="39" xfId="0" applyNumberFormat="1" applyFont="1" applyBorder="1" applyAlignment="1">
      <alignment horizontal="center" wrapText="1"/>
    </xf>
    <xf numFmtId="2" fontId="109" fillId="43" borderId="9" xfId="6" applyNumberFormat="1" applyFont="1" applyFill="1" applyBorder="1" applyAlignment="1">
      <alignment horizontal="center" vertical="center" wrapText="1"/>
    </xf>
    <xf numFmtId="22" fontId="25" fillId="0" borderId="39" xfId="0" applyNumberFormat="1" applyFont="1" applyBorder="1" applyAlignment="1">
      <alignment horizontal="center" vertical="center"/>
    </xf>
    <xf numFmtId="0" fontId="25" fillId="0" borderId="39" xfId="37" applyFont="1" applyBorder="1" applyAlignment="1">
      <alignment horizontal="center" vertical="center"/>
    </xf>
    <xf numFmtId="171" fontId="104" fillId="28" borderId="21" xfId="0" applyNumberFormat="1" applyFont="1" applyFill="1" applyBorder="1" applyAlignment="1">
      <alignment horizontal="center" vertical="center" wrapText="1"/>
    </xf>
    <xf numFmtId="0" fontId="104" fillId="0" borderId="39" xfId="55" applyFont="1" applyBorder="1" applyAlignment="1">
      <alignment horizontal="center" vertical="center"/>
    </xf>
    <xf numFmtId="0" fontId="25" fillId="0" borderId="39" xfId="55" applyFont="1" applyBorder="1" applyAlignment="1">
      <alignment horizontal="center" vertical="top"/>
    </xf>
    <xf numFmtId="22" fontId="25" fillId="0" borderId="39" xfId="0" applyNumberFormat="1" applyFont="1" applyBorder="1"/>
    <xf numFmtId="0" fontId="109" fillId="44" borderId="9" xfId="0" applyFont="1" applyFill="1" applyBorder="1" applyAlignment="1">
      <alignment horizontal="center" vertical="center" wrapText="1"/>
    </xf>
    <xf numFmtId="22" fontId="25" fillId="0" borderId="39" xfId="0" applyNumberFormat="1" applyFont="1" applyBorder="1" applyAlignment="1">
      <alignment horizontal="center" vertical="center" wrapText="1"/>
    </xf>
    <xf numFmtId="172" fontId="25" fillId="0" borderId="39" xfId="55" applyNumberFormat="1" applyFont="1" applyBorder="1" applyAlignment="1">
      <alignment horizontal="center" vertical="center" wrapText="1"/>
    </xf>
    <xf numFmtId="4" fontId="25" fillId="0" borderId="39" xfId="55" applyNumberFormat="1" applyFont="1" applyFill="1" applyBorder="1" applyAlignment="1" applyProtection="1">
      <alignment horizontal="center" vertical="top" wrapText="1"/>
    </xf>
    <xf numFmtId="171" fontId="104" fillId="0" borderId="39" xfId="0" applyNumberFormat="1" applyFont="1" applyBorder="1" applyAlignment="1">
      <alignment horizontal="center" vertical="center" wrapText="1"/>
    </xf>
    <xf numFmtId="14" fontId="104" fillId="0" borderId="39" xfId="0" applyNumberFormat="1" applyFont="1" applyBorder="1" applyAlignment="1">
      <alignment horizontal="center" vertical="center" wrapText="1"/>
    </xf>
    <xf numFmtId="4" fontId="104" fillId="0" borderId="39" xfId="55" applyNumberFormat="1" applyFont="1" applyBorder="1" applyAlignment="1">
      <alignment horizontal="center" vertical="center" wrapText="1"/>
    </xf>
    <xf numFmtId="22" fontId="104" fillId="0" borderId="39" xfId="0" applyNumberFormat="1" applyFont="1" applyBorder="1" applyAlignment="1">
      <alignment horizontal="center"/>
    </xf>
    <xf numFmtId="22" fontId="104" fillId="0" borderId="39" xfId="0" applyNumberFormat="1" applyFont="1" applyBorder="1" applyAlignment="1">
      <alignment horizontal="center" vertical="center" wrapText="1"/>
    </xf>
    <xf numFmtId="22" fontId="104" fillId="0" borderId="39" xfId="0" applyNumberFormat="1" applyFont="1" applyBorder="1" applyAlignment="1">
      <alignment horizontal="center" vertical="center"/>
    </xf>
    <xf numFmtId="0" fontId="116" fillId="44" borderId="9" xfId="0" applyFont="1" applyFill="1" applyBorder="1" applyAlignment="1">
      <alignment horizontal="center" vertical="center" wrapText="1"/>
    </xf>
    <xf numFmtId="4" fontId="25" fillId="0" borderId="39" xfId="0" applyNumberFormat="1" applyFont="1" applyBorder="1" applyAlignment="1">
      <alignment horizontal="center" vertical="top" wrapText="1"/>
    </xf>
    <xf numFmtId="4" fontId="25" fillId="0" borderId="39" xfId="55" applyNumberFormat="1" applyFont="1" applyBorder="1" applyAlignment="1">
      <alignment horizontal="center" vertical="top" wrapText="1"/>
    </xf>
    <xf numFmtId="22" fontId="25" fillId="0" borderId="39" xfId="0" applyNumberFormat="1" applyFont="1" applyBorder="1" applyAlignment="1">
      <alignment horizontal="center"/>
    </xf>
    <xf numFmtId="8" fontId="104" fillId="0" borderId="39" xfId="0" applyNumberFormat="1" applyFont="1" applyBorder="1" applyAlignment="1">
      <alignment horizontal="center" vertical="center" wrapText="1"/>
    </xf>
    <xf numFmtId="0" fontId="128" fillId="0" borderId="39" xfId="0" applyFont="1" applyBorder="1" applyAlignment="1">
      <alignment horizontal="center" vertical="center"/>
    </xf>
    <xf numFmtId="0" fontId="130" fillId="0" borderId="39" xfId="0" applyFont="1" applyBorder="1"/>
    <xf numFmtId="0" fontId="25" fillId="0" borderId="39" xfId="55" applyFont="1" applyBorder="1" applyAlignment="1">
      <alignment horizontal="center" vertical="top" wrapText="1"/>
    </xf>
    <xf numFmtId="14" fontId="25" fillId="0" borderId="39" xfId="55" applyNumberFormat="1" applyFont="1" applyFill="1" applyBorder="1" applyAlignment="1" applyProtection="1">
      <alignment horizontal="center" vertical="center" wrapText="1"/>
    </xf>
    <xf numFmtId="0" fontId="25" fillId="0" borderId="39" xfId="0" applyFont="1" applyBorder="1" applyAlignment="1">
      <alignment horizontal="center" vertical="top"/>
    </xf>
    <xf numFmtId="0" fontId="25" fillId="0" borderId="39" xfId="55" applyFont="1" applyBorder="1" applyAlignment="1">
      <alignment horizontal="center"/>
    </xf>
    <xf numFmtId="0" fontId="73" fillId="0" borderId="39" xfId="55" applyNumberFormat="1" applyFill="1" applyBorder="1" applyAlignment="1" applyProtection="1">
      <alignment horizontal="center" vertical="center" wrapText="1"/>
    </xf>
    <xf numFmtId="4" fontId="25" fillId="0" borderId="35" xfId="6" applyNumberFormat="1" applyFont="1" applyBorder="1" applyAlignment="1">
      <alignment horizontal="center" vertical="center" wrapText="1"/>
    </xf>
    <xf numFmtId="0" fontId="25" fillId="0" borderId="39" xfId="6" applyFont="1" applyBorder="1" applyAlignment="1">
      <alignment horizontal="center" vertical="center"/>
    </xf>
    <xf numFmtId="4" fontId="25" fillId="0" borderId="39" xfId="56" applyNumberFormat="1" applyFont="1" applyBorder="1" applyAlignment="1">
      <alignment horizontal="center" vertical="center" wrapText="1"/>
    </xf>
    <xf numFmtId="0" fontId="25" fillId="0" borderId="39" xfId="56" applyFont="1" applyBorder="1" applyAlignment="1">
      <alignment horizontal="center" vertical="center"/>
    </xf>
    <xf numFmtId="22" fontId="25" fillId="0" borderId="39" xfId="6" applyNumberFormat="1" applyFont="1" applyBorder="1" applyAlignment="1">
      <alignment horizontal="center" vertical="center"/>
    </xf>
    <xf numFmtId="0" fontId="104" fillId="0" borderId="39" xfId="0" applyFont="1" applyBorder="1" applyAlignment="1">
      <alignment horizontal="center" vertical="top"/>
    </xf>
    <xf numFmtId="4" fontId="25" fillId="0" borderId="39" xfId="6" applyNumberFormat="1" applyFont="1" applyBorder="1" applyAlignment="1">
      <alignment horizontal="center" vertical="center" wrapText="1"/>
    </xf>
    <xf numFmtId="0" fontId="25" fillId="0" borderId="39" xfId="55" applyNumberFormat="1" applyFont="1" applyFill="1" applyBorder="1" applyAlignment="1" applyProtection="1">
      <alignment horizontal="center" vertical="top" wrapText="1"/>
    </xf>
    <xf numFmtId="4" fontId="25" fillId="0" borderId="39" xfId="56" applyNumberFormat="1" applyFont="1" applyBorder="1" applyAlignment="1">
      <alignment horizontal="center" vertical="top" wrapText="1"/>
    </xf>
    <xf numFmtId="2" fontId="109" fillId="43" borderId="35" xfId="6" applyNumberFormat="1" applyFont="1" applyFill="1" applyBorder="1" applyAlignment="1">
      <alignment horizontal="center" vertical="center" wrapText="1"/>
    </xf>
    <xf numFmtId="0" fontId="132" fillId="0" borderId="39" xfId="0" applyFont="1" applyBorder="1" applyAlignment="1">
      <alignment horizontal="center" vertical="center"/>
    </xf>
    <xf numFmtId="14" fontId="25" fillId="0" borderId="39" xfId="6" applyNumberFormat="1" applyFont="1" applyBorder="1" applyAlignment="1">
      <alignment horizontal="center" vertical="center" wrapText="1"/>
    </xf>
    <xf numFmtId="0" fontId="73" fillId="0" borderId="39" xfId="55" applyBorder="1" applyAlignment="1">
      <alignment horizontal="center" vertical="center" wrapText="1"/>
    </xf>
    <xf numFmtId="0" fontId="73" fillId="0" borderId="39" xfId="55" applyNumberFormat="1" applyFill="1" applyBorder="1" applyAlignment="1" applyProtection="1">
      <alignment horizontal="center" vertical="top" wrapText="1"/>
    </xf>
    <xf numFmtId="4" fontId="73" fillId="0" borderId="39" xfId="55" applyNumberFormat="1" applyBorder="1" applyAlignment="1">
      <alignment horizontal="center" vertical="top" wrapText="1"/>
    </xf>
    <xf numFmtId="0" fontId="104" fillId="0" borderId="39" xfId="55" applyFont="1" applyBorder="1" applyAlignment="1">
      <alignment horizontal="center" vertical="top" wrapText="1"/>
    </xf>
    <xf numFmtId="0" fontId="104" fillId="0" borderId="39" xfId="0" applyFont="1" applyBorder="1" applyAlignment="1">
      <alignment horizontal="center"/>
    </xf>
    <xf numFmtId="4" fontId="104" fillId="0" borderId="35" xfId="0" applyNumberFormat="1" applyFont="1" applyBorder="1" applyAlignment="1">
      <alignment horizontal="center" vertical="center" wrapText="1"/>
    </xf>
    <xf numFmtId="4" fontId="104" fillId="0" borderId="39" xfId="0" applyNumberFormat="1" applyFont="1" applyBorder="1" applyAlignment="1">
      <alignment horizontal="center" vertical="center" wrapText="1"/>
    </xf>
    <xf numFmtId="4" fontId="104" fillId="0" borderId="39" xfId="55" applyNumberFormat="1" applyFont="1" applyFill="1" applyBorder="1" applyAlignment="1" applyProtection="1">
      <alignment horizontal="center" vertical="center" wrapText="1"/>
    </xf>
    <xf numFmtId="0" fontId="25" fillId="0" borderId="39" xfId="0" applyFont="1" applyBorder="1" applyAlignment="1">
      <alignment vertical="center"/>
    </xf>
    <xf numFmtId="49" fontId="109" fillId="2" borderId="30" xfId="0" applyNumberFormat="1" applyFont="1" applyFill="1" applyBorder="1" applyAlignment="1">
      <alignment horizontal="center" vertical="center" wrapText="1"/>
    </xf>
    <xf numFmtId="0" fontId="109" fillId="2" borderId="30" xfId="0" applyFont="1" applyFill="1" applyBorder="1" applyAlignment="1">
      <alignment horizontal="center" vertical="center" wrapText="1"/>
    </xf>
    <xf numFmtId="2" fontId="3" fillId="0" borderId="3" xfId="58" applyNumberFormat="1" applyBorder="1" applyAlignment="1">
      <alignment horizontal="center" vertical="center"/>
    </xf>
    <xf numFmtId="0" fontId="3" fillId="0" borderId="3" xfId="58" applyBorder="1"/>
    <xf numFmtId="0" fontId="3" fillId="2" borderId="3" xfId="58" applyFill="1" applyBorder="1" applyAlignment="1">
      <alignment horizontal="center"/>
    </xf>
    <xf numFmtId="0" fontId="3" fillId="2" borderId="3" xfId="58" applyFill="1" applyBorder="1" applyAlignment="1">
      <alignment horizontal="left"/>
    </xf>
    <xf numFmtId="2" fontId="38" fillId="0" borderId="3" xfId="58" applyNumberFormat="1" applyFont="1" applyBorder="1" applyAlignment="1">
      <alignment horizontal="center" vertical="center" wrapText="1"/>
    </xf>
    <xf numFmtId="2" fontId="28" fillId="0" borderId="3" xfId="58" applyNumberFormat="1" applyFont="1" applyBorder="1" applyAlignment="1">
      <alignment horizontal="center" vertical="center" wrapText="1"/>
    </xf>
    <xf numFmtId="0" fontId="38" fillId="0" borderId="3" xfId="58" applyFont="1" applyBorder="1" applyAlignment="1">
      <alignment horizontal="justify" vertical="center" wrapText="1"/>
    </xf>
    <xf numFmtId="0" fontId="15" fillId="0" borderId="3" xfId="58" applyFont="1" applyBorder="1" applyAlignment="1">
      <alignment horizontal="center"/>
    </xf>
    <xf numFmtId="0" fontId="3" fillId="0" borderId="3" xfId="58" applyBorder="1" applyAlignment="1">
      <alignment horizontal="center"/>
    </xf>
    <xf numFmtId="0" fontId="28" fillId="0" borderId="3" xfId="58" applyFont="1" applyBorder="1" applyAlignment="1">
      <alignment horizontal="justify" vertical="center" wrapText="1"/>
    </xf>
    <xf numFmtId="0" fontId="3" fillId="0" borderId="3" xfId="58" applyBorder="1" applyAlignment="1">
      <alignment horizontal="left"/>
    </xf>
    <xf numFmtId="0" fontId="11" fillId="0" borderId="3" xfId="58" applyFont="1" applyBorder="1" applyAlignment="1">
      <alignment vertical="center" wrapText="1"/>
    </xf>
    <xf numFmtId="2" fontId="11" fillId="0" borderId="3" xfId="58" applyNumberFormat="1" applyFont="1" applyBorder="1" applyAlignment="1">
      <alignment horizontal="center" vertical="center" wrapText="1"/>
    </xf>
    <xf numFmtId="0" fontId="11" fillId="0" borderId="3" xfId="58" applyFont="1" applyBorder="1" applyAlignment="1">
      <alignment horizontal="center" vertical="center" wrapText="1"/>
    </xf>
    <xf numFmtId="0" fontId="133" fillId="46" borderId="3" xfId="58" applyFont="1" applyFill="1" applyBorder="1"/>
    <xf numFmtId="0" fontId="133" fillId="46" borderId="9" xfId="58" applyFont="1" applyFill="1" applyBorder="1"/>
    <xf numFmtId="0" fontId="37" fillId="47" borderId="30" xfId="58" applyFont="1" applyFill="1" applyBorder="1" applyAlignment="1">
      <alignment wrapText="1"/>
    </xf>
    <xf numFmtId="0" fontId="37" fillId="47" borderId="21" xfId="58" applyFont="1" applyFill="1" applyBorder="1" applyAlignment="1">
      <alignment wrapText="1"/>
    </xf>
    <xf numFmtId="0" fontId="134" fillId="47" borderId="21" xfId="58" applyFont="1" applyFill="1" applyBorder="1"/>
    <xf numFmtId="0" fontId="134" fillId="47" borderId="30" xfId="58" applyFont="1" applyFill="1" applyBorder="1"/>
    <xf numFmtId="0" fontId="11" fillId="48" borderId="30" xfId="58" applyFont="1" applyFill="1" applyBorder="1" applyAlignment="1">
      <alignment wrapText="1"/>
    </xf>
    <xf numFmtId="0" fontId="11" fillId="48" borderId="21" xfId="58" applyFont="1" applyFill="1" applyBorder="1" applyAlignment="1">
      <alignment wrapText="1"/>
    </xf>
    <xf numFmtId="0" fontId="135" fillId="48" borderId="21" xfId="58" applyFont="1" applyFill="1" applyBorder="1"/>
    <xf numFmtId="0" fontId="3" fillId="48" borderId="3" xfId="58" applyFill="1" applyBorder="1" applyAlignment="1">
      <alignment horizontal="center"/>
    </xf>
    <xf numFmtId="166" fontId="11" fillId="48" borderId="3" xfId="42" applyNumberFormat="1" applyFont="1" applyFill="1" applyBorder="1" applyAlignment="1">
      <alignment horizontal="center" vertical="center" wrapText="1"/>
    </xf>
    <xf numFmtId="0" fontId="135" fillId="48" borderId="30" xfId="58" applyFont="1" applyFill="1" applyBorder="1"/>
    <xf numFmtId="0" fontId="11" fillId="0" borderId="30" xfId="58" applyFont="1" applyBorder="1" applyAlignment="1">
      <alignment wrapText="1"/>
    </xf>
    <xf numFmtId="0" fontId="11" fillId="0" borderId="21" xfId="58" applyFont="1" applyBorder="1" applyAlignment="1">
      <alignment wrapText="1"/>
    </xf>
    <xf numFmtId="0" fontId="135" fillId="0" borderId="21" xfId="58" applyFont="1" applyBorder="1"/>
    <xf numFmtId="0" fontId="135" fillId="0" borderId="30" xfId="58" applyFont="1" applyBorder="1"/>
    <xf numFmtId="0" fontId="35" fillId="0" borderId="21" xfId="58" applyFont="1" applyBorder="1" applyAlignment="1">
      <alignment wrapText="1"/>
    </xf>
    <xf numFmtId="0" fontId="49" fillId="47" borderId="30" xfId="58" applyFont="1" applyFill="1" applyBorder="1"/>
    <xf numFmtId="0" fontId="135" fillId="49" borderId="3" xfId="58" applyFont="1" applyFill="1" applyBorder="1"/>
    <xf numFmtId="0" fontId="135" fillId="49" borderId="9" xfId="58" applyFont="1" applyFill="1" applyBorder="1"/>
    <xf numFmtId="0" fontId="35" fillId="49" borderId="9" xfId="58" applyFont="1" applyFill="1" applyBorder="1" applyAlignment="1">
      <alignment wrapText="1"/>
    </xf>
    <xf numFmtId="0" fontId="37" fillId="49" borderId="3" xfId="58" applyFont="1" applyFill="1" applyBorder="1" applyAlignment="1">
      <alignment wrapText="1"/>
    </xf>
    <xf numFmtId="0" fontId="135" fillId="0" borderId="44" xfId="58" applyFont="1" applyBorder="1"/>
    <xf numFmtId="166" fontId="11" fillId="48" borderId="5" xfId="42" applyNumberFormat="1" applyFont="1" applyFill="1" applyBorder="1" applyAlignment="1">
      <alignment horizontal="center" vertical="center" wrapText="1"/>
    </xf>
    <xf numFmtId="0" fontId="135" fillId="48" borderId="77" xfId="58" applyFont="1" applyFill="1" applyBorder="1"/>
    <xf numFmtId="166" fontId="11" fillId="2" borderId="5" xfId="42" applyNumberFormat="1" applyFont="1" applyFill="1" applyBorder="1" applyAlignment="1">
      <alignment horizontal="center" vertical="center" wrapText="1"/>
    </xf>
    <xf numFmtId="0" fontId="26" fillId="0" borderId="84" xfId="2" applyBorder="1" applyAlignment="1">
      <alignment horizontal="left" vertical="center"/>
    </xf>
    <xf numFmtId="0" fontId="26" fillId="0" borderId="105" xfId="2" applyBorder="1" applyAlignment="1">
      <alignment horizontal="left" vertical="center"/>
    </xf>
    <xf numFmtId="0" fontId="135" fillId="49" borderId="30" xfId="58" applyFont="1" applyFill="1" applyBorder="1"/>
    <xf numFmtId="0" fontId="135" fillId="49" borderId="21" xfId="58" applyFont="1" applyFill="1" applyBorder="1"/>
    <xf numFmtId="0" fontId="35" fillId="49" borderId="21" xfId="58" applyFont="1" applyFill="1" applyBorder="1" applyAlignment="1">
      <alignment wrapText="1"/>
    </xf>
    <xf numFmtId="0" fontId="37" fillId="49" borderId="22" xfId="58" applyFont="1" applyFill="1" applyBorder="1" applyAlignment="1">
      <alignment wrapText="1"/>
    </xf>
    <xf numFmtId="0" fontId="37" fillId="49" borderId="77" xfId="58" applyFont="1" applyFill="1" applyBorder="1" applyAlignment="1">
      <alignment wrapText="1"/>
    </xf>
    <xf numFmtId="0" fontId="37" fillId="49" borderId="30" xfId="58" applyFont="1" applyFill="1" applyBorder="1" applyAlignment="1">
      <alignment wrapText="1"/>
    </xf>
    <xf numFmtId="0" fontId="35" fillId="50" borderId="30" xfId="58" applyFont="1" applyFill="1" applyBorder="1" applyAlignment="1">
      <alignment wrapText="1"/>
    </xf>
    <xf numFmtId="0" fontId="26" fillId="0" borderId="21" xfId="58" applyFont="1" applyBorder="1"/>
    <xf numFmtId="0" fontId="37" fillId="0" borderId="30" xfId="58" applyFont="1" applyBorder="1" applyAlignment="1">
      <alignment wrapText="1"/>
    </xf>
    <xf numFmtId="0" fontId="35" fillId="48" borderId="21" xfId="58" applyFont="1" applyFill="1" applyBorder="1" applyAlignment="1">
      <alignment wrapText="1"/>
    </xf>
    <xf numFmtId="0" fontId="3" fillId="0" borderId="3" xfId="58" applyBorder="1" applyAlignment="1">
      <alignment horizontal="center" vertical="center"/>
    </xf>
    <xf numFmtId="0" fontId="3" fillId="0" borderId="3" xfId="58" applyBorder="1" applyAlignment="1">
      <alignment horizontal="left" vertical="center"/>
    </xf>
    <xf numFmtId="4" fontId="3" fillId="0" borderId="3" xfId="58" applyNumberFormat="1" applyBorder="1" applyAlignment="1">
      <alignment horizontal="center" vertical="center"/>
    </xf>
    <xf numFmtId="0" fontId="3" fillId="48" borderId="3" xfId="58" applyFill="1" applyBorder="1" applyAlignment="1">
      <alignment horizontal="center" vertical="center"/>
    </xf>
    <xf numFmtId="0" fontId="3" fillId="48" borderId="3" xfId="58" applyFill="1" applyBorder="1" applyAlignment="1">
      <alignment horizontal="left" vertical="center"/>
    </xf>
    <xf numFmtId="0" fontId="26" fillId="48" borderId="3" xfId="2" applyFill="1" applyBorder="1" applyAlignment="1">
      <alignment horizontal="left" vertical="center"/>
    </xf>
    <xf numFmtId="2" fontId="3" fillId="48" borderId="3" xfId="58" applyNumberFormat="1" applyFill="1" applyBorder="1" applyAlignment="1">
      <alignment horizontal="center" vertical="center"/>
    </xf>
    <xf numFmtId="4" fontId="3" fillId="48" borderId="3" xfId="58" applyNumberFormat="1" applyFill="1" applyBorder="1" applyAlignment="1">
      <alignment horizontal="center" vertical="center"/>
    </xf>
    <xf numFmtId="0" fontId="13" fillId="3" borderId="3" xfId="58" applyFont="1" applyFill="1" applyBorder="1" applyAlignment="1">
      <alignment horizontal="center" vertical="center"/>
    </xf>
    <xf numFmtId="0" fontId="13" fillId="3" borderId="3" xfId="58" applyFont="1" applyFill="1" applyBorder="1" applyAlignment="1">
      <alignment horizontal="left" vertical="center"/>
    </xf>
    <xf numFmtId="4" fontId="13" fillId="3" borderId="3" xfId="58" applyNumberFormat="1" applyFont="1" applyFill="1" applyBorder="1" applyAlignment="1">
      <alignment horizontal="center" vertical="center"/>
    </xf>
    <xf numFmtId="2" fontId="13" fillId="3" borderId="3" xfId="58" applyNumberFormat="1" applyFont="1" applyFill="1" applyBorder="1" applyAlignment="1">
      <alignment horizontal="center" vertical="center"/>
    </xf>
    <xf numFmtId="0" fontId="3" fillId="2" borderId="3" xfId="58" applyFill="1" applyBorder="1" applyAlignment="1">
      <alignment horizontal="center" vertical="center"/>
    </xf>
    <xf numFmtId="0" fontId="3" fillId="2" borderId="3" xfId="58" applyFill="1" applyBorder="1" applyAlignment="1">
      <alignment horizontal="left" vertical="center"/>
    </xf>
    <xf numFmtId="2" fontId="3" fillId="2" borderId="3" xfId="58" applyNumberFormat="1" applyFill="1" applyBorder="1" applyAlignment="1">
      <alignment horizontal="center" vertical="center"/>
    </xf>
    <xf numFmtId="4" fontId="3" fillId="2" borderId="3" xfId="58" applyNumberFormat="1" applyFill="1" applyBorder="1" applyAlignment="1">
      <alignment horizontal="center" vertical="center"/>
    </xf>
    <xf numFmtId="0" fontId="3" fillId="0" borderId="3" xfId="58" applyBorder="1" applyAlignment="1">
      <alignment horizontal="left" vertical="center" indent="4"/>
    </xf>
    <xf numFmtId="0" fontId="3" fillId="48" borderId="3" xfId="58" applyFill="1" applyBorder="1" applyAlignment="1">
      <alignment horizontal="left" vertical="center" indent="4"/>
    </xf>
    <xf numFmtId="4" fontId="26" fillId="48" borderId="3" xfId="2" applyNumberFormat="1" applyFill="1" applyBorder="1" applyAlignment="1">
      <alignment horizontal="left" vertical="center"/>
    </xf>
    <xf numFmtId="4" fontId="26" fillId="48" borderId="3" xfId="2" applyNumberFormat="1" applyFill="1" applyBorder="1" applyAlignment="1">
      <alignment horizontal="center" vertical="center"/>
    </xf>
    <xf numFmtId="0" fontId="3" fillId="0" borderId="3" xfId="58" applyBorder="1" applyAlignment="1">
      <alignment horizontal="left" vertical="center" wrapText="1"/>
    </xf>
    <xf numFmtId="0" fontId="38" fillId="17" borderId="3" xfId="58" applyFont="1" applyFill="1" applyBorder="1" applyAlignment="1">
      <alignment horizontal="justify" vertical="center" wrapText="1"/>
    </xf>
    <xf numFmtId="2" fontId="38" fillId="17" borderId="3" xfId="58" applyNumberFormat="1" applyFont="1" applyFill="1" applyBorder="1" applyAlignment="1">
      <alignment horizontal="center" vertical="center" wrapText="1"/>
    </xf>
    <xf numFmtId="0" fontId="11" fillId="12" borderId="3" xfId="58" applyFont="1" applyFill="1" applyBorder="1" applyAlignment="1">
      <alignment horizontal="center" vertical="center" wrapText="1"/>
    </xf>
    <xf numFmtId="0" fontId="11" fillId="12" borderId="3" xfId="58" applyFont="1" applyFill="1" applyBorder="1" applyAlignment="1">
      <alignment vertical="center" wrapText="1"/>
    </xf>
    <xf numFmtId="0" fontId="38" fillId="2" borderId="3" xfId="58" applyFont="1" applyFill="1" applyBorder="1" applyAlignment="1">
      <alignment horizontal="justify" vertical="center" wrapText="1"/>
    </xf>
    <xf numFmtId="2" fontId="38" fillId="2" borderId="3" xfId="58" applyNumberFormat="1" applyFont="1" applyFill="1" applyBorder="1" applyAlignment="1">
      <alignment horizontal="center" vertical="center" wrapText="1"/>
    </xf>
    <xf numFmtId="0" fontId="11" fillId="17" borderId="3" xfId="58" applyFont="1" applyFill="1" applyBorder="1" applyAlignment="1">
      <alignment horizontal="center" vertical="center" wrapText="1"/>
    </xf>
    <xf numFmtId="0" fontId="11" fillId="0" borderId="3" xfId="58" applyFont="1" applyBorder="1" applyAlignment="1">
      <alignment horizontal="left" vertical="center" wrapText="1"/>
    </xf>
    <xf numFmtId="0" fontId="11" fillId="0" borderId="3" xfId="58" applyFont="1" applyBorder="1" applyAlignment="1">
      <alignment horizontal="center"/>
    </xf>
    <xf numFmtId="0" fontId="11" fillId="0" borderId="3" xfId="58" applyFont="1" applyBorder="1" applyAlignment="1">
      <alignment horizontal="left" vertical="center"/>
    </xf>
    <xf numFmtId="0" fontId="11" fillId="0" borderId="3" xfId="58" applyFont="1" applyBorder="1"/>
    <xf numFmtId="0" fontId="28" fillId="17" borderId="3" xfId="58" applyFont="1" applyFill="1" applyBorder="1" applyAlignment="1">
      <alignment horizontal="justify" vertical="center" wrapText="1"/>
    </xf>
    <xf numFmtId="0" fontId="44" fillId="0" borderId="3" xfId="58" applyFont="1" applyBorder="1" applyAlignment="1">
      <alignment horizontal="left" vertical="center" wrapText="1"/>
    </xf>
    <xf numFmtId="0" fontId="11" fillId="0" borderId="3" xfId="58" applyFont="1" applyBorder="1" applyAlignment="1">
      <alignment horizontal="center" vertical="center"/>
    </xf>
    <xf numFmtId="0" fontId="11" fillId="0" borderId="3" xfId="58" applyFont="1" applyBorder="1" applyAlignment="1">
      <alignment horizontal="justify" vertical="center"/>
    </xf>
    <xf numFmtId="0" fontId="28" fillId="0" borderId="3" xfId="58" quotePrefix="1" applyFont="1" applyBorder="1" applyAlignment="1">
      <alignment horizontal="justify" vertical="center" wrapText="1"/>
    </xf>
    <xf numFmtId="4" fontId="28" fillId="0" borderId="3" xfId="59" applyNumberFormat="1" applyFont="1" applyBorder="1" applyAlignment="1">
      <alignment horizontal="right" vertical="center" wrapText="1"/>
    </xf>
    <xf numFmtId="0" fontId="28" fillId="12" borderId="3" xfId="58" applyFont="1" applyFill="1" applyBorder="1" applyAlignment="1">
      <alignment horizontal="justify" vertical="center" wrapText="1"/>
    </xf>
    <xf numFmtId="4" fontId="92" fillId="38" borderId="3" xfId="59" applyNumberFormat="1" applyFont="1" applyFill="1" applyBorder="1" applyAlignment="1">
      <alignment horizontal="center" vertical="center" wrapText="1"/>
    </xf>
    <xf numFmtId="4" fontId="28" fillId="0" borderId="3" xfId="59" applyNumberFormat="1" applyFont="1" applyBorder="1" applyAlignment="1">
      <alignment horizontal="center" vertical="center" wrapText="1"/>
    </xf>
    <xf numFmtId="0" fontId="33" fillId="0" borderId="3" xfId="58" applyFont="1" applyBorder="1" applyAlignment="1">
      <alignment vertical="center" wrapText="1"/>
    </xf>
    <xf numFmtId="0" fontId="11" fillId="0" borderId="3" xfId="58" applyFont="1" applyBorder="1" applyAlignment="1">
      <alignment horizontal="justify" vertical="center" wrapText="1"/>
    </xf>
    <xf numFmtId="2" fontId="11" fillId="0" borderId="3" xfId="58" applyNumberFormat="1" applyFont="1" applyBorder="1" applyAlignment="1">
      <alignment horizontal="center" vertical="center"/>
    </xf>
    <xf numFmtId="44" fontId="84" fillId="22" borderId="3" xfId="60" applyFont="1" applyFill="1" applyBorder="1" applyAlignment="1">
      <alignment horizontal="center" vertical="center"/>
    </xf>
    <xf numFmtId="166" fontId="84" fillId="22" borderId="3" xfId="60" applyNumberFormat="1" applyFont="1" applyFill="1" applyBorder="1" applyAlignment="1">
      <alignment horizontal="center" vertical="center"/>
    </xf>
    <xf numFmtId="0" fontId="3" fillId="2" borderId="4" xfId="58" applyFill="1" applyBorder="1" applyAlignment="1">
      <alignment horizontal="center"/>
    </xf>
    <xf numFmtId="0" fontId="3" fillId="2" borderId="4" xfId="58" applyFill="1" applyBorder="1" applyAlignment="1">
      <alignment horizontal="left"/>
    </xf>
    <xf numFmtId="0" fontId="35" fillId="51" borderId="5" xfId="6" applyFont="1" applyFill="1" applyBorder="1" applyAlignment="1">
      <alignment vertical="center"/>
    </xf>
    <xf numFmtId="0" fontId="35" fillId="51" borderId="4" xfId="6" applyFont="1" applyFill="1" applyBorder="1" applyAlignment="1">
      <alignment vertical="center"/>
    </xf>
    <xf numFmtId="4" fontId="35" fillId="51" borderId="13" xfId="6" applyNumberFormat="1" applyFont="1" applyFill="1" applyBorder="1" applyAlignment="1">
      <alignment horizontal="center" vertical="center" wrapText="1"/>
    </xf>
    <xf numFmtId="4" fontId="11" fillId="51" borderId="101" xfId="9" applyNumberFormat="1" applyFont="1" applyFill="1" applyBorder="1" applyAlignment="1">
      <alignment horizontal="center" vertical="center" wrapText="1"/>
    </xf>
    <xf numFmtId="4" fontId="11" fillId="51" borderId="3" xfId="9" applyNumberFormat="1" applyFont="1" applyFill="1" applyBorder="1" applyAlignment="1">
      <alignment horizontal="center" vertical="center" wrapText="1"/>
    </xf>
    <xf numFmtId="0" fontId="26" fillId="51" borderId="4" xfId="2" applyFill="1" applyBorder="1" applyAlignment="1">
      <alignment horizontal="left" vertical="center"/>
    </xf>
    <xf numFmtId="4" fontId="11" fillId="51" borderId="13" xfId="9" applyNumberFormat="1" applyFont="1" applyFill="1" applyBorder="1" applyAlignment="1">
      <alignment horizontal="center" vertical="center" wrapText="1"/>
    </xf>
    <xf numFmtId="4" fontId="11" fillId="51" borderId="17" xfId="9" applyNumberFormat="1" applyFont="1" applyFill="1" applyBorder="1" applyAlignment="1">
      <alignment horizontal="center" vertical="center" wrapText="1"/>
    </xf>
    <xf numFmtId="2" fontId="11" fillId="0" borderId="4" xfId="61" applyNumberFormat="1" applyFont="1" applyBorder="1" applyAlignment="1">
      <alignment horizontal="center" vertical="center" wrapText="1"/>
    </xf>
    <xf numFmtId="0" fontId="26" fillId="51" borderId="0" xfId="2" applyFill="1" applyAlignment="1">
      <alignment horizontal="left" vertical="center"/>
    </xf>
    <xf numFmtId="4" fontId="35" fillId="51" borderId="4" xfId="6" applyNumberFormat="1" applyFont="1" applyFill="1" applyBorder="1" applyAlignment="1">
      <alignment horizontal="center" vertical="center" wrapText="1"/>
    </xf>
    <xf numFmtId="4" fontId="26" fillId="51" borderId="4" xfId="2" applyNumberFormat="1" applyFill="1" applyBorder="1" applyAlignment="1">
      <alignment horizontal="center" vertical="center"/>
    </xf>
    <xf numFmtId="4" fontId="11" fillId="51" borderId="4" xfId="9" applyNumberFormat="1" applyFont="1" applyFill="1" applyBorder="1" applyAlignment="1">
      <alignment horizontal="center" vertical="center" wrapText="1"/>
    </xf>
    <xf numFmtId="4" fontId="11" fillId="51" borderId="7" xfId="9" applyNumberFormat="1" applyFont="1" applyFill="1" applyBorder="1" applyAlignment="1">
      <alignment horizontal="center" vertical="center" wrapText="1"/>
    </xf>
    <xf numFmtId="4" fontId="26" fillId="51" borderId="13" xfId="2" applyNumberFormat="1" applyFill="1" applyBorder="1" applyAlignment="1">
      <alignment horizontal="center" vertical="center"/>
    </xf>
    <xf numFmtId="0" fontId="26" fillId="51" borderId="13" xfId="2" applyFill="1" applyBorder="1" applyAlignment="1">
      <alignment horizontal="left" vertical="center"/>
    </xf>
    <xf numFmtId="166" fontId="11" fillId="51" borderId="13" xfId="9" applyNumberFormat="1" applyFont="1" applyFill="1" applyBorder="1" applyAlignment="1">
      <alignment horizontal="center" vertical="center" wrapText="1"/>
    </xf>
    <xf numFmtId="166" fontId="11" fillId="51" borderId="4" xfId="9" applyNumberFormat="1" applyFont="1" applyFill="1" applyBorder="1" applyAlignment="1">
      <alignment horizontal="center" vertical="center" wrapText="1"/>
    </xf>
    <xf numFmtId="0" fontId="35" fillId="40" borderId="4" xfId="6" applyFont="1" applyFill="1" applyBorder="1" applyAlignment="1">
      <alignment horizontal="left" vertical="center" wrapText="1"/>
    </xf>
    <xf numFmtId="4" fontId="35" fillId="40" borderId="4" xfId="6" applyNumberFormat="1" applyFont="1" applyFill="1" applyBorder="1" applyAlignment="1">
      <alignment horizontal="center" vertical="center" wrapText="1"/>
    </xf>
    <xf numFmtId="4" fontId="26" fillId="40" borderId="4" xfId="2" applyNumberFormat="1" applyFill="1" applyBorder="1" applyAlignment="1">
      <alignment horizontal="center" vertical="center"/>
    </xf>
    <xf numFmtId="4" fontId="11" fillId="40" borderId="4" xfId="9" applyNumberFormat="1" applyFont="1" applyFill="1" applyBorder="1" applyAlignment="1">
      <alignment horizontal="center" vertical="center" wrapText="1"/>
    </xf>
    <xf numFmtId="166" fontId="11" fillId="40" borderId="4" xfId="9" applyNumberFormat="1" applyFont="1" applyFill="1" applyBorder="1" applyAlignment="1">
      <alignment horizontal="center" vertical="center" wrapText="1"/>
    </xf>
    <xf numFmtId="0" fontId="26" fillId="40" borderId="4" xfId="2" applyFill="1" applyBorder="1" applyAlignment="1">
      <alignment horizontal="left" vertical="center"/>
    </xf>
    <xf numFmtId="0" fontId="39" fillId="0" borderId="4" xfId="61" applyFont="1" applyBorder="1" applyAlignment="1">
      <alignment horizontal="center" vertical="center" wrapText="1"/>
    </xf>
    <xf numFmtId="4" fontId="11" fillId="51" borderId="13" xfId="9" applyNumberFormat="1" applyFont="1" applyFill="1" applyBorder="1" applyAlignment="1">
      <alignment horizontal="right" vertical="center" wrapText="1"/>
    </xf>
    <xf numFmtId="0" fontId="35" fillId="51" borderId="13" xfId="0" applyFont="1" applyFill="1" applyBorder="1" applyAlignment="1">
      <alignment wrapText="1"/>
    </xf>
    <xf numFmtId="4" fontId="11" fillId="51" borderId="4" xfId="9" applyNumberFormat="1" applyFont="1" applyFill="1" applyBorder="1" applyAlignment="1">
      <alignment horizontal="right" vertical="center" wrapText="1"/>
    </xf>
    <xf numFmtId="0" fontId="0" fillId="51" borderId="13" xfId="0" applyFill="1" applyBorder="1" applyAlignment="1">
      <alignment wrapText="1"/>
    </xf>
    <xf numFmtId="4" fontId="0" fillId="51" borderId="13" xfId="9" applyNumberFormat="1" applyFont="1" applyFill="1" applyBorder="1" applyAlignment="1">
      <alignment horizontal="center" vertical="center" wrapText="1"/>
    </xf>
    <xf numFmtId="4" fontId="0" fillId="51" borderId="13" xfId="9" applyNumberFormat="1" applyFont="1" applyFill="1" applyBorder="1" applyAlignment="1">
      <alignment horizontal="right" vertical="center" wrapText="1"/>
    </xf>
    <xf numFmtId="4" fontId="0" fillId="51" borderId="7" xfId="9" applyNumberFormat="1" applyFont="1" applyFill="1" applyBorder="1" applyAlignment="1">
      <alignment horizontal="center" vertical="center" wrapText="1"/>
    </xf>
    <xf numFmtId="0" fontId="26" fillId="51" borderId="39" xfId="2" applyFill="1" applyBorder="1" applyAlignment="1">
      <alignment horizontal="left" vertical="center"/>
    </xf>
    <xf numFmtId="4" fontId="11" fillId="51" borderId="9" xfId="0" applyNumberFormat="1" applyFont="1" applyFill="1" applyBorder="1" applyAlignment="1">
      <alignment horizontal="center" vertical="center" wrapText="1"/>
    </xf>
    <xf numFmtId="0" fontId="34" fillId="51" borderId="21" xfId="0" applyFont="1" applyFill="1" applyBorder="1"/>
    <xf numFmtId="0" fontId="35" fillId="51" borderId="13" xfId="0" applyFont="1" applyFill="1" applyBorder="1" applyAlignment="1">
      <alignment horizontal="center" wrapText="1"/>
    </xf>
    <xf numFmtId="0" fontId="11" fillId="51" borderId="13" xfId="0" applyFont="1" applyFill="1" applyBorder="1" applyAlignment="1">
      <alignment wrapText="1"/>
    </xf>
    <xf numFmtId="2" fontId="11" fillId="51" borderId="17" xfId="0" applyNumberFormat="1" applyFont="1" applyFill="1" applyBorder="1" applyAlignment="1">
      <alignment horizontal="center" wrapText="1"/>
    </xf>
    <xf numFmtId="0" fontId="11" fillId="51" borderId="21" xfId="0" applyFont="1" applyFill="1" applyBorder="1" applyAlignment="1">
      <alignment horizontal="center" wrapText="1"/>
    </xf>
    <xf numFmtId="0" fontId="34" fillId="51" borderId="21" xfId="0" applyFont="1" applyFill="1" applyBorder="1" applyAlignment="1">
      <alignment horizontal="center"/>
    </xf>
    <xf numFmtId="0" fontId="11" fillId="51" borderId="13" xfId="0" applyFont="1" applyFill="1" applyBorder="1" applyAlignment="1">
      <alignment horizontal="center" wrapText="1"/>
    </xf>
    <xf numFmtId="0" fontId="101" fillId="17" borderId="3" xfId="61" applyFont="1" applyFill="1" applyBorder="1"/>
    <xf numFmtId="2" fontId="3" fillId="17" borderId="3" xfId="61" applyNumberFormat="1" applyFill="1" applyBorder="1" applyAlignment="1">
      <alignment horizontal="center" vertical="center"/>
    </xf>
    <xf numFmtId="0" fontId="101" fillId="0" borderId="0" xfId="61" applyFont="1"/>
    <xf numFmtId="0" fontId="101" fillId="0" borderId="3" xfId="61" applyFont="1" applyBorder="1"/>
    <xf numFmtId="0" fontId="101" fillId="0" borderId="3" xfId="61" applyFont="1" applyBorder="1" applyAlignment="1">
      <alignment horizontal="justify" vertical="center"/>
    </xf>
    <xf numFmtId="0" fontId="101" fillId="0" borderId="13" xfId="61" applyFont="1" applyBorder="1" applyAlignment="1">
      <alignment horizontal="justify" vertical="center"/>
    </xf>
    <xf numFmtId="2" fontId="3" fillId="0" borderId="3" xfId="61" applyNumberFormat="1" applyBorder="1" applyAlignment="1">
      <alignment horizontal="center" vertical="center"/>
    </xf>
    <xf numFmtId="0" fontId="102" fillId="0" borderId="3" xfId="61" applyFont="1" applyBorder="1" applyAlignment="1">
      <alignment horizontal="justify" vertical="center"/>
    </xf>
    <xf numFmtId="0" fontId="60" fillId="17" borderId="3" xfId="6" applyFont="1" applyFill="1" applyBorder="1" applyAlignment="1">
      <alignment horizontal="left" vertical="center" wrapText="1"/>
    </xf>
    <xf numFmtId="0" fontId="102" fillId="0" borderId="3" xfId="61" applyFont="1" applyBorder="1"/>
    <xf numFmtId="0" fontId="101" fillId="0" borderId="0" xfId="61" applyFont="1" applyAlignment="1">
      <alignment horizontal="justify" vertical="center"/>
    </xf>
    <xf numFmtId="0" fontId="104" fillId="0" borderId="3" xfId="61" applyFont="1" applyBorder="1"/>
    <xf numFmtId="2" fontId="3" fillId="17" borderId="9" xfId="61" applyNumberFormat="1" applyFill="1" applyBorder="1" applyAlignment="1">
      <alignment horizontal="center" vertical="center"/>
    </xf>
    <xf numFmtId="0" fontId="35" fillId="0" borderId="13" xfId="2" applyFont="1" applyBorder="1" applyAlignment="1">
      <alignment horizontal="left" vertical="center"/>
    </xf>
    <xf numFmtId="0" fontId="60" fillId="7" borderId="4" xfId="2" applyFont="1" applyFill="1" applyBorder="1" applyAlignment="1">
      <alignment horizontal="left" vertical="center"/>
    </xf>
    <xf numFmtId="0" fontId="11" fillId="7" borderId="4" xfId="6" applyFill="1" applyBorder="1" applyAlignment="1">
      <alignment horizontal="left" vertical="center" wrapText="1"/>
    </xf>
    <xf numFmtId="2" fontId="11" fillId="7" borderId="4" xfId="6" applyNumberFormat="1" applyFill="1" applyBorder="1" applyAlignment="1">
      <alignment horizontal="center" vertical="center" wrapText="1"/>
    </xf>
    <xf numFmtId="0" fontId="136" fillId="0" borderId="0" xfId="2" applyFont="1" applyAlignment="1">
      <alignment horizontal="left" vertical="center"/>
    </xf>
    <xf numFmtId="0" fontId="11" fillId="0" borderId="0" xfId="6" applyAlignment="1">
      <alignment horizontal="center" vertical="center" wrapText="1"/>
    </xf>
    <xf numFmtId="0" fontId="11" fillId="0" borderId="4" xfId="6" applyBorder="1" applyAlignment="1">
      <alignment horizontal="left" vertical="center" wrapText="1"/>
    </xf>
    <xf numFmtId="2" fontId="11" fillId="0" borderId="0" xfId="6" applyNumberFormat="1" applyAlignment="1">
      <alignment horizontal="center" vertical="center" wrapText="1"/>
    </xf>
    <xf numFmtId="0" fontId="137" fillId="0" borderId="0" xfId="2" applyFont="1" applyAlignment="1">
      <alignment horizontal="left" vertical="center"/>
    </xf>
    <xf numFmtId="0" fontId="15" fillId="0" borderId="0" xfId="0" applyFont="1" applyAlignment="1">
      <alignment horizontal="justify" vertical="center" wrapText="1"/>
    </xf>
    <xf numFmtId="0" fontId="114" fillId="0" borderId="0" xfId="55" applyNumberFormat="1" applyFont="1" applyFill="1" applyBorder="1" applyAlignment="1" applyProtection="1">
      <alignment horizontal="right" vertical="top"/>
    </xf>
    <xf numFmtId="166" fontId="25" fillId="0" borderId="0" xfId="0" applyNumberFormat="1" applyFont="1" applyAlignment="1">
      <alignment horizontal="right" vertical="center"/>
    </xf>
    <xf numFmtId="4" fontId="25" fillId="0" borderId="0" xfId="55" applyNumberFormat="1" applyFont="1" applyBorder="1" applyAlignment="1">
      <alignment horizontal="center" vertical="center" wrapText="1"/>
    </xf>
    <xf numFmtId="2" fontId="33" fillId="0" borderId="4" xfId="6" quotePrefix="1" applyNumberFormat="1" applyFont="1" applyBorder="1" applyAlignment="1">
      <alignment horizontal="center" vertical="center" wrapText="1"/>
    </xf>
    <xf numFmtId="2" fontId="0" fillId="0" borderId="4" xfId="0" applyNumberFormat="1" applyBorder="1" applyAlignment="1">
      <alignment horizontal="center" vertical="center"/>
    </xf>
    <xf numFmtId="0" fontId="0" fillId="0" borderId="0" xfId="35" applyFont="1" applyAlignment="1">
      <alignment horizontal="center" vertical="center"/>
    </xf>
    <xf numFmtId="0" fontId="11" fillId="0" borderId="0" xfId="35" applyFont="1" applyAlignment="1">
      <alignment horizontal="center" vertical="center"/>
    </xf>
    <xf numFmtId="4" fontId="11" fillId="0" borderId="4" xfId="10" applyNumberFormat="1" applyFont="1" applyBorder="1" applyAlignment="1" applyProtection="1">
      <alignment horizontal="center" vertical="center" wrapText="1"/>
      <protection locked="0"/>
    </xf>
    <xf numFmtId="0" fontId="35" fillId="0" borderId="0" xfId="0" applyFont="1" applyAlignment="1">
      <alignment vertical="center"/>
    </xf>
    <xf numFmtId="0" fontId="11" fillId="0" borderId="0" xfId="35" applyFont="1" applyAlignment="1">
      <alignment horizontal="justify" vertical="center"/>
    </xf>
    <xf numFmtId="0" fontId="0" fillId="0" borderId="0" xfId="0" applyAlignment="1">
      <alignment horizontal="justify" vertical="center" wrapText="1"/>
    </xf>
    <xf numFmtId="0" fontId="41" fillId="0" borderId="0" xfId="6" applyFont="1" applyAlignment="1">
      <alignment horizontal="center" vertical="center" wrapText="1"/>
    </xf>
    <xf numFmtId="0" fontId="40" fillId="0" borderId="0" xfId="0" applyFont="1" applyAlignment="1">
      <alignment vertical="center"/>
    </xf>
    <xf numFmtId="0" fontId="33" fillId="7" borderId="34" xfId="6" applyFont="1" applyFill="1" applyBorder="1" applyAlignment="1">
      <alignment horizontal="center" vertical="center" wrapText="1"/>
    </xf>
    <xf numFmtId="0" fontId="33" fillId="7" borderId="12" xfId="6" applyFont="1" applyFill="1" applyBorder="1" applyAlignment="1">
      <alignment horizontal="left" vertical="center" wrapText="1"/>
    </xf>
    <xf numFmtId="0" fontId="34" fillId="18" borderId="0" xfId="2" applyFont="1" applyFill="1" applyAlignment="1">
      <alignment horizontal="left" vertical="center"/>
    </xf>
    <xf numFmtId="0" fontId="0" fillId="0" borderId="4" xfId="26" applyFont="1" applyBorder="1" applyAlignment="1">
      <alignment vertical="center" wrapText="1"/>
    </xf>
    <xf numFmtId="0" fontId="11" fillId="0" borderId="12" xfId="26" applyFont="1" applyBorder="1" applyAlignment="1">
      <alignment horizontal="center"/>
    </xf>
    <xf numFmtId="0" fontId="0" fillId="0" borderId="12" xfId="26" applyFont="1" applyBorder="1" applyAlignment="1">
      <alignment vertical="center" wrapText="1"/>
    </xf>
    <xf numFmtId="0" fontId="0" fillId="0" borderId="4" xfId="61" applyFont="1" applyBorder="1" applyAlignment="1">
      <alignment vertical="center" wrapText="1"/>
    </xf>
    <xf numFmtId="0" fontId="82" fillId="18" borderId="0" xfId="2" applyFont="1" applyFill="1" applyAlignment="1">
      <alignment horizontal="left" vertical="center"/>
    </xf>
    <xf numFmtId="49" fontId="0" fillId="0" borderId="34" xfId="6" applyNumberFormat="1" applyFont="1" applyBorder="1" applyAlignment="1">
      <alignment horizontal="center" vertical="center"/>
    </xf>
    <xf numFmtId="0" fontId="0" fillId="0" borderId="12" xfId="61" applyFont="1" applyBorder="1" applyAlignment="1">
      <alignment vertical="center" wrapText="1"/>
    </xf>
    <xf numFmtId="2" fontId="11" fillId="0" borderId="12" xfId="61" applyNumberFormat="1" applyFont="1" applyBorder="1" applyAlignment="1">
      <alignment horizontal="center" vertical="center" wrapText="1"/>
    </xf>
    <xf numFmtId="0" fontId="11" fillId="0" borderId="4" xfId="3" applyFont="1" applyBorder="1" applyAlignment="1">
      <alignment horizontal="center"/>
    </xf>
    <xf numFmtId="0" fontId="11" fillId="0" borderId="12" xfId="3" applyFont="1" applyBorder="1" applyAlignment="1">
      <alignment horizontal="center"/>
    </xf>
    <xf numFmtId="0" fontId="140" fillId="53" borderId="47" xfId="33" applyFont="1" applyFill="1" applyBorder="1" applyAlignment="1">
      <alignment horizontal="right" vertical="top" wrapText="1"/>
    </xf>
    <xf numFmtId="4" fontId="140" fillId="53" borderId="47" xfId="33" applyNumberFormat="1" applyFont="1" applyFill="1" applyBorder="1" applyAlignment="1">
      <alignment horizontal="right" vertical="top" wrapText="1"/>
    </xf>
    <xf numFmtId="0" fontId="54" fillId="42" borderId="47" xfId="33" applyFont="1" applyFill="1" applyBorder="1" applyAlignment="1">
      <alignment horizontal="right" vertical="top" wrapText="1"/>
    </xf>
    <xf numFmtId="0" fontId="54" fillId="42" borderId="47" xfId="33" applyFont="1" applyFill="1" applyBorder="1" applyAlignment="1">
      <alignment horizontal="center" vertical="top" wrapText="1"/>
    </xf>
    <xf numFmtId="173" fontId="54" fillId="42" borderId="47" xfId="33" applyNumberFormat="1" applyFont="1" applyFill="1" applyBorder="1" applyAlignment="1">
      <alignment horizontal="right" vertical="top" wrapText="1"/>
    </xf>
    <xf numFmtId="4" fontId="54" fillId="42" borderId="47" xfId="33" applyNumberFormat="1" applyFont="1" applyFill="1" applyBorder="1" applyAlignment="1">
      <alignment horizontal="right" vertical="top" wrapText="1"/>
    </xf>
    <xf numFmtId="0" fontId="141" fillId="54" borderId="47" xfId="33" applyFont="1" applyFill="1" applyBorder="1" applyAlignment="1">
      <alignment horizontal="right" vertical="top" wrapText="1"/>
    </xf>
    <xf numFmtId="0" fontId="141" fillId="54" borderId="47" xfId="33" applyFont="1" applyFill="1" applyBorder="1" applyAlignment="1">
      <alignment horizontal="center" vertical="top" wrapText="1"/>
    </xf>
    <xf numFmtId="173" fontId="141" fillId="54" borderId="47" xfId="33" applyNumberFormat="1" applyFont="1" applyFill="1" applyBorder="1" applyAlignment="1">
      <alignment horizontal="right" vertical="top" wrapText="1"/>
    </xf>
    <xf numFmtId="4" fontId="141" fillId="54" borderId="47" xfId="33" applyNumberFormat="1" applyFont="1" applyFill="1" applyBorder="1" applyAlignment="1">
      <alignment horizontal="right" vertical="top" wrapText="1"/>
    </xf>
    <xf numFmtId="4" fontId="141" fillId="52" borderId="0" xfId="33" applyNumberFormat="1" applyFont="1" applyFill="1" applyAlignment="1">
      <alignment horizontal="right" vertical="top" wrapText="1"/>
    </xf>
    <xf numFmtId="173" fontId="139" fillId="52" borderId="0" xfId="33" applyNumberFormat="1" applyFont="1" applyFill="1" applyAlignment="1">
      <alignment horizontal="right" vertical="top" wrapText="1"/>
    </xf>
    <xf numFmtId="0" fontId="54" fillId="42" borderId="106" xfId="33" applyFont="1" applyFill="1" applyBorder="1" applyAlignment="1">
      <alignment horizontal="left" vertical="top" wrapText="1"/>
    </xf>
    <xf numFmtId="0" fontId="141" fillId="55" borderId="47" xfId="33" applyFont="1" applyFill="1" applyBorder="1" applyAlignment="1">
      <alignment horizontal="right" vertical="top" wrapText="1"/>
    </xf>
    <xf numFmtId="0" fontId="141" fillId="55" borderId="47" xfId="33" applyFont="1" applyFill="1" applyBorder="1" applyAlignment="1">
      <alignment horizontal="center" vertical="top" wrapText="1"/>
    </xf>
    <xf numFmtId="173" fontId="141" fillId="55" borderId="47" xfId="33" applyNumberFormat="1" applyFont="1" applyFill="1" applyBorder="1" applyAlignment="1">
      <alignment horizontal="right" vertical="top" wrapText="1"/>
    </xf>
    <xf numFmtId="4" fontId="141" fillId="55" borderId="47" xfId="33" applyNumberFormat="1" applyFont="1" applyFill="1" applyBorder="1" applyAlignment="1">
      <alignment horizontal="right" vertical="top" wrapText="1"/>
    </xf>
    <xf numFmtId="0" fontId="141" fillId="52" borderId="0" xfId="33" applyFont="1" applyFill="1" applyAlignment="1">
      <alignment horizontal="left" vertical="top" wrapText="1"/>
    </xf>
    <xf numFmtId="0" fontId="139" fillId="52" borderId="0" xfId="33" applyFont="1" applyFill="1" applyAlignment="1">
      <alignment horizontal="center" vertical="top" wrapText="1"/>
    </xf>
    <xf numFmtId="0" fontId="54" fillId="56" borderId="47" xfId="33" applyFont="1" applyFill="1" applyBorder="1" applyAlignment="1">
      <alignment horizontal="right" vertical="top" wrapText="1"/>
    </xf>
    <xf numFmtId="0" fontId="54" fillId="56" borderId="47" xfId="33" applyFont="1" applyFill="1" applyBorder="1" applyAlignment="1">
      <alignment horizontal="left" vertical="top" wrapText="1"/>
    </xf>
    <xf numFmtId="0" fontId="54" fillId="56" borderId="47" xfId="33" applyFont="1" applyFill="1" applyBorder="1" applyAlignment="1">
      <alignment horizontal="center" vertical="top" wrapText="1"/>
    </xf>
    <xf numFmtId="4" fontId="54" fillId="56" borderId="47" xfId="33" applyNumberFormat="1" applyFont="1" applyFill="1" applyBorder="1" applyAlignment="1">
      <alignment horizontal="right" vertical="top" wrapText="1"/>
    </xf>
    <xf numFmtId="4" fontId="54" fillId="0" borderId="48" xfId="0" applyNumberFormat="1" applyFont="1" applyBorder="1" applyAlignment="1">
      <alignment horizontal="right" vertical="top" wrapText="1"/>
    </xf>
    <xf numFmtId="0" fontId="141" fillId="54" borderId="47" xfId="33" applyFont="1" applyFill="1" applyBorder="1" applyAlignment="1">
      <alignment horizontal="left" vertical="top" wrapText="1"/>
    </xf>
    <xf numFmtId="0" fontId="141" fillId="52" borderId="0" xfId="33" applyFont="1" applyFill="1" applyAlignment="1">
      <alignment horizontal="right" vertical="top" wrapText="1"/>
    </xf>
    <xf numFmtId="0" fontId="138" fillId="52" borderId="47" xfId="33" applyFont="1" applyFill="1" applyBorder="1" applyAlignment="1">
      <alignment horizontal="left" vertical="top" wrapText="1"/>
    </xf>
    <xf numFmtId="0" fontId="54" fillId="42" borderId="47" xfId="33" applyFont="1" applyFill="1" applyBorder="1" applyAlignment="1">
      <alignment horizontal="left" vertical="top" wrapText="1"/>
    </xf>
    <xf numFmtId="0" fontId="141" fillId="55" borderId="47" xfId="33" applyFont="1" applyFill="1" applyBorder="1" applyAlignment="1">
      <alignment horizontal="left" vertical="top" wrapText="1"/>
    </xf>
    <xf numFmtId="0" fontId="140" fillId="53" borderId="47" xfId="33" applyFont="1" applyFill="1" applyBorder="1" applyAlignment="1">
      <alignment horizontal="left" vertical="top" wrapText="1"/>
    </xf>
    <xf numFmtId="0" fontId="138" fillId="52" borderId="47" xfId="33" applyFont="1" applyFill="1" applyBorder="1" applyAlignment="1">
      <alignment horizontal="right" vertical="top" wrapText="1"/>
    </xf>
    <xf numFmtId="0" fontId="138" fillId="52" borderId="47" xfId="33" applyFont="1" applyFill="1" applyBorder="1" applyAlignment="1">
      <alignment horizontal="center" vertical="top" wrapText="1"/>
    </xf>
    <xf numFmtId="0" fontId="74" fillId="0" borderId="0" xfId="33"/>
    <xf numFmtId="0" fontId="139" fillId="52" borderId="0" xfId="33" applyFont="1" applyFill="1" applyAlignment="1">
      <alignment horizontal="right" vertical="top" wrapText="1"/>
    </xf>
    <xf numFmtId="4" fontId="139" fillId="52" borderId="0" xfId="33" applyNumberFormat="1" applyFont="1" applyFill="1" applyAlignment="1">
      <alignment horizontal="right" vertical="top" wrapText="1"/>
    </xf>
    <xf numFmtId="0" fontId="141" fillId="52" borderId="0" xfId="33" applyFont="1" applyFill="1" applyAlignment="1">
      <alignment horizontal="center" vertical="top" wrapText="1"/>
    </xf>
    <xf numFmtId="0" fontId="35" fillId="51" borderId="4" xfId="6" applyFont="1" applyFill="1" applyBorder="1" applyAlignment="1">
      <alignment horizontal="center" vertical="center" wrapText="1"/>
    </xf>
    <xf numFmtId="0" fontId="35" fillId="34" borderId="5" xfId="6" applyFont="1" applyFill="1" applyBorder="1" applyAlignment="1">
      <alignment horizontal="left" vertical="center" wrapText="1"/>
    </xf>
    <xf numFmtId="0" fontId="35" fillId="34" borderId="4" xfId="6" applyFont="1" applyFill="1" applyBorder="1" applyAlignment="1">
      <alignment horizontal="left" vertical="center" wrapText="1"/>
    </xf>
    <xf numFmtId="0" fontId="35" fillId="51" borderId="4" xfId="6" applyFont="1" applyFill="1" applyBorder="1" applyAlignment="1">
      <alignment horizontal="left" vertical="center" wrapText="1"/>
    </xf>
    <xf numFmtId="0" fontId="35" fillId="34" borderId="13" xfId="6" applyFont="1" applyFill="1" applyBorder="1" applyAlignment="1">
      <alignment horizontal="left" vertical="center" wrapText="1"/>
    </xf>
    <xf numFmtId="0" fontId="35" fillId="51" borderId="13" xfId="6" applyFont="1" applyFill="1" applyBorder="1" applyAlignment="1">
      <alignment horizontal="left" vertical="center" wrapText="1"/>
    </xf>
    <xf numFmtId="0" fontId="88" fillId="0" borderId="4" xfId="2" applyFont="1" applyBorder="1" applyAlignment="1">
      <alignment horizontal="center" vertical="center" wrapText="1"/>
    </xf>
    <xf numFmtId="0" fontId="81" fillId="0" borderId="0" xfId="0" applyFont="1"/>
    <xf numFmtId="0" fontId="79" fillId="0" borderId="0" xfId="2" applyFont="1" applyAlignment="1">
      <alignment horizontal="left" vertical="center"/>
    </xf>
    <xf numFmtId="166" fontId="78" fillId="0" borderId="0" xfId="0" applyNumberFormat="1" applyFont="1" applyAlignment="1">
      <alignment horizontal="left" vertical="center"/>
    </xf>
    <xf numFmtId="8" fontId="78" fillId="0" borderId="0" xfId="0" applyNumberFormat="1" applyFont="1" applyAlignment="1">
      <alignment horizontal="left" vertical="center"/>
    </xf>
    <xf numFmtId="0" fontId="79" fillId="0" borderId="0" xfId="0" applyFont="1" applyAlignment="1">
      <alignment horizontal="left" vertical="center"/>
    </xf>
    <xf numFmtId="0" fontId="80" fillId="0" borderId="0" xfId="2" applyFont="1" applyAlignment="1">
      <alignment horizontal="left" vertical="center"/>
    </xf>
    <xf numFmtId="0" fontId="80" fillId="0" borderId="0" xfId="0" applyFont="1"/>
    <xf numFmtId="0" fontId="80" fillId="3" borderId="0" xfId="0" applyFont="1" applyFill="1"/>
    <xf numFmtId="0" fontId="143" fillId="0" borderId="0" xfId="0" applyFont="1"/>
    <xf numFmtId="0" fontId="81" fillId="17" borderId="0" xfId="0" applyFont="1" applyFill="1"/>
    <xf numFmtId="0" fontId="80" fillId="17" borderId="0" xfId="0" applyFont="1" applyFill="1"/>
    <xf numFmtId="4" fontId="142" fillId="42" borderId="0" xfId="0" applyNumberFormat="1" applyFont="1" applyFill="1" applyAlignment="1">
      <alignment horizontal="right" vertical="top" wrapText="1"/>
    </xf>
    <xf numFmtId="4" fontId="142" fillId="0" borderId="0" xfId="0" applyNumberFormat="1" applyFont="1" applyAlignment="1">
      <alignment horizontal="right" vertical="top" wrapText="1"/>
    </xf>
    <xf numFmtId="4" fontId="84" fillId="22" borderId="4" xfId="66" applyNumberFormat="1" applyFont="1" applyFill="1" applyBorder="1" applyAlignment="1">
      <alignment horizontal="center" vertical="center"/>
    </xf>
    <xf numFmtId="44" fontId="84" fillId="22" borderId="9" xfId="66" applyFont="1" applyFill="1" applyBorder="1" applyAlignment="1">
      <alignment horizontal="center" vertical="center"/>
    </xf>
    <xf numFmtId="0" fontId="27" fillId="33" borderId="4" xfId="65" applyFont="1" applyFill="1" applyBorder="1" applyAlignment="1">
      <alignment horizontal="justify" vertical="center" wrapText="1"/>
    </xf>
    <xf numFmtId="2" fontId="39" fillId="0" borderId="4" xfId="65" applyNumberFormat="1" applyFont="1" applyBorder="1" applyAlignment="1">
      <alignment horizontal="center" vertical="center" wrapText="1"/>
    </xf>
    <xf numFmtId="0" fontId="38" fillId="0" borderId="13" xfId="65" applyFont="1" applyBorder="1" applyAlignment="1">
      <alignment horizontal="justify" vertical="center" wrapText="1"/>
    </xf>
    <xf numFmtId="0" fontId="38" fillId="0" borderId="4" xfId="65" applyFont="1" applyBorder="1" applyAlignment="1">
      <alignment horizontal="justify" vertical="center" wrapText="1"/>
    </xf>
    <xf numFmtId="2" fontId="39" fillId="0" borderId="13" xfId="65" applyNumberFormat="1" applyFont="1" applyBorder="1" applyAlignment="1">
      <alignment horizontal="center" vertical="center" wrapText="1"/>
    </xf>
    <xf numFmtId="4" fontId="11" fillId="34" borderId="21" xfId="65" applyNumberFormat="1" applyFont="1" applyFill="1" applyBorder="1" applyAlignment="1">
      <alignment horizontal="center" vertical="center" wrapText="1"/>
    </xf>
    <xf numFmtId="4" fontId="11" fillId="51" borderId="21" xfId="65" applyNumberFormat="1" applyFont="1" applyFill="1" applyBorder="1" applyAlignment="1">
      <alignment horizontal="center" vertical="center" wrapText="1"/>
    </xf>
    <xf numFmtId="0" fontId="35" fillId="27" borderId="13" xfId="6" applyFont="1" applyFill="1" applyBorder="1" applyAlignment="1">
      <alignment horizontal="left" vertical="center" wrapText="1"/>
    </xf>
    <xf numFmtId="4" fontId="35" fillId="27" borderId="13" xfId="6" applyNumberFormat="1" applyFont="1" applyFill="1" applyBorder="1" applyAlignment="1">
      <alignment horizontal="center" vertical="center" wrapText="1"/>
    </xf>
    <xf numFmtId="4" fontId="11" fillId="27" borderId="13" xfId="9" applyNumberFormat="1" applyFont="1" applyFill="1" applyBorder="1" applyAlignment="1">
      <alignment horizontal="center" vertical="center" wrapText="1"/>
    </xf>
    <xf numFmtId="4" fontId="11" fillId="27" borderId="17" xfId="9" applyNumberFormat="1" applyFont="1" applyFill="1" applyBorder="1" applyAlignment="1">
      <alignment horizontal="center" vertical="center" wrapText="1"/>
    </xf>
    <xf numFmtId="4" fontId="11" fillId="27" borderId="21" xfId="65" applyNumberFormat="1" applyFont="1" applyFill="1" applyBorder="1" applyAlignment="1">
      <alignment horizontal="center" vertical="center" wrapText="1"/>
    </xf>
    <xf numFmtId="0" fontId="26" fillId="27" borderId="4" xfId="2" applyFill="1" applyBorder="1" applyAlignment="1">
      <alignment horizontal="left" vertical="center"/>
    </xf>
    <xf numFmtId="0" fontId="28" fillId="0" borderId="4" xfId="65" applyFont="1" applyBorder="1" applyAlignment="1">
      <alignment wrapText="1"/>
    </xf>
    <xf numFmtId="0" fontId="35" fillId="0" borderId="4" xfId="65" applyFont="1" applyBorder="1" applyAlignment="1">
      <alignment wrapText="1"/>
    </xf>
    <xf numFmtId="1" fontId="35" fillId="0" borderId="4" xfId="65" applyNumberFormat="1" applyFont="1" applyBorder="1" applyAlignment="1">
      <alignment wrapText="1"/>
    </xf>
    <xf numFmtId="0" fontId="28" fillId="0" borderId="13" xfId="65" applyFont="1" applyBorder="1" applyAlignment="1">
      <alignment wrapText="1"/>
    </xf>
    <xf numFmtId="0" fontId="35" fillId="0" borderId="13" xfId="65" applyFont="1" applyBorder="1" applyAlignment="1">
      <alignment wrapText="1"/>
    </xf>
    <xf numFmtId="1" fontId="35" fillId="0" borderId="13" xfId="65" applyNumberFormat="1" applyFont="1" applyBorder="1" applyAlignment="1">
      <alignment wrapText="1"/>
    </xf>
    <xf numFmtId="0" fontId="39" fillId="0" borderId="13" xfId="65" applyFont="1" applyBorder="1" applyAlignment="1">
      <alignment horizontal="justify" vertical="center" wrapText="1"/>
    </xf>
    <xf numFmtId="0" fontId="28" fillId="40" borderId="13" xfId="65" applyFont="1" applyFill="1" applyBorder="1" applyAlignment="1">
      <alignment vertical="center" wrapText="1"/>
    </xf>
    <xf numFmtId="0" fontId="35" fillId="40" borderId="4" xfId="65" applyFont="1" applyFill="1" applyBorder="1" applyAlignment="1">
      <alignment vertical="center"/>
    </xf>
    <xf numFmtId="1" fontId="11" fillId="40" borderId="4" xfId="65" applyNumberFormat="1" applyFont="1" applyFill="1" applyBorder="1" applyAlignment="1">
      <alignment vertical="center" wrapText="1"/>
    </xf>
    <xf numFmtId="0" fontId="35" fillId="0" borderId="4" xfId="65" applyFont="1" applyBorder="1"/>
    <xf numFmtId="0" fontId="35" fillId="0" borderId="13" xfId="65" applyFont="1" applyBorder="1"/>
    <xf numFmtId="1" fontId="11" fillId="0" borderId="13" xfId="65" applyNumberFormat="1" applyFont="1" applyBorder="1" applyAlignment="1">
      <alignment wrapText="1"/>
    </xf>
    <xf numFmtId="0" fontId="11" fillId="0" borderId="13" xfId="65" applyFont="1" applyBorder="1" applyAlignment="1">
      <alignment wrapText="1"/>
    </xf>
    <xf numFmtId="0" fontId="11" fillId="0" borderId="13" xfId="65" applyFont="1" applyBorder="1" applyAlignment="1">
      <alignment horizontal="justify" vertical="center" wrapText="1"/>
    </xf>
    <xf numFmtId="0" fontId="35" fillId="0" borderId="13" xfId="65" applyFont="1" applyBorder="1" applyAlignment="1">
      <alignment horizontal="left" wrapText="1"/>
    </xf>
    <xf numFmtId="3" fontId="35" fillId="0" borderId="4" xfId="65" applyNumberFormat="1" applyFont="1" applyBorder="1" applyAlignment="1">
      <alignment wrapText="1"/>
    </xf>
    <xf numFmtId="3" fontId="35" fillId="0" borderId="13" xfId="65" applyNumberFormat="1" applyFont="1" applyBorder="1" applyAlignment="1">
      <alignment wrapText="1"/>
    </xf>
    <xf numFmtId="1" fontId="11" fillId="0" borderId="4" xfId="65" applyNumberFormat="1" applyFont="1" applyBorder="1" applyAlignment="1">
      <alignment wrapText="1"/>
    </xf>
    <xf numFmtId="0" fontId="11" fillId="0" borderId="4" xfId="65" applyFont="1" applyBorder="1" applyAlignment="1">
      <alignment wrapText="1"/>
    </xf>
    <xf numFmtId="0" fontId="95" fillId="0" borderId="13" xfId="65" applyFont="1" applyBorder="1" applyAlignment="1">
      <alignment wrapText="1"/>
    </xf>
    <xf numFmtId="1" fontId="11" fillId="0" borderId="0" xfId="65" applyNumberFormat="1" applyFont="1" applyAlignment="1">
      <alignment wrapText="1"/>
    </xf>
    <xf numFmtId="0" fontId="11" fillId="0" borderId="0" xfId="65" applyFont="1" applyAlignment="1">
      <alignment wrapText="1"/>
    </xf>
    <xf numFmtId="2" fontId="11" fillId="0" borderId="4" xfId="65" applyNumberFormat="1" applyFont="1" applyBorder="1" applyAlignment="1">
      <alignment horizontal="center" vertical="center" wrapText="1"/>
    </xf>
    <xf numFmtId="0" fontId="11" fillId="34" borderId="4" xfId="65" quotePrefix="1" applyFont="1" applyFill="1" applyBorder="1" applyAlignment="1">
      <alignment horizontal="justify" vertical="center" wrapText="1"/>
    </xf>
    <xf numFmtId="0" fontId="11" fillId="0" borderId="4" xfId="65" applyFont="1" applyBorder="1" applyAlignment="1">
      <alignment horizontal="justify" vertical="center" wrapText="1"/>
    </xf>
    <xf numFmtId="0" fontId="11" fillId="51" borderId="4" xfId="65" quotePrefix="1" applyFont="1" applyFill="1" applyBorder="1" applyAlignment="1">
      <alignment horizontal="justify" vertical="center" wrapText="1"/>
    </xf>
    <xf numFmtId="0" fontId="38" fillId="0" borderId="4" xfId="65" applyFont="1" applyBorder="1" applyAlignment="1">
      <alignment wrapText="1"/>
    </xf>
    <xf numFmtId="0" fontId="35" fillId="0" borderId="4" xfId="65" applyFont="1" applyBorder="1" applyAlignment="1">
      <alignment horizontal="center" wrapText="1"/>
    </xf>
    <xf numFmtId="0" fontId="35" fillId="0" borderId="13" xfId="65" applyFont="1" applyBorder="1" applyAlignment="1">
      <alignment horizontal="center" wrapText="1"/>
    </xf>
    <xf numFmtId="0" fontId="11" fillId="34" borderId="13" xfId="65" quotePrefix="1" applyFont="1" applyFill="1" applyBorder="1" applyAlignment="1">
      <alignment horizontal="justify" vertical="center" wrapText="1"/>
    </xf>
    <xf numFmtId="0" fontId="11" fillId="51" borderId="13" xfId="65" quotePrefix="1" applyFont="1" applyFill="1" applyBorder="1" applyAlignment="1">
      <alignment horizontal="justify" vertical="center" wrapText="1"/>
    </xf>
    <xf numFmtId="0" fontId="0" fillId="51" borderId="13" xfId="65" quotePrefix="1" applyFont="1" applyFill="1" applyBorder="1" applyAlignment="1">
      <alignment horizontal="justify" vertical="center" wrapText="1"/>
    </xf>
    <xf numFmtId="0" fontId="28" fillId="0" borderId="4" xfId="65" applyFont="1" applyBorder="1" applyAlignment="1">
      <alignment horizontal="justify" vertical="center" wrapText="1"/>
    </xf>
    <xf numFmtId="0" fontId="0" fillId="34" borderId="13" xfId="65" quotePrefix="1" applyFont="1" applyFill="1" applyBorder="1" applyAlignment="1">
      <alignment horizontal="justify" vertical="center" wrapText="1"/>
    </xf>
    <xf numFmtId="49" fontId="106" fillId="0" borderId="4" xfId="65" applyNumberFormat="1" applyFont="1" applyBorder="1" applyAlignment="1">
      <alignment horizontal="center" vertical="center" wrapText="1"/>
    </xf>
    <xf numFmtId="0" fontId="11" fillId="27" borderId="13" xfId="65" quotePrefix="1" applyFont="1" applyFill="1" applyBorder="1" applyAlignment="1">
      <alignment horizontal="justify" vertical="center" wrapText="1"/>
    </xf>
    <xf numFmtId="4" fontId="35" fillId="27" borderId="4" xfId="6" applyNumberFormat="1" applyFont="1" applyFill="1" applyBorder="1" applyAlignment="1">
      <alignment horizontal="center" vertical="center" wrapText="1"/>
    </xf>
    <xf numFmtId="4" fontId="26" fillId="27" borderId="13" xfId="2" applyNumberFormat="1" applyFill="1" applyBorder="1" applyAlignment="1">
      <alignment horizontal="center" vertical="center"/>
    </xf>
    <xf numFmtId="4" fontId="11" fillId="27" borderId="4" xfId="9" applyNumberFormat="1" applyFont="1" applyFill="1" applyBorder="1" applyAlignment="1">
      <alignment horizontal="center" vertical="center" wrapText="1"/>
    </xf>
    <xf numFmtId="4" fontId="11" fillId="27" borderId="7" xfId="9" applyNumberFormat="1" applyFont="1" applyFill="1" applyBorder="1" applyAlignment="1">
      <alignment horizontal="center" vertical="center" wrapText="1"/>
    </xf>
    <xf numFmtId="0" fontId="26" fillId="27" borderId="13" xfId="2" applyFill="1" applyBorder="1" applyAlignment="1">
      <alignment horizontal="left" vertical="center"/>
    </xf>
    <xf numFmtId="0" fontId="39" fillId="34" borderId="13" xfId="65" quotePrefix="1" applyFont="1" applyFill="1" applyBorder="1" applyAlignment="1">
      <alignment horizontal="justify" vertical="center" wrapText="1"/>
    </xf>
    <xf numFmtId="0" fontId="39" fillId="0" borderId="4" xfId="65" applyFont="1" applyBorder="1" applyAlignment="1">
      <alignment horizontal="justify" vertical="center" wrapText="1"/>
    </xf>
    <xf numFmtId="0" fontId="11" fillId="0" borderId="4" xfId="65" applyFont="1" applyBorder="1" applyAlignment="1">
      <alignment horizontal="center" vertical="center" wrapText="1"/>
    </xf>
    <xf numFmtId="0" fontId="39" fillId="0" borderId="4" xfId="65" applyFont="1" applyBorder="1" applyAlignment="1">
      <alignment horizontal="center" vertical="center" wrapText="1"/>
    </xf>
    <xf numFmtId="0" fontId="39" fillId="0" borderId="13" xfId="65" applyFont="1" applyBorder="1" applyAlignment="1">
      <alignment horizontal="center" vertical="center" wrapText="1"/>
    </xf>
    <xf numFmtId="0" fontId="107" fillId="33" borderId="4" xfId="65" applyFont="1" applyFill="1" applyBorder="1" applyAlignment="1">
      <alignment horizontal="justify" vertical="center" wrapText="1"/>
    </xf>
    <xf numFmtId="0" fontId="39" fillId="51" borderId="13" xfId="65" quotePrefix="1" applyFont="1" applyFill="1" applyBorder="1" applyAlignment="1">
      <alignment horizontal="justify" vertical="center" wrapText="1"/>
    </xf>
    <xf numFmtId="0" fontId="39" fillId="27" borderId="13" xfId="65" quotePrefix="1" applyFont="1" applyFill="1" applyBorder="1" applyAlignment="1">
      <alignment horizontal="justify" vertical="center" wrapText="1"/>
    </xf>
    <xf numFmtId="0" fontId="39" fillId="51" borderId="4" xfId="65" applyFont="1" applyFill="1" applyBorder="1" applyAlignment="1">
      <alignment horizontal="center" vertical="center" wrapText="1"/>
    </xf>
    <xf numFmtId="4" fontId="11" fillId="34" borderId="9" xfId="65" applyNumberFormat="1" applyFont="1" applyFill="1" applyBorder="1" applyAlignment="1">
      <alignment horizontal="center" vertical="center" wrapText="1"/>
    </xf>
    <xf numFmtId="0" fontId="38" fillId="0" borderId="4" xfId="65" applyFont="1" applyBorder="1" applyAlignment="1">
      <alignment horizontal="center" vertical="center" wrapText="1"/>
    </xf>
    <xf numFmtId="4" fontId="11" fillId="51" borderId="9" xfId="65" applyNumberFormat="1" applyFont="1" applyFill="1" applyBorder="1" applyAlignment="1">
      <alignment horizontal="center" vertical="center" wrapText="1"/>
    </xf>
    <xf numFmtId="4" fontId="0" fillId="51" borderId="9" xfId="65" applyNumberFormat="1" applyFont="1" applyFill="1" applyBorder="1" applyAlignment="1">
      <alignment horizontal="center" vertical="center" wrapText="1"/>
    </xf>
    <xf numFmtId="0" fontId="49" fillId="0" borderId="34" xfId="0" applyFont="1" applyBorder="1" applyAlignment="1">
      <alignment horizontal="left" vertical="center" readingOrder="1"/>
    </xf>
    <xf numFmtId="0" fontId="40" fillId="0" borderId="12" xfId="0" applyFont="1" applyBorder="1" applyAlignment="1">
      <alignment horizontal="center" vertical="center" readingOrder="1"/>
    </xf>
    <xf numFmtId="0" fontId="16" fillId="0" borderId="0" xfId="0" applyFont="1" applyAlignment="1">
      <alignment horizontal="center" vertical="center"/>
    </xf>
    <xf numFmtId="0" fontId="22" fillId="0" borderId="0" xfId="0" applyFont="1" applyAlignment="1">
      <alignment horizontal="center"/>
    </xf>
    <xf numFmtId="0" fontId="23" fillId="0" borderId="0" xfId="0" applyFont="1" applyAlignment="1">
      <alignment horizontal="center"/>
    </xf>
    <xf numFmtId="0" fontId="12" fillId="5" borderId="5" xfId="0" applyFont="1" applyFill="1" applyBorder="1" applyAlignment="1">
      <alignment horizontal="right"/>
    </xf>
    <xf numFmtId="0" fontId="12" fillId="5" borderId="9" xfId="0" applyFont="1" applyFill="1" applyBorder="1" applyAlignment="1">
      <alignment horizontal="right"/>
    </xf>
    <xf numFmtId="0" fontId="15" fillId="0" borderId="0" xfId="0" applyFont="1" applyAlignment="1">
      <alignment horizontal="left" vertical="center" wrapText="1"/>
    </xf>
    <xf numFmtId="0" fontId="12" fillId="5" borderId="3" xfId="0" applyFont="1" applyFill="1" applyBorder="1" applyAlignment="1">
      <alignment horizontal="center" vertical="center" wrapText="1"/>
    </xf>
    <xf numFmtId="0" fontId="15" fillId="0" borderId="5" xfId="0" applyFont="1" applyBorder="1" applyAlignment="1">
      <alignment horizontal="center" vertical="center"/>
    </xf>
    <xf numFmtId="0" fontId="19" fillId="0" borderId="0" xfId="0" applyFont="1" applyAlignment="1">
      <alignment horizontal="center" vertical="center"/>
    </xf>
    <xf numFmtId="0" fontId="16" fillId="2" borderId="5" xfId="0" applyFont="1" applyFill="1" applyBorder="1" applyAlignment="1">
      <alignment horizontal="right" vertical="center"/>
    </xf>
    <xf numFmtId="0" fontId="16" fillId="2" borderId="9" xfId="0" applyFont="1" applyFill="1" applyBorder="1" applyAlignment="1">
      <alignment horizontal="right" vertical="center"/>
    </xf>
    <xf numFmtId="14" fontId="15" fillId="0" borderId="0" xfId="0" applyNumberFormat="1" applyFont="1" applyAlignment="1">
      <alignment horizontal="left" vertical="center" wrapText="1"/>
    </xf>
    <xf numFmtId="0" fontId="15" fillId="0" borderId="0" xfId="0" applyFont="1" applyAlignment="1">
      <alignment horizontal="center" vertical="center" wrapText="1"/>
    </xf>
    <xf numFmtId="0" fontId="37" fillId="13" borderId="5" xfId="15" applyFont="1" applyFill="1" applyBorder="1" applyAlignment="1">
      <alignment horizontal="center" vertical="center"/>
    </xf>
    <xf numFmtId="0" fontId="37" fillId="13" borderId="4" xfId="15" applyFont="1" applyFill="1" applyBorder="1" applyAlignment="1">
      <alignment horizontal="center" vertical="center"/>
    </xf>
    <xf numFmtId="0" fontId="37" fillId="13" borderId="9" xfId="15" applyFont="1" applyFill="1" applyBorder="1" applyAlignment="1">
      <alignment horizontal="center" vertical="center"/>
    </xf>
    <xf numFmtId="0" fontId="37" fillId="13" borderId="5" xfId="15" applyFont="1" applyFill="1" applyBorder="1" applyAlignment="1">
      <alignment horizontal="center" vertical="center" wrapText="1"/>
    </xf>
    <xf numFmtId="0" fontId="37" fillId="13" borderId="4" xfId="15" applyFont="1" applyFill="1" applyBorder="1" applyAlignment="1">
      <alignment horizontal="center" vertical="center" wrapText="1"/>
    </xf>
    <xf numFmtId="0" fontId="37" fillId="13" borderId="9" xfId="15" applyFont="1" applyFill="1" applyBorder="1" applyAlignment="1">
      <alignment horizontal="center" vertical="center" wrapText="1"/>
    </xf>
    <xf numFmtId="0" fontId="11" fillId="0" borderId="5" xfId="18" applyFont="1" applyBorder="1" applyAlignment="1">
      <alignment horizontal="center" vertical="center" wrapText="1"/>
    </xf>
    <xf numFmtId="0" fontId="11" fillId="0" borderId="9" xfId="18" applyFont="1" applyBorder="1" applyAlignment="1">
      <alignment horizontal="center" vertical="center" wrapText="1"/>
    </xf>
    <xf numFmtId="0" fontId="11" fillId="0" borderId="5" xfId="4" applyBorder="1" applyAlignment="1">
      <alignment horizontal="center" vertical="center"/>
    </xf>
    <xf numFmtId="0" fontId="11" fillId="0" borderId="9" xfId="4" applyBorder="1" applyAlignment="1">
      <alignment horizontal="center" vertical="center"/>
    </xf>
    <xf numFmtId="0" fontId="50" fillId="10" borderId="5" xfId="18" applyFont="1" applyFill="1" applyBorder="1" applyAlignment="1">
      <alignment horizontal="center" vertical="center" wrapText="1"/>
    </xf>
    <xf numFmtId="0" fontId="50" fillId="10" borderId="9" xfId="18" applyFont="1" applyFill="1" applyBorder="1" applyAlignment="1">
      <alignment horizontal="center" vertical="center" wrapText="1"/>
    </xf>
    <xf numFmtId="0" fontId="51" fillId="0" borderId="5" xfId="18" applyFont="1" applyBorder="1" applyAlignment="1">
      <alignment horizontal="left" vertical="center" wrapText="1"/>
    </xf>
    <xf numFmtId="0" fontId="51" fillId="0" borderId="4" xfId="18" applyFont="1" applyBorder="1" applyAlignment="1">
      <alignment horizontal="left" vertical="center" wrapText="1"/>
    </xf>
    <xf numFmtId="0" fontId="51" fillId="0" borderId="9" xfId="18" applyFont="1" applyBorder="1" applyAlignment="1">
      <alignment horizontal="left" vertical="center" wrapText="1"/>
    </xf>
    <xf numFmtId="0" fontId="0" fillId="0" borderId="5" xfId="18" applyFont="1" applyBorder="1" applyAlignment="1">
      <alignment horizontal="center" vertical="center" wrapText="1"/>
    </xf>
    <xf numFmtId="0" fontId="27" fillId="7" borderId="5" xfId="18" quotePrefix="1" applyFont="1" applyFill="1" applyBorder="1" applyAlignment="1">
      <alignment horizontal="center" vertical="center"/>
    </xf>
    <xf numFmtId="0" fontId="27" fillId="7" borderId="4" xfId="18" quotePrefix="1" applyFont="1" applyFill="1" applyBorder="1" applyAlignment="1">
      <alignment horizontal="center" vertical="center"/>
    </xf>
    <xf numFmtId="0" fontId="27" fillId="7" borderId="9" xfId="18" quotePrefix="1" applyFont="1" applyFill="1" applyBorder="1" applyAlignment="1">
      <alignment horizontal="center" vertical="center"/>
    </xf>
    <xf numFmtId="0" fontId="28" fillId="0" borderId="3" xfId="18" quotePrefix="1" applyFont="1" applyBorder="1" applyAlignment="1">
      <alignment horizontal="left" vertical="center" wrapText="1"/>
    </xf>
    <xf numFmtId="0" fontId="28" fillId="0" borderId="3" xfId="18" applyFont="1" applyBorder="1" applyAlignment="1">
      <alignment horizontal="left" vertical="center" wrapText="1"/>
    </xf>
    <xf numFmtId="0" fontId="49" fillId="7" borderId="5" xfId="3" applyFont="1" applyFill="1" applyBorder="1" applyAlignment="1">
      <alignment horizontal="center" vertical="center"/>
    </xf>
    <xf numFmtId="0" fontId="49" fillId="7" borderId="4" xfId="3" applyFont="1" applyFill="1" applyBorder="1" applyAlignment="1">
      <alignment horizontal="center" vertical="center"/>
    </xf>
    <xf numFmtId="0" fontId="49" fillId="7" borderId="9" xfId="3" applyFont="1" applyFill="1" applyBorder="1" applyAlignment="1">
      <alignment horizontal="center" vertical="center"/>
    </xf>
    <xf numFmtId="0" fontId="16" fillId="0" borderId="39" xfId="0" applyFont="1" applyBorder="1" applyAlignment="1">
      <alignment horizontal="center" vertical="center"/>
    </xf>
    <xf numFmtId="0" fontId="19" fillId="0" borderId="39" xfId="0" applyFont="1" applyBorder="1" applyAlignment="1">
      <alignment horizontal="center" vertical="center"/>
    </xf>
    <xf numFmtId="0" fontId="12" fillId="5" borderId="16"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3" fillId="0" borderId="3" xfId="0" applyFont="1" applyBorder="1" applyAlignment="1">
      <alignment horizontal="center" vertical="center" textRotation="90"/>
    </xf>
    <xf numFmtId="0" fontId="13" fillId="0" borderId="3" xfId="0" applyFont="1" applyBorder="1" applyAlignment="1">
      <alignment horizontal="center" vertical="center"/>
    </xf>
    <xf numFmtId="0" fontId="13" fillId="0" borderId="3" xfId="0" applyFont="1" applyBorder="1" applyAlignment="1">
      <alignment horizontal="left" vertical="center" wrapText="1"/>
    </xf>
    <xf numFmtId="10" fontId="13" fillId="0" borderId="3" xfId="0" applyNumberFormat="1" applyFont="1" applyBorder="1" applyAlignment="1">
      <alignment horizontal="center" vertical="center"/>
    </xf>
    <xf numFmtId="166" fontId="13" fillId="0" borderId="3" xfId="0" applyNumberFormat="1" applyFont="1" applyBorder="1" applyAlignment="1">
      <alignment horizontal="center" vertical="center"/>
    </xf>
    <xf numFmtId="0" fontId="13" fillId="0" borderId="3" xfId="0" quotePrefix="1" applyFont="1" applyBorder="1" applyAlignment="1">
      <alignment horizontal="center" vertical="center"/>
    </xf>
    <xf numFmtId="166" fontId="16" fillId="0" borderId="3" xfId="0" applyNumberFormat="1" applyFont="1" applyBorder="1" applyAlignment="1">
      <alignment horizontal="center" vertical="center"/>
    </xf>
    <xf numFmtId="0" fontId="13" fillId="0" borderId="23" xfId="0" applyFont="1" applyBorder="1" applyAlignment="1">
      <alignment horizontal="center" vertical="center"/>
    </xf>
    <xf numFmtId="0" fontId="13" fillId="0" borderId="23" xfId="0" applyFont="1" applyBorder="1" applyAlignment="1">
      <alignment horizontal="left" vertical="center" wrapText="1"/>
    </xf>
    <xf numFmtId="166" fontId="13" fillId="0" borderId="23" xfId="0" applyNumberFormat="1" applyFont="1" applyBorder="1" applyAlignment="1">
      <alignment horizontal="center" vertical="center"/>
    </xf>
    <xf numFmtId="166" fontId="42" fillId="0" borderId="4" xfId="6" applyNumberFormat="1" applyFont="1" applyBorder="1" applyAlignment="1">
      <alignment horizontal="right" vertical="center" wrapText="1"/>
    </xf>
    <xf numFmtId="4" fontId="37" fillId="0" borderId="22" xfId="6" applyNumberFormat="1" applyFont="1" applyBorder="1" applyAlignment="1">
      <alignment horizontal="left" vertical="top" wrapText="1"/>
    </xf>
    <xf numFmtId="4" fontId="37" fillId="0" borderId="13" xfId="6" applyNumberFormat="1" applyFont="1" applyBorder="1" applyAlignment="1">
      <alignment horizontal="left" vertical="top" wrapText="1"/>
    </xf>
    <xf numFmtId="0" fontId="30" fillId="9" borderId="4" xfId="4" applyFont="1" applyFill="1" applyBorder="1" applyAlignment="1">
      <alignment horizontal="center" vertical="center" wrapText="1"/>
    </xf>
    <xf numFmtId="0" fontId="31" fillId="10" borderId="23" xfId="2" applyFont="1" applyFill="1" applyBorder="1" applyAlignment="1">
      <alignment horizontal="center" vertical="center" wrapText="1"/>
    </xf>
    <xf numFmtId="0" fontId="31" fillId="10" borderId="30" xfId="2" applyFont="1" applyFill="1" applyBorder="1" applyAlignment="1">
      <alignment horizontal="center" vertical="center" wrapText="1"/>
    </xf>
    <xf numFmtId="0" fontId="31" fillId="10" borderId="34" xfId="2" applyFont="1" applyFill="1" applyBorder="1" applyAlignment="1">
      <alignment horizontal="center" vertical="center" wrapText="1"/>
    </xf>
    <xf numFmtId="0" fontId="31" fillId="10" borderId="22" xfId="2" applyFont="1" applyFill="1" applyBorder="1" applyAlignment="1">
      <alignment horizontal="center" vertical="center" wrapText="1"/>
    </xf>
    <xf numFmtId="0" fontId="27" fillId="7" borderId="4" xfId="2" quotePrefix="1" applyFont="1" applyFill="1" applyBorder="1" applyAlignment="1">
      <alignment horizontal="center" vertical="center"/>
    </xf>
    <xf numFmtId="0" fontId="27" fillId="7" borderId="9" xfId="2" quotePrefix="1" applyFont="1" applyFill="1" applyBorder="1" applyAlignment="1">
      <alignment horizontal="center" vertical="center"/>
    </xf>
    <xf numFmtId="0" fontId="29" fillId="7" borderId="5" xfId="35" applyFont="1" applyFill="1" applyBorder="1" applyAlignment="1">
      <alignment horizontal="center" vertical="center" wrapText="1"/>
    </xf>
    <xf numFmtId="0" fontId="29" fillId="7" borderId="4" xfId="35" applyFont="1" applyFill="1" applyBorder="1" applyAlignment="1">
      <alignment horizontal="center" vertical="center" wrapText="1"/>
    </xf>
    <xf numFmtId="0" fontId="109" fillId="43" borderId="4" xfId="0" applyFont="1" applyFill="1" applyBorder="1" applyAlignment="1">
      <alignment horizontal="center" vertical="center" wrapText="1"/>
    </xf>
    <xf numFmtId="0" fontId="109" fillId="44" borderId="4" xfId="0" applyFont="1" applyFill="1" applyBorder="1" applyAlignment="1">
      <alignment horizontal="left" vertical="center" wrapText="1"/>
    </xf>
    <xf numFmtId="0" fontId="109" fillId="44" borderId="4" xfId="0" applyFont="1" applyFill="1" applyBorder="1" applyAlignment="1">
      <alignment horizontal="center" vertical="center" wrapText="1"/>
    </xf>
    <xf numFmtId="0" fontId="109" fillId="44" borderId="9" xfId="0" applyFont="1" applyFill="1" applyBorder="1" applyAlignment="1">
      <alignment horizontal="center" vertical="center" wrapText="1"/>
    </xf>
    <xf numFmtId="0" fontId="109" fillId="43" borderId="4" xfId="0" applyFont="1" applyFill="1" applyBorder="1" applyAlignment="1">
      <alignment horizontal="left" vertical="center" wrapText="1"/>
    </xf>
    <xf numFmtId="0" fontId="109" fillId="43" borderId="4" xfId="6" applyFont="1" applyFill="1" applyBorder="1" applyAlignment="1">
      <alignment horizontal="center" vertical="center" wrapText="1"/>
    </xf>
    <xf numFmtId="0" fontId="116" fillId="44" borderId="4" xfId="0" applyFont="1" applyFill="1" applyBorder="1" applyAlignment="1">
      <alignment horizontal="center" vertical="center" wrapText="1"/>
    </xf>
    <xf numFmtId="0" fontId="116" fillId="44" borderId="4" xfId="0" applyFont="1" applyFill="1" applyBorder="1" applyAlignment="1">
      <alignment horizontal="left" vertical="center" wrapText="1"/>
    </xf>
    <xf numFmtId="0" fontId="109" fillId="43" borderId="9" xfId="0" applyFont="1" applyFill="1" applyBorder="1" applyAlignment="1">
      <alignment horizontal="center" vertical="center" wrapText="1"/>
    </xf>
    <xf numFmtId="0" fontId="109" fillId="43" borderId="4" xfId="4" applyFont="1" applyFill="1" applyBorder="1" applyAlignment="1">
      <alignment horizontal="center" vertical="center" wrapText="1"/>
    </xf>
    <xf numFmtId="0" fontId="116" fillId="43" borderId="4" xfId="0" applyFont="1" applyFill="1" applyBorder="1" applyAlignment="1">
      <alignment horizontal="center" vertical="center" wrapText="1"/>
    </xf>
    <xf numFmtId="0" fontId="108" fillId="0" borderId="0" xfId="0" applyFont="1" applyAlignment="1">
      <alignment horizontal="center" vertical="center"/>
    </xf>
    <xf numFmtId="0" fontId="109" fillId="2" borderId="13" xfId="0" applyFont="1" applyFill="1" applyBorder="1" applyAlignment="1">
      <alignment horizontal="center" vertical="center" wrapText="1"/>
    </xf>
    <xf numFmtId="0" fontId="141" fillId="52" borderId="0" xfId="33" applyFont="1" applyFill="1" applyAlignment="1">
      <alignment horizontal="right" vertical="top" wrapText="1"/>
    </xf>
    <xf numFmtId="0" fontId="141" fillId="55" borderId="47" xfId="33" applyFont="1" applyFill="1" applyBorder="1" applyAlignment="1">
      <alignment horizontal="left" vertical="top" wrapText="1"/>
    </xf>
    <xf numFmtId="0" fontId="140" fillId="53" borderId="47" xfId="33" applyFont="1" applyFill="1" applyBorder="1" applyAlignment="1">
      <alignment horizontal="left" vertical="top" wrapText="1"/>
    </xf>
    <xf numFmtId="0" fontId="138" fillId="52" borderId="47" xfId="33" applyFont="1" applyFill="1" applyBorder="1" applyAlignment="1">
      <alignment horizontal="left" vertical="top" wrapText="1"/>
    </xf>
    <xf numFmtId="0" fontId="54" fillId="42" borderId="47" xfId="33" applyFont="1" applyFill="1" applyBorder="1" applyAlignment="1">
      <alignment horizontal="left" vertical="top" wrapText="1"/>
    </xf>
    <xf numFmtId="0" fontId="141" fillId="54" borderId="47" xfId="33" applyFont="1" applyFill="1" applyBorder="1" applyAlignment="1">
      <alignment horizontal="left" vertical="top" wrapText="1"/>
    </xf>
    <xf numFmtId="0" fontId="139" fillId="52" borderId="0" xfId="33" applyFont="1" applyFill="1" applyAlignment="1">
      <alignment horizontal="right" vertical="top" wrapText="1"/>
    </xf>
    <xf numFmtId="0" fontId="139" fillId="52" borderId="0" xfId="33" applyFont="1" applyFill="1" applyAlignment="1">
      <alignment horizontal="left" vertical="top" wrapText="1"/>
    </xf>
    <xf numFmtId="4" fontId="139" fillId="52" borderId="0" xfId="33" applyNumberFormat="1" applyFont="1" applyFill="1" applyAlignment="1">
      <alignment horizontal="right" vertical="top" wrapText="1"/>
    </xf>
    <xf numFmtId="0" fontId="141" fillId="52" borderId="0" xfId="33" applyFont="1" applyFill="1" applyAlignment="1">
      <alignment horizontal="center" vertical="top" wrapText="1"/>
    </xf>
    <xf numFmtId="0" fontId="138" fillId="52" borderId="47" xfId="33" applyFont="1" applyFill="1" applyBorder="1" applyAlignment="1">
      <alignment horizontal="right" vertical="top" wrapText="1"/>
    </xf>
    <xf numFmtId="0" fontId="138" fillId="52" borderId="47" xfId="33" applyFont="1" applyFill="1" applyBorder="1" applyAlignment="1">
      <alignment horizontal="center" vertical="top" wrapText="1"/>
    </xf>
    <xf numFmtId="0" fontId="37" fillId="0" borderId="22" xfId="15" applyFont="1" applyBorder="1" applyAlignment="1" applyProtection="1">
      <alignment horizontal="left" vertical="top" wrapText="1"/>
      <protection locked="0"/>
    </xf>
    <xf numFmtId="0" fontId="37" fillId="0" borderId="13" xfId="15" applyFont="1" applyBorder="1" applyAlignment="1" applyProtection="1">
      <alignment horizontal="left" vertical="top" wrapText="1"/>
      <protection locked="0"/>
    </xf>
    <xf numFmtId="0" fontId="37" fillId="0" borderId="21" xfId="15" applyFont="1" applyBorder="1" applyAlignment="1" applyProtection="1">
      <alignment horizontal="left" vertical="top" wrapText="1"/>
      <protection locked="0"/>
    </xf>
    <xf numFmtId="166" fontId="60" fillId="0" borderId="4" xfId="6" applyNumberFormat="1" applyFont="1" applyBorder="1" applyAlignment="1">
      <alignment horizontal="right" vertical="center" wrapText="1"/>
    </xf>
    <xf numFmtId="0" fontId="37" fillId="3" borderId="5" xfId="15" applyFont="1" applyFill="1" applyBorder="1" applyAlignment="1">
      <alignment horizontal="center" vertical="center"/>
    </xf>
    <xf numFmtId="0" fontId="37" fillId="3" borderId="4" xfId="15" applyFont="1" applyFill="1" applyBorder="1" applyAlignment="1">
      <alignment horizontal="center" vertical="center"/>
    </xf>
    <xf numFmtId="0" fontId="37" fillId="3" borderId="9" xfId="15" applyFont="1" applyFill="1" applyBorder="1" applyAlignment="1">
      <alignment horizontal="center" vertical="center"/>
    </xf>
    <xf numFmtId="0" fontId="37" fillId="3" borderId="5" xfId="15" applyFont="1" applyFill="1" applyBorder="1" applyAlignment="1">
      <alignment horizontal="center" vertical="center" wrapText="1"/>
    </xf>
    <xf numFmtId="0" fontId="37" fillId="3" borderId="9" xfId="15" applyFont="1" applyFill="1" applyBorder="1" applyAlignment="1">
      <alignment horizontal="center" vertical="center" wrapText="1"/>
    </xf>
    <xf numFmtId="0" fontId="37" fillId="0" borderId="34" xfId="15" applyFont="1" applyBorder="1" applyAlignment="1" applyProtection="1">
      <alignment horizontal="left" vertical="center" wrapText="1"/>
      <protection locked="0"/>
    </xf>
    <xf numFmtId="0" fontId="37" fillId="0" borderId="12" xfId="15" applyFont="1" applyBorder="1" applyAlignment="1" applyProtection="1">
      <alignment horizontal="left" vertical="center" wrapText="1"/>
      <protection locked="0"/>
    </xf>
    <xf numFmtId="0" fontId="37" fillId="0" borderId="35" xfId="15" applyFont="1" applyBorder="1" applyAlignment="1" applyProtection="1">
      <alignment horizontal="left" vertical="center" wrapText="1"/>
      <protection locked="0"/>
    </xf>
    <xf numFmtId="0" fontId="84" fillId="19" borderId="3" xfId="4" applyFont="1" applyFill="1" applyBorder="1" applyAlignment="1">
      <alignment horizontal="center" vertical="center" wrapText="1"/>
    </xf>
    <xf numFmtId="0" fontId="85" fillId="6" borderId="3" xfId="2" applyFont="1" applyFill="1" applyBorder="1" applyAlignment="1">
      <alignment horizontal="center" vertical="center" wrapText="1"/>
    </xf>
    <xf numFmtId="0" fontId="27" fillId="7" borderId="3" xfId="2" quotePrefix="1" applyFont="1" applyFill="1" applyBorder="1" applyAlignment="1">
      <alignment horizontal="center" vertical="center"/>
    </xf>
    <xf numFmtId="0" fontId="11" fillId="0" borderId="5" xfId="2" quotePrefix="1" applyFont="1" applyBorder="1" applyAlignment="1">
      <alignment horizontal="center" vertical="center" wrapText="1"/>
    </xf>
    <xf numFmtId="0" fontId="11" fillId="0" borderId="9" xfId="2" quotePrefix="1" applyFont="1" applyBorder="1" applyAlignment="1">
      <alignment horizontal="center" vertical="center" wrapText="1"/>
    </xf>
    <xf numFmtId="4" fontId="27" fillId="17" borderId="5" xfId="2" applyNumberFormat="1" applyFont="1" applyFill="1" applyBorder="1" applyAlignment="1" applyProtection="1">
      <alignment horizontal="left" vertical="center"/>
      <protection hidden="1"/>
    </xf>
    <xf numFmtId="4" fontId="27" fillId="17" borderId="4" xfId="2" applyNumberFormat="1" applyFont="1" applyFill="1" applyBorder="1" applyAlignment="1" applyProtection="1">
      <alignment horizontal="left" vertical="center"/>
      <protection hidden="1"/>
    </xf>
    <xf numFmtId="0" fontId="59" fillId="3" borderId="4" xfId="4" applyFont="1" applyFill="1" applyBorder="1" applyAlignment="1">
      <alignment horizontal="left" vertical="center"/>
    </xf>
    <xf numFmtId="0" fontId="59" fillId="3" borderId="9" xfId="4" applyFont="1" applyFill="1" applyBorder="1" applyAlignment="1">
      <alignment horizontal="left" vertical="center"/>
    </xf>
    <xf numFmtId="0" fontId="59" fillId="6" borderId="23" xfId="2" applyFont="1" applyFill="1" applyBorder="1" applyAlignment="1">
      <alignment horizontal="center" vertical="center" wrapText="1"/>
    </xf>
    <xf numFmtId="0" fontId="59" fillId="6" borderId="30" xfId="2" applyFont="1" applyFill="1" applyBorder="1" applyAlignment="1">
      <alignment horizontal="center" vertical="center" wrapText="1"/>
    </xf>
    <xf numFmtId="0" fontId="59" fillId="6" borderId="35" xfId="2" applyFont="1" applyFill="1" applyBorder="1" applyAlignment="1">
      <alignment horizontal="center" vertical="center" wrapText="1"/>
    </xf>
    <xf numFmtId="0" fontId="59" fillId="6" borderId="21" xfId="2" applyFont="1" applyFill="1" applyBorder="1" applyAlignment="1">
      <alignment horizontal="center" vertical="center" wrapText="1"/>
    </xf>
    <xf numFmtId="0" fontId="26" fillId="7" borderId="4" xfId="2" applyFill="1" applyBorder="1" applyAlignment="1">
      <alignment horizontal="center" vertical="center"/>
    </xf>
    <xf numFmtId="4" fontId="85" fillId="6" borderId="23" xfId="2" applyNumberFormat="1" applyFont="1" applyFill="1" applyBorder="1" applyAlignment="1">
      <alignment horizontal="center" vertical="center" wrapText="1"/>
    </xf>
    <xf numFmtId="4" fontId="85" fillId="6" borderId="30" xfId="2" applyNumberFormat="1" applyFont="1" applyFill="1" applyBorder="1" applyAlignment="1">
      <alignment horizontal="center" vertical="center" wrapText="1"/>
    </xf>
    <xf numFmtId="0" fontId="85" fillId="6" borderId="23" xfId="2" applyFont="1" applyFill="1" applyBorder="1" applyAlignment="1">
      <alignment horizontal="center" vertical="center" wrapText="1"/>
    </xf>
    <xf numFmtId="0" fontId="85" fillId="6" borderId="30" xfId="2" applyFont="1" applyFill="1" applyBorder="1" applyAlignment="1">
      <alignment horizontal="center" vertical="center" wrapText="1"/>
    </xf>
    <xf numFmtId="0" fontId="84" fillId="19" borderId="4" xfId="4" applyFont="1" applyFill="1" applyBorder="1" applyAlignment="1">
      <alignment horizontal="center" vertical="center" wrapText="1"/>
    </xf>
    <xf numFmtId="0" fontId="84" fillId="19" borderId="9" xfId="4" applyFont="1" applyFill="1" applyBorder="1" applyAlignment="1">
      <alignment horizontal="center" vertical="center" wrapText="1"/>
    </xf>
    <xf numFmtId="0" fontId="27" fillId="7" borderId="4" xfId="2" quotePrefix="1" applyFont="1" applyFill="1" applyBorder="1" applyAlignment="1">
      <alignment horizontal="left" vertical="center"/>
    </xf>
    <xf numFmtId="0" fontId="27" fillId="7" borderId="9" xfId="2" quotePrefix="1" applyFont="1" applyFill="1" applyBorder="1" applyAlignment="1">
      <alignment horizontal="left" vertical="center"/>
    </xf>
    <xf numFmtId="4" fontId="28" fillId="17" borderId="5" xfId="2" applyNumberFormat="1" applyFont="1" applyFill="1" applyBorder="1" applyAlignment="1" applyProtection="1">
      <alignment horizontal="center" vertical="center"/>
      <protection hidden="1"/>
    </xf>
    <xf numFmtId="4" fontId="28" fillId="17" borderId="4" xfId="2" applyNumberFormat="1" applyFont="1" applyFill="1" applyBorder="1" applyAlignment="1" applyProtection="1">
      <alignment horizontal="center" vertical="center"/>
      <protection hidden="1"/>
    </xf>
    <xf numFmtId="0" fontId="21" fillId="2" borderId="5" xfId="61" applyFont="1" applyFill="1" applyBorder="1" applyAlignment="1">
      <alignment horizontal="center" vertical="center" wrapText="1"/>
    </xf>
    <xf numFmtId="0" fontId="21" fillId="2" borderId="4" xfId="61" applyFont="1" applyFill="1" applyBorder="1" applyAlignment="1">
      <alignment horizontal="center" vertical="center" wrapText="1"/>
    </xf>
    <xf numFmtId="0" fontId="21" fillId="2" borderId="9" xfId="61" applyFont="1" applyFill="1" applyBorder="1" applyAlignment="1">
      <alignment horizontal="center" vertical="center" wrapText="1"/>
    </xf>
    <xf numFmtId="0" fontId="85" fillId="6" borderId="44" xfId="2" applyFont="1" applyFill="1" applyBorder="1" applyAlignment="1">
      <alignment horizontal="center" vertical="center" wrapText="1"/>
    </xf>
    <xf numFmtId="0" fontId="21" fillId="2" borderId="5" xfId="65" applyFont="1" applyFill="1" applyBorder="1" applyAlignment="1">
      <alignment horizontal="center" vertical="center" wrapText="1"/>
    </xf>
    <xf numFmtId="0" fontId="21" fillId="2" borderId="4" xfId="65" applyFont="1" applyFill="1" applyBorder="1" applyAlignment="1">
      <alignment horizontal="center" vertical="center" wrapText="1"/>
    </xf>
    <xf numFmtId="0" fontId="21" fillId="2" borderId="9" xfId="65" applyFont="1" applyFill="1" applyBorder="1" applyAlignment="1">
      <alignment horizontal="center" vertical="center" wrapText="1"/>
    </xf>
    <xf numFmtId="0" fontId="35" fillId="34" borderId="5" xfId="6" applyFont="1" applyFill="1" applyBorder="1" applyAlignment="1">
      <alignment horizontal="center" vertical="center" wrapText="1"/>
    </xf>
    <xf numFmtId="0" fontId="35" fillId="34" borderId="4" xfId="6" applyFont="1" applyFill="1" applyBorder="1" applyAlignment="1">
      <alignment horizontal="center" vertical="center" wrapText="1"/>
    </xf>
    <xf numFmtId="0" fontId="35" fillId="51" borderId="5" xfId="6" applyFont="1" applyFill="1" applyBorder="1" applyAlignment="1">
      <alignment horizontal="center" vertical="center" wrapText="1"/>
    </xf>
    <xf numFmtId="0" fontId="35" fillId="51" borderId="4" xfId="6" applyFont="1" applyFill="1" applyBorder="1" applyAlignment="1">
      <alignment horizontal="center" vertical="center" wrapText="1"/>
    </xf>
    <xf numFmtId="0" fontId="60" fillId="33" borderId="5" xfId="6" applyFont="1" applyFill="1" applyBorder="1" applyAlignment="1">
      <alignment horizontal="left" vertical="center" wrapText="1"/>
    </xf>
    <xf numFmtId="0" fontId="60" fillId="33" borderId="4" xfId="6" applyFont="1" applyFill="1" applyBorder="1" applyAlignment="1">
      <alignment horizontal="left" vertical="center" wrapText="1"/>
    </xf>
    <xf numFmtId="0" fontId="35" fillId="27" borderId="5" xfId="6" applyFont="1" applyFill="1" applyBorder="1" applyAlignment="1">
      <alignment horizontal="left" vertical="center" wrapText="1"/>
    </xf>
    <xf numFmtId="0" fontId="35" fillId="27" borderId="4" xfId="6" applyFont="1" applyFill="1" applyBorder="1" applyAlignment="1">
      <alignment horizontal="left" vertical="center" wrapText="1"/>
    </xf>
    <xf numFmtId="0" fontId="35" fillId="34" borderId="5" xfId="6" applyFont="1" applyFill="1" applyBorder="1" applyAlignment="1">
      <alignment horizontal="left" vertical="center" wrapText="1"/>
    </xf>
    <xf numFmtId="0" fontId="35" fillId="34" borderId="4" xfId="6" applyFont="1" applyFill="1" applyBorder="1" applyAlignment="1">
      <alignment horizontal="left" vertical="center" wrapText="1"/>
    </xf>
    <xf numFmtId="0" fontId="60" fillId="33" borderId="5" xfId="6" applyFont="1" applyFill="1" applyBorder="1" applyAlignment="1">
      <alignment horizontal="left" vertical="center"/>
    </xf>
    <xf numFmtId="0" fontId="60" fillId="33" borderId="4" xfId="6" applyFont="1" applyFill="1" applyBorder="1" applyAlignment="1">
      <alignment horizontal="left" vertical="center"/>
    </xf>
    <xf numFmtId="0" fontId="35" fillId="51" borderId="5" xfId="6" applyFont="1" applyFill="1" applyBorder="1" applyAlignment="1">
      <alignment horizontal="left" vertical="center" wrapText="1"/>
    </xf>
    <xf numFmtId="0" fontId="35" fillId="51" borderId="4" xfId="6" applyFont="1" applyFill="1" applyBorder="1" applyAlignment="1">
      <alignment horizontal="left" vertical="center" wrapText="1"/>
    </xf>
    <xf numFmtId="0" fontId="35" fillId="0" borderId="4" xfId="6" applyFont="1" applyBorder="1" applyAlignment="1">
      <alignment horizontal="left" vertical="center" wrapText="1"/>
    </xf>
    <xf numFmtId="0" fontId="35" fillId="34" borderId="13" xfId="6" applyFont="1" applyFill="1" applyBorder="1" applyAlignment="1">
      <alignment horizontal="left" vertical="center" wrapText="1"/>
    </xf>
    <xf numFmtId="0" fontId="35" fillId="51" borderId="13" xfId="6" applyFont="1" applyFill="1" applyBorder="1" applyAlignment="1">
      <alignment horizontal="left" vertical="center" wrapText="1"/>
    </xf>
    <xf numFmtId="0" fontId="35" fillId="27" borderId="13" xfId="6" applyFont="1" applyFill="1" applyBorder="1" applyAlignment="1">
      <alignment horizontal="left" vertical="center" wrapText="1"/>
    </xf>
    <xf numFmtId="0" fontId="35" fillId="41" borderId="13" xfId="6" applyFont="1" applyFill="1" applyBorder="1" applyAlignment="1">
      <alignment horizontal="left" vertical="center" wrapText="1"/>
    </xf>
    <xf numFmtId="0" fontId="35" fillId="27" borderId="13" xfId="6" applyFont="1" applyFill="1" applyBorder="1" applyAlignment="1">
      <alignment horizontal="center" vertical="center" wrapText="1"/>
    </xf>
    <xf numFmtId="0" fontId="35" fillId="34" borderId="13" xfId="6" applyFont="1" applyFill="1" applyBorder="1" applyAlignment="1">
      <alignment horizontal="center" vertical="center" wrapText="1"/>
    </xf>
    <xf numFmtId="0" fontId="35" fillId="51" borderId="4" xfId="0" applyFont="1" applyFill="1" applyBorder="1" applyAlignment="1">
      <alignment horizontal="left" wrapText="1"/>
    </xf>
    <xf numFmtId="0" fontId="35" fillId="51" borderId="13" xfId="6" applyFont="1" applyFill="1" applyBorder="1" applyAlignment="1">
      <alignment horizontal="center" vertical="center" wrapText="1"/>
    </xf>
    <xf numFmtId="4" fontId="85" fillId="6" borderId="23" xfId="43" applyNumberFormat="1" applyFont="1" applyFill="1" applyBorder="1" applyAlignment="1">
      <alignment horizontal="center" vertical="center" wrapText="1"/>
    </xf>
    <xf numFmtId="4" fontId="85" fillId="6" borderId="30" xfId="43" applyNumberFormat="1" applyFont="1" applyFill="1" applyBorder="1" applyAlignment="1">
      <alignment horizontal="center" vertical="center" wrapText="1"/>
    </xf>
    <xf numFmtId="0" fontId="27" fillId="7" borderId="13" xfId="2" applyFont="1" applyFill="1" applyBorder="1" applyAlignment="1">
      <alignment horizontal="left" vertical="center"/>
    </xf>
    <xf numFmtId="0" fontId="27" fillId="7" borderId="13" xfId="2" quotePrefix="1" applyFont="1" applyFill="1" applyBorder="1" applyAlignment="1">
      <alignment horizontal="left" vertical="center"/>
    </xf>
    <xf numFmtId="4" fontId="85" fillId="6" borderId="23" xfId="28" applyNumberFormat="1" applyFont="1" applyFill="1" applyBorder="1" applyAlignment="1">
      <alignment horizontal="center" vertical="center" wrapText="1"/>
    </xf>
    <xf numFmtId="4" fontId="85" fillId="6" borderId="30" xfId="28" applyNumberFormat="1"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6" fillId="0" borderId="0" xfId="0" applyFont="1" applyAlignment="1">
      <alignment horizontal="justify" vertical="center" wrapText="1"/>
    </xf>
    <xf numFmtId="0" fontId="1" fillId="0" borderId="3" xfId="0" applyFont="1" applyBorder="1" applyAlignment="1">
      <alignment horizontal="center" vertical="center"/>
    </xf>
    <xf numFmtId="0" fontId="1" fillId="0" borderId="3" xfId="0" applyFont="1" applyBorder="1" applyAlignment="1">
      <alignment horizontal="left" vertical="center" wrapText="1"/>
    </xf>
    <xf numFmtId="10" fontId="1" fillId="0" borderId="3" xfId="0" applyNumberFormat="1" applyFont="1" applyBorder="1" applyAlignment="1">
      <alignment horizontal="center" vertical="center"/>
    </xf>
    <xf numFmtId="166" fontId="1" fillId="0" borderId="3" xfId="0" applyNumberFormat="1" applyFont="1" applyBorder="1" applyAlignment="1">
      <alignment horizontal="center" vertical="center"/>
    </xf>
    <xf numFmtId="0" fontId="1" fillId="0" borderId="3" xfId="0" applyFont="1" applyBorder="1" applyAlignment="1">
      <alignment horizontal="left" vertical="center"/>
    </xf>
    <xf numFmtId="0" fontId="1" fillId="0" borderId="23" xfId="0" applyFont="1" applyBorder="1" applyAlignment="1">
      <alignment horizontal="center" vertical="center"/>
    </xf>
    <xf numFmtId="0" fontId="1" fillId="0" borderId="23" xfId="0" applyFont="1" applyBorder="1" applyAlignment="1">
      <alignment horizontal="left" vertical="center" wrapText="1"/>
    </xf>
    <xf numFmtId="10" fontId="1" fillId="0" borderId="23" xfId="0" applyNumberFormat="1" applyFont="1" applyBorder="1" applyAlignment="1">
      <alignment horizontal="center" vertical="center"/>
    </xf>
    <xf numFmtId="166" fontId="1" fillId="0" borderId="23" xfId="0" applyNumberFormat="1" applyFont="1" applyBorder="1" applyAlignment="1">
      <alignment horizontal="center" vertical="center"/>
    </xf>
    <xf numFmtId="0" fontId="1" fillId="0" borderId="8" xfId="0" applyFont="1" applyBorder="1" applyAlignment="1">
      <alignment horizontal="center" vertical="center"/>
    </xf>
    <xf numFmtId="0" fontId="1" fillId="0" borderId="16" xfId="0" applyFont="1" applyBorder="1" applyAlignment="1">
      <alignment horizontal="center" vertical="center"/>
    </xf>
    <xf numFmtId="0" fontId="1" fillId="0" borderId="14" xfId="0" applyFont="1" applyBorder="1" applyAlignment="1">
      <alignment horizontal="center" vertical="center"/>
    </xf>
    <xf numFmtId="0" fontId="1" fillId="0" borderId="6" xfId="0" applyFont="1" applyBorder="1" applyAlignment="1">
      <alignment horizontal="center" vertical="center"/>
    </xf>
    <xf numFmtId="0" fontId="25" fillId="0" borderId="12" xfId="0" applyFont="1" applyBorder="1" applyAlignment="1"/>
    <xf numFmtId="0" fontId="74" fillId="0" borderId="0" xfId="33" applyAlignment="1"/>
  </cellXfs>
  <cellStyles count="67">
    <cellStyle name="Hiperlink" xfId="55" builtinId="8"/>
    <cellStyle name="Hiperlink 2" xfId="56" xr:uid="{70099F33-C7B3-4666-AD82-BFD20491BC94}"/>
    <cellStyle name="Hiperlink 3 2" xfId="37" xr:uid="{01F75B6B-9FC2-4AA8-9288-65B4CD46C411}"/>
    <cellStyle name="Moeda" xfId="48" builtinId="4"/>
    <cellStyle name="Moeda 14" xfId="19" xr:uid="{00000000-0005-0000-0000-000001000000}"/>
    <cellStyle name="Moeda 2" xfId="8" xr:uid="{00000000-0005-0000-0000-000002000000}"/>
    <cellStyle name="Moeda 3" xfId="32" xr:uid="{00000000-0005-0000-0000-000003000000}"/>
    <cellStyle name="Moeda 3 2" xfId="41" xr:uid="{FD316F14-CB03-40F3-AEFE-6E821A59CB53}"/>
    <cellStyle name="Moeda 3 3" xfId="54" xr:uid="{14D94E83-23D3-44AB-82A6-7749BD381C6C}"/>
    <cellStyle name="Moeda 3 4" xfId="62" xr:uid="{CDBF1C2C-A3B6-4C4A-8225-8CD413C80C50}"/>
    <cellStyle name="Moeda 3 5" xfId="64" xr:uid="{8F6BD731-C9B9-4FE7-919E-13E87AB7A03E}"/>
    <cellStyle name="Moeda 3 6" xfId="66" xr:uid="{102C5472-BA65-43EA-A8EB-657D32875F0C}"/>
    <cellStyle name="Moeda 4" xfId="52" xr:uid="{95A6DA35-17FA-4BDC-A124-F7544BAF8B00}"/>
    <cellStyle name="Moeda 5" xfId="60" xr:uid="{A6BAB591-165A-4CFC-9D0A-66E333639128}"/>
    <cellStyle name="Normal" xfId="0" builtinId="0"/>
    <cellStyle name="Normal 10 2" xfId="4" xr:uid="{00000000-0005-0000-0000-000005000000}"/>
    <cellStyle name="Normal 11" xfId="3" xr:uid="{00000000-0005-0000-0000-000006000000}"/>
    <cellStyle name="Normal 11 2" xfId="26" xr:uid="{00000000-0005-0000-0000-000007000000}"/>
    <cellStyle name="Normal 11 3" xfId="27" xr:uid="{00000000-0005-0000-0000-000008000000}"/>
    <cellStyle name="Normal 11 3 2" xfId="40" xr:uid="{78465B35-502E-4D87-988E-2AF75EB45567}"/>
    <cellStyle name="Normal 11 3 3" xfId="53" xr:uid="{52CA2836-929E-42B1-8AEB-BD349F72D6CD}"/>
    <cellStyle name="Normal 11 3 4" xfId="61" xr:uid="{089AAF9A-B862-40B1-B3D2-797C30F12445}"/>
    <cellStyle name="Normal 11 3 5" xfId="63" xr:uid="{6D45CF9A-7BB4-4B93-B820-8B32A7E36E88}"/>
    <cellStyle name="Normal 11 3 6" xfId="65" xr:uid="{2C0AE175-8EB1-4154-BA89-B3B458AA95F8}"/>
    <cellStyle name="Normal 11 4" xfId="35" xr:uid="{00000000-0005-0000-0000-000009000000}"/>
    <cellStyle name="Normal 11 5" xfId="39" xr:uid="{40541436-0A53-4C3E-9F5F-DD8DB7629481}"/>
    <cellStyle name="Normal 11 6" xfId="49" xr:uid="{E24F25E9-38D2-4270-BCC0-82D14BE7194E}"/>
    <cellStyle name="Normal 13" xfId="20" xr:uid="{00000000-0005-0000-0000-00000A000000}"/>
    <cellStyle name="Normal 14 3" xfId="24" xr:uid="{00000000-0005-0000-0000-00000B000000}"/>
    <cellStyle name="Normal 15 3" xfId="23" xr:uid="{00000000-0005-0000-0000-00000C000000}"/>
    <cellStyle name="Normal 15 4" xfId="22" xr:uid="{00000000-0005-0000-0000-00000D000000}"/>
    <cellStyle name="Normal 17" xfId="21" xr:uid="{00000000-0005-0000-0000-00000E000000}"/>
    <cellStyle name="Normal 17 2" xfId="25" xr:uid="{00000000-0005-0000-0000-00000F000000}"/>
    <cellStyle name="Normal 19" xfId="47" xr:uid="{55EF077A-FD36-4E12-A75C-6CC6498B5CC7}"/>
    <cellStyle name="Normal 2" xfId="2" xr:uid="{00000000-0005-0000-0000-000010000000}"/>
    <cellStyle name="Normal 2 2" xfId="14" xr:uid="{00000000-0005-0000-0000-000011000000}"/>
    <cellStyle name="Normal 2 2 3" xfId="15" xr:uid="{00000000-0005-0000-0000-000012000000}"/>
    <cellStyle name="Normal 3" xfId="33" xr:uid="{00000000-0005-0000-0000-000013000000}"/>
    <cellStyle name="Normal 3 2" xfId="57" xr:uid="{7FD3AF77-FDE7-43C4-AAA0-37ED67503A6E}"/>
    <cellStyle name="Normal 3 2 2" xfId="6" xr:uid="{00000000-0005-0000-0000-000014000000}"/>
    <cellStyle name="Normal 4" xfId="34" xr:uid="{00000000-0005-0000-0000-000015000000}"/>
    <cellStyle name="Normal 4 2" xfId="38" xr:uid="{73CE7F9C-AA39-4637-8861-3E79CEAB53A3}"/>
    <cellStyle name="Normal 4 3" xfId="50" xr:uid="{1FBF7F7A-9F5B-4C2B-87E0-1DF4A94738C8}"/>
    <cellStyle name="Normal 5" xfId="18" xr:uid="{00000000-0005-0000-0000-000016000000}"/>
    <cellStyle name="Normal 6" xfId="17" xr:uid="{00000000-0005-0000-0000-000017000000}"/>
    <cellStyle name="Normal 7" xfId="58" xr:uid="{245B13DB-A03A-4EE8-83A8-2F2FFF76704D}"/>
    <cellStyle name="Normal 7_Pasta2" xfId="12" xr:uid="{00000000-0005-0000-0000-000018000000}"/>
    <cellStyle name="Porcentagem" xfId="36" builtinId="5"/>
    <cellStyle name="Porcentagem 2" xfId="5" xr:uid="{00000000-0005-0000-0000-000019000000}"/>
    <cellStyle name="Porcentagem 2 4" xfId="43" xr:uid="{59F490FC-F960-45FC-8895-802896B85DC1}"/>
    <cellStyle name="Porcentagem 2 6" xfId="28" xr:uid="{00000000-0005-0000-0000-00001A000000}"/>
    <cellStyle name="Porcentagem 3" xfId="16" xr:uid="{00000000-0005-0000-0000-00001B000000}"/>
    <cellStyle name="Separador de milhares 12" xfId="11" xr:uid="{00000000-0005-0000-0000-00001C000000}"/>
    <cellStyle name="Separador de milhares 12 2" xfId="46" xr:uid="{EBF7DFF6-0ED4-4BA8-B3B8-BD778EECF342}"/>
    <cellStyle name="Separador de milhares 2 3 8" xfId="31" xr:uid="{00000000-0005-0000-0000-00001D000000}"/>
    <cellStyle name="Separador de milhares 2 4 2" xfId="30" xr:uid="{00000000-0005-0000-0000-00001E000000}"/>
    <cellStyle name="TableStyleLight1" xfId="44" xr:uid="{685B8193-7879-40F4-B829-B08FB35CC8D5}"/>
    <cellStyle name="Total" xfId="1" builtinId="25" customBuiltin="1"/>
    <cellStyle name="Vírgula 15" xfId="10" xr:uid="{00000000-0005-0000-0000-000020000000}"/>
    <cellStyle name="Vírgula 2" xfId="7" xr:uid="{00000000-0005-0000-0000-000021000000}"/>
    <cellStyle name="Vírgula 2 10" xfId="9" xr:uid="{00000000-0005-0000-0000-000022000000}"/>
    <cellStyle name="Vírgula 2 11" xfId="29" xr:uid="{00000000-0005-0000-0000-000023000000}"/>
    <cellStyle name="Vírgula 2 8" xfId="42" xr:uid="{A2D0210D-D72B-4439-82BB-2CE360708C75}"/>
    <cellStyle name="Vírgula 3" xfId="13" xr:uid="{00000000-0005-0000-0000-000024000000}"/>
    <cellStyle name="Vírgula 4" xfId="45" xr:uid="{46977407-EBB2-4B9E-940F-2D37EBA78A21}"/>
    <cellStyle name="Vírgula 5" xfId="51" xr:uid="{7EFF2515-C64A-4E69-83D3-F74F29E2F122}"/>
    <cellStyle name="Vírgula 6" xfId="59" xr:uid="{5C640AE8-12A6-4082-AE63-0D2DF368B183}"/>
  </cellStyles>
  <dxfs count="37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0"/>
      </font>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47625</xdr:colOff>
      <xdr:row>2</xdr:row>
      <xdr:rowOff>28575</xdr:rowOff>
    </xdr:from>
    <xdr:to>
      <xdr:col>1</xdr:col>
      <xdr:colOff>495861</xdr:colOff>
      <xdr:row>4</xdr:row>
      <xdr:rowOff>186109</xdr:rowOff>
    </xdr:to>
    <xdr:pic>
      <xdr:nvPicPr>
        <xdr:cNvPr id="3" name="Picture 1024" descr="Resultado de imagem para LOGO UN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47625" y="428625"/>
          <a:ext cx="1095936" cy="509959"/>
        </a:xfrm>
        <a:prstGeom prst="rect">
          <a:avLst/>
        </a:prstGeom>
        <a:noFill/>
        <a:ln w="9525">
          <a:noFill/>
          <a:miter lim="800000"/>
          <a:headEnd/>
          <a:tailEnd/>
        </a:ln>
      </xdr:spPr>
    </xdr:pic>
    <xdr:clientData/>
  </xdr:twoCellAnchor>
  <xdr:twoCellAnchor editAs="oneCell">
    <xdr:from>
      <xdr:col>8</xdr:col>
      <xdr:colOff>159683</xdr:colOff>
      <xdr:row>2</xdr:row>
      <xdr:rowOff>30018</xdr:rowOff>
    </xdr:from>
    <xdr:to>
      <xdr:col>9</xdr:col>
      <xdr:colOff>304239</xdr:colOff>
      <xdr:row>5</xdr:row>
      <xdr:rowOff>831</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1283" y="430068"/>
          <a:ext cx="1097056" cy="523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66227</xdr:colOff>
      <xdr:row>1</xdr:row>
      <xdr:rowOff>27043</xdr:rowOff>
    </xdr:from>
    <xdr:to>
      <xdr:col>1</xdr:col>
      <xdr:colOff>500854</xdr:colOff>
      <xdr:row>6</xdr:row>
      <xdr:rowOff>140073</xdr:rowOff>
    </xdr:to>
    <xdr:pic>
      <xdr:nvPicPr>
        <xdr:cNvPr id="2" name="Picture 1024" descr="Resultado de imagem para LOGO UNB">
          <a:extLst>
            <a:ext uri="{FF2B5EF4-FFF2-40B4-BE49-F238E27FC236}">
              <a16:creationId xmlns:a16="http://schemas.microsoft.com/office/drawing/2014/main" id="{C7E2ABD5-3D29-404E-A7F2-C4538C4796F9}"/>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66227" y="209923"/>
          <a:ext cx="1196627" cy="989330"/>
        </a:xfrm>
        <a:prstGeom prst="rect">
          <a:avLst/>
        </a:prstGeom>
        <a:noFill/>
        <a:ln w="9525">
          <a:noFill/>
          <a:miter lim="800000"/>
          <a:headEnd/>
          <a:tailEnd/>
        </a:ln>
      </xdr:spPr>
    </xdr:pic>
    <xdr:clientData/>
  </xdr:twoCellAnchor>
  <xdr:twoCellAnchor editAs="oneCell">
    <xdr:from>
      <xdr:col>7</xdr:col>
      <xdr:colOff>701733</xdr:colOff>
      <xdr:row>1</xdr:row>
      <xdr:rowOff>870</xdr:rowOff>
    </xdr:from>
    <xdr:to>
      <xdr:col>9</xdr:col>
      <xdr:colOff>653285</xdr:colOff>
      <xdr:row>5</xdr:row>
      <xdr:rowOff>128505</xdr:rowOff>
    </xdr:to>
    <xdr:pic>
      <xdr:nvPicPr>
        <xdr:cNvPr id="3" name="Imagem 2">
          <a:extLst>
            <a:ext uri="{FF2B5EF4-FFF2-40B4-BE49-F238E27FC236}">
              <a16:creationId xmlns:a16="http://schemas.microsoft.com/office/drawing/2014/main" id="{1A89FE4F-E4C1-45EA-B1B1-04AC5721C6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69733" y="183750"/>
          <a:ext cx="1475552" cy="8286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395968</xdr:colOff>
      <xdr:row>1</xdr:row>
      <xdr:rowOff>70757</xdr:rowOff>
    </xdr:from>
    <xdr:to>
      <xdr:col>3</xdr:col>
      <xdr:colOff>4885545</xdr:colOff>
      <xdr:row>5</xdr:row>
      <xdr:rowOff>181376</xdr:rowOff>
    </xdr:to>
    <xdr:pic>
      <xdr:nvPicPr>
        <xdr:cNvPr id="2" name="Imagem 1">
          <a:extLst>
            <a:ext uri="{FF2B5EF4-FFF2-40B4-BE49-F238E27FC236}">
              <a16:creationId xmlns:a16="http://schemas.microsoft.com/office/drawing/2014/main" id="{5499E44E-C2AA-4F04-9CE2-19031E551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6808" y="238397"/>
          <a:ext cx="4489577" cy="796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593725</xdr:colOff>
      <xdr:row>1</xdr:row>
      <xdr:rowOff>104775</xdr:rowOff>
    </xdr:from>
    <xdr:to>
      <xdr:col>2</xdr:col>
      <xdr:colOff>899319</xdr:colOff>
      <xdr:row>5</xdr:row>
      <xdr:rowOff>80683</xdr:rowOff>
    </xdr:to>
    <xdr:pic>
      <xdr:nvPicPr>
        <xdr:cNvPr id="3" name="Imagem 2">
          <a:extLst>
            <a:ext uri="{FF2B5EF4-FFF2-40B4-BE49-F238E27FC236}">
              <a16:creationId xmlns:a16="http://schemas.microsoft.com/office/drawing/2014/main" id="{EC71C7E1-2FDB-4AD8-989B-CFF268B4A5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8025" y="272415"/>
          <a:ext cx="1501934" cy="661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205740</xdr:colOff>
      <xdr:row>2</xdr:row>
      <xdr:rowOff>68580</xdr:rowOff>
    </xdr:from>
    <xdr:to>
      <xdr:col>3</xdr:col>
      <xdr:colOff>4408170</xdr:colOff>
      <xdr:row>6</xdr:row>
      <xdr:rowOff>129540</xdr:rowOff>
    </xdr:to>
    <xdr:pic>
      <xdr:nvPicPr>
        <xdr:cNvPr id="2" name="Imagem 1">
          <a:extLst>
            <a:ext uri="{FF2B5EF4-FFF2-40B4-BE49-F238E27FC236}">
              <a16:creationId xmlns:a16="http://schemas.microsoft.com/office/drawing/2014/main" id="{7E90938D-5ED9-4E39-B316-484674ECBE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9420" y="693420"/>
          <a:ext cx="422148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480060</xdr:colOff>
      <xdr:row>2</xdr:row>
      <xdr:rowOff>121920</xdr:rowOff>
    </xdr:from>
    <xdr:to>
      <xdr:col>2</xdr:col>
      <xdr:colOff>327660</xdr:colOff>
      <xdr:row>6</xdr:row>
      <xdr:rowOff>106680</xdr:rowOff>
    </xdr:to>
    <xdr:pic>
      <xdr:nvPicPr>
        <xdr:cNvPr id="3" name="Imagem 2">
          <a:extLst>
            <a:ext uri="{FF2B5EF4-FFF2-40B4-BE49-F238E27FC236}">
              <a16:creationId xmlns:a16="http://schemas.microsoft.com/office/drawing/2014/main" id="{B153ECA5-0076-433F-8711-2CD42C8957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 y="746760"/>
          <a:ext cx="15316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205740</xdr:colOff>
      <xdr:row>2</xdr:row>
      <xdr:rowOff>68580</xdr:rowOff>
    </xdr:from>
    <xdr:to>
      <xdr:col>3</xdr:col>
      <xdr:colOff>4408170</xdr:colOff>
      <xdr:row>6</xdr:row>
      <xdr:rowOff>129540</xdr:rowOff>
    </xdr:to>
    <xdr:pic>
      <xdr:nvPicPr>
        <xdr:cNvPr id="4" name="Imagem 3">
          <a:extLst>
            <a:ext uri="{FF2B5EF4-FFF2-40B4-BE49-F238E27FC236}">
              <a16:creationId xmlns:a16="http://schemas.microsoft.com/office/drawing/2014/main" id="{E72F645F-BDDA-4276-A8EC-6E5CBD6D9F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9420" y="693420"/>
          <a:ext cx="422148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480060</xdr:colOff>
      <xdr:row>2</xdr:row>
      <xdr:rowOff>121920</xdr:rowOff>
    </xdr:from>
    <xdr:to>
      <xdr:col>2</xdr:col>
      <xdr:colOff>327660</xdr:colOff>
      <xdr:row>6</xdr:row>
      <xdr:rowOff>106680</xdr:rowOff>
    </xdr:to>
    <xdr:pic>
      <xdr:nvPicPr>
        <xdr:cNvPr id="5" name="Imagem 4">
          <a:extLst>
            <a:ext uri="{FF2B5EF4-FFF2-40B4-BE49-F238E27FC236}">
              <a16:creationId xmlns:a16="http://schemas.microsoft.com/office/drawing/2014/main" id="{AE4A8605-A1B3-4DBC-8634-69B7056D38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 y="746760"/>
          <a:ext cx="15316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1362075</xdr:colOff>
      <xdr:row>0</xdr:row>
      <xdr:rowOff>152400</xdr:rowOff>
    </xdr:from>
    <xdr:to>
      <xdr:col>3</xdr:col>
      <xdr:colOff>5999389</xdr:colOff>
      <xdr:row>5</xdr:row>
      <xdr:rowOff>133350</xdr:rowOff>
    </xdr:to>
    <xdr:pic>
      <xdr:nvPicPr>
        <xdr:cNvPr id="2" name="Imagem 1">
          <a:extLst>
            <a:ext uri="{FF2B5EF4-FFF2-40B4-BE49-F238E27FC236}">
              <a16:creationId xmlns:a16="http://schemas.microsoft.com/office/drawing/2014/main" id="{D47165AB-A19C-4BAC-93B3-B619CD4001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2315" y="152400"/>
          <a:ext cx="4637314"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1362075</xdr:colOff>
      <xdr:row>0</xdr:row>
      <xdr:rowOff>152400</xdr:rowOff>
    </xdr:from>
    <xdr:to>
      <xdr:col>4</xdr:col>
      <xdr:colOff>460301</xdr:colOff>
      <xdr:row>5</xdr:row>
      <xdr:rowOff>148590</xdr:rowOff>
    </xdr:to>
    <xdr:pic>
      <xdr:nvPicPr>
        <xdr:cNvPr id="2" name="Imagem 1">
          <a:extLst>
            <a:ext uri="{FF2B5EF4-FFF2-40B4-BE49-F238E27FC236}">
              <a16:creationId xmlns:a16="http://schemas.microsoft.com/office/drawing/2014/main" id="{22EAC8B4-F3CF-4E9A-B9BA-0CF720573C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2835" y="152400"/>
          <a:ext cx="4615106" cy="834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870856</xdr:colOff>
      <xdr:row>1</xdr:row>
      <xdr:rowOff>76200</xdr:rowOff>
    </xdr:from>
    <xdr:to>
      <xdr:col>3</xdr:col>
      <xdr:colOff>1065358</xdr:colOff>
      <xdr:row>5</xdr:row>
      <xdr:rowOff>45720</xdr:rowOff>
    </xdr:to>
    <xdr:pic>
      <xdr:nvPicPr>
        <xdr:cNvPr id="2" name="Imagem 1">
          <a:extLst>
            <a:ext uri="{FF2B5EF4-FFF2-40B4-BE49-F238E27FC236}">
              <a16:creationId xmlns:a16="http://schemas.microsoft.com/office/drawing/2014/main" id="{96D708AA-4469-462D-88A9-B1D325618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5156" y="243840"/>
          <a:ext cx="1657542"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593725</xdr:colOff>
      <xdr:row>1</xdr:row>
      <xdr:rowOff>104775</xdr:rowOff>
    </xdr:from>
    <xdr:to>
      <xdr:col>2</xdr:col>
      <xdr:colOff>412115</xdr:colOff>
      <xdr:row>5</xdr:row>
      <xdr:rowOff>114300</xdr:rowOff>
    </xdr:to>
    <xdr:pic>
      <xdr:nvPicPr>
        <xdr:cNvPr id="2" name="Imagem 1">
          <a:extLst>
            <a:ext uri="{FF2B5EF4-FFF2-40B4-BE49-F238E27FC236}">
              <a16:creationId xmlns:a16="http://schemas.microsoft.com/office/drawing/2014/main" id="{A58AD52E-3F69-4B98-852F-9FBFCD076A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745" y="272415"/>
          <a:ext cx="150241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152400</xdr:colOff>
      <xdr:row>1</xdr:row>
      <xdr:rowOff>0</xdr:rowOff>
    </xdr:from>
    <xdr:to>
      <xdr:col>8</xdr:col>
      <xdr:colOff>438150</xdr:colOff>
      <xdr:row>44</xdr:row>
      <xdr:rowOff>22860</xdr:rowOff>
    </xdr:to>
    <xdr:sp macro="" textlink="">
      <xdr:nvSpPr>
        <xdr:cNvPr id="2" name="Text Box 1">
          <a:extLst>
            <a:ext uri="{FF2B5EF4-FFF2-40B4-BE49-F238E27FC236}">
              <a16:creationId xmlns:a16="http://schemas.microsoft.com/office/drawing/2014/main" id="{893BA16C-973B-4DC9-8A9D-6A36FB1CA9A2}"/>
            </a:ext>
          </a:extLst>
        </xdr:cNvPr>
        <xdr:cNvSpPr txBox="1">
          <a:spLocks noChangeArrowheads="1"/>
        </xdr:cNvSpPr>
      </xdr:nvSpPr>
      <xdr:spPr bwMode="auto">
        <a:xfrm>
          <a:off x="152400" y="182880"/>
          <a:ext cx="5284470" cy="788670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r>
            <a:rPr lang="pt-BR" sz="1000" b="1" i="0" u="none" strike="noStrike">
              <a:effectLst/>
              <a:latin typeface="+mn-lt"/>
              <a:ea typeface="+mn-ea"/>
              <a:cs typeface="+mn-cs"/>
            </a:rPr>
            <a:t>UNB - UNIVERSIDADE DE BRASÍLIA</a:t>
          </a:r>
          <a:r>
            <a:rPr lang="pt-BR" sz="1200"/>
            <a:t> </a:t>
          </a:r>
        </a:p>
        <a:p>
          <a:pPr algn="l" rtl="0">
            <a:defRPr sz="1000"/>
          </a:pPr>
          <a:r>
            <a:rPr lang="pt-BR" sz="1000" b="0" i="0" u="none" strike="noStrike">
              <a:effectLst/>
              <a:latin typeface="+mn-lt"/>
              <a:ea typeface="+mn-ea"/>
              <a:cs typeface="+mn-cs"/>
            </a:rPr>
            <a:t>UNIDADE VINCULADA AO SERVIÇO.: </a:t>
          </a:r>
          <a:r>
            <a:rPr lang="pt-BR" sz="1000" b="1" i="0" u="none" strike="noStrike">
              <a:effectLst/>
              <a:latin typeface="+mn-lt"/>
              <a:ea typeface="+mn-ea"/>
              <a:cs typeface="+mn-cs"/>
            </a:rPr>
            <a:t>OS04</a:t>
          </a:r>
          <a:r>
            <a:rPr lang="pt-BR" sz="1000" b="1" i="0" u="none" strike="noStrike" baseline="0">
              <a:effectLst/>
              <a:latin typeface="+mn-lt"/>
              <a:ea typeface="+mn-ea"/>
              <a:cs typeface="+mn-cs"/>
            </a:rPr>
            <a:t> - TEATRO HELENA BARCELOS</a:t>
          </a:r>
          <a:endParaRPr lang="pt-BR" sz="1000" b="1" i="0" u="none" strike="noStrike">
            <a:effectLst/>
            <a:latin typeface="+mn-lt"/>
            <a:ea typeface="+mn-ea"/>
            <a:cs typeface="+mn-cs"/>
          </a:endParaRPr>
        </a:p>
        <a:p>
          <a:pPr algn="l" rtl="0">
            <a:defRPr sz="1000"/>
          </a:pPr>
          <a:r>
            <a:rPr lang="pt-BR" sz="1000" b="0" i="0" u="none" strike="noStrike">
              <a:effectLst/>
              <a:latin typeface="+mn-lt"/>
              <a:ea typeface="+mn-ea"/>
              <a:cs typeface="+mn-cs"/>
            </a:rPr>
            <a:t>Nº DA OS / OFB:</a:t>
          </a:r>
          <a:r>
            <a:rPr lang="pt-BR" sz="1200"/>
            <a:t> </a:t>
          </a:r>
          <a:r>
            <a:rPr lang="pt-BR" sz="1000" b="0" i="0" u="none" strike="noStrike">
              <a:effectLst/>
              <a:latin typeface="+mn-lt"/>
              <a:ea typeface="+mn-ea"/>
              <a:cs typeface="+mn-cs"/>
            </a:rPr>
            <a:t> </a:t>
          </a:r>
          <a:r>
            <a:rPr lang="pt-BR" sz="1000" b="1" i="0" u="none" strike="noStrike">
              <a:effectLst/>
              <a:latin typeface="+mn-lt"/>
              <a:ea typeface="+mn-ea"/>
              <a:cs typeface="+mn-cs"/>
            </a:rPr>
            <a:t>OS 04</a:t>
          </a:r>
          <a:r>
            <a:rPr lang="pt-BR" sz="1200"/>
            <a:t> </a:t>
          </a:r>
        </a:p>
        <a:p>
          <a:pPr algn="l" rtl="0">
            <a:defRPr sz="1000"/>
          </a:pPr>
          <a:r>
            <a:rPr lang="pt-BR" sz="1000" b="0" i="0" u="none" strike="noStrike">
              <a:effectLst/>
              <a:latin typeface="+mn-lt"/>
              <a:ea typeface="+mn-ea"/>
              <a:cs typeface="+mn-cs"/>
            </a:rPr>
            <a:t>NOME DO PROJETO:</a:t>
          </a:r>
          <a:r>
            <a:rPr lang="pt-BR" sz="1200"/>
            <a:t> </a:t>
          </a:r>
          <a:r>
            <a:rPr lang="pt-BR" sz="1000" b="1" i="0">
              <a:effectLst/>
              <a:latin typeface="+mn-lt"/>
              <a:ea typeface="+mn-ea"/>
              <a:cs typeface="+mn-cs"/>
            </a:rPr>
            <a:t>TEATRO</a:t>
          </a:r>
          <a:r>
            <a:rPr lang="pt-BR" sz="1000" b="1" i="0" baseline="0">
              <a:effectLst/>
              <a:latin typeface="+mn-lt"/>
              <a:ea typeface="+mn-ea"/>
              <a:cs typeface="+mn-cs"/>
            </a:rPr>
            <a:t> HELENA BARCELOS</a:t>
          </a:r>
          <a:endParaRPr lang="pt-BR" sz="1200"/>
        </a:p>
        <a:p>
          <a:pPr algn="l" rtl="0">
            <a:defRPr sz="1000"/>
          </a:pPr>
          <a:r>
            <a:rPr lang="pt-BR" sz="1000" b="0" i="0" u="none" strike="noStrike">
              <a:effectLst/>
              <a:latin typeface="+mn-lt"/>
              <a:ea typeface="+mn-ea"/>
              <a:cs typeface="+mn-cs"/>
            </a:rPr>
            <a:t>VERSÃO:</a:t>
          </a:r>
          <a:r>
            <a:rPr lang="pt-BR" sz="1200"/>
            <a:t> </a:t>
          </a:r>
          <a:r>
            <a:rPr lang="pt-BR" sz="1000" b="1" i="0" u="none" strike="noStrike">
              <a:effectLst/>
              <a:latin typeface="+mn-lt"/>
              <a:ea typeface="+mn-ea"/>
              <a:cs typeface="+mn-cs"/>
            </a:rPr>
            <a:t>R05</a:t>
          </a:r>
          <a:endParaRPr lang="pt-BR" sz="1200"/>
        </a:p>
        <a:p>
          <a:pPr algn="l" rtl="0">
            <a:defRPr sz="1000"/>
          </a:pPr>
          <a:r>
            <a:rPr lang="pt-BR" sz="1000" b="0" i="0" u="none" strike="noStrike">
              <a:solidFill>
                <a:sysClr val="windowText" lastClr="000000"/>
              </a:solidFill>
              <a:effectLst/>
              <a:latin typeface="+mn-lt"/>
              <a:ea typeface="+mn-ea"/>
              <a:cs typeface="+mn-cs"/>
            </a:rPr>
            <a:t>PRAZO DE CONCLUSÃO OBRA:</a:t>
          </a:r>
          <a:r>
            <a:rPr lang="pt-BR" sz="1200">
              <a:solidFill>
                <a:sysClr val="windowText" lastClr="000000"/>
              </a:solidFill>
            </a:rPr>
            <a:t> </a:t>
          </a:r>
          <a:r>
            <a:rPr lang="pt-BR" sz="1000" b="1" i="0" u="none" strike="noStrike">
              <a:solidFill>
                <a:sysClr val="windowText" lastClr="000000"/>
              </a:solidFill>
              <a:effectLst/>
              <a:latin typeface="+mn-lt"/>
              <a:ea typeface="+mn-ea"/>
              <a:cs typeface="+mn-cs"/>
            </a:rPr>
            <a:t>180 DIAS</a:t>
          </a:r>
          <a:endParaRPr lang="pt-BR" sz="1200">
            <a:solidFill>
              <a:sysClr val="windowText" lastClr="000000"/>
            </a:solidFill>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r>
            <a:rPr lang="pt-BR" sz="1200" b="0" i="0" u="none" strike="noStrike" baseline="0">
              <a:solidFill>
                <a:sysClr val="windowText" lastClr="000000"/>
              </a:solidFill>
              <a:latin typeface="Arial Narrow" panose="020B0606020202030204" pitchFamily="34" charset="0"/>
              <a:cs typeface="Arial" pitchFamily="34" charset="0"/>
            </a:rPr>
            <a:t>DECLARAÇÃO</a:t>
          </a:r>
        </a:p>
        <a:p>
          <a:pPr algn="l"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l"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 </a:t>
          </a: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Na condição de Responsável Técnico pelo orçamento declaro para os devidos fins, que os quantitativos constantes na planilha orçamentária estão compatíveis com o referido projeto da obra acima referenciada e que os custos unitários de insumos e serviços são iguais ou menores que a mediana de seus correspondentes no Sistema Nacional de Pesquisa de Custos e Índices da Construção Civil  (SINAPI), em atendimento aos dispositivos do artigo 127 da lei nº 12.309, de 9 de agosto de 2010</a:t>
          </a:r>
        </a:p>
        <a:p>
          <a:pPr marL="0" indent="0" rtl="0"/>
          <a:r>
            <a:rPr lang="pt-BR" sz="1200" b="0" i="1" u="none" strike="noStrike" baseline="0">
              <a:solidFill>
                <a:sysClr val="windowText" lastClr="000000"/>
              </a:solidFill>
              <a:latin typeface="Arial Narrow" panose="020B0606020202030204" pitchFamily="34" charset="0"/>
              <a:ea typeface="+mn-ea"/>
              <a:cs typeface="Arial" pitchFamily="34" charset="0"/>
            </a:rPr>
            <a:t>Por solicitação do CEPLAN  declaramos que a quantidade de composições próprias em orçamento se deve a especificidade do projeto a ser licitado, afim de evitar  possiveis omissões de serviços julgou-se nessária o elaboração de composições para orçamento de alguns itens..</a:t>
          </a: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Porto Alegre, 07 de Janeiro de 2022.</a:t>
          </a: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r>
            <a:rPr lang="pt-BR" sz="1200" b="0" i="1" u="none" strike="noStrike" baseline="0">
              <a:solidFill>
                <a:sysClr val="windowText" lastClr="000000"/>
              </a:solidFill>
              <a:latin typeface="Arial Narrow" panose="020B0606020202030204" pitchFamily="34" charset="0"/>
              <a:ea typeface="+mn-ea"/>
              <a:cs typeface="Arial" pitchFamily="34" charset="0"/>
            </a:rPr>
            <a:t>____________________________________</a:t>
          </a:r>
        </a:p>
        <a:p>
          <a:pPr algn="ctr" rtl="0"/>
          <a:r>
            <a:rPr lang="pt-BR" sz="1100" b="0" i="0">
              <a:effectLst/>
              <a:latin typeface="+mn-lt"/>
              <a:ea typeface="+mn-ea"/>
              <a:cs typeface="+mn-cs"/>
            </a:rPr>
            <a:t> Alexandre Leite Ribeiro Nunes</a:t>
          </a:r>
        </a:p>
        <a:p>
          <a:pPr algn="ctr" rtl="0"/>
          <a:r>
            <a:rPr lang="pt-BR" sz="1100" b="0" i="0">
              <a:effectLst/>
              <a:latin typeface="+mn-lt"/>
              <a:ea typeface="+mn-ea"/>
              <a:cs typeface="+mn-cs"/>
            </a:rPr>
            <a:t>CREA-RS nº RS180750 </a:t>
          </a:r>
          <a:endParaRPr lang="pt-BR" sz="1200" b="0" i="1" u="none" strike="noStrike" baseline="0">
            <a:solidFill>
              <a:sysClr val="windowText" lastClr="000000"/>
            </a:solidFill>
            <a:latin typeface="Arial Narrow" panose="020B0606020202030204" pitchFamily="34" charset="0"/>
            <a:ea typeface="+mn-ea"/>
            <a:cs typeface="Arial" pitchFamily="34" charset="0"/>
          </a:endParaRPr>
        </a:p>
      </xdr:txBody>
    </xdr:sp>
    <xdr:clientData/>
  </xdr:twoCellAnchor>
  <xdr:twoCellAnchor editAs="oneCell">
    <xdr:from>
      <xdr:col>2</xdr:col>
      <xdr:colOff>447675</xdr:colOff>
      <xdr:row>1</xdr:row>
      <xdr:rowOff>133350</xdr:rowOff>
    </xdr:from>
    <xdr:to>
      <xdr:col>8</xdr:col>
      <xdr:colOff>409575</xdr:colOff>
      <xdr:row>4</xdr:row>
      <xdr:rowOff>133350</xdr:rowOff>
    </xdr:to>
    <xdr:pic>
      <xdr:nvPicPr>
        <xdr:cNvPr id="3" name="Imagem 4">
          <a:extLst>
            <a:ext uri="{FF2B5EF4-FFF2-40B4-BE49-F238E27FC236}">
              <a16:creationId xmlns:a16="http://schemas.microsoft.com/office/drawing/2014/main" id="{82A5DB86-AC85-43D1-BFC0-E5FCA66844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7355" y="316230"/>
          <a:ext cx="37109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243841</xdr:colOff>
      <xdr:row>1</xdr:row>
      <xdr:rowOff>152400</xdr:rowOff>
    </xdr:from>
    <xdr:to>
      <xdr:col>2</xdr:col>
      <xdr:colOff>411481</xdr:colOff>
      <xdr:row>5</xdr:row>
      <xdr:rowOff>13467</xdr:rowOff>
    </xdr:to>
    <xdr:pic>
      <xdr:nvPicPr>
        <xdr:cNvPr id="4" name="Imagem 3">
          <a:extLst>
            <a:ext uri="{FF2B5EF4-FFF2-40B4-BE49-F238E27FC236}">
              <a16:creationId xmlns:a16="http://schemas.microsoft.com/office/drawing/2014/main" id="{AB9EF0EA-D874-4AAA-882F-9942208968D0}"/>
            </a:ext>
          </a:extLst>
        </xdr:cNvPr>
        <xdr:cNvPicPr>
          <a:picLocks noChangeAspect="1"/>
        </xdr:cNvPicPr>
      </xdr:nvPicPr>
      <xdr:blipFill>
        <a:blip xmlns:r="http://schemas.openxmlformats.org/officeDocument/2006/relationships" r:embed="rId2"/>
        <a:stretch>
          <a:fillRect/>
        </a:stretch>
      </xdr:blipFill>
      <xdr:spPr>
        <a:xfrm>
          <a:off x="243841" y="335280"/>
          <a:ext cx="1417320" cy="59258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49696</xdr:colOff>
      <xdr:row>57</xdr:row>
      <xdr:rowOff>0</xdr:rowOff>
    </xdr:from>
    <xdr:ext cx="184731" cy="264560"/>
    <xdr:sp macro="" textlink="">
      <xdr:nvSpPr>
        <xdr:cNvPr id="2" name="CaixaDeTexto 1">
          <a:extLst>
            <a:ext uri="{FF2B5EF4-FFF2-40B4-BE49-F238E27FC236}">
              <a16:creationId xmlns:a16="http://schemas.microsoft.com/office/drawing/2014/main" id="{27E9EBBA-1226-4319-9439-AC58E99C844C}"/>
            </a:ext>
          </a:extLst>
        </xdr:cNvPr>
        <xdr:cNvSpPr txBox="1"/>
      </xdr:nvSpPr>
      <xdr:spPr>
        <a:xfrm>
          <a:off x="2249971" y="296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8701E5B9-C894-43F0-B7CB-97D43D847BD5}"/>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4</xdr:col>
      <xdr:colOff>123825</xdr:colOff>
      <xdr:row>1</xdr:row>
      <xdr:rowOff>0</xdr:rowOff>
    </xdr:from>
    <xdr:to>
      <xdr:col>4</xdr:col>
      <xdr:colOff>1543838</xdr:colOff>
      <xdr:row>4</xdr:row>
      <xdr:rowOff>66675</xdr:rowOff>
    </xdr:to>
    <xdr:pic>
      <xdr:nvPicPr>
        <xdr:cNvPr id="4" name="Imagem 3">
          <a:extLst>
            <a:ext uri="{FF2B5EF4-FFF2-40B4-BE49-F238E27FC236}">
              <a16:creationId xmlns:a16="http://schemas.microsoft.com/office/drawing/2014/main" id="{9EFF576E-0FD3-4E94-BC0A-C210AF4E00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9200" y="190500"/>
          <a:ext cx="1420013" cy="638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1170</xdr:colOff>
      <xdr:row>3</xdr:row>
      <xdr:rowOff>122144</xdr:rowOff>
    </xdr:to>
    <xdr:pic>
      <xdr:nvPicPr>
        <xdr:cNvPr id="2" name="Picture 1024" descr="Resultado de imagem para LOGO UNB">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300214</xdr:colOff>
      <xdr:row>0</xdr:row>
      <xdr:rowOff>177613</xdr:rowOff>
    </xdr:from>
    <xdr:to>
      <xdr:col>4</xdr:col>
      <xdr:colOff>1262778</xdr:colOff>
      <xdr:row>3</xdr:row>
      <xdr:rowOff>110938</xdr:rowOff>
    </xdr:to>
    <xdr:pic>
      <xdr:nvPicPr>
        <xdr:cNvPr id="3" name="Imagem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40185" y="177613"/>
          <a:ext cx="962564"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14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panose="02040503050406030204" pitchFamily="18" charset="0"/>
                          </a:rPr>
                        </m:ctrlPr>
                      </m:fPr>
                      <m:num>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panose="02040503050406030204" pitchFamily="18" charset="0"/>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2674620</xdr:colOff>
      <xdr:row>0</xdr:row>
      <xdr:rowOff>60960</xdr:rowOff>
    </xdr:from>
    <xdr:to>
      <xdr:col>5</xdr:col>
      <xdr:colOff>0</xdr:colOff>
      <xdr:row>3</xdr:row>
      <xdr:rowOff>190500</xdr:rowOff>
    </xdr:to>
    <xdr:pic>
      <xdr:nvPicPr>
        <xdr:cNvPr id="2" name="Imagem 6">
          <a:extLst>
            <a:ext uri="{FF2B5EF4-FFF2-40B4-BE49-F238E27FC236}">
              <a16:creationId xmlns:a16="http://schemas.microsoft.com/office/drawing/2014/main" id="{151ED159-426C-4CB0-8EE0-8901A555D9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60960"/>
          <a:ext cx="39547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0</xdr:row>
      <xdr:rowOff>104775</xdr:rowOff>
    </xdr:from>
    <xdr:to>
      <xdr:col>2</xdr:col>
      <xdr:colOff>930988</xdr:colOff>
      <xdr:row>3</xdr:row>
      <xdr:rowOff>104775</xdr:rowOff>
    </xdr:to>
    <xdr:pic>
      <xdr:nvPicPr>
        <xdr:cNvPr id="4" name="Imagem 3">
          <a:extLst>
            <a:ext uri="{FF2B5EF4-FFF2-40B4-BE49-F238E27FC236}">
              <a16:creationId xmlns:a16="http://schemas.microsoft.com/office/drawing/2014/main" id="{73CC36BB-E48B-4AF5-B80D-6545797D10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104775"/>
          <a:ext cx="1531063"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127187</xdr:colOff>
      <xdr:row>0</xdr:row>
      <xdr:rowOff>44823</xdr:rowOff>
    </xdr:from>
    <xdr:to>
      <xdr:col>1</xdr:col>
      <xdr:colOff>409414</xdr:colOff>
      <xdr:row>3</xdr:row>
      <xdr:rowOff>140073</xdr:rowOff>
    </xdr:to>
    <xdr:pic>
      <xdr:nvPicPr>
        <xdr:cNvPr id="2" name="Picture 1024" descr="Resultado de imagem para LOGO UNB">
          <a:extLst>
            <a:ext uri="{FF2B5EF4-FFF2-40B4-BE49-F238E27FC236}">
              <a16:creationId xmlns:a16="http://schemas.microsoft.com/office/drawing/2014/main" id="{D889086E-9073-4AE9-B006-38E26BA2EE97}"/>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7187" y="44823"/>
          <a:ext cx="1196627" cy="643890"/>
        </a:xfrm>
        <a:prstGeom prst="rect">
          <a:avLst/>
        </a:prstGeom>
        <a:noFill/>
        <a:ln w="9525">
          <a:noFill/>
          <a:miter lim="800000"/>
          <a:headEnd/>
          <a:tailEnd/>
        </a:ln>
      </xdr:spPr>
    </xdr:pic>
    <xdr:clientData/>
  </xdr:twoCellAnchor>
  <xdr:twoCellAnchor editAs="oneCell">
    <xdr:from>
      <xdr:col>8</xdr:col>
      <xdr:colOff>1343025</xdr:colOff>
      <xdr:row>2</xdr:row>
      <xdr:rowOff>2140</xdr:rowOff>
    </xdr:from>
    <xdr:to>
      <xdr:col>9</xdr:col>
      <xdr:colOff>1353632</xdr:colOff>
      <xdr:row>5</xdr:row>
      <xdr:rowOff>59290</xdr:rowOff>
    </xdr:to>
    <xdr:pic>
      <xdr:nvPicPr>
        <xdr:cNvPr id="3" name="Imagem 2">
          <a:extLst>
            <a:ext uri="{FF2B5EF4-FFF2-40B4-BE49-F238E27FC236}">
              <a16:creationId xmlns:a16="http://schemas.microsoft.com/office/drawing/2014/main" id="{66249F8E-BE77-4F74-8937-73826A0EDB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37205" y="367900"/>
          <a:ext cx="1481267" cy="605790"/>
        </a:xfrm>
        <a:prstGeom prst="rect">
          <a:avLst/>
        </a:prstGeom>
      </xdr:spPr>
    </xdr:pic>
    <xdr:clientData/>
  </xdr:twoCellAnchor>
  <xdr:twoCellAnchor editAs="oneCell">
    <xdr:from>
      <xdr:col>3</xdr:col>
      <xdr:colOff>0</xdr:colOff>
      <xdr:row>42</xdr:row>
      <xdr:rowOff>0</xdr:rowOff>
    </xdr:from>
    <xdr:to>
      <xdr:col>3</xdr:col>
      <xdr:colOff>304800</xdr:colOff>
      <xdr:row>45</xdr:row>
      <xdr:rowOff>121920</xdr:rowOff>
    </xdr:to>
    <xdr:sp macro="" textlink="">
      <xdr:nvSpPr>
        <xdr:cNvPr id="4" name="avatar">
          <a:extLst>
            <a:ext uri="{FF2B5EF4-FFF2-40B4-BE49-F238E27FC236}">
              <a16:creationId xmlns:a16="http://schemas.microsoft.com/office/drawing/2014/main" id="{E5C0FE59-02BE-45E0-903F-428395CA8812}"/>
            </a:ext>
          </a:extLst>
        </xdr:cNvPr>
        <xdr:cNvSpPr>
          <a:spLocks noChangeAspect="1" noChangeArrowheads="1"/>
        </xdr:cNvSpPr>
      </xdr:nvSpPr>
      <xdr:spPr bwMode="auto">
        <a:xfrm>
          <a:off x="6256020" y="7726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320040</xdr:colOff>
      <xdr:row>0</xdr:row>
      <xdr:rowOff>15240</xdr:rowOff>
    </xdr:from>
    <xdr:to>
      <xdr:col>4</xdr:col>
      <xdr:colOff>548640</xdr:colOff>
      <xdr:row>7</xdr:row>
      <xdr:rowOff>45720</xdr:rowOff>
    </xdr:to>
    <xdr:pic>
      <xdr:nvPicPr>
        <xdr:cNvPr id="2" name="Imagem 1">
          <a:extLst>
            <a:ext uri="{FF2B5EF4-FFF2-40B4-BE49-F238E27FC236}">
              <a16:creationId xmlns:a16="http://schemas.microsoft.com/office/drawing/2014/main" id="{2F9BFB2D-B6C8-4490-A9B9-1F1640EFF1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200" y="15240"/>
          <a:ext cx="588264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1</xdr:row>
      <xdr:rowOff>34698</xdr:rowOff>
    </xdr:from>
    <xdr:to>
      <xdr:col>2</xdr:col>
      <xdr:colOff>1269419</xdr:colOff>
      <xdr:row>6</xdr:row>
      <xdr:rowOff>82323</xdr:rowOff>
    </xdr:to>
    <xdr:pic>
      <xdr:nvPicPr>
        <xdr:cNvPr id="3" name="Imagem 2">
          <a:extLst>
            <a:ext uri="{FF2B5EF4-FFF2-40B4-BE49-F238E27FC236}">
              <a16:creationId xmlns:a16="http://schemas.microsoft.com/office/drawing/2014/main" id="{25343C2A-CD18-4438-9A5A-3C537F4EAC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7393" y="197984"/>
          <a:ext cx="2110340" cy="864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666750</xdr:colOff>
      <xdr:row>3</xdr:row>
      <xdr:rowOff>114300</xdr:rowOff>
    </xdr:to>
    <xdr:pic>
      <xdr:nvPicPr>
        <xdr:cNvPr id="2" name="Picture 1024" descr="Resultado de imagem para LOGO UNB">
          <a:extLst>
            <a:ext uri="{FF2B5EF4-FFF2-40B4-BE49-F238E27FC236}">
              <a16:creationId xmlns:a16="http://schemas.microsoft.com/office/drawing/2014/main" id="{7605FCA6-C0BB-42BB-8802-CC3F8BA96F4C}"/>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97304" cy="577215"/>
        </a:xfrm>
        <a:prstGeom prst="rect">
          <a:avLst/>
        </a:prstGeom>
        <a:noFill/>
        <a:ln w="9525">
          <a:noFill/>
          <a:miter lim="800000"/>
          <a:headEnd/>
          <a:tailEnd/>
        </a:ln>
      </xdr:spPr>
    </xdr:pic>
    <xdr:clientData/>
  </xdr:twoCellAnchor>
  <xdr:twoCellAnchor editAs="oneCell">
    <xdr:from>
      <xdr:col>6</xdr:col>
      <xdr:colOff>342900</xdr:colOff>
      <xdr:row>0</xdr:row>
      <xdr:rowOff>156211</xdr:rowOff>
    </xdr:from>
    <xdr:to>
      <xdr:col>6</xdr:col>
      <xdr:colOff>1607821</xdr:colOff>
      <xdr:row>3</xdr:row>
      <xdr:rowOff>137161</xdr:rowOff>
    </xdr:to>
    <xdr:pic>
      <xdr:nvPicPr>
        <xdr:cNvPr id="3" name="Imagem 2">
          <a:extLst>
            <a:ext uri="{FF2B5EF4-FFF2-40B4-BE49-F238E27FC236}">
              <a16:creationId xmlns:a16="http://schemas.microsoft.com/office/drawing/2014/main" id="{60B1A4F6-76A5-4463-8E82-5A6E395FBE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15200" y="156211"/>
          <a:ext cx="1264921" cy="5295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621030</xdr:colOff>
      <xdr:row>5</xdr:row>
      <xdr:rowOff>15240</xdr:rowOff>
    </xdr:to>
    <xdr:pic>
      <xdr:nvPicPr>
        <xdr:cNvPr id="2" name="Picture 1024" descr="Resultado de imagem para LOGO UNB">
          <a:extLst>
            <a:ext uri="{FF2B5EF4-FFF2-40B4-BE49-F238E27FC236}">
              <a16:creationId xmlns:a16="http://schemas.microsoft.com/office/drawing/2014/main" id="{9C6087EA-789B-4EBF-89C4-177A4D73F383}"/>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97304" cy="805815"/>
        </a:xfrm>
        <a:prstGeom prst="rect">
          <a:avLst/>
        </a:prstGeom>
        <a:noFill/>
        <a:ln w="9525">
          <a:noFill/>
          <a:miter lim="800000"/>
          <a:headEnd/>
          <a:tailEnd/>
        </a:ln>
      </xdr:spPr>
    </xdr:pic>
    <xdr:clientData/>
  </xdr:twoCellAnchor>
  <xdr:twoCellAnchor editAs="oneCell">
    <xdr:from>
      <xdr:col>8</xdr:col>
      <xdr:colOff>699493</xdr:colOff>
      <xdr:row>0</xdr:row>
      <xdr:rowOff>69851</xdr:rowOff>
    </xdr:from>
    <xdr:to>
      <xdr:col>9</xdr:col>
      <xdr:colOff>965863</xdr:colOff>
      <xdr:row>4</xdr:row>
      <xdr:rowOff>106681</xdr:rowOff>
    </xdr:to>
    <xdr:pic>
      <xdr:nvPicPr>
        <xdr:cNvPr id="3" name="Imagem 2">
          <a:extLst>
            <a:ext uri="{FF2B5EF4-FFF2-40B4-BE49-F238E27FC236}">
              <a16:creationId xmlns:a16="http://schemas.microsoft.com/office/drawing/2014/main" id="{035A199C-D944-4D98-A346-8CBF330E87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96093" y="69851"/>
          <a:ext cx="1256970" cy="7378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621030</xdr:colOff>
      <xdr:row>5</xdr:row>
      <xdr:rowOff>53340</xdr:rowOff>
    </xdr:to>
    <xdr:pic>
      <xdr:nvPicPr>
        <xdr:cNvPr id="2" name="Picture 1024" descr="Resultado de imagem para LOGO UNB">
          <a:extLst>
            <a:ext uri="{FF2B5EF4-FFF2-40B4-BE49-F238E27FC236}">
              <a16:creationId xmlns:a16="http://schemas.microsoft.com/office/drawing/2014/main" id="{75E9EF67-CEC9-4419-97A4-6B9F3F4044E3}"/>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97304" cy="843915"/>
        </a:xfrm>
        <a:prstGeom prst="rect">
          <a:avLst/>
        </a:prstGeom>
        <a:noFill/>
        <a:ln w="9525">
          <a:noFill/>
          <a:miter lim="800000"/>
          <a:headEnd/>
          <a:tailEnd/>
        </a:ln>
      </xdr:spPr>
    </xdr:pic>
    <xdr:clientData/>
  </xdr:twoCellAnchor>
  <xdr:twoCellAnchor editAs="oneCell">
    <xdr:from>
      <xdr:col>13</xdr:col>
      <xdr:colOff>623293</xdr:colOff>
      <xdr:row>0</xdr:row>
      <xdr:rowOff>120651</xdr:rowOff>
    </xdr:from>
    <xdr:to>
      <xdr:col>14</xdr:col>
      <xdr:colOff>889663</xdr:colOff>
      <xdr:row>5</xdr:row>
      <xdr:rowOff>10161</xdr:rowOff>
    </xdr:to>
    <xdr:pic>
      <xdr:nvPicPr>
        <xdr:cNvPr id="3" name="Imagem 2">
          <a:extLst>
            <a:ext uri="{FF2B5EF4-FFF2-40B4-BE49-F238E27FC236}">
              <a16:creationId xmlns:a16="http://schemas.microsoft.com/office/drawing/2014/main" id="{CDD1C03A-BDF9-4035-8281-DAD14018CD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311093" y="120651"/>
          <a:ext cx="1256970" cy="778510"/>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17" Type="http://schemas.openxmlformats.org/officeDocument/2006/relationships/hyperlink" Target="https://livencasa.com/porta-grelha-tigre-quadrada-prata-15x15?gclid=CjwKCAiAvriMBhAuEiwA8Cs5lZCeRf8VxYtb2fYTPQXEHPgRmHlD_lF9ZcuAiCyMLjlmK6MtuoZNERoCZsUQAvD_BwE" TargetMode="External"/><Relationship Id="rId21" Type="http://schemas.openxmlformats.org/officeDocument/2006/relationships/hyperlink" Target="https://www.aladimmetais.com.br/produto/i-a572-w-150-x-13-0-6mts-76644" TargetMode="External"/><Relationship Id="rId324" Type="http://schemas.openxmlformats.org/officeDocument/2006/relationships/hyperlink" Target="mailto:contatopanelas@gmail.com" TargetMode="External"/><Relationship Id="rId531" Type="http://schemas.openxmlformats.org/officeDocument/2006/relationships/hyperlink" Target="https://www.casasbahia.com.br/caixa-de-passagem-ar-condicionado-split-polar-cpp010-1501349645/p/1501349645?utm_medium=Cpc&amp;utm_sou..." TargetMode="External"/><Relationship Id="rId629" Type="http://schemas.openxmlformats.org/officeDocument/2006/relationships/hyperlink" Target="tel:1120266736" TargetMode="External"/><Relationship Id="rId170" Type="http://schemas.openxmlformats.org/officeDocument/2006/relationships/hyperlink" Target="tel:04732856425" TargetMode="External"/><Relationship Id="rId268" Type="http://schemas.openxmlformats.org/officeDocument/2006/relationships/hyperlink" Target="https://www.b2c.dimensional.com.br/bloco-contato-auxiliar-contator-frontal-1nf-3rh19111ha01-siemens/p?idsku=945967&amp;utm_source=%7bgoogle%7d&amp;u..." TargetMode="External"/><Relationship Id="rId475" Type="http://schemas.openxmlformats.org/officeDocument/2006/relationships/hyperlink" Target="https://www.fundicaovesuvio.com.br/tampoes/tampoes-ff/tampao-t-30-x-30-articulado?" TargetMode="External"/><Relationship Id="rId32" Type="http://schemas.openxmlformats.org/officeDocument/2006/relationships/hyperlink" Target="tel:06132976853" TargetMode="External"/><Relationship Id="rId128" Type="http://schemas.openxmlformats.org/officeDocument/2006/relationships/hyperlink" Target="mailto:Contato@9led.com.br" TargetMode="External"/><Relationship Id="rId335" Type="http://schemas.openxmlformats.org/officeDocument/2006/relationships/hyperlink" Target="mailto:atendimento.b2c@dimensional.com.br" TargetMode="External"/><Relationship Id="rId542" Type="http://schemas.openxmlformats.org/officeDocument/2006/relationships/hyperlink" Target="https://www.solerpalau.com.br/" TargetMode="External"/><Relationship Id="rId181" Type="http://schemas.openxmlformats.org/officeDocument/2006/relationships/hyperlink" Target="https://tlinfo.com.br/" TargetMode="External"/><Relationship Id="rId402" Type="http://schemas.openxmlformats.org/officeDocument/2006/relationships/hyperlink" Target="mailto:atendimento.b2c@dimensional.com.br" TargetMode="External"/><Relationship Id="rId279" Type="http://schemas.openxmlformats.org/officeDocument/2006/relationships/hyperlink" Target="mailto:loja@gruposetta.com.br" TargetMode="External"/><Relationship Id="rId486" Type="http://schemas.openxmlformats.org/officeDocument/2006/relationships/hyperlink" Target="https://produto.mercadolivre.com.br/MLB-790105548-barramento-eletrico-padro-trifasico-150a-60-polos-_JM?matt_tool=68186480&amp;matt_word=&amp;..." TargetMode="External"/><Relationship Id="rId43" Type="http://schemas.openxmlformats.org/officeDocument/2006/relationships/hyperlink" Target="https://www.leroymerlin.com.br/fita-dupla-face-3m-vhb-4910-19mm-x-5m_1567125092" TargetMode="External"/><Relationship Id="rId139" Type="http://schemas.openxmlformats.org/officeDocument/2006/relationships/hyperlink" Target="https://www.portaleletrico.com.br/atendimento/fale-conosco" TargetMode="External"/><Relationship Id="rId346" Type="http://schemas.openxmlformats.org/officeDocument/2006/relationships/hyperlink" Target="https://www.andreiluminacao.com.br/decorativo/painel-de-embutir-quadrado-led-17x17cm-12w-4000k-bivolt-438220-brilia" TargetMode="External"/><Relationship Id="rId553" Type="http://schemas.openxmlformats.org/officeDocument/2006/relationships/hyperlink" Target="https://www.extra.com.br/rt-607-e-plus-full-gauge-termostato-com-agenda-de-eventos-1500275354/p/1500275354?utm_medium=cpc&amp;utm_source=google_freelisting&amp;IdSku=1500275354&amp;idLojista=12231" TargetMode="External"/><Relationship Id="rId192" Type="http://schemas.openxmlformats.org/officeDocument/2006/relationships/hyperlink" Target="mailto:sac@blight.com.br" TargetMode="External"/><Relationship Id="rId206" Type="http://schemas.openxmlformats.org/officeDocument/2006/relationships/hyperlink" Target="mailto:atendimento.sub@submarino.com.br" TargetMode="External"/><Relationship Id="rId413" Type="http://schemas.openxmlformats.org/officeDocument/2006/relationships/hyperlink" Target="http://www.wackersul.com.br/" TargetMode="External"/><Relationship Id="rId497" Type="http://schemas.openxmlformats.org/officeDocument/2006/relationships/hyperlink" Target="https://www.eletrorastro.com.br/produto/caixa-de-passagem-sobrepor-300x300mm-branca-metal-ip-44-gomes-82440?utm_source=google&amp;utm_medium=cpc&amp;utm_campaign=&amp;gclid=CjwKCAiAvriMBhAuEiwA8Cs5lf_D2UNPVPaCVSTFanUNiu2JTNtX8m1b3NSR_AYn0eAKTWsemxHihhoCS9MQAvD_BwE" TargetMode="External"/><Relationship Id="rId620" Type="http://schemas.openxmlformats.org/officeDocument/2006/relationships/hyperlink" Target="https://www.divinotelas.com.br/pagina-de-produto/tela-quadrada-ondulada-galvanizada-1m2" TargetMode="External"/><Relationship Id="rId357" Type="http://schemas.openxmlformats.org/officeDocument/2006/relationships/hyperlink" Target="http://cnpj.info/02219124000198" TargetMode="External"/><Relationship Id="rId54" Type="http://schemas.openxmlformats.org/officeDocument/2006/relationships/hyperlink" Target="http://www.agilit.com.br/" TargetMode="External"/><Relationship Id="rId217" Type="http://schemas.openxmlformats.org/officeDocument/2006/relationships/hyperlink" Target="mailto:portal@portaleletrico.com.br" TargetMode="External"/><Relationship Id="rId564" Type="http://schemas.openxmlformats.org/officeDocument/2006/relationships/hyperlink" Target="https://www.construsitebrasil.com/redirect-whatsapp.php?phone=5531991859030" TargetMode="External"/><Relationship Id="rId424" Type="http://schemas.openxmlformats.org/officeDocument/2006/relationships/hyperlink" Target="mailto:silvia@dispan.com.br" TargetMode="External"/><Relationship Id="rId631" Type="http://schemas.openxmlformats.org/officeDocument/2006/relationships/hyperlink" Target="https://www.americanas.com.br/produto/3249119200?epar=bp_pl_00_go_pla_casaeconst_geral_gmv&amp;opn=YSMESP&amp;WT.srch=1&amp;gclid=CjwKCAiAvriMBhAuEiwA8Cs5lapAjBiQ8IwnR04pR7QeG4MLtl1JK33xIn6LVqjd2zMrNNddcLmI_RoCKYEQAvD_BwE" TargetMode="External"/><Relationship Id="rId270" Type="http://schemas.openxmlformats.org/officeDocument/2006/relationships/hyperlink" Target="mailto:atendimento.acom@americanas.com" TargetMode="External"/><Relationship Id="rId65" Type="http://schemas.openxmlformats.org/officeDocument/2006/relationships/hyperlink" Target="tel:+551132280900" TargetMode="External"/><Relationship Id="rId130" Type="http://schemas.openxmlformats.org/officeDocument/2006/relationships/hyperlink" Target="mailto:atendimento.b2c@dimensional.com.br" TargetMode="External"/><Relationship Id="rId368" Type="http://schemas.openxmlformats.org/officeDocument/2006/relationships/hyperlink" Target="mailto:corporativo@centralcabos.com.br" TargetMode="External"/><Relationship Id="rId575" Type="http://schemas.openxmlformats.org/officeDocument/2006/relationships/hyperlink" Target="https://www.lojadomecanico.com.br/produto/124061/51/829/Cabo-Silflex-PP-500-V-3-x-15mm-Preto-Rolo-100-Metros/153/?utm_source=googleshopping&amp;utm_campaign=xmlshopping&amp;utm_medium=cpc&amp;utm_content=124061&amp;gclid=CjwKCAiAm7OMBhAQEiwArvGi3NJYQukRk4lNKcAhcUktqU3GBRbjtJAjU6d9e95cNnFFZT9XTH0UyRoC3t4QAvD_BwE" TargetMode="External"/><Relationship Id="rId228" Type="http://schemas.openxmlformats.org/officeDocument/2006/relationships/hyperlink" Target="mailto:ouvidoria@consorcioluiza.com.br" TargetMode="External"/><Relationship Id="rId435" Type="http://schemas.openxmlformats.org/officeDocument/2006/relationships/hyperlink" Target="https://www.pontofrio.com.br/disjuntor-caixa-moldada-weg-200a-3-polos-dwp-1524681079/p/1524681079?utm_medium=cpc&amp;utm_source=GP_PLA&amp;IdSku=1524681079&amp;idLojista=82714&amp;utm_campaign=3P_All-Produtcs_SSC&amp;gclid=CjwKCAiAvriMBhAuEiwA8Cs5lbf3MD6bwU7za9nLexQTJarAEJz1EZV3YF071UzF5dzylsii1OcHaxoCavsQAvD_BwE" TargetMode="External"/><Relationship Id="rId642" Type="http://schemas.openxmlformats.org/officeDocument/2006/relationships/hyperlink" Target="mailto:sac@casasbahia.com.br" TargetMode="External"/><Relationship Id="rId281" Type="http://schemas.openxmlformats.org/officeDocument/2006/relationships/hyperlink" Target="https://www.portaleletrico.com.br/terminal-ilhos-simples-70mm-amarelo-eletrokit-1057/p?idsku=1057&amp;gclid=Cj0KCQjwqKuKBhCxARIsACf4XuE_." TargetMode="External"/><Relationship Id="rId502" Type="http://schemas.openxmlformats.org/officeDocument/2006/relationships/hyperlink" Target="mailto:andre@kleber.com.br" TargetMode="External"/><Relationship Id="rId76" Type="http://schemas.openxmlformats.org/officeDocument/2006/relationships/hyperlink" Target="https://www.tocaobra.com.br/p/7611152/torneira-de-mesa-para-banheiro-com-alavanca-bica-alta-benefit-cromado-docol-00946606-unitario?gclid=CjwKCAjw49qKBhAoEiwAHQVTo2Kx__BLdKyFK-J3R_vFXbmaEJcG7BBVENqDZEfzhFhan91mx1Q76xoCDRsQAvD_BwE" TargetMode="External"/><Relationship Id="rId141" Type="http://schemas.openxmlformats.org/officeDocument/2006/relationships/hyperlink" Target="mailto:corporativo@lojadomecanico.com.br" TargetMode="External"/><Relationship Id="rId379" Type="http://schemas.openxmlformats.org/officeDocument/2006/relationships/hyperlink" Target="https://www.santil.com.br/produto/septo-divisor-perfurado-50mm-com-3-metros-ch22-calhas-kennedy/2730478/" TargetMode="External"/><Relationship Id="rId586" Type="http://schemas.openxmlformats.org/officeDocument/2006/relationships/hyperlink" Target="https://www.casasbahia.com.br/" TargetMode="External"/><Relationship Id="rId7" Type="http://schemas.openxmlformats.org/officeDocument/2006/relationships/hyperlink" Target="mailto:contato@piresmartins.com.br" TargetMode="External"/><Relationship Id="rId239" Type="http://schemas.openxmlformats.org/officeDocument/2006/relationships/hyperlink" Target="https://www.teky.com.br/8147/cinta-galvanizada-circular-150mm-com-parafuso-nac-ferragens?sa=X&amp;ved=0CF0QyLAHahcKEwiw-sfu45LzAhUAA.." TargetMode="External"/><Relationship Id="rId446" Type="http://schemas.openxmlformats.org/officeDocument/2006/relationships/hyperlink" Target="mailto:atendimento.acom@americanas.com" TargetMode="External"/><Relationship Id="rId292" Type="http://schemas.openxmlformats.org/officeDocument/2006/relationships/hyperlink" Target="mailto:portal@portaleletrico.com.br" TargetMode="External"/><Relationship Id="rId306" Type="http://schemas.openxmlformats.org/officeDocument/2006/relationships/hyperlink" Target="https://www.santil.com.br/produto/terminal-de-cobre-a-compressao-120mm-intelli/2897081/?gclid=Cj0KCQjwqKuKBhCxARIsACf4XuE1mP8yO8z..." TargetMode="External"/><Relationship Id="rId87" Type="http://schemas.openxmlformats.org/officeDocument/2006/relationships/hyperlink" Target="mailto:atendimento@telhanorte.com.br" TargetMode="External"/><Relationship Id="rId513" Type="http://schemas.openxmlformats.org/officeDocument/2006/relationships/hyperlink" Target="http://cnpj.info/93825123000142" TargetMode="External"/><Relationship Id="rId597" Type="http://schemas.openxmlformats.org/officeDocument/2006/relationships/hyperlink" Target="https://www.carrefour.com.br/suporte-split-600mm-inox-gallant-mp11834509/p?utm_medium=sem&amp;utm_source=google_pla_3p&amp;utm_campaign=t&#8230;" TargetMode="External"/><Relationship Id="rId152" Type="http://schemas.openxmlformats.org/officeDocument/2006/relationships/hyperlink" Target="mailto:atendimento.acom@americanas.com" TargetMode="External"/><Relationship Id="rId457" Type="http://schemas.openxmlformats.org/officeDocument/2006/relationships/hyperlink" Target="tel:+551139332127" TargetMode="External"/><Relationship Id="rId14" Type="http://schemas.openxmlformats.org/officeDocument/2006/relationships/hyperlink" Target="https://www.mixxferramentas.com.br/grampo-para-cabo-de-aco-14" TargetMode="External"/><Relationship Id="rId317" Type="http://schemas.openxmlformats.org/officeDocument/2006/relationships/hyperlink" Target="mailto:faleconosco@eletrotrafo.com.br" TargetMode="External"/><Relationship Id="rId524" Type="http://schemas.openxmlformats.org/officeDocument/2006/relationships/hyperlink" Target="http://www.kleber.com.br/home" TargetMode="External"/><Relationship Id="rId98" Type="http://schemas.openxmlformats.org/officeDocument/2006/relationships/hyperlink" Target="mailto:vendas@salfatis.com.br" TargetMode="External"/><Relationship Id="rId163" Type="http://schemas.openxmlformats.org/officeDocument/2006/relationships/hyperlink" Target="mailto:vendas@laydner.com" TargetMode="External"/><Relationship Id="rId370" Type="http://schemas.openxmlformats.org/officeDocument/2006/relationships/hyperlink" Target="mailto:falecom@sac.extra.com.br" TargetMode="External"/><Relationship Id="rId230" Type="http://schemas.openxmlformats.org/officeDocument/2006/relationships/hyperlink" Target="mailto:rh@doutorirrigacao.com.br" TargetMode="External"/><Relationship Id="rId468" Type="http://schemas.openxmlformats.org/officeDocument/2006/relationships/hyperlink" Target="https://www.americanas.com.br/produto/2030961806?epar=bp_pl_00_go_pla_casaeconst_geral_gmv&amp;opn=YSMESP&amp;WT.srch=1&amp;gclid=CjwKCAiAvriMBhAuEiwA8Cs5lYH6vcMo6AhMnfBjb3ckaX1iEkFO6d-g6iL3euwT2x6Uy0sZmyy3CBoCo2UQAvD_BwE" TargetMode="External"/><Relationship Id="rId25" Type="http://schemas.openxmlformats.org/officeDocument/2006/relationships/hyperlink" Target="mailto:contato@tocaobra.com.br" TargetMode="External"/><Relationship Id="rId328" Type="http://schemas.openxmlformats.org/officeDocument/2006/relationships/hyperlink" Target="mailto:portal@portaleletrico.com.br" TargetMode="External"/><Relationship Id="rId535" Type="http://schemas.openxmlformats.org/officeDocument/2006/relationships/hyperlink" Target="https://www.lojadorefrigerista.com.br/coxim-ar-condicionado-tipo-podium-ps538/p" TargetMode="External"/><Relationship Id="rId174" Type="http://schemas.openxmlformats.org/officeDocument/2006/relationships/hyperlink" Target="phone:+554335205000" TargetMode="External"/><Relationship Id="rId381" Type="http://schemas.openxmlformats.org/officeDocument/2006/relationships/hyperlink" Target="http://cnpj.info/05255141000179" TargetMode="External"/><Relationship Id="rId602" Type="http://schemas.openxmlformats.org/officeDocument/2006/relationships/hyperlink" Target="mailto:sac@eletrofrigor.com.br" TargetMode="External"/><Relationship Id="rId241" Type="http://schemas.openxmlformats.org/officeDocument/2006/relationships/hyperlink" Target="https://atacadodeinformatica.com.br/" TargetMode="External"/><Relationship Id="rId479" Type="http://schemas.openxmlformats.org/officeDocument/2006/relationships/hyperlink" Target="https://pollofundidos.com.br/produtos/tampao-de-ferro-fundido-articulado-leve-80-x-80-cm/?pf=gs&amp;gclid=Cj0KCQjwwY-LBhD6ARIsACvT72Nxkjg." TargetMode="External"/><Relationship Id="rId36" Type="http://schemas.openxmlformats.org/officeDocument/2006/relationships/hyperlink" Target="https://www.schirmann.com.br/torneira-de-mesa-fechamento-automatico-para-banheiro-deca-decamatic-eco-1173-c-bica-baixa-cromado/p?idsku..." TargetMode="External"/><Relationship Id="rId339" Type="http://schemas.openxmlformats.org/officeDocument/2006/relationships/hyperlink" Target="mailto:adilson@dlight.com.br" TargetMode="External"/><Relationship Id="rId546" Type="http://schemas.openxmlformats.org/officeDocument/2006/relationships/hyperlink" Target="https://www.solerpalau.com.br/" TargetMode="External"/><Relationship Id="rId101" Type="http://schemas.openxmlformats.org/officeDocument/2006/relationships/hyperlink" Target="mailto:sac@abcconstru&#231;&#227;o.com.br" TargetMode="External"/><Relationship Id="rId185" Type="http://schemas.openxmlformats.org/officeDocument/2006/relationships/hyperlink" Target="mailto:contato@teky.com.br" TargetMode="External"/><Relationship Id="rId406" Type="http://schemas.openxmlformats.org/officeDocument/2006/relationships/hyperlink" Target="http://www.ormazabal.com/" TargetMode="External"/><Relationship Id="rId392" Type="http://schemas.openxmlformats.org/officeDocument/2006/relationships/hyperlink" Target="mailto:portal@portaleletrico.com.br" TargetMode="External"/><Relationship Id="rId613" Type="http://schemas.openxmlformats.org/officeDocument/2006/relationships/hyperlink" Target="https://invictusequipamentos.com/" TargetMode="External"/><Relationship Id="rId252" Type="http://schemas.openxmlformats.org/officeDocument/2006/relationships/hyperlink" Target="mailto:vendas@iplacas.com.br" TargetMode="External"/><Relationship Id="rId47" Type="http://schemas.openxmlformats.org/officeDocument/2006/relationships/hyperlink" Target="mailto:atendimento.acom@submarino.com" TargetMode="External"/><Relationship Id="rId112" Type="http://schemas.openxmlformats.org/officeDocument/2006/relationships/hyperlink" Target="https://www.rialti.com.br/pressostato/pressostato-ar-e-agua-margirius-40-60-psi/" TargetMode="External"/><Relationship Id="rId557" Type="http://schemas.openxmlformats.org/officeDocument/2006/relationships/hyperlink" Target="mailto:ouvidoria@consorcioluiza.com.br" TargetMode="External"/><Relationship Id="rId196" Type="http://schemas.openxmlformats.org/officeDocument/2006/relationships/hyperlink" Target="https://www.eletrorastro.com.br/produto/rele-de-impulso-telerruptor-a9c30811-1p-16a-230-240vca-schneider-82736?utm_source=google&amp;utm_m" TargetMode="External"/><Relationship Id="rId417" Type="http://schemas.openxmlformats.org/officeDocument/2006/relationships/hyperlink" Target="https://www.mundomax.com.br/conector-xlr-femea-painel-3-polos-niquelado-hx048f-hyx?gclid=CjwKCAiAvriMBhAuEiwA8Cs5ldOy884yZXHayW1SFk_UcFK5FOjc1KZC0HOs1NWFSDg7K4Fneg2pkBoCrVQQAvD_BwE" TargetMode="External"/><Relationship Id="rId459" Type="http://schemas.openxmlformats.org/officeDocument/2006/relationships/hyperlink" Target="https://www.connectparts.com.br/cabos-para-alarme-de-incendio-3-vias-de-150mm----dni-ppb315-2117669/p?idsku=2130034&amp;gclid=CjwKCAiAvriMBhAuEiwA8Cs5lUyyfVr14Uik1a7o46tcQZOWjLgkVJ4FVnVU2Oyjb_7LfJjxDaMADhoC1-8QAvD_BwE" TargetMode="External"/><Relationship Id="rId624" Type="http://schemas.openxmlformats.org/officeDocument/2006/relationships/hyperlink" Target="https://www.eletrofrigor.com.br/filtro-manta-g4-1-5mt-x-20m-200-gramas-por-metro.html?gclid=CjwKCAiAvriMBhAuEiwA8Cs5laypFb4ZX2WVw05vp6KztPEQPZyrMSY9mMwG2X9ksGuaudDygTVkjxoCvVUQAvD_BwE" TargetMode="External"/><Relationship Id="rId16" Type="http://schemas.openxmlformats.org/officeDocument/2006/relationships/hyperlink" Target="mailto:vendas@copafer.com.br" TargetMode="External"/><Relationship Id="rId221" Type="http://schemas.openxmlformats.org/officeDocument/2006/relationships/hyperlink" Target="https://www.viewtech.ind.br/catalog/product/view/id/1807/s/terminal-tubular-preto-para-cabo-6mm-100-unidades/?utm_source=&amp;utm_medium=&amp;u..." TargetMode="External"/><Relationship Id="rId263" Type="http://schemas.openxmlformats.org/officeDocument/2006/relationships/hyperlink" Target="mailto:atendimento.b2c@dimensional.com.br" TargetMode="External"/><Relationship Id="rId319" Type="http://schemas.openxmlformats.org/officeDocument/2006/relationships/hyperlink" Target="mailto:atendimento.sub@submarino.com.br" TargetMode="External"/><Relationship Id="rId470" Type="http://schemas.openxmlformats.org/officeDocument/2006/relationships/hyperlink" Target="mailto:contato@lojazaaz.com.br" TargetMode="External"/><Relationship Id="rId526" Type="http://schemas.openxmlformats.org/officeDocument/2006/relationships/hyperlink" Target="mailto:andre@kleber.com.br" TargetMode="External"/><Relationship Id="rId58" Type="http://schemas.openxmlformats.org/officeDocument/2006/relationships/hyperlink" Target="mailto:cleiciane.tunussi@montele.ind.br" TargetMode="External"/><Relationship Id="rId123" Type="http://schemas.openxmlformats.org/officeDocument/2006/relationships/hyperlink" Target="https://www.obramax.com.br/juncao-de-reducao-esgoto-serie-normal-pvc-dn-75-x-50-tigre-89040245.html" TargetMode="External"/><Relationship Id="rId330" Type="http://schemas.openxmlformats.org/officeDocument/2006/relationships/hyperlink" Target="mailto:falecom@sac.extra.com.br" TargetMode="External"/><Relationship Id="rId568" Type="http://schemas.openxmlformats.org/officeDocument/2006/relationships/hyperlink" Target="https://www.dutoar.com.br/comprar/painel-mpu-para-dutos-de-ar-condicionado-20-mm-1200-x-2000/placa/213" TargetMode="External"/><Relationship Id="rId165" Type="http://schemas.openxmlformats.org/officeDocument/2006/relationships/hyperlink" Target="mailto:ouvidoria@consorcioluiza.com.br" TargetMode="External"/><Relationship Id="rId372" Type="http://schemas.openxmlformats.org/officeDocument/2006/relationships/hyperlink" Target="mailto:sac@pontofrio.com.br" TargetMode="External"/><Relationship Id="rId428" Type="http://schemas.openxmlformats.org/officeDocument/2006/relationships/hyperlink" Target="mailto:vendas@laydner.com" TargetMode="External"/><Relationship Id="rId635" Type="http://schemas.openxmlformats.org/officeDocument/2006/relationships/hyperlink" Target="http://cnpj.info/21012774000102" TargetMode="External"/><Relationship Id="rId232" Type="http://schemas.openxmlformats.org/officeDocument/2006/relationships/hyperlink" Target="https://loja.vaportec.com.br/chave-de-fluxo-agua-mod-imp-23-220v-1" TargetMode="External"/><Relationship Id="rId274" Type="http://schemas.openxmlformats.org/officeDocument/2006/relationships/hyperlink" Target="https://www.baudaeletronica.com.br/terminal-ilhos-tubular-isolado-16mm-azul-i-16-22.html?gclid=CjwKCAjwybyJBhBwEiwAvz4G70shH2eQt-Pt1.." TargetMode="External"/><Relationship Id="rId481" Type="http://schemas.openxmlformats.org/officeDocument/2006/relationships/hyperlink" Target="https://www.americanas.com.br/produto/1709625358?sellerId=18552346000168&amp;epar=bp_pl_00_go_pla_casaeconst_geral_gmv&amp;opn=YSMESP&amp;WT.srch=1&amp;gclid=CjwKCAjwwsmLBhACEiwANq-tXNnZDrsU1TFjxTQMMiCGuYXqiyofpEq1XU5NucMohBPd7t2anwE86RoCcjIQAvD_BwE" TargetMode="External"/><Relationship Id="rId27" Type="http://schemas.openxmlformats.org/officeDocument/2006/relationships/hyperlink" Target="https://www.pontofrio.com.br/material-construcao/BanheiroAcessorios/suportes-banheiro/ralo-linear-50-cm-com-grelha-inox-tigre-5547666.html?IdSku=5547666" TargetMode="External"/><Relationship Id="rId69" Type="http://schemas.openxmlformats.org/officeDocument/2006/relationships/hyperlink" Target="https://www.google.com/search?q=lumiergry&amp;rlz=1C1OKWM_pt-BRBR950BR950&amp;oq=lumiergry&amp;aqs=chrome..69i57j46i13i175i199i433j0i13l7.2341j0j4&amp;sourceid=chrome&amp;ie=UTF-8" TargetMode="External"/><Relationship Id="rId134" Type="http://schemas.openxmlformats.org/officeDocument/2006/relationships/hyperlink" Target="mailto:sac@viewrech.ind.br" TargetMode="External"/><Relationship Id="rId537" Type="http://schemas.openxmlformats.org/officeDocument/2006/relationships/hyperlink" Target="mailto:tiagobulla@gmail.com" TargetMode="External"/><Relationship Id="rId579" Type="http://schemas.openxmlformats.org/officeDocument/2006/relationships/hyperlink" Target="https://www.frioshopping.com/difusao-de-ar/dutos/duto-flexivel-com-isolamento/duto-flexivel-com-isolamento-12" TargetMode="External"/><Relationship Id="rId80" Type="http://schemas.openxmlformats.org/officeDocument/2006/relationships/hyperlink" Target="https://www.condec.com.br/barra-de-apoio-lateral-fixa-direita-80cm-conforto-deca?parceiro=3621&amp;gclid=Cj0KCQjwpf2IBhDkARIsAGVo0D3xNnHsjEq1xHTaKkjqFr57P47mgAc3oi7ppBe-2lR5MrCZA14ga_QaArBPEAL" TargetMode="External"/><Relationship Id="rId176" Type="http://schemas.openxmlformats.org/officeDocument/2006/relationships/hyperlink" Target="https://www.eletrotrafo.com.br/" TargetMode="External"/><Relationship Id="rId341" Type="http://schemas.openxmlformats.org/officeDocument/2006/relationships/hyperlink" Target="mailto:sac@viewrech.ind.br" TargetMode="External"/><Relationship Id="rId383" Type="http://schemas.openxmlformats.org/officeDocument/2006/relationships/hyperlink" Target="https://www.anhangueraferramentas.com.br/produto/kit-barramento-trifasico-100a-para-34-modulos-din-904383n-cemar-109003" TargetMode="External"/><Relationship Id="rId439" Type="http://schemas.openxmlformats.org/officeDocument/2006/relationships/hyperlink" Target="tel:04732856425" TargetMode="External"/><Relationship Id="rId590" Type="http://schemas.openxmlformats.org/officeDocument/2006/relationships/hyperlink" Target="https://www.pontofrio.com.br/ar-condicionado-split-hi-wall-philco-30000-btu-h-quente-e-frio-monofasico-pac30000iqfm8-220-volts-1519597110/p/1519597110?utm_medium=cpc&amp;utm_source=GP_PLA&amp;IdSku=1519597110&amp;idLojista=14785&amp;utm_campaign=3P_All-Produtcs_SSC&amp;gclid=CjwKCAjwzaSLBhBJEiwAJSRoknwF4OBMUV2tN5UcCTDQRqDOGPMYadUFYJDCTmJhOXdXN-Rw6NqHsxoCNuYQAvD_BwE" TargetMode="External"/><Relationship Id="rId604" Type="http://schemas.openxmlformats.org/officeDocument/2006/relationships/hyperlink" Target="https://www.magazineluiza.com.br/gas-refrigerante-botija-r410a-r410-1134kg-para-ar-condicionado-dugold/p/bh5bd635dg/ar/aave/?&amp;seller_id=ref..." TargetMode="External"/><Relationship Id="rId646" Type="http://schemas.openxmlformats.org/officeDocument/2006/relationships/hyperlink" Target="mailto:merito@meritocomercial.com.br" TargetMode="External"/><Relationship Id="rId201" Type="http://schemas.openxmlformats.org/officeDocument/2006/relationships/hyperlink" Target="https://www.gimba.com.br/luminaria-de-emergencia/luminaria-de-emergencia-30-leds-bivolt-branco-lea-30-intelbras/?PID=59624&amp;utm_source=googleshopping&amp;utm_medium=googleshopping&amp;utm_campaign=googleshopping&amp;gclid=CjwKCAjw49qKBhAoEiwAHQVTozfu4Lmso_Lr-bOfX_nFCOVUYNyUQKlioLMo-VuGn6-mQXDsyOteHxoC__sQAvD_BwE" TargetMode="External"/><Relationship Id="rId243" Type="http://schemas.openxmlformats.org/officeDocument/2006/relationships/hyperlink" Target="mailto:sac@viewrech.ind.br" TargetMode="External"/><Relationship Id="rId285" Type="http://schemas.openxmlformats.org/officeDocument/2006/relationships/hyperlink" Target="https://www.velamar.com.br/manilha-torcida-curta-4mm.html?gclid=Cj0KCQjwqKuKBhCxARIsACf4XuFTCMadqPjZkV_kPaQSuoBbrFg6oQIE7OR..." TargetMode="External"/><Relationship Id="rId450" Type="http://schemas.openxmlformats.org/officeDocument/2006/relationships/hyperlink" Target="https://www.inspirehome.com.br/perfil-de-sobrepor-led-intelligent-linear-dimerizavel-1-metro-alto-irc-90-externo-2700k-14w-24v-aluminio-e-polimero-branco-brilia-301849/p?gclid=CjwKCAiAvriMBhAuEiwA8Cs5lW60p89xSn6zBbc9RKrLBOMA5xwXkUhks_M8zEfi7Ij7VNcWrc_t3RoCPBEQAvD_BwE" TargetMode="External"/><Relationship Id="rId506" Type="http://schemas.openxmlformats.org/officeDocument/2006/relationships/hyperlink" Target="https://trocalor.com.br/" TargetMode="External"/><Relationship Id="rId38" Type="http://schemas.openxmlformats.org/officeDocument/2006/relationships/hyperlink" Target="https://www.lumienergy.com.br/torneira-com-fechamento-automatico-deca-decamatic-eco-1173-de-bancada-cromada?utm_source=google&amp;utm_.." TargetMode="External"/><Relationship Id="rId103" Type="http://schemas.openxmlformats.org/officeDocument/2006/relationships/hyperlink" Target="https://www.magazineluiza.com.br/juncao-simples-esgoto-branco-150x100mm-tigre/p/cgb5j6kdc7/cj/jues/" TargetMode="External"/><Relationship Id="rId310" Type="http://schemas.openxmlformats.org/officeDocument/2006/relationships/hyperlink" Target="https://produto.mercadolivre.com.br/MLB-1039471797-regua-rack-central-net-19-04-tom-cabo-pp-3x250x110-20a-_JM?matt_tool=83149186&amp;mat..." TargetMode="External"/><Relationship Id="rId492" Type="http://schemas.openxmlformats.org/officeDocument/2006/relationships/hyperlink" Target="https://www.americanas.com.br/produto/3662272689?sellerId=48539548000130&amp;epar=bp_pl_00_go_pla_casaeconst_geral_gmv&amp;opn=YSMESP&amp;WT.srch=1&amp;gclid=CjwKCAiAvriMBhAuEiwA8Cs5lcTYdHjXNuQ2zhFbMFAwmh7QoE_mT3lY40wGMoulFCLJ_An42zPc-hoCuzcQAvD_BwE" TargetMode="External"/><Relationship Id="rId548" Type="http://schemas.openxmlformats.org/officeDocument/2006/relationships/hyperlink" Target="tel:1133685079" TargetMode="External"/><Relationship Id="rId91" Type="http://schemas.openxmlformats.org/officeDocument/2006/relationships/hyperlink" Target="https://api.whatsapp.com/send?l=pt&amp;phone=5511976681990&amp;text=Poderia%20me%20ajudar?" TargetMode="External"/><Relationship Id="rId145" Type="http://schemas.openxmlformats.org/officeDocument/2006/relationships/hyperlink" Target="https://www.eletrofrigor.com.br/mini-pressostato-cebolinha-de-baixa-elgin-2550-psi-rosca-14-r22-pslp2550.html?gclid=Cj0KCQjw18WKBhCUARIsAFiW7JxXi-4FgClL1EjYdYH866atlSqQWcxr-x8A1Oc3DWhrcfx9OQ6" TargetMode="External"/><Relationship Id="rId187" Type="http://schemas.openxmlformats.org/officeDocument/2006/relationships/hyperlink" Target="mailto:contato@multiplace.net.br" TargetMode="External"/><Relationship Id="rId352" Type="http://schemas.openxmlformats.org/officeDocument/2006/relationships/hyperlink" Target="https://www.submarino.com.br/produto/3549159326?sellerId=559915000131&amp;epar=bp_pl_00_go_g35172&amp;opn=XMLGOOGLE&amp;WT.srch=1&amp;epar=bp_pl_00_go_g35172&amp;utm_medium=buscappc&amp;utm_source=google&amp;utm_campaign=marca:suba%3bmidia:buscappc%3bformato:pla%3bsubformato:00%3bidcampanha:g35172&amp;gclid=CjwKCAjw2P-KBhByEiwADBYWCr3c_gMVFnQuBp3_4ImSj-EOfCfkPLtzU5m44meU6ibv_s7Juj2PfxoCc98QAvD_BwE" TargetMode="External"/><Relationship Id="rId394" Type="http://schemas.openxmlformats.org/officeDocument/2006/relationships/hyperlink" Target="mailto:sac@viewrech.ind.br" TargetMode="External"/><Relationship Id="rId408" Type="http://schemas.openxmlformats.org/officeDocument/2006/relationships/hyperlink" Target="mailto:contato@luxion.com.br" TargetMode="External"/><Relationship Id="rId615" Type="http://schemas.openxmlformats.org/officeDocument/2006/relationships/hyperlink" Target="mailto:contato@casaserralheiro.com.br" TargetMode="External"/><Relationship Id="rId212" Type="http://schemas.openxmlformats.org/officeDocument/2006/relationships/hyperlink" Target="mailto:sac@casasbahia.com.br" TargetMode="External"/><Relationship Id="rId254" Type="http://schemas.openxmlformats.org/officeDocument/2006/relationships/hyperlink" Target="mailto:sac@elastobor.com.br&#160;" TargetMode="External"/><Relationship Id="rId49" Type="http://schemas.openxmlformats.org/officeDocument/2006/relationships/hyperlink" Target="http://www.poltronasparaauditorio.com.br/" TargetMode="External"/><Relationship Id="rId114" Type="http://schemas.openxmlformats.org/officeDocument/2006/relationships/hyperlink" Target="tel:+555140422076" TargetMode="External"/><Relationship Id="rId296" Type="http://schemas.openxmlformats.org/officeDocument/2006/relationships/hyperlink" Target="mailto:portal@portaleletrico.com.br" TargetMode="External"/><Relationship Id="rId461" Type="http://schemas.openxmlformats.org/officeDocument/2006/relationships/hyperlink" Target="https://www.dkwstore.com.br/cabos-para-alarmes-de-incendio---dni-ppb315-dnippb315/p?idsku=9400&amp;gclid=CjwKCAiAvriMBhAuEiwA8Cs5laOdfiGQbyfIeoZLMSSaMUrbBIopXT53qofuOzvqSCPH_Ka2e0Pw3xoClN0QAvD_BwE" TargetMode="External"/><Relationship Id="rId517" Type="http://schemas.openxmlformats.org/officeDocument/2006/relationships/hyperlink" Target="https://trocalor.com.br/" TargetMode="External"/><Relationship Id="rId559" Type="http://schemas.openxmlformats.org/officeDocument/2006/relationships/hyperlink" Target="http://www.engetax.com.br/" TargetMode="External"/><Relationship Id="rId60" Type="http://schemas.openxmlformats.org/officeDocument/2006/relationships/hyperlink" Target="tel:193778-1366" TargetMode="External"/><Relationship Id="rId156" Type="http://schemas.openxmlformats.org/officeDocument/2006/relationships/hyperlink" Target="https://www.santil.com.br/produto/caixa-de-inspecao-de-terra-conica-sem-tampa-250-x-250mm-paratec/2897879" TargetMode="External"/><Relationship Id="rId198" Type="http://schemas.openxmlformats.org/officeDocument/2006/relationships/hyperlink" Target="https://www.viewtech.ind.br/catalog/product/view/id/1181/s/rele-de-impulso-finder-120vac-1na-16a/?utm_source=&amp;utm_medium=&amp;utm_campaign" TargetMode="External"/><Relationship Id="rId321" Type="http://schemas.openxmlformats.org/officeDocument/2006/relationships/hyperlink" Target="https://www.panelasferreira.com.br/construcoes/tampao-de-ferro/tampao-de-ferro-fundido-articulado-60x60-cm" TargetMode="External"/><Relationship Id="rId363" Type="http://schemas.openxmlformats.org/officeDocument/2006/relationships/hyperlink" Target="mailto:vendas@laydner.com" TargetMode="External"/><Relationship Id="rId419" Type="http://schemas.openxmlformats.org/officeDocument/2006/relationships/hyperlink" Target="https://produto.mercadolivre.com.br/MLB-1374881692-conector-speakon-fmea-painel-ac-entrada-3-polos-_JM?matt_tool=34055620&amp;matt_word=&amp;matt_source=google&amp;matt_campaign_id=14303413817&amp;matt_ad_group_id=125984298437&amp;matt_match_type=&amp;matt_network=g&amp;matt_device=c&amp;matt_creative=539354956992&amp;matt_keyword=&amp;matt_ad_position=&amp;matt_ad_type=pla&amp;matt_merchant_id=312210254&amp;matt_product_id=MLB1374881692&amp;matt_product_partition_id=1457966006527&amp;matt_target_id=pla-1457966006527&amp;gclid=CjwKCAiAvriMBhAuEiwA8Cs5ldJh7iJkNlQGgh8jGkqNgAxrevOwfJwXS5TNm5Ci75O1EgW0a1MXLRoC9RoQAvD_BwE" TargetMode="External"/><Relationship Id="rId570" Type="http://schemas.openxmlformats.org/officeDocument/2006/relationships/hyperlink" Target="https://www.novaexaustores.com.br/acessorios-pventilacao-e-exaustao/copia-difusor-de-ar-4-vias-em-aluminio-caixa-plenum" TargetMode="External"/><Relationship Id="rId626" Type="http://schemas.openxmlformats.org/officeDocument/2006/relationships/hyperlink" Target="https://www.mancleanfiltros.com/manta-filtrante-de-poliester-120gr-rl-15x20m?gclid=CjwKCAiAvriMBhAuEiwA8Cs5lZR0sWjAcqjPKSCbTBj67dlXoHvbMrFqk-dWFI3SXImJDrYEGxOiBBoC3YIQAvD_BwE" TargetMode="External"/><Relationship Id="rId223" Type="http://schemas.openxmlformats.org/officeDocument/2006/relationships/hyperlink" Target="mailto:faleconosco@eletrotrafo.com.br" TargetMode="External"/><Relationship Id="rId430" Type="http://schemas.openxmlformats.org/officeDocument/2006/relationships/hyperlink" Target="https://produto.mercadolivre.com.br/MLB-765953243-cabo-microfone-dmx-xlr-canon-balanceado-3-metros-_JM?matt_tool=18956390&amp;utm_source=google_shopping&amp;utm_medium=organic" TargetMode="External"/><Relationship Id="rId18" Type="http://schemas.openxmlformats.org/officeDocument/2006/relationships/hyperlink" Target="tel:+554733277602" TargetMode="External"/><Relationship Id="rId265" Type="http://schemas.openxmlformats.org/officeDocument/2006/relationships/hyperlink" Target="https://melhorindustria.com.br/formulario/formulario-de-contato" TargetMode="External"/><Relationship Id="rId472" Type="http://schemas.openxmlformats.org/officeDocument/2006/relationships/hyperlink" Target="https://www.lojazaaz.com.br/painel-comando-1000-x-600-x-250-ce-10060-25-c--flange-901129---cemar-20011615/p?idsku=20013344" TargetMode="External"/><Relationship Id="rId528" Type="http://schemas.openxmlformats.org/officeDocument/2006/relationships/hyperlink" Target="https://www.gruposantosrefrigeracao.com.br/MLB-1507036410-caixa-de-passagem-para-infra-de-split-polar-cpp010-29x17x6-_JM?utm_source=%E2%80%A6" TargetMode="External"/><Relationship Id="rId125" Type="http://schemas.openxmlformats.org/officeDocument/2006/relationships/hyperlink" Target="https://www.magazineluiza.com.br/juncao-75x50mm-esgoto-simples-tigre/p/hg6720541a/cj/jues/" TargetMode="External"/><Relationship Id="rId167" Type="http://schemas.openxmlformats.org/officeDocument/2006/relationships/hyperlink" Target="mailto:portal@portaleletrico.com.br" TargetMode="External"/><Relationship Id="rId332" Type="http://schemas.openxmlformats.org/officeDocument/2006/relationships/hyperlink" Target="mailto:ouvidoria@consorcioluiza.com.br" TargetMode="External"/><Relationship Id="rId374" Type="http://schemas.openxmlformats.org/officeDocument/2006/relationships/hyperlink" Target="mailto:atendimento.b2c@dimensional.com.br" TargetMode="External"/><Relationship Id="rId581" Type="http://schemas.openxmlformats.org/officeDocument/2006/relationships/hyperlink" Target="mailto:contato@madeiramadeira.com.br" TargetMode="External"/><Relationship Id="rId71" Type="http://schemas.openxmlformats.org/officeDocument/2006/relationships/hyperlink" Target="https://www.schirmann.com.br/torneira-de-mesa-fechamento-automatico-para-banheiro-deca-decamatic-eco-1173-c-bica-baixa-cromado/p?idsku" TargetMode="External"/><Relationship Id="rId234" Type="http://schemas.openxmlformats.org/officeDocument/2006/relationships/hyperlink" Target="mailto:contato@teky.com.br" TargetMode="External"/><Relationship Id="rId637" Type="http://schemas.openxmlformats.org/officeDocument/2006/relationships/hyperlink" Target="https://www.lojaqualitytubos.com.br/caixa-de-incendio-90-x-60-x-30-p995587?utm_source=google&amp;utm_medium=upc&amp;utm_campaign=qualitytubos&amp;gclid=CjwKCAjwzaSLBhBJEiwAJSRokpFVFWtwg9D4XiZj5RgbHEaLVVocOo-9gDoQjeJCa7cw-Q5egMdtCxoCiAQQAvD_BwE" TargetMode="External"/><Relationship Id="rId2" Type="http://schemas.openxmlformats.org/officeDocument/2006/relationships/hyperlink" Target="https://atendimento.magazineluiza.com.br/hc/pt-br/requests/new?ticket_form_id=360000945131" TargetMode="External"/><Relationship Id="rId29" Type="http://schemas.openxmlformats.org/officeDocument/2006/relationships/hyperlink" Target="tel:+55-4020-5376" TargetMode="External"/><Relationship Id="rId276" Type="http://schemas.openxmlformats.org/officeDocument/2006/relationships/hyperlink" Target="https://www.b2c.dimensional.com.br/terminal-eletrico-tubular-simples-ilhos-pre-isolado-16-mm2-azul/p?idsku=939512&amp;utm_source=%7bgoogle%25.." TargetMode="External"/><Relationship Id="rId441" Type="http://schemas.openxmlformats.org/officeDocument/2006/relationships/hyperlink" Target="mailto:sac@yamamura.com.br" TargetMode="External"/><Relationship Id="rId483" Type="http://schemas.openxmlformats.org/officeDocument/2006/relationships/hyperlink" Target="mailto:vendas@laydner.com" TargetMode="External"/><Relationship Id="rId539" Type="http://schemas.openxmlformats.org/officeDocument/2006/relationships/hyperlink" Target="https://www.solerpalau.com.br/" TargetMode="External"/><Relationship Id="rId40" Type="http://schemas.openxmlformats.org/officeDocument/2006/relationships/hyperlink" Target="https://atendimento.magazineluiza.com.br/hc/pt-br/requests/new?ticket_form_id=360000945131" TargetMode="External"/><Relationship Id="rId136" Type="http://schemas.openxmlformats.org/officeDocument/2006/relationships/hyperlink" Target="mailto:sac@pontofrio.com.br" TargetMode="External"/><Relationship Id="rId178" Type="http://schemas.openxmlformats.org/officeDocument/2006/relationships/hyperlink" Target="https://carrinho.casasbahia.com.br/" TargetMode="External"/><Relationship Id="rId301" Type="http://schemas.openxmlformats.org/officeDocument/2006/relationships/hyperlink" Target="https://www.baudaeletronica.com.br/terminal-ilhos-tubular-isolado-25mm-amarelo-i-25.html?gclid=Cj0KCQjwqKuKBhCxARIsACf4XuFQtpBoKQlF&#8230;" TargetMode="External"/><Relationship Id="rId343" Type="http://schemas.openxmlformats.org/officeDocument/2006/relationships/hyperlink" Target="mailto:atendimento.acom@americanas.com" TargetMode="External"/><Relationship Id="rId550" Type="http://schemas.openxmlformats.org/officeDocument/2006/relationships/hyperlink" Target="mailto:sac@pontofrio.com.br" TargetMode="External"/><Relationship Id="rId82" Type="http://schemas.openxmlformats.org/officeDocument/2006/relationships/hyperlink" Target="https://www.pontofrio.com.br/piso-50x50/b" TargetMode="External"/><Relationship Id="rId203" Type="http://schemas.openxmlformats.org/officeDocument/2006/relationships/hyperlink" Target="https://atendimento.magazineluiza.com.br/hc/pt-br/requests/new?ticket_form_id=360000945131" TargetMode="External"/><Relationship Id="rId385" Type="http://schemas.openxmlformats.org/officeDocument/2006/relationships/hyperlink" Target="https://www.teky.com.br/2021/kit-barramento-cobre-trifasico-34-disjuntores-din-universal-100a-derivacao-32a-cemar" TargetMode="External"/><Relationship Id="rId592" Type="http://schemas.openxmlformats.org/officeDocument/2006/relationships/hyperlink" Target="https://www.americanas.com.br/produto/41000366?sellerid=246150000180&amp;opn=YSMESP&amp;voltagem=0" TargetMode="External"/><Relationship Id="rId606" Type="http://schemas.openxmlformats.org/officeDocument/2006/relationships/hyperlink" Target="https://www.eletrofrigor.com.br/gas-r410a-freon-chemours-dac-11-350-kg.html?gclid=CjwKCAjwy7CKBhBMEiwA0Eb7as5mqelWjBCRRkjAndeImmslE4QuBiyNDQkj24zwmabslsnyYjDQnRoC6asQAvD_BwE" TargetMode="External"/><Relationship Id="rId648" Type="http://schemas.openxmlformats.org/officeDocument/2006/relationships/drawing" Target="../drawings/drawing7.xml"/><Relationship Id="rId245" Type="http://schemas.openxmlformats.org/officeDocument/2006/relationships/hyperlink" Target="mailto:atendimento.b2c@dimensional.com.br" TargetMode="External"/><Relationship Id="rId287" Type="http://schemas.openxmlformats.org/officeDocument/2006/relationships/hyperlink" Target="mailto:vendas@portonautico.com.br" TargetMode="External"/><Relationship Id="rId410" Type="http://schemas.openxmlformats.org/officeDocument/2006/relationships/hyperlink" Target="mailto:vendas@transformadoresuniao.com.br" TargetMode="External"/><Relationship Id="rId452" Type="http://schemas.openxmlformats.org/officeDocument/2006/relationships/hyperlink" Target="https://livencasa.com/perfil-led-de-sobrepor-14w-neutra-brilia?gclid=CjwKCAiAvriMBhAuEiwA8Cs5lUOafMn_vgTbw26Fob3hEVH7oWvveMFNmJUGIJP3crrfI3mZsOGA9hoC9hkQAvD_BwE" TargetMode="External"/><Relationship Id="rId494" Type="http://schemas.openxmlformats.org/officeDocument/2006/relationships/hyperlink" Target="mailto:vendasonline@eletrorastro.com.br" TargetMode="External"/><Relationship Id="rId508" Type="http://schemas.openxmlformats.org/officeDocument/2006/relationships/hyperlink" Target="https://www.piatatem.com.br/amortecedor-calco-de-borracha-10x10-700kg---vibra-stop-74087161?gclid=CjwKCAjwy7CKBhBMEiwA0Eb7agOgYs..." TargetMode="External"/><Relationship Id="rId105" Type="http://schemas.openxmlformats.org/officeDocument/2006/relationships/hyperlink" Target="mailto:atendimento@carrefour.com.br" TargetMode="External"/><Relationship Id="rId147" Type="http://schemas.openxmlformats.org/officeDocument/2006/relationships/hyperlink" Target="https://www.submarino.com.br/produto/2500926862?sellerId=22458112000123&amp;epar=bp_pl_00_go_g35172&amp;epar=bp_pl_00_go_g35172&amp;opn=XMLGOOGLE&amp;WT.srch=1&amp;utm_medium=buscappc&amp;utm_source=google&amp;utm_campaign=marca%3Asuba%3Bmidia%3Abuscappc%3Bformato%3Apla%3Bsubformato%3A00%3Bidcampanha%3Ag35172&amp;gclid=CjwKCAiAvriMBhAuEiwA8Cs5lXJYjJsh0FLliB8pDjA6S2v7oSxbWTANF1dxvp5qsiajqQP1VKSFrBoCP2MQAvD_BwE" TargetMode="External"/><Relationship Id="rId312" Type="http://schemas.openxmlformats.org/officeDocument/2006/relationships/hyperlink" Target="https://atendimento.magazineluiza.com.br/hc/pt-br/requests/new?ticket_form_id=360000945131" TargetMode="External"/><Relationship Id="rId354" Type="http://schemas.openxmlformats.org/officeDocument/2006/relationships/hyperlink" Target="https://www.americanas.com.br/produto/3549159326?sellerId=559915000131&amp;epar=bp_pl_00_go_inf-aces_acessorios_geral_gmv&amp;opn=YSMESP&amp;WT.srch=1&amp;gclid=CjwKCAjw2P-KBhByEiwADBYWCn_qX0Zl_9BhKlw_yP1D--_CWp3qELk7PjqD31RUDNPF2rm3aqdqeRoCyAEQAvD_BwE" TargetMode="External"/><Relationship Id="rId51" Type="http://schemas.openxmlformats.org/officeDocument/2006/relationships/hyperlink" Target="http://www.engetax.com.br/" TargetMode="External"/><Relationship Id="rId93" Type="http://schemas.openxmlformats.org/officeDocument/2006/relationships/hyperlink" Target="mailto:atendimento.b2c@dimensional.com.br" TargetMode="External"/><Relationship Id="rId189" Type="http://schemas.openxmlformats.org/officeDocument/2006/relationships/hyperlink" Target="mailto:plenobras@plenobras.com.br" TargetMode="External"/><Relationship Id="rId396" Type="http://schemas.openxmlformats.org/officeDocument/2006/relationships/hyperlink" Target="https://web.whatsapp.com/send?phone=554136613100&amp;text=Ol%C3%A1,%20estou%20navegando%20no%20site%20e%20preciso%20de%20ajuda." TargetMode="External"/><Relationship Id="rId561" Type="http://schemas.openxmlformats.org/officeDocument/2006/relationships/hyperlink" Target="mailto:maximiliano.reznergabriel@jci-hitachi.com" TargetMode="External"/><Relationship Id="rId617" Type="http://schemas.openxmlformats.org/officeDocument/2006/relationships/hyperlink" Target="mailto:contato@telasarroiogrande.com.br" TargetMode="External"/><Relationship Id="rId214" Type="http://schemas.openxmlformats.org/officeDocument/2006/relationships/hyperlink" Target="https://www.b2c.dimensional.com.br/sinaleiro-red-plast-vd-22mm-220v-led-cewsm2d23/p" TargetMode="External"/><Relationship Id="rId256" Type="http://schemas.openxmlformats.org/officeDocument/2006/relationships/hyperlink" Target="mailto:sac@pontofrio.com.br" TargetMode="External"/><Relationship Id="rId298" Type="http://schemas.openxmlformats.org/officeDocument/2006/relationships/hyperlink" Target="mailto:sac@santil.com.br" TargetMode="External"/><Relationship Id="rId421" Type="http://schemas.openxmlformats.org/officeDocument/2006/relationships/hyperlink" Target="mailto:atendimento@megafull.com.br" TargetMode="External"/><Relationship Id="rId463" Type="http://schemas.openxmlformats.org/officeDocument/2006/relationships/hyperlink" Target="mailto:contato@teky.com.br" TargetMode="External"/><Relationship Id="rId519" Type="http://schemas.openxmlformats.org/officeDocument/2006/relationships/hyperlink" Target="http://www.kleber.com.br/home" TargetMode="External"/><Relationship Id="rId116" Type="http://schemas.openxmlformats.org/officeDocument/2006/relationships/hyperlink" Target="mailto:atendimento@livencasa.com" TargetMode="External"/><Relationship Id="rId158" Type="http://schemas.openxmlformats.org/officeDocument/2006/relationships/hyperlink" Target="mailto:trocasonline@eletrorastro.com.br" TargetMode="External"/><Relationship Id="rId323" Type="http://schemas.openxmlformats.org/officeDocument/2006/relationships/hyperlink" Target="https://www.fundicaovesuvio.com.br/tampoes/tampoes-ff/tampao-t-30-x-30-articulado?parceiro=8841&amp;gclid=Cj0KCQjw7MGJBhD-ARIsAMZ0eeshXxXEyjVKfZl2Ak3ff05wC-RMAKrS4Cl4w5PrBBTXFdJCouCz_iwaAmsmEALw_wcB" TargetMode="External"/><Relationship Id="rId530" Type="http://schemas.openxmlformats.org/officeDocument/2006/relationships/hyperlink" Target="https://www.amazon.com.br/CAIXA-PASSAGEM-POLAR-CPP010-29X17X6/dp/B0861HC3R5/ref=asc_df_B0861HC3R5/?tag=googleshopp00-20%E2%80%A6" TargetMode="External"/><Relationship Id="rId20" Type="http://schemas.openxmlformats.org/officeDocument/2006/relationships/hyperlink" Target="mailto:vendas219@aladimmetais.com.br" TargetMode="External"/><Relationship Id="rId62" Type="http://schemas.openxmlformats.org/officeDocument/2006/relationships/hyperlink" Target="https://www.google.com/search?q=TRINITY+POLTRONAS&amp;rlz=1C1OKWM_pt-BRBR950BR950&amp;oq=TRINITY+POLTRONAS&amp;aqs=chrome..69i57j46i175i199i512.4532j0j7&amp;sourceid=chrome&amp;ie=UTF-8" TargetMode="External"/><Relationship Id="rId365" Type="http://schemas.openxmlformats.org/officeDocument/2006/relationships/hyperlink" Target="mailto:atendimento.b2c@dimensional.com.br" TargetMode="External"/><Relationship Id="rId572" Type="http://schemas.openxmlformats.org/officeDocument/2006/relationships/hyperlink" Target="mailto:corporativo@lojadomecanico.com.br" TargetMode="External"/><Relationship Id="rId628" Type="http://schemas.openxmlformats.org/officeDocument/2006/relationships/hyperlink" Target="tel:1133685079" TargetMode="External"/><Relationship Id="rId225" Type="http://schemas.openxmlformats.org/officeDocument/2006/relationships/hyperlink" Target="http://www.prestashop.com/" TargetMode="External"/><Relationship Id="rId267" Type="http://schemas.openxmlformats.org/officeDocument/2006/relationships/hyperlink" Target="https://www.magazineluiza.com.br/bloco-de-contato-2na-referencia-3rh1911-1fa20-siemens/p/ae0ff85a7j/rc/rcnm/?&amp;seller_id=nacontatotem&amp;utm..." TargetMode="External"/><Relationship Id="rId432" Type="http://schemas.openxmlformats.org/officeDocument/2006/relationships/hyperlink" Target="https://www.e-cabos.com.br/MLB-680609564-kit-10-cabos-microfonedmx-xlrcanon-balanceado-5-metros-_JM?variation=35265986469&amp;utm_source=google&amp;utm_medium=cpc&amp;utm_campaign=darwin_ss" TargetMode="External"/><Relationship Id="rId474" Type="http://schemas.openxmlformats.org/officeDocument/2006/relationships/hyperlink" Target="https://produto.mercadolivre.com.br/MLB-1865305731-quadro-de-comando-1000-x-600-x-200mm-_JM?matt_tool=18956390&amp;utm_source=googl." TargetMode="External"/><Relationship Id="rId127" Type="http://schemas.openxmlformats.org/officeDocument/2006/relationships/hyperlink" Target="mailto:vendasonline@eletrorastro.com.br" TargetMode="External"/><Relationship Id="rId31" Type="http://schemas.openxmlformats.org/officeDocument/2006/relationships/hyperlink" Target="mailto:vozdocliente@leroymerlin.com.br" TargetMode="External"/><Relationship Id="rId73" Type="http://schemas.openxmlformats.org/officeDocument/2006/relationships/hyperlink" Target="mailto:contato@tocaobra.com.br" TargetMode="External"/><Relationship Id="rId169" Type="http://schemas.openxmlformats.org/officeDocument/2006/relationships/hyperlink" Target="mailto:vendas@laydner.com" TargetMode="External"/><Relationship Id="rId334" Type="http://schemas.openxmlformats.org/officeDocument/2006/relationships/hyperlink" Target="mailto:sac@tateti.com.br" TargetMode="External"/><Relationship Id="rId376" Type="http://schemas.openxmlformats.org/officeDocument/2006/relationships/hyperlink" Target="https://web.whatsapp.com/send?phone=554136613100&amp;text=Ol%C3%A1,%20estou%20navegando%20no%20site%20e%20preciso%20de%20ajuda." TargetMode="External"/><Relationship Id="rId541" Type="http://schemas.openxmlformats.org/officeDocument/2006/relationships/hyperlink" Target="tel:1133685079" TargetMode="External"/><Relationship Id="rId583" Type="http://schemas.openxmlformats.org/officeDocument/2006/relationships/hyperlink" Target="https://www.poloar.com.br/ar-condicionado-split-hi-wall-lg-dual-inverter-voice-12000-btu-h-frio-110v-s4qi12ja1f/p?idsku=915" TargetMode="External"/><Relationship Id="rId639" Type="http://schemas.openxmlformats.org/officeDocument/2006/relationships/hyperlink" Target="mailto:vendas@raextintores.com.br" TargetMode="External"/><Relationship Id="rId4" Type="http://schemas.openxmlformats.org/officeDocument/2006/relationships/hyperlink" Target="https://www.extra.com.br/material-construcao/FerragensparaConstrucao/ferragensfixacao/chumbador-cba-com-parafuso-ancora-3-4-x-41-2-pol-1509454280.html?IdSku=1509454280" TargetMode="External"/><Relationship Id="rId180" Type="http://schemas.openxmlformats.org/officeDocument/2006/relationships/hyperlink" Target="https://produto.mercadolivre.com.br/MLB-1949318530-kit-ventilacao-padro-19-c-2-cooler-rack-gforce-bivolt-_JM" TargetMode="External"/><Relationship Id="rId236" Type="http://schemas.openxmlformats.org/officeDocument/2006/relationships/hyperlink" Target="mailto:atendimento.acom@americanas.com" TargetMode="External"/><Relationship Id="rId278" Type="http://schemas.openxmlformats.org/officeDocument/2006/relationships/hyperlink" Target="mailto:portal@portaleletrico.com.br" TargetMode="External"/><Relationship Id="rId401" Type="http://schemas.openxmlformats.org/officeDocument/2006/relationships/hyperlink" Target="https://www.viewtech.ind.br/catalog/product/view/id/5461/s/chave-comutadora-weg-3-posicoes-2na/?utm_source=&amp;utm_medium=&amp;utm_campaig" TargetMode="External"/><Relationship Id="rId443" Type="http://schemas.openxmlformats.org/officeDocument/2006/relationships/hyperlink" Target="https://www.inspirehome.com.br/perfil-de-sobrepor-led-archi-linear-1-metro-alto-irc-93-4000k-11-5w-24v-aluminio-branco-stella-sth20961br-40/p?gclid=CjwKCAiAvriMBhAuEiwA8Cs5lef8cAHBR5w-LTKtUnvfU4Pdgj4wZf2uC_s_a7NYtP95dR2qtHtxJRoC4GwQAvD_BwE" TargetMode="External"/><Relationship Id="rId303" Type="http://schemas.openxmlformats.org/officeDocument/2006/relationships/hyperlink" Target="mailto:atendimento.b2c@dimensional.com.br" TargetMode="External"/><Relationship Id="rId485" Type="http://schemas.openxmlformats.org/officeDocument/2006/relationships/hyperlink" Target="https://www.b2c.dimensional.com.br/kit-barramento-trifasico-150-a-44-din-tgii44din-pial/p" TargetMode="External"/><Relationship Id="rId42" Type="http://schemas.openxmlformats.org/officeDocument/2006/relationships/hyperlink" Target="mailto:vozdocliente@leroymerlin.com.br" TargetMode="External"/><Relationship Id="rId84" Type="http://schemas.openxmlformats.org/officeDocument/2006/relationships/hyperlink" Target="tel:5139398251" TargetMode="External"/><Relationship Id="rId138" Type="http://schemas.openxmlformats.org/officeDocument/2006/relationships/hyperlink" Target="https://www.santil.com.br/produto/tampa-para-condulete-1-para-1-posto-vertical-tramontina/2026646/" TargetMode="External"/><Relationship Id="rId345" Type="http://schemas.openxmlformats.org/officeDocument/2006/relationships/hyperlink" Target="mailto:vendas@laydner.com" TargetMode="External"/><Relationship Id="rId387" Type="http://schemas.openxmlformats.org/officeDocument/2006/relationships/hyperlink" Target="mailto:portal@portaleletrico.com.br" TargetMode="External"/><Relationship Id="rId510" Type="http://schemas.openxmlformats.org/officeDocument/2006/relationships/hyperlink" Target="https://www.americanas.com.br/produto/42886732?opn=YSMESP&amp;WT.srch=1&amp;sellerid=5786704000155&amp;epar=bp_pl_00_go_ab_todas_geral_g" TargetMode="External"/><Relationship Id="rId552" Type="http://schemas.openxmlformats.org/officeDocument/2006/relationships/hyperlink" Target="mailto:falecom@sac.casasbahia.com.Br" TargetMode="External"/><Relationship Id="rId594" Type="http://schemas.openxmlformats.org/officeDocument/2006/relationships/hyperlink" Target="tel:+55-4020-5376" TargetMode="External"/><Relationship Id="rId608" Type="http://schemas.openxmlformats.org/officeDocument/2006/relationships/hyperlink" Target="http://www.arcotec.com.br/catalogo-produtos/acessorios-em-geral/damper-de-regulagem-manual/" TargetMode="External"/><Relationship Id="rId191" Type="http://schemas.openxmlformats.org/officeDocument/2006/relationships/hyperlink" Target="mailto:vendas@laydner.com" TargetMode="External"/><Relationship Id="rId205" Type="http://schemas.openxmlformats.org/officeDocument/2006/relationships/hyperlink" Target="mailto:atendimento.acom@americanas.com" TargetMode="External"/><Relationship Id="rId247" Type="http://schemas.openxmlformats.org/officeDocument/2006/relationships/hyperlink" Target="https://www.viewtech.ind.br/catalog/product/view/id/3057/s/rele-monitor-de-tensao-trifasico-coel-208v-a-480v-bvs/?utm_source=&amp;utm_medium=&amp;..." TargetMode="External"/><Relationship Id="rId412" Type="http://schemas.openxmlformats.org/officeDocument/2006/relationships/hyperlink" Target="mailto:vendas@indusul.com" TargetMode="External"/><Relationship Id="rId107" Type="http://schemas.openxmlformats.org/officeDocument/2006/relationships/hyperlink" Target="https://www.extra.com.br/pressostato-mar-girius-35103-40-60-psi-sdsvq-sem-valvula-de-alivio-15062483/p/15062483?utm_medium=cpc&amp;utm_source=google_freelisting&amp;IdSku=15062483&amp;idLojista=21814" TargetMode="External"/><Relationship Id="rId289" Type="http://schemas.openxmlformats.org/officeDocument/2006/relationships/hyperlink" Target="mailto:contato@hdstore.com.br" TargetMode="External"/><Relationship Id="rId454" Type="http://schemas.openxmlformats.org/officeDocument/2006/relationships/hyperlink" Target="https://atendimento.magazineluiza.com.br/hc/pt-br/requests/new?ticket_form_id=360000945131" TargetMode="External"/><Relationship Id="rId496" Type="http://schemas.openxmlformats.org/officeDocument/2006/relationships/hyperlink" Target="https://www.americanas.com.br/produto/103981454?epar=bp_pl_00_go_pla_casaeconst_geral_gmv&amp;opn=YSMESP&amp;WT.srch=1&amp;gclid=CjwKCAiAvriMBhAuEiwA8Cs5lQ1-QO-ovRtSHVVuIpodXE4t8pes9Ar583w2pIDCce2aOfmDbRINlxoCdEcQAvD_BwE" TargetMode="External"/><Relationship Id="rId11" Type="http://schemas.openxmlformats.org/officeDocument/2006/relationships/hyperlink" Target="https://www.walsywa.com.br/?gclid=EAIaIQobChMI3YuGi-7M8wIVKv_jBx3h0gScEAAYASAAEgLnMvD_BwE" TargetMode="External"/><Relationship Id="rId53" Type="http://schemas.openxmlformats.org/officeDocument/2006/relationships/hyperlink" Target="mailto:agilitconstrucoes@gmail.com" TargetMode="External"/><Relationship Id="rId149" Type="http://schemas.openxmlformats.org/officeDocument/2006/relationships/hyperlink" Target="https://www.shoptime.com.br/produto/2500926862?opn=GOOGLEXML" TargetMode="External"/><Relationship Id="rId314" Type="http://schemas.openxmlformats.org/officeDocument/2006/relationships/hyperlink" Target="mailto:suporte.cliente@eletronor.com" TargetMode="External"/><Relationship Id="rId356" Type="http://schemas.openxmlformats.org/officeDocument/2006/relationships/hyperlink" Target="tel:(53)%203035-8000" TargetMode="External"/><Relationship Id="rId398" Type="http://schemas.openxmlformats.org/officeDocument/2006/relationships/hyperlink" Target="https://www.portaleletrico.com.br/atendimento/fale-conosco" TargetMode="External"/><Relationship Id="rId521" Type="http://schemas.openxmlformats.org/officeDocument/2006/relationships/hyperlink" Target="https://trocalor.com.br/" TargetMode="External"/><Relationship Id="rId563" Type="http://schemas.openxmlformats.org/officeDocument/2006/relationships/hyperlink" Target="mailto:contato@dutoar.com.br" TargetMode="External"/><Relationship Id="rId619" Type="http://schemas.openxmlformats.org/officeDocument/2006/relationships/hyperlink" Target="https://www.telasarroiogrande.com.br/tela-otis-galvanizada-fio-2-76mm-bwg-12-m2" TargetMode="External"/><Relationship Id="rId95" Type="http://schemas.openxmlformats.org/officeDocument/2006/relationships/hyperlink" Target="https://www.b2c.dimensional.com.br/rele-tempo-retardo-energ-30s-220vca-a2edfsp/p?idsku=938738&amp;utm_source=%7bgoogle%7d&amp;utm_medium=%7bshop.." TargetMode="External"/><Relationship Id="rId160" Type="http://schemas.openxmlformats.org/officeDocument/2006/relationships/hyperlink" Target="mailto:faleconosco@eletrotrafo.com.br" TargetMode="External"/><Relationship Id="rId216" Type="http://schemas.openxmlformats.org/officeDocument/2006/relationships/hyperlink" Target="mailto:atendimento.b2c@dimensional.com.br" TargetMode="External"/><Relationship Id="rId423" Type="http://schemas.openxmlformats.org/officeDocument/2006/relationships/hyperlink" Target="http://www.dispan.com.br/" TargetMode="External"/><Relationship Id="rId258" Type="http://schemas.openxmlformats.org/officeDocument/2006/relationships/hyperlink" Target="mailto:portal@portaleletrico.com.br" TargetMode="External"/><Relationship Id="rId465" Type="http://schemas.openxmlformats.org/officeDocument/2006/relationships/hyperlink" Target="mailto:atendimento.b2c@dimensional.com.br" TargetMode="External"/><Relationship Id="rId630" Type="http://schemas.openxmlformats.org/officeDocument/2006/relationships/hyperlink" Target="mailto:atendimento.site@magazineluiza.com.br" TargetMode="External"/><Relationship Id="rId22" Type="http://schemas.openxmlformats.org/officeDocument/2006/relationships/hyperlink" Target="https://www.amazon.com.br/Cardal-046-Florenza-Temperaturas-Pequeno/dp/B07DJ3X9F6/ref=asc_df_B07DJ3X9F6/?tag=googleshopp00-20&amp;lin" TargetMode="External"/><Relationship Id="rId64" Type="http://schemas.openxmlformats.org/officeDocument/2006/relationships/hyperlink" Target="http://cnpj.info/21479028000123" TargetMode="External"/><Relationship Id="rId118" Type="http://schemas.openxmlformats.org/officeDocument/2006/relationships/hyperlink" Target="https://www.cassol.com.br/grelha-ecologica-pvc-tigre-150mm-quadrada-branca/p?idsku=146944&amp;utm_source=google_shopping&amp;utm_campaign=campanha_inteligente&amp;utm_medium=cpc&amp;gclid=CjwKCAiAvriMBhAuEiwA8Cs5lYCcmcDutTnEG2S9fNUyzdqLkr7evFjtY8TTOlSmI8K28hhRz3e1lBoCr9IQAvD_BwE" TargetMode="External"/><Relationship Id="rId325" Type="http://schemas.openxmlformats.org/officeDocument/2006/relationships/hyperlink" Target="mailto:comercial@fundicaovesuvio.com.br" TargetMode="External"/><Relationship Id="rId367" Type="http://schemas.openxmlformats.org/officeDocument/2006/relationships/hyperlink" Target="mailto:sac@viewrech.ind.br" TargetMode="External"/><Relationship Id="rId532" Type="http://schemas.openxmlformats.org/officeDocument/2006/relationships/hyperlink" Target="https://frioparcomercial.com.br/produto/calco-coxim-tipo-podium-para-ar-condicionado/" TargetMode="External"/><Relationship Id="rId574" Type="http://schemas.openxmlformats.org/officeDocument/2006/relationships/hyperlink" Target="https://www.dufrio.com.br/cabo-flexivel-pp-silnax-3x150mm-sil-preto-10-kv.html?utm_source=google&amp;utm_medium=shopping&amp;apwc=Y2FuYWxJbnRlZ3JhY2FvPTQ0N3xwcm9kdXRvPTI4NTE=&amp;gclid=CjwKCAiAm7OMBhAQEiwArvGi3KogD270e-V_ji1PLNlcOnyspwIFasJ7VZvkAV0dCHN_ACzHavr4oBoC0YAQAvD_BwE" TargetMode="External"/><Relationship Id="rId171" Type="http://schemas.openxmlformats.org/officeDocument/2006/relationships/hyperlink" Target="mailto:sac@blight.com.br" TargetMode="External"/><Relationship Id="rId227" Type="http://schemas.openxmlformats.org/officeDocument/2006/relationships/hyperlink" Target="mailto:atendimento.acom@americanas.com" TargetMode="External"/><Relationship Id="rId269" Type="http://schemas.openxmlformats.org/officeDocument/2006/relationships/hyperlink" Target="https://www.americanas.com.br/produto/2791920081?sellerId=18552346007068&amp;epar=bp_pl_00_go_pla_casaeconst_geral_gmv&amp;opn=YSMESP.." TargetMode="External"/><Relationship Id="rId434" Type="http://schemas.openxmlformats.org/officeDocument/2006/relationships/hyperlink" Target="mailto:sac@viewrech.ind.br" TargetMode="External"/><Relationship Id="rId476" Type="http://schemas.openxmlformats.org/officeDocument/2006/relationships/hyperlink" Target="mailto:comercial@fundicaovesuvio.com.br" TargetMode="External"/><Relationship Id="rId641" Type="http://schemas.openxmlformats.org/officeDocument/2006/relationships/hyperlink" Target="https://www.americanas.com.br/produto/1587952211?sellerId=21182833000190&amp;epar=bp_pl_00_go_pla_agroind_todas_geral_apostas&amp;opn=YSMESP&amp;WT.srch=1&amp;gclid=CjwKCAjwh5qLBhALEiwAioods96XXOQ5nnWzSGHHQup66G2HEWkKgiI5oY-6r83y5F_IByzsXWY_xxoCUPUQAvD_BwE&amp;tamanho=57&amp;cor=Vermelho" TargetMode="External"/><Relationship Id="rId33" Type="http://schemas.openxmlformats.org/officeDocument/2006/relationships/hyperlink" Target="mailto:contato@safeparksinalizacao.com" TargetMode="External"/><Relationship Id="rId129" Type="http://schemas.openxmlformats.org/officeDocument/2006/relationships/hyperlink" Target="mailto:sac@santil.com.br" TargetMode="External"/><Relationship Id="rId280" Type="http://schemas.openxmlformats.org/officeDocument/2006/relationships/hyperlink" Target="https://www.lojasetta.com/b2c/loja/2064/terminal-ilhos-70mm-amarelo%20/189687/produto/" TargetMode="External"/><Relationship Id="rId336" Type="http://schemas.openxmlformats.org/officeDocument/2006/relationships/hyperlink" Target="https://www.dlight.com.br/" TargetMode="External"/><Relationship Id="rId501" Type="http://schemas.openxmlformats.org/officeDocument/2006/relationships/hyperlink" Target="tel:04732856425" TargetMode="External"/><Relationship Id="rId543" Type="http://schemas.openxmlformats.org/officeDocument/2006/relationships/hyperlink" Target="mailto:tiagobulla@gmail.com" TargetMode="External"/><Relationship Id="rId75" Type="http://schemas.openxmlformats.org/officeDocument/2006/relationships/hyperlink" Target="https://www.pontofrio.com.br/valvula-de-descarga-1-1-2-hydra-duo-pro-cromado-2545c112pro/p/1512376087" TargetMode="External"/><Relationship Id="rId140" Type="http://schemas.openxmlformats.org/officeDocument/2006/relationships/hyperlink" Target="mailto:sac@santil.com.br" TargetMode="External"/><Relationship Id="rId182" Type="http://schemas.openxmlformats.org/officeDocument/2006/relationships/hyperlink" Target="https://www.americanas.com.br/produto/3288024086?sellerId=83064741000897&amp;epar=bp_pl_00_go_pc_gamer&amp;opn=YSMESP&amp;WT.srch=1&amp;gcli%E2%80%A6%201/4" TargetMode="External"/><Relationship Id="rId378" Type="http://schemas.openxmlformats.org/officeDocument/2006/relationships/hyperlink" Target="mailto:atendimento@comelrg.com.br" TargetMode="External"/><Relationship Id="rId403" Type="http://schemas.openxmlformats.org/officeDocument/2006/relationships/hyperlink" Target="mailto:atendimento.schneider@seliafullservice.com.br" TargetMode="External"/><Relationship Id="rId585" Type="http://schemas.openxmlformats.org/officeDocument/2006/relationships/hyperlink" Target="mailto:marketing@dufrio.com.br" TargetMode="External"/><Relationship Id="rId6" Type="http://schemas.openxmlformats.org/officeDocument/2006/relationships/hyperlink" Target="https://www.magazineluiza.com.br/chumbador-cba-com-parafuso-ancora-3-4-x-4-1-2-pol-ancora/p/bhbf5h1fc3/cj/chcc/" TargetMode="External"/><Relationship Id="rId238" Type="http://schemas.openxmlformats.org/officeDocument/2006/relationships/hyperlink" Target="https://judycabos.com.br/produto/cinta-circular-aco-galvanizada-150mm-abracadeira/" TargetMode="External"/><Relationship Id="rId445" Type="http://schemas.openxmlformats.org/officeDocument/2006/relationships/hyperlink" Target="https://atendimento.magazineluiza.com.br/hc/pt-br/requests/new?ticket_form_id=360000945131" TargetMode="External"/><Relationship Id="rId487" Type="http://schemas.openxmlformats.org/officeDocument/2006/relationships/hyperlink" Target="https://www.lojaehe.com.br/eletrica/barramentos-em-cobre/barramento-trifasico-150a-p-08-60-disjuntores" TargetMode="External"/><Relationship Id="rId610" Type="http://schemas.openxmlformats.org/officeDocument/2006/relationships/hyperlink" Target="https://produto.mercadolivre.com.br/MLB-1967776014-damper-regulador-de-vazo-laminas-opostas-1005-x-500-mm-_JM" TargetMode="External"/><Relationship Id="rId291" Type="http://schemas.openxmlformats.org/officeDocument/2006/relationships/hyperlink" Target="mailto:sac@viewrech.ind.br" TargetMode="External"/><Relationship Id="rId305" Type="http://schemas.openxmlformats.org/officeDocument/2006/relationships/hyperlink" Target="https://www.b2c.dimensional.com.br/terminal-compressao-120mm2-1-comp-1f-138mm-cu-tm12013/p?idsku=940166&amp;utm_source=%7bgoogle%7d&amp;utm..." TargetMode="External"/><Relationship Id="rId347" Type="http://schemas.openxmlformats.org/officeDocument/2006/relationships/hyperlink" Target="tel:2135975488" TargetMode="External"/><Relationship Id="rId512" Type="http://schemas.openxmlformats.org/officeDocument/2006/relationships/hyperlink" Target="mailto:contato@piresmartins.com.br" TargetMode="External"/><Relationship Id="rId44" Type="http://schemas.openxmlformats.org/officeDocument/2006/relationships/hyperlink" Target="tel:(11)%203272-7200" TargetMode="External"/><Relationship Id="rId86" Type="http://schemas.openxmlformats.org/officeDocument/2006/relationships/hyperlink" Target="https://www.google.com/search?q=CONSTRUMAS&amp;rlz=1C1OKWM_pt-BRBR950BR950&amp;sxsrf=AOaemvKgnQ5lNgjeYoSgkflXHNfOmt2D4g%3A1633372995524&amp;ei=Q0tbYeW3H7PU1sQPvPyGmAM&amp;ved=0ahUKEwil5bvJtLHzAhUzqpUCHTy-ATMQ4dUDCA4&amp;uact=5&amp;oq=CONSTRUMAS&amp;gs_lcp=Cgdnd3Mtd2l6EAMyBQgAEIAEMgUIABCABDIFCAAQgAQyBQgAEIAEMgUIABCABDIFCAAQgAQyCwguEIAEEMcBEK8BMgUIABCABDIFCAAQgAQyBQgAEIAEOgQIIxAnOgsIABCABBCxAxCDAToICAAQgAQQsQM6CAguELEDEIMBOgQIABBDOhEILhCABBCxAxCDARDHARCjAjoLCC4QgAQQsQMQgwE6CggAELEDEIMBEEM6BQgAELEDOgcIABCxAxBDOggIABCABBDJA0oECEEYAFC21gFYluMBYOXlAWgAcAJ4AIABqwGIAeMLkgEEMC4xMJgBAKABAcABAQ&amp;sclient=gws-wiz" TargetMode="External"/><Relationship Id="rId151" Type="http://schemas.openxmlformats.org/officeDocument/2006/relationships/hyperlink" Target="mailto:ouvidoria@consorcioluiza.com.br" TargetMode="External"/><Relationship Id="rId389" Type="http://schemas.openxmlformats.org/officeDocument/2006/relationships/hyperlink" Target="tel:554135521400" TargetMode="External"/><Relationship Id="rId554" Type="http://schemas.openxmlformats.org/officeDocument/2006/relationships/hyperlink" Target="https://www.magazineluiza.com.br/controlador-temperatura-rt607e-plus-12-24vac-vdc-com-agenda-full-gauge/p/eecg6hahk0/pi/ctlt/?&amp;seller_id=nobrebrasil&amp;utm_source=google&amp;utm_medium=pla&amp;utm_campaign=&amp;partner_id=61986&amp;gclid=CjwKCAjwkvWKBhB4EiwA-GHjFqhvhjLUgqzpxKGsE6qa8x-1hfbPyRnYfoV1dfuKzFR75hFxgIJf8BoCaJcQAvD_BwE&amp;gclsrc=aw.ds" TargetMode="External"/><Relationship Id="rId596" Type="http://schemas.openxmlformats.org/officeDocument/2006/relationships/hyperlink" Target="https://www.leroymerlin.com.br/suporte-split-600mm-inox-gallant_1566732936?region=outros&amp;gclid=CjwKCAjwy7CKBhBMEiwA0Eb7au1lKZ3Fkv%E2%80%A6" TargetMode="External"/><Relationship Id="rId193" Type="http://schemas.openxmlformats.org/officeDocument/2006/relationships/hyperlink" Target="mailto:sac@viewrech.ind.br" TargetMode="External"/><Relationship Id="rId207" Type="http://schemas.openxmlformats.org/officeDocument/2006/relationships/hyperlink" Target="https://www.americanas.com.br/produto/1853005161?pfm_carac=sinaleiro-led-ac%252Fdc-vermelho-elitek&amp;pfm_page=search&amp;pfm_pos=grid&amp;pfm_type=search_page&amp;offerId=5f1996e379bf8430cb6b1b4c" TargetMode="External"/><Relationship Id="rId249" Type="http://schemas.openxmlformats.org/officeDocument/2006/relationships/hyperlink" Target="mailto:vendas@viewtech.ind.br" TargetMode="External"/><Relationship Id="rId414" Type="http://schemas.openxmlformats.org/officeDocument/2006/relationships/hyperlink" Target="mailto:wacker@wackersul.com.br" TargetMode="External"/><Relationship Id="rId456" Type="http://schemas.openxmlformats.org/officeDocument/2006/relationships/hyperlink" Target="mailto:vendas@painelmix.com.br" TargetMode="External"/><Relationship Id="rId498" Type="http://schemas.openxmlformats.org/officeDocument/2006/relationships/hyperlink" Target="https://www.magazineluiza.com.br/caixa-de-passagem-sobrepor-300x300mm-branca-metal-ip-44-gomes/p/ec2j4fe7g1/cj/cxpe/?&amp;seller_id=eletrorastro&amp;utm_source=google&amp;utm_medium=pla&amp;utm_campaign=&amp;partner_id=54222&amp;gclid=CjwKCAiAvriMBhAuEiwA8Cs5lbI7k5Vf-9q-YPsy35M-gSD3pkoiJoJS0qEtWx850--c2h2YKeu0HxoC-w0QAvD_BwE&amp;gclsrc=aw.ds" TargetMode="External"/><Relationship Id="rId621" Type="http://schemas.openxmlformats.org/officeDocument/2006/relationships/hyperlink" Target="https://www.magazineluiza.com.br/ar-condicionado-split-hi-wall-philco-30-000-btu-h-quente-e-frio-monofasico-pac30000iqfm8-220-volts/p/kc7g1fec4k/ar/arar/?&amp;seller_id=friopecas&amp;utm_source=google&amp;utm_medium=pla&amp;utm_campaign=&amp;partner_id=61476&amp;gclid=CjwKCAjwzaSLBhBJEiwAJSRokvLlBZkodUJteNb9Rkmf-CwK4G_aSIQs8TkJ47xglzczn7reW5wK-RoCfJAQAvD_BwE&amp;gclsrc=aw.ds" TargetMode="External"/><Relationship Id="rId13" Type="http://schemas.openxmlformats.org/officeDocument/2006/relationships/hyperlink" Target="https://www.copafer.com.br/clips-para-cabo-de-aco-leve-siva-p2221930?pp=/137.1575/&amp;v=2221942" TargetMode="External"/><Relationship Id="rId109" Type="http://schemas.openxmlformats.org/officeDocument/2006/relationships/hyperlink" Target="https://himater.com.br/produtos/pressostato-margirius/?attribute_modelo=40-60+PSI&amp;utm_source=Google%20Shopping&amp;utm_campaign=Shopping%20-%20Himater&amp;utm_medium=cpc&amp;utm_term=7221" TargetMode="External"/><Relationship Id="rId260" Type="http://schemas.openxmlformats.org/officeDocument/2006/relationships/hyperlink" Target="https://produto.mercadolivre.com.br/MLB-1503412601-e50-20-50mm-terminal-tubular-ilhos-az-com-50-pecas-_JM?matt_tool=56291529&amp;matt_w.." TargetMode="External"/><Relationship Id="rId316" Type="http://schemas.openxmlformats.org/officeDocument/2006/relationships/hyperlink" Target="phone:+554335205000" TargetMode="External"/><Relationship Id="rId523" Type="http://schemas.openxmlformats.org/officeDocument/2006/relationships/hyperlink" Target="http://cnpj.info/93825123000142" TargetMode="External"/><Relationship Id="rId55" Type="http://schemas.openxmlformats.org/officeDocument/2006/relationships/hyperlink" Target="tel:(16)3419-1115" TargetMode="External"/><Relationship Id="rId97" Type="http://schemas.openxmlformats.org/officeDocument/2006/relationships/hyperlink" Target="https://salfatis.com.br/loja/produto/temporizador-prolongador-de-impulso-ac-30-coel/" TargetMode="External"/><Relationship Id="rId120" Type="http://schemas.openxmlformats.org/officeDocument/2006/relationships/hyperlink" Target="https://www.cec.com.br/material-hidraulico/tubos-e-conexoes/grelhas-e-ralos/grelha-em-polietileno-quadrado-150mm-branco?produto=1339102&amp;idpublicacao=791d2005-d206-4804-b297-71cab438caf1&amp;gclid=CjwKCAiAvriMBhAuEiwA8Cs5lWJleLpS4ogJRO71MaKiZk6zmKuaw5jmsgG6qNzV3Lyoes5t8B5c4RoCH4gQAvD_BwE" TargetMode="External"/><Relationship Id="rId358" Type="http://schemas.openxmlformats.org/officeDocument/2006/relationships/hyperlink" Target="mailto:atendimento.acom@americanas.com" TargetMode="External"/><Relationship Id="rId565" Type="http://schemas.openxmlformats.org/officeDocument/2006/relationships/hyperlink" Target="mailto:%20sac@novaexaustores.com.br" TargetMode="External"/><Relationship Id="rId162" Type="http://schemas.openxmlformats.org/officeDocument/2006/relationships/hyperlink" Target="https://atendimento.magazineluiza.com.br/hc/pt-br/requests/new?ticket_form_id=360000945131" TargetMode="External"/><Relationship Id="rId218" Type="http://schemas.openxmlformats.org/officeDocument/2006/relationships/hyperlink" Target="mailto:sac@viewrech.ind.br" TargetMode="External"/><Relationship Id="rId425" Type="http://schemas.openxmlformats.org/officeDocument/2006/relationships/hyperlink" Target="mailto:silvia@dispan.com.br" TargetMode="External"/><Relationship Id="rId467" Type="http://schemas.openxmlformats.org/officeDocument/2006/relationships/hyperlink" Target="https://www.magazineluiza.com.br/central-de-alarme-de-incendio-enderecavel-intelbras-cie-2500/p/bd75bk9afh/pi/sise/?&amp;seller_id=orustecnologiaemseguranca&amp;utm_source=google&amp;utm_medium=pla&amp;utm_campaign=&amp;partner_id=54222&amp;gclid=CjwKCAiAvriMBhAuEiwA8Cs5lVVzX6fGEhfGsQ891zEL_cg6d7Cci6jhWMMStG-TiGieb584-0-gfRoCLzsQAvD_BwE&amp;gclsrc=aw.ds" TargetMode="External"/><Relationship Id="rId632" Type="http://schemas.openxmlformats.org/officeDocument/2006/relationships/hyperlink" Target="https://www.submarino.com.br/produto/1917498322?epar=bp_pl_00_go_g35172&amp;epar=bp_pl_00_go_g35172&amp;opn=XMLGOOGLE&amp;WT.srch=1&amp;utm_medium=buscappc&amp;utm_source=google&amp;utm_campaign=marca%3Asuba%3Bmidia%3Abuscappc%3Bformato%3Apla%3Bsubformato%3A00%3Bidcampanha%3Ag35172&amp;gclid=CjwKCAiAvriMBhAuEiwA8Cs5le55XmYk0DGmXGmKUI3ET72HtFa4evVplUj2w0U66ZLzgkIFhxxtbRoC1dsQAvD_BwE" TargetMode="External"/><Relationship Id="rId271" Type="http://schemas.openxmlformats.org/officeDocument/2006/relationships/hyperlink" Target="mailto:ouvidoria@consorcioluiza.com.br" TargetMode="External"/><Relationship Id="rId24" Type="http://schemas.openxmlformats.org/officeDocument/2006/relationships/hyperlink" Target="https://www.magazineluiza.com.br/ducha-florenza-com-mangueira-desviador-branco-78kw-220v-cardal/p/keh1b0439g/cj/duxx/?&amp;seller_id=larelet." TargetMode="External"/><Relationship Id="rId66" Type="http://schemas.openxmlformats.org/officeDocument/2006/relationships/hyperlink" Target="mailto:bigmad@gmail.com" TargetMode="External"/><Relationship Id="rId131" Type="http://schemas.openxmlformats.org/officeDocument/2006/relationships/hyperlink" Target="mailto:sac@viewrech.ind.br" TargetMode="External"/><Relationship Id="rId327" Type="http://schemas.openxmlformats.org/officeDocument/2006/relationships/hyperlink" Target="phone:+554335205000" TargetMode="External"/><Relationship Id="rId369" Type="http://schemas.openxmlformats.org/officeDocument/2006/relationships/hyperlink" Target="https://www.centralcabos.com.br/conector-fibra-optica-fast-sc-upc-monomodo/p?idsku=2017043773&amp;gclid=EAIaIQobChMIw6b58JLp8wIVV-TICh356AxPEAYYBSABEgLjrvD_BwE" TargetMode="External"/><Relationship Id="rId534" Type="http://schemas.openxmlformats.org/officeDocument/2006/relationships/hyperlink" Target="mailto:SAC@LOJADOREFRIGERISTA.COM.BR" TargetMode="External"/><Relationship Id="rId576" Type="http://schemas.openxmlformats.org/officeDocument/2006/relationships/hyperlink" Target="https://www.americanas.com.br/produto/3068674440?epar=bp_pl_00_go_pla_casaeconst_geral_gmv&amp;opn=YSMESP&amp;WT.srch=1&amp;gclid=CjwKCAiAm7OMBhAQEiwArvGi3P6oz12dcNpewC1bt1SdUF_8K6z68Zfy2eUSwgKgofKfxbclCftAThoCRaEQAvD_BwE" TargetMode="External"/><Relationship Id="rId173" Type="http://schemas.openxmlformats.org/officeDocument/2006/relationships/hyperlink" Target="https://atendimento.magazineluiza.com.br/hc/pt-br/requests/new?ticket_form_id=360000945131" TargetMode="External"/><Relationship Id="rId229" Type="http://schemas.openxmlformats.org/officeDocument/2006/relationships/hyperlink" Target="https://www.doutorirrigacao.com.br/medicao-e-instrumentacao/chave-de-fluxo-fluxostato-agua-mod-imp-23-220v-1--p" TargetMode="External"/><Relationship Id="rId380" Type="http://schemas.openxmlformats.org/officeDocument/2006/relationships/hyperlink" Target="tel:%20552135490090" TargetMode="External"/><Relationship Id="rId436" Type="http://schemas.openxmlformats.org/officeDocument/2006/relationships/hyperlink" Target="https://www.viewtech.ind.br/catalog/product/view/id/3186/s/disjuntor-caixa-moldada-weg-200a-agw-250n-tripolar/?utm_source=&amp;utm_medium=&amp;utm_campaign=&amp;utm_term=&amp;utm_content=&amp;gclid=CjwKCAiAvriMBhAuEiwA8Cs5lax1zos9AoUN3uat_w9FmGgtNe1gKnTUA-a8YUvRlWVJw0koop_SUhoCcsMQAvD_BwE" TargetMode="External"/><Relationship Id="rId601" Type="http://schemas.openxmlformats.org/officeDocument/2006/relationships/hyperlink" Target="mailto:atendimento.acom@americanas.com" TargetMode="External"/><Relationship Id="rId643" Type="http://schemas.openxmlformats.org/officeDocument/2006/relationships/hyperlink" Target="https://www.casasbahia.com.br/extintor-pqs-abc-6-kg-garantia-de-1-ano-1502817577/p/1502817577?utm_medium=Cpc&amp;utm_source=GP_PLA&amp;IdSku=1502817577&amp;idLojista=37382&amp;utm_campaign=3P_AllProducts_SSC&amp;gclid=CjwKCAjwh5qLBhALEiwAioods1ThhoeaHcsgni12t9YX1jsYvKRfOWxNE_lznOW3SemiYIHG-1UXjRoCvfUQAvD_BwE" TargetMode="External"/><Relationship Id="rId240" Type="http://schemas.openxmlformats.org/officeDocument/2006/relationships/hyperlink" Target="https://www.kabum.com.br/" TargetMode="External"/><Relationship Id="rId478" Type="http://schemas.openxmlformats.org/officeDocument/2006/relationships/hyperlink" Target="mailto:contatopanelas@gmail.com" TargetMode="External"/><Relationship Id="rId35" Type="http://schemas.openxmlformats.org/officeDocument/2006/relationships/hyperlink" Target="https://www.americanas.com.br/produto/53955609?opn=YSMESP&amp;sellerid=14977876000105&amp;epar=bp_pl_00_go_pla_casaeconst_geral_gmv&amp;..." TargetMode="External"/><Relationship Id="rId77" Type="http://schemas.openxmlformats.org/officeDocument/2006/relationships/hyperlink" Target="https://www.google.com/search?q=JV+TUBOS&amp;rlz=1C1OKWM_pt-BRBR950BR950&amp;oq=JV+TUBOS&amp;aqs=chrome..69i57j69i61.2190j0j7&amp;sourceid=chrome&amp;ie=UTF-8" TargetMode="External"/><Relationship Id="rId100" Type="http://schemas.openxmlformats.org/officeDocument/2006/relationships/hyperlink" Target="tel:+552225251750" TargetMode="External"/><Relationship Id="rId282" Type="http://schemas.openxmlformats.org/officeDocument/2006/relationships/hyperlink" Target="mailto:portal@portaleletrico.com.br" TargetMode="External"/><Relationship Id="rId338" Type="http://schemas.openxmlformats.org/officeDocument/2006/relationships/hyperlink" Target="http://www.conduscamp.com.br/" TargetMode="External"/><Relationship Id="rId503" Type="http://schemas.openxmlformats.org/officeDocument/2006/relationships/hyperlink" Target="http://www.kleber.com.br/home" TargetMode="External"/><Relationship Id="rId545" Type="http://schemas.openxmlformats.org/officeDocument/2006/relationships/hyperlink" Target="mailto:falecom@sac.extra.com.br" TargetMode="External"/><Relationship Id="rId587" Type="http://schemas.openxmlformats.org/officeDocument/2006/relationships/hyperlink" Target="mailto:falecom@sac.casasbahia.com.Br" TargetMode="External"/><Relationship Id="rId8" Type="http://schemas.openxmlformats.org/officeDocument/2006/relationships/hyperlink" Target="https://www.parafusofacil.com.br/ProdutosDetalhes.php?Codigo=1111081" TargetMode="External"/><Relationship Id="rId142" Type="http://schemas.openxmlformats.org/officeDocument/2006/relationships/hyperlink" Target="https://www.lojadomecanico.com.br/produto/164664/21/159/Pressostato-LF08-0036/153/?utm_source=googleshopping&amp;utm_campaign=xmlshop" TargetMode="External"/><Relationship Id="rId184" Type="http://schemas.openxmlformats.org/officeDocument/2006/relationships/hyperlink" Target="mailto:atendimento.acom@americanas.com" TargetMode="External"/><Relationship Id="rId391" Type="http://schemas.openxmlformats.org/officeDocument/2006/relationships/hyperlink" Target="mailto:vendas@laydner.com" TargetMode="External"/><Relationship Id="rId405" Type="http://schemas.openxmlformats.org/officeDocument/2006/relationships/hyperlink" Target="mailto:mgo@ormazabal.com" TargetMode="External"/><Relationship Id="rId447" Type="http://schemas.openxmlformats.org/officeDocument/2006/relationships/hyperlink" Target="tel:04732856425" TargetMode="External"/><Relationship Id="rId612" Type="http://schemas.openxmlformats.org/officeDocument/2006/relationships/hyperlink" Target="mailto:marketing@dufrio.com.br" TargetMode="External"/><Relationship Id="rId251" Type="http://schemas.openxmlformats.org/officeDocument/2006/relationships/hyperlink" Target="https://www.iplacas.com.br/Kit-etiqueta-110-220" TargetMode="External"/><Relationship Id="rId489" Type="http://schemas.openxmlformats.org/officeDocument/2006/relationships/hyperlink" Target="mailto:atendimento@eheengenharia.com.br" TargetMode="External"/><Relationship Id="rId46" Type="http://schemas.openxmlformats.org/officeDocument/2006/relationships/hyperlink" Target="tel:+55-4020-5376" TargetMode="External"/><Relationship Id="rId293" Type="http://schemas.openxmlformats.org/officeDocument/2006/relationships/hyperlink" Target="https://www.viewtech.ind.br/catalog/product/view/id/1647/s/sinaleiro-led-weg-110v-amarelo-monobloco/?utm_source=&amp;utm_medium=&amp;utm_camp." TargetMode="External"/><Relationship Id="rId307" Type="http://schemas.openxmlformats.org/officeDocument/2006/relationships/hyperlink" Target="https://www.viewtech.ind.br/catalog/product/view/id/5494/s/terminal-de-compressao-olhal-para-cabo-120mm-com-furo-m12-sc120-12/?utm_sourc.." TargetMode="External"/><Relationship Id="rId349" Type="http://schemas.openxmlformats.org/officeDocument/2006/relationships/hyperlink" Target="mailto:sac@blight.com.br" TargetMode="External"/><Relationship Id="rId514" Type="http://schemas.openxmlformats.org/officeDocument/2006/relationships/hyperlink" Target="http://www.kleber.com.br/home" TargetMode="External"/><Relationship Id="rId556" Type="http://schemas.openxmlformats.org/officeDocument/2006/relationships/hyperlink" Target="mailto:falecom@sac.extra.com.br" TargetMode="External"/><Relationship Id="rId88" Type="http://schemas.openxmlformats.org/officeDocument/2006/relationships/hyperlink" Target="https://www.leroymerlin.com.br/anti-espuma-para-caixa-sifonada-e-ralo-redondo-100mm-pvc-tigre_86706711" TargetMode="External"/><Relationship Id="rId111" Type="http://schemas.openxmlformats.org/officeDocument/2006/relationships/hyperlink" Target="mailto:contato@rialti.com.br" TargetMode="External"/><Relationship Id="rId153" Type="http://schemas.openxmlformats.org/officeDocument/2006/relationships/hyperlink" Target="mailto:corporativo@centralcabos.com.br" TargetMode="External"/><Relationship Id="rId195" Type="http://schemas.openxmlformats.org/officeDocument/2006/relationships/hyperlink" Target="mailto:vendasonline@eletrorastro.com.br" TargetMode="External"/><Relationship Id="rId209" Type="http://schemas.openxmlformats.org/officeDocument/2006/relationships/hyperlink" Target="https://www.submarino.com.br/produto/1853005161?pfm_carac=sinaleiro-led-ac%252Fdc-vermelho-elitch&amp;pfm_page=search&amp;pfm_pos=grid&amp;pfm_type=search_page" TargetMode="External"/><Relationship Id="rId360" Type="http://schemas.openxmlformats.org/officeDocument/2006/relationships/hyperlink" Target="mailto:sac@viewrech.ind.br" TargetMode="External"/><Relationship Id="rId416" Type="http://schemas.openxmlformats.org/officeDocument/2006/relationships/hyperlink" Target="https://produto.mercadolivre.com.br/MLB-1831253787-conector-xlr-fmea-painel-3-polos-wc1023-_JM?matt_tool=63064967&amp;matt_word=&amp;matt_source=google&amp;matt_campaign_id=14303413826&amp;matt_ad_group_id=125984298957&amp;matt_match_type=&amp;matt_network=g&amp;matt_device=c&amp;matt_creative=539354957022&amp;matt_keyword=&amp;matt_ad_position=&amp;matt_ad_type=pla&amp;matt_merchant_id=245900521&amp;matt_product_id=MLB1831253787&amp;matt_product_partition_id=1404934605530&amp;matt_target_id=pla-1404934605530&amp;gclid=CjwKCAiAvriMBhAuEiwA8Cs5lW7F34bWPuZD9h602NtH70JUPQIvExDbAHtRiN4wnrfOIND9G62tqBoCPLcQAvD_BwE" TargetMode="External"/><Relationship Id="rId598" Type="http://schemas.openxmlformats.org/officeDocument/2006/relationships/hyperlink" Target="mailto:atendimento@carrefour.com.br" TargetMode="External"/><Relationship Id="rId220" Type="http://schemas.openxmlformats.org/officeDocument/2006/relationships/hyperlink" Target="https://www.portaleletrico.com.br/terminal-ilhos-simples-60mm-amarelo-embalagem-com-100-pecas-eletrokit-950/p?idsku=950&amp;gclid=CjwKCAjw" TargetMode="External"/><Relationship Id="rId458" Type="http://schemas.openxmlformats.org/officeDocument/2006/relationships/hyperlink" Target="mailto:falecom@sac.extra.com.br" TargetMode="External"/><Relationship Id="rId623" Type="http://schemas.openxmlformats.org/officeDocument/2006/relationships/hyperlink" Target="mailto:ouvidoria@consorcioluiza.com.br" TargetMode="External"/><Relationship Id="rId15" Type="http://schemas.openxmlformats.org/officeDocument/2006/relationships/hyperlink" Target="mailto:contato@mixxferramentas.com.br" TargetMode="External"/><Relationship Id="rId57" Type="http://schemas.openxmlformats.org/officeDocument/2006/relationships/hyperlink" Target="http://www.montele.com.br/" TargetMode="External"/><Relationship Id="rId262" Type="http://schemas.openxmlformats.org/officeDocument/2006/relationships/hyperlink" Target="https://www.portaleletrico.com.br/terminal-ilhos-simples-50mm-azul-eletrokit-951/p?idsku=951&amp;gclid=Cj0KCQjwqKuKBhCxARIsACf4XuGobN1PT..." TargetMode="External"/><Relationship Id="rId318" Type="http://schemas.openxmlformats.org/officeDocument/2006/relationships/hyperlink" Target="mailto:atendimento.shop@shoptime.com.br" TargetMode="External"/><Relationship Id="rId525" Type="http://schemas.openxmlformats.org/officeDocument/2006/relationships/hyperlink" Target="https://trocalor.com.br/" TargetMode="External"/><Relationship Id="rId567" Type="http://schemas.openxmlformats.org/officeDocument/2006/relationships/hyperlink" Target="https://www.novaexaustores.com.br/acessorios-pventilacao-e-exaustao/painel-mpu-pdutos-de-ar-condicionado-20mm-x-2-0m-x-1-2m-2-4m?parc..." TargetMode="External"/><Relationship Id="rId99" Type="http://schemas.openxmlformats.org/officeDocument/2006/relationships/hyperlink" Target="mailto:contatosite@wermar.com.br" TargetMode="External"/><Relationship Id="rId122" Type="http://schemas.openxmlformats.org/officeDocument/2006/relationships/hyperlink" Target="mailto:faleconosco@obramax.com.br" TargetMode="External"/><Relationship Id="rId164" Type="http://schemas.openxmlformats.org/officeDocument/2006/relationships/hyperlink" Target="mailto:sac@blight.com.br" TargetMode="External"/><Relationship Id="rId371" Type="http://schemas.openxmlformats.org/officeDocument/2006/relationships/hyperlink" Target="https://www.extra.com.br/conector-optico-rapido-up2tech-sc-upc-kit-com-100-unidades-1505944090/p/1505944090?utm_medium=cpc&amp;utm_source=GP_PLA&amp;IdSku=1505944090&amp;idLojista=12231&amp;utm_campaign=3P_agrupamento_medio_SSC&amp;gclid=EAIaIQobChMI9aXksqTp8wIVwwWICR1XNgDsEAQYDCABEgK6APD_BwE" TargetMode="External"/><Relationship Id="rId427" Type="http://schemas.openxmlformats.org/officeDocument/2006/relationships/hyperlink" Target="mailto:sac@blight.com.br" TargetMode="External"/><Relationship Id="rId469" Type="http://schemas.openxmlformats.org/officeDocument/2006/relationships/hyperlink" Target="https://produto.mercadolivre.com.br/MLB-1668308506-central-de-alarme-de-incendio-enderecavel-cie-2500-intelbras-_JM?matt_tool=34908096&amp;matt_word=&amp;matt_source=google&amp;matt_campaign_id=14302215576&amp;matt_ad_group_id=134553711988&amp;matt_match_type=&amp;matt_network=g&amp;matt_device=c&amp;matt_creative=539425529671&amp;matt_keyword=&amp;matt_ad_position=&amp;matt_ad_type=pla&amp;matt_merchant_id=126674392&amp;matt_product_id=MLB1668308506&amp;matt_product_partition_id=1403872159894&amp;matt_target_id=pla-1403872159894&amp;gclid=CjwKCAiAvriMBhAuEiwA8Cs5lWEESDsGBaCBuNwqrN8IEDtigqQ0ZDBSFL3R-1m9z138XIVSf_XdGhoCjdcQAvD_BwE" TargetMode="External"/><Relationship Id="rId634" Type="http://schemas.openxmlformats.org/officeDocument/2006/relationships/hyperlink" Target="https://www.magazineluiza.com.br/conjunto-exaustor-grelha-filtro-ip-54-203x203mm-96220-tasco/p/fkdc60b1e4/ar/aave/" TargetMode="External"/><Relationship Id="rId26" Type="http://schemas.openxmlformats.org/officeDocument/2006/relationships/hyperlink" Target="https://www.magazineluiza.com.br/ralo-linear-50-cm-flat-c-grelha-inox-p-banheiro-tigre/p/dcj603c55a/cj/hidr/" TargetMode="External"/><Relationship Id="rId231" Type="http://schemas.openxmlformats.org/officeDocument/2006/relationships/hyperlink" Target="https://www.magazineluiza.com.br/chave-de-fluxo-para-agua-imp-23-cibracon/p/bbdh19ghhk/cj/hidr/?&amp;seller_id=mercadodasbombas" TargetMode="External"/><Relationship Id="rId273" Type="http://schemas.openxmlformats.org/officeDocument/2006/relationships/hyperlink" Target="mailto:atendimento.b2c@dimensional.com.br" TargetMode="External"/><Relationship Id="rId329" Type="http://schemas.openxmlformats.org/officeDocument/2006/relationships/hyperlink" Target="https://atendimento.magazineluiza.com.br/hc/pt-br/requests/new?ticket_form_id=360000945131" TargetMode="External"/><Relationship Id="rId480" Type="http://schemas.openxmlformats.org/officeDocument/2006/relationships/hyperlink" Target="mailto:vendas@pollofundidos.com.br" TargetMode="External"/><Relationship Id="rId536" Type="http://schemas.openxmlformats.org/officeDocument/2006/relationships/hyperlink" Target="https://www.solerpalau.com.br/" TargetMode="External"/><Relationship Id="rId68" Type="http://schemas.openxmlformats.org/officeDocument/2006/relationships/hyperlink" Target="http://www.nsbrazil.com.br/" TargetMode="External"/><Relationship Id="rId133" Type="http://schemas.openxmlformats.org/officeDocument/2006/relationships/hyperlink" Target="mailto:atendimento.shop@shoptime.com.br" TargetMode="External"/><Relationship Id="rId175" Type="http://schemas.openxmlformats.org/officeDocument/2006/relationships/hyperlink" Target="https://api.whatsapp.com/send?phone=5519991501751" TargetMode="External"/><Relationship Id="rId340" Type="http://schemas.openxmlformats.org/officeDocument/2006/relationships/hyperlink" Target="mailto:vendas@conduscamp.com.br" TargetMode="External"/><Relationship Id="rId578" Type="http://schemas.openxmlformats.org/officeDocument/2006/relationships/hyperlink" Target="mailto:tiagobulla@gmail.com" TargetMode="External"/><Relationship Id="rId200" Type="http://schemas.openxmlformats.org/officeDocument/2006/relationships/hyperlink" Target="https://web.whatsapp.com/send?phone=554136613100&amp;text=Ol%C3%A1,%20estou%20navegando%20no%20site%20e%20preciso%20de%20ajuda." TargetMode="External"/><Relationship Id="rId382" Type="http://schemas.openxmlformats.org/officeDocument/2006/relationships/hyperlink" Target="tel:+555140422076" TargetMode="External"/><Relationship Id="rId438" Type="http://schemas.openxmlformats.org/officeDocument/2006/relationships/hyperlink" Target="mailto:vendas@blight.com.br" TargetMode="External"/><Relationship Id="rId603" Type="http://schemas.openxmlformats.org/officeDocument/2006/relationships/hyperlink" Target="mailto:ouvidoria@consorcioluiza.com.br" TargetMode="External"/><Relationship Id="rId645" Type="http://schemas.openxmlformats.org/officeDocument/2006/relationships/hyperlink" Target="mailto:portal@portaleletrico.com.br" TargetMode="External"/><Relationship Id="rId242" Type="http://schemas.openxmlformats.org/officeDocument/2006/relationships/hyperlink" Target="mailto:faleconosco@kabum.com.br" TargetMode="External"/><Relationship Id="rId284" Type="http://schemas.openxmlformats.org/officeDocument/2006/relationships/hyperlink" Target="https://www.magazineluiza.com.br/manilha-torcida-curta-4mm-marine-importa/p/jk4e4jba59/pi/cbmn/?&amp;seller_id=velamarnautica&amp;utm_source=go.." TargetMode="External"/><Relationship Id="rId491" Type="http://schemas.openxmlformats.org/officeDocument/2006/relationships/hyperlink" Target="https://www.copafer.com.br/disjuntor-caixa-moldada-asgard-tripolar-de-300-amperes-sdjs300-steck-p1107918?tsid=69&amp;pp=&amp;pht=5891501858647464&amp;gclid=CjwKCAiAvriMBhAuEiwA8Cs5lW7ufgdkot_pYuRPG5mP2CiilVi43GVjZPpqndIuxjloOKiWKCFM2hoC_8kQAvD_BwE" TargetMode="External"/><Relationship Id="rId505" Type="http://schemas.openxmlformats.org/officeDocument/2006/relationships/hyperlink" Target="https://trocalor.com.br/" TargetMode="External"/><Relationship Id="rId37" Type="http://schemas.openxmlformats.org/officeDocument/2006/relationships/hyperlink" Target="mailto:sac@schirmann.com.br" TargetMode="External"/><Relationship Id="rId79" Type="http://schemas.openxmlformats.org/officeDocument/2006/relationships/hyperlink" Target="https://www.allbanho.com.br/acessibilidade/barras-de-apoio/barra-de-apoio-lateral-fixa-80cm-esquerda-i-polida-deca?parceiro=1191&amp;gclid=Cj0K" TargetMode="External"/><Relationship Id="rId102" Type="http://schemas.openxmlformats.org/officeDocument/2006/relationships/hyperlink" Target="https://www.wermar.com.br/produto/1329/11736-juncao-simples-esgoto-primario-150x100mm-tigre" TargetMode="External"/><Relationship Id="rId144" Type="http://schemas.openxmlformats.org/officeDocument/2006/relationships/hyperlink" Target="mailto:sac@eletrofrigor.com.br" TargetMode="External"/><Relationship Id="rId547" Type="http://schemas.openxmlformats.org/officeDocument/2006/relationships/hyperlink" Target="mailto:tiagobulla@gmail.com" TargetMode="External"/><Relationship Id="rId589" Type="http://schemas.openxmlformats.org/officeDocument/2006/relationships/hyperlink" Target="https://www.americanas.com.br/produto/3927051743?sellerId=9316105000129&amp;epar=bp_pl_00_go_aa_todas_geral_gmv&amp;opn=YSMESP&amp;WT.srch=1&amp;gclid=CjwKCAjwzaSLBhBJEiwAJSRokqbb13XC84VyJg_daB0fdetyWhUdiL4IQ0-I6TcjLmzkFbKAqlMubhoC_O8QAvD_BwE" TargetMode="External"/><Relationship Id="rId90" Type="http://schemas.openxmlformats.org/officeDocument/2006/relationships/hyperlink" Target="https://www.magazineluiza.com.br/manometro-nacional/p/gaea3d6912/fs/fpmp/?&amp;seller_id=eletron&amp;utm_source=google&amp;utm_medium=pla&amp;utm_campaign=&amp;partner_id=61743&amp;gclid=Cj0KCQjw5JSLBhCxARIsAHgO2SeU5PDFXsriukSQbm6xdIORSFlx-lfYW_oBWAb8DJxZH9_-Og2f3SwaAsUbEALw_wcB&amp;gclsrc=aw.ds" TargetMode="External"/><Relationship Id="rId186" Type="http://schemas.openxmlformats.org/officeDocument/2006/relationships/hyperlink" Target="https://www.multiplace.net.br/produto-detalhes/105999496/cruzeta-polimerica-reta-oca-p-poste-90x90x2000mm-ref-cpfv-rge.html?loja=44622&amp;tc.." TargetMode="External"/><Relationship Id="rId351" Type="http://schemas.openxmlformats.org/officeDocument/2006/relationships/hyperlink" Target="https://atendimento.magazineluiza.com.br/hc/pt-br/requests/new?ticket_form_id=360000945131" TargetMode="External"/><Relationship Id="rId393" Type="http://schemas.openxmlformats.org/officeDocument/2006/relationships/hyperlink" Target="mailto:atendimento.b2c@dimensional.com.br" TargetMode="External"/><Relationship Id="rId407" Type="http://schemas.openxmlformats.org/officeDocument/2006/relationships/hyperlink" Target="mailto:vendas@luxion.com.br" TargetMode="External"/><Relationship Id="rId449" Type="http://schemas.openxmlformats.org/officeDocument/2006/relationships/hyperlink" Target="mailto:atendimento@livencasa.com" TargetMode="External"/><Relationship Id="rId614" Type="http://schemas.openxmlformats.org/officeDocument/2006/relationships/hyperlink" Target="tel:(11)%2093961-8852" TargetMode="External"/><Relationship Id="rId211" Type="http://schemas.openxmlformats.org/officeDocument/2006/relationships/hyperlink" Target="mailto:sac@viewrech.ind.br" TargetMode="External"/><Relationship Id="rId253" Type="http://schemas.openxmlformats.org/officeDocument/2006/relationships/hyperlink" Target="https://www.elastobor.com.br/placa-de-sinalizacao-sinalize-etiqueta-110v-5-x-25cm-16un/p?idsku=101467162&amp;gclid=Cj0KCQjwwNWKBhDAARIsAJ8Hkhft3jYdMUWBRmMisq9OLK_o1XM9wYu_qelKO2XL0O2wzt0BYfgKRKoaAj8CEALw_wcB" TargetMode="External"/><Relationship Id="rId295" Type="http://schemas.openxmlformats.org/officeDocument/2006/relationships/hyperlink" Target="https://www.b2c.dimensional.com.br/sinaleiro-red-plast-am-22mm-220v-led-slds2203/p?idsku=938494&amp;utm_source=%7bgoogle%7d&amp;utm_medium=%7bsho" TargetMode="External"/><Relationship Id="rId309" Type="http://schemas.openxmlformats.org/officeDocument/2006/relationships/hyperlink" Target="https://www.magazineluiza.com.br/regua-com-4-tomadas-para-rack-19-10a-rk4-ctc/p/afd0j03065/rc/rcnm/?&amp;seller_id=solucaocaboseireli&amp;utm_so..." TargetMode="External"/><Relationship Id="rId460" Type="http://schemas.openxmlformats.org/officeDocument/2006/relationships/hyperlink" Target="https://www.extra.com.br/cabos-para-alarme-de-incendio-3-vias-de-150mm-dni-ppb315-1500065430/p/1500065430?utm_medium=cpc&amp;utm_source=GP_PLA&amp;IdSku=1500065430&amp;idLojista=10766&amp;utm_campaign=3P_agrupamento_medio_SSC&amp;gclid=CjwKCAiAvriMBhAuEiwA8Cs5lT14wTksXpbZ1Zko3ZhkLU8dDHz7dq1OBI4KpfN05sJ3Evo8A8-yphoCi2wQAvD_BwE" TargetMode="External"/><Relationship Id="rId516" Type="http://schemas.openxmlformats.org/officeDocument/2006/relationships/hyperlink" Target="mailto:andre@kleber.com.br" TargetMode="External"/><Relationship Id="rId48" Type="http://schemas.openxmlformats.org/officeDocument/2006/relationships/hyperlink" Target="https://www.google.com/search?q=TRINITY+POLTRONAS&amp;rlz=1C1OKWM_pt-BRBR950BR950&amp;oq=TRINITY+POLTRONAS&amp;aqs=chrome..69i57j46i175i199i512.4532j0j7&amp;sourceid=chrome&amp;ie=UTF-8" TargetMode="External"/><Relationship Id="rId113" Type="http://schemas.openxmlformats.org/officeDocument/2006/relationships/hyperlink" Target="mailto:centralderelacionamento@cec.com.br" TargetMode="External"/><Relationship Id="rId320" Type="http://schemas.openxmlformats.org/officeDocument/2006/relationships/hyperlink" Target="tel:3733812405" TargetMode="External"/><Relationship Id="rId558" Type="http://schemas.openxmlformats.org/officeDocument/2006/relationships/hyperlink" Target="mailto:contato@casaferreira.com.br" TargetMode="External"/><Relationship Id="rId155" Type="http://schemas.openxmlformats.org/officeDocument/2006/relationships/hyperlink" Target="https://www.extra.com.br/caixa-de-inspecao-para-aterramento-pvc-preto-taf-1509491040/p/1509491040?utm_medium=cpc&amp;utm_source=google_&#8230;" TargetMode="External"/><Relationship Id="rId197" Type="http://schemas.openxmlformats.org/officeDocument/2006/relationships/hyperlink" Target="https://loja.se.com/rele-de-impulso-itl-1p-1no-16a-bobina-130-vac-5060hz--48-vdc-a9c30311/p?idsku=66109&amp;gclid=Cj0KCQjwqKuKBhCxARIsAC..." TargetMode="External"/><Relationship Id="rId362" Type="http://schemas.openxmlformats.org/officeDocument/2006/relationships/hyperlink" Target="mailto:sac@blight.com.br" TargetMode="External"/><Relationship Id="rId418" Type="http://schemas.openxmlformats.org/officeDocument/2006/relationships/hyperlink" Target="https://www.americanas.com.br/produto/3646312337?sellerId=8893365000102&amp;epar=bp_pl_00_go_inf-aces_acessorios_geral_gmv&amp;opn=YSMESP&amp;WT.srch=1&amp;gclid=CjwKCAiAvriMBhAuEiwA8Cs5lYV0OcjwViIOUBI5_mvtMQBxN37LX83DLRdrReQoz4Pcu2619ESqNxoCR7oQAvD_BwE" TargetMode="External"/><Relationship Id="rId625" Type="http://schemas.openxmlformats.org/officeDocument/2006/relationships/hyperlink" Target="https://www.magazineluiza.com.br/filtro-manta-g4-15mt-x-20m-200-gramas-por-metro-trisoft/p/hh215g3369/in/aprf/?&amp;seller_id=eletrofrigor&amp;utm_source=google&amp;utm_medium=pla&amp;utm_campaign=&amp;partner_id=54222&amp;gclid=CjwKCAiAvriMBhAuEiwA8Cs5leqbRZV4Gn73p8JLscJs4a3gB53ygdI3V56NXmuARVzZl5lqmi2szRoCwK4QAvD_BwE&amp;gclsrc=aw.ds" TargetMode="External"/><Relationship Id="rId222" Type="http://schemas.openxmlformats.org/officeDocument/2006/relationships/hyperlink" Target="mailto:atendimento.b2c@dimensional.com.br" TargetMode="External"/><Relationship Id="rId264" Type="http://schemas.openxmlformats.org/officeDocument/2006/relationships/hyperlink" Target="mailto:sac@viewrech.ind.br" TargetMode="External"/><Relationship Id="rId471" Type="http://schemas.openxmlformats.org/officeDocument/2006/relationships/hyperlink" Target="mailto:faleconosco@eletrotrafo.com.br" TargetMode="External"/><Relationship Id="rId17" Type="http://schemas.openxmlformats.org/officeDocument/2006/relationships/hyperlink" Target="https://www.parafusofacil.com.br/acessorios-para-cabo/clips-cabo-de-aco-leve/clips-cabo-de-aco-leve-14-aco-carbono-zincado/" TargetMode="External"/><Relationship Id="rId59" Type="http://schemas.openxmlformats.org/officeDocument/2006/relationships/hyperlink" Target="tel:3121025416" TargetMode="External"/><Relationship Id="rId124" Type="http://schemas.openxmlformats.org/officeDocument/2006/relationships/hyperlink" Target="https://www.americanas.com.br/produto/1378432163?pfm_carac=juncao-simples-serie-n-75x50mm-tigre&amp;pfm_page=search&amp;pfm_pos=grid&amp;pfm_type=search_page&amp;offerId=5ded54291729c3bbf12592e7" TargetMode="External"/><Relationship Id="rId527" Type="http://schemas.openxmlformats.org/officeDocument/2006/relationships/hyperlink" Target="https://trocalor.com.br/" TargetMode="External"/><Relationship Id="rId569" Type="http://schemas.openxmlformats.org/officeDocument/2006/relationships/hyperlink" Target="mailto:%20sac@novaexaustores.com.br" TargetMode="External"/><Relationship Id="rId70" Type="http://schemas.openxmlformats.org/officeDocument/2006/relationships/hyperlink" Target="http://www.americanas.com.br/produto/53955609?opn=YSMESP&amp;sellerid=14977876000105&amp;epar=bp_pl_00_go_pla_casaeconst_geral_gmv&amp;" TargetMode="External"/><Relationship Id="rId166" Type="http://schemas.openxmlformats.org/officeDocument/2006/relationships/hyperlink" Target="mailto:sac@santil.com.br" TargetMode="External"/><Relationship Id="rId331" Type="http://schemas.openxmlformats.org/officeDocument/2006/relationships/hyperlink" Target="mailto:atendimento.acom@americanas.com" TargetMode="External"/><Relationship Id="rId373" Type="http://schemas.openxmlformats.org/officeDocument/2006/relationships/hyperlink" Target="https://www.pontofrio.com.br/conector-optico-rapido-up2tech-sc-upc-kit-com-100-unidades-1521712678/p/1521712678?utm_medium=cpc&amp;utm_source=GP_PLA&amp;IdSku=1521712678&amp;idLojista=145309&amp;utm_campaign=3P_All-Produtcs_SSC&amp;gclid=EAIaIQobChMI9aXksqTp8wIVwwWICR1XNgDsEAQYDyABEgKSgvD_BwE" TargetMode="External"/><Relationship Id="rId429" Type="http://schemas.openxmlformats.org/officeDocument/2006/relationships/hyperlink" Target="mailto:atendimento.acom@americanas.com" TargetMode="External"/><Relationship Id="rId580" Type="http://schemas.openxmlformats.org/officeDocument/2006/relationships/hyperlink" Target="https://www.madeiramadeira.com.br/duto-flexivel-aluminizado-isolado-rl-c-6-mts-12-pol-314-mm-1283476.html?index=vr-prod-poc-madeira-best-seller-desc" TargetMode="External"/><Relationship Id="rId636" Type="http://schemas.openxmlformats.org/officeDocument/2006/relationships/hyperlink" Target="tel:1131070000" TargetMode="External"/><Relationship Id="rId1" Type="http://schemas.openxmlformats.org/officeDocument/2006/relationships/hyperlink" Target="mailto:faleconosco@obramax.com.br" TargetMode="External"/><Relationship Id="rId233" Type="http://schemas.openxmlformats.org/officeDocument/2006/relationships/hyperlink" Target="mailto:financeiro@vaportec.com.br" TargetMode="External"/><Relationship Id="rId440" Type="http://schemas.openxmlformats.org/officeDocument/2006/relationships/hyperlink" Target="https://www.yamamura.com.br/perfil-sobrepor-aluminio-branco-led-28w-2700k-100cm-archi-p9156461-p9433?tsid=27&amp;gclid=CjwKCAiAvriMBhAuEiwA8Cs5lUVGIr222xGck5J7A-JAibTjxiRCyODARcEWXgSMpfmDrGs3kBivkhoCFuIQAvD_BwE" TargetMode="External"/><Relationship Id="rId28" Type="http://schemas.openxmlformats.org/officeDocument/2006/relationships/hyperlink" Target="https://www.tocaobra.com.br/p/6542514/ralo-linear-50cm-grelha-cromada-tigre-100018911-unitario?gclid=EAIaIQobChMI_v3RlYzL8wIVGcmUCR2I0wJHEAQYBSABEgImA_D_BwE" TargetMode="External"/><Relationship Id="rId275" Type="http://schemas.openxmlformats.org/officeDocument/2006/relationships/hyperlink" Target="mailto:contato@baudaeletronica.com.br" TargetMode="External"/><Relationship Id="rId300" Type="http://schemas.openxmlformats.org/officeDocument/2006/relationships/hyperlink" Target="https://www.portaleletrico.com.br/terminal-ilhos-simples-25mm-amarelo-eletrokit-935/p?idsku=935&amp;gclid=Cj0KCQjwqKuKBhCxARIsACf4XuE9a1." TargetMode="External"/><Relationship Id="rId482" Type="http://schemas.openxmlformats.org/officeDocument/2006/relationships/hyperlink" Target="https://atendimento.magazineluiza.com.br/hc/pt-br/requests/new?ticket_form_id=360000945131" TargetMode="External"/><Relationship Id="rId538" Type="http://schemas.openxmlformats.org/officeDocument/2006/relationships/hyperlink" Target="tel:1133685079" TargetMode="External"/><Relationship Id="rId81" Type="http://schemas.openxmlformats.org/officeDocument/2006/relationships/hyperlink" Target="https://www.jvtubos.com.br/metais/acessorios-banheiro/barra-de-apoio/barra-de-apoio-fixa-lateral-direita-80-cm-2370-i-080-esc?parceiro=7584&amp;g" TargetMode="External"/><Relationship Id="rId135" Type="http://schemas.openxmlformats.org/officeDocument/2006/relationships/hyperlink" Target="mailto:atendimento.acom@americanas.com" TargetMode="External"/><Relationship Id="rId177" Type="http://schemas.openxmlformats.org/officeDocument/2006/relationships/hyperlink" Target="https://www.b2c.dimensional.com.br/" TargetMode="External"/><Relationship Id="rId342" Type="http://schemas.openxmlformats.org/officeDocument/2006/relationships/hyperlink" Target="mailto:atendimento@energiacompleta.com.br" TargetMode="External"/><Relationship Id="rId384" Type="http://schemas.openxmlformats.org/officeDocument/2006/relationships/hyperlink" Target="https://www.portaleletrico.com.br/barramento-trifasico-para-34-disjuntores-100a-kit-universal-cemar-4485/p" TargetMode="External"/><Relationship Id="rId591" Type="http://schemas.openxmlformats.org/officeDocument/2006/relationships/hyperlink" Target="mailto:atendimento.shop@shoptime.com.br" TargetMode="External"/><Relationship Id="rId605" Type="http://schemas.openxmlformats.org/officeDocument/2006/relationships/hyperlink" Target="https://www.americanas.com.br/produto/3697688756?opn=YSMESP&amp;sellerid=27691358000164&amp;epar=bp_pl_00_go_aa_todas_geral_gmv&amp;WT.s..." TargetMode="External"/><Relationship Id="rId202" Type="http://schemas.openxmlformats.org/officeDocument/2006/relationships/hyperlink" Target="mailto:lojavirtual@gimba.com.br" TargetMode="External"/><Relationship Id="rId244" Type="http://schemas.openxmlformats.org/officeDocument/2006/relationships/hyperlink" Target="mailto:ouvidoria@consorcioluiza.com.br" TargetMode="External"/><Relationship Id="rId647" Type="http://schemas.openxmlformats.org/officeDocument/2006/relationships/printerSettings" Target="../printerSettings/printerSettings7.bin"/><Relationship Id="rId39" Type="http://schemas.openxmlformats.org/officeDocument/2006/relationships/hyperlink" Target="mailto:contato@lumienergy.com.br" TargetMode="External"/><Relationship Id="rId286" Type="http://schemas.openxmlformats.org/officeDocument/2006/relationships/hyperlink" Target="https://www.portonautico.com.br/manilha-inox-torcida-curva-4mm?sa=X&amp;ved=0CEkQyLAHahcKEwiw9J6g5pLzAhUAAAAAHQAAAAAQFQ3" TargetMode="External"/><Relationship Id="rId451" Type="http://schemas.openxmlformats.org/officeDocument/2006/relationships/hyperlink" Target="https://www.blight.com.br/luminarias/embutidos/perfil-led-sobrepor-1m-14w-24v-2700k-ip44-brilia-301849?parceiro=8963&amp;gclid=CjwKCAiAvriMBhAuEiwA8Cs5ldOiK7sIwDwUeGuFuw9KOIgVoekwGPKtF53OMpHr1k2tNhGFd88rcxoCXFMQAvD_BwE" TargetMode="External"/><Relationship Id="rId493" Type="http://schemas.openxmlformats.org/officeDocument/2006/relationships/hyperlink" Target="https://www.viewtech.ind.br/catalog/product/view/id/5886/s/disjuntor-caixa-moldada-weg-300a-tripolar-dwp-400l-35ka/?utm_source=&amp;utm_medium=&amp;utm_campaign=&amp;utm_term=&amp;utm_content=&amp;gclid=CjwKCAiAvriMBhAuEiwA8Cs5lW9ai1r-HtIBThJTyPejfRyugeAn0Jg15G6jiMyaKWgNSrzAzmcQqBoCY1UQAvD_BwE" TargetMode="External"/><Relationship Id="rId507" Type="http://schemas.openxmlformats.org/officeDocument/2006/relationships/hyperlink" Target="mailto:atendimento.acom@americanas.com" TargetMode="External"/><Relationship Id="rId549" Type="http://schemas.openxmlformats.org/officeDocument/2006/relationships/hyperlink" Target="https://www.construsitebrasil.com/redirect-whatsapp.php?phone=5561991422442" TargetMode="External"/><Relationship Id="rId50" Type="http://schemas.openxmlformats.org/officeDocument/2006/relationships/hyperlink" Target="http://cnpj.info/21479028000123" TargetMode="External"/><Relationship Id="rId104" Type="http://schemas.openxmlformats.org/officeDocument/2006/relationships/hyperlink" Target="https://www.abcdaconstrucao.com.br/produto/juncao-simples-de-reducao-esgoto-150x100mm-amanco-73433?gclid=EAIaIQobChMIx_3nrYLL8wIVFcmUCR05sAuOEAQYASABEgJAH_D_BwE" TargetMode="External"/><Relationship Id="rId146" Type="http://schemas.openxmlformats.org/officeDocument/2006/relationships/hyperlink" Target="mailto:ouvidoria@consorcioluiza.com.br" TargetMode="External"/><Relationship Id="rId188" Type="http://schemas.openxmlformats.org/officeDocument/2006/relationships/hyperlink" Target="https://www.plenobras.com.br/produto/cruzeta-polimerica-reta-oca-p-poste-90x112-5x2400mm-ref-cpfv-20931" TargetMode="External"/><Relationship Id="rId311" Type="http://schemas.openxmlformats.org/officeDocument/2006/relationships/hyperlink" Target="mailto:atendimento.sub@submarino.com.br" TargetMode="External"/><Relationship Id="rId353" Type="http://schemas.openxmlformats.org/officeDocument/2006/relationships/hyperlink" Target="https://www.magazineluiza.com.br/cabo-optico-multimodo-4fo-50-125-cog-47935958-metro-prysmian/p/fjhe10861a/in/aprf/?&amp;seller_id=asolucaocabos&amp;utm_source=google&amp;utm_medium=pla&amp;utm_campaign=&amp;partner_id=54222&amp;gclid=CjwKCAjw2P-KBhByEiwADBYWCoicjCemFR3O5ZXsyPFKQ_TC8zb-dW1PNS75-JcZCsTv3O9yj8q_RRoCgssQAvD_BwE&amp;gclsrc=aw.ds" TargetMode="External"/><Relationship Id="rId395" Type="http://schemas.openxmlformats.org/officeDocument/2006/relationships/hyperlink" Target="https://api.whatsapp.com/send?1=pt_BR&amp;phone=5547988168743" TargetMode="External"/><Relationship Id="rId409" Type="http://schemas.openxmlformats.org/officeDocument/2006/relationships/hyperlink" Target="https://www.transformadoresuniao.com.br/" TargetMode="External"/><Relationship Id="rId560" Type="http://schemas.openxmlformats.org/officeDocument/2006/relationships/hyperlink" Target="mailto:elevadores@engetax.com.br" TargetMode="External"/><Relationship Id="rId92" Type="http://schemas.openxmlformats.org/officeDocument/2006/relationships/hyperlink" Target="mailto:contato@fastfiltros.com.br" TargetMode="External"/><Relationship Id="rId213" Type="http://schemas.openxmlformats.org/officeDocument/2006/relationships/hyperlink" Target="https://www.casasbahia.com.br/material-construcao/EletricaparaConstrucao/QuadrosCaixasEletricas/sinalizador-led-22mm-plastico-monobloco-220vca-verde-schneider-1500428000.html?IdSku=1500428000" TargetMode="External"/><Relationship Id="rId420" Type="http://schemas.openxmlformats.org/officeDocument/2006/relationships/hyperlink" Target="https://www.megafull.com.br/conectores/conector-powercon-femea-azul?gclid=CjwKCAiAvriMBhAuEiwA8Cs5lXhBfP2fs38xizYNMNnMxi8UI7bs3gUKi6_gYwtOU5BZQ8VpKstFNxoCuP0QAvD_BwE" TargetMode="External"/><Relationship Id="rId616" Type="http://schemas.openxmlformats.org/officeDocument/2006/relationships/hyperlink" Target="mailto:divinotelas@gmail.com" TargetMode="External"/><Relationship Id="rId255" Type="http://schemas.openxmlformats.org/officeDocument/2006/relationships/hyperlink" Target="mailto:falecom@sac.casasbahia.com.Br" TargetMode="External"/><Relationship Id="rId297" Type="http://schemas.openxmlformats.org/officeDocument/2006/relationships/hyperlink" Target="mailto:contato@baudaeletronica.com.br" TargetMode="External"/><Relationship Id="rId462" Type="http://schemas.openxmlformats.org/officeDocument/2006/relationships/hyperlink" Target="https://www.teky.com.br/449/cabo-cobre-rigido-1x-50mm-isolado-eprpvc-8715kv-90-preto-nbr-7286-nax-rigido" TargetMode="External"/><Relationship Id="rId518" Type="http://schemas.openxmlformats.org/officeDocument/2006/relationships/hyperlink" Target="mailto:andre@kleber.com.br" TargetMode="External"/><Relationship Id="rId115" Type="http://schemas.openxmlformats.org/officeDocument/2006/relationships/hyperlink" Target="mailto:contato@teky.com.br" TargetMode="External"/><Relationship Id="rId157" Type="http://schemas.openxmlformats.org/officeDocument/2006/relationships/hyperlink" Target="mailto:santil@santil.com.br" TargetMode="External"/><Relationship Id="rId322" Type="http://schemas.openxmlformats.org/officeDocument/2006/relationships/hyperlink" Target="https://pollofundidos.com.br/produtos/tampao-de-ferro-fundido-articulado-30-x-30-cm-za/?pf=gs&amp;gclid=Cj0KCQjw7MGJBhD-ARIsAMZ0eesOG4k%E2%80%A6" TargetMode="External"/><Relationship Id="rId364" Type="http://schemas.openxmlformats.org/officeDocument/2006/relationships/hyperlink" Target="https://atendimento.magazineluiza.com.br/hc/pt-br/requests/new?ticket_form_id=360000945131" TargetMode="External"/><Relationship Id="rId61" Type="http://schemas.openxmlformats.org/officeDocument/2006/relationships/hyperlink" Target="mailto:elevadores@engetax.com.br" TargetMode="External"/><Relationship Id="rId199" Type="http://schemas.openxmlformats.org/officeDocument/2006/relationships/hyperlink" Target="tel:1127635000" TargetMode="External"/><Relationship Id="rId571" Type="http://schemas.openxmlformats.org/officeDocument/2006/relationships/hyperlink" Target="http://www.arcotec.com.br/catalogo-produtos/acessorios-em-geral/difusor-alta-inducao-s-r/" TargetMode="External"/><Relationship Id="rId627" Type="http://schemas.openxmlformats.org/officeDocument/2006/relationships/hyperlink" Target="mailto:atendimento.site@magazineluiza.com.br" TargetMode="External"/><Relationship Id="rId19" Type="http://schemas.openxmlformats.org/officeDocument/2006/relationships/hyperlink" Target="mailto:vendas@hiperfer.com.br" TargetMode="External"/><Relationship Id="rId224" Type="http://schemas.openxmlformats.org/officeDocument/2006/relationships/hyperlink" Target="mailto:info@melhorindustria.com.Br" TargetMode="External"/><Relationship Id="rId266" Type="http://schemas.openxmlformats.org/officeDocument/2006/relationships/hyperlink" Target="https://wa.me/5511996153114" TargetMode="External"/><Relationship Id="rId431" Type="http://schemas.openxmlformats.org/officeDocument/2006/relationships/hyperlink" Target="https://www.americanas.com.br/produto/3032813778?epar=bp_pl_00_go_inf-aces_acessorios_geral_gmv&amp;opn=YSMESP&amp;WT.srch=1&amp;gclid=CjwKCAiAvriMBhAuEiwA8Cs5lfPIt5lZslUDyRZfPDmOTU-chNwcfjtpHH-yjrgNunLQzny1_B1IuhoCbMYQAvD_BwE" TargetMode="External"/><Relationship Id="rId473" Type="http://schemas.openxmlformats.org/officeDocument/2006/relationships/hyperlink" Target="https://www.eletrotrafo.com.br/painel-comando-1000-x-600-x-250-ce-10060-25-c-flange-901129-cemar-05050115/p?idsku=6121" TargetMode="External"/><Relationship Id="rId529" Type="http://schemas.openxmlformats.org/officeDocument/2006/relationships/hyperlink" Target="mailto:falecom@sac.casasbahia.com.Br" TargetMode="External"/><Relationship Id="rId30" Type="http://schemas.openxmlformats.org/officeDocument/2006/relationships/hyperlink" Target="https://www.magazineluiza.com.br/fita-banda-acustica-48mmx10m-gypsum/p/aj8088c119/rc/rcnm/?&amp;seller_id=atitudegesso2&amp;utm_source=goog" TargetMode="External"/><Relationship Id="rId126" Type="http://schemas.openxmlformats.org/officeDocument/2006/relationships/hyperlink" Target="https://atendimento.magazineluiza.com.br/hc/pt-br/requests/new?ticket_form_id=360000945131" TargetMode="External"/><Relationship Id="rId168" Type="http://schemas.openxmlformats.org/officeDocument/2006/relationships/hyperlink" Target="mailto:sac@blight.com.br" TargetMode="External"/><Relationship Id="rId333" Type="http://schemas.openxmlformats.org/officeDocument/2006/relationships/hyperlink" Target="mailto:atendimento@anhangueraferramentas.com.br" TargetMode="External"/><Relationship Id="rId540" Type="http://schemas.openxmlformats.org/officeDocument/2006/relationships/hyperlink" Target="mailto:tiagobulla@gmail.com" TargetMode="External"/><Relationship Id="rId72" Type="http://schemas.openxmlformats.org/officeDocument/2006/relationships/hyperlink" Target="https://www.lumienergy.com.br/torneira-com-fechamento-automatico-deca-decamatic-eco-1173-de-bancada-cromada?utm_source=google&amp;utm_" TargetMode="External"/><Relationship Id="rId375" Type="http://schemas.openxmlformats.org/officeDocument/2006/relationships/hyperlink" Target="https://atendimento.magazineluiza.com.br/hc/pt-br/requests/new?ticket_form_id=360000945131" TargetMode="External"/><Relationship Id="rId582" Type="http://schemas.openxmlformats.org/officeDocument/2006/relationships/hyperlink" Target="https://www.americanas.com.br/produto/84739768?sellerId=10631556000130&amp;epar=bp_pl_00_go_aa_todas_geral_gmv&amp;opn=YSMESP&amp;WT.srch=1&amp;gclid=CjwKCAjwzaSLBhBJEiwAJSRoknwRxZEJpuVG6TJreje8nPSS3QcFFZ2trMlonVU6FJNg4skB_b950hoChEwQAvD_BwE" TargetMode="External"/><Relationship Id="rId638" Type="http://schemas.openxmlformats.org/officeDocument/2006/relationships/hyperlink" Target="https://www.shopfire.com.br/produto/abrigo-de-mangueira-sobrepor-90-x-60-x-30/?gclid=CjwKCAjwzaSLBhBJEiwAJSRokhk3WZEN1sjYfWlwAqNT_lVGbIzWS8mOt4asBKIR79sjmtgk7DzUxRoC3m0QAvD_BwE" TargetMode="External"/><Relationship Id="rId3" Type="http://schemas.openxmlformats.org/officeDocument/2006/relationships/hyperlink" Target="mailto:falecom@sac.extra.com.br" TargetMode="External"/><Relationship Id="rId235" Type="http://schemas.openxmlformats.org/officeDocument/2006/relationships/hyperlink" Target="mailto:ATENDIMENTO@JUDYCABOS.COM.BR" TargetMode="External"/><Relationship Id="rId277" Type="http://schemas.openxmlformats.org/officeDocument/2006/relationships/hyperlink" Target="https://www.portaleletrico.com.br/terminal-ilhos-simples-16mm-azul-eletrokit-946/p?idsku=946&amp;gclid=CjwKCAjwybyJBhBwEiwAvz4G74vfbP1Ckx.." TargetMode="External"/><Relationship Id="rId400" Type="http://schemas.openxmlformats.org/officeDocument/2006/relationships/hyperlink" Target="https://loja.se.com/comutador-schneider-xa2ed33-22mm-plastico-manopla-curta-3-pos-fixa-2na-1101527/p?idsku=64020&amp;gclid=CjwKCAjwy7CK" TargetMode="External"/><Relationship Id="rId442" Type="http://schemas.openxmlformats.org/officeDocument/2006/relationships/hyperlink" Target="https://www.blight.com.br/perfil-led/perfil-de-embutir/perfil-embutir-led-stella-sth20971br27-archi-28w-2700k-960lm-24vcc-110o-1000x24x24mm-branco?parceiro=8963&amp;gclid=CjwKCAiAvriMBhAuEiwA8Cs5lej2nxEx-vucd7hgWacioo8aBXQVa65yTxOghNabVqcLrYJFF2A9CRoC_dUQAvD_BwE" TargetMode="External"/><Relationship Id="rId484" Type="http://schemas.openxmlformats.org/officeDocument/2006/relationships/hyperlink" Target="mailto:sac@blight.com.br" TargetMode="External"/><Relationship Id="rId137" Type="http://schemas.openxmlformats.org/officeDocument/2006/relationships/hyperlink" Target="https://web.whatsapp.com/send?phone=554136613100&amp;text=Ol%C3%A1,%20estou%20navegando%20no%20site%20e%20preciso%20de%20ajuda." TargetMode="External"/><Relationship Id="rId302" Type="http://schemas.openxmlformats.org/officeDocument/2006/relationships/hyperlink" Target="mailto:sac@santil.com.br" TargetMode="External"/><Relationship Id="rId344" Type="http://schemas.openxmlformats.org/officeDocument/2006/relationships/hyperlink" Target="mailto:sac@blight.com.br" TargetMode="External"/><Relationship Id="rId41" Type="http://schemas.openxmlformats.org/officeDocument/2006/relationships/hyperlink" Target="tel:+55-4020-5376" TargetMode="External"/><Relationship Id="rId83" Type="http://schemas.openxmlformats.org/officeDocument/2006/relationships/hyperlink" Target="mailto:vendasonline@eletrorastro.com.br" TargetMode="External"/><Relationship Id="rId179" Type="http://schemas.openxmlformats.org/officeDocument/2006/relationships/hyperlink" Target="mailto:sac@casasbahia.com.br" TargetMode="External"/><Relationship Id="rId386" Type="http://schemas.openxmlformats.org/officeDocument/2006/relationships/hyperlink" Target="mailto:atendimento@anhangueraferramentas.com.br" TargetMode="External"/><Relationship Id="rId551" Type="http://schemas.openxmlformats.org/officeDocument/2006/relationships/hyperlink" Target="mailto:falecom@sac.extra.com.br" TargetMode="External"/><Relationship Id="rId593" Type="http://schemas.openxmlformats.org/officeDocument/2006/relationships/hyperlink" Target="https://www.magazineluiza.com.br/suporte-split-600mm-inox-gallant/p/5263501/ar/spar/?&amp;seller_id=continentalcenter&amp;utm_source=google&amp;utm_%E2%80%A6" TargetMode="External"/><Relationship Id="rId607" Type="http://schemas.openxmlformats.org/officeDocument/2006/relationships/hyperlink" Target="mailto:%20sac@novaexaustores.com.br" TargetMode="External"/><Relationship Id="rId190" Type="http://schemas.openxmlformats.org/officeDocument/2006/relationships/hyperlink" Target="https://atendimento.magazineluiza.com.br/hc/pt-br/requests/new?ticket_form_id=360000945131" TargetMode="External"/><Relationship Id="rId204" Type="http://schemas.openxmlformats.org/officeDocument/2006/relationships/hyperlink" Target="mailto:ouvidoria@consorcioluiza.com.br" TargetMode="External"/><Relationship Id="rId246" Type="http://schemas.openxmlformats.org/officeDocument/2006/relationships/hyperlink" Target="https://www.magazineluiza.com.br/bvs-falta-e-sequencia-208-a-480-vca-cod-bvs1-p-coel/p/cbbc48k0e1/pi/ivst/?&amp;seller_id=h3leletrica&amp;utm_sourc..." TargetMode="External"/><Relationship Id="rId288" Type="http://schemas.openxmlformats.org/officeDocument/2006/relationships/hyperlink" Target="mailto:ajuda-amazon@amazon.com.br" TargetMode="External"/><Relationship Id="rId411" Type="http://schemas.openxmlformats.org/officeDocument/2006/relationships/hyperlink" Target="http://www.indusul.com/" TargetMode="External"/><Relationship Id="rId453" Type="http://schemas.openxmlformats.org/officeDocument/2006/relationships/hyperlink" Target="mailto:sac@blight.com.br" TargetMode="External"/><Relationship Id="rId509" Type="http://schemas.openxmlformats.org/officeDocument/2006/relationships/hyperlink" Target="mailto:piata@piatatem.com.br" TargetMode="External"/><Relationship Id="rId106" Type="http://schemas.openxmlformats.org/officeDocument/2006/relationships/hyperlink" Target="mailto:loja@prl.com.br" TargetMode="External"/><Relationship Id="rId313" Type="http://schemas.openxmlformats.org/officeDocument/2006/relationships/hyperlink" Target="https://api.whatsapp.com/send?phone=5554981483800" TargetMode="External"/><Relationship Id="rId495" Type="http://schemas.openxmlformats.org/officeDocument/2006/relationships/hyperlink" Target="https://atendimento.magazineluiza.com.br/hc/pt-br/requests/new?ticket_form_id=360000945131" TargetMode="External"/><Relationship Id="rId10" Type="http://schemas.openxmlformats.org/officeDocument/2006/relationships/hyperlink" Target="mailto:vendas@walsywa.com.br" TargetMode="External"/><Relationship Id="rId52" Type="http://schemas.openxmlformats.org/officeDocument/2006/relationships/hyperlink" Target="mailto:elevadores@engetax.com.br" TargetMode="External"/><Relationship Id="rId94" Type="http://schemas.openxmlformats.org/officeDocument/2006/relationships/hyperlink" Target="mailto:sac@viewrech.ind.br" TargetMode="External"/><Relationship Id="rId148" Type="http://schemas.openxmlformats.org/officeDocument/2006/relationships/hyperlink" Target="https://www.americanas.com.br/produto/2500926862?opn=YSMESP" TargetMode="External"/><Relationship Id="rId355" Type="http://schemas.openxmlformats.org/officeDocument/2006/relationships/hyperlink" Target="https://atendimento.magazineluiza.com.br/hc/pt-br/requests/new?ticket_form_id=360000945131" TargetMode="External"/><Relationship Id="rId397" Type="http://schemas.openxmlformats.org/officeDocument/2006/relationships/hyperlink" Target="mailto:atendimento.b2c@dimensional.com.br" TargetMode="External"/><Relationship Id="rId520" Type="http://schemas.openxmlformats.org/officeDocument/2006/relationships/hyperlink" Target="http://cnpj.info/93825123000142" TargetMode="External"/><Relationship Id="rId562" Type="http://schemas.openxmlformats.org/officeDocument/2006/relationships/hyperlink" Target="https://www.hitachi.com.br/" TargetMode="External"/><Relationship Id="rId618" Type="http://schemas.openxmlformats.org/officeDocument/2006/relationships/hyperlink" Target="https://casaserralheiro.com.br/product/tela-quadrada-ondulada/" TargetMode="External"/><Relationship Id="rId215" Type="http://schemas.openxmlformats.org/officeDocument/2006/relationships/hyperlink" Target="https://www.viewtech.ind.br/sinaleiro-led-weg-220v-verde-monobloco" TargetMode="External"/><Relationship Id="rId257" Type="http://schemas.openxmlformats.org/officeDocument/2006/relationships/hyperlink" Target="mailto:falecom@sac.extra.com.br" TargetMode="External"/><Relationship Id="rId422" Type="http://schemas.openxmlformats.org/officeDocument/2006/relationships/hyperlink" Target="http://www.dispan.com.br/" TargetMode="External"/><Relationship Id="rId464" Type="http://schemas.openxmlformats.org/officeDocument/2006/relationships/hyperlink" Target="https://www.b2c.dimensional.com.br/cabo-media-tensao-8-7-15kv-105-graus-celsius-epr-1x50mm2-preto-0-nexans/p?idsku=948267&amp;utm_source" TargetMode="External"/><Relationship Id="rId299" Type="http://schemas.openxmlformats.org/officeDocument/2006/relationships/hyperlink" Target="https://www.santil.com.br/produto/terminal-ilhos-pre-isolado-amarelo-simples-25mm-eletrokit0/2538425/?gclid=Cj0KCQjwqKuKBhCxARIsACf4Xu." TargetMode="External"/><Relationship Id="rId63" Type="http://schemas.openxmlformats.org/officeDocument/2006/relationships/hyperlink" Target="http://www.poltronasparaauditorio.com.br/" TargetMode="External"/><Relationship Id="rId159" Type="http://schemas.openxmlformats.org/officeDocument/2006/relationships/hyperlink" Target="mailto:atendimento.b2c@dimensional.com.br" TargetMode="External"/><Relationship Id="rId366" Type="http://schemas.openxmlformats.org/officeDocument/2006/relationships/hyperlink" Target="mailto:portal@portaleletrico.com.br" TargetMode="External"/><Relationship Id="rId573" Type="http://schemas.openxmlformats.org/officeDocument/2006/relationships/hyperlink" Target="mailto:atendimento.acom@americanas.com" TargetMode="External"/><Relationship Id="rId226" Type="http://schemas.openxmlformats.org/officeDocument/2006/relationships/hyperlink" Target="mailto:acdcvendas@gmail.com" TargetMode="External"/><Relationship Id="rId433" Type="http://schemas.openxmlformats.org/officeDocument/2006/relationships/hyperlink" Target="mailto:silviowatanabe@uol.com.br" TargetMode="External"/><Relationship Id="rId640" Type="http://schemas.openxmlformats.org/officeDocument/2006/relationships/hyperlink" Target="https://www.raextintores.com.br/extintor-pqs-6kg-abc?utm_source=Site&amp;utm_medium=GoogleMerchant&amp;utm_campaign=GoogleMerchant" TargetMode="External"/><Relationship Id="rId74" Type="http://schemas.openxmlformats.org/officeDocument/2006/relationships/hyperlink" Target="https://www.casasbahia.com.br/material-construcao/Hidraulica/Valvulas/valvula-de-descarga-hydra-duo-cromada-1-1-2-dn40-cr-deca-5537458.html?IdSku=5537458" TargetMode="External"/><Relationship Id="rId377" Type="http://schemas.openxmlformats.org/officeDocument/2006/relationships/hyperlink" Target="mailto:sac@santil.com.br" TargetMode="External"/><Relationship Id="rId500" Type="http://schemas.openxmlformats.org/officeDocument/2006/relationships/hyperlink" Target="mailto:vendas@laydner.com" TargetMode="External"/><Relationship Id="rId584" Type="http://schemas.openxmlformats.org/officeDocument/2006/relationships/hyperlink" Target="tel:40071853" TargetMode="External"/><Relationship Id="rId5" Type="http://schemas.openxmlformats.org/officeDocument/2006/relationships/hyperlink" Target="https://www.casasbahia.com.br/material-construcao/FerragensparaConstrucao/ferragensfixacao/chumbador-cba-com-parafuso-ancora-3-4-x-41-2-pol-1509454280.html?IdSku=1509454280" TargetMode="External"/><Relationship Id="rId237" Type="http://schemas.openxmlformats.org/officeDocument/2006/relationships/hyperlink" Target="https://www.americanas.com.br/produto/2075398922?loja=5806978000169&amp;epar=bp_pl_00_go_pla_casaeconst_geral_gmv&amp;WT.srch=1&amp;opn=Y" TargetMode="External"/><Relationship Id="rId444" Type="http://schemas.openxmlformats.org/officeDocument/2006/relationships/hyperlink" Target="mailto:sac@blight.com.br" TargetMode="External"/><Relationship Id="rId290" Type="http://schemas.openxmlformats.org/officeDocument/2006/relationships/hyperlink" Target="mailto:atendimento.b2c@dimensional.com.br" TargetMode="External"/><Relationship Id="rId304" Type="http://schemas.openxmlformats.org/officeDocument/2006/relationships/hyperlink" Target="mailto:sac@viewrech.ind.br" TargetMode="External"/><Relationship Id="rId388" Type="http://schemas.openxmlformats.org/officeDocument/2006/relationships/hyperlink" Target="mailto:contato@teky.com.br" TargetMode="External"/><Relationship Id="rId511" Type="http://schemas.openxmlformats.org/officeDocument/2006/relationships/hyperlink" Target="https://www.piresmartins.com.br/amortecedor-vibra-stop-calco-p/p?s=1117" TargetMode="External"/><Relationship Id="rId609" Type="http://schemas.openxmlformats.org/officeDocument/2006/relationships/hyperlink" Target="https://www.novaexaustores.com.br/acessorios-pventilacao-e-exaustao/damper-regulador-de-vazao-em-chapa-galvanizada" TargetMode="External"/><Relationship Id="rId85" Type="http://schemas.openxmlformats.org/officeDocument/2006/relationships/hyperlink" Target="https://www.magazineluiza.com.br/luminaria-linear-led-120cm-sobrepor-tubular-calha-36w-bivolt-branco-quente-initial/p/jd119gef9j/cj/luri/" TargetMode="External"/><Relationship Id="rId150" Type="http://schemas.openxmlformats.org/officeDocument/2006/relationships/hyperlink" Target="mailto:atendimento.shop@shoptime.com.br" TargetMode="External"/><Relationship Id="rId595" Type="http://schemas.openxmlformats.org/officeDocument/2006/relationships/hyperlink" Target="mailto:vozdocliente@leroymerlin.com.br" TargetMode="External"/><Relationship Id="rId248" Type="http://schemas.openxmlformats.org/officeDocument/2006/relationships/hyperlink" Target="https://www.b2c.dimensional.com.br/rele-tensao-falta-fase-trifasico-1-reversivel/p?idsku=937934&amp;utm_source=%7bgoogle%7d&amp;utm_medium=%7bshopping.." TargetMode="External"/><Relationship Id="rId455" Type="http://schemas.openxmlformats.org/officeDocument/2006/relationships/hyperlink" Target="mailto:atendimento.acom@americanas.com" TargetMode="External"/><Relationship Id="rId12" Type="http://schemas.openxmlformats.org/officeDocument/2006/relationships/hyperlink" Target="mailto:contato@piresmartins.com.br" TargetMode="External"/><Relationship Id="rId108" Type="http://schemas.openxmlformats.org/officeDocument/2006/relationships/hyperlink" Target="mailto:falecom@sac.extra.com.br" TargetMode="External"/><Relationship Id="rId315" Type="http://schemas.openxmlformats.org/officeDocument/2006/relationships/hyperlink" Target="https://www.copafer.com.br/eletroduto-galvanizado-medio-3-metros-elecon-p2252487?tsid=69&amp;pp=/137.1893&amp;pht=5891501858647464&amp;gclid=CjwKCAiAvriMBhAuEiwA8Cs5lfFJNvWSJ1if-4HhGGUwvtYk_VS9zp3rD9fxpLjURqWB7gbH_s_k6RoC1A4QAvD_BwE" TargetMode="External"/><Relationship Id="rId522" Type="http://schemas.openxmlformats.org/officeDocument/2006/relationships/hyperlink" Target="https://trocalor.com.br/" TargetMode="External"/><Relationship Id="rId96" Type="http://schemas.openxmlformats.org/officeDocument/2006/relationships/hyperlink" Target="https://www.viewtech.ind.br/catalog/product/view/id/3414/s/rele-temporizador-prolongador-de-impulso-coel-220v-30s-ac/?utm_source=&amp;utm_med..." TargetMode="External"/><Relationship Id="rId161" Type="http://schemas.openxmlformats.org/officeDocument/2006/relationships/hyperlink" Target="mailto:contato@teky.com.br" TargetMode="External"/><Relationship Id="rId399" Type="http://schemas.openxmlformats.org/officeDocument/2006/relationships/hyperlink" Target="https://www.b2c.dimensional.com.br/comutador-knob-3-posicoes-preto-22mm-45-graus-2na-p20scr4b2a-metaltex/p?idsku=948831&amp;utm_source=" TargetMode="External"/><Relationship Id="rId259" Type="http://schemas.openxmlformats.org/officeDocument/2006/relationships/hyperlink" Target="mailto:contato@baudaeletronica.com.br" TargetMode="External"/><Relationship Id="rId466" Type="http://schemas.openxmlformats.org/officeDocument/2006/relationships/hyperlink" Target="mailto:falecom@sac.extra.com.br" TargetMode="External"/><Relationship Id="rId23" Type="http://schemas.openxmlformats.org/officeDocument/2006/relationships/hyperlink" Target="https://www.americanas.com.br/produto/1618848038?epar=bp_pl_00_go_pla_casaeconst_geral_gmv&amp;opn=YSMESP&amp;WT.srch=1&amp;loja=8524566" TargetMode="External"/><Relationship Id="rId119" Type="http://schemas.openxmlformats.org/officeDocument/2006/relationships/hyperlink" Target="mailto:centralderelacionamento@cec.com.br" TargetMode="External"/><Relationship Id="rId326" Type="http://schemas.openxmlformats.org/officeDocument/2006/relationships/hyperlink" Target="mailto:faleconosco@eletrotrafo.com.br" TargetMode="External"/><Relationship Id="rId533" Type="http://schemas.openxmlformats.org/officeDocument/2006/relationships/hyperlink" Target="https://www.samatec.com.br/calco-condensadora-podium-borracha-split-com-parafuso/p?idsku=2001232&amp;gclid=CjwKCAjwy7CKBhBMEiwA0Eb7%E2%80%A6" TargetMode="External"/><Relationship Id="rId172" Type="http://schemas.openxmlformats.org/officeDocument/2006/relationships/hyperlink" Target="mailto:vendas@laydner.com" TargetMode="External"/><Relationship Id="rId477" Type="http://schemas.openxmlformats.org/officeDocument/2006/relationships/hyperlink" Target="tel:3733812405" TargetMode="External"/><Relationship Id="rId600" Type="http://schemas.openxmlformats.org/officeDocument/2006/relationships/hyperlink" Target="http://seimmei.com.br/" TargetMode="External"/><Relationship Id="rId337" Type="http://schemas.openxmlformats.org/officeDocument/2006/relationships/hyperlink" Target="https://produto.mercadolivre.com.br/MLB-1727110791-cabo-protegido-50mm-15kv-alta-tensao-224-amperes-15-metros-_JM?matt_tool=6818648" TargetMode="External"/><Relationship Id="rId34" Type="http://schemas.openxmlformats.org/officeDocument/2006/relationships/hyperlink" Target="mailto:atendimento.acom@americanas.com" TargetMode="External"/><Relationship Id="rId544" Type="http://schemas.openxmlformats.org/officeDocument/2006/relationships/hyperlink" Target="tel:1133685079" TargetMode="External"/><Relationship Id="rId183" Type="http://schemas.openxmlformats.org/officeDocument/2006/relationships/hyperlink" Target="mailto:vendas@tlinfo.com.br" TargetMode="External"/><Relationship Id="rId390" Type="http://schemas.openxmlformats.org/officeDocument/2006/relationships/hyperlink" Target="mailto:sac@blight.com.br" TargetMode="External"/><Relationship Id="rId404" Type="http://schemas.openxmlformats.org/officeDocument/2006/relationships/hyperlink" Target="mailto:sac@viewrech.ind.br" TargetMode="External"/><Relationship Id="rId611" Type="http://schemas.openxmlformats.org/officeDocument/2006/relationships/hyperlink" Target="tel:40071853" TargetMode="External"/><Relationship Id="rId250" Type="http://schemas.openxmlformats.org/officeDocument/2006/relationships/hyperlink" Target="tel:554135521400" TargetMode="External"/><Relationship Id="rId488" Type="http://schemas.openxmlformats.org/officeDocument/2006/relationships/hyperlink" Target="mailto:atendimento.b2c@dimensional.com.br" TargetMode="External"/><Relationship Id="rId45" Type="http://schemas.openxmlformats.org/officeDocument/2006/relationships/hyperlink" Target="https://atendimento.magazineluiza.com.br/hc/pt-br/requests/new?ticket_form_id=360000945131" TargetMode="External"/><Relationship Id="rId110" Type="http://schemas.openxmlformats.org/officeDocument/2006/relationships/hyperlink" Target="mailto:vendas@himater.com.br" TargetMode="External"/><Relationship Id="rId348" Type="http://schemas.openxmlformats.org/officeDocument/2006/relationships/hyperlink" Target="mailto:sac@blight.com.br" TargetMode="External"/><Relationship Id="rId555" Type="http://schemas.openxmlformats.org/officeDocument/2006/relationships/hyperlink" Target="https://www.casaferreira.com.br/produto/controlador-full-gauge-rt607e-plus-com-agenda-de-eventos-e-1-sensor-ntc-220-vac-76618?utm_source=&amp;utm_medium=&amp;utm_campaign=" TargetMode="External"/><Relationship Id="rId194" Type="http://schemas.openxmlformats.org/officeDocument/2006/relationships/hyperlink" Target="mailto:atendimento.schneider@seliafullservice.com.br" TargetMode="External"/><Relationship Id="rId208" Type="http://schemas.openxmlformats.org/officeDocument/2006/relationships/hyperlink" Target="https://www.magazineluiza.com.br/sinaleiro-led-ac-dc-vermelho-elitek/p/kc42h6dfd2/pi/siad/" TargetMode="External"/><Relationship Id="rId415" Type="http://schemas.openxmlformats.org/officeDocument/2006/relationships/hyperlink" Target="https://www.americanas.com.br/produto/3154606769?epar=bp_pl_00_go_inf-aces_acessorios_geral_gmv&amp;opn=YSMESP&amp;WT.srch=1&amp;gclid=CjwKCAiAvriMBhAuEiwA8Cs5lUQoj0DvH_dsLGysmlG2HnDcrtFDDqFif2zPLOIwHA3Ipk8H5k50DRoCNhEQAvD_BwE" TargetMode="External"/><Relationship Id="rId622" Type="http://schemas.openxmlformats.org/officeDocument/2006/relationships/hyperlink" Target="mailto:sac@eletrofrigor.com.br" TargetMode="External"/><Relationship Id="rId261" Type="http://schemas.openxmlformats.org/officeDocument/2006/relationships/hyperlink" Target="https://www.baudaeletronica.com.br/terminal-ilhos-tubular-isolado-50mm-azul-i-50.html?gclid=Cj0KCQjwqKuKBhCxARIsACf4XuFZjw4TKySYzYE.." TargetMode="External"/><Relationship Id="rId499" Type="http://schemas.openxmlformats.org/officeDocument/2006/relationships/hyperlink" Target="mailto:sac@blight.com.br" TargetMode="External"/><Relationship Id="rId56" Type="http://schemas.openxmlformats.org/officeDocument/2006/relationships/hyperlink" Target="mailto:contato@sanfer.ind.br" TargetMode="External"/><Relationship Id="rId359" Type="http://schemas.openxmlformats.org/officeDocument/2006/relationships/hyperlink" Target="mailto:sac@santil.com.br" TargetMode="External"/><Relationship Id="rId566" Type="http://schemas.openxmlformats.org/officeDocument/2006/relationships/hyperlink" Target="https://produto.mercadolivre.com.br/MLB-1177107872-painel-mpu-pdutos-de-ar-condicionado-20mm-x-20m-x-12m-_JM" TargetMode="External"/><Relationship Id="rId121" Type="http://schemas.openxmlformats.org/officeDocument/2006/relationships/hyperlink" Target="tel:1143801480" TargetMode="External"/><Relationship Id="rId219" Type="http://schemas.openxmlformats.org/officeDocument/2006/relationships/hyperlink" Target="https://www.b2c.dimensional.com.br/terminal-eletrico-tubular-simples-ilhos-pre-isolado-6mm2-preto-h6-020sw-conexel/p?idsku=949393&amp;utm_so..." TargetMode="External"/><Relationship Id="rId426" Type="http://schemas.openxmlformats.org/officeDocument/2006/relationships/hyperlink" Target="mailto:atendimento.acom@americanas.com" TargetMode="External"/><Relationship Id="rId633" Type="http://schemas.openxmlformats.org/officeDocument/2006/relationships/hyperlink" Target="https://produto.mercadolivre.com.br/MLB-898900528-sensor-de-temperatura-termistor-ntc-10k-3950-_JM?matt_tool=40343894&amp;matt_word=&amp;matt_source=google&amp;matt_campaign_id=14303413655&amp;matt_ad_group_id=125984293117&amp;matt_match_type=&amp;matt_network=g&amp;matt_device=c&amp;matt_creative=539354956680&amp;matt_keyword=&amp;matt_ad_position=&amp;matt_ad_type=pla&amp;matt_merchant_id=114567802&amp;matt_product_id=MLB898900528&amp;matt_product_partition_id=1404886571418&amp;matt_target_id=pla-1404886571418&amp;gclid=CjwKCAiAvriMBhAuEiwA8Cs5lcwbDbvDDfbewB8HXn0KhsQtzOpAao3YU0uHEUuphkDOUaUKcz00mRoCNhAQAvD_BwE" TargetMode="External"/><Relationship Id="rId67" Type="http://schemas.openxmlformats.org/officeDocument/2006/relationships/hyperlink" Target="mailto:shupynno@hotmail.com" TargetMode="External"/><Relationship Id="rId272" Type="http://schemas.openxmlformats.org/officeDocument/2006/relationships/hyperlink" Target="mailto:atendimento.b2c@dimensional.com.br" TargetMode="External"/><Relationship Id="rId577" Type="http://schemas.openxmlformats.org/officeDocument/2006/relationships/hyperlink" Target="https://www.solerpalau.com.br/" TargetMode="External"/><Relationship Id="rId132" Type="http://schemas.openxmlformats.org/officeDocument/2006/relationships/hyperlink" Target="mailto:contato@unicaserv.com.br" TargetMode="External"/><Relationship Id="rId437" Type="http://schemas.openxmlformats.org/officeDocument/2006/relationships/hyperlink" Target="https://www.magazineluiza.com.br/disjuntor-caixa-moldada-weg-200a-3-polos-dwp/p/ak3ahag33g/cj/didi/?&amp;seller_id=flessakeletroindustrial&amp;utm_source=google&amp;utm_medium=pla&amp;utm_campaign=&amp;partner_id=61984&amp;gclid=CjwKCAiAvriMBhAuEiwA8Cs5ldWWum79s7yZBn-J70KmTuZy3JjcKFBMZVg0D2jJGL4DPuEtcZPqmxoCKL8QAvD_BwE&amp;gclsrc=aw.ds" TargetMode="External"/><Relationship Id="rId644" Type="http://schemas.openxmlformats.org/officeDocument/2006/relationships/hyperlink" Target="mailto:atendimento.b2c@dimensional.com.br" TargetMode="External"/><Relationship Id="rId283" Type="http://schemas.openxmlformats.org/officeDocument/2006/relationships/hyperlink" Target="mailto:ouvidoria@consorcioluiza.com.br" TargetMode="External"/><Relationship Id="rId490" Type="http://schemas.openxmlformats.org/officeDocument/2006/relationships/hyperlink" Target="mailto:sac@viewrech.ind.br" TargetMode="External"/><Relationship Id="rId504" Type="http://schemas.openxmlformats.org/officeDocument/2006/relationships/hyperlink" Target="http://cnpj.info/93825123000142" TargetMode="External"/><Relationship Id="rId78" Type="http://schemas.openxmlformats.org/officeDocument/2006/relationships/hyperlink" Target="mailto:contatojv@jvtubos..com.br" TargetMode="External"/><Relationship Id="rId143" Type="http://schemas.openxmlformats.org/officeDocument/2006/relationships/hyperlink" Target="https://www.magazineluiza.com.br/pressostato-cartucho-abre-25-psi-fecha-50-psi-dugold/p/ebdec8h798/cj/teit/?&amp;seller_id=valmessirefrigeracaolt..." TargetMode="External"/><Relationship Id="rId350" Type="http://schemas.openxmlformats.org/officeDocument/2006/relationships/hyperlink" Target="mailto:vendas@laydner.com" TargetMode="External"/><Relationship Id="rId588" Type="http://schemas.openxmlformats.org/officeDocument/2006/relationships/hyperlink" Target="https://www.magazineluiza.com.br/ar-condicionado-split-hi-wall-philco-30-000-btu-h-quente-e-frio-monofasico-pac30000iqfm8-220-volts/p/kc7g1fec4k/ar/arar/?&amp;seller_id=friopecas&amp;utm_source=google&amp;utm_medium=pla&amp;utm_campaign=&amp;partner_id=61476&amp;gclid=CjwKCAjwzaSLBhBJEiwAJSRokvLlBZkodUJteNb9Rkmf-CwK4G_aSIQs8TkJ47xglzczn7reW5wK-RoCfJAQAvD_BwE&amp;gclsrc=aw.ds" TargetMode="External"/><Relationship Id="rId9" Type="http://schemas.openxmlformats.org/officeDocument/2006/relationships/hyperlink" Target="https://www.americanas.com.br/produto/2914887154?pfm_carac=chumbador-parabolt-1%252F4-x-3&amp;pfm_page=search&amp;pfm_pos=grid&amp;pfm_type=search_page&amp;offerId=602ec9920c070442666ef6b1&amp;voltagem=1%2F4" TargetMode="External"/><Relationship Id="rId210" Type="http://schemas.openxmlformats.org/officeDocument/2006/relationships/hyperlink" Target="mailto:atendimento.b2c@dimensional.com.br" TargetMode="External"/><Relationship Id="rId448" Type="http://schemas.openxmlformats.org/officeDocument/2006/relationships/hyperlink" Target="mailto:sac@blight.com.br" TargetMode="External"/><Relationship Id="rId294" Type="http://schemas.openxmlformats.org/officeDocument/2006/relationships/hyperlink" Target="https://www.portaleletrico.com.br/sinaleiro-redondo-22mm-led-amarelo-hd16-22d-y220-2130-bhs-3456/p?idsku=3466&amp;gclid=Cj0KCQjwqKuKBhC..." TargetMode="External"/><Relationship Id="rId308" Type="http://schemas.openxmlformats.org/officeDocument/2006/relationships/hyperlink" Target="https://www.submarino.com.br/produto/3549161055?opn=XMLGOOGLE&amp;sellerid=559915000131&amp;WT.srch=1&amp;epar=bp_pl_00_go_g35172&amp;epar..." TargetMode="External"/><Relationship Id="rId515" Type="http://schemas.openxmlformats.org/officeDocument/2006/relationships/hyperlink" Target="https://trocalor.com.br/" TargetMode="External"/><Relationship Id="rId89" Type="http://schemas.openxmlformats.org/officeDocument/2006/relationships/hyperlink" Target="https://www.cec.com.br/metais-e-acessorios/acessorios/vedacao/ralo-antiespuma-100mm-branco-e-preto?produto=1081053&amp;idpublicacao=791d" TargetMode="External"/><Relationship Id="rId154" Type="http://schemas.openxmlformats.org/officeDocument/2006/relationships/hyperlink" Target="https://www.eletrorastro.com.br/produto/caixa-de-inspecao-para-aterramento-pvc-preto-taf-85530?utm_source=google&amp;utm_medium=cpc&amp;utm_c%E2%80%A6" TargetMode="External"/><Relationship Id="rId361" Type="http://schemas.openxmlformats.org/officeDocument/2006/relationships/hyperlink" Target="mailto:atendimento.b2c@dimensional.com.br" TargetMode="External"/><Relationship Id="rId599" Type="http://schemas.openxmlformats.org/officeDocument/2006/relationships/hyperlink" Target="mailto:seimmei@seimmei.com.br"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8">
    <pageSetUpPr fitToPage="1"/>
  </sheetPr>
  <dimension ref="A1:J29"/>
  <sheetViews>
    <sheetView view="pageBreakPreview" zoomScaleNormal="100" zoomScaleSheetLayoutView="100" zoomScalePageLayoutView="85" workbookViewId="0">
      <selection activeCell="I8" sqref="I8"/>
    </sheetView>
  </sheetViews>
  <sheetFormatPr defaultColWidth="8.42578125" defaultRowHeight="15.6"/>
  <cols>
    <col min="1" max="1" width="9.5703125" style="32" customWidth="1"/>
    <col min="2" max="2" width="9.5703125" style="33" customWidth="1"/>
    <col min="3" max="3" width="9.5703125" style="34" customWidth="1"/>
    <col min="4" max="4" width="9.5703125" style="35" customWidth="1"/>
    <col min="5" max="8" width="9.5703125" style="26" customWidth="1"/>
    <col min="9" max="9" width="14.42578125" style="26" customWidth="1"/>
    <col min="10" max="10" width="5.42578125" style="26" customWidth="1"/>
    <col min="11" max="16384" width="8.42578125" style="26"/>
  </cols>
  <sheetData>
    <row r="1" spans="1:10" ht="18.75" customHeight="1">
      <c r="A1" s="24"/>
      <c r="B1" s="25"/>
      <c r="C1" s="25"/>
      <c r="D1" s="25"/>
    </row>
    <row r="2" spans="1:10" ht="12.75" customHeight="1">
      <c r="A2" s="27"/>
      <c r="B2" s="28"/>
      <c r="C2" s="28"/>
      <c r="D2" s="29"/>
    </row>
    <row r="3" spans="1:10" ht="15" customHeight="1">
      <c r="A3" s="2385" t="s">
        <v>0</v>
      </c>
      <c r="B3" s="2385"/>
      <c r="C3" s="2385"/>
      <c r="D3" s="2385"/>
      <c r="E3" s="2385"/>
      <c r="F3" s="2385"/>
      <c r="G3" s="2385"/>
      <c r="H3" s="2385"/>
      <c r="I3" s="2385"/>
      <c r="J3" s="2385"/>
    </row>
    <row r="4" spans="1:10" ht="12.75" customHeight="1">
      <c r="A4" s="2385" t="s">
        <v>1</v>
      </c>
      <c r="B4" s="2385"/>
      <c r="C4" s="2385"/>
      <c r="D4" s="2385"/>
      <c r="E4" s="2385"/>
      <c r="F4" s="2385"/>
      <c r="G4" s="2385"/>
      <c r="H4" s="2385"/>
      <c r="I4" s="2385"/>
      <c r="J4" s="2385"/>
    </row>
    <row r="5" spans="1:10">
      <c r="A5" s="2385" t="s">
        <v>2</v>
      </c>
      <c r="B5" s="2385"/>
      <c r="C5" s="2385"/>
      <c r="D5" s="2385"/>
      <c r="E5" s="2385"/>
      <c r="F5" s="2385"/>
      <c r="G5" s="2385"/>
      <c r="H5" s="2385"/>
      <c r="I5" s="2385"/>
      <c r="J5" s="2385"/>
    </row>
    <row r="6" spans="1:10">
      <c r="A6" s="24"/>
      <c r="B6" s="25"/>
      <c r="C6" s="25"/>
      <c r="D6" s="25"/>
    </row>
    <row r="7" spans="1:10">
      <c r="A7" s="27"/>
      <c r="B7" s="28"/>
      <c r="C7" s="28"/>
      <c r="D7" s="29"/>
    </row>
    <row r="8" spans="1:10">
      <c r="A8" s="27"/>
      <c r="B8" s="28"/>
      <c r="C8" s="28"/>
      <c r="D8" s="29"/>
    </row>
    <row r="15" spans="1:10" ht="30.95">
      <c r="A15" s="2386" t="s">
        <v>3</v>
      </c>
      <c r="B15" s="2386"/>
      <c r="C15" s="2386"/>
      <c r="D15" s="2386"/>
      <c r="E15" s="2386"/>
      <c r="F15" s="2386"/>
      <c r="G15" s="2386"/>
      <c r="H15" s="2386"/>
      <c r="I15" s="2386"/>
      <c r="J15" s="2386"/>
    </row>
    <row r="17" spans="1:10" ht="21">
      <c r="A17" s="2387" t="s">
        <v>4</v>
      </c>
      <c r="B17" s="2387"/>
      <c r="C17" s="2387"/>
      <c r="D17" s="2387"/>
      <c r="E17" s="2387"/>
      <c r="F17" s="2387"/>
      <c r="G17" s="2387"/>
      <c r="H17" s="2387"/>
      <c r="I17" s="2387"/>
      <c r="J17" s="2387"/>
    </row>
    <row r="18" spans="1:10">
      <c r="A18" s="30"/>
      <c r="B18" s="30"/>
      <c r="C18" s="30"/>
      <c r="D18" s="30"/>
      <c r="E18" s="30"/>
      <c r="F18" s="30"/>
      <c r="G18" s="30"/>
      <c r="H18" s="30"/>
      <c r="I18" s="30"/>
      <c r="J18" s="30"/>
    </row>
    <row r="21" spans="1:10" ht="18.600000000000001">
      <c r="A21" s="31" t="s">
        <v>5</v>
      </c>
      <c r="B21" s="31"/>
      <c r="C21" s="31"/>
      <c r="D21" s="31"/>
      <c r="E21" s="31"/>
      <c r="F21" s="31"/>
      <c r="G21" s="31"/>
      <c r="H21" s="31"/>
      <c r="I21" s="31"/>
      <c r="J21" s="31"/>
    </row>
    <row r="22" spans="1:10" ht="18.600000000000001">
      <c r="A22" s="31" t="s">
        <v>6</v>
      </c>
      <c r="B22" s="31"/>
      <c r="C22" s="31"/>
      <c r="D22" s="31"/>
      <c r="E22" s="31"/>
      <c r="F22" s="31"/>
      <c r="G22" s="31"/>
      <c r="H22" s="31"/>
      <c r="I22" s="31"/>
      <c r="J22" s="31"/>
    </row>
    <row r="23" spans="1:10" ht="18.600000000000001">
      <c r="A23" s="31" t="s">
        <v>7</v>
      </c>
      <c r="B23" s="31"/>
      <c r="C23" s="31"/>
      <c r="D23" s="31"/>
      <c r="E23" s="31"/>
      <c r="F23" s="31"/>
      <c r="G23" s="31"/>
      <c r="H23" s="31"/>
      <c r="I23" s="31"/>
      <c r="J23" s="31"/>
    </row>
    <row r="24" spans="1:10" ht="18.600000000000001">
      <c r="A24" s="31" t="s">
        <v>8</v>
      </c>
      <c r="B24" s="31"/>
      <c r="C24" s="31"/>
      <c r="D24" s="31"/>
      <c r="E24" s="31"/>
      <c r="F24" s="31"/>
      <c r="G24" s="31"/>
      <c r="H24" s="31"/>
      <c r="I24" s="31"/>
      <c r="J24" s="31"/>
    </row>
    <row r="25" spans="1:10" ht="18.600000000000001">
      <c r="A25" s="31" t="s">
        <v>9</v>
      </c>
      <c r="B25" s="31"/>
      <c r="C25" s="31"/>
      <c r="D25" s="31"/>
      <c r="E25" s="31"/>
      <c r="F25" s="31"/>
      <c r="G25" s="31"/>
      <c r="H25" s="31"/>
      <c r="I25" s="31"/>
      <c r="J25" s="31"/>
    </row>
    <row r="26" spans="1:10" ht="18.600000000000001">
      <c r="A26" s="31" t="s">
        <v>10</v>
      </c>
      <c r="J26" s="31"/>
    </row>
    <row r="27" spans="1:10" ht="18.600000000000001">
      <c r="A27" s="31" t="s">
        <v>11</v>
      </c>
      <c r="J27" s="31"/>
    </row>
    <row r="28" spans="1:10" ht="18.600000000000001">
      <c r="A28" s="31" t="s">
        <v>12</v>
      </c>
      <c r="J28" s="31"/>
    </row>
    <row r="29" spans="1:10" ht="18.600000000000001">
      <c r="A29" s="31" t="s">
        <v>13</v>
      </c>
      <c r="J29" s="31"/>
    </row>
  </sheetData>
  <sheetProtection selectLockedCells="1" selectUnlockedCells="1"/>
  <mergeCells count="5">
    <mergeCell ref="A3:J3"/>
    <mergeCell ref="A4:J4"/>
    <mergeCell ref="A5:J5"/>
    <mergeCell ref="A15:J15"/>
    <mergeCell ref="A17:J17"/>
  </mergeCells>
  <printOptions horizontalCentered="1"/>
  <pageMargins left="0.39370078740157483" right="0.39370078740157483" top="0.39370078740157483" bottom="0.98425196850393704" header="0" footer="0.39370078740157483"/>
  <pageSetup paperSize="9" fitToHeight="0" orientation="portrait" useFirstPageNumber="1" horizontalDpi="300" verticalDpi="300" r:id="rId1"/>
  <headerFooter alignWithMargins="0">
    <oddFooter xml:space="preserve">&amp;R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FD53-94D2-45D7-ACAD-29AC0BED5A68}">
  <sheetPr codeName="Planilha6">
    <pageSetUpPr fitToPage="1"/>
  </sheetPr>
  <dimension ref="A1:Q515"/>
  <sheetViews>
    <sheetView showOutlineSymbols="0" showWhiteSpace="0" view="pageBreakPreview" zoomScale="60" zoomScaleNormal="100" workbookViewId="0">
      <selection activeCell="C13" sqref="C13"/>
    </sheetView>
  </sheetViews>
  <sheetFormatPr defaultColWidth="8.85546875" defaultRowHeight="14.1"/>
  <cols>
    <col min="1" max="2" width="11.140625" style="2289" bestFit="1" customWidth="1"/>
    <col min="3" max="3" width="66.5703125" style="2289" bestFit="1" customWidth="1"/>
    <col min="4" max="4" width="33.42578125" style="2289" bestFit="1" customWidth="1"/>
    <col min="5" max="9" width="11.140625" style="2289" bestFit="1" customWidth="1"/>
    <col min="10" max="12" width="16.5703125" style="2289" bestFit="1" customWidth="1"/>
    <col min="13" max="16384" width="8.85546875" style="2289"/>
  </cols>
  <sheetData>
    <row r="1" spans="1:17" s="77" customFormat="1" ht="14.45">
      <c r="A1" s="2385" t="s">
        <v>0</v>
      </c>
      <c r="B1" s="2385"/>
      <c r="C1" s="2385"/>
      <c r="D1" s="2385"/>
      <c r="E1" s="2385"/>
      <c r="F1" s="2385"/>
      <c r="G1" s="2385"/>
      <c r="H1" s="2385"/>
      <c r="I1" s="2385"/>
      <c r="J1" s="2385"/>
      <c r="K1" s="2385"/>
      <c r="L1" s="2385"/>
      <c r="M1" s="2385"/>
      <c r="N1" s="5"/>
      <c r="O1" s="5"/>
      <c r="P1" s="5"/>
      <c r="Q1" s="86"/>
    </row>
    <row r="2" spans="1:17" s="77" customFormat="1" ht="14.45">
      <c r="A2" s="2385" t="s">
        <v>1</v>
      </c>
      <c r="B2" s="2385"/>
      <c r="C2" s="2385"/>
      <c r="D2" s="2385"/>
      <c r="E2" s="2385"/>
      <c r="F2" s="2385"/>
      <c r="G2" s="2385"/>
      <c r="H2" s="2385"/>
      <c r="I2" s="2385"/>
      <c r="J2" s="2385"/>
      <c r="K2" s="5"/>
      <c r="L2" s="5"/>
      <c r="M2" s="5"/>
      <c r="N2" s="5"/>
      <c r="O2" s="5"/>
      <c r="P2" s="5"/>
      <c r="Q2" s="86"/>
    </row>
    <row r="3" spans="1:17" s="77" customFormat="1" ht="14.45">
      <c r="A3" s="2385" t="s">
        <v>2</v>
      </c>
      <c r="B3" s="2385"/>
      <c r="C3" s="2385"/>
      <c r="D3" s="2385"/>
      <c r="E3" s="2385"/>
      <c r="F3" s="2385"/>
      <c r="G3" s="2385"/>
      <c r="H3" s="2385"/>
      <c r="I3" s="2385"/>
      <c r="J3" s="2385"/>
      <c r="K3" s="5"/>
      <c r="L3" s="5"/>
      <c r="M3" s="5"/>
      <c r="N3" s="5"/>
      <c r="O3" s="5"/>
      <c r="P3" s="5"/>
      <c r="Q3" s="86"/>
    </row>
    <row r="4" spans="1:17" s="77" customFormat="1" ht="14.45">
      <c r="A4" s="10"/>
      <c r="B4" s="10"/>
      <c r="C4" s="10"/>
      <c r="D4" s="11" t="s">
        <v>14</v>
      </c>
      <c r="E4" s="20"/>
      <c r="F4" s="22"/>
      <c r="G4" s="1907"/>
      <c r="H4" s="16"/>
      <c r="I4" s="16"/>
      <c r="J4" s="1908"/>
      <c r="Q4" s="86"/>
    </row>
    <row r="5" spans="1:17" s="77" customFormat="1" ht="14.45">
      <c r="A5" s="10"/>
      <c r="B5" s="10"/>
      <c r="C5" s="10"/>
      <c r="D5" s="11"/>
      <c r="E5" s="20"/>
      <c r="F5" s="17"/>
      <c r="G5" s="1910"/>
      <c r="H5" s="8"/>
      <c r="I5" s="8"/>
      <c r="J5" s="1911"/>
      <c r="Q5" s="86"/>
    </row>
    <row r="6" spans="1:17" s="77" customFormat="1" ht="21">
      <c r="A6" s="2393" t="s">
        <v>9266</v>
      </c>
      <c r="B6" s="2393"/>
      <c r="C6" s="2393"/>
      <c r="D6" s="2393"/>
      <c r="E6" s="2393"/>
      <c r="F6" s="2393"/>
      <c r="G6" s="2393"/>
      <c r="H6" s="2393"/>
      <c r="I6" s="2393"/>
      <c r="J6" s="2393"/>
      <c r="K6" s="93"/>
      <c r="L6" s="93"/>
      <c r="M6" s="93"/>
      <c r="N6" s="93"/>
      <c r="O6" s="93"/>
      <c r="P6" s="93"/>
      <c r="Q6" s="86"/>
    </row>
    <row r="7" spans="1:17" s="77" customFormat="1" ht="14.45">
      <c r="A7" s="10"/>
      <c r="B7" s="10"/>
      <c r="C7" s="10"/>
      <c r="D7" s="11"/>
      <c r="E7" s="20"/>
      <c r="F7" s="22"/>
      <c r="G7" s="1907"/>
      <c r="H7" s="16"/>
      <c r="I7" s="16"/>
      <c r="J7" s="1908"/>
      <c r="Q7" s="86"/>
    </row>
    <row r="8" spans="1:17" s="77" customFormat="1" ht="14.45" customHeight="1">
      <c r="A8" s="18" t="s">
        <v>16</v>
      </c>
      <c r="B8" s="82" t="s">
        <v>17</v>
      </c>
      <c r="C8" s="82"/>
      <c r="D8" s="82"/>
      <c r="E8" s="82"/>
      <c r="F8" s="82"/>
      <c r="G8" s="82"/>
      <c r="H8" s="82"/>
      <c r="I8" s="82"/>
      <c r="J8" s="82"/>
      <c r="Q8" s="86"/>
    </row>
    <row r="9" spans="1:17" s="77" customFormat="1" ht="14.45" customHeight="1">
      <c r="A9" s="18" t="s">
        <v>18</v>
      </c>
      <c r="B9" s="82" t="s">
        <v>19</v>
      </c>
      <c r="C9" s="82"/>
      <c r="D9" s="82"/>
      <c r="E9" s="82"/>
      <c r="F9" s="82"/>
      <c r="G9" s="82"/>
      <c r="H9" s="82"/>
      <c r="I9" s="82"/>
      <c r="J9" s="82"/>
      <c r="Q9" s="86"/>
    </row>
    <row r="10" spans="1:17" s="77" customFormat="1" ht="14.45">
      <c r="A10" s="18" t="s">
        <v>20</v>
      </c>
      <c r="B10" s="545">
        <v>44568</v>
      </c>
      <c r="C10" s="545"/>
      <c r="D10" s="545"/>
      <c r="E10" s="545"/>
      <c r="F10" s="545"/>
      <c r="G10" s="545"/>
      <c r="H10" s="545"/>
      <c r="I10" s="545"/>
      <c r="J10" s="545"/>
      <c r="Q10" s="86"/>
    </row>
    <row r="11" spans="1:17" ht="30" customHeight="1">
      <c r="A11" s="2287" t="s">
        <v>259</v>
      </c>
      <c r="B11" s="2283" t="s">
        <v>3548</v>
      </c>
      <c r="C11" s="2283" t="s">
        <v>131</v>
      </c>
      <c r="D11" s="2283" t="s">
        <v>3549</v>
      </c>
      <c r="E11" s="2288" t="s">
        <v>3550</v>
      </c>
      <c r="F11" s="2287" t="s">
        <v>261</v>
      </c>
      <c r="G11" s="2287" t="s">
        <v>9267</v>
      </c>
      <c r="H11" s="2287" t="s">
        <v>2149</v>
      </c>
      <c r="I11" s="2287" t="s">
        <v>9268</v>
      </c>
      <c r="J11" s="2287" t="s">
        <v>9269</v>
      </c>
    </row>
    <row r="12" spans="1:17" ht="96" customHeight="1">
      <c r="A12" s="2259" t="s">
        <v>1274</v>
      </c>
      <c r="B12" s="2284" t="s">
        <v>3600</v>
      </c>
      <c r="C12" s="2284" t="s">
        <v>3114</v>
      </c>
      <c r="D12" s="2284" t="s">
        <v>3688</v>
      </c>
      <c r="E12" s="2260" t="s">
        <v>271</v>
      </c>
      <c r="F12" s="2259" t="s">
        <v>9270</v>
      </c>
      <c r="G12" s="2259" t="s">
        <v>6232</v>
      </c>
      <c r="H12" s="2259" t="s">
        <v>6232</v>
      </c>
      <c r="I12" s="2259" t="s">
        <v>9271</v>
      </c>
      <c r="J12" s="2259" t="s">
        <v>9271</v>
      </c>
    </row>
    <row r="13" spans="1:17" ht="24" customHeight="1">
      <c r="A13" s="2259" t="s">
        <v>514</v>
      </c>
      <c r="B13" s="2284" t="s">
        <v>3600</v>
      </c>
      <c r="C13" s="2284" t="s">
        <v>515</v>
      </c>
      <c r="D13" s="2284" t="s">
        <v>3606</v>
      </c>
      <c r="E13" s="2260" t="s">
        <v>468</v>
      </c>
      <c r="F13" s="2259" t="s">
        <v>9272</v>
      </c>
      <c r="G13" s="2259" t="s">
        <v>6486</v>
      </c>
      <c r="H13" s="2259" t="s">
        <v>9273</v>
      </c>
      <c r="I13" s="2259" t="s">
        <v>9274</v>
      </c>
      <c r="J13" s="2259" t="s">
        <v>9275</v>
      </c>
    </row>
    <row r="14" spans="1:17" ht="24" customHeight="1">
      <c r="A14" s="2259" t="s">
        <v>958</v>
      </c>
      <c r="B14" s="2284" t="s">
        <v>3600</v>
      </c>
      <c r="C14" s="2284" t="s">
        <v>4803</v>
      </c>
      <c r="D14" s="2284" t="s">
        <v>3988</v>
      </c>
      <c r="E14" s="2260" t="s">
        <v>322</v>
      </c>
      <c r="F14" s="2259" t="s">
        <v>9276</v>
      </c>
      <c r="G14" s="2259" t="s">
        <v>9277</v>
      </c>
      <c r="H14" s="2259" t="s">
        <v>9278</v>
      </c>
      <c r="I14" s="2259" t="s">
        <v>9279</v>
      </c>
      <c r="J14" s="2259" t="s">
        <v>9280</v>
      </c>
    </row>
    <row r="15" spans="1:17" ht="348" customHeight="1">
      <c r="A15" s="2259" t="s">
        <v>1786</v>
      </c>
      <c r="B15" s="2284" t="s">
        <v>3600</v>
      </c>
      <c r="C15" s="2284" t="s">
        <v>1787</v>
      </c>
      <c r="D15" s="2284" t="s">
        <v>4700</v>
      </c>
      <c r="E15" s="2260" t="s">
        <v>322</v>
      </c>
      <c r="F15" s="2259" t="s">
        <v>9281</v>
      </c>
      <c r="G15" s="2259" t="s">
        <v>9282</v>
      </c>
      <c r="H15" s="2259" t="s">
        <v>9283</v>
      </c>
      <c r="I15" s="2259" t="s">
        <v>9284</v>
      </c>
      <c r="J15" s="2259" t="s">
        <v>9285</v>
      </c>
    </row>
    <row r="16" spans="1:17" ht="36" customHeight="1">
      <c r="A16" s="2259" t="s">
        <v>1337</v>
      </c>
      <c r="B16" s="2284" t="s">
        <v>3600</v>
      </c>
      <c r="C16" s="2284" t="s">
        <v>1338</v>
      </c>
      <c r="D16" s="2284" t="s">
        <v>3688</v>
      </c>
      <c r="E16" s="2260" t="s">
        <v>689</v>
      </c>
      <c r="F16" s="2259" t="s">
        <v>9286</v>
      </c>
      <c r="G16" s="2259" t="s">
        <v>9287</v>
      </c>
      <c r="H16" s="2259" t="s">
        <v>9288</v>
      </c>
      <c r="I16" s="2259" t="s">
        <v>9289</v>
      </c>
      <c r="J16" s="2259" t="s">
        <v>9290</v>
      </c>
    </row>
    <row r="17" spans="1:10" ht="48" customHeight="1">
      <c r="A17" s="2259" t="s">
        <v>1778</v>
      </c>
      <c r="B17" s="2284" t="s">
        <v>3600</v>
      </c>
      <c r="C17" s="2284" t="s">
        <v>2349</v>
      </c>
      <c r="D17" s="2284" t="s">
        <v>3988</v>
      </c>
      <c r="E17" s="2260" t="s">
        <v>271</v>
      </c>
      <c r="F17" s="2259" t="s">
        <v>9270</v>
      </c>
      <c r="G17" s="2259" t="s">
        <v>6251</v>
      </c>
      <c r="H17" s="2259" t="s">
        <v>6251</v>
      </c>
      <c r="I17" s="2259" t="s">
        <v>9291</v>
      </c>
      <c r="J17" s="2259" t="s">
        <v>9292</v>
      </c>
    </row>
    <row r="18" spans="1:10" ht="36" customHeight="1">
      <c r="A18" s="2259" t="s">
        <v>4741</v>
      </c>
      <c r="B18" s="2284" t="s">
        <v>3600</v>
      </c>
      <c r="C18" s="2284" t="s">
        <v>876</v>
      </c>
      <c r="D18" s="2284" t="s">
        <v>3688</v>
      </c>
      <c r="E18" s="2260" t="s">
        <v>271</v>
      </c>
      <c r="F18" s="2259" t="s">
        <v>9293</v>
      </c>
      <c r="G18" s="2259" t="s">
        <v>9294</v>
      </c>
      <c r="H18" s="2259" t="s">
        <v>9295</v>
      </c>
      <c r="I18" s="2259" t="s">
        <v>8684</v>
      </c>
      <c r="J18" s="2259" t="s">
        <v>9296</v>
      </c>
    </row>
    <row r="19" spans="1:10" ht="84" customHeight="1">
      <c r="A19" s="2259" t="s">
        <v>862</v>
      </c>
      <c r="B19" s="2284" t="s">
        <v>3600</v>
      </c>
      <c r="C19" s="2284" t="s">
        <v>4717</v>
      </c>
      <c r="D19" s="2284" t="s">
        <v>3681</v>
      </c>
      <c r="E19" s="2260" t="s">
        <v>347</v>
      </c>
      <c r="F19" s="2259" t="s">
        <v>9297</v>
      </c>
      <c r="G19" s="2259" t="s">
        <v>9298</v>
      </c>
      <c r="H19" s="2259" t="s">
        <v>9299</v>
      </c>
      <c r="I19" s="2259" t="s">
        <v>9300</v>
      </c>
      <c r="J19" s="2259" t="s">
        <v>9301</v>
      </c>
    </row>
    <row r="20" spans="1:10" ht="24" customHeight="1">
      <c r="A20" s="2259" t="s">
        <v>6176</v>
      </c>
      <c r="B20" s="2284" t="s">
        <v>3558</v>
      </c>
      <c r="C20" s="2284" t="s">
        <v>2136</v>
      </c>
      <c r="D20" s="2284" t="s">
        <v>3560</v>
      </c>
      <c r="E20" s="2260" t="s">
        <v>4255</v>
      </c>
      <c r="F20" s="2259" t="s">
        <v>9302</v>
      </c>
      <c r="G20" s="2259" t="s">
        <v>9303</v>
      </c>
      <c r="H20" s="2259" t="s">
        <v>9304</v>
      </c>
      <c r="I20" s="2259" t="s">
        <v>9305</v>
      </c>
      <c r="J20" s="2259" t="s">
        <v>9306</v>
      </c>
    </row>
    <row r="21" spans="1:10" ht="24" customHeight="1">
      <c r="A21" s="2259" t="s">
        <v>5006</v>
      </c>
      <c r="B21" s="2284" t="s">
        <v>3600</v>
      </c>
      <c r="C21" s="2284" t="s">
        <v>1098</v>
      </c>
      <c r="D21" s="2284" t="s">
        <v>3705</v>
      </c>
      <c r="E21" s="2260" t="s">
        <v>271</v>
      </c>
      <c r="F21" s="2259" t="s">
        <v>9270</v>
      </c>
      <c r="G21" s="2259" t="s">
        <v>9307</v>
      </c>
      <c r="H21" s="2259" t="s">
        <v>9307</v>
      </c>
      <c r="I21" s="2259" t="s">
        <v>9308</v>
      </c>
      <c r="J21" s="2259" t="s">
        <v>9309</v>
      </c>
    </row>
    <row r="22" spans="1:10" ht="48" customHeight="1">
      <c r="A22" s="2259" t="s">
        <v>1818</v>
      </c>
      <c r="B22" s="2284" t="s">
        <v>3600</v>
      </c>
      <c r="C22" s="2284" t="s">
        <v>1819</v>
      </c>
      <c r="D22" s="2284" t="s">
        <v>4700</v>
      </c>
      <c r="E22" s="2260" t="s">
        <v>275</v>
      </c>
      <c r="F22" s="2259" t="s">
        <v>9310</v>
      </c>
      <c r="G22" s="2259" t="s">
        <v>9311</v>
      </c>
      <c r="H22" s="2259" t="s">
        <v>9312</v>
      </c>
      <c r="I22" s="2259" t="s">
        <v>8733</v>
      </c>
      <c r="J22" s="2259" t="s">
        <v>9313</v>
      </c>
    </row>
    <row r="23" spans="1:10" ht="36" customHeight="1">
      <c r="A23" s="2259" t="s">
        <v>734</v>
      </c>
      <c r="B23" s="2284" t="s">
        <v>3600</v>
      </c>
      <c r="C23" s="2284" t="s">
        <v>735</v>
      </c>
      <c r="D23" s="2284" t="s">
        <v>3688</v>
      </c>
      <c r="E23" s="2260" t="s">
        <v>275</v>
      </c>
      <c r="F23" s="2259" t="s">
        <v>9314</v>
      </c>
      <c r="G23" s="2259" t="s">
        <v>9315</v>
      </c>
      <c r="H23" s="2259" t="s">
        <v>9316</v>
      </c>
      <c r="I23" s="2259" t="s">
        <v>9317</v>
      </c>
      <c r="J23" s="2259" t="s">
        <v>9318</v>
      </c>
    </row>
    <row r="24" spans="1:10" ht="36" customHeight="1">
      <c r="A24" s="2259" t="s">
        <v>857</v>
      </c>
      <c r="B24" s="2284" t="s">
        <v>3600</v>
      </c>
      <c r="C24" s="2284" t="s">
        <v>4710</v>
      </c>
      <c r="D24" s="2284" t="s">
        <v>3681</v>
      </c>
      <c r="E24" s="2260" t="s">
        <v>347</v>
      </c>
      <c r="F24" s="2259" t="s">
        <v>9319</v>
      </c>
      <c r="G24" s="2259" t="s">
        <v>9320</v>
      </c>
      <c r="H24" s="2259" t="s">
        <v>9321</v>
      </c>
      <c r="I24" s="2259" t="s">
        <v>9113</v>
      </c>
      <c r="J24" s="2259" t="s">
        <v>9322</v>
      </c>
    </row>
    <row r="25" spans="1:10" ht="36" customHeight="1">
      <c r="A25" s="2259" t="s">
        <v>809</v>
      </c>
      <c r="B25" s="2284" t="s">
        <v>3600</v>
      </c>
      <c r="C25" s="2284" t="s">
        <v>810</v>
      </c>
      <c r="D25" s="2284" t="s">
        <v>4643</v>
      </c>
      <c r="E25" s="2260" t="s">
        <v>275</v>
      </c>
      <c r="F25" s="2259" t="s">
        <v>9323</v>
      </c>
      <c r="G25" s="2259" t="s">
        <v>9324</v>
      </c>
      <c r="H25" s="2259" t="s">
        <v>9325</v>
      </c>
      <c r="I25" s="2259" t="s">
        <v>9118</v>
      </c>
      <c r="J25" s="2259" t="s">
        <v>8589</v>
      </c>
    </row>
    <row r="26" spans="1:10" ht="24" customHeight="1">
      <c r="A26" s="2259" t="s">
        <v>1775</v>
      </c>
      <c r="B26" s="2284" t="s">
        <v>3600</v>
      </c>
      <c r="C26" s="2284" t="s">
        <v>1776</v>
      </c>
      <c r="D26" s="2284" t="s">
        <v>3988</v>
      </c>
      <c r="E26" s="2260" t="s">
        <v>271</v>
      </c>
      <c r="F26" s="2259" t="s">
        <v>9270</v>
      </c>
      <c r="G26" s="2259" t="s">
        <v>6299</v>
      </c>
      <c r="H26" s="2259" t="s">
        <v>6299</v>
      </c>
      <c r="I26" s="2259" t="s">
        <v>8143</v>
      </c>
      <c r="J26" s="2259" t="s">
        <v>9326</v>
      </c>
    </row>
    <row r="27" spans="1:10" ht="36" customHeight="1">
      <c r="A27" s="2259" t="s">
        <v>1349</v>
      </c>
      <c r="B27" s="2284" t="s">
        <v>3600</v>
      </c>
      <c r="C27" s="2284" t="s">
        <v>1350</v>
      </c>
      <c r="D27" s="2284" t="s">
        <v>3688</v>
      </c>
      <c r="E27" s="2260" t="s">
        <v>347</v>
      </c>
      <c r="F27" s="2259" t="s">
        <v>9327</v>
      </c>
      <c r="G27" s="2259" t="s">
        <v>9328</v>
      </c>
      <c r="H27" s="2259" t="s">
        <v>9329</v>
      </c>
      <c r="I27" s="2259" t="s">
        <v>9330</v>
      </c>
      <c r="J27" s="2259" t="s">
        <v>9331</v>
      </c>
    </row>
    <row r="28" spans="1:10" ht="36" customHeight="1">
      <c r="A28" s="2259" t="s">
        <v>3780</v>
      </c>
      <c r="B28" s="2284" t="s">
        <v>3558</v>
      </c>
      <c r="C28" s="2284" t="s">
        <v>303</v>
      </c>
      <c r="D28" s="2284" t="s">
        <v>3601</v>
      </c>
      <c r="E28" s="2260" t="s">
        <v>275</v>
      </c>
      <c r="F28" s="2259" t="s">
        <v>9332</v>
      </c>
      <c r="G28" s="2259" t="s">
        <v>9333</v>
      </c>
      <c r="H28" s="2259" t="s">
        <v>9334</v>
      </c>
      <c r="I28" s="2259" t="s">
        <v>7207</v>
      </c>
      <c r="J28" s="2259" t="s">
        <v>9335</v>
      </c>
    </row>
    <row r="29" spans="1:10" ht="60" customHeight="1">
      <c r="A29" s="2259" t="s">
        <v>1854</v>
      </c>
      <c r="B29" s="2284" t="s">
        <v>3600</v>
      </c>
      <c r="C29" s="2284" t="s">
        <v>1855</v>
      </c>
      <c r="D29" s="2284" t="s">
        <v>4700</v>
      </c>
      <c r="E29" s="2260" t="s">
        <v>347</v>
      </c>
      <c r="F29" s="2259" t="s">
        <v>9336</v>
      </c>
      <c r="G29" s="2259" t="s">
        <v>9337</v>
      </c>
      <c r="H29" s="2259" t="s">
        <v>9338</v>
      </c>
      <c r="I29" s="2259" t="s">
        <v>9339</v>
      </c>
      <c r="J29" s="2259" t="s">
        <v>9340</v>
      </c>
    </row>
    <row r="30" spans="1:10" ht="48" customHeight="1">
      <c r="A30" s="2259" t="s">
        <v>6036</v>
      </c>
      <c r="B30" s="2284" t="s">
        <v>3558</v>
      </c>
      <c r="C30" s="2284" t="s">
        <v>2034</v>
      </c>
      <c r="D30" s="2284" t="s">
        <v>3705</v>
      </c>
      <c r="E30" s="2260" t="s">
        <v>689</v>
      </c>
      <c r="F30" s="2259" t="s">
        <v>9341</v>
      </c>
      <c r="G30" s="2259" t="s">
        <v>9342</v>
      </c>
      <c r="H30" s="2259" t="s">
        <v>9343</v>
      </c>
      <c r="I30" s="2259" t="s">
        <v>8965</v>
      </c>
      <c r="J30" s="2259" t="s">
        <v>9344</v>
      </c>
    </row>
    <row r="31" spans="1:10" ht="24" customHeight="1">
      <c r="A31" s="2259" t="s">
        <v>3935</v>
      </c>
      <c r="B31" s="2284" t="s">
        <v>3558</v>
      </c>
      <c r="C31" s="2284" t="s">
        <v>336</v>
      </c>
      <c r="D31" s="2284" t="s">
        <v>3601</v>
      </c>
      <c r="E31" s="2260" t="s">
        <v>275</v>
      </c>
      <c r="F31" s="2259" t="s">
        <v>9345</v>
      </c>
      <c r="G31" s="2259" t="s">
        <v>9346</v>
      </c>
      <c r="H31" s="2259" t="s">
        <v>9347</v>
      </c>
      <c r="I31" s="2259" t="s">
        <v>9348</v>
      </c>
      <c r="J31" s="2259" t="s">
        <v>9349</v>
      </c>
    </row>
    <row r="32" spans="1:10" ht="24" customHeight="1">
      <c r="A32" s="2259" t="s">
        <v>4473</v>
      </c>
      <c r="B32" s="2284" t="s">
        <v>3554</v>
      </c>
      <c r="C32" s="2284" t="s">
        <v>688</v>
      </c>
      <c r="D32" s="2284">
        <v>202</v>
      </c>
      <c r="E32" s="2260" t="s">
        <v>689</v>
      </c>
      <c r="F32" s="2259" t="s">
        <v>9350</v>
      </c>
      <c r="G32" s="2259" t="s">
        <v>9351</v>
      </c>
      <c r="H32" s="2259" t="s">
        <v>9352</v>
      </c>
      <c r="I32" s="2259" t="s">
        <v>9348</v>
      </c>
      <c r="J32" s="2259" t="s">
        <v>9353</v>
      </c>
    </row>
    <row r="33" spans="1:10" ht="24" customHeight="1">
      <c r="A33" s="2259" t="s">
        <v>676</v>
      </c>
      <c r="B33" s="2284" t="s">
        <v>3600</v>
      </c>
      <c r="C33" s="2284" t="s">
        <v>677</v>
      </c>
      <c r="D33" s="2284" t="s">
        <v>4458</v>
      </c>
      <c r="E33" s="2260" t="s">
        <v>275</v>
      </c>
      <c r="F33" s="2259" t="s">
        <v>9354</v>
      </c>
      <c r="G33" s="2259" t="s">
        <v>9355</v>
      </c>
      <c r="H33" s="2259" t="s">
        <v>9356</v>
      </c>
      <c r="I33" s="2259" t="s">
        <v>9357</v>
      </c>
      <c r="J33" s="2259" t="s">
        <v>9358</v>
      </c>
    </row>
    <row r="34" spans="1:10" ht="36" customHeight="1">
      <c r="A34" s="2259" t="s">
        <v>3729</v>
      </c>
      <c r="B34" s="2284" t="s">
        <v>3558</v>
      </c>
      <c r="C34" s="2284" t="s">
        <v>1341</v>
      </c>
      <c r="D34" s="2284" t="s">
        <v>3688</v>
      </c>
      <c r="E34" s="2260" t="s">
        <v>689</v>
      </c>
      <c r="F34" s="2259" t="s">
        <v>9359</v>
      </c>
      <c r="G34" s="2259" t="s">
        <v>7915</v>
      </c>
      <c r="H34" s="2259" t="s">
        <v>9360</v>
      </c>
      <c r="I34" s="2259" t="s">
        <v>9361</v>
      </c>
      <c r="J34" s="2259" t="s">
        <v>9362</v>
      </c>
    </row>
    <row r="35" spans="1:10" ht="24" customHeight="1">
      <c r="A35" s="2259" t="s">
        <v>6158</v>
      </c>
      <c r="B35" s="2284" t="s">
        <v>3558</v>
      </c>
      <c r="C35" s="2284" t="s">
        <v>2131</v>
      </c>
      <c r="D35" s="2284" t="s">
        <v>3560</v>
      </c>
      <c r="E35" s="2260" t="s">
        <v>4255</v>
      </c>
      <c r="F35" s="2259" t="s">
        <v>9302</v>
      </c>
      <c r="G35" s="2259" t="s">
        <v>9363</v>
      </c>
      <c r="H35" s="2259" t="s">
        <v>9364</v>
      </c>
      <c r="I35" s="2259" t="s">
        <v>8796</v>
      </c>
      <c r="J35" s="2259" t="s">
        <v>9365</v>
      </c>
    </row>
    <row r="36" spans="1:10" ht="24" customHeight="1">
      <c r="A36" s="2259" t="s">
        <v>679</v>
      </c>
      <c r="B36" s="2284" t="s">
        <v>3600</v>
      </c>
      <c r="C36" s="2284" t="s">
        <v>680</v>
      </c>
      <c r="D36" s="2284" t="s">
        <v>4458</v>
      </c>
      <c r="E36" s="2260" t="s">
        <v>275</v>
      </c>
      <c r="F36" s="2259" t="s">
        <v>9366</v>
      </c>
      <c r="G36" s="2259" t="s">
        <v>9367</v>
      </c>
      <c r="H36" s="2259" t="s">
        <v>9368</v>
      </c>
      <c r="I36" s="2259" t="s">
        <v>9369</v>
      </c>
      <c r="J36" s="2259" t="s">
        <v>9370</v>
      </c>
    </row>
    <row r="37" spans="1:10" ht="24" customHeight="1">
      <c r="A37" s="2259" t="s">
        <v>4429</v>
      </c>
      <c r="B37" s="2284" t="s">
        <v>3558</v>
      </c>
      <c r="C37" s="2284" t="s">
        <v>661</v>
      </c>
      <c r="D37" s="2284" t="s">
        <v>3615</v>
      </c>
      <c r="E37" s="2260" t="s">
        <v>275</v>
      </c>
      <c r="F37" s="2259" t="s">
        <v>9371</v>
      </c>
      <c r="G37" s="2259" t="s">
        <v>9372</v>
      </c>
      <c r="H37" s="2259" t="s">
        <v>9373</v>
      </c>
      <c r="I37" s="2259" t="s">
        <v>9374</v>
      </c>
      <c r="J37" s="2259" t="s">
        <v>9375</v>
      </c>
    </row>
    <row r="38" spans="1:10" ht="60" customHeight="1">
      <c r="A38" s="2259" t="s">
        <v>868</v>
      </c>
      <c r="B38" s="2284" t="s">
        <v>3600</v>
      </c>
      <c r="C38" s="2284" t="s">
        <v>4730</v>
      </c>
      <c r="D38" s="2284" t="s">
        <v>3681</v>
      </c>
      <c r="E38" s="2260" t="s">
        <v>689</v>
      </c>
      <c r="F38" s="2259" t="s">
        <v>9376</v>
      </c>
      <c r="G38" s="2259" t="s">
        <v>9377</v>
      </c>
      <c r="H38" s="2259" t="s">
        <v>9378</v>
      </c>
      <c r="I38" s="2259" t="s">
        <v>9379</v>
      </c>
      <c r="J38" s="2259" t="s">
        <v>9380</v>
      </c>
    </row>
    <row r="39" spans="1:10" ht="24" customHeight="1">
      <c r="A39" s="2259" t="s">
        <v>1650</v>
      </c>
      <c r="B39" s="2284" t="s">
        <v>3600</v>
      </c>
      <c r="C39" s="2284" t="s">
        <v>1651</v>
      </c>
      <c r="D39" s="2284" t="s">
        <v>3688</v>
      </c>
      <c r="E39" s="2260" t="s">
        <v>347</v>
      </c>
      <c r="F39" s="2259" t="s">
        <v>9381</v>
      </c>
      <c r="G39" s="2259" t="s">
        <v>9382</v>
      </c>
      <c r="H39" s="2259" t="s">
        <v>9383</v>
      </c>
      <c r="I39" s="2259" t="s">
        <v>6991</v>
      </c>
      <c r="J39" s="2259" t="s">
        <v>9384</v>
      </c>
    </row>
    <row r="40" spans="1:10" ht="36" customHeight="1">
      <c r="A40" s="2259" t="s">
        <v>5274</v>
      </c>
      <c r="B40" s="2284" t="s">
        <v>3558</v>
      </c>
      <c r="C40" s="2284" t="s">
        <v>5275</v>
      </c>
      <c r="D40" s="2284" t="s">
        <v>3688</v>
      </c>
      <c r="E40" s="2260" t="s">
        <v>689</v>
      </c>
      <c r="F40" s="2259" t="s">
        <v>9385</v>
      </c>
      <c r="G40" s="2259" t="s">
        <v>8867</v>
      </c>
      <c r="H40" s="2259" t="s">
        <v>9386</v>
      </c>
      <c r="I40" s="2259" t="s">
        <v>9387</v>
      </c>
      <c r="J40" s="2259" t="s">
        <v>9388</v>
      </c>
    </row>
    <row r="41" spans="1:10" ht="24" customHeight="1">
      <c r="A41" s="2259" t="s">
        <v>6209</v>
      </c>
      <c r="B41" s="2284" t="s">
        <v>3558</v>
      </c>
      <c r="C41" s="2284" t="s">
        <v>2148</v>
      </c>
      <c r="D41" s="2284" t="s">
        <v>3560</v>
      </c>
      <c r="E41" s="2260" t="s">
        <v>2143</v>
      </c>
      <c r="F41" s="2259" t="s">
        <v>9389</v>
      </c>
      <c r="G41" s="2259" t="s">
        <v>9390</v>
      </c>
      <c r="H41" s="2259" t="s">
        <v>9391</v>
      </c>
      <c r="I41" s="2259" t="s">
        <v>9392</v>
      </c>
      <c r="J41" s="2259" t="s">
        <v>9393</v>
      </c>
    </row>
    <row r="42" spans="1:10" ht="36" customHeight="1">
      <c r="A42" s="2259" t="s">
        <v>3808</v>
      </c>
      <c r="B42" s="2284" t="s">
        <v>3558</v>
      </c>
      <c r="C42" s="2284" t="s">
        <v>308</v>
      </c>
      <c r="D42" s="2284" t="s">
        <v>3601</v>
      </c>
      <c r="E42" s="2260" t="s">
        <v>275</v>
      </c>
      <c r="F42" s="2259" t="s">
        <v>9394</v>
      </c>
      <c r="G42" s="2259" t="s">
        <v>9395</v>
      </c>
      <c r="H42" s="2259" t="s">
        <v>9396</v>
      </c>
      <c r="I42" s="2259" t="s">
        <v>9397</v>
      </c>
      <c r="J42" s="2259" t="s">
        <v>9398</v>
      </c>
    </row>
    <row r="43" spans="1:10" ht="24" customHeight="1">
      <c r="A43" s="2259" t="s">
        <v>5625</v>
      </c>
      <c r="B43" s="2284" t="s">
        <v>3558</v>
      </c>
      <c r="C43" s="2284" t="s">
        <v>1597</v>
      </c>
      <c r="D43" s="2284" t="s">
        <v>3688</v>
      </c>
      <c r="E43" s="2260" t="s">
        <v>689</v>
      </c>
      <c r="F43" s="2259" t="s">
        <v>9399</v>
      </c>
      <c r="G43" s="2259" t="s">
        <v>9400</v>
      </c>
      <c r="H43" s="2259" t="s">
        <v>9401</v>
      </c>
      <c r="I43" s="2259" t="s">
        <v>9397</v>
      </c>
      <c r="J43" s="2259" t="s">
        <v>9402</v>
      </c>
    </row>
    <row r="44" spans="1:10" ht="72" customHeight="1">
      <c r="A44" s="2259" t="s">
        <v>1926</v>
      </c>
      <c r="B44" s="2284" t="s">
        <v>3600</v>
      </c>
      <c r="C44" s="2284" t="s">
        <v>1927</v>
      </c>
      <c r="D44" s="2284" t="s">
        <v>4700</v>
      </c>
      <c r="E44" s="2260" t="s">
        <v>322</v>
      </c>
      <c r="F44" s="2259" t="s">
        <v>9281</v>
      </c>
      <c r="G44" s="2259" t="s">
        <v>6413</v>
      </c>
      <c r="H44" s="2259" t="s">
        <v>6414</v>
      </c>
      <c r="I44" s="2259" t="s">
        <v>8620</v>
      </c>
      <c r="J44" s="2259" t="s">
        <v>9403</v>
      </c>
    </row>
    <row r="45" spans="1:10" ht="36" customHeight="1">
      <c r="A45" s="2259" t="s">
        <v>3718</v>
      </c>
      <c r="B45" s="2284" t="s">
        <v>3558</v>
      </c>
      <c r="C45" s="2284" t="s">
        <v>295</v>
      </c>
      <c r="D45" s="2284" t="s">
        <v>3601</v>
      </c>
      <c r="E45" s="2260" t="s">
        <v>275</v>
      </c>
      <c r="F45" s="2259" t="s">
        <v>9394</v>
      </c>
      <c r="G45" s="2259" t="s">
        <v>9404</v>
      </c>
      <c r="H45" s="2259" t="s">
        <v>9405</v>
      </c>
      <c r="I45" s="2259" t="s">
        <v>7946</v>
      </c>
      <c r="J45" s="2259" t="s">
        <v>9406</v>
      </c>
    </row>
    <row r="46" spans="1:10" ht="24" customHeight="1">
      <c r="A46" s="2259" t="s">
        <v>744</v>
      </c>
      <c r="B46" s="2284" t="s">
        <v>3600</v>
      </c>
      <c r="C46" s="2284" t="s">
        <v>745</v>
      </c>
      <c r="D46" s="2284" t="s">
        <v>3674</v>
      </c>
      <c r="E46" s="2260" t="s">
        <v>275</v>
      </c>
      <c r="F46" s="2259" t="s">
        <v>9407</v>
      </c>
      <c r="G46" s="2259" t="s">
        <v>9408</v>
      </c>
      <c r="H46" s="2259" t="s">
        <v>9409</v>
      </c>
      <c r="I46" s="2259" t="s">
        <v>7946</v>
      </c>
      <c r="J46" s="2259" t="s">
        <v>8509</v>
      </c>
    </row>
    <row r="47" spans="1:10" ht="36" customHeight="1">
      <c r="A47" s="2259" t="s">
        <v>3663</v>
      </c>
      <c r="B47" s="2284" t="s">
        <v>3558</v>
      </c>
      <c r="C47" s="2284" t="s">
        <v>290</v>
      </c>
      <c r="D47" s="2284" t="s">
        <v>3601</v>
      </c>
      <c r="E47" s="2260" t="s">
        <v>275</v>
      </c>
      <c r="F47" s="2259" t="s">
        <v>9394</v>
      </c>
      <c r="G47" s="2259" t="s">
        <v>9410</v>
      </c>
      <c r="H47" s="2259" t="s">
        <v>9411</v>
      </c>
      <c r="I47" s="2259" t="s">
        <v>9412</v>
      </c>
      <c r="J47" s="2259" t="s">
        <v>9413</v>
      </c>
    </row>
    <row r="48" spans="1:10" ht="24" customHeight="1">
      <c r="A48" s="2259" t="s">
        <v>6186</v>
      </c>
      <c r="B48" s="2284" t="s">
        <v>3558</v>
      </c>
      <c r="C48" s="2284" t="s">
        <v>2139</v>
      </c>
      <c r="D48" s="2284" t="s">
        <v>3560</v>
      </c>
      <c r="E48" s="2260" t="s">
        <v>4255</v>
      </c>
      <c r="F48" s="2259" t="s">
        <v>9270</v>
      </c>
      <c r="G48" s="2259" t="s">
        <v>9414</v>
      </c>
      <c r="H48" s="2259" t="s">
        <v>9414</v>
      </c>
      <c r="I48" s="2259" t="s">
        <v>9412</v>
      </c>
      <c r="J48" s="2259" t="s">
        <v>9415</v>
      </c>
    </row>
    <row r="49" spans="1:10" ht="48" customHeight="1">
      <c r="A49" s="2259" t="s">
        <v>1538</v>
      </c>
      <c r="B49" s="2284" t="s">
        <v>3600</v>
      </c>
      <c r="C49" s="2284" t="s">
        <v>1539</v>
      </c>
      <c r="D49" s="2284" t="s">
        <v>3688</v>
      </c>
      <c r="E49" s="2260" t="s">
        <v>347</v>
      </c>
      <c r="F49" s="2259" t="s">
        <v>9416</v>
      </c>
      <c r="G49" s="2259" t="s">
        <v>9417</v>
      </c>
      <c r="H49" s="2259" t="s">
        <v>9418</v>
      </c>
      <c r="I49" s="2259" t="s">
        <v>8326</v>
      </c>
      <c r="J49" s="2259" t="s">
        <v>9419</v>
      </c>
    </row>
    <row r="50" spans="1:10" ht="24" customHeight="1">
      <c r="A50" s="2259" t="s">
        <v>6137</v>
      </c>
      <c r="B50" s="2284" t="s">
        <v>3554</v>
      </c>
      <c r="C50" s="2284" t="s">
        <v>2116</v>
      </c>
      <c r="D50" s="2284">
        <v>23</v>
      </c>
      <c r="E50" s="2260" t="s">
        <v>368</v>
      </c>
      <c r="F50" s="2259" t="s">
        <v>9420</v>
      </c>
      <c r="G50" s="2259" t="s">
        <v>9421</v>
      </c>
      <c r="H50" s="2259" t="s">
        <v>9422</v>
      </c>
      <c r="I50" s="2259" t="s">
        <v>8326</v>
      </c>
      <c r="J50" s="2259" t="s">
        <v>9423</v>
      </c>
    </row>
    <row r="51" spans="1:10" ht="24" customHeight="1">
      <c r="A51" s="2259" t="s">
        <v>5622</v>
      </c>
      <c r="B51" s="2284" t="s">
        <v>3558</v>
      </c>
      <c r="C51" s="2284" t="s">
        <v>1594</v>
      </c>
      <c r="D51" s="2284" t="s">
        <v>3688</v>
      </c>
      <c r="E51" s="2260" t="s">
        <v>689</v>
      </c>
      <c r="F51" s="2259" t="s">
        <v>9424</v>
      </c>
      <c r="G51" s="2259" t="s">
        <v>9425</v>
      </c>
      <c r="H51" s="2259" t="s">
        <v>9426</v>
      </c>
      <c r="I51" s="2259" t="s">
        <v>8326</v>
      </c>
      <c r="J51" s="2259" t="s">
        <v>9427</v>
      </c>
    </row>
    <row r="52" spans="1:10" ht="60" customHeight="1">
      <c r="A52" s="2259" t="s">
        <v>1830</v>
      </c>
      <c r="B52" s="2284" t="s">
        <v>3600</v>
      </c>
      <c r="C52" s="2284" t="s">
        <v>1831</v>
      </c>
      <c r="D52" s="2284" t="s">
        <v>4700</v>
      </c>
      <c r="E52" s="2260" t="s">
        <v>347</v>
      </c>
      <c r="F52" s="2259" t="s">
        <v>9428</v>
      </c>
      <c r="G52" s="2259" t="s">
        <v>9429</v>
      </c>
      <c r="H52" s="2259" t="s">
        <v>9430</v>
      </c>
      <c r="I52" s="2259" t="s">
        <v>9160</v>
      </c>
      <c r="J52" s="2259" t="s">
        <v>9431</v>
      </c>
    </row>
    <row r="53" spans="1:10" ht="24" customHeight="1">
      <c r="A53" s="2259" t="s">
        <v>606</v>
      </c>
      <c r="B53" s="2284" t="s">
        <v>3600</v>
      </c>
      <c r="C53" s="2284" t="s">
        <v>607</v>
      </c>
      <c r="D53" s="2284" t="s">
        <v>3681</v>
      </c>
      <c r="E53" s="2260" t="s">
        <v>271</v>
      </c>
      <c r="F53" s="2259" t="s">
        <v>9281</v>
      </c>
      <c r="G53" s="2259" t="s">
        <v>9432</v>
      </c>
      <c r="H53" s="2259" t="s">
        <v>9433</v>
      </c>
      <c r="I53" s="2259" t="s">
        <v>6822</v>
      </c>
      <c r="J53" s="2259" t="s">
        <v>9434</v>
      </c>
    </row>
    <row r="54" spans="1:10" ht="24" customHeight="1">
      <c r="A54" s="2259" t="s">
        <v>5933</v>
      </c>
      <c r="B54" s="2284" t="s">
        <v>3554</v>
      </c>
      <c r="C54" s="2284" t="s">
        <v>1910</v>
      </c>
      <c r="D54" s="2284">
        <v>68</v>
      </c>
      <c r="E54" s="2260" t="s">
        <v>689</v>
      </c>
      <c r="F54" s="2259" t="s">
        <v>9435</v>
      </c>
      <c r="G54" s="2259" t="s">
        <v>9436</v>
      </c>
      <c r="H54" s="2259" t="s">
        <v>9437</v>
      </c>
      <c r="I54" s="2259" t="s">
        <v>9438</v>
      </c>
      <c r="J54" s="2259" t="s">
        <v>9439</v>
      </c>
    </row>
    <row r="55" spans="1:10" ht="36" customHeight="1">
      <c r="A55" s="2259" t="s">
        <v>4283</v>
      </c>
      <c r="B55" s="2284" t="s">
        <v>3558</v>
      </c>
      <c r="C55" s="2284" t="s">
        <v>574</v>
      </c>
      <c r="D55" s="2284" t="s">
        <v>3852</v>
      </c>
      <c r="E55" s="2260" t="s">
        <v>275</v>
      </c>
      <c r="F55" s="2259" t="s">
        <v>9440</v>
      </c>
      <c r="G55" s="2259" t="s">
        <v>9441</v>
      </c>
      <c r="H55" s="2259" t="s">
        <v>9442</v>
      </c>
      <c r="I55" s="2259" t="s">
        <v>9438</v>
      </c>
      <c r="J55" s="2259" t="s">
        <v>9443</v>
      </c>
    </row>
    <row r="56" spans="1:10" ht="36" customHeight="1">
      <c r="A56" s="2259" t="s">
        <v>3821</v>
      </c>
      <c r="B56" s="2284" t="s">
        <v>3558</v>
      </c>
      <c r="C56" s="2284" t="s">
        <v>1344</v>
      </c>
      <c r="D56" s="2284" t="s">
        <v>3688</v>
      </c>
      <c r="E56" s="2260" t="s">
        <v>689</v>
      </c>
      <c r="F56" s="2259" t="s">
        <v>9444</v>
      </c>
      <c r="G56" s="2259" t="s">
        <v>9445</v>
      </c>
      <c r="H56" s="2259" t="s">
        <v>9446</v>
      </c>
      <c r="I56" s="2259" t="s">
        <v>9447</v>
      </c>
      <c r="J56" s="2259" t="s">
        <v>9448</v>
      </c>
    </row>
    <row r="57" spans="1:10" ht="60" customHeight="1">
      <c r="A57" s="2259" t="s">
        <v>1851</v>
      </c>
      <c r="B57" s="2284" t="s">
        <v>3600</v>
      </c>
      <c r="C57" s="2284" t="s">
        <v>1852</v>
      </c>
      <c r="D57" s="2284" t="s">
        <v>4700</v>
      </c>
      <c r="E57" s="2260" t="s">
        <v>347</v>
      </c>
      <c r="F57" s="2259" t="s">
        <v>9336</v>
      </c>
      <c r="G57" s="2259" t="s">
        <v>9449</v>
      </c>
      <c r="H57" s="2259" t="s">
        <v>9450</v>
      </c>
      <c r="I57" s="2259" t="s">
        <v>7926</v>
      </c>
      <c r="J57" s="2259" t="s">
        <v>9451</v>
      </c>
    </row>
    <row r="58" spans="1:10" ht="48" customHeight="1">
      <c r="A58" s="2259" t="s">
        <v>3599</v>
      </c>
      <c r="B58" s="2284" t="s">
        <v>3600</v>
      </c>
      <c r="C58" s="2284" t="s">
        <v>285</v>
      </c>
      <c r="D58" s="2284" t="s">
        <v>3601</v>
      </c>
      <c r="E58" s="2260" t="s">
        <v>275</v>
      </c>
      <c r="F58" s="2259" t="s">
        <v>9452</v>
      </c>
      <c r="G58" s="2259" t="s">
        <v>9453</v>
      </c>
      <c r="H58" s="2259" t="s">
        <v>9454</v>
      </c>
      <c r="I58" s="2259" t="s">
        <v>7926</v>
      </c>
      <c r="J58" s="2259" t="s">
        <v>9455</v>
      </c>
    </row>
    <row r="59" spans="1:10" ht="24" customHeight="1">
      <c r="A59" s="2259" t="s">
        <v>961</v>
      </c>
      <c r="B59" s="2284" t="s">
        <v>3600</v>
      </c>
      <c r="C59" s="2284" t="s">
        <v>4806</v>
      </c>
      <c r="D59" s="2284" t="s">
        <v>3988</v>
      </c>
      <c r="E59" s="2260" t="s">
        <v>322</v>
      </c>
      <c r="F59" s="2259" t="s">
        <v>9302</v>
      </c>
      <c r="G59" s="2259" t="s">
        <v>9456</v>
      </c>
      <c r="H59" s="2259" t="s">
        <v>9457</v>
      </c>
      <c r="I59" s="2259" t="s">
        <v>7926</v>
      </c>
      <c r="J59" s="2259" t="s">
        <v>9458</v>
      </c>
    </row>
    <row r="60" spans="1:10" ht="24" customHeight="1">
      <c r="A60" s="2259" t="s">
        <v>2141</v>
      </c>
      <c r="B60" s="2284" t="s">
        <v>3600</v>
      </c>
      <c r="C60" s="2284" t="s">
        <v>2142</v>
      </c>
      <c r="D60" s="2284" t="s">
        <v>3560</v>
      </c>
      <c r="E60" s="2260" t="s">
        <v>2143</v>
      </c>
      <c r="F60" s="2259" t="s">
        <v>9459</v>
      </c>
      <c r="G60" s="2259" t="s">
        <v>9460</v>
      </c>
      <c r="H60" s="2259" t="s">
        <v>9461</v>
      </c>
      <c r="I60" s="2259" t="s">
        <v>7926</v>
      </c>
      <c r="J60" s="2259" t="s">
        <v>9462</v>
      </c>
    </row>
    <row r="61" spans="1:10" ht="120" customHeight="1">
      <c r="A61" s="2259" t="s">
        <v>632</v>
      </c>
      <c r="B61" s="2284" t="s">
        <v>3600</v>
      </c>
      <c r="C61" s="2284" t="s">
        <v>4383</v>
      </c>
      <c r="D61" s="2284" t="s">
        <v>3681</v>
      </c>
      <c r="E61" s="2260" t="s">
        <v>271</v>
      </c>
      <c r="F61" s="2259" t="s">
        <v>9463</v>
      </c>
      <c r="G61" s="2259" t="s">
        <v>9464</v>
      </c>
      <c r="H61" s="2259" t="s">
        <v>9465</v>
      </c>
      <c r="I61" s="2259" t="s">
        <v>7523</v>
      </c>
      <c r="J61" s="2259" t="s">
        <v>9466</v>
      </c>
    </row>
    <row r="62" spans="1:10" ht="36" customHeight="1">
      <c r="A62" s="2259" t="s">
        <v>796</v>
      </c>
      <c r="B62" s="2284" t="s">
        <v>3600</v>
      </c>
      <c r="C62" s="2284" t="s">
        <v>4626</v>
      </c>
      <c r="D62" s="2284" t="s">
        <v>3859</v>
      </c>
      <c r="E62" s="2260" t="s">
        <v>275</v>
      </c>
      <c r="F62" s="2259" t="s">
        <v>9467</v>
      </c>
      <c r="G62" s="2259" t="s">
        <v>9468</v>
      </c>
      <c r="H62" s="2259" t="s">
        <v>9469</v>
      </c>
      <c r="I62" s="2259" t="s">
        <v>9470</v>
      </c>
      <c r="J62" s="2259" t="s">
        <v>9471</v>
      </c>
    </row>
    <row r="63" spans="1:10" ht="24" customHeight="1">
      <c r="A63" s="2259" t="s">
        <v>3711</v>
      </c>
      <c r="B63" s="2284" t="s">
        <v>3558</v>
      </c>
      <c r="C63" s="2284" t="s">
        <v>775</v>
      </c>
      <c r="D63" s="2284" t="s">
        <v>3712</v>
      </c>
      <c r="E63" s="2260" t="s">
        <v>275</v>
      </c>
      <c r="F63" s="2259" t="s">
        <v>9472</v>
      </c>
      <c r="G63" s="2259" t="s">
        <v>9473</v>
      </c>
      <c r="H63" s="2259" t="s">
        <v>9474</v>
      </c>
      <c r="I63" s="2259" t="s">
        <v>9470</v>
      </c>
      <c r="J63" s="2259" t="s">
        <v>9475</v>
      </c>
    </row>
    <row r="64" spans="1:10" ht="24" customHeight="1">
      <c r="A64" s="2259" t="s">
        <v>4736</v>
      </c>
      <c r="B64" s="2284" t="s">
        <v>3600</v>
      </c>
      <c r="C64" s="2284" t="s">
        <v>873</v>
      </c>
      <c r="D64" s="2284" t="s">
        <v>3688</v>
      </c>
      <c r="E64" s="2260" t="s">
        <v>271</v>
      </c>
      <c r="F64" s="2259" t="s">
        <v>9476</v>
      </c>
      <c r="G64" s="2259" t="s">
        <v>9477</v>
      </c>
      <c r="H64" s="2259" t="s">
        <v>9478</v>
      </c>
      <c r="I64" s="2259" t="s">
        <v>9479</v>
      </c>
      <c r="J64" s="2259" t="s">
        <v>9480</v>
      </c>
    </row>
    <row r="65" spans="1:10" ht="24" customHeight="1">
      <c r="A65" s="2259" t="s">
        <v>4687</v>
      </c>
      <c r="B65" s="2284" t="s">
        <v>3554</v>
      </c>
      <c r="C65" s="2284" t="s">
        <v>849</v>
      </c>
      <c r="D65" s="2284">
        <v>120</v>
      </c>
      <c r="E65" s="2260" t="s">
        <v>689</v>
      </c>
      <c r="F65" s="2259" t="s">
        <v>9481</v>
      </c>
      <c r="G65" s="2259" t="s">
        <v>8256</v>
      </c>
      <c r="H65" s="2259" t="s">
        <v>9482</v>
      </c>
      <c r="I65" s="2259" t="s">
        <v>9483</v>
      </c>
      <c r="J65" s="2259" t="s">
        <v>9484</v>
      </c>
    </row>
    <row r="66" spans="1:10" ht="108" customHeight="1">
      <c r="A66" s="2259" t="s">
        <v>1792</v>
      </c>
      <c r="B66" s="2284" t="s">
        <v>3600</v>
      </c>
      <c r="C66" s="2284" t="s">
        <v>1793</v>
      </c>
      <c r="D66" s="2284" t="s">
        <v>4700</v>
      </c>
      <c r="E66" s="2260" t="s">
        <v>1223</v>
      </c>
      <c r="F66" s="2259" t="s">
        <v>9485</v>
      </c>
      <c r="G66" s="2259" t="s">
        <v>6501</v>
      </c>
      <c r="H66" s="2259" t="s">
        <v>6502</v>
      </c>
      <c r="I66" s="2259" t="s">
        <v>9483</v>
      </c>
      <c r="J66" s="2259" t="s">
        <v>9486</v>
      </c>
    </row>
    <row r="67" spans="1:10" ht="48" customHeight="1">
      <c r="A67" s="2259" t="s">
        <v>1839</v>
      </c>
      <c r="B67" s="2284" t="s">
        <v>3600</v>
      </c>
      <c r="C67" s="2284" t="s">
        <v>1840</v>
      </c>
      <c r="D67" s="2284" t="s">
        <v>4700</v>
      </c>
      <c r="E67" s="2260" t="s">
        <v>1797</v>
      </c>
      <c r="F67" s="2259" t="s">
        <v>9487</v>
      </c>
      <c r="G67" s="2259" t="s">
        <v>9488</v>
      </c>
      <c r="H67" s="2259" t="s">
        <v>9489</v>
      </c>
      <c r="I67" s="2259" t="s">
        <v>9483</v>
      </c>
      <c r="J67" s="2259" t="s">
        <v>9490</v>
      </c>
    </row>
    <row r="68" spans="1:10" ht="24" customHeight="1">
      <c r="A68" s="2259" t="s">
        <v>4597</v>
      </c>
      <c r="B68" s="2284" t="s">
        <v>3558</v>
      </c>
      <c r="C68" s="2284" t="s">
        <v>771</v>
      </c>
      <c r="D68" s="2284" t="s">
        <v>3712</v>
      </c>
      <c r="E68" s="2260" t="s">
        <v>275</v>
      </c>
      <c r="F68" s="2259" t="s">
        <v>9491</v>
      </c>
      <c r="G68" s="2259" t="s">
        <v>9492</v>
      </c>
      <c r="H68" s="2259" t="s">
        <v>9493</v>
      </c>
      <c r="I68" s="2259" t="s">
        <v>9494</v>
      </c>
      <c r="J68" s="2259" t="s">
        <v>9495</v>
      </c>
    </row>
    <row r="69" spans="1:10" ht="108" customHeight="1">
      <c r="A69" s="2259" t="s">
        <v>1805</v>
      </c>
      <c r="B69" s="2284" t="s">
        <v>3600</v>
      </c>
      <c r="C69" s="2284" t="s">
        <v>1806</v>
      </c>
      <c r="D69" s="2284" t="s">
        <v>4700</v>
      </c>
      <c r="E69" s="2260" t="s">
        <v>322</v>
      </c>
      <c r="F69" s="2259" t="s">
        <v>9281</v>
      </c>
      <c r="G69" s="2259" t="s">
        <v>6520</v>
      </c>
      <c r="H69" s="2259" t="s">
        <v>6521</v>
      </c>
      <c r="I69" s="2259" t="s">
        <v>9123</v>
      </c>
      <c r="J69" s="2259" t="s">
        <v>9496</v>
      </c>
    </row>
    <row r="70" spans="1:10" ht="36" customHeight="1">
      <c r="A70" s="2259" t="s">
        <v>1845</v>
      </c>
      <c r="B70" s="2284" t="s">
        <v>3600</v>
      </c>
      <c r="C70" s="2284" t="s">
        <v>1846</v>
      </c>
      <c r="D70" s="2284" t="s">
        <v>4700</v>
      </c>
      <c r="E70" s="2260" t="s">
        <v>322</v>
      </c>
      <c r="F70" s="2259" t="s">
        <v>9452</v>
      </c>
      <c r="G70" s="2259" t="s">
        <v>9497</v>
      </c>
      <c r="H70" s="2259" t="s">
        <v>9498</v>
      </c>
      <c r="I70" s="2259" t="s">
        <v>9123</v>
      </c>
      <c r="J70" s="2259" t="s">
        <v>9499</v>
      </c>
    </row>
    <row r="71" spans="1:10" ht="24" customHeight="1">
      <c r="A71" s="2259" t="s">
        <v>5444</v>
      </c>
      <c r="B71" s="2284" t="s">
        <v>3554</v>
      </c>
      <c r="C71" s="2284" t="s">
        <v>1434</v>
      </c>
      <c r="D71" s="2284">
        <v>60</v>
      </c>
      <c r="E71" s="2260" t="s">
        <v>689</v>
      </c>
      <c r="F71" s="2259" t="s">
        <v>9500</v>
      </c>
      <c r="G71" s="2259" t="s">
        <v>9501</v>
      </c>
      <c r="H71" s="2259" t="s">
        <v>9502</v>
      </c>
      <c r="I71" s="2259" t="s">
        <v>8160</v>
      </c>
      <c r="J71" s="2259" t="s">
        <v>9503</v>
      </c>
    </row>
    <row r="72" spans="1:10" ht="84" customHeight="1">
      <c r="A72" s="2259" t="s">
        <v>623</v>
      </c>
      <c r="B72" s="2284" t="s">
        <v>3600</v>
      </c>
      <c r="C72" s="2284" t="s">
        <v>624</v>
      </c>
      <c r="D72" s="2284" t="s">
        <v>3681</v>
      </c>
      <c r="E72" s="2260" t="s">
        <v>322</v>
      </c>
      <c r="F72" s="2259" t="s">
        <v>9270</v>
      </c>
      <c r="G72" s="2259" t="s">
        <v>9504</v>
      </c>
      <c r="H72" s="2259" t="s">
        <v>9504</v>
      </c>
      <c r="I72" s="2259" t="s">
        <v>8160</v>
      </c>
      <c r="J72" s="2259" t="s">
        <v>9505</v>
      </c>
    </row>
    <row r="73" spans="1:10" ht="36" customHeight="1">
      <c r="A73" s="2259" t="s">
        <v>5343</v>
      </c>
      <c r="B73" s="2284" t="s">
        <v>3558</v>
      </c>
      <c r="C73" s="2284" t="s">
        <v>1347</v>
      </c>
      <c r="D73" s="2284" t="s">
        <v>3688</v>
      </c>
      <c r="E73" s="2260" t="s">
        <v>689</v>
      </c>
      <c r="F73" s="2259" t="s">
        <v>9506</v>
      </c>
      <c r="G73" s="2259" t="s">
        <v>8152</v>
      </c>
      <c r="H73" s="2259" t="s">
        <v>9507</v>
      </c>
      <c r="I73" s="2259" t="s">
        <v>8160</v>
      </c>
      <c r="J73" s="2259" t="s">
        <v>9508</v>
      </c>
    </row>
    <row r="74" spans="1:10" ht="24" customHeight="1">
      <c r="A74" s="2259" t="s">
        <v>1277</v>
      </c>
      <c r="B74" s="2284" t="s">
        <v>3600</v>
      </c>
      <c r="C74" s="2284" t="s">
        <v>1278</v>
      </c>
      <c r="D74" s="2284" t="s">
        <v>3688</v>
      </c>
      <c r="E74" s="2260" t="s">
        <v>271</v>
      </c>
      <c r="F74" s="2259" t="s">
        <v>9270</v>
      </c>
      <c r="G74" s="2259" t="s">
        <v>9509</v>
      </c>
      <c r="H74" s="2259" t="s">
        <v>9509</v>
      </c>
      <c r="I74" s="2259" t="s">
        <v>9510</v>
      </c>
      <c r="J74" s="2259" t="s">
        <v>9511</v>
      </c>
    </row>
    <row r="75" spans="1:10" ht="24" customHeight="1">
      <c r="A75" s="2259" t="s">
        <v>5361</v>
      </c>
      <c r="B75" s="2284" t="s">
        <v>3558</v>
      </c>
      <c r="C75" s="2284" t="s">
        <v>1367</v>
      </c>
      <c r="D75" s="2284" t="s">
        <v>3688</v>
      </c>
      <c r="E75" s="2260" t="s">
        <v>271</v>
      </c>
      <c r="F75" s="2259" t="s">
        <v>9512</v>
      </c>
      <c r="G75" s="2259" t="s">
        <v>9513</v>
      </c>
      <c r="H75" s="2259" t="s">
        <v>9514</v>
      </c>
      <c r="I75" s="2259" t="s">
        <v>9510</v>
      </c>
      <c r="J75" s="2259" t="s">
        <v>9515</v>
      </c>
    </row>
    <row r="76" spans="1:10" ht="36" customHeight="1">
      <c r="A76" s="2259" t="s">
        <v>1544</v>
      </c>
      <c r="B76" s="2284" t="s">
        <v>3600</v>
      </c>
      <c r="C76" s="2284" t="s">
        <v>1545</v>
      </c>
      <c r="D76" s="2284" t="s">
        <v>3688</v>
      </c>
      <c r="E76" s="2260" t="s">
        <v>271</v>
      </c>
      <c r="F76" s="2259" t="s">
        <v>9516</v>
      </c>
      <c r="G76" s="2259" t="s">
        <v>9517</v>
      </c>
      <c r="H76" s="2259" t="s">
        <v>9518</v>
      </c>
      <c r="I76" s="2259" t="s">
        <v>9519</v>
      </c>
      <c r="J76" s="2259" t="s">
        <v>9520</v>
      </c>
    </row>
    <row r="77" spans="1:10" ht="36" customHeight="1">
      <c r="A77" s="2259" t="s">
        <v>1334</v>
      </c>
      <c r="B77" s="2284" t="s">
        <v>3600</v>
      </c>
      <c r="C77" s="2284" t="s">
        <v>1335</v>
      </c>
      <c r="D77" s="2284" t="s">
        <v>3688</v>
      </c>
      <c r="E77" s="2260" t="s">
        <v>689</v>
      </c>
      <c r="F77" s="2259" t="s">
        <v>9521</v>
      </c>
      <c r="G77" s="2259" t="s">
        <v>9522</v>
      </c>
      <c r="H77" s="2259" t="s">
        <v>9523</v>
      </c>
      <c r="I77" s="2259" t="s">
        <v>9519</v>
      </c>
      <c r="J77" s="2259" t="s">
        <v>9524</v>
      </c>
    </row>
    <row r="78" spans="1:10" ht="48" customHeight="1">
      <c r="A78" s="2259" t="s">
        <v>1833</v>
      </c>
      <c r="B78" s="2284" t="s">
        <v>3600</v>
      </c>
      <c r="C78" s="2284" t="s">
        <v>1834</v>
      </c>
      <c r="D78" s="2284" t="s">
        <v>4700</v>
      </c>
      <c r="E78" s="2260" t="s">
        <v>468</v>
      </c>
      <c r="F78" s="2259" t="s">
        <v>9525</v>
      </c>
      <c r="G78" s="2259" t="s">
        <v>9526</v>
      </c>
      <c r="H78" s="2259" t="s">
        <v>9527</v>
      </c>
      <c r="I78" s="2259" t="s">
        <v>9170</v>
      </c>
      <c r="J78" s="2259" t="s">
        <v>9528</v>
      </c>
    </row>
    <row r="79" spans="1:10" ht="84" customHeight="1">
      <c r="A79" s="2259" t="s">
        <v>1535</v>
      </c>
      <c r="B79" s="2284" t="s">
        <v>3600</v>
      </c>
      <c r="C79" s="2284" t="s">
        <v>1536</v>
      </c>
      <c r="D79" s="2284" t="s">
        <v>3688</v>
      </c>
      <c r="E79" s="2260" t="s">
        <v>271</v>
      </c>
      <c r="F79" s="2259" t="s">
        <v>9529</v>
      </c>
      <c r="G79" s="2259" t="s">
        <v>9530</v>
      </c>
      <c r="H79" s="2259" t="s">
        <v>9531</v>
      </c>
      <c r="I79" s="2259" t="s">
        <v>9170</v>
      </c>
      <c r="J79" s="2259" t="s">
        <v>9532</v>
      </c>
    </row>
    <row r="80" spans="1:10" ht="96" customHeight="1">
      <c r="A80" s="2259" t="s">
        <v>620</v>
      </c>
      <c r="B80" s="2284" t="s">
        <v>3600</v>
      </c>
      <c r="C80" s="2284" t="s">
        <v>4365</v>
      </c>
      <c r="D80" s="2284" t="s">
        <v>3681</v>
      </c>
      <c r="E80" s="2260" t="s">
        <v>322</v>
      </c>
      <c r="F80" s="2259" t="s">
        <v>9485</v>
      </c>
      <c r="G80" s="2259" t="s">
        <v>9533</v>
      </c>
      <c r="H80" s="2259" t="s">
        <v>9534</v>
      </c>
      <c r="I80" s="2259" t="s">
        <v>9170</v>
      </c>
      <c r="J80" s="2259" t="s">
        <v>9535</v>
      </c>
    </row>
    <row r="81" spans="1:10" ht="24" customHeight="1">
      <c r="A81" s="2259" t="s">
        <v>1352</v>
      </c>
      <c r="B81" s="2284" t="s">
        <v>3600</v>
      </c>
      <c r="C81" s="2284" t="s">
        <v>1353</v>
      </c>
      <c r="D81" s="2284" t="s">
        <v>3688</v>
      </c>
      <c r="E81" s="2260" t="s">
        <v>347</v>
      </c>
      <c r="F81" s="2259" t="s">
        <v>9536</v>
      </c>
      <c r="G81" s="2259" t="s">
        <v>7065</v>
      </c>
      <c r="H81" s="2259" t="s">
        <v>9537</v>
      </c>
      <c r="I81" s="2259" t="s">
        <v>9170</v>
      </c>
      <c r="J81" s="2259" t="s">
        <v>9538</v>
      </c>
    </row>
    <row r="82" spans="1:10" ht="48" customHeight="1">
      <c r="A82" s="2259" t="s">
        <v>1504</v>
      </c>
      <c r="B82" s="2284" t="s">
        <v>3600</v>
      </c>
      <c r="C82" s="2284" t="s">
        <v>1505</v>
      </c>
      <c r="D82" s="2284" t="s">
        <v>3688</v>
      </c>
      <c r="E82" s="2260" t="s">
        <v>1797</v>
      </c>
      <c r="F82" s="2259" t="s">
        <v>9270</v>
      </c>
      <c r="G82" s="2259" t="s">
        <v>9539</v>
      </c>
      <c r="H82" s="2259" t="s">
        <v>9539</v>
      </c>
      <c r="I82" s="2259" t="s">
        <v>9540</v>
      </c>
      <c r="J82" s="2259" t="s">
        <v>9541</v>
      </c>
    </row>
    <row r="83" spans="1:10" ht="36" customHeight="1">
      <c r="A83" s="2259" t="s">
        <v>2097</v>
      </c>
      <c r="B83" s="2284" t="s">
        <v>3600</v>
      </c>
      <c r="C83" s="2284" t="s">
        <v>6118</v>
      </c>
      <c r="D83" s="2284" t="s">
        <v>3705</v>
      </c>
      <c r="E83" s="2260" t="s">
        <v>271</v>
      </c>
      <c r="F83" s="2259" t="s">
        <v>9281</v>
      </c>
      <c r="G83" s="2259" t="s">
        <v>6589</v>
      </c>
      <c r="H83" s="2259" t="s">
        <v>6590</v>
      </c>
      <c r="I83" s="2259" t="s">
        <v>8184</v>
      </c>
      <c r="J83" s="2259" t="s">
        <v>9542</v>
      </c>
    </row>
    <row r="84" spans="1:10" ht="24" customHeight="1">
      <c r="A84" s="2259" t="s">
        <v>670</v>
      </c>
      <c r="B84" s="2284" t="s">
        <v>3600</v>
      </c>
      <c r="C84" s="2284" t="s">
        <v>671</v>
      </c>
      <c r="D84" s="2284" t="s">
        <v>3615</v>
      </c>
      <c r="E84" s="2260" t="s">
        <v>275</v>
      </c>
      <c r="F84" s="2259" t="s">
        <v>9543</v>
      </c>
      <c r="G84" s="2259" t="s">
        <v>9544</v>
      </c>
      <c r="H84" s="2259" t="s">
        <v>9545</v>
      </c>
      <c r="I84" s="2259" t="s">
        <v>8184</v>
      </c>
      <c r="J84" s="2259" t="s">
        <v>9546</v>
      </c>
    </row>
    <row r="85" spans="1:10" ht="24" customHeight="1">
      <c r="A85" s="2259" t="s">
        <v>4750</v>
      </c>
      <c r="B85" s="2284" t="s">
        <v>3600</v>
      </c>
      <c r="C85" s="2284" t="s">
        <v>884</v>
      </c>
      <c r="D85" s="2284" t="s">
        <v>3688</v>
      </c>
      <c r="E85" s="2260" t="s">
        <v>271</v>
      </c>
      <c r="F85" s="2259" t="s">
        <v>9547</v>
      </c>
      <c r="G85" s="2259" t="s">
        <v>9548</v>
      </c>
      <c r="H85" s="2259" t="s">
        <v>9549</v>
      </c>
      <c r="I85" s="2259" t="s">
        <v>8184</v>
      </c>
      <c r="J85" s="2259" t="s">
        <v>9550</v>
      </c>
    </row>
    <row r="86" spans="1:10" ht="36" customHeight="1">
      <c r="A86" s="2259" t="s">
        <v>655</v>
      </c>
      <c r="B86" s="2284" t="s">
        <v>3600</v>
      </c>
      <c r="C86" s="2284" t="s">
        <v>2408</v>
      </c>
      <c r="D86" s="2284" t="s">
        <v>3615</v>
      </c>
      <c r="E86" s="2260" t="s">
        <v>275</v>
      </c>
      <c r="F86" s="2259" t="s">
        <v>9551</v>
      </c>
      <c r="G86" s="2259" t="s">
        <v>6603</v>
      </c>
      <c r="H86" s="2259" t="s">
        <v>6604</v>
      </c>
      <c r="I86" s="2259" t="s">
        <v>9552</v>
      </c>
      <c r="J86" s="2259" t="s">
        <v>9553</v>
      </c>
    </row>
    <row r="87" spans="1:10" ht="24" customHeight="1">
      <c r="A87" s="2259" t="s">
        <v>1983</v>
      </c>
      <c r="B87" s="2284" t="s">
        <v>3600</v>
      </c>
      <c r="C87" s="2284" t="s">
        <v>1984</v>
      </c>
      <c r="D87" s="2284" t="s">
        <v>4700</v>
      </c>
      <c r="E87" s="2260" t="s">
        <v>368</v>
      </c>
      <c r="F87" s="2259" t="s">
        <v>9554</v>
      </c>
      <c r="G87" s="2259" t="s">
        <v>9555</v>
      </c>
      <c r="H87" s="2259" t="s">
        <v>9556</v>
      </c>
      <c r="I87" s="2259" t="s">
        <v>8720</v>
      </c>
      <c r="J87" s="2259" t="s">
        <v>9557</v>
      </c>
    </row>
    <row r="88" spans="1:10" ht="36" customHeight="1">
      <c r="A88" s="2259" t="s">
        <v>1118</v>
      </c>
      <c r="B88" s="2284" t="s">
        <v>3600</v>
      </c>
      <c r="C88" s="2284" t="s">
        <v>1119</v>
      </c>
      <c r="D88" s="2284" t="s">
        <v>3681</v>
      </c>
      <c r="E88" s="2260" t="s">
        <v>322</v>
      </c>
      <c r="F88" s="2259" t="s">
        <v>9463</v>
      </c>
      <c r="G88" s="2259" t="s">
        <v>9558</v>
      </c>
      <c r="H88" s="2259" t="s">
        <v>9559</v>
      </c>
      <c r="I88" s="2259" t="s">
        <v>9560</v>
      </c>
      <c r="J88" s="2259" t="s">
        <v>9561</v>
      </c>
    </row>
    <row r="89" spans="1:10" ht="24" customHeight="1">
      <c r="A89" s="2259" t="s">
        <v>603</v>
      </c>
      <c r="B89" s="2284" t="s">
        <v>3600</v>
      </c>
      <c r="C89" s="2284" t="s">
        <v>604</v>
      </c>
      <c r="D89" s="2284" t="s">
        <v>3681</v>
      </c>
      <c r="E89" s="2260" t="s">
        <v>271</v>
      </c>
      <c r="F89" s="2259" t="s">
        <v>9281</v>
      </c>
      <c r="G89" s="2259" t="s">
        <v>9562</v>
      </c>
      <c r="H89" s="2259" t="s">
        <v>9563</v>
      </c>
      <c r="I89" s="2259" t="s">
        <v>9560</v>
      </c>
      <c r="J89" s="2259" t="s">
        <v>9564</v>
      </c>
    </row>
    <row r="90" spans="1:10" ht="96" customHeight="1">
      <c r="A90" s="2259" t="s">
        <v>1523</v>
      </c>
      <c r="B90" s="2284" t="s">
        <v>3600</v>
      </c>
      <c r="C90" s="2284" t="s">
        <v>1524</v>
      </c>
      <c r="D90" s="2284" t="s">
        <v>3688</v>
      </c>
      <c r="E90" s="2260" t="s">
        <v>271</v>
      </c>
      <c r="F90" s="2259" t="s">
        <v>9565</v>
      </c>
      <c r="G90" s="2259" t="s">
        <v>9566</v>
      </c>
      <c r="H90" s="2259" t="s">
        <v>9567</v>
      </c>
      <c r="I90" s="2259" t="s">
        <v>9560</v>
      </c>
      <c r="J90" s="2259" t="s">
        <v>9568</v>
      </c>
    </row>
    <row r="91" spans="1:10" ht="72" customHeight="1">
      <c r="A91" s="2259" t="s">
        <v>1282</v>
      </c>
      <c r="B91" s="2284" t="s">
        <v>3600</v>
      </c>
      <c r="C91" s="2284" t="s">
        <v>5261</v>
      </c>
      <c r="D91" s="2284" t="s">
        <v>3688</v>
      </c>
      <c r="E91" s="2260" t="s">
        <v>271</v>
      </c>
      <c r="F91" s="2259" t="s">
        <v>9485</v>
      </c>
      <c r="G91" s="2259" t="s">
        <v>9569</v>
      </c>
      <c r="H91" s="2259" t="s">
        <v>9570</v>
      </c>
      <c r="I91" s="2259" t="s">
        <v>9560</v>
      </c>
      <c r="J91" s="2259" t="s">
        <v>9571</v>
      </c>
    </row>
    <row r="92" spans="1:10" ht="60" customHeight="1">
      <c r="A92" s="2259" t="s">
        <v>1827</v>
      </c>
      <c r="B92" s="2284" t="s">
        <v>3600</v>
      </c>
      <c r="C92" s="2284" t="s">
        <v>1828</v>
      </c>
      <c r="D92" s="2284" t="s">
        <v>4700</v>
      </c>
      <c r="E92" s="2260" t="s">
        <v>347</v>
      </c>
      <c r="F92" s="2259" t="s">
        <v>9428</v>
      </c>
      <c r="G92" s="2259" t="s">
        <v>9572</v>
      </c>
      <c r="H92" s="2259" t="s">
        <v>9573</v>
      </c>
      <c r="I92" s="2259" t="s">
        <v>9574</v>
      </c>
      <c r="J92" s="2259" t="s">
        <v>9575</v>
      </c>
    </row>
    <row r="93" spans="1:10" ht="60" customHeight="1">
      <c r="A93" s="2259" t="s">
        <v>635</v>
      </c>
      <c r="B93" s="2284" t="s">
        <v>3600</v>
      </c>
      <c r="C93" s="2284" t="s">
        <v>636</v>
      </c>
      <c r="D93" s="2284" t="s">
        <v>3681</v>
      </c>
      <c r="E93" s="2260" t="s">
        <v>322</v>
      </c>
      <c r="F93" s="2259" t="s">
        <v>9576</v>
      </c>
      <c r="G93" s="2259" t="s">
        <v>9577</v>
      </c>
      <c r="H93" s="2259" t="s">
        <v>9578</v>
      </c>
      <c r="I93" s="2259" t="s">
        <v>9574</v>
      </c>
      <c r="J93" s="2259" t="s">
        <v>9579</v>
      </c>
    </row>
    <row r="94" spans="1:10" ht="36" customHeight="1">
      <c r="A94" s="2259" t="s">
        <v>684</v>
      </c>
      <c r="B94" s="2284" t="s">
        <v>3600</v>
      </c>
      <c r="C94" s="2284" t="s">
        <v>685</v>
      </c>
      <c r="D94" s="2284" t="s">
        <v>3615</v>
      </c>
      <c r="E94" s="2260" t="s">
        <v>275</v>
      </c>
      <c r="F94" s="2259" t="s">
        <v>9580</v>
      </c>
      <c r="G94" s="2259" t="s">
        <v>9581</v>
      </c>
      <c r="H94" s="2259" t="s">
        <v>9582</v>
      </c>
      <c r="I94" s="2259" t="s">
        <v>9574</v>
      </c>
      <c r="J94" s="2259" t="s">
        <v>9583</v>
      </c>
    </row>
    <row r="95" spans="1:10" ht="60" customHeight="1">
      <c r="A95" s="2259" t="s">
        <v>4356</v>
      </c>
      <c r="B95" s="2284" t="s">
        <v>3600</v>
      </c>
      <c r="C95" s="2284" t="s">
        <v>616</v>
      </c>
      <c r="D95" s="2284" t="s">
        <v>3681</v>
      </c>
      <c r="E95" s="2260" t="s">
        <v>271</v>
      </c>
      <c r="F95" s="2259" t="s">
        <v>9281</v>
      </c>
      <c r="G95" s="2259" t="s">
        <v>9584</v>
      </c>
      <c r="H95" s="2259" t="s">
        <v>9585</v>
      </c>
      <c r="I95" s="2259" t="s">
        <v>9574</v>
      </c>
      <c r="J95" s="2259" t="s">
        <v>9586</v>
      </c>
    </row>
    <row r="96" spans="1:10" ht="48" customHeight="1">
      <c r="A96" s="2259" t="s">
        <v>1240</v>
      </c>
      <c r="B96" s="2284" t="s">
        <v>3600</v>
      </c>
      <c r="C96" s="2284" t="s">
        <v>1241</v>
      </c>
      <c r="D96" s="2284" t="s">
        <v>3688</v>
      </c>
      <c r="E96" s="2260" t="s">
        <v>347</v>
      </c>
      <c r="F96" s="2259" t="s">
        <v>9587</v>
      </c>
      <c r="G96" s="2259" t="s">
        <v>9588</v>
      </c>
      <c r="H96" s="2259" t="s">
        <v>9589</v>
      </c>
      <c r="I96" s="2259" t="s">
        <v>8374</v>
      </c>
      <c r="J96" s="2259" t="s">
        <v>9590</v>
      </c>
    </row>
    <row r="97" spans="1:10" ht="24" customHeight="1">
      <c r="A97" s="2259" t="s">
        <v>5436</v>
      </c>
      <c r="B97" s="2284" t="s">
        <v>3554</v>
      </c>
      <c r="C97" s="2284" t="s">
        <v>1428</v>
      </c>
      <c r="D97" s="2284">
        <v>63</v>
      </c>
      <c r="E97" s="2260" t="s">
        <v>689</v>
      </c>
      <c r="F97" s="2259" t="s">
        <v>9516</v>
      </c>
      <c r="G97" s="2259" t="s">
        <v>9591</v>
      </c>
      <c r="H97" s="2259" t="s">
        <v>9592</v>
      </c>
      <c r="I97" s="2259" t="s">
        <v>8374</v>
      </c>
      <c r="J97" s="2259" t="s">
        <v>9593</v>
      </c>
    </row>
    <row r="98" spans="1:10" ht="24" customHeight="1">
      <c r="A98" s="2259" t="s">
        <v>522</v>
      </c>
      <c r="B98" s="2284" t="s">
        <v>3600</v>
      </c>
      <c r="C98" s="2284" t="s">
        <v>523</v>
      </c>
      <c r="D98" s="2284" t="s">
        <v>3606</v>
      </c>
      <c r="E98" s="2260" t="s">
        <v>3445</v>
      </c>
      <c r="F98" s="2259" t="s">
        <v>9594</v>
      </c>
      <c r="G98" s="2259" t="s">
        <v>9595</v>
      </c>
      <c r="H98" s="2259" t="s">
        <v>9596</v>
      </c>
      <c r="I98" s="2259" t="s">
        <v>8374</v>
      </c>
      <c r="J98" s="2259" t="s">
        <v>9597</v>
      </c>
    </row>
    <row r="99" spans="1:10" ht="24" customHeight="1">
      <c r="A99" s="2259" t="s">
        <v>4009</v>
      </c>
      <c r="B99" s="2284" t="s">
        <v>3554</v>
      </c>
      <c r="C99" s="2284" t="s">
        <v>367</v>
      </c>
      <c r="D99" s="2284">
        <v>22</v>
      </c>
      <c r="E99" s="2260" t="s">
        <v>368</v>
      </c>
      <c r="F99" s="2259" t="s">
        <v>9598</v>
      </c>
      <c r="G99" s="2259" t="s">
        <v>9599</v>
      </c>
      <c r="H99" s="2259" t="s">
        <v>9600</v>
      </c>
      <c r="I99" s="2259" t="s">
        <v>8212</v>
      </c>
      <c r="J99" s="2259" t="s">
        <v>9601</v>
      </c>
    </row>
    <row r="100" spans="1:10" ht="24" customHeight="1">
      <c r="A100" s="2259" t="s">
        <v>5451</v>
      </c>
      <c r="B100" s="2284" t="s">
        <v>3554</v>
      </c>
      <c r="C100" s="2284" t="s">
        <v>1440</v>
      </c>
      <c r="D100" s="2284">
        <v>59</v>
      </c>
      <c r="E100" s="2260" t="s">
        <v>689</v>
      </c>
      <c r="F100" s="2259" t="s">
        <v>9602</v>
      </c>
      <c r="G100" s="2259" t="s">
        <v>9603</v>
      </c>
      <c r="H100" s="2259" t="s">
        <v>9604</v>
      </c>
      <c r="I100" s="2259" t="s">
        <v>8212</v>
      </c>
      <c r="J100" s="2259" t="s">
        <v>9605</v>
      </c>
    </row>
    <row r="101" spans="1:10" ht="24" customHeight="1">
      <c r="A101" s="2259" t="s">
        <v>4407</v>
      </c>
      <c r="B101" s="2284" t="s">
        <v>3554</v>
      </c>
      <c r="C101" s="2284" t="s">
        <v>646</v>
      </c>
      <c r="D101" s="2284">
        <v>190</v>
      </c>
      <c r="E101" s="2260" t="s">
        <v>275</v>
      </c>
      <c r="F101" s="2259" t="s">
        <v>8849</v>
      </c>
      <c r="G101" s="2259" t="s">
        <v>9606</v>
      </c>
      <c r="H101" s="2259" t="s">
        <v>9607</v>
      </c>
      <c r="I101" s="2259" t="s">
        <v>8212</v>
      </c>
      <c r="J101" s="2259" t="s">
        <v>9608</v>
      </c>
    </row>
    <row r="102" spans="1:10" ht="24" customHeight="1">
      <c r="A102" s="2259" t="s">
        <v>3956</v>
      </c>
      <c r="B102" s="2284" t="s">
        <v>3554</v>
      </c>
      <c r="C102" s="2284" t="s">
        <v>341</v>
      </c>
      <c r="D102" s="2284">
        <v>16</v>
      </c>
      <c r="E102" s="2260" t="s">
        <v>275</v>
      </c>
      <c r="F102" s="2259" t="s">
        <v>9609</v>
      </c>
      <c r="G102" s="2259" t="s">
        <v>9610</v>
      </c>
      <c r="H102" s="2259" t="s">
        <v>9611</v>
      </c>
      <c r="I102" s="2259" t="s">
        <v>8212</v>
      </c>
      <c r="J102" s="2259" t="s">
        <v>9612</v>
      </c>
    </row>
    <row r="103" spans="1:10" ht="60" customHeight="1">
      <c r="A103" s="2259" t="s">
        <v>1963</v>
      </c>
      <c r="B103" s="2284" t="s">
        <v>3600</v>
      </c>
      <c r="C103" s="2284" t="s">
        <v>1964</v>
      </c>
      <c r="D103" s="2284" t="s">
        <v>4700</v>
      </c>
      <c r="E103" s="2260" t="s">
        <v>322</v>
      </c>
      <c r="F103" s="2259" t="s">
        <v>9613</v>
      </c>
      <c r="G103" s="2259" t="s">
        <v>9614</v>
      </c>
      <c r="H103" s="2259" t="s">
        <v>9615</v>
      </c>
      <c r="I103" s="2259" t="s">
        <v>8382</v>
      </c>
      <c r="J103" s="2259" t="s">
        <v>9616</v>
      </c>
    </row>
    <row r="104" spans="1:10" ht="48" customHeight="1">
      <c r="A104" s="2259" t="s">
        <v>4529</v>
      </c>
      <c r="B104" s="2284" t="s">
        <v>3558</v>
      </c>
      <c r="C104" s="2284" t="s">
        <v>727</v>
      </c>
      <c r="D104" s="2284" t="s">
        <v>3859</v>
      </c>
      <c r="E104" s="2260" t="s">
        <v>275</v>
      </c>
      <c r="F104" s="2259" t="s">
        <v>9617</v>
      </c>
      <c r="G104" s="2259" t="s">
        <v>9618</v>
      </c>
      <c r="H104" s="2259" t="s">
        <v>9619</v>
      </c>
      <c r="I104" s="2259" t="s">
        <v>8382</v>
      </c>
      <c r="J104" s="2259" t="s">
        <v>9620</v>
      </c>
    </row>
    <row r="105" spans="1:10" ht="36" customHeight="1">
      <c r="A105" s="2259" t="s">
        <v>5679</v>
      </c>
      <c r="B105" s="2284" t="s">
        <v>3600</v>
      </c>
      <c r="C105" s="2284" t="s">
        <v>1647</v>
      </c>
      <c r="D105" s="2284" t="s">
        <v>3688</v>
      </c>
      <c r="E105" s="2260" t="s">
        <v>347</v>
      </c>
      <c r="F105" s="2259" t="s">
        <v>9621</v>
      </c>
      <c r="G105" s="2259" t="s">
        <v>7247</v>
      </c>
      <c r="H105" s="2259" t="s">
        <v>9622</v>
      </c>
      <c r="I105" s="2259" t="s">
        <v>8382</v>
      </c>
      <c r="J105" s="2259" t="s">
        <v>9623</v>
      </c>
    </row>
    <row r="106" spans="1:10" ht="24" customHeight="1">
      <c r="A106" s="2259" t="s">
        <v>509</v>
      </c>
      <c r="B106" s="2284" t="s">
        <v>3600</v>
      </c>
      <c r="C106" s="2284" t="s">
        <v>510</v>
      </c>
      <c r="D106" s="2284" t="s">
        <v>3606</v>
      </c>
      <c r="E106" s="2260" t="s">
        <v>3445</v>
      </c>
      <c r="F106" s="2259" t="s">
        <v>9624</v>
      </c>
      <c r="G106" s="2259" t="s">
        <v>9625</v>
      </c>
      <c r="H106" s="2259" t="s">
        <v>9626</v>
      </c>
      <c r="I106" s="2259" t="s">
        <v>8687</v>
      </c>
      <c r="J106" s="2259" t="s">
        <v>9627</v>
      </c>
    </row>
    <row r="107" spans="1:10" ht="48" customHeight="1">
      <c r="A107" s="2259" t="s">
        <v>4507</v>
      </c>
      <c r="B107" s="2284" t="s">
        <v>4347</v>
      </c>
      <c r="C107" s="2284" t="s">
        <v>706</v>
      </c>
      <c r="D107" s="2284" t="s">
        <v>4508</v>
      </c>
      <c r="E107" s="2260" t="s">
        <v>275</v>
      </c>
      <c r="F107" s="2259" t="s">
        <v>7343</v>
      </c>
      <c r="G107" s="2259" t="s">
        <v>6721</v>
      </c>
      <c r="H107" s="2259" t="s">
        <v>6722</v>
      </c>
      <c r="I107" s="2259" t="s">
        <v>8687</v>
      </c>
      <c r="J107" s="2259" t="s">
        <v>9628</v>
      </c>
    </row>
    <row r="108" spans="1:10" ht="96" customHeight="1">
      <c r="A108" s="2259" t="s">
        <v>1990</v>
      </c>
      <c r="B108" s="2284" t="s">
        <v>3600</v>
      </c>
      <c r="C108" s="2284" t="s">
        <v>1991</v>
      </c>
      <c r="D108" s="2284" t="s">
        <v>4700</v>
      </c>
      <c r="E108" s="2260" t="s">
        <v>1223</v>
      </c>
      <c r="F108" s="2259" t="s">
        <v>9576</v>
      </c>
      <c r="G108" s="2259" t="s">
        <v>9629</v>
      </c>
      <c r="H108" s="2259" t="s">
        <v>9630</v>
      </c>
      <c r="I108" s="2259" t="s">
        <v>8687</v>
      </c>
      <c r="J108" s="2259" t="s">
        <v>9631</v>
      </c>
    </row>
    <row r="109" spans="1:10" ht="36" customHeight="1">
      <c r="A109" s="2259" t="s">
        <v>1562</v>
      </c>
      <c r="B109" s="2284" t="s">
        <v>3600</v>
      </c>
      <c r="C109" s="2284" t="s">
        <v>1563</v>
      </c>
      <c r="D109" s="2284" t="s">
        <v>3688</v>
      </c>
      <c r="E109" s="2260" t="s">
        <v>322</v>
      </c>
      <c r="F109" s="2259" t="s">
        <v>9632</v>
      </c>
      <c r="G109" s="2259" t="s">
        <v>9633</v>
      </c>
      <c r="H109" s="2259" t="s">
        <v>9634</v>
      </c>
      <c r="I109" s="2259" t="s">
        <v>8687</v>
      </c>
      <c r="J109" s="2259" t="s">
        <v>9635</v>
      </c>
    </row>
    <row r="110" spans="1:10" ht="60" customHeight="1">
      <c r="A110" s="2259" t="s">
        <v>1635</v>
      </c>
      <c r="B110" s="2284" t="s">
        <v>3600</v>
      </c>
      <c r="C110" s="2284" t="s">
        <v>1636</v>
      </c>
      <c r="D110" s="2284" t="s">
        <v>3688</v>
      </c>
      <c r="E110" s="2260" t="s">
        <v>322</v>
      </c>
      <c r="F110" s="2259" t="s">
        <v>9270</v>
      </c>
      <c r="G110" s="2259" t="s">
        <v>9636</v>
      </c>
      <c r="H110" s="2259" t="s">
        <v>9636</v>
      </c>
      <c r="I110" s="2259" t="s">
        <v>8687</v>
      </c>
      <c r="J110" s="2259" t="s">
        <v>9637</v>
      </c>
    </row>
    <row r="111" spans="1:10" ht="24" customHeight="1">
      <c r="A111" s="2259" t="s">
        <v>3553</v>
      </c>
      <c r="B111" s="2284" t="s">
        <v>3554</v>
      </c>
      <c r="C111" s="2284" t="s">
        <v>3555</v>
      </c>
      <c r="D111" s="2284">
        <v>12</v>
      </c>
      <c r="E111" s="2260" t="s">
        <v>271</v>
      </c>
      <c r="F111" s="2259" t="s">
        <v>9270</v>
      </c>
      <c r="G111" s="2259" t="s">
        <v>9638</v>
      </c>
      <c r="H111" s="2259" t="s">
        <v>9638</v>
      </c>
      <c r="I111" s="2259" t="s">
        <v>9639</v>
      </c>
      <c r="J111" s="2259" t="s">
        <v>9640</v>
      </c>
    </row>
    <row r="112" spans="1:10" ht="24" customHeight="1">
      <c r="A112" s="2259" t="s">
        <v>4655</v>
      </c>
      <c r="B112" s="2284" t="s">
        <v>3558</v>
      </c>
      <c r="C112" s="2284" t="s">
        <v>815</v>
      </c>
      <c r="D112" s="2284" t="s">
        <v>3615</v>
      </c>
      <c r="E112" s="2260" t="s">
        <v>689</v>
      </c>
      <c r="F112" s="2259" t="s">
        <v>9641</v>
      </c>
      <c r="G112" s="2259" t="s">
        <v>9642</v>
      </c>
      <c r="H112" s="2259" t="s">
        <v>9643</v>
      </c>
      <c r="I112" s="2259" t="s">
        <v>9639</v>
      </c>
      <c r="J112" s="2259" t="s">
        <v>9644</v>
      </c>
    </row>
    <row r="113" spans="1:10" ht="48" customHeight="1">
      <c r="A113" s="2259" t="s">
        <v>1643</v>
      </c>
      <c r="B113" s="2284" t="s">
        <v>3600</v>
      </c>
      <c r="C113" s="2284" t="s">
        <v>1644</v>
      </c>
      <c r="D113" s="2284" t="s">
        <v>3688</v>
      </c>
      <c r="E113" s="2260" t="s">
        <v>322</v>
      </c>
      <c r="F113" s="2259" t="s">
        <v>9645</v>
      </c>
      <c r="G113" s="2259" t="s">
        <v>9646</v>
      </c>
      <c r="H113" s="2259" t="s">
        <v>9647</v>
      </c>
      <c r="I113" s="2259" t="s">
        <v>9639</v>
      </c>
      <c r="J113" s="2259" t="s">
        <v>9648</v>
      </c>
    </row>
    <row r="114" spans="1:10" ht="24" customHeight="1">
      <c r="A114" s="2259" t="s">
        <v>612</v>
      </c>
      <c r="B114" s="2284" t="s">
        <v>3600</v>
      </c>
      <c r="C114" s="2284" t="s">
        <v>4353</v>
      </c>
      <c r="D114" s="2284" t="s">
        <v>3681</v>
      </c>
      <c r="E114" s="2260" t="s">
        <v>271</v>
      </c>
      <c r="F114" s="2259" t="s">
        <v>9281</v>
      </c>
      <c r="G114" s="2259" t="s">
        <v>9649</v>
      </c>
      <c r="H114" s="2259" t="s">
        <v>9650</v>
      </c>
      <c r="I114" s="2259" t="s">
        <v>9639</v>
      </c>
      <c r="J114" s="2259" t="s">
        <v>9651</v>
      </c>
    </row>
    <row r="115" spans="1:10" ht="24" customHeight="1">
      <c r="A115" s="2259" t="s">
        <v>3708</v>
      </c>
      <c r="B115" s="2284" t="s">
        <v>3558</v>
      </c>
      <c r="C115" s="2284" t="s">
        <v>376</v>
      </c>
      <c r="D115" s="2284" t="s">
        <v>3709</v>
      </c>
      <c r="E115" s="2260" t="s">
        <v>368</v>
      </c>
      <c r="F115" s="2259" t="s">
        <v>9652</v>
      </c>
      <c r="G115" s="2259" t="s">
        <v>9653</v>
      </c>
      <c r="H115" s="2259" t="s">
        <v>9654</v>
      </c>
      <c r="I115" s="2259" t="s">
        <v>9639</v>
      </c>
      <c r="J115" s="2259" t="s">
        <v>9655</v>
      </c>
    </row>
    <row r="116" spans="1:10" ht="36" customHeight="1">
      <c r="A116" s="2259" t="s">
        <v>3963</v>
      </c>
      <c r="B116" s="2284" t="s">
        <v>3558</v>
      </c>
      <c r="C116" s="2284" t="s">
        <v>3964</v>
      </c>
      <c r="D116" s="2284" t="s">
        <v>3965</v>
      </c>
      <c r="E116" s="2260" t="s">
        <v>689</v>
      </c>
      <c r="F116" s="2259" t="s">
        <v>9656</v>
      </c>
      <c r="G116" s="2259" t="s">
        <v>9657</v>
      </c>
      <c r="H116" s="2259" t="s">
        <v>9658</v>
      </c>
      <c r="I116" s="2259" t="s">
        <v>9639</v>
      </c>
      <c r="J116" s="2259" t="s">
        <v>9659</v>
      </c>
    </row>
    <row r="117" spans="1:10" ht="36" customHeight="1">
      <c r="A117" s="2259" t="s">
        <v>3911</v>
      </c>
      <c r="B117" s="2284" t="s">
        <v>3600</v>
      </c>
      <c r="C117" s="2284" t="s">
        <v>321</v>
      </c>
      <c r="D117" s="2284" t="s">
        <v>3912</v>
      </c>
      <c r="E117" s="2260" t="s">
        <v>322</v>
      </c>
      <c r="F117" s="2259" t="s">
        <v>9270</v>
      </c>
      <c r="G117" s="2259" t="s">
        <v>9660</v>
      </c>
      <c r="H117" s="2259" t="s">
        <v>9660</v>
      </c>
      <c r="I117" s="2259" t="s">
        <v>9001</v>
      </c>
      <c r="J117" s="2259" t="s">
        <v>9661</v>
      </c>
    </row>
    <row r="118" spans="1:10" ht="24" customHeight="1">
      <c r="A118" s="2259" t="s">
        <v>1480</v>
      </c>
      <c r="B118" s="2284" t="s">
        <v>3600</v>
      </c>
      <c r="C118" s="2284" t="s">
        <v>1481</v>
      </c>
      <c r="D118" s="2284" t="s">
        <v>3688</v>
      </c>
      <c r="E118" s="2260" t="s">
        <v>271</v>
      </c>
      <c r="F118" s="2259" t="s">
        <v>9662</v>
      </c>
      <c r="G118" s="2259" t="s">
        <v>6611</v>
      </c>
      <c r="H118" s="2259" t="s">
        <v>9663</v>
      </c>
      <c r="I118" s="2259" t="s">
        <v>9001</v>
      </c>
      <c r="J118" s="2259" t="s">
        <v>9664</v>
      </c>
    </row>
    <row r="119" spans="1:10" ht="36" customHeight="1">
      <c r="A119" s="2259" t="s">
        <v>854</v>
      </c>
      <c r="B119" s="2284" t="s">
        <v>3600</v>
      </c>
      <c r="C119" s="2284" t="s">
        <v>855</v>
      </c>
      <c r="D119" s="2284" t="s">
        <v>4700</v>
      </c>
      <c r="E119" s="2260" t="s">
        <v>347</v>
      </c>
      <c r="F119" s="2259" t="s">
        <v>9665</v>
      </c>
      <c r="G119" s="2259" t="s">
        <v>9666</v>
      </c>
      <c r="H119" s="2259" t="s">
        <v>9667</v>
      </c>
      <c r="I119" s="2259" t="s">
        <v>9668</v>
      </c>
      <c r="J119" s="2259" t="s">
        <v>9669</v>
      </c>
    </row>
    <row r="120" spans="1:10" ht="36" customHeight="1">
      <c r="A120" s="2259" t="s">
        <v>1141</v>
      </c>
      <c r="B120" s="2284" t="s">
        <v>3600</v>
      </c>
      <c r="C120" s="2284" t="s">
        <v>1142</v>
      </c>
      <c r="D120" s="2284" t="s">
        <v>3859</v>
      </c>
      <c r="E120" s="2260" t="s">
        <v>275</v>
      </c>
      <c r="F120" s="2259" t="s">
        <v>9670</v>
      </c>
      <c r="G120" s="2259" t="s">
        <v>9671</v>
      </c>
      <c r="H120" s="2259" t="s">
        <v>9672</v>
      </c>
      <c r="I120" s="2259" t="s">
        <v>9668</v>
      </c>
      <c r="J120" s="2259" t="s">
        <v>9673</v>
      </c>
    </row>
    <row r="121" spans="1:10" ht="24" customHeight="1">
      <c r="A121" s="2259" t="s">
        <v>4581</v>
      </c>
      <c r="B121" s="2284" t="s">
        <v>3558</v>
      </c>
      <c r="C121" s="2284" t="s">
        <v>758</v>
      </c>
      <c r="D121" s="2284" t="s">
        <v>3712</v>
      </c>
      <c r="E121" s="2260" t="s">
        <v>275</v>
      </c>
      <c r="F121" s="2259" t="s">
        <v>9674</v>
      </c>
      <c r="G121" s="2259" t="s">
        <v>9675</v>
      </c>
      <c r="H121" s="2259" t="s">
        <v>9676</v>
      </c>
      <c r="I121" s="2259" t="s">
        <v>8449</v>
      </c>
      <c r="J121" s="2259" t="s">
        <v>9677</v>
      </c>
    </row>
    <row r="122" spans="1:10" ht="48" customHeight="1">
      <c r="A122" s="2259" t="s">
        <v>1477</v>
      </c>
      <c r="B122" s="2284" t="s">
        <v>3600</v>
      </c>
      <c r="C122" s="2284" t="s">
        <v>1478</v>
      </c>
      <c r="D122" s="2284" t="s">
        <v>3688</v>
      </c>
      <c r="E122" s="2260" t="s">
        <v>1700</v>
      </c>
      <c r="F122" s="2259" t="s">
        <v>9678</v>
      </c>
      <c r="G122" s="2259" t="s">
        <v>9679</v>
      </c>
      <c r="H122" s="2259" t="s">
        <v>9680</v>
      </c>
      <c r="I122" s="2259" t="s">
        <v>8449</v>
      </c>
      <c r="J122" s="2259" t="s">
        <v>9681</v>
      </c>
    </row>
    <row r="123" spans="1:10" ht="48" customHeight="1">
      <c r="A123" s="2259" t="s">
        <v>578</v>
      </c>
      <c r="B123" s="2284" t="s">
        <v>3600</v>
      </c>
      <c r="C123" s="2284" t="s">
        <v>579</v>
      </c>
      <c r="D123" s="2284" t="s">
        <v>3852</v>
      </c>
      <c r="E123" s="2260" t="s">
        <v>275</v>
      </c>
      <c r="F123" s="2259" t="s">
        <v>9682</v>
      </c>
      <c r="G123" s="2259" t="s">
        <v>9683</v>
      </c>
      <c r="H123" s="2259" t="s">
        <v>9684</v>
      </c>
      <c r="I123" s="2259" t="s">
        <v>8449</v>
      </c>
      <c r="J123" s="2259" t="s">
        <v>9417</v>
      </c>
    </row>
    <row r="124" spans="1:10" ht="72" customHeight="1">
      <c r="A124" s="2259" t="s">
        <v>1980</v>
      </c>
      <c r="B124" s="2284" t="s">
        <v>3600</v>
      </c>
      <c r="C124" s="2284" t="s">
        <v>1981</v>
      </c>
      <c r="D124" s="2284" t="s">
        <v>4700</v>
      </c>
      <c r="E124" s="2260" t="s">
        <v>468</v>
      </c>
      <c r="F124" s="2259" t="s">
        <v>9685</v>
      </c>
      <c r="G124" s="2259" t="s">
        <v>9686</v>
      </c>
      <c r="H124" s="2259" t="s">
        <v>9687</v>
      </c>
      <c r="I124" s="2259" t="s">
        <v>8449</v>
      </c>
      <c r="J124" s="2259" t="s">
        <v>9688</v>
      </c>
    </row>
    <row r="125" spans="1:10" ht="24" customHeight="1">
      <c r="A125" s="2259" t="s">
        <v>4118</v>
      </c>
      <c r="B125" s="2284" t="s">
        <v>3558</v>
      </c>
      <c r="C125" s="2284" t="s">
        <v>469</v>
      </c>
      <c r="D125" s="2284" t="s">
        <v>3606</v>
      </c>
      <c r="E125" s="2260" t="s">
        <v>3445</v>
      </c>
      <c r="F125" s="2259" t="s">
        <v>9689</v>
      </c>
      <c r="G125" s="2259" t="s">
        <v>9690</v>
      </c>
      <c r="H125" s="2259" t="s">
        <v>9691</v>
      </c>
      <c r="I125" s="2259" t="s">
        <v>8449</v>
      </c>
      <c r="J125" s="2259" t="s">
        <v>9692</v>
      </c>
    </row>
    <row r="126" spans="1:10" ht="48" customHeight="1">
      <c r="A126" s="2259" t="s">
        <v>1245</v>
      </c>
      <c r="B126" s="2284" t="s">
        <v>3600</v>
      </c>
      <c r="C126" s="2284" t="s">
        <v>5205</v>
      </c>
      <c r="D126" s="2284" t="s">
        <v>3688</v>
      </c>
      <c r="E126" s="2260" t="s">
        <v>271</v>
      </c>
      <c r="F126" s="2259" t="s">
        <v>9463</v>
      </c>
      <c r="G126" s="2259" t="s">
        <v>9693</v>
      </c>
      <c r="H126" s="2259" t="s">
        <v>9694</v>
      </c>
      <c r="I126" s="2259" t="s">
        <v>8449</v>
      </c>
      <c r="J126" s="2259" t="s">
        <v>9695</v>
      </c>
    </row>
    <row r="127" spans="1:10" ht="24" customHeight="1">
      <c r="A127" s="2259" t="s">
        <v>609</v>
      </c>
      <c r="B127" s="2284" t="s">
        <v>3600</v>
      </c>
      <c r="C127" s="2284" t="s">
        <v>610</v>
      </c>
      <c r="D127" s="2284" t="s">
        <v>3681</v>
      </c>
      <c r="E127" s="2260" t="s">
        <v>271</v>
      </c>
      <c r="F127" s="2259" t="s">
        <v>9270</v>
      </c>
      <c r="G127" s="2259" t="s">
        <v>9696</v>
      </c>
      <c r="H127" s="2259" t="s">
        <v>9696</v>
      </c>
      <c r="I127" s="2259" t="s">
        <v>8449</v>
      </c>
      <c r="J127" s="2259" t="s">
        <v>8424</v>
      </c>
    </row>
    <row r="128" spans="1:10" ht="72" customHeight="1">
      <c r="A128" s="2259" t="s">
        <v>1319</v>
      </c>
      <c r="B128" s="2284" t="s">
        <v>3600</v>
      </c>
      <c r="C128" s="2284" t="s">
        <v>1320</v>
      </c>
      <c r="D128" s="2284" t="s">
        <v>3688</v>
      </c>
      <c r="E128" s="2260" t="s">
        <v>689</v>
      </c>
      <c r="F128" s="2259" t="s">
        <v>9697</v>
      </c>
      <c r="G128" s="2259" t="s">
        <v>9698</v>
      </c>
      <c r="H128" s="2259" t="s">
        <v>9699</v>
      </c>
      <c r="I128" s="2259" t="s">
        <v>8449</v>
      </c>
      <c r="J128" s="2259" t="s">
        <v>9700</v>
      </c>
    </row>
    <row r="129" spans="1:10" ht="24" customHeight="1">
      <c r="A129" s="2259" t="s">
        <v>1102</v>
      </c>
      <c r="B129" s="2284" t="s">
        <v>3600</v>
      </c>
      <c r="C129" s="2284" t="s">
        <v>1103</v>
      </c>
      <c r="D129" s="2284" t="s">
        <v>3705</v>
      </c>
      <c r="E129" s="2260" t="s">
        <v>271</v>
      </c>
      <c r="F129" s="2259" t="s">
        <v>9701</v>
      </c>
      <c r="G129" s="2259" t="s">
        <v>9702</v>
      </c>
      <c r="H129" s="2259" t="s">
        <v>9703</v>
      </c>
      <c r="I129" s="2259" t="s">
        <v>8449</v>
      </c>
      <c r="J129" s="2259" t="s">
        <v>9704</v>
      </c>
    </row>
    <row r="130" spans="1:10" ht="24" customHeight="1">
      <c r="A130" s="2259" t="s">
        <v>1248</v>
      </c>
      <c r="B130" s="2284" t="s">
        <v>3600</v>
      </c>
      <c r="C130" s="2284" t="s">
        <v>5219</v>
      </c>
      <c r="D130" s="2284" t="s">
        <v>4643</v>
      </c>
      <c r="E130" s="2260" t="s">
        <v>1797</v>
      </c>
      <c r="F130" s="2259" t="s">
        <v>9463</v>
      </c>
      <c r="G130" s="2259" t="s">
        <v>9705</v>
      </c>
      <c r="H130" s="2259" t="s">
        <v>9706</v>
      </c>
      <c r="I130" s="2259" t="s">
        <v>8449</v>
      </c>
      <c r="J130" s="2259" t="s">
        <v>9707</v>
      </c>
    </row>
    <row r="131" spans="1:10" ht="36" customHeight="1">
      <c r="A131" s="2259" t="s">
        <v>1328</v>
      </c>
      <c r="B131" s="2284" t="s">
        <v>3600</v>
      </c>
      <c r="C131" s="2284" t="s">
        <v>1329</v>
      </c>
      <c r="D131" s="2284" t="s">
        <v>3688</v>
      </c>
      <c r="E131" s="2260" t="s">
        <v>689</v>
      </c>
      <c r="F131" s="2259" t="s">
        <v>9708</v>
      </c>
      <c r="G131" s="2259" t="s">
        <v>9709</v>
      </c>
      <c r="H131" s="2259" t="s">
        <v>9710</v>
      </c>
      <c r="I131" s="2259" t="s">
        <v>8449</v>
      </c>
      <c r="J131" s="2259" t="s">
        <v>9711</v>
      </c>
    </row>
    <row r="132" spans="1:10" ht="60" customHeight="1">
      <c r="A132" s="2259" t="s">
        <v>1897</v>
      </c>
      <c r="B132" s="2284" t="s">
        <v>3600</v>
      </c>
      <c r="C132" s="2284" t="s">
        <v>1898</v>
      </c>
      <c r="D132" s="2284" t="s">
        <v>4700</v>
      </c>
      <c r="E132" s="2260" t="s">
        <v>347</v>
      </c>
      <c r="F132" s="2259" t="s">
        <v>9336</v>
      </c>
      <c r="G132" s="2259" t="s">
        <v>9712</v>
      </c>
      <c r="H132" s="2259" t="s">
        <v>9713</v>
      </c>
      <c r="I132" s="2259" t="s">
        <v>9190</v>
      </c>
      <c r="J132" s="2259" t="s">
        <v>9714</v>
      </c>
    </row>
    <row r="133" spans="1:10" ht="60" customHeight="1">
      <c r="A133" s="2259" t="s">
        <v>1915</v>
      </c>
      <c r="B133" s="2284" t="s">
        <v>3600</v>
      </c>
      <c r="C133" s="2284" t="s">
        <v>1916</v>
      </c>
      <c r="D133" s="2284" t="s">
        <v>4700</v>
      </c>
      <c r="E133" s="2260" t="s">
        <v>347</v>
      </c>
      <c r="F133" s="2259" t="s">
        <v>9715</v>
      </c>
      <c r="G133" s="2259" t="s">
        <v>9716</v>
      </c>
      <c r="H133" s="2259" t="s">
        <v>9717</v>
      </c>
      <c r="I133" s="2259" t="s">
        <v>9190</v>
      </c>
      <c r="J133" s="2259" t="s">
        <v>9718</v>
      </c>
    </row>
    <row r="134" spans="1:10" ht="24" customHeight="1">
      <c r="A134" s="2259" t="s">
        <v>3929</v>
      </c>
      <c r="B134" s="2284" t="s">
        <v>3600</v>
      </c>
      <c r="C134" s="2284" t="s">
        <v>331</v>
      </c>
      <c r="D134" s="2284" t="s">
        <v>3885</v>
      </c>
      <c r="E134" s="2260" t="s">
        <v>275</v>
      </c>
      <c r="F134" s="2259" t="s">
        <v>9719</v>
      </c>
      <c r="G134" s="2259" t="s">
        <v>9720</v>
      </c>
      <c r="H134" s="2259" t="s">
        <v>9721</v>
      </c>
      <c r="I134" s="2259" t="s">
        <v>9190</v>
      </c>
      <c r="J134" s="2259" t="s">
        <v>9722</v>
      </c>
    </row>
    <row r="135" spans="1:10" ht="24" customHeight="1">
      <c r="A135" s="2259" t="s">
        <v>392</v>
      </c>
      <c r="B135" s="2284" t="s">
        <v>3600</v>
      </c>
      <c r="C135" s="2284" t="s">
        <v>393</v>
      </c>
      <c r="D135" s="2284" t="s">
        <v>4005</v>
      </c>
      <c r="E135" s="2260" t="s">
        <v>275</v>
      </c>
      <c r="F135" s="2259" t="s">
        <v>9323</v>
      </c>
      <c r="G135" s="2259" t="s">
        <v>9723</v>
      </c>
      <c r="H135" s="2259" t="s">
        <v>9724</v>
      </c>
      <c r="I135" s="2259" t="s">
        <v>9190</v>
      </c>
      <c r="J135" s="2259" t="s">
        <v>9725</v>
      </c>
    </row>
    <row r="136" spans="1:10" ht="24" customHeight="1">
      <c r="A136" s="2259" t="s">
        <v>558</v>
      </c>
      <c r="B136" s="2284" t="s">
        <v>3600</v>
      </c>
      <c r="C136" s="2284" t="s">
        <v>559</v>
      </c>
      <c r="D136" s="2284" t="s">
        <v>3606</v>
      </c>
      <c r="E136" s="2260" t="s">
        <v>689</v>
      </c>
      <c r="F136" s="2259" t="s">
        <v>9726</v>
      </c>
      <c r="G136" s="2259" t="s">
        <v>9727</v>
      </c>
      <c r="H136" s="2259" t="s">
        <v>9728</v>
      </c>
      <c r="I136" s="2259" t="s">
        <v>9065</v>
      </c>
      <c r="J136" s="2259" t="s">
        <v>9729</v>
      </c>
    </row>
    <row r="137" spans="1:10" ht="108" customHeight="1">
      <c r="A137" s="2259" t="s">
        <v>1799</v>
      </c>
      <c r="B137" s="2284" t="s">
        <v>3600</v>
      </c>
      <c r="C137" s="2284" t="s">
        <v>1800</v>
      </c>
      <c r="D137" s="2284" t="s">
        <v>4700</v>
      </c>
      <c r="E137" s="2260" t="s">
        <v>1797</v>
      </c>
      <c r="F137" s="2259" t="s">
        <v>9270</v>
      </c>
      <c r="G137" s="2259" t="s">
        <v>6854</v>
      </c>
      <c r="H137" s="2259" t="s">
        <v>6854</v>
      </c>
      <c r="I137" s="2259" t="s">
        <v>9065</v>
      </c>
      <c r="J137" s="2259" t="s">
        <v>8417</v>
      </c>
    </row>
    <row r="138" spans="1:10" ht="24" customHeight="1">
      <c r="A138" s="2259" t="s">
        <v>1059</v>
      </c>
      <c r="B138" s="2284" t="s">
        <v>3600</v>
      </c>
      <c r="C138" s="2284" t="s">
        <v>1064</v>
      </c>
      <c r="D138" s="2284" t="s">
        <v>3705</v>
      </c>
      <c r="E138" s="2260" t="s">
        <v>271</v>
      </c>
      <c r="F138" s="2259" t="s">
        <v>9730</v>
      </c>
      <c r="G138" s="2259" t="s">
        <v>9731</v>
      </c>
      <c r="H138" s="2259" t="s">
        <v>9732</v>
      </c>
      <c r="I138" s="2259" t="s">
        <v>9065</v>
      </c>
      <c r="J138" s="2259" t="s">
        <v>9733</v>
      </c>
    </row>
    <row r="139" spans="1:10" ht="96" customHeight="1">
      <c r="A139" s="2259" t="s">
        <v>1514</v>
      </c>
      <c r="B139" s="2284" t="s">
        <v>3600</v>
      </c>
      <c r="C139" s="2284" t="s">
        <v>1515</v>
      </c>
      <c r="D139" s="2284" t="s">
        <v>3688</v>
      </c>
      <c r="E139" s="2260" t="s">
        <v>271</v>
      </c>
      <c r="F139" s="2259" t="s">
        <v>9734</v>
      </c>
      <c r="G139" s="2259" t="s">
        <v>9735</v>
      </c>
      <c r="H139" s="2259" t="s">
        <v>9736</v>
      </c>
      <c r="I139" s="2259" t="s">
        <v>9065</v>
      </c>
      <c r="J139" s="2259" t="s">
        <v>9737</v>
      </c>
    </row>
    <row r="140" spans="1:10" ht="36" customHeight="1">
      <c r="A140" s="2259" t="s">
        <v>5023</v>
      </c>
      <c r="B140" s="2284" t="s">
        <v>3558</v>
      </c>
      <c r="C140" s="2284" t="s">
        <v>1110</v>
      </c>
      <c r="D140" s="2284" t="s">
        <v>3705</v>
      </c>
      <c r="E140" s="2260" t="s">
        <v>271</v>
      </c>
      <c r="F140" s="2259" t="s">
        <v>9738</v>
      </c>
      <c r="G140" s="2259" t="s">
        <v>9739</v>
      </c>
      <c r="H140" s="2259" t="s">
        <v>9740</v>
      </c>
      <c r="I140" s="2259" t="s">
        <v>9065</v>
      </c>
      <c r="J140" s="2259" t="s">
        <v>9741</v>
      </c>
    </row>
    <row r="141" spans="1:10" ht="60" customHeight="1">
      <c r="A141" s="2259" t="s">
        <v>1824</v>
      </c>
      <c r="B141" s="2284" t="s">
        <v>3600</v>
      </c>
      <c r="C141" s="2284" t="s">
        <v>1825</v>
      </c>
      <c r="D141" s="2284" t="s">
        <v>4700</v>
      </c>
      <c r="E141" s="2260" t="s">
        <v>347</v>
      </c>
      <c r="F141" s="2259" t="s">
        <v>9742</v>
      </c>
      <c r="G141" s="2259" t="s">
        <v>9743</v>
      </c>
      <c r="H141" s="2259" t="s">
        <v>9744</v>
      </c>
      <c r="I141" s="2259" t="s">
        <v>9065</v>
      </c>
      <c r="J141" s="2259" t="s">
        <v>9745</v>
      </c>
    </row>
    <row r="142" spans="1:10" ht="36" customHeight="1">
      <c r="A142" s="2259" t="s">
        <v>4601</v>
      </c>
      <c r="B142" s="2284" t="s">
        <v>3558</v>
      </c>
      <c r="C142" s="2284" t="s">
        <v>780</v>
      </c>
      <c r="D142" s="2284" t="s">
        <v>3712</v>
      </c>
      <c r="E142" s="2260" t="s">
        <v>275</v>
      </c>
      <c r="F142" s="2259" t="s">
        <v>9746</v>
      </c>
      <c r="G142" s="2259" t="s">
        <v>9747</v>
      </c>
      <c r="H142" s="2259" t="s">
        <v>9748</v>
      </c>
      <c r="I142" s="2259" t="s">
        <v>9065</v>
      </c>
      <c r="J142" s="2259" t="s">
        <v>9749</v>
      </c>
    </row>
    <row r="143" spans="1:10" ht="24" customHeight="1">
      <c r="A143" s="2259" t="s">
        <v>4753</v>
      </c>
      <c r="B143" s="2284" t="s">
        <v>3600</v>
      </c>
      <c r="C143" s="2284" t="s">
        <v>887</v>
      </c>
      <c r="D143" s="2284" t="s">
        <v>3688</v>
      </c>
      <c r="E143" s="2260" t="s">
        <v>271</v>
      </c>
      <c r="F143" s="2259" t="s">
        <v>9750</v>
      </c>
      <c r="G143" s="2259" t="s">
        <v>9751</v>
      </c>
      <c r="H143" s="2259" t="s">
        <v>9752</v>
      </c>
      <c r="I143" s="2259" t="s">
        <v>9065</v>
      </c>
      <c r="J143" s="2259" t="s">
        <v>9753</v>
      </c>
    </row>
    <row r="144" spans="1:10" ht="36" customHeight="1">
      <c r="A144" s="2259" t="s">
        <v>5691</v>
      </c>
      <c r="B144" s="2284" t="s">
        <v>3558</v>
      </c>
      <c r="C144" s="2284" t="s">
        <v>1654</v>
      </c>
      <c r="D144" s="2284" t="s">
        <v>3688</v>
      </c>
      <c r="E144" s="2260" t="s">
        <v>271</v>
      </c>
      <c r="F144" s="2259" t="s">
        <v>9754</v>
      </c>
      <c r="G144" s="2259" t="s">
        <v>9755</v>
      </c>
      <c r="H144" s="2259" t="s">
        <v>9756</v>
      </c>
      <c r="I144" s="2259" t="s">
        <v>9065</v>
      </c>
      <c r="J144" s="2259" t="s">
        <v>9757</v>
      </c>
    </row>
    <row r="145" spans="1:10" ht="36" customHeight="1">
      <c r="A145" s="2259" t="s">
        <v>1541</v>
      </c>
      <c r="B145" s="2284" t="s">
        <v>3600</v>
      </c>
      <c r="C145" s="2284" t="s">
        <v>1542</v>
      </c>
      <c r="D145" s="2284" t="s">
        <v>3688</v>
      </c>
      <c r="E145" s="2260" t="s">
        <v>1797</v>
      </c>
      <c r="F145" s="2259" t="s">
        <v>9738</v>
      </c>
      <c r="G145" s="2259" t="s">
        <v>9758</v>
      </c>
      <c r="H145" s="2259" t="s">
        <v>9759</v>
      </c>
      <c r="I145" s="2259" t="s">
        <v>9065</v>
      </c>
      <c r="J145" s="2259" t="s">
        <v>9760</v>
      </c>
    </row>
    <row r="146" spans="1:10" ht="36" customHeight="1">
      <c r="A146" s="2259" t="s">
        <v>1559</v>
      </c>
      <c r="B146" s="2284" t="s">
        <v>3600</v>
      </c>
      <c r="C146" s="2284" t="s">
        <v>1560</v>
      </c>
      <c r="D146" s="2284" t="s">
        <v>3688</v>
      </c>
      <c r="E146" s="2260" t="s">
        <v>322</v>
      </c>
      <c r="F146" s="2259" t="s">
        <v>9761</v>
      </c>
      <c r="G146" s="2259" t="s">
        <v>9762</v>
      </c>
      <c r="H146" s="2259" t="s">
        <v>9763</v>
      </c>
      <c r="I146" s="2259" t="s">
        <v>8791</v>
      </c>
      <c r="J146" s="2259" t="s">
        <v>9764</v>
      </c>
    </row>
    <row r="147" spans="1:10" ht="24" customHeight="1">
      <c r="A147" s="2259" t="s">
        <v>6141</v>
      </c>
      <c r="B147" s="2284" t="s">
        <v>3600</v>
      </c>
      <c r="C147" s="2284" t="s">
        <v>6142</v>
      </c>
      <c r="D147" s="2284" t="s">
        <v>3560</v>
      </c>
      <c r="E147" s="2260" t="s">
        <v>275</v>
      </c>
      <c r="F147" s="2259" t="s">
        <v>9765</v>
      </c>
      <c r="G147" s="2259" t="s">
        <v>8705</v>
      </c>
      <c r="H147" s="2259" t="s">
        <v>9766</v>
      </c>
      <c r="I147" s="2259" t="s">
        <v>8791</v>
      </c>
      <c r="J147" s="2259" t="s">
        <v>9767</v>
      </c>
    </row>
    <row r="148" spans="1:10" ht="24" customHeight="1">
      <c r="A148" s="2259" t="s">
        <v>5298</v>
      </c>
      <c r="B148" s="2284" t="s">
        <v>3554</v>
      </c>
      <c r="C148" s="2284" t="s">
        <v>5299</v>
      </c>
      <c r="D148" s="2284">
        <v>61</v>
      </c>
      <c r="E148" s="2260" t="s">
        <v>689</v>
      </c>
      <c r="F148" s="2259" t="s">
        <v>9730</v>
      </c>
      <c r="G148" s="2259" t="s">
        <v>9768</v>
      </c>
      <c r="H148" s="2259" t="s">
        <v>9769</v>
      </c>
      <c r="I148" s="2259" t="s">
        <v>8791</v>
      </c>
      <c r="J148" s="2259" t="s">
        <v>7075</v>
      </c>
    </row>
    <row r="149" spans="1:10" ht="36" customHeight="1">
      <c r="A149" s="2259" t="s">
        <v>4124</v>
      </c>
      <c r="B149" s="2284" t="s">
        <v>3558</v>
      </c>
      <c r="C149" s="2284" t="s">
        <v>474</v>
      </c>
      <c r="D149" s="2284" t="s">
        <v>3606</v>
      </c>
      <c r="E149" s="2260" t="s">
        <v>368</v>
      </c>
      <c r="F149" s="2259" t="s">
        <v>9770</v>
      </c>
      <c r="G149" s="2259" t="s">
        <v>9771</v>
      </c>
      <c r="H149" s="2259" t="s">
        <v>9772</v>
      </c>
      <c r="I149" s="2259" t="s">
        <v>8791</v>
      </c>
      <c r="J149" s="2259" t="s">
        <v>8413</v>
      </c>
    </row>
    <row r="150" spans="1:10" ht="60" customHeight="1">
      <c r="A150" s="2259" t="s">
        <v>1894</v>
      </c>
      <c r="B150" s="2284" t="s">
        <v>3600</v>
      </c>
      <c r="C150" s="2284" t="s">
        <v>1895</v>
      </c>
      <c r="D150" s="2284" t="s">
        <v>4700</v>
      </c>
      <c r="E150" s="2260" t="s">
        <v>347</v>
      </c>
      <c r="F150" s="2259" t="s">
        <v>9428</v>
      </c>
      <c r="G150" s="2259" t="s">
        <v>9773</v>
      </c>
      <c r="H150" s="2259" t="s">
        <v>9774</v>
      </c>
      <c r="I150" s="2259" t="s">
        <v>8791</v>
      </c>
      <c r="J150" s="2259" t="s">
        <v>9775</v>
      </c>
    </row>
    <row r="151" spans="1:10" ht="24" customHeight="1">
      <c r="A151" s="2259" t="s">
        <v>817</v>
      </c>
      <c r="B151" s="2284" t="s">
        <v>3600</v>
      </c>
      <c r="C151" s="2284" t="s">
        <v>818</v>
      </c>
      <c r="D151" s="2284" t="s">
        <v>3615</v>
      </c>
      <c r="E151" s="2260" t="s">
        <v>689</v>
      </c>
      <c r="F151" s="2259" t="s">
        <v>9776</v>
      </c>
      <c r="G151" s="2259" t="s">
        <v>9777</v>
      </c>
      <c r="H151" s="2259" t="s">
        <v>9778</v>
      </c>
      <c r="I151" s="2259" t="s">
        <v>7879</v>
      </c>
      <c r="J151" s="2259" t="s">
        <v>9779</v>
      </c>
    </row>
    <row r="152" spans="1:10" ht="24" customHeight="1">
      <c r="A152" s="2259" t="s">
        <v>1229</v>
      </c>
      <c r="B152" s="2284" t="s">
        <v>3600</v>
      </c>
      <c r="C152" s="2284" t="s">
        <v>1230</v>
      </c>
      <c r="D152" s="2284" t="s">
        <v>3688</v>
      </c>
      <c r="E152" s="2260" t="s">
        <v>347</v>
      </c>
      <c r="F152" s="2259" t="s">
        <v>9780</v>
      </c>
      <c r="G152" s="2259" t="s">
        <v>9781</v>
      </c>
      <c r="H152" s="2259" t="s">
        <v>9782</v>
      </c>
      <c r="I152" s="2259" t="s">
        <v>7879</v>
      </c>
      <c r="J152" s="2259" t="s">
        <v>9783</v>
      </c>
    </row>
    <row r="153" spans="1:10" ht="24" customHeight="1">
      <c r="A153" s="2259" t="s">
        <v>3591</v>
      </c>
      <c r="B153" s="2284" t="s">
        <v>3554</v>
      </c>
      <c r="C153" s="2284" t="s">
        <v>278</v>
      </c>
      <c r="D153" s="2284">
        <v>16</v>
      </c>
      <c r="E153" s="2260" t="s">
        <v>275</v>
      </c>
      <c r="F153" s="2259" t="s">
        <v>9765</v>
      </c>
      <c r="G153" s="2259" t="s">
        <v>9784</v>
      </c>
      <c r="H153" s="2259" t="s">
        <v>9785</v>
      </c>
      <c r="I153" s="2259" t="s">
        <v>7879</v>
      </c>
      <c r="J153" s="2259" t="s">
        <v>9786</v>
      </c>
    </row>
    <row r="154" spans="1:10" ht="24" customHeight="1">
      <c r="A154" s="2259" t="s">
        <v>3921</v>
      </c>
      <c r="B154" s="2284" t="s">
        <v>3600</v>
      </c>
      <c r="C154" s="2284" t="s">
        <v>3922</v>
      </c>
      <c r="D154" s="2284" t="s">
        <v>3885</v>
      </c>
      <c r="E154" s="2260" t="s">
        <v>328</v>
      </c>
      <c r="F154" s="2259" t="s">
        <v>9787</v>
      </c>
      <c r="G154" s="2259" t="s">
        <v>9788</v>
      </c>
      <c r="H154" s="2259" t="s">
        <v>9789</v>
      </c>
      <c r="I154" s="2259" t="s">
        <v>7879</v>
      </c>
      <c r="J154" s="2259" t="s">
        <v>9790</v>
      </c>
    </row>
    <row r="155" spans="1:10" ht="60" customHeight="1">
      <c r="A155" s="2259" t="s">
        <v>1287</v>
      </c>
      <c r="B155" s="2284" t="s">
        <v>3600</v>
      </c>
      <c r="C155" s="2284" t="s">
        <v>5269</v>
      </c>
      <c r="D155" s="2284" t="s">
        <v>3688</v>
      </c>
      <c r="E155" s="2260" t="s">
        <v>271</v>
      </c>
      <c r="F155" s="2259" t="s">
        <v>9791</v>
      </c>
      <c r="G155" s="2259" t="s">
        <v>9792</v>
      </c>
      <c r="H155" s="2259" t="s">
        <v>9793</v>
      </c>
      <c r="I155" s="2259" t="s">
        <v>7879</v>
      </c>
      <c r="J155" s="2259" t="s">
        <v>9794</v>
      </c>
    </row>
    <row r="156" spans="1:10" ht="24" customHeight="1">
      <c r="A156" s="2259" t="s">
        <v>5457</v>
      </c>
      <c r="B156" s="2284" t="s">
        <v>3554</v>
      </c>
      <c r="C156" s="2284" t="s">
        <v>1446</v>
      </c>
      <c r="D156" s="2284">
        <v>63</v>
      </c>
      <c r="E156" s="2260" t="s">
        <v>689</v>
      </c>
      <c r="F156" s="2259" t="s">
        <v>9795</v>
      </c>
      <c r="G156" s="2259" t="s">
        <v>9796</v>
      </c>
      <c r="H156" s="2259" t="s">
        <v>9797</v>
      </c>
      <c r="I156" s="2259" t="s">
        <v>7879</v>
      </c>
      <c r="J156" s="2259" t="s">
        <v>9798</v>
      </c>
    </row>
    <row r="157" spans="1:10" ht="36" customHeight="1">
      <c r="A157" s="2259" t="s">
        <v>1237</v>
      </c>
      <c r="B157" s="2284" t="s">
        <v>3600</v>
      </c>
      <c r="C157" s="2284" t="s">
        <v>1238</v>
      </c>
      <c r="D157" s="2284" t="s">
        <v>3688</v>
      </c>
      <c r="E157" s="2260" t="s">
        <v>347</v>
      </c>
      <c r="F157" s="2259" t="s">
        <v>9487</v>
      </c>
      <c r="G157" s="2259" t="s">
        <v>9799</v>
      </c>
      <c r="H157" s="2259" t="s">
        <v>9800</v>
      </c>
      <c r="I157" s="2259" t="s">
        <v>7879</v>
      </c>
      <c r="J157" s="2259" t="s">
        <v>9801</v>
      </c>
    </row>
    <row r="158" spans="1:10" ht="48" customHeight="1">
      <c r="A158" s="2259" t="s">
        <v>640</v>
      </c>
      <c r="B158" s="2284" t="s">
        <v>3600</v>
      </c>
      <c r="C158" s="2284" t="s">
        <v>641</v>
      </c>
      <c r="D158" s="2284" t="s">
        <v>3681</v>
      </c>
      <c r="E158" s="2260" t="s">
        <v>322</v>
      </c>
      <c r="F158" s="2259" t="s">
        <v>9270</v>
      </c>
      <c r="G158" s="2259" t="s">
        <v>9802</v>
      </c>
      <c r="H158" s="2259" t="s">
        <v>9802</v>
      </c>
      <c r="I158" s="2259" t="s">
        <v>7879</v>
      </c>
      <c r="J158" s="2259" t="s">
        <v>9803</v>
      </c>
    </row>
    <row r="159" spans="1:10" ht="24" customHeight="1">
      <c r="A159" s="2259" t="s">
        <v>702</v>
      </c>
      <c r="B159" s="2284" t="s">
        <v>3600</v>
      </c>
      <c r="C159" s="2284" t="s">
        <v>703</v>
      </c>
      <c r="D159" s="2284" t="s">
        <v>3615</v>
      </c>
      <c r="E159" s="2260" t="s">
        <v>347</v>
      </c>
      <c r="F159" s="2259" t="s">
        <v>9804</v>
      </c>
      <c r="G159" s="2259" t="s">
        <v>8899</v>
      </c>
      <c r="H159" s="2259" t="s">
        <v>9805</v>
      </c>
      <c r="I159" s="2259" t="s">
        <v>7879</v>
      </c>
      <c r="J159" s="2259" t="s">
        <v>9806</v>
      </c>
    </row>
    <row r="160" spans="1:10" ht="24" customHeight="1">
      <c r="A160" s="2259" t="s">
        <v>729</v>
      </c>
      <c r="B160" s="2284" t="s">
        <v>3600</v>
      </c>
      <c r="C160" s="2284" t="s">
        <v>730</v>
      </c>
      <c r="D160" s="2284" t="s">
        <v>3615</v>
      </c>
      <c r="E160" s="2260" t="s">
        <v>347</v>
      </c>
      <c r="F160" s="2259" t="s">
        <v>9807</v>
      </c>
      <c r="G160" s="2259" t="s">
        <v>9808</v>
      </c>
      <c r="H160" s="2259" t="s">
        <v>9809</v>
      </c>
      <c r="I160" s="2259" t="s">
        <v>7879</v>
      </c>
      <c r="J160" s="2259" t="s">
        <v>9810</v>
      </c>
    </row>
    <row r="161" spans="1:10" ht="24" customHeight="1">
      <c r="A161" s="2259" t="s">
        <v>1419</v>
      </c>
      <c r="B161" s="2284" t="s">
        <v>3600</v>
      </c>
      <c r="C161" s="2284" t="s">
        <v>1420</v>
      </c>
      <c r="D161" s="2284" t="s">
        <v>3688</v>
      </c>
      <c r="E161" s="2260" t="s">
        <v>322</v>
      </c>
      <c r="F161" s="2259" t="s">
        <v>9281</v>
      </c>
      <c r="G161" s="2259" t="s">
        <v>9811</v>
      </c>
      <c r="H161" s="2259" t="s">
        <v>9812</v>
      </c>
      <c r="I161" s="2259" t="s">
        <v>7879</v>
      </c>
      <c r="J161" s="2259" t="s">
        <v>9813</v>
      </c>
    </row>
    <row r="162" spans="1:10" ht="36" customHeight="1">
      <c r="A162" s="2259" t="s">
        <v>6052</v>
      </c>
      <c r="B162" s="2284" t="s">
        <v>3558</v>
      </c>
      <c r="C162" s="2284" t="s">
        <v>2046</v>
      </c>
      <c r="D162" s="2284" t="s">
        <v>3705</v>
      </c>
      <c r="E162" s="2260" t="s">
        <v>271</v>
      </c>
      <c r="F162" s="2259" t="s">
        <v>9302</v>
      </c>
      <c r="G162" s="2259" t="s">
        <v>9814</v>
      </c>
      <c r="H162" s="2259" t="s">
        <v>9815</v>
      </c>
      <c r="I162" s="2259" t="s">
        <v>7879</v>
      </c>
      <c r="J162" s="2259" t="s">
        <v>9816</v>
      </c>
    </row>
    <row r="163" spans="1:10" ht="24" customHeight="1">
      <c r="A163" s="2259" t="s">
        <v>552</v>
      </c>
      <c r="B163" s="2284" t="s">
        <v>3600</v>
      </c>
      <c r="C163" s="2284" t="s">
        <v>553</v>
      </c>
      <c r="D163" s="2284" t="s">
        <v>3606</v>
      </c>
      <c r="E163" s="2260" t="s">
        <v>271</v>
      </c>
      <c r="F163" s="2259" t="s">
        <v>9817</v>
      </c>
      <c r="G163" s="2259" t="s">
        <v>9818</v>
      </c>
      <c r="H163" s="2259" t="s">
        <v>9819</v>
      </c>
      <c r="I163" s="2259" t="s">
        <v>7879</v>
      </c>
      <c r="J163" s="2259" t="s">
        <v>9820</v>
      </c>
    </row>
    <row r="164" spans="1:10" ht="72" customHeight="1">
      <c r="A164" s="2259" t="s">
        <v>2015</v>
      </c>
      <c r="B164" s="2284" t="s">
        <v>3600</v>
      </c>
      <c r="C164" s="2284" t="s">
        <v>2016</v>
      </c>
      <c r="D164" s="2284" t="s">
        <v>4700</v>
      </c>
      <c r="E164" s="2260" t="s">
        <v>322</v>
      </c>
      <c r="F164" s="2259" t="s">
        <v>9281</v>
      </c>
      <c r="G164" s="2259" t="s">
        <v>9821</v>
      </c>
      <c r="H164" s="2259" t="s">
        <v>9822</v>
      </c>
      <c r="I164" s="2259" t="s">
        <v>7879</v>
      </c>
      <c r="J164" s="2259" t="s">
        <v>9823</v>
      </c>
    </row>
    <row r="165" spans="1:10" ht="24" customHeight="1">
      <c r="A165" s="2259" t="s">
        <v>3883</v>
      </c>
      <c r="B165" s="2284" t="s">
        <v>3600</v>
      </c>
      <c r="C165" s="2284" t="s">
        <v>3884</v>
      </c>
      <c r="D165" s="2284" t="s">
        <v>3885</v>
      </c>
      <c r="E165" s="2260" t="s">
        <v>271</v>
      </c>
      <c r="F165" s="2259" t="s">
        <v>9270</v>
      </c>
      <c r="G165" s="2259" t="s">
        <v>9824</v>
      </c>
      <c r="H165" s="2259" t="s">
        <v>9824</v>
      </c>
      <c r="I165" s="2259" t="s">
        <v>7879</v>
      </c>
      <c r="J165" s="2259" t="s">
        <v>9825</v>
      </c>
    </row>
    <row r="166" spans="1:10" ht="24" customHeight="1">
      <c r="A166" s="2259" t="s">
        <v>4632</v>
      </c>
      <c r="B166" s="2284" t="s">
        <v>3558</v>
      </c>
      <c r="C166" s="2284" t="s">
        <v>804</v>
      </c>
      <c r="D166" s="2284" t="s">
        <v>4633</v>
      </c>
      <c r="E166" s="2260" t="s">
        <v>275</v>
      </c>
      <c r="F166" s="2259" t="s">
        <v>9826</v>
      </c>
      <c r="G166" s="2259" t="s">
        <v>6393</v>
      </c>
      <c r="H166" s="2259" t="s">
        <v>9827</v>
      </c>
      <c r="I166" s="2259" t="s">
        <v>7879</v>
      </c>
      <c r="J166" s="2259" t="s">
        <v>9828</v>
      </c>
    </row>
    <row r="167" spans="1:10" ht="36" customHeight="1">
      <c r="A167" s="2259" t="s">
        <v>1708</v>
      </c>
      <c r="B167" s="2284" t="s">
        <v>3600</v>
      </c>
      <c r="C167" s="2284" t="s">
        <v>1709</v>
      </c>
      <c r="D167" s="2284" t="s">
        <v>3688</v>
      </c>
      <c r="E167" s="2260" t="s">
        <v>322</v>
      </c>
      <c r="F167" s="2259" t="s">
        <v>9270</v>
      </c>
      <c r="G167" s="2259" t="s">
        <v>9829</v>
      </c>
      <c r="H167" s="2259" t="s">
        <v>9829</v>
      </c>
      <c r="I167" s="2259" t="s">
        <v>7879</v>
      </c>
      <c r="J167" s="2259" t="s">
        <v>9830</v>
      </c>
    </row>
    <row r="168" spans="1:10" ht="24" customHeight="1">
      <c r="A168" s="2259" t="s">
        <v>820</v>
      </c>
      <c r="B168" s="2284" t="s">
        <v>3600</v>
      </c>
      <c r="C168" s="2284" t="s">
        <v>821</v>
      </c>
      <c r="D168" s="2284" t="s">
        <v>3615</v>
      </c>
      <c r="E168" s="2260" t="s">
        <v>689</v>
      </c>
      <c r="F168" s="2259" t="s">
        <v>9831</v>
      </c>
      <c r="G168" s="2259" t="s">
        <v>9832</v>
      </c>
      <c r="H168" s="2259" t="s">
        <v>9833</v>
      </c>
      <c r="I168" s="2259" t="s">
        <v>7879</v>
      </c>
      <c r="J168" s="2259" t="s">
        <v>9834</v>
      </c>
    </row>
    <row r="169" spans="1:10" ht="24" customHeight="1">
      <c r="A169" s="2259" t="s">
        <v>741</v>
      </c>
      <c r="B169" s="2284" t="s">
        <v>3600</v>
      </c>
      <c r="C169" s="2284" t="s">
        <v>4551</v>
      </c>
      <c r="D169" s="2284" t="s">
        <v>3674</v>
      </c>
      <c r="E169" s="2260" t="s">
        <v>275</v>
      </c>
      <c r="F169" s="2259" t="s">
        <v>9835</v>
      </c>
      <c r="G169" s="2259" t="s">
        <v>9836</v>
      </c>
      <c r="H169" s="2259" t="s">
        <v>9837</v>
      </c>
      <c r="I169" s="2259" t="s">
        <v>7879</v>
      </c>
      <c r="J169" s="2259" t="s">
        <v>9838</v>
      </c>
    </row>
    <row r="170" spans="1:10" ht="24" customHeight="1">
      <c r="A170" s="2259" t="s">
        <v>5519</v>
      </c>
      <c r="B170" s="2284" t="s">
        <v>3554</v>
      </c>
      <c r="C170" s="2284" t="s">
        <v>1502</v>
      </c>
      <c r="D170" s="2284">
        <v>62</v>
      </c>
      <c r="E170" s="2260" t="s">
        <v>271</v>
      </c>
      <c r="F170" s="2259" t="s">
        <v>9302</v>
      </c>
      <c r="G170" s="2259" t="s">
        <v>9839</v>
      </c>
      <c r="H170" s="2259" t="s">
        <v>9840</v>
      </c>
      <c r="I170" s="2259" t="s">
        <v>7166</v>
      </c>
      <c r="J170" s="2259" t="s">
        <v>9841</v>
      </c>
    </row>
    <row r="171" spans="1:10" ht="24" customHeight="1">
      <c r="A171" s="2259" t="s">
        <v>865</v>
      </c>
      <c r="B171" s="2284" t="s">
        <v>3600</v>
      </c>
      <c r="C171" s="2284" t="s">
        <v>866</v>
      </c>
      <c r="D171" s="2284" t="s">
        <v>3681</v>
      </c>
      <c r="E171" s="2260" t="s">
        <v>347</v>
      </c>
      <c r="F171" s="2259" t="s">
        <v>9842</v>
      </c>
      <c r="G171" s="2259" t="s">
        <v>9843</v>
      </c>
      <c r="H171" s="2259" t="s">
        <v>9844</v>
      </c>
      <c r="I171" s="2259" t="s">
        <v>7166</v>
      </c>
      <c r="J171" s="2259" t="s">
        <v>9845</v>
      </c>
    </row>
    <row r="172" spans="1:10" ht="24" customHeight="1">
      <c r="A172" s="2259" t="s">
        <v>297</v>
      </c>
      <c r="B172" s="2284" t="s">
        <v>3600</v>
      </c>
      <c r="C172" s="2284" t="s">
        <v>3759</v>
      </c>
      <c r="D172" s="2284" t="s">
        <v>3601</v>
      </c>
      <c r="E172" s="2260" t="s">
        <v>275</v>
      </c>
      <c r="F172" s="2259" t="s">
        <v>9394</v>
      </c>
      <c r="G172" s="2259" t="s">
        <v>9846</v>
      </c>
      <c r="H172" s="2259" t="s">
        <v>9847</v>
      </c>
      <c r="I172" s="2259" t="s">
        <v>7166</v>
      </c>
      <c r="J172" s="2259" t="s">
        <v>9848</v>
      </c>
    </row>
    <row r="173" spans="1:10" ht="24" customHeight="1">
      <c r="A173" s="2259" t="s">
        <v>3710</v>
      </c>
      <c r="B173" s="2284" t="s">
        <v>3558</v>
      </c>
      <c r="C173" s="2284" t="s">
        <v>1628</v>
      </c>
      <c r="D173" s="2284" t="s">
        <v>3709</v>
      </c>
      <c r="E173" s="2260" t="s">
        <v>368</v>
      </c>
      <c r="F173" s="2259" t="s">
        <v>9849</v>
      </c>
      <c r="G173" s="2259" t="s">
        <v>9850</v>
      </c>
      <c r="H173" s="2259" t="s">
        <v>9851</v>
      </c>
      <c r="I173" s="2259" t="s">
        <v>7166</v>
      </c>
      <c r="J173" s="2259" t="s">
        <v>9852</v>
      </c>
    </row>
    <row r="174" spans="1:10" ht="24" customHeight="1">
      <c r="A174" s="2259" t="s">
        <v>1436</v>
      </c>
      <c r="B174" s="2284" t="s">
        <v>3600</v>
      </c>
      <c r="C174" s="2284" t="s">
        <v>1437</v>
      </c>
      <c r="D174" s="2284" t="s">
        <v>3688</v>
      </c>
      <c r="E174" s="2260" t="s">
        <v>322</v>
      </c>
      <c r="F174" s="2259" t="s">
        <v>9853</v>
      </c>
      <c r="G174" s="2259" t="s">
        <v>9854</v>
      </c>
      <c r="H174" s="2259" t="s">
        <v>9855</v>
      </c>
      <c r="I174" s="2259" t="s">
        <v>7166</v>
      </c>
      <c r="J174" s="2259" t="s">
        <v>9856</v>
      </c>
    </row>
    <row r="175" spans="1:10" ht="36" customHeight="1">
      <c r="A175" s="2259" t="s">
        <v>587</v>
      </c>
      <c r="B175" s="2284" t="s">
        <v>3600</v>
      </c>
      <c r="C175" s="2284" t="s">
        <v>588</v>
      </c>
      <c r="D175" s="2284" t="s">
        <v>3852</v>
      </c>
      <c r="E175" s="2260" t="s">
        <v>275</v>
      </c>
      <c r="F175" s="2259" t="s">
        <v>9857</v>
      </c>
      <c r="G175" s="2259" t="s">
        <v>9858</v>
      </c>
      <c r="H175" s="2259" t="s">
        <v>9859</v>
      </c>
      <c r="I175" s="2259" t="s">
        <v>7166</v>
      </c>
      <c r="J175" s="2259" t="s">
        <v>9860</v>
      </c>
    </row>
    <row r="176" spans="1:10" ht="96" customHeight="1">
      <c r="A176" s="2259" t="s">
        <v>626</v>
      </c>
      <c r="B176" s="2284" t="s">
        <v>3600</v>
      </c>
      <c r="C176" s="2284" t="s">
        <v>4381</v>
      </c>
      <c r="D176" s="2284" t="s">
        <v>3681</v>
      </c>
      <c r="E176" s="2260" t="s">
        <v>322</v>
      </c>
      <c r="F176" s="2259" t="s">
        <v>9270</v>
      </c>
      <c r="G176" s="2259" t="s">
        <v>9533</v>
      </c>
      <c r="H176" s="2259" t="s">
        <v>9533</v>
      </c>
      <c r="I176" s="2259" t="s">
        <v>7166</v>
      </c>
      <c r="J176" s="2259" t="s">
        <v>9861</v>
      </c>
    </row>
    <row r="177" spans="1:10" ht="36" customHeight="1">
      <c r="A177" s="2259" t="s">
        <v>1607</v>
      </c>
      <c r="B177" s="2284" t="s">
        <v>3600</v>
      </c>
      <c r="C177" s="2284" t="s">
        <v>1608</v>
      </c>
      <c r="D177" s="2284" t="s">
        <v>3688</v>
      </c>
      <c r="E177" s="2260" t="s">
        <v>271</v>
      </c>
      <c r="F177" s="2259" t="s">
        <v>9452</v>
      </c>
      <c r="G177" s="2259" t="s">
        <v>9862</v>
      </c>
      <c r="H177" s="2259" t="s">
        <v>9863</v>
      </c>
      <c r="I177" s="2259" t="s">
        <v>7166</v>
      </c>
      <c r="J177" s="2259" t="s">
        <v>9864</v>
      </c>
    </row>
    <row r="178" spans="1:10" ht="24" customHeight="1">
      <c r="A178" s="2259" t="s">
        <v>372</v>
      </c>
      <c r="B178" s="2284" t="s">
        <v>3600</v>
      </c>
      <c r="C178" s="2284" t="s">
        <v>373</v>
      </c>
      <c r="D178" s="2284">
        <v>102</v>
      </c>
      <c r="E178" s="2260" t="s">
        <v>275</v>
      </c>
      <c r="F178" s="2259" t="s">
        <v>9865</v>
      </c>
      <c r="G178" s="2259" t="s">
        <v>9866</v>
      </c>
      <c r="H178" s="2259" t="s">
        <v>9867</v>
      </c>
      <c r="I178" s="2259" t="s">
        <v>7166</v>
      </c>
      <c r="J178" s="2259" t="s">
        <v>9868</v>
      </c>
    </row>
    <row r="179" spans="1:10" ht="24" customHeight="1">
      <c r="A179" s="2259" t="s">
        <v>3830</v>
      </c>
      <c r="B179" s="2284" t="s">
        <v>3558</v>
      </c>
      <c r="C179" s="2284" t="s">
        <v>1602</v>
      </c>
      <c r="D179" s="2284" t="s">
        <v>3688</v>
      </c>
      <c r="E179" s="2260" t="s">
        <v>271</v>
      </c>
      <c r="F179" s="2259" t="s">
        <v>9452</v>
      </c>
      <c r="G179" s="2259" t="s">
        <v>9869</v>
      </c>
      <c r="H179" s="2259" t="s">
        <v>9870</v>
      </c>
      <c r="I179" s="2259" t="s">
        <v>7166</v>
      </c>
      <c r="J179" s="2259" t="s">
        <v>9871</v>
      </c>
    </row>
    <row r="180" spans="1:10" ht="24" customHeight="1">
      <c r="A180" s="2259" t="s">
        <v>5470</v>
      </c>
      <c r="B180" s="2284" t="s">
        <v>3554</v>
      </c>
      <c r="C180" s="2284" t="s">
        <v>1455</v>
      </c>
      <c r="D180" s="2284">
        <v>59</v>
      </c>
      <c r="E180" s="2260" t="s">
        <v>689</v>
      </c>
      <c r="F180" s="2259" t="s">
        <v>9872</v>
      </c>
      <c r="G180" s="2259" t="s">
        <v>9873</v>
      </c>
      <c r="H180" s="2259" t="s">
        <v>9874</v>
      </c>
      <c r="I180" s="2259" t="s">
        <v>7166</v>
      </c>
      <c r="J180" s="2259" t="s">
        <v>9875</v>
      </c>
    </row>
    <row r="181" spans="1:10" ht="36" customHeight="1">
      <c r="A181" s="2259" t="s">
        <v>2041</v>
      </c>
      <c r="B181" s="2284" t="s">
        <v>3600</v>
      </c>
      <c r="C181" s="2284" t="s">
        <v>2042</v>
      </c>
      <c r="D181" s="2284" t="s">
        <v>3705</v>
      </c>
      <c r="E181" s="2260" t="s">
        <v>271</v>
      </c>
      <c r="F181" s="2259" t="s">
        <v>9463</v>
      </c>
      <c r="G181" s="2259" t="s">
        <v>9876</v>
      </c>
      <c r="H181" s="2259" t="s">
        <v>9877</v>
      </c>
      <c r="I181" s="2259" t="s">
        <v>7166</v>
      </c>
      <c r="J181" s="2259" t="s">
        <v>9878</v>
      </c>
    </row>
    <row r="182" spans="1:10" ht="24" customHeight="1">
      <c r="A182" s="2259" t="s">
        <v>1410</v>
      </c>
      <c r="B182" s="2284" t="s">
        <v>3600</v>
      </c>
      <c r="C182" s="2284" t="s">
        <v>1411</v>
      </c>
      <c r="D182" s="2284" t="s">
        <v>3688</v>
      </c>
      <c r="E182" s="2260" t="s">
        <v>322</v>
      </c>
      <c r="F182" s="2259" t="s">
        <v>9463</v>
      </c>
      <c r="G182" s="2259" t="s">
        <v>9879</v>
      </c>
      <c r="H182" s="2259" t="s">
        <v>9880</v>
      </c>
      <c r="I182" s="2259" t="s">
        <v>7166</v>
      </c>
      <c r="J182" s="2259" t="s">
        <v>9881</v>
      </c>
    </row>
    <row r="183" spans="1:10" ht="24" customHeight="1">
      <c r="A183" s="2259" t="s">
        <v>4744</v>
      </c>
      <c r="B183" s="2284" t="s">
        <v>3600</v>
      </c>
      <c r="C183" s="2284" t="s">
        <v>878</v>
      </c>
      <c r="D183" s="2284" t="s">
        <v>3688</v>
      </c>
      <c r="E183" s="2260" t="s">
        <v>271</v>
      </c>
      <c r="F183" s="2259" t="s">
        <v>9678</v>
      </c>
      <c r="G183" s="2259" t="s">
        <v>9882</v>
      </c>
      <c r="H183" s="2259" t="s">
        <v>9883</v>
      </c>
      <c r="I183" s="2259" t="s">
        <v>7166</v>
      </c>
      <c r="J183" s="2259" t="s">
        <v>9884</v>
      </c>
    </row>
    <row r="184" spans="1:10" ht="36" customHeight="1">
      <c r="A184" s="2259" t="s">
        <v>1977</v>
      </c>
      <c r="B184" s="2284" t="s">
        <v>3600</v>
      </c>
      <c r="C184" s="2284" t="s">
        <v>1978</v>
      </c>
      <c r="D184" s="2284" t="s">
        <v>4700</v>
      </c>
      <c r="E184" s="2260" t="s">
        <v>322</v>
      </c>
      <c r="F184" s="2259" t="s">
        <v>9485</v>
      </c>
      <c r="G184" s="2259" t="s">
        <v>9885</v>
      </c>
      <c r="H184" s="2259" t="s">
        <v>9886</v>
      </c>
      <c r="I184" s="2259" t="s">
        <v>9201</v>
      </c>
      <c r="J184" s="2259" t="s">
        <v>9887</v>
      </c>
    </row>
    <row r="185" spans="1:10" ht="36" customHeight="1">
      <c r="A185" s="2259" t="s">
        <v>1580</v>
      </c>
      <c r="B185" s="2284" t="s">
        <v>3600</v>
      </c>
      <c r="C185" s="2284" t="s">
        <v>1581</v>
      </c>
      <c r="D185" s="2284" t="s">
        <v>3688</v>
      </c>
      <c r="E185" s="2260" t="s">
        <v>1797</v>
      </c>
      <c r="F185" s="2259" t="s">
        <v>9888</v>
      </c>
      <c r="G185" s="2259" t="s">
        <v>9889</v>
      </c>
      <c r="H185" s="2259" t="s">
        <v>9890</v>
      </c>
      <c r="I185" s="2259" t="s">
        <v>9201</v>
      </c>
      <c r="J185" s="2259" t="s">
        <v>9891</v>
      </c>
    </row>
    <row r="186" spans="1:10" ht="24" customHeight="1">
      <c r="A186" s="2259" t="s">
        <v>5019</v>
      </c>
      <c r="B186" s="2284" t="s">
        <v>3558</v>
      </c>
      <c r="C186" s="2284" t="s">
        <v>1107</v>
      </c>
      <c r="D186" s="2284" t="s">
        <v>3705</v>
      </c>
      <c r="E186" s="2260" t="s">
        <v>271</v>
      </c>
      <c r="F186" s="2259" t="s">
        <v>9487</v>
      </c>
      <c r="G186" s="2259" t="s">
        <v>9892</v>
      </c>
      <c r="H186" s="2259" t="s">
        <v>9893</v>
      </c>
      <c r="I186" s="2259" t="s">
        <v>9201</v>
      </c>
      <c r="J186" s="2259" t="s">
        <v>9894</v>
      </c>
    </row>
    <row r="187" spans="1:10" ht="36" customHeight="1">
      <c r="A187" s="2259" t="s">
        <v>6042</v>
      </c>
      <c r="B187" s="2284" t="s">
        <v>3558</v>
      </c>
      <c r="C187" s="2284" t="s">
        <v>2039</v>
      </c>
      <c r="D187" s="2284" t="s">
        <v>3705</v>
      </c>
      <c r="E187" s="2260" t="s">
        <v>271</v>
      </c>
      <c r="F187" s="2259" t="s">
        <v>9576</v>
      </c>
      <c r="G187" s="2259" t="s">
        <v>9895</v>
      </c>
      <c r="H187" s="2259" t="s">
        <v>9896</v>
      </c>
      <c r="I187" s="2259" t="s">
        <v>9201</v>
      </c>
      <c r="J187" s="2259" t="s">
        <v>9897</v>
      </c>
    </row>
    <row r="188" spans="1:10" ht="96" customHeight="1">
      <c r="A188" s="2259" t="s">
        <v>1520</v>
      </c>
      <c r="B188" s="2284" t="s">
        <v>3600</v>
      </c>
      <c r="C188" s="2284" t="s">
        <v>1521</v>
      </c>
      <c r="D188" s="2284" t="s">
        <v>3688</v>
      </c>
      <c r="E188" s="2260" t="s">
        <v>271</v>
      </c>
      <c r="F188" s="2259" t="s">
        <v>9898</v>
      </c>
      <c r="G188" s="2259" t="s">
        <v>9899</v>
      </c>
      <c r="H188" s="2259" t="s">
        <v>9900</v>
      </c>
      <c r="I188" s="2259" t="s">
        <v>9201</v>
      </c>
      <c r="J188" s="2259" t="s">
        <v>9901</v>
      </c>
    </row>
    <row r="189" spans="1:10" ht="48" customHeight="1">
      <c r="A189" s="2259" t="s">
        <v>4479</v>
      </c>
      <c r="B189" s="2284" t="s">
        <v>3558</v>
      </c>
      <c r="C189" s="2284" t="s">
        <v>694</v>
      </c>
      <c r="D189" s="2284" t="s">
        <v>3615</v>
      </c>
      <c r="E189" s="2260" t="s">
        <v>275</v>
      </c>
      <c r="F189" s="2259" t="s">
        <v>9371</v>
      </c>
      <c r="G189" s="2259" t="s">
        <v>9902</v>
      </c>
      <c r="H189" s="2259" t="s">
        <v>9903</v>
      </c>
      <c r="I189" s="2259" t="s">
        <v>9201</v>
      </c>
      <c r="J189" s="2259" t="s">
        <v>9904</v>
      </c>
    </row>
    <row r="190" spans="1:10" ht="48" customHeight="1">
      <c r="A190" s="2259" t="s">
        <v>4318</v>
      </c>
      <c r="B190" s="2284" t="s">
        <v>3558</v>
      </c>
      <c r="C190" s="2284" t="s">
        <v>585</v>
      </c>
      <c r="D190" s="2284" t="s">
        <v>3852</v>
      </c>
      <c r="E190" s="2260" t="s">
        <v>275</v>
      </c>
      <c r="F190" s="2259" t="s">
        <v>9905</v>
      </c>
      <c r="G190" s="2259" t="s">
        <v>9906</v>
      </c>
      <c r="H190" s="2259" t="s">
        <v>9907</v>
      </c>
      <c r="I190" s="2259" t="s">
        <v>9201</v>
      </c>
      <c r="J190" s="2259" t="s">
        <v>9908</v>
      </c>
    </row>
    <row r="191" spans="1:10" ht="36" customHeight="1">
      <c r="A191" s="2259" t="s">
        <v>1842</v>
      </c>
      <c r="B191" s="2284" t="s">
        <v>3600</v>
      </c>
      <c r="C191" s="2284" t="s">
        <v>1843</v>
      </c>
      <c r="D191" s="2284" t="s">
        <v>4700</v>
      </c>
      <c r="E191" s="2260" t="s">
        <v>322</v>
      </c>
      <c r="F191" s="2259" t="s">
        <v>9645</v>
      </c>
      <c r="G191" s="2259" t="s">
        <v>9909</v>
      </c>
      <c r="H191" s="2259" t="s">
        <v>9910</v>
      </c>
      <c r="I191" s="2259" t="s">
        <v>9201</v>
      </c>
      <c r="J191" s="2259" t="s">
        <v>9911</v>
      </c>
    </row>
    <row r="192" spans="1:10" ht="60" customHeight="1">
      <c r="A192" s="2259" t="s">
        <v>1950</v>
      </c>
      <c r="B192" s="2284" t="s">
        <v>3600</v>
      </c>
      <c r="C192" s="2284" t="s">
        <v>1951</v>
      </c>
      <c r="D192" s="2284" t="s">
        <v>3988</v>
      </c>
      <c r="E192" s="2260" t="s">
        <v>322</v>
      </c>
      <c r="F192" s="2259" t="s">
        <v>9281</v>
      </c>
      <c r="G192" s="2259" t="s">
        <v>7094</v>
      </c>
      <c r="H192" s="2259" t="s">
        <v>7096</v>
      </c>
      <c r="I192" s="2259" t="s">
        <v>9201</v>
      </c>
      <c r="J192" s="2259" t="s">
        <v>9912</v>
      </c>
    </row>
    <row r="193" spans="1:10" ht="60" customHeight="1">
      <c r="A193" s="2259" t="s">
        <v>1938</v>
      </c>
      <c r="B193" s="2284" t="s">
        <v>3600</v>
      </c>
      <c r="C193" s="2284" t="s">
        <v>1939</v>
      </c>
      <c r="D193" s="2284" t="s">
        <v>4700</v>
      </c>
      <c r="E193" s="2260" t="s">
        <v>271</v>
      </c>
      <c r="F193" s="2259" t="s">
        <v>9281</v>
      </c>
      <c r="G193" s="2259" t="s">
        <v>7101</v>
      </c>
      <c r="H193" s="2259" t="s">
        <v>7102</v>
      </c>
      <c r="I193" s="2259" t="s">
        <v>9201</v>
      </c>
      <c r="J193" s="2259" t="s">
        <v>9913</v>
      </c>
    </row>
    <row r="194" spans="1:10" ht="24" customHeight="1">
      <c r="A194" s="2259" t="s">
        <v>6034</v>
      </c>
      <c r="B194" s="2284" t="s">
        <v>3558</v>
      </c>
      <c r="C194" s="2284" t="s">
        <v>2031</v>
      </c>
      <c r="D194" s="2284" t="s">
        <v>4700</v>
      </c>
      <c r="E194" s="2260" t="s">
        <v>275</v>
      </c>
      <c r="F194" s="2259" t="s">
        <v>9914</v>
      </c>
      <c r="G194" s="2259" t="s">
        <v>9915</v>
      </c>
      <c r="H194" s="2259" t="s">
        <v>9916</v>
      </c>
      <c r="I194" s="2259" t="s">
        <v>9201</v>
      </c>
      <c r="J194" s="2259" t="s">
        <v>9917</v>
      </c>
    </row>
    <row r="195" spans="1:10" ht="48" customHeight="1">
      <c r="A195" s="2259" t="s">
        <v>6030</v>
      </c>
      <c r="B195" s="2284" t="s">
        <v>3558</v>
      </c>
      <c r="C195" s="2284" t="s">
        <v>2028</v>
      </c>
      <c r="D195" s="2284" t="s">
        <v>3705</v>
      </c>
      <c r="E195" s="2260" t="s">
        <v>689</v>
      </c>
      <c r="F195" s="2259" t="s">
        <v>9487</v>
      </c>
      <c r="G195" s="2259" t="s">
        <v>9918</v>
      </c>
      <c r="H195" s="2259" t="s">
        <v>9919</v>
      </c>
      <c r="I195" s="2259" t="s">
        <v>9201</v>
      </c>
      <c r="J195" s="2259" t="s">
        <v>9920</v>
      </c>
    </row>
    <row r="196" spans="1:10" ht="48" customHeight="1">
      <c r="A196" s="2259" t="s">
        <v>1451</v>
      </c>
      <c r="B196" s="2284" t="s">
        <v>3600</v>
      </c>
      <c r="C196" s="2284" t="s">
        <v>1452</v>
      </c>
      <c r="D196" s="2284" t="s">
        <v>3688</v>
      </c>
      <c r="E196" s="2260" t="s">
        <v>347</v>
      </c>
      <c r="F196" s="2259" t="s">
        <v>9921</v>
      </c>
      <c r="G196" s="2259" t="s">
        <v>9922</v>
      </c>
      <c r="H196" s="2259" t="s">
        <v>9923</v>
      </c>
      <c r="I196" s="2259" t="s">
        <v>9201</v>
      </c>
      <c r="J196" s="2259" t="s">
        <v>9924</v>
      </c>
    </row>
    <row r="197" spans="1:10" ht="24" customHeight="1">
      <c r="A197" s="2259" t="s">
        <v>908</v>
      </c>
      <c r="B197" s="2284" t="s">
        <v>3600</v>
      </c>
      <c r="C197" s="2284" t="s">
        <v>4770</v>
      </c>
      <c r="D197" s="2284" t="s">
        <v>3615</v>
      </c>
      <c r="E197" s="2260" t="s">
        <v>347</v>
      </c>
      <c r="F197" s="2259" t="s">
        <v>9925</v>
      </c>
      <c r="G197" s="2259" t="s">
        <v>9926</v>
      </c>
      <c r="H197" s="2259" t="s">
        <v>9927</v>
      </c>
      <c r="I197" s="2259" t="s">
        <v>9201</v>
      </c>
      <c r="J197" s="2259" t="s">
        <v>9928</v>
      </c>
    </row>
    <row r="198" spans="1:10" ht="36" customHeight="1">
      <c r="A198" s="2259" t="s">
        <v>1471</v>
      </c>
      <c r="B198" s="2284" t="s">
        <v>3600</v>
      </c>
      <c r="C198" s="2284" t="s">
        <v>1472</v>
      </c>
      <c r="D198" s="2284" t="s">
        <v>3688</v>
      </c>
      <c r="E198" s="2260" t="s">
        <v>271</v>
      </c>
      <c r="F198" s="2259" t="s">
        <v>9929</v>
      </c>
      <c r="G198" s="2259" t="s">
        <v>9930</v>
      </c>
      <c r="H198" s="2259" t="s">
        <v>9931</v>
      </c>
      <c r="I198" s="2259" t="s">
        <v>9201</v>
      </c>
      <c r="J198" s="2259" t="s">
        <v>9932</v>
      </c>
    </row>
    <row r="199" spans="1:10" ht="48" customHeight="1">
      <c r="A199" s="2259" t="s">
        <v>4947</v>
      </c>
      <c r="B199" s="2284" t="s">
        <v>3558</v>
      </c>
      <c r="C199" s="2284" t="s">
        <v>1052</v>
      </c>
      <c r="D199" s="2284" t="s">
        <v>3705</v>
      </c>
      <c r="E199" s="2260" t="s">
        <v>271</v>
      </c>
      <c r="F199" s="2259" t="s">
        <v>9791</v>
      </c>
      <c r="G199" s="2259" t="s">
        <v>9933</v>
      </c>
      <c r="H199" s="2259" t="s">
        <v>9934</v>
      </c>
      <c r="I199" s="2259" t="s">
        <v>9201</v>
      </c>
      <c r="J199" s="2259" t="s">
        <v>9935</v>
      </c>
    </row>
    <row r="200" spans="1:10" ht="24" customHeight="1">
      <c r="A200" s="2259" t="s">
        <v>747</v>
      </c>
      <c r="B200" s="2284" t="s">
        <v>3600</v>
      </c>
      <c r="C200" s="2284" t="s">
        <v>748</v>
      </c>
      <c r="D200" s="2284" t="s">
        <v>3674</v>
      </c>
      <c r="E200" s="2260" t="s">
        <v>347</v>
      </c>
      <c r="F200" s="2259" t="s">
        <v>9936</v>
      </c>
      <c r="G200" s="2259" t="s">
        <v>9937</v>
      </c>
      <c r="H200" s="2259" t="s">
        <v>9938</v>
      </c>
      <c r="I200" s="2259" t="s">
        <v>9201</v>
      </c>
      <c r="J200" s="2259" t="s">
        <v>9939</v>
      </c>
    </row>
    <row r="201" spans="1:10" ht="24" customHeight="1">
      <c r="A201" s="2259" t="s">
        <v>4045</v>
      </c>
      <c r="B201" s="2284" t="s">
        <v>3600</v>
      </c>
      <c r="C201" s="2284" t="s">
        <v>4046</v>
      </c>
      <c r="D201" s="2284" t="s">
        <v>3988</v>
      </c>
      <c r="E201" s="2260" t="s">
        <v>275</v>
      </c>
      <c r="F201" s="2259" t="s">
        <v>9940</v>
      </c>
      <c r="G201" s="2259" t="s">
        <v>9941</v>
      </c>
      <c r="H201" s="2259" t="s">
        <v>9942</v>
      </c>
      <c r="I201" s="2259" t="s">
        <v>9201</v>
      </c>
      <c r="J201" s="2259" t="s">
        <v>9943</v>
      </c>
    </row>
    <row r="202" spans="1:10" ht="24" customHeight="1">
      <c r="A202" s="2259" t="s">
        <v>5041</v>
      </c>
      <c r="B202" s="2284" t="s">
        <v>3558</v>
      </c>
      <c r="C202" s="2284" t="s">
        <v>1125</v>
      </c>
      <c r="D202" s="2284" t="s">
        <v>3705</v>
      </c>
      <c r="E202" s="2260" t="s">
        <v>271</v>
      </c>
      <c r="F202" s="2259" t="s">
        <v>9281</v>
      </c>
      <c r="G202" s="2259" t="s">
        <v>9944</v>
      </c>
      <c r="H202" s="2259" t="s">
        <v>9945</v>
      </c>
      <c r="I202" s="2259" t="s">
        <v>9208</v>
      </c>
      <c r="J202" s="2259" t="s">
        <v>9946</v>
      </c>
    </row>
    <row r="203" spans="1:10" ht="24" customHeight="1">
      <c r="A203" s="2259" t="s">
        <v>1422</v>
      </c>
      <c r="B203" s="2284" t="s">
        <v>3600</v>
      </c>
      <c r="C203" s="2284" t="s">
        <v>1423</v>
      </c>
      <c r="D203" s="2284" t="s">
        <v>3688</v>
      </c>
      <c r="E203" s="2260" t="s">
        <v>271</v>
      </c>
      <c r="F203" s="2259" t="s">
        <v>9270</v>
      </c>
      <c r="G203" s="2259" t="s">
        <v>9947</v>
      </c>
      <c r="H203" s="2259" t="s">
        <v>9947</v>
      </c>
      <c r="I203" s="2259" t="s">
        <v>9208</v>
      </c>
      <c r="J203" s="2259" t="s">
        <v>9948</v>
      </c>
    </row>
    <row r="204" spans="1:10" ht="24" customHeight="1">
      <c r="A204" s="2259" t="s">
        <v>383</v>
      </c>
      <c r="B204" s="2284" t="s">
        <v>3600</v>
      </c>
      <c r="C204" s="2284" t="s">
        <v>384</v>
      </c>
      <c r="D204" s="2284" t="s">
        <v>4005</v>
      </c>
      <c r="E204" s="2260" t="s">
        <v>275</v>
      </c>
      <c r="F204" s="2259" t="s">
        <v>9949</v>
      </c>
      <c r="G204" s="2259" t="s">
        <v>6910</v>
      </c>
      <c r="H204" s="2259" t="s">
        <v>9950</v>
      </c>
      <c r="I204" s="2259" t="s">
        <v>9208</v>
      </c>
      <c r="J204" s="2259" t="s">
        <v>9951</v>
      </c>
    </row>
    <row r="205" spans="1:10" ht="24" customHeight="1">
      <c r="A205" s="2259" t="s">
        <v>3585</v>
      </c>
      <c r="B205" s="2284" t="s">
        <v>3554</v>
      </c>
      <c r="C205" s="2284" t="s">
        <v>274</v>
      </c>
      <c r="D205" s="2284">
        <v>0</v>
      </c>
      <c r="E205" s="2260" t="s">
        <v>275</v>
      </c>
      <c r="F205" s="2259" t="s">
        <v>9952</v>
      </c>
      <c r="G205" s="2259" t="s">
        <v>7163</v>
      </c>
      <c r="H205" s="2259" t="s">
        <v>7164</v>
      </c>
      <c r="I205" s="2259" t="s">
        <v>9208</v>
      </c>
      <c r="J205" s="2259" t="s">
        <v>8409</v>
      </c>
    </row>
    <row r="206" spans="1:10" ht="84" customHeight="1">
      <c r="A206" s="2259" t="s">
        <v>1532</v>
      </c>
      <c r="B206" s="2284" t="s">
        <v>3600</v>
      </c>
      <c r="C206" s="2284" t="s">
        <v>1533</v>
      </c>
      <c r="D206" s="2284" t="s">
        <v>3688</v>
      </c>
      <c r="E206" s="2260" t="s">
        <v>271</v>
      </c>
      <c r="F206" s="2259" t="s">
        <v>9565</v>
      </c>
      <c r="G206" s="2259" t="s">
        <v>9953</v>
      </c>
      <c r="H206" s="2259" t="s">
        <v>9954</v>
      </c>
      <c r="I206" s="2259" t="s">
        <v>9208</v>
      </c>
      <c r="J206" s="2259" t="s">
        <v>9955</v>
      </c>
    </row>
    <row r="207" spans="1:10" ht="24" customHeight="1">
      <c r="A207" s="2259" t="s">
        <v>4759</v>
      </c>
      <c r="B207" s="2284" t="s">
        <v>3600</v>
      </c>
      <c r="C207" s="2284" t="s">
        <v>893</v>
      </c>
      <c r="D207" s="2284" t="s">
        <v>3688</v>
      </c>
      <c r="E207" s="2260" t="s">
        <v>271</v>
      </c>
      <c r="F207" s="2259" t="s">
        <v>9565</v>
      </c>
      <c r="G207" s="2259" t="s">
        <v>9953</v>
      </c>
      <c r="H207" s="2259" t="s">
        <v>9954</v>
      </c>
      <c r="I207" s="2259" t="s">
        <v>9208</v>
      </c>
      <c r="J207" s="2259" t="s">
        <v>9956</v>
      </c>
    </row>
    <row r="208" spans="1:10" ht="60" customHeight="1">
      <c r="A208" s="2259" t="s">
        <v>1932</v>
      </c>
      <c r="B208" s="2284" t="s">
        <v>3600</v>
      </c>
      <c r="C208" s="2284" t="s">
        <v>1933</v>
      </c>
      <c r="D208" s="2284" t="s">
        <v>4700</v>
      </c>
      <c r="E208" s="2260" t="s">
        <v>271</v>
      </c>
      <c r="F208" s="2259" t="s">
        <v>9281</v>
      </c>
      <c r="G208" s="2259" t="s">
        <v>7173</v>
      </c>
      <c r="H208" s="2259" t="s">
        <v>7174</v>
      </c>
      <c r="I208" s="2259" t="s">
        <v>9208</v>
      </c>
      <c r="J208" s="2259" t="s">
        <v>9957</v>
      </c>
    </row>
    <row r="209" spans="1:10" ht="48" customHeight="1">
      <c r="A209" s="2259" t="s">
        <v>4941</v>
      </c>
      <c r="B209" s="2284" t="s">
        <v>3558</v>
      </c>
      <c r="C209" s="2284" t="s">
        <v>1049</v>
      </c>
      <c r="D209" s="2284" t="s">
        <v>3705</v>
      </c>
      <c r="E209" s="2260" t="s">
        <v>271</v>
      </c>
      <c r="F209" s="2259" t="s">
        <v>9576</v>
      </c>
      <c r="G209" s="2259" t="s">
        <v>9958</v>
      </c>
      <c r="H209" s="2259" t="s">
        <v>9959</v>
      </c>
      <c r="I209" s="2259" t="s">
        <v>9208</v>
      </c>
      <c r="J209" s="2259" t="s">
        <v>9960</v>
      </c>
    </row>
    <row r="210" spans="1:10" ht="36" customHeight="1">
      <c r="A210" s="2259" t="s">
        <v>1211</v>
      </c>
      <c r="B210" s="2284" t="s">
        <v>3600</v>
      </c>
      <c r="C210" s="2284" t="s">
        <v>1212</v>
      </c>
      <c r="D210" s="2284" t="s">
        <v>3705</v>
      </c>
      <c r="E210" s="2260" t="s">
        <v>316</v>
      </c>
      <c r="F210" s="2259" t="s">
        <v>9487</v>
      </c>
      <c r="G210" s="2259" t="s">
        <v>9961</v>
      </c>
      <c r="H210" s="2259" t="s">
        <v>9962</v>
      </c>
      <c r="I210" s="2259" t="s">
        <v>9208</v>
      </c>
      <c r="J210" s="2259" t="s">
        <v>9963</v>
      </c>
    </row>
    <row r="211" spans="1:10" ht="36" customHeight="1">
      <c r="A211" s="2259" t="s">
        <v>1147</v>
      </c>
      <c r="B211" s="2284" t="s">
        <v>3600</v>
      </c>
      <c r="C211" s="2284" t="s">
        <v>1148</v>
      </c>
      <c r="D211" s="2284" t="s">
        <v>3859</v>
      </c>
      <c r="E211" s="2260" t="s">
        <v>347</v>
      </c>
      <c r="F211" s="2259" t="s">
        <v>9964</v>
      </c>
      <c r="G211" s="2259" t="s">
        <v>9965</v>
      </c>
      <c r="H211" s="2259" t="s">
        <v>9966</v>
      </c>
      <c r="I211" s="2259" t="s">
        <v>9208</v>
      </c>
      <c r="J211" s="2259" t="s">
        <v>9967</v>
      </c>
    </row>
    <row r="212" spans="1:10" ht="36" customHeight="1">
      <c r="A212" s="2259" t="s">
        <v>1986</v>
      </c>
      <c r="B212" s="2284" t="s">
        <v>3600</v>
      </c>
      <c r="C212" s="2284" t="s">
        <v>1987</v>
      </c>
      <c r="D212" s="2284" t="s">
        <v>4700</v>
      </c>
      <c r="E212" s="2260" t="s">
        <v>1988</v>
      </c>
      <c r="F212" s="2259" t="s">
        <v>9576</v>
      </c>
      <c r="G212" s="2259" t="s">
        <v>9968</v>
      </c>
      <c r="H212" s="2259" t="s">
        <v>9969</v>
      </c>
      <c r="I212" s="2259" t="s">
        <v>9208</v>
      </c>
      <c r="J212" s="2259" t="s">
        <v>9970</v>
      </c>
    </row>
    <row r="213" spans="1:10" ht="48" customHeight="1">
      <c r="A213" s="2259" t="s">
        <v>1729</v>
      </c>
      <c r="B213" s="2284" t="s">
        <v>3600</v>
      </c>
      <c r="C213" s="2284" t="s">
        <v>5760</v>
      </c>
      <c r="D213" s="2284" t="s">
        <v>3688</v>
      </c>
      <c r="E213" s="2260" t="s">
        <v>347</v>
      </c>
      <c r="F213" s="2259" t="s">
        <v>9971</v>
      </c>
      <c r="G213" s="2259" t="s">
        <v>9972</v>
      </c>
      <c r="H213" s="2259" t="s">
        <v>9973</v>
      </c>
      <c r="I213" s="2259" t="s">
        <v>9208</v>
      </c>
      <c r="J213" s="2259" t="s">
        <v>9974</v>
      </c>
    </row>
    <row r="214" spans="1:10" ht="24" customHeight="1">
      <c r="A214" s="2259" t="s">
        <v>1232</v>
      </c>
      <c r="B214" s="2284" t="s">
        <v>3600</v>
      </c>
      <c r="C214" s="2284" t="s">
        <v>1233</v>
      </c>
      <c r="D214" s="2284" t="s">
        <v>3688</v>
      </c>
      <c r="E214" s="2260" t="s">
        <v>347</v>
      </c>
      <c r="F214" s="2259" t="s">
        <v>9975</v>
      </c>
      <c r="G214" s="2259" t="s">
        <v>9976</v>
      </c>
      <c r="H214" s="2259" t="s">
        <v>9977</v>
      </c>
      <c r="I214" s="2259" t="s">
        <v>9208</v>
      </c>
      <c r="J214" s="2259" t="s">
        <v>9978</v>
      </c>
    </row>
    <row r="215" spans="1:10" ht="24" customHeight="1">
      <c r="A215" s="2259" t="s">
        <v>4611</v>
      </c>
      <c r="B215" s="2284" t="s">
        <v>3558</v>
      </c>
      <c r="C215" s="2284" t="s">
        <v>4612</v>
      </c>
      <c r="D215" s="2284" t="s">
        <v>3712</v>
      </c>
      <c r="E215" s="2260" t="s">
        <v>275</v>
      </c>
      <c r="F215" s="2259" t="s">
        <v>9979</v>
      </c>
      <c r="G215" s="2259" t="s">
        <v>9980</v>
      </c>
      <c r="H215" s="2259" t="s">
        <v>9981</v>
      </c>
      <c r="I215" s="2259" t="s">
        <v>9208</v>
      </c>
      <c r="J215" s="2259" t="s">
        <v>9982</v>
      </c>
    </row>
    <row r="216" spans="1:10" ht="24" customHeight="1">
      <c r="A216" s="2259" t="s">
        <v>2092</v>
      </c>
      <c r="B216" s="2284" t="s">
        <v>3600</v>
      </c>
      <c r="C216" s="2284" t="s">
        <v>2093</v>
      </c>
      <c r="D216" s="2284" t="s">
        <v>4700</v>
      </c>
      <c r="E216" s="2260" t="s">
        <v>271</v>
      </c>
      <c r="F216" s="2259" t="s">
        <v>9281</v>
      </c>
      <c r="G216" s="2259" t="s">
        <v>9983</v>
      </c>
      <c r="H216" s="2259" t="s">
        <v>9984</v>
      </c>
      <c r="I216" s="2259" t="s">
        <v>9208</v>
      </c>
      <c r="J216" s="2259" t="s">
        <v>9985</v>
      </c>
    </row>
    <row r="217" spans="1:10" ht="24" customHeight="1">
      <c r="A217" s="2259" t="s">
        <v>6104</v>
      </c>
      <c r="B217" s="2284" t="s">
        <v>3558</v>
      </c>
      <c r="C217" s="2284" t="s">
        <v>2085</v>
      </c>
      <c r="D217" s="2284" t="s">
        <v>3705</v>
      </c>
      <c r="E217" s="2260" t="s">
        <v>271</v>
      </c>
      <c r="F217" s="2259" t="s">
        <v>9281</v>
      </c>
      <c r="G217" s="2259" t="s">
        <v>9986</v>
      </c>
      <c r="H217" s="2259" t="s">
        <v>9987</v>
      </c>
      <c r="I217" s="2259" t="s">
        <v>9208</v>
      </c>
      <c r="J217" s="2259" t="s">
        <v>9988</v>
      </c>
    </row>
    <row r="218" spans="1:10" ht="24" customHeight="1">
      <c r="A218" s="2259" t="s">
        <v>4439</v>
      </c>
      <c r="B218" s="2284" t="s">
        <v>3558</v>
      </c>
      <c r="C218" s="2284" t="s">
        <v>666</v>
      </c>
      <c r="D218" s="2284" t="s">
        <v>3615</v>
      </c>
      <c r="E218" s="2260" t="s">
        <v>275</v>
      </c>
      <c r="F218" s="2259" t="s">
        <v>9989</v>
      </c>
      <c r="G218" s="2259" t="s">
        <v>9990</v>
      </c>
      <c r="H218" s="2259" t="s">
        <v>9991</v>
      </c>
      <c r="I218" s="2259" t="s">
        <v>9208</v>
      </c>
      <c r="J218" s="2259" t="s">
        <v>9992</v>
      </c>
    </row>
    <row r="219" spans="1:10" ht="24" customHeight="1">
      <c r="A219" s="2259" t="s">
        <v>1572</v>
      </c>
      <c r="B219" s="2284" t="s">
        <v>3600</v>
      </c>
      <c r="C219" s="2284" t="s">
        <v>1573</v>
      </c>
      <c r="D219" s="2284" t="s">
        <v>3688</v>
      </c>
      <c r="E219" s="2260" t="s">
        <v>271</v>
      </c>
      <c r="F219" s="2259" t="s">
        <v>9993</v>
      </c>
      <c r="G219" s="2259" t="s">
        <v>6577</v>
      </c>
      <c r="H219" s="2259" t="s">
        <v>9994</v>
      </c>
      <c r="I219" s="2259" t="s">
        <v>9208</v>
      </c>
      <c r="J219" s="2259" t="s">
        <v>9995</v>
      </c>
    </row>
    <row r="220" spans="1:10" ht="24" customHeight="1">
      <c r="A220" s="2259" t="s">
        <v>532</v>
      </c>
      <c r="B220" s="2284" t="s">
        <v>3600</v>
      </c>
      <c r="C220" s="2284" t="s">
        <v>4225</v>
      </c>
      <c r="D220" s="2284" t="s">
        <v>3606</v>
      </c>
      <c r="E220" s="2260" t="s">
        <v>322</v>
      </c>
      <c r="F220" s="2259" t="s">
        <v>9996</v>
      </c>
      <c r="G220" s="2259" t="s">
        <v>9997</v>
      </c>
      <c r="H220" s="2259" t="s">
        <v>9998</v>
      </c>
      <c r="I220" s="2259" t="s">
        <v>9208</v>
      </c>
      <c r="J220" s="2259" t="s">
        <v>9999</v>
      </c>
    </row>
    <row r="221" spans="1:10" ht="48" customHeight="1">
      <c r="A221" s="2259" t="s">
        <v>2005</v>
      </c>
      <c r="B221" s="2284" t="s">
        <v>3600</v>
      </c>
      <c r="C221" s="2284" t="s">
        <v>2006</v>
      </c>
      <c r="D221" s="2284" t="s">
        <v>4079</v>
      </c>
      <c r="E221" s="2260" t="s">
        <v>1797</v>
      </c>
      <c r="F221" s="2259" t="s">
        <v>9270</v>
      </c>
      <c r="G221" s="2259" t="s">
        <v>10000</v>
      </c>
      <c r="H221" s="2259" t="s">
        <v>10000</v>
      </c>
      <c r="I221" s="2259" t="s">
        <v>9208</v>
      </c>
      <c r="J221" s="2259" t="s">
        <v>10001</v>
      </c>
    </row>
    <row r="222" spans="1:10" ht="60" customHeight="1">
      <c r="A222" s="2259" t="s">
        <v>1857</v>
      </c>
      <c r="B222" s="2284" t="s">
        <v>3600</v>
      </c>
      <c r="C222" s="2284" t="s">
        <v>1858</v>
      </c>
      <c r="D222" s="2284" t="s">
        <v>4700</v>
      </c>
      <c r="E222" s="2260" t="s">
        <v>1859</v>
      </c>
      <c r="F222" s="2259" t="s">
        <v>10002</v>
      </c>
      <c r="G222" s="2259" t="s">
        <v>10003</v>
      </c>
      <c r="H222" s="2259" t="s">
        <v>10004</v>
      </c>
      <c r="I222" s="2259" t="s">
        <v>9208</v>
      </c>
      <c r="J222" s="2259" t="s">
        <v>10005</v>
      </c>
    </row>
    <row r="223" spans="1:10" ht="60" customHeight="1">
      <c r="A223" s="2259" t="s">
        <v>4270</v>
      </c>
      <c r="B223" s="2284" t="s">
        <v>3558</v>
      </c>
      <c r="C223" s="2284" t="s">
        <v>569</v>
      </c>
      <c r="D223" s="2284" t="s">
        <v>3852</v>
      </c>
      <c r="E223" s="2260" t="s">
        <v>275</v>
      </c>
      <c r="F223" s="2259" t="s">
        <v>10006</v>
      </c>
      <c r="G223" s="2259" t="s">
        <v>10007</v>
      </c>
      <c r="H223" s="2259" t="s">
        <v>10008</v>
      </c>
      <c r="I223" s="2259" t="s">
        <v>9208</v>
      </c>
      <c r="J223" s="2259" t="s">
        <v>10009</v>
      </c>
    </row>
    <row r="224" spans="1:10" ht="24" customHeight="1">
      <c r="A224" s="2259" t="s">
        <v>4669</v>
      </c>
      <c r="B224" s="2284" t="s">
        <v>3558</v>
      </c>
      <c r="C224" s="2284" t="s">
        <v>826</v>
      </c>
      <c r="D224" s="2284" t="s">
        <v>3615</v>
      </c>
      <c r="E224" s="2260" t="s">
        <v>689</v>
      </c>
      <c r="F224" s="2259" t="s">
        <v>10010</v>
      </c>
      <c r="G224" s="2259" t="s">
        <v>10011</v>
      </c>
      <c r="H224" s="2259" t="s">
        <v>10012</v>
      </c>
      <c r="I224" s="2259" t="s">
        <v>9208</v>
      </c>
      <c r="J224" s="2259" t="s">
        <v>10013</v>
      </c>
    </row>
    <row r="225" spans="1:10" ht="60" customHeight="1">
      <c r="A225" s="2259" t="s">
        <v>1960</v>
      </c>
      <c r="B225" s="2284" t="s">
        <v>3600</v>
      </c>
      <c r="C225" s="2284" t="s">
        <v>1961</v>
      </c>
      <c r="D225" s="2284" t="s">
        <v>4700</v>
      </c>
      <c r="E225" s="2260" t="s">
        <v>322</v>
      </c>
      <c r="F225" s="2259" t="s">
        <v>9485</v>
      </c>
      <c r="G225" s="2259" t="s">
        <v>10014</v>
      </c>
      <c r="H225" s="2259" t="s">
        <v>10015</v>
      </c>
      <c r="I225" s="2259" t="s">
        <v>9208</v>
      </c>
      <c r="J225" s="2259" t="s">
        <v>10016</v>
      </c>
    </row>
    <row r="226" spans="1:10" ht="60" customHeight="1">
      <c r="A226" s="2259" t="s">
        <v>4521</v>
      </c>
      <c r="B226" s="2284" t="s">
        <v>3558</v>
      </c>
      <c r="C226" s="2284" t="s">
        <v>720</v>
      </c>
      <c r="D226" s="2284" t="s">
        <v>3859</v>
      </c>
      <c r="E226" s="2260" t="s">
        <v>275</v>
      </c>
      <c r="F226" s="2259" t="s">
        <v>10017</v>
      </c>
      <c r="G226" s="2259" t="s">
        <v>10018</v>
      </c>
      <c r="H226" s="2259" t="s">
        <v>10019</v>
      </c>
      <c r="I226" s="2259" t="s">
        <v>9208</v>
      </c>
      <c r="J226" s="2259" t="s">
        <v>10020</v>
      </c>
    </row>
    <row r="227" spans="1:10" ht="48" customHeight="1">
      <c r="A227" s="2259" t="s">
        <v>1613</v>
      </c>
      <c r="B227" s="2284" t="s">
        <v>3600</v>
      </c>
      <c r="C227" s="2284" t="s">
        <v>1614</v>
      </c>
      <c r="D227" s="2284" t="s">
        <v>3688</v>
      </c>
      <c r="E227" s="2260" t="s">
        <v>1797</v>
      </c>
      <c r="F227" s="2259" t="s">
        <v>10021</v>
      </c>
      <c r="G227" s="2259" t="s">
        <v>10022</v>
      </c>
      <c r="H227" s="2259" t="s">
        <v>10023</v>
      </c>
      <c r="I227" s="2259" t="s">
        <v>9213</v>
      </c>
      <c r="J227" s="2259" t="s">
        <v>10024</v>
      </c>
    </row>
    <row r="228" spans="1:10" ht="24" customHeight="1">
      <c r="A228" s="2259" t="s">
        <v>806</v>
      </c>
      <c r="B228" s="2284" t="s">
        <v>3600</v>
      </c>
      <c r="C228" s="2284" t="s">
        <v>807</v>
      </c>
      <c r="D228" s="2284" t="s">
        <v>4633</v>
      </c>
      <c r="E228" s="2260" t="s">
        <v>275</v>
      </c>
      <c r="F228" s="2259" t="s">
        <v>9371</v>
      </c>
      <c r="G228" s="2259" t="s">
        <v>10025</v>
      </c>
      <c r="H228" s="2259" t="s">
        <v>10026</v>
      </c>
      <c r="I228" s="2259" t="s">
        <v>9213</v>
      </c>
      <c r="J228" s="2259" t="s">
        <v>10027</v>
      </c>
    </row>
    <row r="229" spans="1:10" ht="36" customHeight="1">
      <c r="A229" s="2259" t="s">
        <v>1063</v>
      </c>
      <c r="B229" s="2284" t="s">
        <v>3600</v>
      </c>
      <c r="C229" s="2284" t="s">
        <v>4961</v>
      </c>
      <c r="D229" s="2284" t="s">
        <v>4415</v>
      </c>
      <c r="E229" s="2260" t="s">
        <v>322</v>
      </c>
      <c r="F229" s="2259" t="s">
        <v>9791</v>
      </c>
      <c r="G229" s="2259" t="s">
        <v>10028</v>
      </c>
      <c r="H229" s="2259" t="s">
        <v>10029</v>
      </c>
      <c r="I229" s="2259" t="s">
        <v>9213</v>
      </c>
      <c r="J229" s="2259" t="s">
        <v>10030</v>
      </c>
    </row>
    <row r="230" spans="1:10" ht="36" customHeight="1">
      <c r="A230" s="2259" t="s">
        <v>1638</v>
      </c>
      <c r="B230" s="2284" t="s">
        <v>3600</v>
      </c>
      <c r="C230" s="2284" t="s">
        <v>1639</v>
      </c>
      <c r="D230" s="2284" t="s">
        <v>3688</v>
      </c>
      <c r="E230" s="2260" t="s">
        <v>322</v>
      </c>
      <c r="F230" s="2259" t="s">
        <v>9645</v>
      </c>
      <c r="G230" s="2259" t="s">
        <v>10031</v>
      </c>
      <c r="H230" s="2259" t="s">
        <v>10032</v>
      </c>
      <c r="I230" s="2259" t="s">
        <v>9213</v>
      </c>
      <c r="J230" s="2259" t="s">
        <v>10033</v>
      </c>
    </row>
    <row r="231" spans="1:10" ht="60" customHeight="1">
      <c r="A231" s="2259" t="s">
        <v>1973</v>
      </c>
      <c r="B231" s="2284" t="s">
        <v>3600</v>
      </c>
      <c r="C231" s="2284" t="s">
        <v>1974</v>
      </c>
      <c r="D231" s="2284" t="s">
        <v>4700</v>
      </c>
      <c r="E231" s="2260" t="s">
        <v>316</v>
      </c>
      <c r="F231" s="2259" t="s">
        <v>9302</v>
      </c>
      <c r="G231" s="2259" t="s">
        <v>10034</v>
      </c>
      <c r="H231" s="2259" t="s">
        <v>10035</v>
      </c>
      <c r="I231" s="2259" t="s">
        <v>9213</v>
      </c>
      <c r="J231" s="2259" t="s">
        <v>10036</v>
      </c>
    </row>
    <row r="232" spans="1:10" ht="24" customHeight="1">
      <c r="A232" s="2259" t="s">
        <v>5396</v>
      </c>
      <c r="B232" s="2284" t="s">
        <v>3558</v>
      </c>
      <c r="C232" s="2284" t="s">
        <v>1387</v>
      </c>
      <c r="D232" s="2284" t="s">
        <v>3688</v>
      </c>
      <c r="E232" s="2260" t="s">
        <v>271</v>
      </c>
      <c r="F232" s="2259" t="s">
        <v>9332</v>
      </c>
      <c r="G232" s="2259" t="s">
        <v>10037</v>
      </c>
      <c r="H232" s="2259" t="s">
        <v>10038</v>
      </c>
      <c r="I232" s="2259" t="s">
        <v>9213</v>
      </c>
      <c r="J232" s="2259" t="s">
        <v>10039</v>
      </c>
    </row>
    <row r="233" spans="1:10" ht="24" customHeight="1">
      <c r="A233" s="2259" t="s">
        <v>5440</v>
      </c>
      <c r="B233" s="2284" t="s">
        <v>3554</v>
      </c>
      <c r="C233" s="2284" t="s">
        <v>1431</v>
      </c>
      <c r="D233" s="2284">
        <v>63</v>
      </c>
      <c r="E233" s="2260" t="s">
        <v>271</v>
      </c>
      <c r="F233" s="2259" t="s">
        <v>10040</v>
      </c>
      <c r="G233" s="2259" t="s">
        <v>10041</v>
      </c>
      <c r="H233" s="2259" t="s">
        <v>10042</v>
      </c>
      <c r="I233" s="2259" t="s">
        <v>9213</v>
      </c>
      <c r="J233" s="2259" t="s">
        <v>10043</v>
      </c>
    </row>
    <row r="234" spans="1:10" ht="36" customHeight="1">
      <c r="A234" s="2259" t="s">
        <v>1658</v>
      </c>
      <c r="B234" s="2284" t="s">
        <v>3600</v>
      </c>
      <c r="C234" s="2284" t="s">
        <v>1659</v>
      </c>
      <c r="D234" s="2284" t="s">
        <v>3965</v>
      </c>
      <c r="E234" s="2260" t="s">
        <v>271</v>
      </c>
      <c r="F234" s="2259" t="s">
        <v>9270</v>
      </c>
      <c r="G234" s="2259" t="s">
        <v>10044</v>
      </c>
      <c r="H234" s="2259" t="s">
        <v>10044</v>
      </c>
      <c r="I234" s="2259" t="s">
        <v>9213</v>
      </c>
      <c r="J234" s="2259" t="s">
        <v>10045</v>
      </c>
    </row>
    <row r="235" spans="1:10" ht="36" customHeight="1">
      <c r="A235" s="2259" t="s">
        <v>5383</v>
      </c>
      <c r="B235" s="2284" t="s">
        <v>3600</v>
      </c>
      <c r="C235" s="2284" t="s">
        <v>1364</v>
      </c>
      <c r="D235" s="2284" t="s">
        <v>3688</v>
      </c>
      <c r="E235" s="2260" t="s">
        <v>271</v>
      </c>
      <c r="F235" s="2259" t="s">
        <v>9645</v>
      </c>
      <c r="G235" s="2259" t="s">
        <v>10046</v>
      </c>
      <c r="H235" s="2259" t="s">
        <v>10047</v>
      </c>
      <c r="I235" s="2259" t="s">
        <v>9213</v>
      </c>
      <c r="J235" s="2259" t="s">
        <v>10048</v>
      </c>
    </row>
    <row r="236" spans="1:10" ht="96" customHeight="1">
      <c r="A236" s="2259" t="s">
        <v>629</v>
      </c>
      <c r="B236" s="2284" t="s">
        <v>3600</v>
      </c>
      <c r="C236" s="2284" t="s">
        <v>630</v>
      </c>
      <c r="D236" s="2284" t="s">
        <v>3681</v>
      </c>
      <c r="E236" s="2260" t="s">
        <v>271</v>
      </c>
      <c r="F236" s="2259" t="s">
        <v>9270</v>
      </c>
      <c r="G236" s="2259" t="s">
        <v>10049</v>
      </c>
      <c r="H236" s="2259" t="s">
        <v>10049</v>
      </c>
      <c r="I236" s="2259" t="s">
        <v>9213</v>
      </c>
      <c r="J236" s="2259" t="s">
        <v>10050</v>
      </c>
    </row>
    <row r="237" spans="1:10" ht="36" customHeight="1">
      <c r="A237" s="2259" t="s">
        <v>673</v>
      </c>
      <c r="B237" s="2284" t="s">
        <v>3600</v>
      </c>
      <c r="C237" s="2284" t="s">
        <v>674</v>
      </c>
      <c r="D237" s="2284" t="s">
        <v>3615</v>
      </c>
      <c r="E237" s="2260" t="s">
        <v>275</v>
      </c>
      <c r="F237" s="2259" t="s">
        <v>10051</v>
      </c>
      <c r="G237" s="2259" t="s">
        <v>8562</v>
      </c>
      <c r="H237" s="2259" t="s">
        <v>10052</v>
      </c>
      <c r="I237" s="2259" t="s">
        <v>9213</v>
      </c>
      <c r="J237" s="2259" t="s">
        <v>10053</v>
      </c>
    </row>
    <row r="238" spans="1:10" ht="24" customHeight="1">
      <c r="A238" s="2259" t="s">
        <v>1269</v>
      </c>
      <c r="B238" s="2284" t="s">
        <v>3600</v>
      </c>
      <c r="C238" s="2284" t="s">
        <v>5245</v>
      </c>
      <c r="D238" s="2284" t="s">
        <v>3688</v>
      </c>
      <c r="E238" s="2260" t="s">
        <v>322</v>
      </c>
      <c r="F238" s="2259" t="s">
        <v>9791</v>
      </c>
      <c r="G238" s="2259" t="s">
        <v>10054</v>
      </c>
      <c r="H238" s="2259" t="s">
        <v>10055</v>
      </c>
      <c r="I238" s="2259" t="s">
        <v>9213</v>
      </c>
      <c r="J238" s="2259" t="s">
        <v>10056</v>
      </c>
    </row>
    <row r="239" spans="1:10" ht="24" customHeight="1">
      <c r="A239" s="2259" t="s">
        <v>5461</v>
      </c>
      <c r="B239" s="2284" t="s">
        <v>3554</v>
      </c>
      <c r="C239" s="2284" t="s">
        <v>1449</v>
      </c>
      <c r="D239" s="2284">
        <v>63</v>
      </c>
      <c r="E239" s="2260" t="s">
        <v>271</v>
      </c>
      <c r="F239" s="2259" t="s">
        <v>9929</v>
      </c>
      <c r="G239" s="2259" t="s">
        <v>10057</v>
      </c>
      <c r="H239" s="2259" t="s">
        <v>10058</v>
      </c>
      <c r="I239" s="2259" t="s">
        <v>9213</v>
      </c>
      <c r="J239" s="2259" t="s">
        <v>10059</v>
      </c>
    </row>
    <row r="240" spans="1:10" ht="48" customHeight="1">
      <c r="A240" s="2259" t="s">
        <v>581</v>
      </c>
      <c r="B240" s="2284" t="s">
        <v>3600</v>
      </c>
      <c r="C240" s="2284" t="s">
        <v>582</v>
      </c>
      <c r="D240" s="2284" t="s">
        <v>3852</v>
      </c>
      <c r="E240" s="2260" t="s">
        <v>275</v>
      </c>
      <c r="F240" s="2259" t="s">
        <v>8815</v>
      </c>
      <c r="G240" s="2259" t="s">
        <v>10060</v>
      </c>
      <c r="H240" s="2259" t="s">
        <v>10061</v>
      </c>
      <c r="I240" s="2259" t="s">
        <v>9213</v>
      </c>
      <c r="J240" s="2259" t="s">
        <v>8406</v>
      </c>
    </row>
    <row r="241" spans="1:10" ht="24" customHeight="1">
      <c r="A241" s="2259" t="s">
        <v>1752</v>
      </c>
      <c r="B241" s="2284" t="s">
        <v>3600</v>
      </c>
      <c r="C241" s="2284" t="s">
        <v>1753</v>
      </c>
      <c r="D241" s="2284" t="s">
        <v>3688</v>
      </c>
      <c r="E241" s="2260" t="s">
        <v>322</v>
      </c>
      <c r="F241" s="2259" t="s">
        <v>9302</v>
      </c>
      <c r="G241" s="2259" t="s">
        <v>7297</v>
      </c>
      <c r="H241" s="2259" t="s">
        <v>7298</v>
      </c>
      <c r="I241" s="2259" t="s">
        <v>9213</v>
      </c>
      <c r="J241" s="2259" t="s">
        <v>10062</v>
      </c>
    </row>
    <row r="242" spans="1:10" ht="24" customHeight="1">
      <c r="A242" s="2259" t="s">
        <v>2053</v>
      </c>
      <c r="B242" s="2284" t="s">
        <v>3600</v>
      </c>
      <c r="C242" s="2284" t="s">
        <v>6064</v>
      </c>
      <c r="D242" s="2284" t="s">
        <v>4700</v>
      </c>
      <c r="E242" s="2260" t="s">
        <v>1223</v>
      </c>
      <c r="F242" s="2259" t="s">
        <v>9281</v>
      </c>
      <c r="G242" s="2259" t="s">
        <v>10063</v>
      </c>
      <c r="H242" s="2259" t="s">
        <v>10064</v>
      </c>
      <c r="I242" s="2259" t="s">
        <v>9213</v>
      </c>
      <c r="J242" s="2259" t="s">
        <v>10065</v>
      </c>
    </row>
    <row r="243" spans="1:10" ht="84" customHeight="1">
      <c r="A243" s="2259" t="s">
        <v>1698</v>
      </c>
      <c r="B243" s="2284" t="s">
        <v>3600</v>
      </c>
      <c r="C243" s="2284" t="s">
        <v>1699</v>
      </c>
      <c r="D243" s="2284" t="s">
        <v>3688</v>
      </c>
      <c r="E243" s="2260" t="s">
        <v>1700</v>
      </c>
      <c r="F243" s="2259" t="s">
        <v>9270</v>
      </c>
      <c r="G243" s="2259" t="s">
        <v>10064</v>
      </c>
      <c r="H243" s="2259" t="s">
        <v>10064</v>
      </c>
      <c r="I243" s="2259" t="s">
        <v>9213</v>
      </c>
      <c r="J243" s="2259" t="s">
        <v>10066</v>
      </c>
    </row>
    <row r="244" spans="1:10" ht="60" customHeight="1">
      <c r="A244" s="2259" t="s">
        <v>590</v>
      </c>
      <c r="B244" s="2284" t="s">
        <v>3600</v>
      </c>
      <c r="C244" s="2284" t="s">
        <v>591</v>
      </c>
      <c r="D244" s="2284" t="s">
        <v>3852</v>
      </c>
      <c r="E244" s="2260" t="s">
        <v>275</v>
      </c>
      <c r="F244" s="2259" t="s">
        <v>9609</v>
      </c>
      <c r="G244" s="2259" t="s">
        <v>10067</v>
      </c>
      <c r="H244" s="2259" t="s">
        <v>10068</v>
      </c>
      <c r="I244" s="2259" t="s">
        <v>9213</v>
      </c>
      <c r="J244" s="2259" t="s">
        <v>10069</v>
      </c>
    </row>
    <row r="245" spans="1:10" ht="24" customHeight="1">
      <c r="A245" s="2259" t="s">
        <v>1686</v>
      </c>
      <c r="B245" s="2284" t="s">
        <v>3600</v>
      </c>
      <c r="C245" s="2284" t="s">
        <v>1687</v>
      </c>
      <c r="D245" s="2284" t="s">
        <v>3688</v>
      </c>
      <c r="E245" s="2260" t="s">
        <v>322</v>
      </c>
      <c r="F245" s="2259" t="s">
        <v>9485</v>
      </c>
      <c r="G245" s="2259" t="s">
        <v>10070</v>
      </c>
      <c r="H245" s="2259" t="s">
        <v>10071</v>
      </c>
      <c r="I245" s="2259" t="s">
        <v>9213</v>
      </c>
      <c r="J245" s="2259" t="s">
        <v>10072</v>
      </c>
    </row>
    <row r="246" spans="1:10" ht="36" customHeight="1">
      <c r="A246" s="2259" t="s">
        <v>5828</v>
      </c>
      <c r="B246" s="2284" t="s">
        <v>3600</v>
      </c>
      <c r="C246" s="2284" t="s">
        <v>1809</v>
      </c>
      <c r="D246" s="2284" t="s">
        <v>3688</v>
      </c>
      <c r="E246" s="2260" t="s">
        <v>322</v>
      </c>
      <c r="F246" s="2259" t="s">
        <v>9281</v>
      </c>
      <c r="G246" s="2259" t="s">
        <v>10073</v>
      </c>
      <c r="H246" s="2259" t="s">
        <v>10074</v>
      </c>
      <c r="I246" s="2259" t="s">
        <v>9213</v>
      </c>
      <c r="J246" s="2259" t="s">
        <v>10075</v>
      </c>
    </row>
    <row r="247" spans="1:10" ht="48" customHeight="1">
      <c r="A247" s="2259" t="s">
        <v>1848</v>
      </c>
      <c r="B247" s="2284" t="s">
        <v>3600</v>
      </c>
      <c r="C247" s="2284" t="s">
        <v>1849</v>
      </c>
      <c r="D247" s="2284" t="s">
        <v>4700</v>
      </c>
      <c r="E247" s="2260" t="s">
        <v>322</v>
      </c>
      <c r="F247" s="2259" t="s">
        <v>9281</v>
      </c>
      <c r="G247" s="2259" t="s">
        <v>10076</v>
      </c>
      <c r="H247" s="2259" t="s">
        <v>10077</v>
      </c>
      <c r="I247" s="2259" t="s">
        <v>9213</v>
      </c>
      <c r="J247" s="2259" t="s">
        <v>10078</v>
      </c>
    </row>
    <row r="248" spans="1:10" ht="36" customHeight="1">
      <c r="A248" s="2259" t="s">
        <v>1413</v>
      </c>
      <c r="B248" s="2284" t="s">
        <v>3600</v>
      </c>
      <c r="C248" s="2284" t="s">
        <v>1414</v>
      </c>
      <c r="D248" s="2284" t="s">
        <v>3688</v>
      </c>
      <c r="E248" s="2260" t="s">
        <v>322</v>
      </c>
      <c r="F248" s="2259" t="s">
        <v>9281</v>
      </c>
      <c r="G248" s="2259" t="s">
        <v>10079</v>
      </c>
      <c r="H248" s="2259" t="s">
        <v>10080</v>
      </c>
      <c r="I248" s="2259" t="s">
        <v>9213</v>
      </c>
      <c r="J248" s="2259" t="s">
        <v>10081</v>
      </c>
    </row>
    <row r="249" spans="1:10" ht="60" customHeight="1">
      <c r="A249" s="2259" t="s">
        <v>1944</v>
      </c>
      <c r="B249" s="2284" t="s">
        <v>3600</v>
      </c>
      <c r="C249" s="2284" t="s">
        <v>1945</v>
      </c>
      <c r="D249" s="2284" t="s">
        <v>4700</v>
      </c>
      <c r="E249" s="2260" t="s">
        <v>271</v>
      </c>
      <c r="F249" s="2259" t="s">
        <v>9485</v>
      </c>
      <c r="G249" s="2259" t="s">
        <v>7371</v>
      </c>
      <c r="H249" s="2259" t="s">
        <v>7372</v>
      </c>
      <c r="I249" s="2259" t="s">
        <v>9213</v>
      </c>
      <c r="J249" s="2259" t="s">
        <v>10082</v>
      </c>
    </row>
    <row r="250" spans="1:10" ht="24" customHeight="1">
      <c r="A250" s="2259" t="s">
        <v>1711</v>
      </c>
      <c r="B250" s="2284" t="s">
        <v>3600</v>
      </c>
      <c r="C250" s="2284" t="s">
        <v>1712</v>
      </c>
      <c r="D250" s="2284" t="s">
        <v>4643</v>
      </c>
      <c r="E250" s="2260" t="s">
        <v>271</v>
      </c>
      <c r="F250" s="2259" t="s">
        <v>9270</v>
      </c>
      <c r="G250" s="2259" t="s">
        <v>10083</v>
      </c>
      <c r="H250" s="2259" t="s">
        <v>10083</v>
      </c>
      <c r="I250" s="2259" t="s">
        <v>9213</v>
      </c>
      <c r="J250" s="2259" t="s">
        <v>10084</v>
      </c>
    </row>
    <row r="251" spans="1:10" ht="24" customHeight="1">
      <c r="A251" s="2259" t="s">
        <v>1442</v>
      </c>
      <c r="B251" s="2284" t="s">
        <v>3600</v>
      </c>
      <c r="C251" s="2284" t="s">
        <v>1443</v>
      </c>
      <c r="D251" s="2284" t="s">
        <v>3688</v>
      </c>
      <c r="E251" s="2260" t="s">
        <v>347</v>
      </c>
      <c r="F251" s="2259" t="s">
        <v>10085</v>
      </c>
      <c r="G251" s="2259" t="s">
        <v>10086</v>
      </c>
      <c r="H251" s="2259" t="s">
        <v>10087</v>
      </c>
      <c r="I251" s="2259" t="s">
        <v>9213</v>
      </c>
      <c r="J251" s="2259" t="s">
        <v>10088</v>
      </c>
    </row>
    <row r="252" spans="1:10" ht="24" customHeight="1">
      <c r="A252" s="2259" t="s">
        <v>5841</v>
      </c>
      <c r="B252" s="2284" t="s">
        <v>3554</v>
      </c>
      <c r="C252" s="2284" t="s">
        <v>1822</v>
      </c>
      <c r="D252" s="2284">
        <v>53</v>
      </c>
      <c r="E252" s="2260" t="s">
        <v>689</v>
      </c>
      <c r="F252" s="2259" t="s">
        <v>10010</v>
      </c>
      <c r="G252" s="2259" t="s">
        <v>8271</v>
      </c>
      <c r="H252" s="2259" t="s">
        <v>10089</v>
      </c>
      <c r="I252" s="2259" t="s">
        <v>9213</v>
      </c>
      <c r="J252" s="2259" t="s">
        <v>10090</v>
      </c>
    </row>
    <row r="253" spans="1:10" ht="72" customHeight="1">
      <c r="A253" s="2259" t="s">
        <v>1867</v>
      </c>
      <c r="B253" s="2284" t="s">
        <v>3600</v>
      </c>
      <c r="C253" s="2284" t="s">
        <v>1868</v>
      </c>
      <c r="D253" s="2284" t="s">
        <v>4700</v>
      </c>
      <c r="E253" s="2260" t="s">
        <v>322</v>
      </c>
      <c r="F253" s="2259" t="s">
        <v>9270</v>
      </c>
      <c r="G253" s="2259" t="s">
        <v>10091</v>
      </c>
      <c r="H253" s="2259" t="s">
        <v>10091</v>
      </c>
      <c r="I253" s="2259" t="s">
        <v>9213</v>
      </c>
      <c r="J253" s="2259" t="s">
        <v>10092</v>
      </c>
    </row>
    <row r="254" spans="1:10" ht="24" customHeight="1">
      <c r="A254" s="2259" t="s">
        <v>1885</v>
      </c>
      <c r="B254" s="2284" t="s">
        <v>3600</v>
      </c>
      <c r="C254" s="2284" t="s">
        <v>1886</v>
      </c>
      <c r="D254" s="2284" t="s">
        <v>3688</v>
      </c>
      <c r="E254" s="2260" t="s">
        <v>322</v>
      </c>
      <c r="F254" s="2259" t="s">
        <v>9281</v>
      </c>
      <c r="G254" s="2259" t="s">
        <v>10093</v>
      </c>
      <c r="H254" s="2259" t="s">
        <v>10094</v>
      </c>
      <c r="I254" s="2259" t="s">
        <v>9213</v>
      </c>
      <c r="J254" s="2259" t="s">
        <v>10095</v>
      </c>
    </row>
    <row r="255" spans="1:10" ht="48" customHeight="1">
      <c r="A255" s="2259" t="s">
        <v>1900</v>
      </c>
      <c r="B255" s="2284" t="s">
        <v>3600</v>
      </c>
      <c r="C255" s="2284" t="s">
        <v>1901</v>
      </c>
      <c r="D255" s="2284" t="s">
        <v>3688</v>
      </c>
      <c r="E255" s="2260" t="s">
        <v>347</v>
      </c>
      <c r="F255" s="2259" t="s">
        <v>10096</v>
      </c>
      <c r="G255" s="2259" t="s">
        <v>10097</v>
      </c>
      <c r="H255" s="2259" t="s">
        <v>10098</v>
      </c>
      <c r="I255" s="2259" t="s">
        <v>9213</v>
      </c>
      <c r="J255" s="2259" t="s">
        <v>10099</v>
      </c>
    </row>
    <row r="256" spans="1:10" ht="36" customHeight="1">
      <c r="A256" s="2259" t="s">
        <v>4927</v>
      </c>
      <c r="B256" s="2284" t="s">
        <v>3558</v>
      </c>
      <c r="C256" s="2284" t="s">
        <v>1041</v>
      </c>
      <c r="D256" s="2284" t="s">
        <v>3705</v>
      </c>
      <c r="E256" s="2260" t="s">
        <v>271</v>
      </c>
      <c r="F256" s="2259" t="s">
        <v>9730</v>
      </c>
      <c r="G256" s="2259" t="s">
        <v>10100</v>
      </c>
      <c r="H256" s="2259" t="s">
        <v>10101</v>
      </c>
      <c r="I256" s="2259" t="s">
        <v>9213</v>
      </c>
      <c r="J256" s="2259" t="s">
        <v>10102</v>
      </c>
    </row>
    <row r="257" spans="1:10" ht="24" customHeight="1">
      <c r="A257" s="2259" t="s">
        <v>6108</v>
      </c>
      <c r="B257" s="2284" t="s">
        <v>3558</v>
      </c>
      <c r="C257" s="2284" t="s">
        <v>2088</v>
      </c>
      <c r="D257" s="2284" t="s">
        <v>3705</v>
      </c>
      <c r="E257" s="2260" t="s">
        <v>271</v>
      </c>
      <c r="F257" s="2259" t="s">
        <v>9270</v>
      </c>
      <c r="G257" s="2259" t="s">
        <v>10103</v>
      </c>
      <c r="H257" s="2259" t="s">
        <v>10103</v>
      </c>
      <c r="I257" s="2259" t="s">
        <v>9213</v>
      </c>
      <c r="J257" s="2259" t="s">
        <v>10104</v>
      </c>
    </row>
    <row r="258" spans="1:10" ht="24" customHeight="1">
      <c r="A258" s="2259" t="s">
        <v>5486</v>
      </c>
      <c r="B258" s="2284" t="s">
        <v>3600</v>
      </c>
      <c r="C258" s="2284" t="s">
        <v>1467</v>
      </c>
      <c r="D258" s="2284" t="s">
        <v>3688</v>
      </c>
      <c r="E258" s="2260" t="s">
        <v>689</v>
      </c>
      <c r="F258" s="2259" t="s">
        <v>9463</v>
      </c>
      <c r="G258" s="2259" t="s">
        <v>10105</v>
      </c>
      <c r="H258" s="2259" t="s">
        <v>10106</v>
      </c>
      <c r="I258" s="2259" t="s">
        <v>9213</v>
      </c>
      <c r="J258" s="2259" t="s">
        <v>10107</v>
      </c>
    </row>
    <row r="259" spans="1:10" ht="24" customHeight="1">
      <c r="A259" s="2259" t="s">
        <v>4326</v>
      </c>
      <c r="B259" s="2284" t="s">
        <v>3558</v>
      </c>
      <c r="C259" s="2284" t="s">
        <v>596</v>
      </c>
      <c r="D259" s="2284" t="s">
        <v>3606</v>
      </c>
      <c r="E259" s="2260" t="s">
        <v>689</v>
      </c>
      <c r="F259" s="2259" t="s">
        <v>10108</v>
      </c>
      <c r="G259" s="2259" t="s">
        <v>10109</v>
      </c>
      <c r="H259" s="2259" t="s">
        <v>10110</v>
      </c>
      <c r="I259" s="2259" t="s">
        <v>9221</v>
      </c>
      <c r="J259" s="2259" t="s">
        <v>10111</v>
      </c>
    </row>
    <row r="260" spans="1:10" ht="36" customHeight="1">
      <c r="A260" s="2259" t="s">
        <v>5037</v>
      </c>
      <c r="B260" s="2284" t="s">
        <v>3558</v>
      </c>
      <c r="C260" s="2284" t="s">
        <v>1122</v>
      </c>
      <c r="D260" s="2284" t="s">
        <v>3705</v>
      </c>
      <c r="E260" s="2260" t="s">
        <v>271</v>
      </c>
      <c r="F260" s="2259" t="s">
        <v>9281</v>
      </c>
      <c r="G260" s="2259" t="s">
        <v>10112</v>
      </c>
      <c r="H260" s="2259" t="s">
        <v>10113</v>
      </c>
      <c r="I260" s="2259" t="s">
        <v>9221</v>
      </c>
      <c r="J260" s="2259" t="s">
        <v>10114</v>
      </c>
    </row>
    <row r="261" spans="1:10" ht="24" customHeight="1">
      <c r="A261" s="2259" t="s">
        <v>1661</v>
      </c>
      <c r="B261" s="2284" t="s">
        <v>3600</v>
      </c>
      <c r="C261" s="2284" t="s">
        <v>1662</v>
      </c>
      <c r="D261" s="2284" t="s">
        <v>3688</v>
      </c>
      <c r="E261" s="2260" t="s">
        <v>271</v>
      </c>
      <c r="F261" s="2259" t="s">
        <v>9281</v>
      </c>
      <c r="G261" s="2259" t="s">
        <v>10115</v>
      </c>
      <c r="H261" s="2259" t="s">
        <v>10116</v>
      </c>
      <c r="I261" s="2259" t="s">
        <v>9221</v>
      </c>
      <c r="J261" s="2259" t="s">
        <v>10117</v>
      </c>
    </row>
    <row r="262" spans="1:10" ht="60" customHeight="1">
      <c r="A262" s="2259" t="s">
        <v>4523</v>
      </c>
      <c r="B262" s="2284" t="s">
        <v>3558</v>
      </c>
      <c r="C262" s="2284" t="s">
        <v>722</v>
      </c>
      <c r="D262" s="2284" t="s">
        <v>3859</v>
      </c>
      <c r="E262" s="2260" t="s">
        <v>275</v>
      </c>
      <c r="F262" s="2259" t="s">
        <v>10118</v>
      </c>
      <c r="G262" s="2259" t="s">
        <v>10119</v>
      </c>
      <c r="H262" s="2259" t="s">
        <v>10120</v>
      </c>
      <c r="I262" s="2259" t="s">
        <v>9221</v>
      </c>
      <c r="J262" s="2259" t="s">
        <v>10121</v>
      </c>
    </row>
    <row r="263" spans="1:10" ht="24" customHeight="1">
      <c r="A263" s="2259" t="s">
        <v>6100</v>
      </c>
      <c r="B263" s="2284" t="s">
        <v>3558</v>
      </c>
      <c r="C263" s="2284" t="s">
        <v>2082</v>
      </c>
      <c r="D263" s="2284" t="s">
        <v>3705</v>
      </c>
      <c r="E263" s="2260" t="s">
        <v>271</v>
      </c>
      <c r="F263" s="2259" t="s">
        <v>9281</v>
      </c>
      <c r="G263" s="2259" t="s">
        <v>10122</v>
      </c>
      <c r="H263" s="2259" t="s">
        <v>10123</v>
      </c>
      <c r="I263" s="2259" t="s">
        <v>9221</v>
      </c>
      <c r="J263" s="2259" t="s">
        <v>10124</v>
      </c>
    </row>
    <row r="264" spans="1:10" ht="24" customHeight="1">
      <c r="A264" s="2259" t="s">
        <v>1498</v>
      </c>
      <c r="B264" s="2284" t="s">
        <v>3600</v>
      </c>
      <c r="C264" s="2284" t="s">
        <v>1499</v>
      </c>
      <c r="D264" s="2284" t="s">
        <v>3688</v>
      </c>
      <c r="E264" s="2260" t="s">
        <v>271</v>
      </c>
      <c r="F264" s="2259" t="s">
        <v>9394</v>
      </c>
      <c r="G264" s="2259" t="s">
        <v>10125</v>
      </c>
      <c r="H264" s="2259" t="s">
        <v>10126</v>
      </c>
      <c r="I264" s="2259" t="s">
        <v>9221</v>
      </c>
      <c r="J264" s="2259" t="s">
        <v>10127</v>
      </c>
    </row>
    <row r="265" spans="1:10" ht="36" customHeight="1">
      <c r="A265" s="2259" t="s">
        <v>1604</v>
      </c>
      <c r="B265" s="2284" t="s">
        <v>3600</v>
      </c>
      <c r="C265" s="2284" t="s">
        <v>1605</v>
      </c>
      <c r="D265" s="2284" t="s">
        <v>3688</v>
      </c>
      <c r="E265" s="2260" t="s">
        <v>271</v>
      </c>
      <c r="F265" s="2259" t="s">
        <v>9452</v>
      </c>
      <c r="G265" s="2259" t="s">
        <v>10128</v>
      </c>
      <c r="H265" s="2259" t="s">
        <v>10129</v>
      </c>
      <c r="I265" s="2259" t="s">
        <v>9221</v>
      </c>
      <c r="J265" s="2259" t="s">
        <v>10130</v>
      </c>
    </row>
    <row r="266" spans="1:10" ht="24" customHeight="1">
      <c r="A266" s="2259" t="s">
        <v>4004</v>
      </c>
      <c r="B266" s="2284" t="s">
        <v>3600</v>
      </c>
      <c r="C266" s="2284" t="s">
        <v>362</v>
      </c>
      <c r="D266" s="2284" t="s">
        <v>4005</v>
      </c>
      <c r="E266" s="2260" t="s">
        <v>275</v>
      </c>
      <c r="F266" s="2259" t="s">
        <v>9371</v>
      </c>
      <c r="G266" s="2259" t="s">
        <v>10131</v>
      </c>
      <c r="H266" s="2259" t="s">
        <v>10132</v>
      </c>
      <c r="I266" s="2259" t="s">
        <v>9221</v>
      </c>
      <c r="J266" s="2259" t="s">
        <v>10133</v>
      </c>
    </row>
    <row r="267" spans="1:10" ht="24" customHeight="1">
      <c r="A267" s="2259" t="s">
        <v>4992</v>
      </c>
      <c r="B267" s="2284" t="s">
        <v>3558</v>
      </c>
      <c r="C267" s="2284" t="s">
        <v>1088</v>
      </c>
      <c r="D267" s="2284" t="s">
        <v>3705</v>
      </c>
      <c r="E267" s="2260" t="s">
        <v>271</v>
      </c>
      <c r="F267" s="2259" t="s">
        <v>9791</v>
      </c>
      <c r="G267" s="2259" t="s">
        <v>10134</v>
      </c>
      <c r="H267" s="2259" t="s">
        <v>10135</v>
      </c>
      <c r="I267" s="2259" t="s">
        <v>9221</v>
      </c>
      <c r="J267" s="2259" t="s">
        <v>10136</v>
      </c>
    </row>
    <row r="268" spans="1:10" ht="36" customHeight="1">
      <c r="A268" s="2259" t="s">
        <v>1416</v>
      </c>
      <c r="B268" s="2284" t="s">
        <v>3600</v>
      </c>
      <c r="C268" s="2284" t="s">
        <v>1417</v>
      </c>
      <c r="D268" s="2284" t="s">
        <v>3688</v>
      </c>
      <c r="E268" s="2260" t="s">
        <v>322</v>
      </c>
      <c r="F268" s="2259" t="s">
        <v>9281</v>
      </c>
      <c r="G268" s="2259" t="s">
        <v>10137</v>
      </c>
      <c r="H268" s="2259" t="s">
        <v>10138</v>
      </c>
      <c r="I268" s="2259" t="s">
        <v>9221</v>
      </c>
      <c r="J268" s="2259" t="s">
        <v>10139</v>
      </c>
    </row>
    <row r="269" spans="1:10" ht="96" customHeight="1">
      <c r="A269" s="2259" t="s">
        <v>1264</v>
      </c>
      <c r="B269" s="2284" t="s">
        <v>3600</v>
      </c>
      <c r="C269" s="2284" t="s">
        <v>5239</v>
      </c>
      <c r="D269" s="2284" t="s">
        <v>3688</v>
      </c>
      <c r="E269" s="2260" t="s">
        <v>322</v>
      </c>
      <c r="F269" s="2259" t="s">
        <v>9791</v>
      </c>
      <c r="G269" s="2259" t="s">
        <v>10140</v>
      </c>
      <c r="H269" s="2259" t="s">
        <v>10141</v>
      </c>
      <c r="I269" s="2259" t="s">
        <v>9221</v>
      </c>
      <c r="J269" s="2259" t="s">
        <v>10142</v>
      </c>
    </row>
    <row r="270" spans="1:10" ht="48" customHeight="1">
      <c r="A270" s="2259" t="s">
        <v>1719</v>
      </c>
      <c r="B270" s="2284" t="s">
        <v>3600</v>
      </c>
      <c r="C270" s="2284" t="s">
        <v>1720</v>
      </c>
      <c r="D270" s="2284" t="s">
        <v>3688</v>
      </c>
      <c r="E270" s="2260" t="s">
        <v>271</v>
      </c>
      <c r="F270" s="2259" t="s">
        <v>9281</v>
      </c>
      <c r="G270" s="2259" t="s">
        <v>10143</v>
      </c>
      <c r="H270" s="2259" t="s">
        <v>10144</v>
      </c>
      <c r="I270" s="2259" t="s">
        <v>9221</v>
      </c>
      <c r="J270" s="2259" t="s">
        <v>10145</v>
      </c>
    </row>
    <row r="271" spans="1:10" ht="108" customHeight="1">
      <c r="A271" s="2259" t="s">
        <v>1789</v>
      </c>
      <c r="B271" s="2284" t="s">
        <v>3600</v>
      </c>
      <c r="C271" s="2284" t="s">
        <v>1790</v>
      </c>
      <c r="D271" s="2284" t="s">
        <v>4700</v>
      </c>
      <c r="E271" s="2260" t="s">
        <v>1223</v>
      </c>
      <c r="F271" s="2259" t="s">
        <v>9485</v>
      </c>
      <c r="G271" s="2259" t="s">
        <v>10146</v>
      </c>
      <c r="H271" s="2259" t="s">
        <v>10147</v>
      </c>
      <c r="I271" s="2259" t="s">
        <v>9221</v>
      </c>
      <c r="J271" s="2259" t="s">
        <v>10148</v>
      </c>
    </row>
    <row r="272" spans="1:10" ht="48" customHeight="1">
      <c r="A272" s="2259" t="s">
        <v>4998</v>
      </c>
      <c r="B272" s="2284" t="s">
        <v>3600</v>
      </c>
      <c r="C272" s="2284" t="s">
        <v>4999</v>
      </c>
      <c r="D272" s="2284" t="s">
        <v>3705</v>
      </c>
      <c r="E272" s="2260" t="s">
        <v>322</v>
      </c>
      <c r="F272" s="2259" t="s">
        <v>9281</v>
      </c>
      <c r="G272" s="2259" t="s">
        <v>10149</v>
      </c>
      <c r="H272" s="2259" t="s">
        <v>10150</v>
      </c>
      <c r="I272" s="2259" t="s">
        <v>9221</v>
      </c>
      <c r="J272" s="2259" t="s">
        <v>10151</v>
      </c>
    </row>
    <row r="273" spans="1:10" ht="24" customHeight="1">
      <c r="A273" s="2259" t="s">
        <v>1836</v>
      </c>
      <c r="B273" s="2284" t="s">
        <v>3600</v>
      </c>
      <c r="C273" s="2284" t="s">
        <v>1837</v>
      </c>
      <c r="D273" s="2284" t="s">
        <v>4700</v>
      </c>
      <c r="E273" s="2260" t="s">
        <v>322</v>
      </c>
      <c r="F273" s="2259" t="s">
        <v>10152</v>
      </c>
      <c r="G273" s="2259" t="s">
        <v>10153</v>
      </c>
      <c r="H273" s="2259" t="s">
        <v>10154</v>
      </c>
      <c r="I273" s="2259" t="s">
        <v>9221</v>
      </c>
      <c r="J273" s="2259" t="s">
        <v>10155</v>
      </c>
    </row>
    <row r="274" spans="1:10" ht="36" customHeight="1">
      <c r="A274" s="2259" t="s">
        <v>2018</v>
      </c>
      <c r="B274" s="2284" t="s">
        <v>3600</v>
      </c>
      <c r="C274" s="2284" t="s">
        <v>2019</v>
      </c>
      <c r="D274" s="2284" t="s">
        <v>4700</v>
      </c>
      <c r="E274" s="2260" t="s">
        <v>322</v>
      </c>
      <c r="F274" s="2259" t="s">
        <v>9281</v>
      </c>
      <c r="G274" s="2259" t="s">
        <v>9606</v>
      </c>
      <c r="H274" s="2259" t="s">
        <v>10156</v>
      </c>
      <c r="I274" s="2259" t="s">
        <v>9221</v>
      </c>
      <c r="J274" s="2259" t="s">
        <v>10157</v>
      </c>
    </row>
    <row r="275" spans="1:10" ht="24" customHeight="1">
      <c r="A275" s="2259" t="s">
        <v>5474</v>
      </c>
      <c r="B275" s="2284" t="s">
        <v>3554</v>
      </c>
      <c r="C275" s="2284" t="s">
        <v>1458</v>
      </c>
      <c r="D275" s="2284">
        <v>61</v>
      </c>
      <c r="E275" s="2260" t="s">
        <v>689</v>
      </c>
      <c r="F275" s="2259" t="s">
        <v>9487</v>
      </c>
      <c r="G275" s="2259" t="s">
        <v>10158</v>
      </c>
      <c r="H275" s="2259" t="s">
        <v>10159</v>
      </c>
      <c r="I275" s="2259" t="s">
        <v>9221</v>
      </c>
      <c r="J275" s="2259" t="s">
        <v>10160</v>
      </c>
    </row>
    <row r="276" spans="1:10" ht="24" customHeight="1">
      <c r="A276" s="2259" t="s">
        <v>6148</v>
      </c>
      <c r="B276" s="2284" t="s">
        <v>4347</v>
      </c>
      <c r="C276" s="2284" t="s">
        <v>6149</v>
      </c>
      <c r="D276" s="2284" t="s">
        <v>696</v>
      </c>
      <c r="E276" s="2260" t="s">
        <v>275</v>
      </c>
      <c r="F276" s="2259" t="s">
        <v>9765</v>
      </c>
      <c r="G276" s="2259" t="s">
        <v>10161</v>
      </c>
      <c r="H276" s="2259" t="s">
        <v>10162</v>
      </c>
      <c r="I276" s="2259" t="s">
        <v>9221</v>
      </c>
      <c r="J276" s="2259" t="s">
        <v>10163</v>
      </c>
    </row>
    <row r="277" spans="1:10" ht="60" customHeight="1">
      <c r="A277" s="2259" t="s">
        <v>1957</v>
      </c>
      <c r="B277" s="2284" t="s">
        <v>3600</v>
      </c>
      <c r="C277" s="2284" t="s">
        <v>1958</v>
      </c>
      <c r="D277" s="2284" t="s">
        <v>4700</v>
      </c>
      <c r="E277" s="2260" t="s">
        <v>322</v>
      </c>
      <c r="F277" s="2259" t="s">
        <v>9281</v>
      </c>
      <c r="G277" s="2259" t="s">
        <v>10164</v>
      </c>
      <c r="H277" s="2259" t="s">
        <v>10165</v>
      </c>
      <c r="I277" s="2259" t="s">
        <v>9221</v>
      </c>
      <c r="J277" s="2259" t="s">
        <v>10166</v>
      </c>
    </row>
    <row r="278" spans="1:10" ht="24" customHeight="1">
      <c r="A278" s="2259" t="s">
        <v>1724</v>
      </c>
      <c r="B278" s="2284" t="s">
        <v>3600</v>
      </c>
      <c r="C278" s="2284" t="s">
        <v>1725</v>
      </c>
      <c r="D278" s="2284" t="s">
        <v>3688</v>
      </c>
      <c r="E278" s="2260" t="s">
        <v>689</v>
      </c>
      <c r="F278" s="2259" t="s">
        <v>10167</v>
      </c>
      <c r="G278" s="2259" t="s">
        <v>7460</v>
      </c>
      <c r="H278" s="2259" t="s">
        <v>10168</v>
      </c>
      <c r="I278" s="2259" t="s">
        <v>9221</v>
      </c>
      <c r="J278" s="2259" t="s">
        <v>10169</v>
      </c>
    </row>
    <row r="279" spans="1:10" ht="24" customHeight="1">
      <c r="A279" s="2259" t="s">
        <v>4110</v>
      </c>
      <c r="B279" s="2284" t="s">
        <v>3558</v>
      </c>
      <c r="C279" s="2284" t="s">
        <v>467</v>
      </c>
      <c r="D279" s="2284" t="s">
        <v>3606</v>
      </c>
      <c r="E279" s="2260" t="s">
        <v>3445</v>
      </c>
      <c r="F279" s="2259" t="s">
        <v>10170</v>
      </c>
      <c r="G279" s="2259" t="s">
        <v>7065</v>
      </c>
      <c r="H279" s="2259" t="s">
        <v>10171</v>
      </c>
      <c r="I279" s="2259" t="s">
        <v>9221</v>
      </c>
      <c r="J279" s="2259" t="s">
        <v>10172</v>
      </c>
    </row>
    <row r="280" spans="1:10" ht="24" customHeight="1">
      <c r="A280" s="2259" t="s">
        <v>4169</v>
      </c>
      <c r="B280" s="2284" t="s">
        <v>3558</v>
      </c>
      <c r="C280" s="2284" t="s">
        <v>501</v>
      </c>
      <c r="D280" s="2284" t="s">
        <v>3560</v>
      </c>
      <c r="E280" s="2260" t="s">
        <v>368</v>
      </c>
      <c r="F280" s="2259" t="s">
        <v>9135</v>
      </c>
      <c r="G280" s="2259" t="s">
        <v>10173</v>
      </c>
      <c r="H280" s="2259" t="s">
        <v>10174</v>
      </c>
      <c r="I280" s="2259" t="s">
        <v>9221</v>
      </c>
      <c r="J280" s="2259" t="s">
        <v>10175</v>
      </c>
    </row>
    <row r="281" spans="1:10" ht="24" customHeight="1">
      <c r="A281" s="2259" t="s">
        <v>5071</v>
      </c>
      <c r="B281" s="2284" t="s">
        <v>3600</v>
      </c>
      <c r="C281" s="2284" t="s">
        <v>5072</v>
      </c>
      <c r="D281" s="2284" t="s">
        <v>3859</v>
      </c>
      <c r="E281" s="2260" t="s">
        <v>347</v>
      </c>
      <c r="F281" s="2259" t="s">
        <v>10176</v>
      </c>
      <c r="G281" s="2259" t="s">
        <v>10177</v>
      </c>
      <c r="H281" s="2259" t="s">
        <v>10178</v>
      </c>
      <c r="I281" s="2259" t="s">
        <v>9221</v>
      </c>
      <c r="J281" s="2259" t="s">
        <v>10179</v>
      </c>
    </row>
    <row r="282" spans="1:10" ht="36" customHeight="1">
      <c r="A282" s="2259" t="s">
        <v>5281</v>
      </c>
      <c r="B282" s="2284" t="s">
        <v>3558</v>
      </c>
      <c r="C282" s="2284" t="s">
        <v>5282</v>
      </c>
      <c r="D282" s="2284" t="s">
        <v>3688</v>
      </c>
      <c r="E282" s="2260" t="s">
        <v>689</v>
      </c>
      <c r="F282" s="2259" t="s">
        <v>9685</v>
      </c>
      <c r="G282" s="2259" t="s">
        <v>10180</v>
      </c>
      <c r="H282" s="2259" t="s">
        <v>10181</v>
      </c>
      <c r="I282" s="2259" t="s">
        <v>9221</v>
      </c>
      <c r="J282" s="2259" t="s">
        <v>10182</v>
      </c>
    </row>
    <row r="283" spans="1:10" ht="36" customHeight="1">
      <c r="A283" s="2259" t="s">
        <v>914</v>
      </c>
      <c r="B283" s="2284" t="s">
        <v>3600</v>
      </c>
      <c r="C283" s="2284" t="s">
        <v>915</v>
      </c>
      <c r="D283" s="2284" t="s">
        <v>4700</v>
      </c>
      <c r="E283" s="2260" t="s">
        <v>322</v>
      </c>
      <c r="F283" s="2259" t="s">
        <v>9543</v>
      </c>
      <c r="G283" s="2259" t="s">
        <v>10183</v>
      </c>
      <c r="H283" s="2259" t="s">
        <v>10184</v>
      </c>
      <c r="I283" s="2259" t="s">
        <v>9221</v>
      </c>
      <c r="J283" s="2259" t="s">
        <v>10185</v>
      </c>
    </row>
    <row r="284" spans="1:10" ht="36" customHeight="1">
      <c r="A284" s="2259" t="s">
        <v>3831</v>
      </c>
      <c r="B284" s="2284" t="s">
        <v>3558</v>
      </c>
      <c r="C284" s="2284" t="s">
        <v>3832</v>
      </c>
      <c r="D284" s="2284" t="s">
        <v>3705</v>
      </c>
      <c r="E284" s="2260" t="s">
        <v>689</v>
      </c>
      <c r="F284" s="2259" t="s">
        <v>10186</v>
      </c>
      <c r="G284" s="2259" t="s">
        <v>10187</v>
      </c>
      <c r="H284" s="2259" t="s">
        <v>10188</v>
      </c>
      <c r="I284" s="2259" t="s">
        <v>9221</v>
      </c>
      <c r="J284" s="2259" t="s">
        <v>10189</v>
      </c>
    </row>
    <row r="285" spans="1:10" ht="24" customHeight="1">
      <c r="A285" s="2259" t="s">
        <v>535</v>
      </c>
      <c r="B285" s="2284" t="s">
        <v>3600</v>
      </c>
      <c r="C285" s="2284" t="s">
        <v>4228</v>
      </c>
      <c r="D285" s="2284" t="s">
        <v>3606</v>
      </c>
      <c r="E285" s="2260" t="s">
        <v>322</v>
      </c>
      <c r="F285" s="2259" t="s">
        <v>10152</v>
      </c>
      <c r="G285" s="2259" t="s">
        <v>10190</v>
      </c>
      <c r="H285" s="2259" t="s">
        <v>10191</v>
      </c>
      <c r="I285" s="2259" t="s">
        <v>9221</v>
      </c>
      <c r="J285" s="2259" t="s">
        <v>10192</v>
      </c>
    </row>
    <row r="286" spans="1:10" ht="36" customHeight="1">
      <c r="A286" s="2259" t="s">
        <v>1316</v>
      </c>
      <c r="B286" s="2284" t="s">
        <v>3600</v>
      </c>
      <c r="C286" s="2284" t="s">
        <v>1317</v>
      </c>
      <c r="D286" s="2284" t="s">
        <v>3688</v>
      </c>
      <c r="E286" s="2260" t="s">
        <v>689</v>
      </c>
      <c r="F286" s="2259" t="s">
        <v>10193</v>
      </c>
      <c r="G286" s="2259" t="s">
        <v>10194</v>
      </c>
      <c r="H286" s="2259" t="s">
        <v>10195</v>
      </c>
      <c r="I286" s="2259" t="s">
        <v>9221</v>
      </c>
      <c r="J286" s="2259" t="s">
        <v>10196</v>
      </c>
    </row>
    <row r="287" spans="1:10" ht="348" customHeight="1">
      <c r="A287" s="2259" t="s">
        <v>1783</v>
      </c>
      <c r="B287" s="2284" t="s">
        <v>3600</v>
      </c>
      <c r="C287" s="2284" t="s">
        <v>1784</v>
      </c>
      <c r="D287" s="2284" t="s">
        <v>4700</v>
      </c>
      <c r="E287" s="2260" t="s">
        <v>322</v>
      </c>
      <c r="F287" s="2259" t="s">
        <v>9281</v>
      </c>
      <c r="G287" s="2259" t="s">
        <v>10197</v>
      </c>
      <c r="H287" s="2259" t="s">
        <v>10198</v>
      </c>
      <c r="I287" s="2259" t="s">
        <v>9221</v>
      </c>
      <c r="J287" s="2259" t="s">
        <v>10199</v>
      </c>
    </row>
    <row r="288" spans="1:10" ht="108" customHeight="1">
      <c r="A288" s="2259" t="s">
        <v>2012</v>
      </c>
      <c r="B288" s="2284" t="s">
        <v>3600</v>
      </c>
      <c r="C288" s="2284" t="s">
        <v>2013</v>
      </c>
      <c r="D288" s="2284" t="s">
        <v>4700</v>
      </c>
      <c r="E288" s="2260" t="s">
        <v>2010</v>
      </c>
      <c r="F288" s="2259" t="s">
        <v>10152</v>
      </c>
      <c r="G288" s="2259" t="s">
        <v>10200</v>
      </c>
      <c r="H288" s="2259" t="s">
        <v>10198</v>
      </c>
      <c r="I288" s="2259" t="s">
        <v>9221</v>
      </c>
      <c r="J288" s="2259" t="s">
        <v>10201</v>
      </c>
    </row>
    <row r="289" spans="1:10" ht="24" customHeight="1">
      <c r="A289" s="2259" t="s">
        <v>1755</v>
      </c>
      <c r="B289" s="2284" t="s">
        <v>3600</v>
      </c>
      <c r="C289" s="2284" t="s">
        <v>1756</v>
      </c>
      <c r="D289" s="2284" t="s">
        <v>3688</v>
      </c>
      <c r="E289" s="2260" t="s">
        <v>271</v>
      </c>
      <c r="F289" s="2259" t="s">
        <v>9281</v>
      </c>
      <c r="G289" s="2259" t="s">
        <v>10202</v>
      </c>
      <c r="H289" s="2259" t="s">
        <v>10203</v>
      </c>
      <c r="I289" s="2259" t="s">
        <v>9221</v>
      </c>
      <c r="J289" s="2259" t="s">
        <v>10204</v>
      </c>
    </row>
    <row r="290" spans="1:10" ht="24" customHeight="1">
      <c r="A290" s="2259" t="s">
        <v>1671</v>
      </c>
      <c r="B290" s="2284" t="s">
        <v>3600</v>
      </c>
      <c r="C290" s="2284" t="s">
        <v>1672</v>
      </c>
      <c r="D290" s="2284" t="s">
        <v>3688</v>
      </c>
      <c r="E290" s="2260" t="s">
        <v>1669</v>
      </c>
      <c r="F290" s="2259" t="s">
        <v>9485</v>
      </c>
      <c r="G290" s="2259" t="s">
        <v>10205</v>
      </c>
      <c r="H290" s="2259" t="s">
        <v>10206</v>
      </c>
      <c r="I290" s="2259" t="s">
        <v>9221</v>
      </c>
      <c r="J290" s="2259" t="s">
        <v>10207</v>
      </c>
    </row>
    <row r="291" spans="1:10" ht="24" customHeight="1">
      <c r="A291" s="2259" t="s">
        <v>5589</v>
      </c>
      <c r="B291" s="2284" t="s">
        <v>3600</v>
      </c>
      <c r="C291" s="2284" t="s">
        <v>1566</v>
      </c>
      <c r="D291" s="2284" t="s">
        <v>3688</v>
      </c>
      <c r="E291" s="2260" t="s">
        <v>322</v>
      </c>
      <c r="F291" s="2259" t="s">
        <v>10208</v>
      </c>
      <c r="G291" s="2259" t="s">
        <v>10209</v>
      </c>
      <c r="H291" s="2259" t="s">
        <v>10210</v>
      </c>
      <c r="I291" s="2259" t="s">
        <v>9221</v>
      </c>
      <c r="J291" s="2259" t="s">
        <v>10211</v>
      </c>
    </row>
    <row r="292" spans="1:10" ht="24" customHeight="1">
      <c r="A292" s="2259" t="s">
        <v>1743</v>
      </c>
      <c r="B292" s="2284" t="s">
        <v>3600</v>
      </c>
      <c r="C292" s="2284" t="s">
        <v>1744</v>
      </c>
      <c r="D292" s="2284" t="s">
        <v>3688</v>
      </c>
      <c r="E292" s="2260" t="s">
        <v>322</v>
      </c>
      <c r="F292" s="2259" t="s">
        <v>10152</v>
      </c>
      <c r="G292" s="2259" t="s">
        <v>10212</v>
      </c>
      <c r="H292" s="2259" t="s">
        <v>10213</v>
      </c>
      <c r="I292" s="2259" t="s">
        <v>9221</v>
      </c>
      <c r="J292" s="2259" t="s">
        <v>10214</v>
      </c>
    </row>
    <row r="293" spans="1:10" ht="48" customHeight="1">
      <c r="A293" s="2259" t="s">
        <v>944</v>
      </c>
      <c r="B293" s="2284" t="s">
        <v>3600</v>
      </c>
      <c r="C293" s="2284" t="s">
        <v>945</v>
      </c>
      <c r="D293" s="2284" t="s">
        <v>4700</v>
      </c>
      <c r="E293" s="2260" t="s">
        <v>1797</v>
      </c>
      <c r="F293" s="2259" t="s">
        <v>10096</v>
      </c>
      <c r="G293" s="2259" t="s">
        <v>10183</v>
      </c>
      <c r="H293" s="2259" t="s">
        <v>10215</v>
      </c>
      <c r="I293" s="2259" t="s">
        <v>9221</v>
      </c>
      <c r="J293" s="2259" t="s">
        <v>10216</v>
      </c>
    </row>
    <row r="294" spans="1:10" ht="36" customHeight="1">
      <c r="A294" s="2259" t="s">
        <v>1133</v>
      </c>
      <c r="B294" s="2284" t="s">
        <v>3600</v>
      </c>
      <c r="C294" s="2284" t="s">
        <v>1134</v>
      </c>
      <c r="D294" s="2284" t="s">
        <v>3705</v>
      </c>
      <c r="E294" s="2260" t="s">
        <v>322</v>
      </c>
      <c r="F294" s="2259" t="s">
        <v>9701</v>
      </c>
      <c r="G294" s="2259" t="s">
        <v>10217</v>
      </c>
      <c r="H294" s="2259" t="s">
        <v>10218</v>
      </c>
      <c r="I294" s="2259" t="s">
        <v>9221</v>
      </c>
      <c r="J294" s="2259" t="s">
        <v>10219</v>
      </c>
    </row>
    <row r="295" spans="1:10" ht="36" customHeight="1">
      <c r="A295" s="2259" t="s">
        <v>2002</v>
      </c>
      <c r="B295" s="2284" t="s">
        <v>3600</v>
      </c>
      <c r="C295" s="2284" t="s">
        <v>2003</v>
      </c>
      <c r="D295" s="2284" t="s">
        <v>4700</v>
      </c>
      <c r="E295" s="2260" t="s">
        <v>1797</v>
      </c>
      <c r="F295" s="2259" t="s">
        <v>9817</v>
      </c>
      <c r="G295" s="2259" t="s">
        <v>8745</v>
      </c>
      <c r="H295" s="2259" t="s">
        <v>10220</v>
      </c>
      <c r="I295" s="2259" t="s">
        <v>9221</v>
      </c>
      <c r="J295" s="2259" t="s">
        <v>10221</v>
      </c>
    </row>
    <row r="296" spans="1:10" ht="24" customHeight="1">
      <c r="A296" s="2259" t="s">
        <v>1758</v>
      </c>
      <c r="B296" s="2284" t="s">
        <v>3600</v>
      </c>
      <c r="C296" s="2284" t="s">
        <v>1759</v>
      </c>
      <c r="D296" s="2284" t="s">
        <v>3688</v>
      </c>
      <c r="E296" s="2260" t="s">
        <v>1669</v>
      </c>
      <c r="F296" s="2259" t="s">
        <v>9791</v>
      </c>
      <c r="G296" s="2259" t="s">
        <v>10222</v>
      </c>
      <c r="H296" s="2259" t="s">
        <v>10223</v>
      </c>
      <c r="I296" s="2259" t="s">
        <v>9221</v>
      </c>
      <c r="J296" s="2259" t="s">
        <v>10224</v>
      </c>
    </row>
    <row r="297" spans="1:10" ht="24" customHeight="1">
      <c r="A297" s="2259" t="s">
        <v>1474</v>
      </c>
      <c r="B297" s="2284" t="s">
        <v>3600</v>
      </c>
      <c r="C297" s="2284" t="s">
        <v>1475</v>
      </c>
      <c r="D297" s="2284" t="s">
        <v>3688</v>
      </c>
      <c r="E297" s="2260" t="s">
        <v>322</v>
      </c>
      <c r="F297" s="2259" t="s">
        <v>9281</v>
      </c>
      <c r="G297" s="2259" t="s">
        <v>10225</v>
      </c>
      <c r="H297" s="2259" t="s">
        <v>10226</v>
      </c>
      <c r="I297" s="2259" t="s">
        <v>9221</v>
      </c>
      <c r="J297" s="2259" t="s">
        <v>10227</v>
      </c>
    </row>
    <row r="298" spans="1:10" ht="24" customHeight="1">
      <c r="A298" s="2259" t="s">
        <v>6094</v>
      </c>
      <c r="B298" s="2284" t="s">
        <v>3554</v>
      </c>
      <c r="C298" s="2284" t="s">
        <v>6095</v>
      </c>
      <c r="D298" s="2284">
        <v>55</v>
      </c>
      <c r="E298" s="2260" t="s">
        <v>271</v>
      </c>
      <c r="F298" s="2259" t="s">
        <v>9281</v>
      </c>
      <c r="G298" s="2259" t="s">
        <v>10228</v>
      </c>
      <c r="H298" s="2259" t="s">
        <v>10229</v>
      </c>
      <c r="I298" s="2259" t="s">
        <v>9221</v>
      </c>
      <c r="J298" s="2259" t="s">
        <v>10230</v>
      </c>
    </row>
    <row r="299" spans="1:10" ht="60" customHeight="1">
      <c r="A299" s="2259" t="s">
        <v>1941</v>
      </c>
      <c r="B299" s="2284" t="s">
        <v>3600</v>
      </c>
      <c r="C299" s="2284" t="s">
        <v>1942</v>
      </c>
      <c r="D299" s="2284" t="s">
        <v>4700</v>
      </c>
      <c r="E299" s="2260" t="s">
        <v>271</v>
      </c>
      <c r="F299" s="2259" t="s">
        <v>9485</v>
      </c>
      <c r="G299" s="2259" t="s">
        <v>10231</v>
      </c>
      <c r="H299" s="2259" t="s">
        <v>10232</v>
      </c>
      <c r="I299" s="2259" t="s">
        <v>9221</v>
      </c>
      <c r="J299" s="2259" t="s">
        <v>10233</v>
      </c>
    </row>
    <row r="300" spans="1:10" ht="36" customHeight="1">
      <c r="A300" s="2259" t="s">
        <v>6056</v>
      </c>
      <c r="B300" s="2284" t="s">
        <v>3600</v>
      </c>
      <c r="C300" s="2284" t="s">
        <v>6057</v>
      </c>
      <c r="D300" s="2284" t="s">
        <v>3705</v>
      </c>
      <c r="E300" s="2260" t="s">
        <v>271</v>
      </c>
      <c r="F300" s="2259" t="s">
        <v>9281</v>
      </c>
      <c r="G300" s="2259" t="s">
        <v>10234</v>
      </c>
      <c r="H300" s="2259" t="s">
        <v>10235</v>
      </c>
      <c r="I300" s="2259" t="s">
        <v>9221</v>
      </c>
      <c r="J300" s="2259" t="s">
        <v>10236</v>
      </c>
    </row>
    <row r="301" spans="1:10" ht="36" customHeight="1">
      <c r="A301" s="2259" t="s">
        <v>1331</v>
      </c>
      <c r="B301" s="2284" t="s">
        <v>3600</v>
      </c>
      <c r="C301" s="2284" t="s">
        <v>1332</v>
      </c>
      <c r="D301" s="2284" t="s">
        <v>3688</v>
      </c>
      <c r="E301" s="2260" t="s">
        <v>689</v>
      </c>
      <c r="F301" s="2259" t="s">
        <v>9645</v>
      </c>
      <c r="G301" s="2259" t="s">
        <v>10237</v>
      </c>
      <c r="H301" s="2259" t="s">
        <v>10238</v>
      </c>
      <c r="I301" s="2259" t="s">
        <v>9221</v>
      </c>
      <c r="J301" s="2259" t="s">
        <v>10239</v>
      </c>
    </row>
    <row r="302" spans="1:10" ht="48" customHeight="1">
      <c r="A302" s="2259" t="s">
        <v>1954</v>
      </c>
      <c r="B302" s="2284" t="s">
        <v>3600</v>
      </c>
      <c r="C302" s="2284" t="s">
        <v>1955</v>
      </c>
      <c r="D302" s="2284" t="s">
        <v>4643</v>
      </c>
      <c r="E302" s="2260" t="s">
        <v>322</v>
      </c>
      <c r="F302" s="2259" t="s">
        <v>9302</v>
      </c>
      <c r="G302" s="2259" t="s">
        <v>9864</v>
      </c>
      <c r="H302" s="2259" t="s">
        <v>10240</v>
      </c>
      <c r="I302" s="2259" t="s">
        <v>9221</v>
      </c>
      <c r="J302" s="2259" t="s">
        <v>10241</v>
      </c>
    </row>
    <row r="303" spans="1:10" ht="24" customHeight="1">
      <c r="A303" s="2259" t="s">
        <v>1483</v>
      </c>
      <c r="B303" s="2284" t="s">
        <v>3600</v>
      </c>
      <c r="C303" s="2284" t="s">
        <v>1484</v>
      </c>
      <c r="D303" s="2284" t="s">
        <v>3688</v>
      </c>
      <c r="E303" s="2260" t="s">
        <v>271</v>
      </c>
      <c r="F303" s="2259" t="s">
        <v>9332</v>
      </c>
      <c r="G303" s="2259" t="s">
        <v>10242</v>
      </c>
      <c r="H303" s="2259" t="s">
        <v>10243</v>
      </c>
      <c r="I303" s="2259" t="s">
        <v>9221</v>
      </c>
      <c r="J303" s="2259" t="s">
        <v>10244</v>
      </c>
    </row>
    <row r="304" spans="1:10" ht="24" customHeight="1">
      <c r="A304" s="2259" t="s">
        <v>5388</v>
      </c>
      <c r="B304" s="2284" t="s">
        <v>3558</v>
      </c>
      <c r="C304" s="2284" t="s">
        <v>1381</v>
      </c>
      <c r="D304" s="2284" t="s">
        <v>3688</v>
      </c>
      <c r="E304" s="2260" t="s">
        <v>271</v>
      </c>
      <c r="F304" s="2259" t="s">
        <v>10245</v>
      </c>
      <c r="G304" s="2259" t="s">
        <v>10246</v>
      </c>
      <c r="H304" s="2259" t="s">
        <v>10247</v>
      </c>
      <c r="I304" s="2259" t="s">
        <v>9221</v>
      </c>
      <c r="J304" s="2259" t="s">
        <v>10248</v>
      </c>
    </row>
    <row r="305" spans="1:10" ht="24" customHeight="1">
      <c r="A305" s="2259" t="s">
        <v>5937</v>
      </c>
      <c r="B305" s="2284" t="s">
        <v>3554</v>
      </c>
      <c r="C305" s="2284" t="s">
        <v>1913</v>
      </c>
      <c r="D305" s="2284">
        <v>59</v>
      </c>
      <c r="E305" s="2260" t="s">
        <v>689</v>
      </c>
      <c r="F305" s="2259" t="s">
        <v>10096</v>
      </c>
      <c r="G305" s="2259" t="s">
        <v>10249</v>
      </c>
      <c r="H305" s="2259" t="s">
        <v>10250</v>
      </c>
      <c r="I305" s="2259" t="s">
        <v>9221</v>
      </c>
      <c r="J305" s="2259" t="s">
        <v>10251</v>
      </c>
    </row>
    <row r="306" spans="1:10" ht="48" customHeight="1">
      <c r="A306" s="2259" t="s">
        <v>926</v>
      </c>
      <c r="B306" s="2284" t="s">
        <v>3600</v>
      </c>
      <c r="C306" s="2284" t="s">
        <v>927</v>
      </c>
      <c r="D306" s="2284" t="s">
        <v>4700</v>
      </c>
      <c r="E306" s="2260" t="s">
        <v>322</v>
      </c>
      <c r="F306" s="2259" t="s">
        <v>9921</v>
      </c>
      <c r="G306" s="2259" t="s">
        <v>10252</v>
      </c>
      <c r="H306" s="2259" t="s">
        <v>10253</v>
      </c>
      <c r="I306" s="2259" t="s">
        <v>8987</v>
      </c>
      <c r="J306" s="2259" t="s">
        <v>10254</v>
      </c>
    </row>
    <row r="307" spans="1:10" ht="24" customHeight="1">
      <c r="A307" s="2259" t="s">
        <v>762</v>
      </c>
      <c r="B307" s="2284" t="s">
        <v>3600</v>
      </c>
      <c r="C307" s="2284" t="s">
        <v>763</v>
      </c>
      <c r="D307" s="2284">
        <v>23</v>
      </c>
      <c r="E307" s="2260" t="s">
        <v>689</v>
      </c>
      <c r="F307" s="2259" t="s">
        <v>9776</v>
      </c>
      <c r="G307" s="2259" t="s">
        <v>10255</v>
      </c>
      <c r="H307" s="2259" t="s">
        <v>10256</v>
      </c>
      <c r="I307" s="2259" t="s">
        <v>8987</v>
      </c>
      <c r="J307" s="2259" t="s">
        <v>10257</v>
      </c>
    </row>
    <row r="308" spans="1:10" ht="84" customHeight="1">
      <c r="A308" s="2259" t="s">
        <v>1529</v>
      </c>
      <c r="B308" s="2284" t="s">
        <v>3600</v>
      </c>
      <c r="C308" s="2284" t="s">
        <v>1530</v>
      </c>
      <c r="D308" s="2284" t="s">
        <v>3688</v>
      </c>
      <c r="E308" s="2260" t="s">
        <v>271</v>
      </c>
      <c r="F308" s="2259" t="s">
        <v>9281</v>
      </c>
      <c r="G308" s="2259" t="s">
        <v>10258</v>
      </c>
      <c r="H308" s="2259" t="s">
        <v>10259</v>
      </c>
      <c r="I308" s="2259" t="s">
        <v>8987</v>
      </c>
      <c r="J308" s="2259" t="s">
        <v>10260</v>
      </c>
    </row>
    <row r="309" spans="1:10" ht="24" customHeight="1">
      <c r="A309" s="2259" t="s">
        <v>4756</v>
      </c>
      <c r="B309" s="2284" t="s">
        <v>3600</v>
      </c>
      <c r="C309" s="2284" t="s">
        <v>890</v>
      </c>
      <c r="D309" s="2284" t="s">
        <v>3688</v>
      </c>
      <c r="E309" s="2260" t="s">
        <v>271</v>
      </c>
      <c r="F309" s="2259" t="s">
        <v>9281</v>
      </c>
      <c r="G309" s="2259" t="s">
        <v>10258</v>
      </c>
      <c r="H309" s="2259" t="s">
        <v>10259</v>
      </c>
      <c r="I309" s="2259" t="s">
        <v>8987</v>
      </c>
      <c r="J309" s="2259" t="s">
        <v>10261</v>
      </c>
    </row>
    <row r="310" spans="1:10" ht="24" customHeight="1">
      <c r="A310" s="2259" t="s">
        <v>1130</v>
      </c>
      <c r="B310" s="2284" t="s">
        <v>3600</v>
      </c>
      <c r="C310" s="2284" t="s">
        <v>1131</v>
      </c>
      <c r="D310" s="2284" t="s">
        <v>3705</v>
      </c>
      <c r="E310" s="2260" t="s">
        <v>271</v>
      </c>
      <c r="F310" s="2259" t="s">
        <v>9645</v>
      </c>
      <c r="G310" s="2259" t="s">
        <v>7055</v>
      </c>
      <c r="H310" s="2259" t="s">
        <v>7690</v>
      </c>
      <c r="I310" s="2259" t="s">
        <v>8987</v>
      </c>
      <c r="J310" s="2259" t="s">
        <v>10262</v>
      </c>
    </row>
    <row r="311" spans="1:10" ht="24" customHeight="1">
      <c r="A311" s="2259" t="s">
        <v>1891</v>
      </c>
      <c r="B311" s="2284" t="s">
        <v>3600</v>
      </c>
      <c r="C311" s="2284" t="s">
        <v>1892</v>
      </c>
      <c r="D311" s="2284" t="s">
        <v>3688</v>
      </c>
      <c r="E311" s="2260" t="s">
        <v>347</v>
      </c>
      <c r="F311" s="2259" t="s">
        <v>10263</v>
      </c>
      <c r="G311" s="2259" t="s">
        <v>10264</v>
      </c>
      <c r="H311" s="2259" t="s">
        <v>10265</v>
      </c>
      <c r="I311" s="2259" t="s">
        <v>8987</v>
      </c>
      <c r="J311" s="2259" t="s">
        <v>10266</v>
      </c>
    </row>
    <row r="312" spans="1:10" ht="108" customHeight="1">
      <c r="A312" s="2259" t="s">
        <v>1802</v>
      </c>
      <c r="B312" s="2284" t="s">
        <v>3600</v>
      </c>
      <c r="C312" s="2284" t="s">
        <v>1803</v>
      </c>
      <c r="D312" s="2284" t="s">
        <v>4700</v>
      </c>
      <c r="E312" s="2260" t="s">
        <v>322</v>
      </c>
      <c r="F312" s="2259" t="s">
        <v>9281</v>
      </c>
      <c r="G312" s="2259" t="s">
        <v>10267</v>
      </c>
      <c r="H312" s="2259" t="s">
        <v>10268</v>
      </c>
      <c r="I312" s="2259" t="s">
        <v>8987</v>
      </c>
      <c r="J312" s="2259" t="s">
        <v>10269</v>
      </c>
    </row>
    <row r="313" spans="1:10" ht="60" customHeight="1">
      <c r="A313" s="2259" t="s">
        <v>1923</v>
      </c>
      <c r="B313" s="2284" t="s">
        <v>3600</v>
      </c>
      <c r="C313" s="2284" t="s">
        <v>1924</v>
      </c>
      <c r="D313" s="2284" t="s">
        <v>4700</v>
      </c>
      <c r="E313" s="2260" t="s">
        <v>322</v>
      </c>
      <c r="F313" s="2259" t="s">
        <v>9281</v>
      </c>
      <c r="G313" s="2259" t="s">
        <v>10270</v>
      </c>
      <c r="H313" s="2259" t="s">
        <v>10271</v>
      </c>
      <c r="I313" s="2259" t="s">
        <v>8987</v>
      </c>
      <c r="J313" s="2259" t="s">
        <v>10272</v>
      </c>
    </row>
    <row r="314" spans="1:10" ht="24" customHeight="1">
      <c r="A314" s="2259" t="s">
        <v>5482</v>
      </c>
      <c r="B314" s="2284" t="s">
        <v>3600</v>
      </c>
      <c r="C314" s="2284" t="s">
        <v>1464</v>
      </c>
      <c r="D314" s="2284" t="s">
        <v>3688</v>
      </c>
      <c r="E314" s="2260" t="s">
        <v>689</v>
      </c>
      <c r="F314" s="2259" t="s">
        <v>9791</v>
      </c>
      <c r="G314" s="2259" t="s">
        <v>10273</v>
      </c>
      <c r="H314" s="2259" t="s">
        <v>10274</v>
      </c>
      <c r="I314" s="2259" t="s">
        <v>8987</v>
      </c>
      <c r="J314" s="2259" t="s">
        <v>10275</v>
      </c>
    </row>
    <row r="315" spans="1:10" ht="36" customHeight="1">
      <c r="A315" s="2259" t="s">
        <v>4815</v>
      </c>
      <c r="B315" s="2284" t="s">
        <v>3558</v>
      </c>
      <c r="C315" s="2284" t="s">
        <v>969</v>
      </c>
      <c r="D315" s="2284" t="s">
        <v>3705</v>
      </c>
      <c r="E315" s="2260" t="s">
        <v>689</v>
      </c>
      <c r="F315" s="2259" t="s">
        <v>10276</v>
      </c>
      <c r="G315" s="2259" t="s">
        <v>10277</v>
      </c>
      <c r="H315" s="2259" t="s">
        <v>10278</v>
      </c>
      <c r="I315" s="2259" t="s">
        <v>8987</v>
      </c>
      <c r="J315" s="2259" t="s">
        <v>10279</v>
      </c>
    </row>
    <row r="316" spans="1:10" ht="36" customHeight="1">
      <c r="A316" s="2259" t="s">
        <v>1616</v>
      </c>
      <c r="B316" s="2284" t="s">
        <v>3600</v>
      </c>
      <c r="C316" s="2284" t="s">
        <v>1617</v>
      </c>
      <c r="D316" s="2284" t="s">
        <v>3688</v>
      </c>
      <c r="E316" s="2260" t="s">
        <v>271</v>
      </c>
      <c r="F316" s="2259" t="s">
        <v>9685</v>
      </c>
      <c r="G316" s="2259" t="s">
        <v>10280</v>
      </c>
      <c r="H316" s="2259" t="s">
        <v>10281</v>
      </c>
      <c r="I316" s="2259" t="s">
        <v>8987</v>
      </c>
      <c r="J316" s="2259" t="s">
        <v>10282</v>
      </c>
    </row>
    <row r="317" spans="1:10" ht="48" customHeight="1">
      <c r="A317" s="2259" t="s">
        <v>1875</v>
      </c>
      <c r="B317" s="2284" t="s">
        <v>3600</v>
      </c>
      <c r="C317" s="2284" t="s">
        <v>1876</v>
      </c>
      <c r="D317" s="2284" t="s">
        <v>3688</v>
      </c>
      <c r="E317" s="2260" t="s">
        <v>322</v>
      </c>
      <c r="F317" s="2259" t="s">
        <v>9281</v>
      </c>
      <c r="G317" s="2259" t="s">
        <v>10283</v>
      </c>
      <c r="H317" s="2259" t="s">
        <v>10284</v>
      </c>
      <c r="I317" s="2259" t="s">
        <v>8987</v>
      </c>
      <c r="J317" s="2259" t="s">
        <v>10285</v>
      </c>
    </row>
    <row r="318" spans="1:10" ht="36" customHeight="1">
      <c r="A318" s="2259" t="s">
        <v>5027</v>
      </c>
      <c r="B318" s="2284" t="s">
        <v>3558</v>
      </c>
      <c r="C318" s="2284" t="s">
        <v>1113</v>
      </c>
      <c r="D318" s="2284" t="s">
        <v>3705</v>
      </c>
      <c r="E318" s="2260" t="s">
        <v>271</v>
      </c>
      <c r="F318" s="2259" t="s">
        <v>9281</v>
      </c>
      <c r="G318" s="2259" t="s">
        <v>10286</v>
      </c>
      <c r="H318" s="2259" t="s">
        <v>10287</v>
      </c>
      <c r="I318" s="2259" t="s">
        <v>8987</v>
      </c>
      <c r="J318" s="2259" t="s">
        <v>10288</v>
      </c>
    </row>
    <row r="319" spans="1:10" ht="36" customHeight="1">
      <c r="A319" s="2259" t="s">
        <v>5045</v>
      </c>
      <c r="B319" s="2284" t="s">
        <v>3558</v>
      </c>
      <c r="C319" s="2284" t="s">
        <v>1128</v>
      </c>
      <c r="D319" s="2284" t="s">
        <v>3705</v>
      </c>
      <c r="E319" s="2260" t="s">
        <v>271</v>
      </c>
      <c r="F319" s="2259" t="s">
        <v>9645</v>
      </c>
      <c r="G319" s="2259" t="s">
        <v>10289</v>
      </c>
      <c r="H319" s="2259" t="s">
        <v>10290</v>
      </c>
      <c r="I319" s="2259" t="s">
        <v>8987</v>
      </c>
      <c r="J319" s="2259" t="s">
        <v>10291</v>
      </c>
    </row>
    <row r="320" spans="1:10" ht="36" customHeight="1">
      <c r="A320" s="2259" t="s">
        <v>4984</v>
      </c>
      <c r="B320" s="2284" t="s">
        <v>3558</v>
      </c>
      <c r="C320" s="2284" t="s">
        <v>1082</v>
      </c>
      <c r="D320" s="2284" t="s">
        <v>3705</v>
      </c>
      <c r="E320" s="2260" t="s">
        <v>271</v>
      </c>
      <c r="F320" s="2259" t="s">
        <v>9791</v>
      </c>
      <c r="G320" s="2259" t="s">
        <v>10292</v>
      </c>
      <c r="H320" s="2259" t="s">
        <v>10293</v>
      </c>
      <c r="I320" s="2259" t="s">
        <v>8987</v>
      </c>
      <c r="J320" s="2259" t="s">
        <v>10294</v>
      </c>
    </row>
    <row r="321" spans="1:10" ht="24" customHeight="1">
      <c r="A321" s="2259" t="s">
        <v>3980</v>
      </c>
      <c r="B321" s="2284" t="s">
        <v>3558</v>
      </c>
      <c r="C321" s="2284" t="s">
        <v>356</v>
      </c>
      <c r="D321" s="2284" t="s">
        <v>3705</v>
      </c>
      <c r="E321" s="2260" t="s">
        <v>271</v>
      </c>
      <c r="F321" s="2259" t="s">
        <v>9302</v>
      </c>
      <c r="G321" s="2259" t="s">
        <v>10295</v>
      </c>
      <c r="H321" s="2259" t="s">
        <v>10296</v>
      </c>
      <c r="I321" s="2259" t="s">
        <v>8987</v>
      </c>
      <c r="J321" s="2259" t="s">
        <v>10297</v>
      </c>
    </row>
    <row r="322" spans="1:10" ht="24" customHeight="1">
      <c r="A322" s="2259" t="s">
        <v>5293</v>
      </c>
      <c r="B322" s="2284" t="s">
        <v>3554</v>
      </c>
      <c r="C322" s="2284" t="s">
        <v>5294</v>
      </c>
      <c r="D322" s="2284">
        <v>59</v>
      </c>
      <c r="E322" s="2260" t="s">
        <v>689</v>
      </c>
      <c r="F322" s="2259" t="s">
        <v>9791</v>
      </c>
      <c r="G322" s="2259" t="s">
        <v>10298</v>
      </c>
      <c r="H322" s="2259" t="s">
        <v>10299</v>
      </c>
      <c r="I322" s="2259" t="s">
        <v>8987</v>
      </c>
      <c r="J322" s="2259" t="s">
        <v>10300</v>
      </c>
    </row>
    <row r="323" spans="1:10" ht="24" customHeight="1">
      <c r="A323" s="2259" t="s">
        <v>1993</v>
      </c>
      <c r="B323" s="2284" t="s">
        <v>3600</v>
      </c>
      <c r="C323" s="2284" t="s">
        <v>1994</v>
      </c>
      <c r="D323" s="2284" t="s">
        <v>4700</v>
      </c>
      <c r="E323" s="2260" t="s">
        <v>275</v>
      </c>
      <c r="F323" s="2259" t="s">
        <v>10301</v>
      </c>
      <c r="G323" s="2259" t="s">
        <v>10302</v>
      </c>
      <c r="H323" s="2259" t="s">
        <v>10303</v>
      </c>
      <c r="I323" s="2259" t="s">
        <v>8987</v>
      </c>
      <c r="J323" s="2259" t="s">
        <v>10304</v>
      </c>
    </row>
    <row r="324" spans="1:10" ht="36" customHeight="1">
      <c r="A324" s="2259" t="s">
        <v>3787</v>
      </c>
      <c r="B324" s="2284" t="s">
        <v>3558</v>
      </c>
      <c r="C324" s="2284" t="s">
        <v>3788</v>
      </c>
      <c r="D324" s="2284" t="s">
        <v>3705</v>
      </c>
      <c r="E324" s="2260" t="s">
        <v>689</v>
      </c>
      <c r="F324" s="2259" t="s">
        <v>10305</v>
      </c>
      <c r="G324" s="2259" t="s">
        <v>10306</v>
      </c>
      <c r="H324" s="2259" t="s">
        <v>10307</v>
      </c>
      <c r="I324" s="2259" t="s">
        <v>8987</v>
      </c>
      <c r="J324" s="2259" t="s">
        <v>10308</v>
      </c>
    </row>
    <row r="325" spans="1:10" ht="36" customHeight="1">
      <c r="A325" s="2259" t="s">
        <v>828</v>
      </c>
      <c r="B325" s="2284" t="s">
        <v>3600</v>
      </c>
      <c r="C325" s="2284" t="s">
        <v>4673</v>
      </c>
      <c r="D325" s="2284" t="s">
        <v>3615</v>
      </c>
      <c r="E325" s="2260" t="s">
        <v>347</v>
      </c>
      <c r="F325" s="2259" t="s">
        <v>10309</v>
      </c>
      <c r="G325" s="2259" t="s">
        <v>10310</v>
      </c>
      <c r="H325" s="2259" t="s">
        <v>10311</v>
      </c>
      <c r="I325" s="2259" t="s">
        <v>8987</v>
      </c>
      <c r="J325" s="2259" t="s">
        <v>10312</v>
      </c>
    </row>
    <row r="326" spans="1:10" ht="24" customHeight="1">
      <c r="A326" s="2259" t="s">
        <v>4616</v>
      </c>
      <c r="B326" s="2284" t="s">
        <v>3558</v>
      </c>
      <c r="C326" s="2284" t="s">
        <v>4617</v>
      </c>
      <c r="D326" s="2284" t="s">
        <v>3712</v>
      </c>
      <c r="E326" s="2260" t="s">
        <v>275</v>
      </c>
      <c r="F326" s="2259" t="s">
        <v>10313</v>
      </c>
      <c r="G326" s="2259" t="s">
        <v>10314</v>
      </c>
      <c r="H326" s="2259" t="s">
        <v>10315</v>
      </c>
      <c r="I326" s="2259" t="s">
        <v>8987</v>
      </c>
      <c r="J326" s="2259" t="s">
        <v>8402</v>
      </c>
    </row>
    <row r="327" spans="1:10" ht="24" customHeight="1">
      <c r="A327" s="2259" t="s">
        <v>4242</v>
      </c>
      <c r="B327" s="2284" t="s">
        <v>3600</v>
      </c>
      <c r="C327" s="2284" t="s">
        <v>548</v>
      </c>
      <c r="D327" s="2284" t="s">
        <v>3606</v>
      </c>
      <c r="E327" s="2260" t="s">
        <v>271</v>
      </c>
      <c r="F327" s="2259" t="s">
        <v>9487</v>
      </c>
      <c r="G327" s="2259" t="s">
        <v>10316</v>
      </c>
      <c r="H327" s="2259" t="s">
        <v>10317</v>
      </c>
      <c r="I327" s="2259" t="s">
        <v>8987</v>
      </c>
      <c r="J327" s="2259" t="s">
        <v>10318</v>
      </c>
    </row>
    <row r="328" spans="1:10" ht="60" customHeight="1">
      <c r="A328" s="2259" t="s">
        <v>1969</v>
      </c>
      <c r="B328" s="2284" t="s">
        <v>3600</v>
      </c>
      <c r="C328" s="2284" t="s">
        <v>1970</v>
      </c>
      <c r="D328" s="2284" t="s">
        <v>4700</v>
      </c>
      <c r="E328" s="2260" t="s">
        <v>322</v>
      </c>
      <c r="F328" s="2259" t="s">
        <v>9281</v>
      </c>
      <c r="G328" s="2259" t="s">
        <v>10319</v>
      </c>
      <c r="H328" s="2259" t="s">
        <v>10320</v>
      </c>
      <c r="I328" s="2259" t="s">
        <v>8987</v>
      </c>
      <c r="J328" s="2259" t="s">
        <v>10321</v>
      </c>
    </row>
    <row r="329" spans="1:10" ht="36" customHeight="1">
      <c r="A329" s="2259" t="s">
        <v>2063</v>
      </c>
      <c r="B329" s="2284" t="s">
        <v>3600</v>
      </c>
      <c r="C329" s="2284" t="s">
        <v>2064</v>
      </c>
      <c r="D329" s="2284" t="s">
        <v>4700</v>
      </c>
      <c r="E329" s="2260" t="s">
        <v>322</v>
      </c>
      <c r="F329" s="2259" t="s">
        <v>9281</v>
      </c>
      <c r="G329" s="2259" t="s">
        <v>10322</v>
      </c>
      <c r="H329" s="2259" t="s">
        <v>10323</v>
      </c>
      <c r="I329" s="2259" t="s">
        <v>8987</v>
      </c>
      <c r="J329" s="2259" t="s">
        <v>10324</v>
      </c>
    </row>
    <row r="330" spans="1:10" ht="48" customHeight="1">
      <c r="A330" s="2259" t="s">
        <v>1903</v>
      </c>
      <c r="B330" s="2284" t="s">
        <v>3600</v>
      </c>
      <c r="C330" s="2284" t="s">
        <v>1904</v>
      </c>
      <c r="D330" s="2284" t="s">
        <v>4700</v>
      </c>
      <c r="E330" s="2260" t="s">
        <v>1735</v>
      </c>
      <c r="F330" s="2259" t="s">
        <v>10325</v>
      </c>
      <c r="G330" s="2259" t="s">
        <v>8736</v>
      </c>
      <c r="H330" s="2259" t="s">
        <v>10326</v>
      </c>
      <c r="I330" s="2259" t="s">
        <v>8987</v>
      </c>
      <c r="J330" s="2259" t="s">
        <v>10327</v>
      </c>
    </row>
    <row r="331" spans="1:10" ht="96" customHeight="1">
      <c r="A331" s="2259" t="s">
        <v>1526</v>
      </c>
      <c r="B331" s="2284" t="s">
        <v>3600</v>
      </c>
      <c r="C331" s="2284" t="s">
        <v>1527</v>
      </c>
      <c r="D331" s="2284" t="s">
        <v>3688</v>
      </c>
      <c r="E331" s="2260" t="s">
        <v>271</v>
      </c>
      <c r="F331" s="2259" t="s">
        <v>9281</v>
      </c>
      <c r="G331" s="2259" t="s">
        <v>10328</v>
      </c>
      <c r="H331" s="2259" t="s">
        <v>10329</v>
      </c>
      <c r="I331" s="2259" t="s">
        <v>8987</v>
      </c>
      <c r="J331" s="2259" t="s">
        <v>10330</v>
      </c>
    </row>
    <row r="332" spans="1:10" ht="24" customHeight="1">
      <c r="A332" s="2259" t="s">
        <v>3760</v>
      </c>
      <c r="B332" s="2284" t="s">
        <v>3558</v>
      </c>
      <c r="C332" s="2284" t="s">
        <v>455</v>
      </c>
      <c r="D332" s="2284" t="s">
        <v>3606</v>
      </c>
      <c r="E332" s="2260" t="s">
        <v>368</v>
      </c>
      <c r="F332" s="2259" t="s">
        <v>9361</v>
      </c>
      <c r="G332" s="2259" t="s">
        <v>10331</v>
      </c>
      <c r="H332" s="2259" t="s">
        <v>10332</v>
      </c>
      <c r="I332" s="2259" t="s">
        <v>8987</v>
      </c>
      <c r="J332" s="2259" t="s">
        <v>10333</v>
      </c>
    </row>
    <row r="333" spans="1:10" ht="24" customHeight="1">
      <c r="A333" s="2259" t="s">
        <v>1216</v>
      </c>
      <c r="B333" s="2284" t="s">
        <v>3600</v>
      </c>
      <c r="C333" s="2284" t="s">
        <v>1217</v>
      </c>
      <c r="D333" s="2284" t="s">
        <v>3705</v>
      </c>
      <c r="E333" s="2260" t="s">
        <v>322</v>
      </c>
      <c r="F333" s="2259" t="s">
        <v>9281</v>
      </c>
      <c r="G333" s="2259" t="s">
        <v>10334</v>
      </c>
      <c r="H333" s="2259" t="s">
        <v>10335</v>
      </c>
      <c r="I333" s="2259" t="s">
        <v>8987</v>
      </c>
      <c r="J333" s="2259" t="s">
        <v>10336</v>
      </c>
    </row>
    <row r="334" spans="1:10" ht="36" customHeight="1">
      <c r="A334" s="2259" t="s">
        <v>5567</v>
      </c>
      <c r="B334" s="2284" t="s">
        <v>3558</v>
      </c>
      <c r="C334" s="2284" t="s">
        <v>1550</v>
      </c>
      <c r="D334" s="2284" t="s">
        <v>3688</v>
      </c>
      <c r="E334" s="2260" t="s">
        <v>271</v>
      </c>
      <c r="F334" s="2259" t="s">
        <v>9921</v>
      </c>
      <c r="G334" s="2259" t="s">
        <v>10337</v>
      </c>
      <c r="H334" s="2259" t="s">
        <v>10338</v>
      </c>
      <c r="I334" s="2259" t="s">
        <v>8987</v>
      </c>
      <c r="J334" s="2259" t="s">
        <v>10339</v>
      </c>
    </row>
    <row r="335" spans="1:10" ht="24" customHeight="1">
      <c r="A335" s="2259" t="s">
        <v>1677</v>
      </c>
      <c r="B335" s="2284" t="s">
        <v>3600</v>
      </c>
      <c r="C335" s="2284" t="s">
        <v>1678</v>
      </c>
      <c r="D335" s="2284" t="s">
        <v>3688</v>
      </c>
      <c r="E335" s="2260" t="s">
        <v>271</v>
      </c>
      <c r="F335" s="2259" t="s">
        <v>9270</v>
      </c>
      <c r="G335" s="2259" t="s">
        <v>10340</v>
      </c>
      <c r="H335" s="2259" t="s">
        <v>10340</v>
      </c>
      <c r="I335" s="2259" t="s">
        <v>8987</v>
      </c>
      <c r="J335" s="2259" t="s">
        <v>10341</v>
      </c>
    </row>
    <row r="336" spans="1:10" ht="24" customHeight="1">
      <c r="A336" s="2259" t="s">
        <v>1882</v>
      </c>
      <c r="B336" s="2284" t="s">
        <v>3600</v>
      </c>
      <c r="C336" s="2284" t="s">
        <v>1883</v>
      </c>
      <c r="D336" s="2284" t="s">
        <v>3688</v>
      </c>
      <c r="E336" s="2260" t="s">
        <v>271</v>
      </c>
      <c r="F336" s="2259" t="s">
        <v>9281</v>
      </c>
      <c r="G336" s="2259" t="s">
        <v>10342</v>
      </c>
      <c r="H336" s="2259" t="s">
        <v>10343</v>
      </c>
      <c r="I336" s="2259" t="s">
        <v>8987</v>
      </c>
      <c r="J336" s="2259" t="s">
        <v>9367</v>
      </c>
    </row>
    <row r="337" spans="1:10" ht="24" customHeight="1">
      <c r="A337" s="2259" t="s">
        <v>4058</v>
      </c>
      <c r="B337" s="2284" t="s">
        <v>3600</v>
      </c>
      <c r="C337" s="2284" t="s">
        <v>4059</v>
      </c>
      <c r="D337" s="2284">
        <v>9.64</v>
      </c>
      <c r="E337" s="2260" t="s">
        <v>322</v>
      </c>
      <c r="F337" s="2259" t="s">
        <v>9270</v>
      </c>
      <c r="G337" s="2259" t="s">
        <v>10344</v>
      </c>
      <c r="H337" s="2259" t="s">
        <v>10344</v>
      </c>
      <c r="I337" s="2259" t="s">
        <v>8987</v>
      </c>
      <c r="J337" s="2259" t="s">
        <v>10345</v>
      </c>
    </row>
    <row r="338" spans="1:10" ht="24" customHeight="1">
      <c r="A338" s="2259" t="s">
        <v>5394</v>
      </c>
      <c r="B338" s="2284" t="s">
        <v>3558</v>
      </c>
      <c r="C338" s="2284" t="s">
        <v>1384</v>
      </c>
      <c r="D338" s="2284" t="s">
        <v>3688</v>
      </c>
      <c r="E338" s="2260" t="s">
        <v>271</v>
      </c>
      <c r="F338" s="2259" t="s">
        <v>10346</v>
      </c>
      <c r="G338" s="2259" t="s">
        <v>10347</v>
      </c>
      <c r="H338" s="2259" t="s">
        <v>7440</v>
      </c>
      <c r="I338" s="2259" t="s">
        <v>8987</v>
      </c>
      <c r="J338" s="2259" t="s">
        <v>10348</v>
      </c>
    </row>
    <row r="339" spans="1:10" ht="24" customHeight="1">
      <c r="A339" s="2259" t="s">
        <v>5133</v>
      </c>
      <c r="B339" s="2284" t="s">
        <v>3554</v>
      </c>
      <c r="C339" s="2284" t="s">
        <v>1193</v>
      </c>
      <c r="D339" s="2284">
        <v>53</v>
      </c>
      <c r="E339" s="2260" t="s">
        <v>271</v>
      </c>
      <c r="F339" s="2259" t="s">
        <v>9302</v>
      </c>
      <c r="G339" s="2259" t="s">
        <v>10349</v>
      </c>
      <c r="H339" s="2259" t="s">
        <v>10350</v>
      </c>
      <c r="I339" s="2259" t="s">
        <v>8987</v>
      </c>
      <c r="J339" s="2259" t="s">
        <v>10351</v>
      </c>
    </row>
    <row r="340" spans="1:10" ht="24" customHeight="1">
      <c r="A340" s="2259" t="s">
        <v>418</v>
      </c>
      <c r="B340" s="2284" t="s">
        <v>3600</v>
      </c>
      <c r="C340" s="2284" t="s">
        <v>4054</v>
      </c>
      <c r="D340" s="2284" t="s">
        <v>4005</v>
      </c>
      <c r="E340" s="2260" t="s">
        <v>347</v>
      </c>
      <c r="F340" s="2259" t="s">
        <v>10352</v>
      </c>
      <c r="G340" s="2259" t="s">
        <v>10353</v>
      </c>
      <c r="H340" s="2259" t="s">
        <v>10354</v>
      </c>
      <c r="I340" s="2259" t="s">
        <v>8987</v>
      </c>
      <c r="J340" s="2259" t="s">
        <v>10355</v>
      </c>
    </row>
    <row r="341" spans="1:10" ht="24" customHeight="1">
      <c r="A341" s="2259" t="s">
        <v>5649</v>
      </c>
      <c r="B341" s="2284" t="s">
        <v>3558</v>
      </c>
      <c r="C341" s="2284" t="s">
        <v>1620</v>
      </c>
      <c r="D341" s="2284" t="s">
        <v>3688</v>
      </c>
      <c r="E341" s="2260" t="s">
        <v>271</v>
      </c>
      <c r="F341" s="2259" t="s">
        <v>9685</v>
      </c>
      <c r="G341" s="2259" t="s">
        <v>10356</v>
      </c>
      <c r="H341" s="2259" t="s">
        <v>10357</v>
      </c>
      <c r="I341" s="2259" t="s">
        <v>8987</v>
      </c>
      <c r="J341" s="2259" t="s">
        <v>10358</v>
      </c>
    </row>
    <row r="342" spans="1:10" ht="36" customHeight="1">
      <c r="A342" s="2259" t="s">
        <v>1510</v>
      </c>
      <c r="B342" s="2284" t="s">
        <v>3600</v>
      </c>
      <c r="C342" s="2284" t="s">
        <v>1511</v>
      </c>
      <c r="D342" s="2284" t="s">
        <v>3688</v>
      </c>
      <c r="E342" s="2260" t="s">
        <v>322</v>
      </c>
      <c r="F342" s="2259" t="s">
        <v>9281</v>
      </c>
      <c r="G342" s="2259" t="s">
        <v>10359</v>
      </c>
      <c r="H342" s="2259" t="s">
        <v>10360</v>
      </c>
      <c r="I342" s="2259" t="s">
        <v>8987</v>
      </c>
      <c r="J342" s="2259" t="s">
        <v>10361</v>
      </c>
    </row>
    <row r="343" spans="1:10" ht="24" customHeight="1">
      <c r="A343" s="2259" t="s">
        <v>538</v>
      </c>
      <c r="B343" s="2284" t="s">
        <v>3600</v>
      </c>
      <c r="C343" s="2284" t="s">
        <v>539</v>
      </c>
      <c r="D343" s="2284" t="s">
        <v>3606</v>
      </c>
      <c r="E343" s="2260" t="s">
        <v>322</v>
      </c>
      <c r="F343" s="2259" t="s">
        <v>9645</v>
      </c>
      <c r="G343" s="2259" t="s">
        <v>10362</v>
      </c>
      <c r="H343" s="2259" t="s">
        <v>10363</v>
      </c>
      <c r="I343" s="2259" t="s">
        <v>8987</v>
      </c>
      <c r="J343" s="2259" t="s">
        <v>10364</v>
      </c>
    </row>
    <row r="344" spans="1:10" ht="36" customHeight="1">
      <c r="A344" s="2259" t="s">
        <v>1705</v>
      </c>
      <c r="B344" s="2284" t="s">
        <v>3600</v>
      </c>
      <c r="C344" s="2284" t="s">
        <v>1706</v>
      </c>
      <c r="D344" s="2284" t="s">
        <v>3688</v>
      </c>
      <c r="E344" s="2260" t="s">
        <v>322</v>
      </c>
      <c r="F344" s="2259" t="s">
        <v>9270</v>
      </c>
      <c r="G344" s="2259" t="s">
        <v>10365</v>
      </c>
      <c r="H344" s="2259" t="s">
        <v>10365</v>
      </c>
      <c r="I344" s="2259" t="s">
        <v>8987</v>
      </c>
      <c r="J344" s="2259" t="s">
        <v>10366</v>
      </c>
    </row>
    <row r="345" spans="1:10" ht="36" customHeight="1">
      <c r="A345" s="2259" t="s">
        <v>1259</v>
      </c>
      <c r="B345" s="2284" t="s">
        <v>3600</v>
      </c>
      <c r="C345" s="2284" t="s">
        <v>5232</v>
      </c>
      <c r="D345" s="2284" t="s">
        <v>3688</v>
      </c>
      <c r="E345" s="2260" t="s">
        <v>322</v>
      </c>
      <c r="F345" s="2259" t="s">
        <v>9270</v>
      </c>
      <c r="G345" s="2259" t="s">
        <v>10367</v>
      </c>
      <c r="H345" s="2259" t="s">
        <v>10367</v>
      </c>
      <c r="I345" s="2259" t="s">
        <v>8987</v>
      </c>
      <c r="J345" s="2259" t="s">
        <v>10368</v>
      </c>
    </row>
    <row r="346" spans="1:10" ht="24" customHeight="1">
      <c r="A346" s="2259" t="s">
        <v>1407</v>
      </c>
      <c r="B346" s="2284" t="s">
        <v>3600</v>
      </c>
      <c r="C346" s="2284" t="s">
        <v>1408</v>
      </c>
      <c r="D346" s="2284" t="s">
        <v>3688</v>
      </c>
      <c r="E346" s="2260" t="s">
        <v>322</v>
      </c>
      <c r="F346" s="2259" t="s">
        <v>9281</v>
      </c>
      <c r="G346" s="2259" t="s">
        <v>10369</v>
      </c>
      <c r="H346" s="2259" t="s">
        <v>10370</v>
      </c>
      <c r="I346" s="2259" t="s">
        <v>8987</v>
      </c>
      <c r="J346" s="2259" t="s">
        <v>10371</v>
      </c>
    </row>
    <row r="347" spans="1:10" ht="24" customHeight="1">
      <c r="A347" s="2259" t="s">
        <v>1375</v>
      </c>
      <c r="B347" s="2284" t="s">
        <v>3600</v>
      </c>
      <c r="C347" s="2284" t="s">
        <v>1376</v>
      </c>
      <c r="D347" s="2284" t="s">
        <v>3688</v>
      </c>
      <c r="E347" s="2260" t="s">
        <v>1700</v>
      </c>
      <c r="F347" s="2259" t="s">
        <v>9281</v>
      </c>
      <c r="G347" s="2259" t="s">
        <v>10372</v>
      </c>
      <c r="H347" s="2259" t="s">
        <v>10373</v>
      </c>
      <c r="I347" s="2259" t="s">
        <v>8987</v>
      </c>
      <c r="J347" s="2259" t="s">
        <v>10374</v>
      </c>
    </row>
    <row r="348" spans="1:10" ht="48" customHeight="1">
      <c r="A348" s="2259" t="s">
        <v>947</v>
      </c>
      <c r="B348" s="2284" t="s">
        <v>3600</v>
      </c>
      <c r="C348" s="2284" t="s">
        <v>948</v>
      </c>
      <c r="D348" s="2284" t="s">
        <v>4700</v>
      </c>
      <c r="E348" s="2260" t="s">
        <v>1797</v>
      </c>
      <c r="F348" s="2259" t="s">
        <v>9738</v>
      </c>
      <c r="G348" s="2259" t="s">
        <v>10183</v>
      </c>
      <c r="H348" s="2259" t="s">
        <v>10375</v>
      </c>
      <c r="I348" s="2259" t="s">
        <v>8987</v>
      </c>
      <c r="J348" s="2259" t="s">
        <v>10376</v>
      </c>
    </row>
    <row r="349" spans="1:10" ht="24" customHeight="1">
      <c r="A349" s="2259" t="s">
        <v>4825</v>
      </c>
      <c r="B349" s="2284" t="s">
        <v>3558</v>
      </c>
      <c r="C349" s="2284" t="s">
        <v>975</v>
      </c>
      <c r="D349" s="2284" t="s">
        <v>3705</v>
      </c>
      <c r="E349" s="2260" t="s">
        <v>689</v>
      </c>
      <c r="F349" s="2259" t="s">
        <v>10377</v>
      </c>
      <c r="G349" s="2259" t="s">
        <v>10378</v>
      </c>
      <c r="H349" s="2259" t="s">
        <v>10379</v>
      </c>
      <c r="I349" s="2259" t="s">
        <v>8987</v>
      </c>
      <c r="J349" s="2259" t="s">
        <v>10380</v>
      </c>
    </row>
    <row r="350" spans="1:10" ht="96" customHeight="1">
      <c r="A350" s="2259" t="s">
        <v>1517</v>
      </c>
      <c r="B350" s="2284" t="s">
        <v>3600</v>
      </c>
      <c r="C350" s="2284" t="s">
        <v>1518</v>
      </c>
      <c r="D350" s="2284" t="s">
        <v>3688</v>
      </c>
      <c r="E350" s="2260" t="s">
        <v>271</v>
      </c>
      <c r="F350" s="2259" t="s">
        <v>9485</v>
      </c>
      <c r="G350" s="2259" t="s">
        <v>10381</v>
      </c>
      <c r="H350" s="2259" t="s">
        <v>10382</v>
      </c>
      <c r="I350" s="2259" t="s">
        <v>8987</v>
      </c>
      <c r="J350" s="2259" t="s">
        <v>10383</v>
      </c>
    </row>
    <row r="351" spans="1:10" ht="24" customHeight="1">
      <c r="A351" s="2259" t="s">
        <v>389</v>
      </c>
      <c r="B351" s="2284" t="s">
        <v>3600</v>
      </c>
      <c r="C351" s="2284" t="s">
        <v>390</v>
      </c>
      <c r="D351" s="2284" t="s">
        <v>4005</v>
      </c>
      <c r="E351" s="2260" t="s">
        <v>275</v>
      </c>
      <c r="F351" s="2259" t="s">
        <v>10051</v>
      </c>
      <c r="G351" s="2259" t="s">
        <v>8805</v>
      </c>
      <c r="H351" s="2259" t="s">
        <v>10384</v>
      </c>
      <c r="I351" s="2259" t="s">
        <v>8987</v>
      </c>
      <c r="J351" s="2259" t="s">
        <v>10385</v>
      </c>
    </row>
    <row r="352" spans="1:10" ht="24" customHeight="1">
      <c r="A352" s="2259" t="s">
        <v>4622</v>
      </c>
      <c r="B352" s="2284" t="s">
        <v>3558</v>
      </c>
      <c r="C352" s="2284" t="s">
        <v>792</v>
      </c>
      <c r="D352" s="2284" t="s">
        <v>3712</v>
      </c>
      <c r="E352" s="2260" t="s">
        <v>275</v>
      </c>
      <c r="F352" s="2259" t="s">
        <v>10386</v>
      </c>
      <c r="G352" s="2259" t="s">
        <v>10387</v>
      </c>
      <c r="H352" s="2259" t="s">
        <v>10388</v>
      </c>
      <c r="I352" s="2259" t="s">
        <v>8987</v>
      </c>
      <c r="J352" s="2259" t="s">
        <v>10389</v>
      </c>
    </row>
    <row r="353" spans="1:10" ht="24" customHeight="1">
      <c r="A353" s="2259" t="s">
        <v>5577</v>
      </c>
      <c r="B353" s="2284" t="s">
        <v>3558</v>
      </c>
      <c r="C353" s="2284" t="s">
        <v>1555</v>
      </c>
      <c r="D353" s="2284" t="s">
        <v>3688</v>
      </c>
      <c r="E353" s="2260" t="s">
        <v>271</v>
      </c>
      <c r="F353" s="2259" t="s">
        <v>9645</v>
      </c>
      <c r="G353" s="2259" t="s">
        <v>10390</v>
      </c>
      <c r="H353" s="2259" t="s">
        <v>10391</v>
      </c>
      <c r="I353" s="2259" t="s">
        <v>8987</v>
      </c>
      <c r="J353" s="2259" t="s">
        <v>10392</v>
      </c>
    </row>
    <row r="354" spans="1:10" ht="24" customHeight="1">
      <c r="A354" s="2259" t="s">
        <v>4151</v>
      </c>
      <c r="B354" s="2284" t="s">
        <v>3558</v>
      </c>
      <c r="C354" s="2284" t="s">
        <v>492</v>
      </c>
      <c r="D354" s="2284" t="s">
        <v>3606</v>
      </c>
      <c r="E354" s="2260" t="s">
        <v>3445</v>
      </c>
      <c r="F354" s="2259" t="s">
        <v>10393</v>
      </c>
      <c r="G354" s="2259" t="s">
        <v>10394</v>
      </c>
      <c r="H354" s="2259" t="s">
        <v>10395</v>
      </c>
      <c r="I354" s="2259" t="s">
        <v>8987</v>
      </c>
      <c r="J354" s="2259" t="s">
        <v>10396</v>
      </c>
    </row>
    <row r="355" spans="1:10" ht="24" customHeight="1">
      <c r="A355" s="2259" t="s">
        <v>2071</v>
      </c>
      <c r="B355" s="2284" t="s">
        <v>3600</v>
      </c>
      <c r="C355" s="2284" t="s">
        <v>2072</v>
      </c>
      <c r="D355" s="2284" t="s">
        <v>4700</v>
      </c>
      <c r="E355" s="2260" t="s">
        <v>271</v>
      </c>
      <c r="F355" s="2259" t="s">
        <v>9281</v>
      </c>
      <c r="G355" s="2259" t="s">
        <v>10397</v>
      </c>
      <c r="H355" s="2259" t="s">
        <v>10398</v>
      </c>
      <c r="I355" s="2259" t="s">
        <v>8987</v>
      </c>
      <c r="J355" s="2259" t="s">
        <v>10399</v>
      </c>
    </row>
    <row r="356" spans="1:10" ht="48" customHeight="1">
      <c r="A356" s="2259" t="s">
        <v>1906</v>
      </c>
      <c r="B356" s="2284" t="s">
        <v>3600</v>
      </c>
      <c r="C356" s="2284" t="s">
        <v>1907</v>
      </c>
      <c r="D356" s="2284" t="s">
        <v>3688</v>
      </c>
      <c r="E356" s="2260" t="s">
        <v>322</v>
      </c>
      <c r="F356" s="2259" t="s">
        <v>9281</v>
      </c>
      <c r="G356" s="2259" t="s">
        <v>10400</v>
      </c>
      <c r="H356" s="2259" t="s">
        <v>10401</v>
      </c>
      <c r="I356" s="2259" t="s">
        <v>8987</v>
      </c>
      <c r="J356" s="2259" t="s">
        <v>10402</v>
      </c>
    </row>
    <row r="357" spans="1:10" ht="36" customHeight="1">
      <c r="A357" s="2259" t="s">
        <v>4933</v>
      </c>
      <c r="B357" s="2284" t="s">
        <v>3558</v>
      </c>
      <c r="C357" s="2284" t="s">
        <v>1044</v>
      </c>
      <c r="D357" s="2284" t="s">
        <v>3705</v>
      </c>
      <c r="E357" s="2260" t="s">
        <v>271</v>
      </c>
      <c r="F357" s="2259" t="s">
        <v>9487</v>
      </c>
      <c r="G357" s="2259" t="s">
        <v>10403</v>
      </c>
      <c r="H357" s="2259" t="s">
        <v>10404</v>
      </c>
      <c r="I357" s="2259" t="s">
        <v>8987</v>
      </c>
      <c r="J357" s="2259" t="s">
        <v>10405</v>
      </c>
    </row>
    <row r="358" spans="1:10" ht="24" customHeight="1">
      <c r="A358" s="2259" t="s">
        <v>555</v>
      </c>
      <c r="B358" s="2284" t="s">
        <v>3600</v>
      </c>
      <c r="C358" s="2284" t="s">
        <v>556</v>
      </c>
      <c r="D358" s="2284" t="s">
        <v>3606</v>
      </c>
      <c r="E358" s="2260" t="s">
        <v>322</v>
      </c>
      <c r="F358" s="2259" t="s">
        <v>10406</v>
      </c>
      <c r="G358" s="2259" t="s">
        <v>10407</v>
      </c>
      <c r="H358" s="2259" t="s">
        <v>10408</v>
      </c>
      <c r="I358" s="2259" t="s">
        <v>8987</v>
      </c>
      <c r="J358" s="2259" t="s">
        <v>10409</v>
      </c>
    </row>
    <row r="359" spans="1:10" ht="24" customHeight="1">
      <c r="A359" s="2259" t="s">
        <v>4951</v>
      </c>
      <c r="B359" s="2284" t="s">
        <v>3558</v>
      </c>
      <c r="C359" s="2284" t="s">
        <v>1055</v>
      </c>
      <c r="D359" s="2284" t="s">
        <v>3705</v>
      </c>
      <c r="E359" s="2260" t="s">
        <v>271</v>
      </c>
      <c r="F359" s="2259" t="s">
        <v>9701</v>
      </c>
      <c r="G359" s="2259" t="s">
        <v>10410</v>
      </c>
      <c r="H359" s="2259" t="s">
        <v>10411</v>
      </c>
      <c r="I359" s="2259" t="s">
        <v>8987</v>
      </c>
      <c r="J359" s="2259" t="s">
        <v>10412</v>
      </c>
    </row>
    <row r="360" spans="1:10" ht="24" customHeight="1">
      <c r="A360" s="2259" t="s">
        <v>1764</v>
      </c>
      <c r="B360" s="2284" t="s">
        <v>3600</v>
      </c>
      <c r="C360" s="2284" t="s">
        <v>1765</v>
      </c>
      <c r="D360" s="2284" t="s">
        <v>3688</v>
      </c>
      <c r="E360" s="2260" t="s">
        <v>271</v>
      </c>
      <c r="F360" s="2259" t="s">
        <v>9701</v>
      </c>
      <c r="G360" s="2259" t="s">
        <v>10413</v>
      </c>
      <c r="H360" s="2259" t="s">
        <v>10414</v>
      </c>
      <c r="I360" s="2259" t="s">
        <v>8987</v>
      </c>
      <c r="J360" s="2259" t="s">
        <v>10415</v>
      </c>
    </row>
    <row r="361" spans="1:10" ht="60" customHeight="1">
      <c r="A361" s="2259" t="s">
        <v>1929</v>
      </c>
      <c r="B361" s="2284" t="s">
        <v>3600</v>
      </c>
      <c r="C361" s="2284" t="s">
        <v>1930</v>
      </c>
      <c r="D361" s="2284" t="s">
        <v>4700</v>
      </c>
      <c r="E361" s="2260" t="s">
        <v>271</v>
      </c>
      <c r="F361" s="2259" t="s">
        <v>9281</v>
      </c>
      <c r="G361" s="2259" t="s">
        <v>10416</v>
      </c>
      <c r="H361" s="2259" t="s">
        <v>10417</v>
      </c>
      <c r="I361" s="2259" t="s">
        <v>8987</v>
      </c>
      <c r="J361" s="2259" t="s">
        <v>10418</v>
      </c>
    </row>
    <row r="362" spans="1:10" ht="60" customHeight="1">
      <c r="A362" s="2259" t="s">
        <v>1935</v>
      </c>
      <c r="B362" s="2284" t="s">
        <v>3600</v>
      </c>
      <c r="C362" s="2284" t="s">
        <v>1936</v>
      </c>
      <c r="D362" s="2284" t="s">
        <v>4700</v>
      </c>
      <c r="E362" s="2260" t="s">
        <v>322</v>
      </c>
      <c r="F362" s="2259" t="s">
        <v>9281</v>
      </c>
      <c r="G362" s="2259" t="s">
        <v>10416</v>
      </c>
      <c r="H362" s="2259" t="s">
        <v>10417</v>
      </c>
      <c r="I362" s="2259" t="s">
        <v>8987</v>
      </c>
      <c r="J362" s="2259" t="s">
        <v>10418</v>
      </c>
    </row>
    <row r="363" spans="1:10" ht="60" customHeight="1">
      <c r="A363" s="2259" t="s">
        <v>1947</v>
      </c>
      <c r="B363" s="2284" t="s">
        <v>3600</v>
      </c>
      <c r="C363" s="2284" t="s">
        <v>1948</v>
      </c>
      <c r="D363" s="2284" t="s">
        <v>4700</v>
      </c>
      <c r="E363" s="2260" t="s">
        <v>271</v>
      </c>
      <c r="F363" s="2259" t="s">
        <v>9281</v>
      </c>
      <c r="G363" s="2259" t="s">
        <v>10416</v>
      </c>
      <c r="H363" s="2259" t="s">
        <v>10417</v>
      </c>
      <c r="I363" s="2259" t="s">
        <v>8987</v>
      </c>
      <c r="J363" s="2259" t="s">
        <v>10419</v>
      </c>
    </row>
    <row r="364" spans="1:10" ht="60" customHeight="1">
      <c r="A364" s="2259" t="s">
        <v>2008</v>
      </c>
      <c r="B364" s="2284" t="s">
        <v>3600</v>
      </c>
      <c r="C364" s="2284" t="s">
        <v>2009</v>
      </c>
      <c r="D364" s="2284" t="s">
        <v>4700</v>
      </c>
      <c r="E364" s="2260" t="s">
        <v>2010</v>
      </c>
      <c r="F364" s="2259" t="s">
        <v>9645</v>
      </c>
      <c r="G364" s="2259" t="s">
        <v>10200</v>
      </c>
      <c r="H364" s="2259" t="s">
        <v>10197</v>
      </c>
      <c r="I364" s="2259" t="s">
        <v>8987</v>
      </c>
      <c r="J364" s="2259" t="s">
        <v>10420</v>
      </c>
    </row>
    <row r="365" spans="1:10" ht="24" customHeight="1">
      <c r="A365" s="2259" t="s">
        <v>1221</v>
      </c>
      <c r="B365" s="2284" t="s">
        <v>3600</v>
      </c>
      <c r="C365" s="2284" t="s">
        <v>1222</v>
      </c>
      <c r="D365" s="2284" t="s">
        <v>3705</v>
      </c>
      <c r="E365" s="2260" t="s">
        <v>1700</v>
      </c>
      <c r="F365" s="2259" t="s">
        <v>9487</v>
      </c>
      <c r="G365" s="2259" t="s">
        <v>10421</v>
      </c>
      <c r="H365" s="2259" t="s">
        <v>10422</v>
      </c>
      <c r="I365" s="2259" t="s">
        <v>8987</v>
      </c>
      <c r="J365" s="2259" t="s">
        <v>10423</v>
      </c>
    </row>
    <row r="366" spans="1:10" ht="24" customHeight="1">
      <c r="A366" s="2259" t="s">
        <v>5288</v>
      </c>
      <c r="B366" s="2284" t="s">
        <v>3554</v>
      </c>
      <c r="C366" s="2284" t="s">
        <v>5289</v>
      </c>
      <c r="D366" s="2284">
        <v>59</v>
      </c>
      <c r="E366" s="2260" t="s">
        <v>689</v>
      </c>
      <c r="F366" s="2259" t="s">
        <v>9791</v>
      </c>
      <c r="G366" s="2259" t="s">
        <v>10424</v>
      </c>
      <c r="H366" s="2259" t="s">
        <v>10425</v>
      </c>
      <c r="I366" s="2259" t="s">
        <v>8987</v>
      </c>
      <c r="J366" s="2259" t="s">
        <v>10426</v>
      </c>
    </row>
    <row r="367" spans="1:10" ht="24" customHeight="1">
      <c r="A367" s="2259" t="s">
        <v>5658</v>
      </c>
      <c r="B367" s="2284" t="s">
        <v>4347</v>
      </c>
      <c r="C367" s="2284" t="s">
        <v>1631</v>
      </c>
      <c r="D367" s="2284" t="s">
        <v>5659</v>
      </c>
      <c r="E367" s="2260" t="s">
        <v>322</v>
      </c>
      <c r="F367" s="2259" t="s">
        <v>9685</v>
      </c>
      <c r="G367" s="2259" t="s">
        <v>10427</v>
      </c>
      <c r="H367" s="2259" t="s">
        <v>10428</v>
      </c>
      <c r="I367" s="2259" t="s">
        <v>8987</v>
      </c>
      <c r="J367" s="2259" t="s">
        <v>10429</v>
      </c>
    </row>
    <row r="368" spans="1:10" ht="36" customHeight="1">
      <c r="A368" s="2259" t="s">
        <v>4919</v>
      </c>
      <c r="B368" s="2284" t="s">
        <v>3558</v>
      </c>
      <c r="C368" s="2284" t="s">
        <v>1038</v>
      </c>
      <c r="D368" s="2284" t="s">
        <v>3705</v>
      </c>
      <c r="E368" s="2260" t="s">
        <v>271</v>
      </c>
      <c r="F368" s="2259" t="s">
        <v>9791</v>
      </c>
      <c r="G368" s="2259" t="s">
        <v>10430</v>
      </c>
      <c r="H368" s="2259" t="s">
        <v>10431</v>
      </c>
      <c r="I368" s="2259" t="s">
        <v>8987</v>
      </c>
      <c r="J368" s="2259" t="s">
        <v>10432</v>
      </c>
    </row>
    <row r="369" spans="1:10" ht="48" customHeight="1">
      <c r="A369" s="2259" t="s">
        <v>5831</v>
      </c>
      <c r="B369" s="2284" t="s">
        <v>3600</v>
      </c>
      <c r="C369" s="2284" t="s">
        <v>1812</v>
      </c>
      <c r="D369" s="2284" t="s">
        <v>4700</v>
      </c>
      <c r="E369" s="2260" t="s">
        <v>271</v>
      </c>
      <c r="F369" s="2259" t="s">
        <v>9281</v>
      </c>
      <c r="G369" s="2259" t="s">
        <v>10433</v>
      </c>
      <c r="H369" s="2259" t="s">
        <v>10434</v>
      </c>
      <c r="I369" s="2259" t="s">
        <v>8987</v>
      </c>
      <c r="J369" s="2259" t="s">
        <v>10435</v>
      </c>
    </row>
    <row r="370" spans="1:10" ht="24" customHeight="1">
      <c r="A370" s="2259" t="s">
        <v>4215</v>
      </c>
      <c r="B370" s="2284" t="s">
        <v>3600</v>
      </c>
      <c r="C370" s="2284" t="s">
        <v>528</v>
      </c>
      <c r="D370" s="2284" t="s">
        <v>3615</v>
      </c>
      <c r="E370" s="2260" t="s">
        <v>3445</v>
      </c>
      <c r="F370" s="2259" t="s">
        <v>10436</v>
      </c>
      <c r="G370" s="2259" t="s">
        <v>10437</v>
      </c>
      <c r="H370" s="2259" t="s">
        <v>10438</v>
      </c>
      <c r="I370" s="2259" t="s">
        <v>8987</v>
      </c>
      <c r="J370" s="2259" t="s">
        <v>10439</v>
      </c>
    </row>
    <row r="371" spans="1:10" ht="36" customHeight="1">
      <c r="A371" s="2259" t="s">
        <v>4747</v>
      </c>
      <c r="B371" s="2284" t="s">
        <v>3600</v>
      </c>
      <c r="C371" s="2284" t="s">
        <v>881</v>
      </c>
      <c r="D371" s="2284" t="s">
        <v>3688</v>
      </c>
      <c r="E371" s="2260" t="s">
        <v>271</v>
      </c>
      <c r="F371" s="2259" t="s">
        <v>9791</v>
      </c>
      <c r="G371" s="2259" t="s">
        <v>9735</v>
      </c>
      <c r="H371" s="2259" t="s">
        <v>10440</v>
      </c>
      <c r="I371" s="2259" t="s">
        <v>8987</v>
      </c>
      <c r="J371" s="2259" t="s">
        <v>10439</v>
      </c>
    </row>
    <row r="372" spans="1:10" ht="24" customHeight="1">
      <c r="A372" s="2259" t="s">
        <v>4592</v>
      </c>
      <c r="B372" s="2284" t="s">
        <v>3558</v>
      </c>
      <c r="C372" s="2284" t="s">
        <v>766</v>
      </c>
      <c r="D372" s="2284" t="s">
        <v>3712</v>
      </c>
      <c r="E372" s="2260" t="s">
        <v>275</v>
      </c>
      <c r="F372" s="2259" t="s">
        <v>10441</v>
      </c>
      <c r="G372" s="2259" t="s">
        <v>10442</v>
      </c>
      <c r="H372" s="2259" t="s">
        <v>10443</v>
      </c>
      <c r="I372" s="2259" t="s">
        <v>8987</v>
      </c>
      <c r="J372" s="2259" t="s">
        <v>10444</v>
      </c>
    </row>
    <row r="373" spans="1:10" ht="24" customHeight="1">
      <c r="A373" s="2259" t="s">
        <v>5404</v>
      </c>
      <c r="B373" s="2284" t="s">
        <v>3558</v>
      </c>
      <c r="C373" s="2284" t="s">
        <v>1393</v>
      </c>
      <c r="D373" s="2284" t="s">
        <v>3688</v>
      </c>
      <c r="E373" s="2260" t="s">
        <v>271</v>
      </c>
      <c r="F373" s="2259" t="s">
        <v>9485</v>
      </c>
      <c r="G373" s="2259" t="s">
        <v>10445</v>
      </c>
      <c r="H373" s="2259" t="s">
        <v>10446</v>
      </c>
      <c r="I373" s="2259" t="s">
        <v>8987</v>
      </c>
      <c r="J373" s="2259" t="s">
        <v>10447</v>
      </c>
    </row>
    <row r="374" spans="1:10" ht="24" customHeight="1">
      <c r="A374" s="2259" t="s">
        <v>5593</v>
      </c>
      <c r="B374" s="2284" t="s">
        <v>3600</v>
      </c>
      <c r="C374" s="2284" t="s">
        <v>1569</v>
      </c>
      <c r="D374" s="2284" t="s">
        <v>3688</v>
      </c>
      <c r="E374" s="2260" t="s">
        <v>322</v>
      </c>
      <c r="F374" s="2259" t="s">
        <v>10152</v>
      </c>
      <c r="G374" s="2259" t="s">
        <v>10448</v>
      </c>
      <c r="H374" s="2259" t="s">
        <v>10449</v>
      </c>
      <c r="I374" s="2259" t="s">
        <v>8987</v>
      </c>
      <c r="J374" s="2259" t="s">
        <v>10450</v>
      </c>
    </row>
    <row r="375" spans="1:10" ht="36" customHeight="1">
      <c r="A375" s="2259" t="s">
        <v>5092</v>
      </c>
      <c r="B375" s="2284" t="s">
        <v>3558</v>
      </c>
      <c r="C375" s="2284" t="s">
        <v>1166</v>
      </c>
      <c r="D375" s="2284" t="s">
        <v>3705</v>
      </c>
      <c r="E375" s="2260" t="s">
        <v>689</v>
      </c>
      <c r="F375" s="2259" t="s">
        <v>7682</v>
      </c>
      <c r="G375" s="2259" t="s">
        <v>10451</v>
      </c>
      <c r="H375" s="2259" t="s">
        <v>10452</v>
      </c>
      <c r="I375" s="2259" t="s">
        <v>8987</v>
      </c>
      <c r="J375" s="2259" t="s">
        <v>10453</v>
      </c>
    </row>
    <row r="376" spans="1:10" ht="24" customHeight="1">
      <c r="A376" s="2259" t="s">
        <v>541</v>
      </c>
      <c r="B376" s="2284" t="s">
        <v>3600</v>
      </c>
      <c r="C376" s="2284" t="s">
        <v>542</v>
      </c>
      <c r="D376" s="2284" t="s">
        <v>3606</v>
      </c>
      <c r="E376" s="2260" t="s">
        <v>322</v>
      </c>
      <c r="F376" s="2259" t="s">
        <v>10325</v>
      </c>
      <c r="G376" s="2259" t="s">
        <v>10454</v>
      </c>
      <c r="H376" s="2259" t="s">
        <v>10455</v>
      </c>
      <c r="I376" s="2259" t="s">
        <v>8987</v>
      </c>
      <c r="J376" s="2259" t="s">
        <v>10453</v>
      </c>
    </row>
    <row r="377" spans="1:10" ht="36" customHeight="1">
      <c r="A377" s="2259" t="s">
        <v>4142</v>
      </c>
      <c r="B377" s="2284" t="s">
        <v>3558</v>
      </c>
      <c r="C377" s="2284" t="s">
        <v>486</v>
      </c>
      <c r="D377" s="2284" t="s">
        <v>3709</v>
      </c>
      <c r="E377" s="2260" t="s">
        <v>275</v>
      </c>
      <c r="F377" s="2259" t="s">
        <v>10456</v>
      </c>
      <c r="G377" s="2259" t="s">
        <v>10457</v>
      </c>
      <c r="H377" s="2259" t="s">
        <v>10458</v>
      </c>
      <c r="I377" s="2259" t="s">
        <v>8987</v>
      </c>
      <c r="J377" s="2259" t="s">
        <v>10459</v>
      </c>
    </row>
    <row r="378" spans="1:10" ht="36" customHeight="1">
      <c r="A378" s="2259" t="s">
        <v>4160</v>
      </c>
      <c r="B378" s="2284" t="s">
        <v>3600</v>
      </c>
      <c r="C378" s="2284" t="s">
        <v>497</v>
      </c>
      <c r="D378" s="2284" t="s">
        <v>3606</v>
      </c>
      <c r="E378" s="2260" t="s">
        <v>4161</v>
      </c>
      <c r="F378" s="2259" t="s">
        <v>10460</v>
      </c>
      <c r="G378" s="2259" t="s">
        <v>10461</v>
      </c>
      <c r="H378" s="2259" t="s">
        <v>10462</v>
      </c>
      <c r="I378" s="2259" t="s">
        <v>8987</v>
      </c>
      <c r="J378" s="2259" t="s">
        <v>10463</v>
      </c>
    </row>
    <row r="379" spans="1:10" ht="24" customHeight="1">
      <c r="A379" s="2259" t="s">
        <v>4574</v>
      </c>
      <c r="B379" s="2284" t="s">
        <v>3558</v>
      </c>
      <c r="C379" s="2284" t="s">
        <v>755</v>
      </c>
      <c r="D379" s="2284" t="s">
        <v>3712</v>
      </c>
      <c r="E379" s="2260" t="s">
        <v>275</v>
      </c>
      <c r="F379" s="2259" t="s">
        <v>10017</v>
      </c>
      <c r="G379" s="2259" t="s">
        <v>10464</v>
      </c>
      <c r="H379" s="2259" t="s">
        <v>10465</v>
      </c>
      <c r="I379" s="2259" t="s">
        <v>8987</v>
      </c>
      <c r="J379" s="2259" t="s">
        <v>10466</v>
      </c>
    </row>
    <row r="380" spans="1:10" ht="24" customHeight="1">
      <c r="A380" s="2259" t="s">
        <v>899</v>
      </c>
      <c r="B380" s="2284" t="s">
        <v>3600</v>
      </c>
      <c r="C380" s="2284" t="s">
        <v>900</v>
      </c>
      <c r="D380" s="2284" t="s">
        <v>3988</v>
      </c>
      <c r="E380" s="2260" t="s">
        <v>322</v>
      </c>
      <c r="F380" s="2259" t="s">
        <v>9281</v>
      </c>
      <c r="G380" s="2259" t="s">
        <v>10467</v>
      </c>
      <c r="H380" s="2259" t="s">
        <v>10468</v>
      </c>
      <c r="I380" s="2259" t="s">
        <v>8987</v>
      </c>
      <c r="J380" s="2259" t="s">
        <v>10469</v>
      </c>
    </row>
    <row r="381" spans="1:10" ht="36" customHeight="1">
      <c r="A381" s="2259" t="s">
        <v>923</v>
      </c>
      <c r="B381" s="2284" t="s">
        <v>3600</v>
      </c>
      <c r="C381" s="2284" t="s">
        <v>924</v>
      </c>
      <c r="D381" s="2284" t="s">
        <v>4700</v>
      </c>
      <c r="E381" s="2260" t="s">
        <v>322</v>
      </c>
      <c r="F381" s="2259" t="s">
        <v>9929</v>
      </c>
      <c r="G381" s="2259" t="s">
        <v>10252</v>
      </c>
      <c r="H381" s="2259" t="s">
        <v>10470</v>
      </c>
      <c r="I381" s="2259" t="s">
        <v>8987</v>
      </c>
      <c r="J381" s="2259" t="s">
        <v>10469</v>
      </c>
    </row>
    <row r="382" spans="1:10" ht="24" customHeight="1">
      <c r="A382" s="2259" t="s">
        <v>544</v>
      </c>
      <c r="B382" s="2284" t="s">
        <v>3600</v>
      </c>
      <c r="C382" s="2284" t="s">
        <v>545</v>
      </c>
      <c r="D382" s="2284" t="s">
        <v>3688</v>
      </c>
      <c r="E382" s="2260" t="s">
        <v>271</v>
      </c>
      <c r="F382" s="2259" t="s">
        <v>9678</v>
      </c>
      <c r="G382" s="2259" t="s">
        <v>8936</v>
      </c>
      <c r="H382" s="2259" t="s">
        <v>10471</v>
      </c>
      <c r="I382" s="2259" t="s">
        <v>8987</v>
      </c>
      <c r="J382" s="2259" t="s">
        <v>10472</v>
      </c>
    </row>
    <row r="383" spans="1:10" ht="60" customHeight="1">
      <c r="A383" s="2259" t="s">
        <v>5887</v>
      </c>
      <c r="B383" s="2284" t="s">
        <v>3600</v>
      </c>
      <c r="C383" s="2284" t="s">
        <v>1861</v>
      </c>
      <c r="D383" s="2284" t="s">
        <v>3705</v>
      </c>
      <c r="E383" s="2260" t="s">
        <v>347</v>
      </c>
      <c r="F383" s="2259" t="s">
        <v>9645</v>
      </c>
      <c r="G383" s="2259" t="s">
        <v>10473</v>
      </c>
      <c r="H383" s="2259" t="s">
        <v>10474</v>
      </c>
      <c r="I383" s="2259" t="s">
        <v>8987</v>
      </c>
      <c r="J383" s="2259" t="s">
        <v>10475</v>
      </c>
    </row>
    <row r="384" spans="1:10" ht="60" customHeight="1">
      <c r="A384" s="2259" t="s">
        <v>1767</v>
      </c>
      <c r="B384" s="2284" t="s">
        <v>3600</v>
      </c>
      <c r="C384" s="2284" t="s">
        <v>1768</v>
      </c>
      <c r="D384" s="2284" t="s">
        <v>3688</v>
      </c>
      <c r="E384" s="2260" t="s">
        <v>322</v>
      </c>
      <c r="F384" s="2259" t="s">
        <v>10152</v>
      </c>
      <c r="G384" s="2259" t="s">
        <v>6799</v>
      </c>
      <c r="H384" s="2259" t="s">
        <v>10476</v>
      </c>
      <c r="I384" s="2259" t="s">
        <v>8987</v>
      </c>
      <c r="J384" s="2259" t="s">
        <v>10477</v>
      </c>
    </row>
    <row r="385" spans="1:10" ht="24" customHeight="1">
      <c r="A385" s="2259" t="s">
        <v>1996</v>
      </c>
      <c r="B385" s="2284" t="s">
        <v>3600</v>
      </c>
      <c r="C385" s="2284" t="s">
        <v>1997</v>
      </c>
      <c r="D385" s="2284" t="s">
        <v>4643</v>
      </c>
      <c r="E385" s="2260" t="s">
        <v>322</v>
      </c>
      <c r="F385" s="2259" t="s">
        <v>9576</v>
      </c>
      <c r="G385" s="2259" t="s">
        <v>10478</v>
      </c>
      <c r="H385" s="2259" t="s">
        <v>10479</v>
      </c>
      <c r="I385" s="2259" t="s">
        <v>8987</v>
      </c>
      <c r="J385" s="2259" t="s">
        <v>10477</v>
      </c>
    </row>
    <row r="386" spans="1:10" ht="24" customHeight="1">
      <c r="A386" s="2259" t="s">
        <v>5611</v>
      </c>
      <c r="B386" s="2284" t="s">
        <v>3554</v>
      </c>
      <c r="C386" s="2284" t="s">
        <v>1589</v>
      </c>
      <c r="D386" s="2284">
        <v>78</v>
      </c>
      <c r="E386" s="2260" t="s">
        <v>271</v>
      </c>
      <c r="F386" s="2259" t="s">
        <v>9576</v>
      </c>
      <c r="G386" s="2259" t="s">
        <v>10480</v>
      </c>
      <c r="H386" s="2259" t="s">
        <v>10481</v>
      </c>
      <c r="I386" s="2259" t="s">
        <v>8987</v>
      </c>
      <c r="J386" s="2259" t="s">
        <v>10482</v>
      </c>
    </row>
    <row r="387" spans="1:10" ht="24" customHeight="1">
      <c r="A387" s="2259" t="s">
        <v>5478</v>
      </c>
      <c r="B387" s="2284" t="s">
        <v>3554</v>
      </c>
      <c r="C387" s="2284" t="s">
        <v>1461</v>
      </c>
      <c r="D387" s="2284">
        <v>63</v>
      </c>
      <c r="E387" s="2260" t="s">
        <v>271</v>
      </c>
      <c r="F387" s="2259" t="s">
        <v>9485</v>
      </c>
      <c r="G387" s="2259" t="s">
        <v>10483</v>
      </c>
      <c r="H387" s="2259" t="s">
        <v>10484</v>
      </c>
      <c r="I387" s="2259" t="s">
        <v>8987</v>
      </c>
      <c r="J387" s="2259" t="s">
        <v>10485</v>
      </c>
    </row>
    <row r="388" spans="1:10" ht="24" customHeight="1">
      <c r="A388" s="2259" t="s">
        <v>4829</v>
      </c>
      <c r="B388" s="2284" t="s">
        <v>3558</v>
      </c>
      <c r="C388" s="2284" t="s">
        <v>978</v>
      </c>
      <c r="D388" s="2284" t="s">
        <v>3705</v>
      </c>
      <c r="E388" s="2260" t="s">
        <v>689</v>
      </c>
      <c r="F388" s="2259" t="s">
        <v>10486</v>
      </c>
      <c r="G388" s="2259" t="s">
        <v>10487</v>
      </c>
      <c r="H388" s="2259" t="s">
        <v>10488</v>
      </c>
      <c r="I388" s="2259" t="s">
        <v>8987</v>
      </c>
      <c r="J388" s="2259" t="s">
        <v>10489</v>
      </c>
    </row>
    <row r="389" spans="1:10" ht="36" customHeight="1">
      <c r="A389" s="2259" t="s">
        <v>1150</v>
      </c>
      <c r="B389" s="2284" t="s">
        <v>3600</v>
      </c>
      <c r="C389" s="2284" t="s">
        <v>1151</v>
      </c>
      <c r="D389" s="2284" t="s">
        <v>3705</v>
      </c>
      <c r="E389" s="2260" t="s">
        <v>275</v>
      </c>
      <c r="F389" s="2259" t="s">
        <v>6577</v>
      </c>
      <c r="G389" s="2259" t="s">
        <v>10490</v>
      </c>
      <c r="H389" s="2259" t="s">
        <v>10491</v>
      </c>
      <c r="I389" s="2259" t="s">
        <v>8987</v>
      </c>
      <c r="J389" s="2259" t="s">
        <v>10489</v>
      </c>
    </row>
    <row r="390" spans="1:10" ht="36" customHeight="1">
      <c r="A390" s="2259" t="s">
        <v>1322</v>
      </c>
      <c r="B390" s="2284" t="s">
        <v>3600</v>
      </c>
      <c r="C390" s="2284" t="s">
        <v>1323</v>
      </c>
      <c r="D390" s="2284" t="s">
        <v>3688</v>
      </c>
      <c r="E390" s="2260" t="s">
        <v>689</v>
      </c>
      <c r="F390" s="2259" t="s">
        <v>9645</v>
      </c>
      <c r="G390" s="2259" t="s">
        <v>10492</v>
      </c>
      <c r="H390" s="2259" t="s">
        <v>10493</v>
      </c>
      <c r="I390" s="2259" t="s">
        <v>8987</v>
      </c>
      <c r="J390" s="2259" t="s">
        <v>10494</v>
      </c>
    </row>
    <row r="391" spans="1:10" ht="24" customHeight="1">
      <c r="A391" s="2259" t="s">
        <v>2107</v>
      </c>
      <c r="B391" s="2284" t="s">
        <v>3600</v>
      </c>
      <c r="C391" s="2284" t="s">
        <v>2108</v>
      </c>
      <c r="D391" s="2284" t="s">
        <v>4700</v>
      </c>
      <c r="E391" s="2260" t="s">
        <v>322</v>
      </c>
      <c r="F391" s="2259" t="s">
        <v>9270</v>
      </c>
      <c r="G391" s="2259" t="s">
        <v>10495</v>
      </c>
      <c r="H391" s="2259" t="s">
        <v>10495</v>
      </c>
      <c r="I391" s="2259" t="s">
        <v>8987</v>
      </c>
      <c r="J391" s="2259" t="s">
        <v>10496</v>
      </c>
    </row>
    <row r="392" spans="1:10" ht="24" customHeight="1">
      <c r="A392" s="2259" t="s">
        <v>5410</v>
      </c>
      <c r="B392" s="2284" t="s">
        <v>3558</v>
      </c>
      <c r="C392" s="2284" t="s">
        <v>1399</v>
      </c>
      <c r="D392" s="2284" t="s">
        <v>3688</v>
      </c>
      <c r="E392" s="2260" t="s">
        <v>271</v>
      </c>
      <c r="F392" s="2259" t="s">
        <v>9791</v>
      </c>
      <c r="G392" s="2259" t="s">
        <v>10497</v>
      </c>
      <c r="H392" s="2259" t="s">
        <v>10498</v>
      </c>
      <c r="I392" s="2259" t="s">
        <v>8987</v>
      </c>
      <c r="J392" s="2259" t="s">
        <v>10496</v>
      </c>
    </row>
    <row r="393" spans="1:10" ht="36" customHeight="1">
      <c r="A393" s="2259" t="s">
        <v>1999</v>
      </c>
      <c r="B393" s="2284" t="s">
        <v>3600</v>
      </c>
      <c r="C393" s="2284" t="s">
        <v>2000</v>
      </c>
      <c r="D393" s="2284" t="s">
        <v>4700</v>
      </c>
      <c r="E393" s="2260" t="s">
        <v>322</v>
      </c>
      <c r="F393" s="2259" t="s">
        <v>9678</v>
      </c>
      <c r="G393" s="2259" t="s">
        <v>10499</v>
      </c>
      <c r="H393" s="2259" t="s">
        <v>10500</v>
      </c>
      <c r="I393" s="2259" t="s">
        <v>8987</v>
      </c>
      <c r="J393" s="2259" t="s">
        <v>10501</v>
      </c>
    </row>
    <row r="394" spans="1:10" ht="36" customHeight="1">
      <c r="A394" s="2259" t="s">
        <v>4865</v>
      </c>
      <c r="B394" s="2284" t="s">
        <v>3558</v>
      </c>
      <c r="C394" s="2284" t="s">
        <v>1000</v>
      </c>
      <c r="D394" s="2284" t="s">
        <v>3705</v>
      </c>
      <c r="E394" s="2260" t="s">
        <v>271</v>
      </c>
      <c r="F394" s="2259" t="s">
        <v>10502</v>
      </c>
      <c r="G394" s="2259" t="s">
        <v>10503</v>
      </c>
      <c r="H394" s="2259" t="s">
        <v>10504</v>
      </c>
      <c r="I394" s="2259" t="s">
        <v>8987</v>
      </c>
      <c r="J394" s="2259" t="s">
        <v>10505</v>
      </c>
    </row>
    <row r="395" spans="1:10" ht="36" customHeight="1">
      <c r="A395" s="2259" t="s">
        <v>837</v>
      </c>
      <c r="B395" s="2284" t="s">
        <v>3600</v>
      </c>
      <c r="C395" s="2284" t="s">
        <v>4679</v>
      </c>
      <c r="D395" s="2284" t="s">
        <v>3615</v>
      </c>
      <c r="E395" s="2260" t="s">
        <v>347</v>
      </c>
      <c r="F395" s="2259" t="s">
        <v>10506</v>
      </c>
      <c r="G395" s="2259" t="s">
        <v>9553</v>
      </c>
      <c r="H395" s="2259" t="s">
        <v>10507</v>
      </c>
      <c r="I395" s="2259" t="s">
        <v>8987</v>
      </c>
      <c r="J395" s="2259" t="s">
        <v>10505</v>
      </c>
    </row>
    <row r="396" spans="1:10" ht="24" customHeight="1">
      <c r="A396" s="2259" t="s">
        <v>1489</v>
      </c>
      <c r="B396" s="2284" t="s">
        <v>3600</v>
      </c>
      <c r="C396" s="2284" t="s">
        <v>1490</v>
      </c>
      <c r="D396" s="2284" t="s">
        <v>3688</v>
      </c>
      <c r="E396" s="2260" t="s">
        <v>271</v>
      </c>
      <c r="F396" s="2259" t="s">
        <v>9452</v>
      </c>
      <c r="G396" s="2259" t="s">
        <v>10508</v>
      </c>
      <c r="H396" s="2259" t="s">
        <v>10509</v>
      </c>
      <c r="I396" s="2259" t="s">
        <v>8987</v>
      </c>
      <c r="J396" s="2259" t="s">
        <v>10510</v>
      </c>
    </row>
    <row r="397" spans="1:10" ht="24" customHeight="1">
      <c r="A397" s="2259" t="s">
        <v>5149</v>
      </c>
      <c r="B397" s="2284" t="s">
        <v>3554</v>
      </c>
      <c r="C397" s="2284" t="s">
        <v>1206</v>
      </c>
      <c r="D397" s="2284">
        <v>53</v>
      </c>
      <c r="E397" s="2260" t="s">
        <v>271</v>
      </c>
      <c r="F397" s="2259" t="s">
        <v>9485</v>
      </c>
      <c r="G397" s="2259" t="s">
        <v>8348</v>
      </c>
      <c r="H397" s="2259" t="s">
        <v>10511</v>
      </c>
      <c r="I397" s="2259" t="s">
        <v>8987</v>
      </c>
      <c r="J397" s="2259" t="s">
        <v>10510</v>
      </c>
    </row>
    <row r="398" spans="1:10" ht="48" customHeight="1">
      <c r="A398" s="2259" t="s">
        <v>935</v>
      </c>
      <c r="B398" s="2284" t="s">
        <v>3600</v>
      </c>
      <c r="C398" s="2284" t="s">
        <v>936</v>
      </c>
      <c r="D398" s="2284" t="s">
        <v>4700</v>
      </c>
      <c r="E398" s="2260" t="s">
        <v>1797</v>
      </c>
      <c r="F398" s="2259" t="s">
        <v>9463</v>
      </c>
      <c r="G398" s="2259" t="s">
        <v>10512</v>
      </c>
      <c r="H398" s="2259" t="s">
        <v>10513</v>
      </c>
      <c r="I398" s="2259" t="s">
        <v>8987</v>
      </c>
      <c r="J398" s="2259" t="s">
        <v>10514</v>
      </c>
    </row>
    <row r="399" spans="1:10" ht="24" customHeight="1">
      <c r="A399" s="2259" t="s">
        <v>1667</v>
      </c>
      <c r="B399" s="2284" t="s">
        <v>3600</v>
      </c>
      <c r="C399" s="2284" t="s">
        <v>1668</v>
      </c>
      <c r="D399" s="2284" t="s">
        <v>3688</v>
      </c>
      <c r="E399" s="2260" t="s">
        <v>1669</v>
      </c>
      <c r="F399" s="2259" t="s">
        <v>9281</v>
      </c>
      <c r="G399" s="2259" t="s">
        <v>10515</v>
      </c>
      <c r="H399" s="2259" t="s">
        <v>10516</v>
      </c>
      <c r="I399" s="2259" t="s">
        <v>8987</v>
      </c>
      <c r="J399" s="2259" t="s">
        <v>10517</v>
      </c>
    </row>
    <row r="400" spans="1:10" ht="60" customHeight="1">
      <c r="A400" s="2259" t="s">
        <v>1966</v>
      </c>
      <c r="B400" s="2284" t="s">
        <v>3600</v>
      </c>
      <c r="C400" s="2284" t="s">
        <v>1967</v>
      </c>
      <c r="D400" s="2284" t="s">
        <v>4700</v>
      </c>
      <c r="E400" s="2260" t="s">
        <v>322</v>
      </c>
      <c r="F400" s="2259" t="s">
        <v>9270</v>
      </c>
      <c r="G400" s="2259" t="s">
        <v>10518</v>
      </c>
      <c r="H400" s="2259" t="s">
        <v>10518</v>
      </c>
      <c r="I400" s="2259" t="s">
        <v>8987</v>
      </c>
      <c r="J400" s="2259" t="s">
        <v>10517</v>
      </c>
    </row>
    <row r="401" spans="1:10" ht="24" customHeight="1">
      <c r="A401" s="2259" t="s">
        <v>1761</v>
      </c>
      <c r="B401" s="2284" t="s">
        <v>3600</v>
      </c>
      <c r="C401" s="2284" t="s">
        <v>1762</v>
      </c>
      <c r="D401" s="2284" t="s">
        <v>3688</v>
      </c>
      <c r="E401" s="2260" t="s">
        <v>271</v>
      </c>
      <c r="F401" s="2259" t="s">
        <v>9645</v>
      </c>
      <c r="G401" s="2259" t="s">
        <v>10519</v>
      </c>
      <c r="H401" s="2259" t="s">
        <v>10520</v>
      </c>
      <c r="I401" s="2259" t="s">
        <v>8987</v>
      </c>
      <c r="J401" s="2259" t="s">
        <v>10521</v>
      </c>
    </row>
    <row r="402" spans="1:10" ht="24" customHeight="1">
      <c r="A402" s="2259" t="s">
        <v>561</v>
      </c>
      <c r="B402" s="2284" t="s">
        <v>3600</v>
      </c>
      <c r="C402" s="2284" t="s">
        <v>562</v>
      </c>
      <c r="D402" s="2284" t="s">
        <v>3606</v>
      </c>
      <c r="E402" s="2260" t="s">
        <v>689</v>
      </c>
      <c r="F402" s="2259" t="s">
        <v>9964</v>
      </c>
      <c r="G402" s="2259" t="s">
        <v>10522</v>
      </c>
      <c r="H402" s="2259" t="s">
        <v>10523</v>
      </c>
      <c r="I402" s="2259" t="s">
        <v>8987</v>
      </c>
      <c r="J402" s="2259" t="s">
        <v>10521</v>
      </c>
    </row>
    <row r="403" spans="1:10" ht="36" customHeight="1">
      <c r="A403" s="2259" t="s">
        <v>4032</v>
      </c>
      <c r="B403" s="2284" t="s">
        <v>3558</v>
      </c>
      <c r="C403" s="2284" t="s">
        <v>408</v>
      </c>
      <c r="D403" s="2284" t="s">
        <v>3688</v>
      </c>
      <c r="E403" s="2260" t="s">
        <v>689</v>
      </c>
      <c r="F403" s="2259" t="s">
        <v>10524</v>
      </c>
      <c r="G403" s="2259" t="s">
        <v>10525</v>
      </c>
      <c r="H403" s="2259" t="s">
        <v>10526</v>
      </c>
      <c r="I403" s="2259" t="s">
        <v>8987</v>
      </c>
      <c r="J403" s="2259" t="s">
        <v>10527</v>
      </c>
    </row>
    <row r="404" spans="1:10" ht="36" customHeight="1">
      <c r="A404" s="2259" t="s">
        <v>1310</v>
      </c>
      <c r="B404" s="2284" t="s">
        <v>3600</v>
      </c>
      <c r="C404" s="2284" t="s">
        <v>1311</v>
      </c>
      <c r="D404" s="2284" t="s">
        <v>3688</v>
      </c>
      <c r="E404" s="2260" t="s">
        <v>689</v>
      </c>
      <c r="F404" s="2259" t="s">
        <v>9780</v>
      </c>
      <c r="G404" s="2259" t="s">
        <v>10528</v>
      </c>
      <c r="H404" s="2259" t="s">
        <v>10529</v>
      </c>
      <c r="I404" s="2259" t="s">
        <v>8987</v>
      </c>
      <c r="J404" s="2259" t="s">
        <v>10530</v>
      </c>
    </row>
    <row r="405" spans="1:10" ht="36" customHeight="1">
      <c r="A405" s="2259" t="s">
        <v>917</v>
      </c>
      <c r="B405" s="2284" t="s">
        <v>3600</v>
      </c>
      <c r="C405" s="2284" t="s">
        <v>918</v>
      </c>
      <c r="D405" s="2284" t="s">
        <v>4700</v>
      </c>
      <c r="E405" s="2260" t="s">
        <v>1797</v>
      </c>
      <c r="F405" s="2259" t="s">
        <v>9576</v>
      </c>
      <c r="G405" s="2259" t="s">
        <v>10183</v>
      </c>
      <c r="H405" s="2259" t="s">
        <v>10531</v>
      </c>
      <c r="I405" s="2259" t="s">
        <v>8987</v>
      </c>
      <c r="J405" s="2259" t="s">
        <v>10530</v>
      </c>
    </row>
    <row r="406" spans="1:10" ht="48" customHeight="1">
      <c r="A406" s="2259" t="s">
        <v>938</v>
      </c>
      <c r="B406" s="2284" t="s">
        <v>3600</v>
      </c>
      <c r="C406" s="2284" t="s">
        <v>939</v>
      </c>
      <c r="D406" s="2284" t="s">
        <v>4700</v>
      </c>
      <c r="E406" s="2260" t="s">
        <v>1797</v>
      </c>
      <c r="F406" s="2259" t="s">
        <v>9576</v>
      </c>
      <c r="G406" s="2259" t="s">
        <v>10183</v>
      </c>
      <c r="H406" s="2259" t="s">
        <v>10531</v>
      </c>
      <c r="I406" s="2259" t="s">
        <v>8987</v>
      </c>
      <c r="J406" s="2259" t="s">
        <v>10532</v>
      </c>
    </row>
    <row r="407" spans="1:10" ht="24" customHeight="1">
      <c r="A407" s="2259" t="s">
        <v>4988</v>
      </c>
      <c r="B407" s="2284" t="s">
        <v>3558</v>
      </c>
      <c r="C407" s="2284" t="s">
        <v>1085</v>
      </c>
      <c r="D407" s="2284" t="s">
        <v>3705</v>
      </c>
      <c r="E407" s="2260" t="s">
        <v>271</v>
      </c>
      <c r="F407" s="2259" t="s">
        <v>9281</v>
      </c>
      <c r="G407" s="2259" t="s">
        <v>10533</v>
      </c>
      <c r="H407" s="2259" t="s">
        <v>10534</v>
      </c>
      <c r="I407" s="2259" t="s">
        <v>8987</v>
      </c>
      <c r="J407" s="2259" t="s">
        <v>10532</v>
      </c>
    </row>
    <row r="408" spans="1:10" ht="24" customHeight="1">
      <c r="A408" s="2259" t="s">
        <v>4051</v>
      </c>
      <c r="B408" s="2284" t="s">
        <v>3558</v>
      </c>
      <c r="C408" s="2284" t="s">
        <v>4052</v>
      </c>
      <c r="D408" s="2284" t="s">
        <v>3885</v>
      </c>
      <c r="E408" s="2260" t="s">
        <v>271</v>
      </c>
      <c r="F408" s="2259" t="s">
        <v>9452</v>
      </c>
      <c r="G408" s="2259" t="s">
        <v>10535</v>
      </c>
      <c r="H408" s="2259" t="s">
        <v>10536</v>
      </c>
      <c r="I408" s="2259" t="s">
        <v>8987</v>
      </c>
      <c r="J408" s="2259" t="s">
        <v>10537</v>
      </c>
    </row>
    <row r="409" spans="1:10" ht="48" customHeight="1">
      <c r="A409" s="2259" t="s">
        <v>1610</v>
      </c>
      <c r="B409" s="2284" t="s">
        <v>3600</v>
      </c>
      <c r="C409" s="2284" t="s">
        <v>1611</v>
      </c>
      <c r="D409" s="2284" t="s">
        <v>3688</v>
      </c>
      <c r="E409" s="2260" t="s">
        <v>322</v>
      </c>
      <c r="F409" s="2259" t="s">
        <v>9270</v>
      </c>
      <c r="G409" s="2259" t="s">
        <v>10538</v>
      </c>
      <c r="H409" s="2259" t="s">
        <v>10538</v>
      </c>
      <c r="I409" s="2259" t="s">
        <v>8987</v>
      </c>
      <c r="J409" s="2259" t="s">
        <v>10537</v>
      </c>
    </row>
    <row r="410" spans="1:10" ht="24" customHeight="1">
      <c r="A410" s="2259" t="s">
        <v>1689</v>
      </c>
      <c r="B410" s="2284" t="s">
        <v>3600</v>
      </c>
      <c r="C410" s="2284" t="s">
        <v>1690</v>
      </c>
      <c r="D410" s="2284" t="s">
        <v>3688</v>
      </c>
      <c r="E410" s="2260" t="s">
        <v>271</v>
      </c>
      <c r="F410" s="2259" t="s">
        <v>9645</v>
      </c>
      <c r="G410" s="2259" t="s">
        <v>10539</v>
      </c>
      <c r="H410" s="2259" t="s">
        <v>10540</v>
      </c>
      <c r="I410" s="2259" t="s">
        <v>8987</v>
      </c>
      <c r="J410" s="2259" t="s">
        <v>10541</v>
      </c>
    </row>
    <row r="411" spans="1:10" ht="48" customHeight="1">
      <c r="A411" s="2259" t="s">
        <v>1622</v>
      </c>
      <c r="B411" s="2284" t="s">
        <v>3600</v>
      </c>
      <c r="C411" s="2284" t="s">
        <v>1623</v>
      </c>
      <c r="D411" s="2284" t="s">
        <v>3688</v>
      </c>
      <c r="E411" s="2260" t="s">
        <v>322</v>
      </c>
      <c r="F411" s="2259" t="s">
        <v>9685</v>
      </c>
      <c r="G411" s="2259" t="s">
        <v>10542</v>
      </c>
      <c r="H411" s="2259" t="s">
        <v>10543</v>
      </c>
      <c r="I411" s="2259" t="s">
        <v>8987</v>
      </c>
      <c r="J411" s="2259" t="s">
        <v>10544</v>
      </c>
    </row>
    <row r="412" spans="1:10" ht="36" customHeight="1">
      <c r="A412" s="2259" t="s">
        <v>5573</v>
      </c>
      <c r="B412" s="2284" t="s">
        <v>3558</v>
      </c>
      <c r="C412" s="2284" t="s">
        <v>1553</v>
      </c>
      <c r="D412" s="2284" t="s">
        <v>3688</v>
      </c>
      <c r="E412" s="2260" t="s">
        <v>271</v>
      </c>
      <c r="F412" s="2259" t="s">
        <v>9701</v>
      </c>
      <c r="G412" s="2259" t="s">
        <v>10545</v>
      </c>
      <c r="H412" s="2259" t="s">
        <v>10546</v>
      </c>
      <c r="I412" s="2259" t="s">
        <v>8987</v>
      </c>
      <c r="J412" s="2259" t="s">
        <v>10544</v>
      </c>
    </row>
    <row r="413" spans="1:10" ht="24" customHeight="1">
      <c r="A413" s="2259" t="s">
        <v>2102</v>
      </c>
      <c r="B413" s="2284" t="s">
        <v>3600</v>
      </c>
      <c r="C413" s="2284" t="s">
        <v>2103</v>
      </c>
      <c r="D413" s="2284" t="s">
        <v>4700</v>
      </c>
      <c r="E413" s="2260" t="s">
        <v>271</v>
      </c>
      <c r="F413" s="2259" t="s">
        <v>9270</v>
      </c>
      <c r="G413" s="2259" t="s">
        <v>10547</v>
      </c>
      <c r="H413" s="2259" t="s">
        <v>10547</v>
      </c>
      <c r="I413" s="2259" t="s">
        <v>8987</v>
      </c>
      <c r="J413" s="2259" t="s">
        <v>10548</v>
      </c>
    </row>
    <row r="414" spans="1:10" ht="36" customHeight="1">
      <c r="A414" s="2259" t="s">
        <v>3785</v>
      </c>
      <c r="B414" s="2284" t="s">
        <v>3558</v>
      </c>
      <c r="C414" s="2284" t="s">
        <v>3786</v>
      </c>
      <c r="D414" s="2284" t="s">
        <v>3705</v>
      </c>
      <c r="E414" s="2260" t="s">
        <v>689</v>
      </c>
      <c r="F414" s="2259" t="s">
        <v>10549</v>
      </c>
      <c r="G414" s="2259" t="s">
        <v>10550</v>
      </c>
      <c r="H414" s="2259" t="s">
        <v>10551</v>
      </c>
      <c r="I414" s="2259" t="s">
        <v>8987</v>
      </c>
      <c r="J414" s="2259" t="s">
        <v>10548</v>
      </c>
    </row>
    <row r="415" spans="1:10" ht="24" customHeight="1">
      <c r="A415" s="2259" t="s">
        <v>1253</v>
      </c>
      <c r="B415" s="2284" t="s">
        <v>3600</v>
      </c>
      <c r="C415" s="2284" t="s">
        <v>5224</v>
      </c>
      <c r="D415" s="2284" t="s">
        <v>3688</v>
      </c>
      <c r="E415" s="2260" t="s">
        <v>271</v>
      </c>
      <c r="F415" s="2259" t="s">
        <v>9485</v>
      </c>
      <c r="G415" s="2259" t="s">
        <v>10552</v>
      </c>
      <c r="H415" s="2259" t="s">
        <v>10553</v>
      </c>
      <c r="I415" s="2259" t="s">
        <v>8987</v>
      </c>
      <c r="J415" s="2259" t="s">
        <v>10554</v>
      </c>
    </row>
    <row r="416" spans="1:10" ht="24" customHeight="1">
      <c r="A416" s="2259" t="s">
        <v>415</v>
      </c>
      <c r="B416" s="2284" t="s">
        <v>3600</v>
      </c>
      <c r="C416" s="2284" t="s">
        <v>4041</v>
      </c>
      <c r="D416" s="2284" t="s">
        <v>4005</v>
      </c>
      <c r="E416" s="2260" t="s">
        <v>275</v>
      </c>
      <c r="F416" s="2259" t="s">
        <v>9274</v>
      </c>
      <c r="G416" s="2259" t="s">
        <v>10555</v>
      </c>
      <c r="H416" s="2259" t="s">
        <v>10556</v>
      </c>
      <c r="I416" s="2259" t="s">
        <v>8987</v>
      </c>
      <c r="J416" s="2259" t="s">
        <v>10554</v>
      </c>
    </row>
    <row r="417" spans="1:10" ht="36" customHeight="1">
      <c r="A417" s="2259" t="s">
        <v>4869</v>
      </c>
      <c r="B417" s="2284" t="s">
        <v>3558</v>
      </c>
      <c r="C417" s="2284" t="s">
        <v>1003</v>
      </c>
      <c r="D417" s="2284" t="s">
        <v>3705</v>
      </c>
      <c r="E417" s="2260" t="s">
        <v>271</v>
      </c>
      <c r="F417" s="2259" t="s">
        <v>9554</v>
      </c>
      <c r="G417" s="2259" t="s">
        <v>10557</v>
      </c>
      <c r="H417" s="2259" t="s">
        <v>10558</v>
      </c>
      <c r="I417" s="2259" t="s">
        <v>8987</v>
      </c>
      <c r="J417" s="2259" t="s">
        <v>10559</v>
      </c>
    </row>
    <row r="418" spans="1:10" ht="24" customHeight="1">
      <c r="A418" s="2259" t="s">
        <v>4038</v>
      </c>
      <c r="B418" s="2284" t="s">
        <v>3558</v>
      </c>
      <c r="C418" s="2284" t="s">
        <v>4039</v>
      </c>
      <c r="D418" s="2284" t="s">
        <v>3885</v>
      </c>
      <c r="E418" s="2260" t="s">
        <v>275</v>
      </c>
      <c r="F418" s="2259" t="s">
        <v>9750</v>
      </c>
      <c r="G418" s="2259" t="s">
        <v>7132</v>
      </c>
      <c r="H418" s="2259" t="s">
        <v>10560</v>
      </c>
      <c r="I418" s="2259" t="s">
        <v>8987</v>
      </c>
      <c r="J418" s="2259" t="s">
        <v>10559</v>
      </c>
    </row>
    <row r="419" spans="1:10" ht="24" customHeight="1">
      <c r="A419" s="2259" t="s">
        <v>380</v>
      </c>
      <c r="B419" s="2284" t="s">
        <v>3600</v>
      </c>
      <c r="C419" s="2284" t="s">
        <v>381</v>
      </c>
      <c r="D419" s="2284" t="s">
        <v>4005</v>
      </c>
      <c r="E419" s="2260" t="s">
        <v>275</v>
      </c>
      <c r="F419" s="2259" t="s">
        <v>10561</v>
      </c>
      <c r="G419" s="2259" t="s">
        <v>10562</v>
      </c>
      <c r="H419" s="2259" t="s">
        <v>10563</v>
      </c>
      <c r="I419" s="2259" t="s">
        <v>8987</v>
      </c>
      <c r="J419" s="2259" t="s">
        <v>10564</v>
      </c>
    </row>
    <row r="420" spans="1:10" ht="24" customHeight="1">
      <c r="A420" s="2259" t="s">
        <v>1372</v>
      </c>
      <c r="B420" s="2284" t="s">
        <v>3600</v>
      </c>
      <c r="C420" s="2284" t="s">
        <v>1373</v>
      </c>
      <c r="D420" s="2284" t="s">
        <v>3688</v>
      </c>
      <c r="E420" s="2260" t="s">
        <v>1700</v>
      </c>
      <c r="F420" s="2259" t="s">
        <v>9281</v>
      </c>
      <c r="G420" s="2259" t="s">
        <v>10565</v>
      </c>
      <c r="H420" s="2259" t="s">
        <v>10566</v>
      </c>
      <c r="I420" s="2259" t="s">
        <v>8987</v>
      </c>
      <c r="J420" s="2259" t="s">
        <v>10564</v>
      </c>
    </row>
    <row r="421" spans="1:10" ht="36" customHeight="1">
      <c r="A421" s="2259" t="s">
        <v>4857</v>
      </c>
      <c r="B421" s="2284" t="s">
        <v>3558</v>
      </c>
      <c r="C421" s="2284" t="s">
        <v>994</v>
      </c>
      <c r="D421" s="2284" t="s">
        <v>3705</v>
      </c>
      <c r="E421" s="2260" t="s">
        <v>271</v>
      </c>
      <c r="F421" s="2259" t="s">
        <v>10567</v>
      </c>
      <c r="G421" s="2259" t="s">
        <v>10568</v>
      </c>
      <c r="H421" s="2259" t="s">
        <v>10569</v>
      </c>
      <c r="I421" s="2259" t="s">
        <v>6233</v>
      </c>
      <c r="J421" s="2259" t="s">
        <v>10570</v>
      </c>
    </row>
    <row r="422" spans="1:10" ht="36" customHeight="1">
      <c r="A422" s="2259" t="s">
        <v>698</v>
      </c>
      <c r="B422" s="2284" t="s">
        <v>3600</v>
      </c>
      <c r="C422" s="2284" t="s">
        <v>4489</v>
      </c>
      <c r="D422" s="2284" t="s">
        <v>3988</v>
      </c>
      <c r="E422" s="2260" t="s">
        <v>271</v>
      </c>
      <c r="F422" s="2259" t="s">
        <v>9485</v>
      </c>
      <c r="G422" s="2259" t="s">
        <v>10571</v>
      </c>
      <c r="H422" s="2259" t="s">
        <v>10572</v>
      </c>
      <c r="I422" s="2259" t="s">
        <v>6233</v>
      </c>
      <c r="J422" s="2259" t="s">
        <v>10570</v>
      </c>
    </row>
    <row r="423" spans="1:10" ht="36" customHeight="1">
      <c r="A423" s="2259" t="s">
        <v>843</v>
      </c>
      <c r="B423" s="2284" t="s">
        <v>3600</v>
      </c>
      <c r="C423" s="2284" t="s">
        <v>4683</v>
      </c>
      <c r="D423" s="2284" t="s">
        <v>3615</v>
      </c>
      <c r="E423" s="2260" t="s">
        <v>347</v>
      </c>
      <c r="F423" s="2259" t="s">
        <v>10573</v>
      </c>
      <c r="G423" s="2259" t="s">
        <v>10574</v>
      </c>
      <c r="H423" s="2259" t="s">
        <v>10575</v>
      </c>
      <c r="I423" s="2259" t="s">
        <v>6233</v>
      </c>
      <c r="J423" s="2259" t="s">
        <v>10576</v>
      </c>
    </row>
    <row r="424" spans="1:10" ht="36" customHeight="1">
      <c r="A424" s="2259" t="s">
        <v>1692</v>
      </c>
      <c r="B424" s="2284" t="s">
        <v>3600</v>
      </c>
      <c r="C424" s="2284" t="s">
        <v>1693</v>
      </c>
      <c r="D424" s="2284" t="s">
        <v>4700</v>
      </c>
      <c r="E424" s="2260" t="s">
        <v>322</v>
      </c>
      <c r="F424" s="2259" t="s">
        <v>9270</v>
      </c>
      <c r="G424" s="2259" t="s">
        <v>10577</v>
      </c>
      <c r="H424" s="2259" t="s">
        <v>10577</v>
      </c>
      <c r="I424" s="2259" t="s">
        <v>6233</v>
      </c>
      <c r="J424" s="2259" t="s">
        <v>10576</v>
      </c>
    </row>
    <row r="425" spans="1:10" ht="24" customHeight="1">
      <c r="A425" s="2259" t="s">
        <v>1664</v>
      </c>
      <c r="B425" s="2284" t="s">
        <v>3600</v>
      </c>
      <c r="C425" s="2284" t="s">
        <v>1665</v>
      </c>
      <c r="D425" s="2284" t="s">
        <v>3688</v>
      </c>
      <c r="E425" s="2260" t="s">
        <v>322</v>
      </c>
      <c r="F425" s="2259" t="s">
        <v>9281</v>
      </c>
      <c r="G425" s="2259" t="s">
        <v>10578</v>
      </c>
      <c r="H425" s="2259" t="s">
        <v>10579</v>
      </c>
      <c r="I425" s="2259" t="s">
        <v>6233</v>
      </c>
      <c r="J425" s="2259" t="s">
        <v>10580</v>
      </c>
    </row>
    <row r="426" spans="1:10" ht="24" customHeight="1">
      <c r="A426" s="2259" t="s">
        <v>1575</v>
      </c>
      <c r="B426" s="2284" t="s">
        <v>3600</v>
      </c>
      <c r="C426" s="2284" t="s">
        <v>1576</v>
      </c>
      <c r="D426" s="2284" t="s">
        <v>3688</v>
      </c>
      <c r="E426" s="2260" t="s">
        <v>1797</v>
      </c>
      <c r="F426" s="2259" t="s">
        <v>9888</v>
      </c>
      <c r="G426" s="2259" t="s">
        <v>10581</v>
      </c>
      <c r="H426" s="2259" t="s">
        <v>10582</v>
      </c>
      <c r="I426" s="2259" t="s">
        <v>6233</v>
      </c>
      <c r="J426" s="2259" t="s">
        <v>10580</v>
      </c>
    </row>
    <row r="427" spans="1:10" ht="36" customHeight="1">
      <c r="A427" s="2259" t="s">
        <v>4102</v>
      </c>
      <c r="B427" s="2284" t="s">
        <v>3558</v>
      </c>
      <c r="C427" s="2284" t="s">
        <v>462</v>
      </c>
      <c r="D427" s="2284" t="s">
        <v>3606</v>
      </c>
      <c r="E427" s="2260" t="s">
        <v>275</v>
      </c>
      <c r="F427" s="2259" t="s">
        <v>10583</v>
      </c>
      <c r="G427" s="2259" t="s">
        <v>10584</v>
      </c>
      <c r="H427" s="2259" t="s">
        <v>10585</v>
      </c>
      <c r="I427" s="2259" t="s">
        <v>6233</v>
      </c>
      <c r="J427" s="2259" t="s">
        <v>10586</v>
      </c>
    </row>
    <row r="428" spans="1:10" ht="24" customHeight="1">
      <c r="A428" s="2259" t="s">
        <v>4911</v>
      </c>
      <c r="B428" s="2284" t="s">
        <v>3558</v>
      </c>
      <c r="C428" s="2284" t="s">
        <v>1031</v>
      </c>
      <c r="D428" s="2284" t="s">
        <v>3705</v>
      </c>
      <c r="E428" s="2260" t="s">
        <v>271</v>
      </c>
      <c r="F428" s="2259" t="s">
        <v>9281</v>
      </c>
      <c r="G428" s="2259" t="s">
        <v>9538</v>
      </c>
      <c r="H428" s="2259" t="s">
        <v>10587</v>
      </c>
      <c r="I428" s="2259" t="s">
        <v>6233</v>
      </c>
      <c r="J428" s="2259" t="s">
        <v>10586</v>
      </c>
    </row>
    <row r="429" spans="1:10" ht="24" customHeight="1">
      <c r="A429" s="2259" t="s">
        <v>4966</v>
      </c>
      <c r="B429" s="2284" t="s">
        <v>3558</v>
      </c>
      <c r="C429" s="2284" t="s">
        <v>1069</v>
      </c>
      <c r="D429" s="2284" t="s">
        <v>3705</v>
      </c>
      <c r="E429" s="2260" t="s">
        <v>271</v>
      </c>
      <c r="F429" s="2259" t="s">
        <v>9270</v>
      </c>
      <c r="G429" s="2259" t="s">
        <v>10588</v>
      </c>
      <c r="H429" s="2259" t="s">
        <v>10588</v>
      </c>
      <c r="I429" s="2259" t="s">
        <v>6233</v>
      </c>
      <c r="J429" s="2259" t="s">
        <v>10589</v>
      </c>
    </row>
    <row r="430" spans="1:10" ht="48" customHeight="1">
      <c r="A430" s="2259" t="s">
        <v>5139</v>
      </c>
      <c r="B430" s="2284" t="s">
        <v>3558</v>
      </c>
      <c r="C430" s="2284" t="s">
        <v>1196</v>
      </c>
      <c r="D430" s="2284" t="s">
        <v>3705</v>
      </c>
      <c r="E430" s="2260" t="s">
        <v>271</v>
      </c>
      <c r="F430" s="2259" t="s">
        <v>9485</v>
      </c>
      <c r="G430" s="2259" t="s">
        <v>10590</v>
      </c>
      <c r="H430" s="2259" t="s">
        <v>10591</v>
      </c>
      <c r="I430" s="2259" t="s">
        <v>6233</v>
      </c>
      <c r="J430" s="2259" t="s">
        <v>10589</v>
      </c>
    </row>
    <row r="431" spans="1:10" ht="24" customHeight="1">
      <c r="A431" s="2259" t="s">
        <v>5369</v>
      </c>
      <c r="B431" s="2284" t="s">
        <v>3558</v>
      </c>
      <c r="C431" s="2284" t="s">
        <v>1370</v>
      </c>
      <c r="D431" s="2284" t="s">
        <v>3688</v>
      </c>
      <c r="E431" s="2260" t="s">
        <v>271</v>
      </c>
      <c r="F431" s="2259" t="s">
        <v>9576</v>
      </c>
      <c r="G431" s="2259" t="s">
        <v>10592</v>
      </c>
      <c r="H431" s="2259" t="s">
        <v>10593</v>
      </c>
      <c r="I431" s="2259" t="s">
        <v>6233</v>
      </c>
      <c r="J431" s="2259" t="s">
        <v>10589</v>
      </c>
    </row>
    <row r="432" spans="1:10" ht="24" customHeight="1">
      <c r="A432" s="2259" t="s">
        <v>1486</v>
      </c>
      <c r="B432" s="2284" t="s">
        <v>3600</v>
      </c>
      <c r="C432" s="2284" t="s">
        <v>1487</v>
      </c>
      <c r="D432" s="2284" t="s">
        <v>3688</v>
      </c>
      <c r="E432" s="2260" t="s">
        <v>271</v>
      </c>
      <c r="F432" s="2259" t="s">
        <v>9817</v>
      </c>
      <c r="G432" s="2259" t="s">
        <v>10594</v>
      </c>
      <c r="H432" s="2259" t="s">
        <v>10595</v>
      </c>
      <c r="I432" s="2259" t="s">
        <v>6233</v>
      </c>
      <c r="J432" s="2259" t="s">
        <v>10596</v>
      </c>
    </row>
    <row r="433" spans="1:10" ht="36" customHeight="1">
      <c r="A433" s="2259" t="s">
        <v>1198</v>
      </c>
      <c r="B433" s="2284" t="s">
        <v>3600</v>
      </c>
      <c r="C433" s="2284" t="s">
        <v>1199</v>
      </c>
      <c r="D433" s="2284" t="s">
        <v>3705</v>
      </c>
      <c r="E433" s="2260" t="s">
        <v>271</v>
      </c>
      <c r="F433" s="2259" t="s">
        <v>9463</v>
      </c>
      <c r="G433" s="2259" t="s">
        <v>6436</v>
      </c>
      <c r="H433" s="2259" t="s">
        <v>10597</v>
      </c>
      <c r="I433" s="2259" t="s">
        <v>6233</v>
      </c>
      <c r="J433" s="2259" t="s">
        <v>10596</v>
      </c>
    </row>
    <row r="434" spans="1:10" ht="24" customHeight="1">
      <c r="A434" s="2259" t="s">
        <v>5408</v>
      </c>
      <c r="B434" s="2284" t="s">
        <v>3558</v>
      </c>
      <c r="C434" s="2284" t="s">
        <v>1396</v>
      </c>
      <c r="D434" s="2284" t="s">
        <v>3688</v>
      </c>
      <c r="E434" s="2260" t="s">
        <v>271</v>
      </c>
      <c r="F434" s="2259" t="s">
        <v>9281</v>
      </c>
      <c r="G434" s="2259" t="s">
        <v>10598</v>
      </c>
      <c r="H434" s="2259" t="s">
        <v>10599</v>
      </c>
      <c r="I434" s="2259" t="s">
        <v>6233</v>
      </c>
      <c r="J434" s="2259" t="s">
        <v>10600</v>
      </c>
    </row>
    <row r="435" spans="1:10" ht="36" customHeight="1">
      <c r="A435" s="2259" t="s">
        <v>920</v>
      </c>
      <c r="B435" s="2284" t="s">
        <v>3600</v>
      </c>
      <c r="C435" s="2284" t="s">
        <v>921</v>
      </c>
      <c r="D435" s="2284" t="s">
        <v>4700</v>
      </c>
      <c r="E435" s="2260" t="s">
        <v>322</v>
      </c>
      <c r="F435" s="2259" t="s">
        <v>9302</v>
      </c>
      <c r="G435" s="2259" t="s">
        <v>10252</v>
      </c>
      <c r="H435" s="2259" t="s">
        <v>10601</v>
      </c>
      <c r="I435" s="2259" t="s">
        <v>6233</v>
      </c>
      <c r="J435" s="2259" t="s">
        <v>10600</v>
      </c>
    </row>
    <row r="436" spans="1:10" ht="48" customHeight="1">
      <c r="A436" s="2259" t="s">
        <v>5097</v>
      </c>
      <c r="B436" s="2284" t="s">
        <v>3558</v>
      </c>
      <c r="C436" s="2284" t="s">
        <v>1170</v>
      </c>
      <c r="D436" s="2284" t="s">
        <v>3705</v>
      </c>
      <c r="E436" s="2260" t="s">
        <v>271</v>
      </c>
      <c r="F436" s="2259" t="s">
        <v>9543</v>
      </c>
      <c r="G436" s="2259" t="s">
        <v>10602</v>
      </c>
      <c r="H436" s="2259" t="s">
        <v>10603</v>
      </c>
      <c r="I436" s="2259" t="s">
        <v>6233</v>
      </c>
      <c r="J436" s="2259" t="s">
        <v>10604</v>
      </c>
    </row>
    <row r="437" spans="1:10" ht="24" customHeight="1">
      <c r="A437" s="2259" t="s">
        <v>386</v>
      </c>
      <c r="B437" s="2284" t="s">
        <v>3600</v>
      </c>
      <c r="C437" s="2284" t="s">
        <v>387</v>
      </c>
      <c r="D437" s="2284" t="s">
        <v>4005</v>
      </c>
      <c r="E437" s="2260" t="s">
        <v>275</v>
      </c>
      <c r="F437" s="2259" t="s">
        <v>10605</v>
      </c>
      <c r="G437" s="2259" t="s">
        <v>10542</v>
      </c>
      <c r="H437" s="2259" t="s">
        <v>10606</v>
      </c>
      <c r="I437" s="2259" t="s">
        <v>6233</v>
      </c>
      <c r="J437" s="2259" t="s">
        <v>10604</v>
      </c>
    </row>
    <row r="438" spans="1:10" ht="36" customHeight="1">
      <c r="A438" s="2259" t="s">
        <v>1583</v>
      </c>
      <c r="B438" s="2284" t="s">
        <v>3600</v>
      </c>
      <c r="C438" s="2284" t="s">
        <v>1584</v>
      </c>
      <c r="D438" s="2284" t="s">
        <v>3688</v>
      </c>
      <c r="E438" s="2260" t="s">
        <v>1797</v>
      </c>
      <c r="F438" s="2259" t="s">
        <v>9613</v>
      </c>
      <c r="G438" s="2259" t="s">
        <v>10607</v>
      </c>
      <c r="H438" s="2259" t="s">
        <v>10608</v>
      </c>
      <c r="I438" s="2259" t="s">
        <v>6233</v>
      </c>
      <c r="J438" s="2259" t="s">
        <v>10604</v>
      </c>
    </row>
    <row r="439" spans="1:10" ht="24" customHeight="1">
      <c r="A439" s="2259" t="s">
        <v>4048</v>
      </c>
      <c r="B439" s="2284" t="s">
        <v>3558</v>
      </c>
      <c r="C439" s="2284" t="s">
        <v>4049</v>
      </c>
      <c r="D439" s="2284" t="s">
        <v>3885</v>
      </c>
      <c r="E439" s="2260" t="s">
        <v>271</v>
      </c>
      <c r="F439" s="2259" t="s">
        <v>10152</v>
      </c>
      <c r="G439" s="2259" t="s">
        <v>8152</v>
      </c>
      <c r="H439" s="2259" t="s">
        <v>10609</v>
      </c>
      <c r="I439" s="2259" t="s">
        <v>6233</v>
      </c>
      <c r="J439" s="2259" t="s">
        <v>10610</v>
      </c>
    </row>
    <row r="440" spans="1:10" ht="24" customHeight="1">
      <c r="A440" s="2259" t="s">
        <v>6070</v>
      </c>
      <c r="B440" s="2284" t="s">
        <v>3554</v>
      </c>
      <c r="C440" s="2284" t="s">
        <v>6071</v>
      </c>
      <c r="D440" s="2284">
        <v>52</v>
      </c>
      <c r="E440" s="2260" t="s">
        <v>271</v>
      </c>
      <c r="F440" s="2259" t="s">
        <v>9281</v>
      </c>
      <c r="G440" s="2259" t="s">
        <v>10611</v>
      </c>
      <c r="H440" s="2259" t="s">
        <v>10612</v>
      </c>
      <c r="I440" s="2259" t="s">
        <v>6233</v>
      </c>
      <c r="J440" s="2259" t="s">
        <v>10610</v>
      </c>
    </row>
    <row r="441" spans="1:10" ht="36" customHeight="1">
      <c r="A441" s="2259" t="s">
        <v>1683</v>
      </c>
      <c r="B441" s="2284" t="s">
        <v>3600</v>
      </c>
      <c r="C441" s="2284" t="s">
        <v>1684</v>
      </c>
      <c r="D441" s="2284" t="s">
        <v>3688</v>
      </c>
      <c r="E441" s="2260" t="s">
        <v>322</v>
      </c>
      <c r="F441" s="2259" t="s">
        <v>9270</v>
      </c>
      <c r="G441" s="2259" t="s">
        <v>10613</v>
      </c>
      <c r="H441" s="2259" t="s">
        <v>10613</v>
      </c>
      <c r="I441" s="2259" t="s">
        <v>6233</v>
      </c>
      <c r="J441" s="2259" t="s">
        <v>10614</v>
      </c>
    </row>
    <row r="442" spans="1:10" ht="24" customHeight="1">
      <c r="A442" s="2259" t="s">
        <v>4903</v>
      </c>
      <c r="B442" s="2284" t="s">
        <v>3554</v>
      </c>
      <c r="C442" s="2284" t="s">
        <v>1025</v>
      </c>
      <c r="D442" s="2284">
        <v>52</v>
      </c>
      <c r="E442" s="2260" t="s">
        <v>271</v>
      </c>
      <c r="F442" s="2259" t="s">
        <v>9791</v>
      </c>
      <c r="G442" s="2259" t="s">
        <v>10615</v>
      </c>
      <c r="H442" s="2259" t="s">
        <v>10616</v>
      </c>
      <c r="I442" s="2259" t="s">
        <v>6233</v>
      </c>
      <c r="J442" s="2259" t="s">
        <v>10614</v>
      </c>
    </row>
    <row r="443" spans="1:10" ht="36" customHeight="1">
      <c r="A443" s="2259" t="s">
        <v>4072</v>
      </c>
      <c r="B443" s="2284" t="s">
        <v>3558</v>
      </c>
      <c r="C443" s="2284" t="s">
        <v>443</v>
      </c>
      <c r="D443" s="2284" t="s">
        <v>3709</v>
      </c>
      <c r="E443" s="2260" t="s">
        <v>368</v>
      </c>
      <c r="F443" s="2259" t="s">
        <v>9159</v>
      </c>
      <c r="G443" s="2259" t="s">
        <v>6325</v>
      </c>
      <c r="H443" s="2259" t="s">
        <v>10617</v>
      </c>
      <c r="I443" s="2259" t="s">
        <v>6233</v>
      </c>
      <c r="J443" s="2259" t="s">
        <v>10614</v>
      </c>
    </row>
    <row r="444" spans="1:10" ht="24" customHeight="1">
      <c r="A444" s="2259" t="s">
        <v>4821</v>
      </c>
      <c r="B444" s="2284" t="s">
        <v>3558</v>
      </c>
      <c r="C444" s="2284" t="s">
        <v>972</v>
      </c>
      <c r="D444" s="2284" t="s">
        <v>3705</v>
      </c>
      <c r="E444" s="2260" t="s">
        <v>689</v>
      </c>
      <c r="F444" s="2259" t="s">
        <v>10618</v>
      </c>
      <c r="G444" s="2259" t="s">
        <v>10619</v>
      </c>
      <c r="H444" s="2259" t="s">
        <v>10620</v>
      </c>
      <c r="I444" s="2259" t="s">
        <v>6233</v>
      </c>
      <c r="J444" s="2259" t="s">
        <v>10621</v>
      </c>
    </row>
    <row r="445" spans="1:10" ht="36" customHeight="1">
      <c r="A445" s="2259" t="s">
        <v>834</v>
      </c>
      <c r="B445" s="2284" t="s">
        <v>3600</v>
      </c>
      <c r="C445" s="2284" t="s">
        <v>4677</v>
      </c>
      <c r="D445" s="2284" t="s">
        <v>3615</v>
      </c>
      <c r="E445" s="2260" t="s">
        <v>347</v>
      </c>
      <c r="F445" s="2259" t="s">
        <v>9118</v>
      </c>
      <c r="G445" s="2259" t="s">
        <v>10622</v>
      </c>
      <c r="H445" s="2259" t="s">
        <v>10623</v>
      </c>
      <c r="I445" s="2259" t="s">
        <v>6233</v>
      </c>
      <c r="J445" s="2259" t="s">
        <v>10621</v>
      </c>
    </row>
    <row r="446" spans="1:10" ht="24" customHeight="1">
      <c r="A446" s="2259" t="s">
        <v>1733</v>
      </c>
      <c r="B446" s="2284" t="s">
        <v>3600</v>
      </c>
      <c r="C446" s="2284" t="s">
        <v>1734</v>
      </c>
      <c r="D446" s="2284" t="s">
        <v>3688</v>
      </c>
      <c r="E446" s="2260" t="s">
        <v>1669</v>
      </c>
      <c r="F446" s="2259" t="s">
        <v>9270</v>
      </c>
      <c r="G446" s="2259" t="s">
        <v>10624</v>
      </c>
      <c r="H446" s="2259" t="s">
        <v>10624</v>
      </c>
      <c r="I446" s="2259" t="s">
        <v>6233</v>
      </c>
      <c r="J446" s="2259" t="s">
        <v>10621</v>
      </c>
    </row>
    <row r="447" spans="1:10" ht="108" customHeight="1">
      <c r="A447" s="2259" t="s">
        <v>1795</v>
      </c>
      <c r="B447" s="2284" t="s">
        <v>3600</v>
      </c>
      <c r="C447" s="2284" t="s">
        <v>1796</v>
      </c>
      <c r="D447" s="2284" t="s">
        <v>4700</v>
      </c>
      <c r="E447" s="2260" t="s">
        <v>1797</v>
      </c>
      <c r="F447" s="2259" t="s">
        <v>9270</v>
      </c>
      <c r="G447" s="2259" t="s">
        <v>10625</v>
      </c>
      <c r="H447" s="2259" t="s">
        <v>10625</v>
      </c>
      <c r="I447" s="2259" t="s">
        <v>6233</v>
      </c>
      <c r="J447" s="2259" t="s">
        <v>10626</v>
      </c>
    </row>
    <row r="448" spans="1:10" ht="36" customHeight="1">
      <c r="A448" s="2259" t="s">
        <v>831</v>
      </c>
      <c r="B448" s="2284" t="s">
        <v>3600</v>
      </c>
      <c r="C448" s="2284" t="s">
        <v>4675</v>
      </c>
      <c r="D448" s="2284" t="s">
        <v>3615</v>
      </c>
      <c r="E448" s="2260" t="s">
        <v>347</v>
      </c>
      <c r="F448" s="2259" t="s">
        <v>9118</v>
      </c>
      <c r="G448" s="2259" t="s">
        <v>10627</v>
      </c>
      <c r="H448" s="2259" t="s">
        <v>10628</v>
      </c>
      <c r="I448" s="2259" t="s">
        <v>6233</v>
      </c>
      <c r="J448" s="2259" t="s">
        <v>10626</v>
      </c>
    </row>
    <row r="449" spans="1:10" ht="36" customHeight="1">
      <c r="A449" s="2259" t="s">
        <v>4515</v>
      </c>
      <c r="B449" s="2284" t="s">
        <v>3558</v>
      </c>
      <c r="C449" s="2284" t="s">
        <v>715</v>
      </c>
      <c r="D449" s="2284" t="s">
        <v>3859</v>
      </c>
      <c r="E449" s="2260" t="s">
        <v>275</v>
      </c>
      <c r="F449" s="2259" t="s">
        <v>10629</v>
      </c>
      <c r="G449" s="2259" t="s">
        <v>10630</v>
      </c>
      <c r="H449" s="2259" t="s">
        <v>10631</v>
      </c>
      <c r="I449" s="2259" t="s">
        <v>6233</v>
      </c>
      <c r="J449" s="2259" t="s">
        <v>10626</v>
      </c>
    </row>
    <row r="450" spans="1:10" ht="48" customHeight="1">
      <c r="A450" s="2259" t="s">
        <v>3789</v>
      </c>
      <c r="B450" s="2284" t="s">
        <v>3558</v>
      </c>
      <c r="C450" s="2284" t="s">
        <v>1182</v>
      </c>
      <c r="D450" s="2284" t="s">
        <v>3705</v>
      </c>
      <c r="E450" s="2260" t="s">
        <v>271</v>
      </c>
      <c r="F450" s="2259" t="s">
        <v>9738</v>
      </c>
      <c r="G450" s="2259" t="s">
        <v>10632</v>
      </c>
      <c r="H450" s="2259" t="s">
        <v>10633</v>
      </c>
      <c r="I450" s="2259" t="s">
        <v>6233</v>
      </c>
      <c r="J450" s="2259" t="s">
        <v>10634</v>
      </c>
    </row>
    <row r="451" spans="1:10" ht="36" customHeight="1">
      <c r="A451" s="2259" t="s">
        <v>4139</v>
      </c>
      <c r="B451" s="2284" t="s">
        <v>3558</v>
      </c>
      <c r="C451" s="2284" t="s">
        <v>481</v>
      </c>
      <c r="D451" s="2284" t="s">
        <v>3606</v>
      </c>
      <c r="E451" s="2260" t="s">
        <v>275</v>
      </c>
      <c r="F451" s="2259" t="s">
        <v>10635</v>
      </c>
      <c r="G451" s="2259" t="s">
        <v>10636</v>
      </c>
      <c r="H451" s="2259" t="s">
        <v>7413</v>
      </c>
      <c r="I451" s="2259" t="s">
        <v>6233</v>
      </c>
      <c r="J451" s="2259" t="s">
        <v>10634</v>
      </c>
    </row>
    <row r="452" spans="1:10" ht="36" customHeight="1">
      <c r="A452" s="2259" t="s">
        <v>1680</v>
      </c>
      <c r="B452" s="2284" t="s">
        <v>3600</v>
      </c>
      <c r="C452" s="2284" t="s">
        <v>1681</v>
      </c>
      <c r="D452" s="2284" t="s">
        <v>3688</v>
      </c>
      <c r="E452" s="2260" t="s">
        <v>322</v>
      </c>
      <c r="F452" s="2259" t="s">
        <v>9270</v>
      </c>
      <c r="G452" s="2259" t="s">
        <v>10637</v>
      </c>
      <c r="H452" s="2259" t="s">
        <v>10637</v>
      </c>
      <c r="I452" s="2259" t="s">
        <v>6233</v>
      </c>
      <c r="J452" s="2259" t="s">
        <v>10634</v>
      </c>
    </row>
    <row r="453" spans="1:10" ht="48" customHeight="1">
      <c r="A453" s="2259" t="s">
        <v>5129</v>
      </c>
      <c r="B453" s="2284" t="s">
        <v>3558</v>
      </c>
      <c r="C453" s="2284" t="s">
        <v>1190</v>
      </c>
      <c r="D453" s="2284" t="s">
        <v>3705</v>
      </c>
      <c r="E453" s="2260" t="s">
        <v>271</v>
      </c>
      <c r="F453" s="2259" t="s">
        <v>9302</v>
      </c>
      <c r="G453" s="2259" t="s">
        <v>10638</v>
      </c>
      <c r="H453" s="2259" t="s">
        <v>10639</v>
      </c>
      <c r="I453" s="2259" t="s">
        <v>6233</v>
      </c>
      <c r="J453" s="2259" t="s">
        <v>10640</v>
      </c>
    </row>
    <row r="454" spans="1:10" ht="24" customHeight="1">
      <c r="A454" s="2259" t="s">
        <v>2112</v>
      </c>
      <c r="B454" s="2284" t="s">
        <v>3600</v>
      </c>
      <c r="C454" s="2284" t="s">
        <v>2113</v>
      </c>
      <c r="D454" s="2284" t="s">
        <v>3688</v>
      </c>
      <c r="E454" s="2260" t="s">
        <v>322</v>
      </c>
      <c r="F454" s="2259" t="s">
        <v>9270</v>
      </c>
      <c r="G454" s="2259" t="s">
        <v>10641</v>
      </c>
      <c r="H454" s="2259" t="s">
        <v>10641</v>
      </c>
      <c r="I454" s="2259" t="s">
        <v>6233</v>
      </c>
      <c r="J454" s="2259" t="s">
        <v>10640</v>
      </c>
    </row>
    <row r="455" spans="1:10" ht="36" customHeight="1">
      <c r="A455" s="2259" t="s">
        <v>4873</v>
      </c>
      <c r="B455" s="2284" t="s">
        <v>3558</v>
      </c>
      <c r="C455" s="2284" t="s">
        <v>1006</v>
      </c>
      <c r="D455" s="2284" t="s">
        <v>3705</v>
      </c>
      <c r="E455" s="2260" t="s">
        <v>271</v>
      </c>
      <c r="F455" s="2259" t="s">
        <v>9270</v>
      </c>
      <c r="G455" s="2259" t="s">
        <v>10642</v>
      </c>
      <c r="H455" s="2259" t="s">
        <v>10642</v>
      </c>
      <c r="I455" s="2259" t="s">
        <v>6233</v>
      </c>
      <c r="J455" s="2259" t="s">
        <v>10640</v>
      </c>
    </row>
    <row r="456" spans="1:10" ht="24" customHeight="1">
      <c r="A456" s="2259" t="s">
        <v>1674</v>
      </c>
      <c r="B456" s="2284" t="s">
        <v>3600</v>
      </c>
      <c r="C456" s="2284" t="s">
        <v>1675</v>
      </c>
      <c r="D456" s="2284" t="s">
        <v>3688</v>
      </c>
      <c r="E456" s="2260" t="s">
        <v>271</v>
      </c>
      <c r="F456" s="2259" t="s">
        <v>9281</v>
      </c>
      <c r="G456" s="2259" t="s">
        <v>10643</v>
      </c>
      <c r="H456" s="2259" t="s">
        <v>10644</v>
      </c>
      <c r="I456" s="2259" t="s">
        <v>6233</v>
      </c>
      <c r="J456" s="2259" t="s">
        <v>10645</v>
      </c>
    </row>
    <row r="457" spans="1:10" ht="36" customHeight="1">
      <c r="A457" s="2259" t="s">
        <v>5145</v>
      </c>
      <c r="B457" s="2284" t="s">
        <v>3558</v>
      </c>
      <c r="C457" s="2284" t="s">
        <v>1203</v>
      </c>
      <c r="D457" s="2284" t="s">
        <v>3705</v>
      </c>
      <c r="E457" s="2260" t="s">
        <v>271</v>
      </c>
      <c r="F457" s="2259" t="s">
        <v>9645</v>
      </c>
      <c r="G457" s="2259" t="s">
        <v>8729</v>
      </c>
      <c r="H457" s="2259" t="s">
        <v>10646</v>
      </c>
      <c r="I457" s="2259" t="s">
        <v>6233</v>
      </c>
      <c r="J457" s="2259" t="s">
        <v>10645</v>
      </c>
    </row>
    <row r="458" spans="1:10" ht="48" customHeight="1">
      <c r="A458" s="2259" t="s">
        <v>3833</v>
      </c>
      <c r="B458" s="2284" t="s">
        <v>3558</v>
      </c>
      <c r="C458" s="2284" t="s">
        <v>1179</v>
      </c>
      <c r="D458" s="2284" t="s">
        <v>3705</v>
      </c>
      <c r="E458" s="2260" t="s">
        <v>271</v>
      </c>
      <c r="F458" s="2259" t="s">
        <v>9929</v>
      </c>
      <c r="G458" s="2259" t="s">
        <v>10647</v>
      </c>
      <c r="H458" s="2259" t="s">
        <v>10648</v>
      </c>
      <c r="I458" s="2259" t="s">
        <v>6233</v>
      </c>
      <c r="J458" s="2259" t="s">
        <v>10645</v>
      </c>
    </row>
    <row r="459" spans="1:10" ht="48" customHeight="1">
      <c r="A459" s="2259" t="s">
        <v>929</v>
      </c>
      <c r="B459" s="2284" t="s">
        <v>3600</v>
      </c>
      <c r="C459" s="2284" t="s">
        <v>930</v>
      </c>
      <c r="D459" s="2284" t="s">
        <v>4700</v>
      </c>
      <c r="E459" s="2260" t="s">
        <v>322</v>
      </c>
      <c r="F459" s="2259" t="s">
        <v>9485</v>
      </c>
      <c r="G459" s="2259" t="s">
        <v>10252</v>
      </c>
      <c r="H459" s="2259" t="s">
        <v>10649</v>
      </c>
      <c r="I459" s="2259" t="s">
        <v>6233</v>
      </c>
      <c r="J459" s="2259" t="s">
        <v>10645</v>
      </c>
    </row>
    <row r="460" spans="1:10" ht="24" customHeight="1">
      <c r="A460" s="2259" t="s">
        <v>4026</v>
      </c>
      <c r="B460" s="2284" t="s">
        <v>3558</v>
      </c>
      <c r="C460" s="2284" t="s">
        <v>400</v>
      </c>
      <c r="D460" s="2284" t="s">
        <v>3885</v>
      </c>
      <c r="E460" s="2260" t="s">
        <v>271</v>
      </c>
      <c r="F460" s="2259" t="s">
        <v>10650</v>
      </c>
      <c r="G460" s="2259" t="s">
        <v>10651</v>
      </c>
      <c r="H460" s="2259" t="s">
        <v>10652</v>
      </c>
      <c r="I460" s="2259" t="s">
        <v>6233</v>
      </c>
      <c r="J460" s="2259" t="s">
        <v>10653</v>
      </c>
    </row>
    <row r="461" spans="1:10" ht="24" customHeight="1">
      <c r="A461" s="2259" t="s">
        <v>1695</v>
      </c>
      <c r="B461" s="2284" t="s">
        <v>3600</v>
      </c>
      <c r="C461" s="2284" t="s">
        <v>1696</v>
      </c>
      <c r="D461" s="2284" t="s">
        <v>3705</v>
      </c>
      <c r="E461" s="2260" t="s">
        <v>271</v>
      </c>
      <c r="F461" s="2259" t="s">
        <v>9270</v>
      </c>
      <c r="G461" s="2259" t="s">
        <v>10254</v>
      </c>
      <c r="H461" s="2259" t="s">
        <v>10254</v>
      </c>
      <c r="I461" s="2259" t="s">
        <v>6233</v>
      </c>
      <c r="J461" s="2259" t="s">
        <v>10653</v>
      </c>
    </row>
    <row r="462" spans="1:10" ht="24" customHeight="1">
      <c r="A462" s="2259" t="s">
        <v>1256</v>
      </c>
      <c r="B462" s="2284" t="s">
        <v>3600</v>
      </c>
      <c r="C462" s="2284" t="s">
        <v>5228</v>
      </c>
      <c r="D462" s="2284" t="s">
        <v>3688</v>
      </c>
      <c r="E462" s="2260" t="s">
        <v>271</v>
      </c>
      <c r="F462" s="2259" t="s">
        <v>9791</v>
      </c>
      <c r="G462" s="2259" t="s">
        <v>10654</v>
      </c>
      <c r="H462" s="2259" t="s">
        <v>10655</v>
      </c>
      <c r="I462" s="2259" t="s">
        <v>6233</v>
      </c>
      <c r="J462" s="2259" t="s">
        <v>10653</v>
      </c>
    </row>
    <row r="463" spans="1:10" ht="24" customHeight="1">
      <c r="A463" s="2259" t="s">
        <v>1492</v>
      </c>
      <c r="B463" s="2284" t="s">
        <v>3600</v>
      </c>
      <c r="C463" s="2284" t="s">
        <v>1493</v>
      </c>
      <c r="D463" s="2284" t="s">
        <v>3688</v>
      </c>
      <c r="E463" s="2260" t="s">
        <v>271</v>
      </c>
      <c r="F463" s="2259" t="s">
        <v>9701</v>
      </c>
      <c r="G463" s="2259" t="s">
        <v>10656</v>
      </c>
      <c r="H463" s="2259" t="s">
        <v>10657</v>
      </c>
      <c r="I463" s="2259" t="s">
        <v>6233</v>
      </c>
      <c r="J463" s="2259" t="s">
        <v>10653</v>
      </c>
    </row>
    <row r="464" spans="1:10" ht="24" customHeight="1">
      <c r="A464" s="2259" t="s">
        <v>4889</v>
      </c>
      <c r="B464" s="2284" t="s">
        <v>3554</v>
      </c>
      <c r="C464" s="2284" t="s">
        <v>1014</v>
      </c>
      <c r="D464" s="2284">
        <v>52</v>
      </c>
      <c r="E464" s="2260" t="s">
        <v>271</v>
      </c>
      <c r="F464" s="2259" t="s">
        <v>9463</v>
      </c>
      <c r="G464" s="2259" t="s">
        <v>10658</v>
      </c>
      <c r="H464" s="2259" t="s">
        <v>10657</v>
      </c>
      <c r="I464" s="2259" t="s">
        <v>6233</v>
      </c>
      <c r="J464" s="2259" t="s">
        <v>10659</v>
      </c>
    </row>
    <row r="465" spans="1:10" ht="24" customHeight="1">
      <c r="A465" s="2259" t="s">
        <v>5416</v>
      </c>
      <c r="B465" s="2284" t="s">
        <v>3558</v>
      </c>
      <c r="C465" s="2284" t="s">
        <v>1405</v>
      </c>
      <c r="D465" s="2284" t="s">
        <v>3688</v>
      </c>
      <c r="E465" s="2260" t="s">
        <v>271</v>
      </c>
      <c r="F465" s="2259" t="s">
        <v>9270</v>
      </c>
      <c r="G465" s="2259" t="s">
        <v>10660</v>
      </c>
      <c r="H465" s="2259" t="s">
        <v>10660</v>
      </c>
      <c r="I465" s="2259" t="s">
        <v>6233</v>
      </c>
      <c r="J465" s="2259" t="s">
        <v>10659</v>
      </c>
    </row>
    <row r="466" spans="1:10" ht="24" customHeight="1">
      <c r="A466" s="2259" t="s">
        <v>402</v>
      </c>
      <c r="B466" s="2284" t="s">
        <v>3600</v>
      </c>
      <c r="C466" s="2284" t="s">
        <v>4028</v>
      </c>
      <c r="D466" s="2284" t="s">
        <v>3988</v>
      </c>
      <c r="E466" s="2260" t="s">
        <v>322</v>
      </c>
      <c r="F466" s="2259" t="s">
        <v>9463</v>
      </c>
      <c r="G466" s="2259" t="s">
        <v>10661</v>
      </c>
      <c r="H466" s="2259" t="s">
        <v>10662</v>
      </c>
      <c r="I466" s="2259" t="s">
        <v>6233</v>
      </c>
      <c r="J466" s="2259" t="s">
        <v>10659</v>
      </c>
    </row>
    <row r="467" spans="1:10" ht="72" customHeight="1">
      <c r="A467" s="2259" t="s">
        <v>1313</v>
      </c>
      <c r="B467" s="2284" t="s">
        <v>3600</v>
      </c>
      <c r="C467" s="2284" t="s">
        <v>1314</v>
      </c>
      <c r="D467" s="2284" t="s">
        <v>3688</v>
      </c>
      <c r="E467" s="2260" t="s">
        <v>689</v>
      </c>
      <c r="F467" s="2259" t="s">
        <v>9565</v>
      </c>
      <c r="G467" s="2259" t="s">
        <v>10663</v>
      </c>
      <c r="H467" s="2259" t="s">
        <v>9749</v>
      </c>
      <c r="I467" s="2259" t="s">
        <v>6233</v>
      </c>
      <c r="J467" s="2259" t="s">
        <v>10659</v>
      </c>
    </row>
    <row r="468" spans="1:10" ht="36" customHeight="1">
      <c r="A468" s="2259" t="s">
        <v>4980</v>
      </c>
      <c r="B468" s="2284" t="s">
        <v>3558</v>
      </c>
      <c r="C468" s="2284" t="s">
        <v>1079</v>
      </c>
      <c r="D468" s="2284" t="s">
        <v>3705</v>
      </c>
      <c r="E468" s="2260" t="s">
        <v>271</v>
      </c>
      <c r="F468" s="2259" t="s">
        <v>9270</v>
      </c>
      <c r="G468" s="2259" t="s">
        <v>10664</v>
      </c>
      <c r="H468" s="2259" t="s">
        <v>10664</v>
      </c>
      <c r="I468" s="2259" t="s">
        <v>6233</v>
      </c>
      <c r="J468" s="2259" t="s">
        <v>10665</v>
      </c>
    </row>
    <row r="469" spans="1:10" ht="48" customHeight="1">
      <c r="A469" s="2259" t="s">
        <v>932</v>
      </c>
      <c r="B469" s="2284" t="s">
        <v>3600</v>
      </c>
      <c r="C469" s="2284" t="s">
        <v>933</v>
      </c>
      <c r="D469" s="2284" t="s">
        <v>4700</v>
      </c>
      <c r="E469" s="2260" t="s">
        <v>1797</v>
      </c>
      <c r="F469" s="2259" t="s">
        <v>9791</v>
      </c>
      <c r="G469" s="2259" t="s">
        <v>10183</v>
      </c>
      <c r="H469" s="2259" t="s">
        <v>10666</v>
      </c>
      <c r="I469" s="2259" t="s">
        <v>6233</v>
      </c>
      <c r="J469" s="2259" t="s">
        <v>10665</v>
      </c>
    </row>
    <row r="470" spans="1:10" ht="24" customHeight="1">
      <c r="A470" s="2259" t="s">
        <v>5412</v>
      </c>
      <c r="B470" s="2284" t="s">
        <v>3558</v>
      </c>
      <c r="C470" s="2284" t="s">
        <v>1402</v>
      </c>
      <c r="D470" s="2284" t="s">
        <v>3688</v>
      </c>
      <c r="E470" s="2260" t="s">
        <v>271</v>
      </c>
      <c r="F470" s="2259" t="s">
        <v>9270</v>
      </c>
      <c r="G470" s="2259" t="s">
        <v>10667</v>
      </c>
      <c r="H470" s="2259" t="s">
        <v>10667</v>
      </c>
      <c r="I470" s="2259" t="s">
        <v>6233</v>
      </c>
      <c r="J470" s="2259" t="s">
        <v>10665</v>
      </c>
    </row>
    <row r="471" spans="1:10" ht="24" customHeight="1">
      <c r="A471" s="2259" t="s">
        <v>4899</v>
      </c>
      <c r="B471" s="2284" t="s">
        <v>3554</v>
      </c>
      <c r="C471" s="2284" t="s">
        <v>1022</v>
      </c>
      <c r="D471" s="2284">
        <v>52</v>
      </c>
      <c r="E471" s="2260" t="s">
        <v>271</v>
      </c>
      <c r="F471" s="2259" t="s">
        <v>9463</v>
      </c>
      <c r="G471" s="2259" t="s">
        <v>10668</v>
      </c>
      <c r="H471" s="2259" t="s">
        <v>10669</v>
      </c>
      <c r="I471" s="2259" t="s">
        <v>6233</v>
      </c>
      <c r="J471" s="2259" t="s">
        <v>10665</v>
      </c>
    </row>
    <row r="472" spans="1:10" ht="36" customHeight="1">
      <c r="A472" s="2259" t="s">
        <v>5354</v>
      </c>
      <c r="B472" s="2284" t="s">
        <v>3558</v>
      </c>
      <c r="C472" s="2284" t="s">
        <v>1358</v>
      </c>
      <c r="D472" s="2284" t="s">
        <v>3688</v>
      </c>
      <c r="E472" s="2260" t="s">
        <v>271</v>
      </c>
      <c r="F472" s="2259" t="s">
        <v>9576</v>
      </c>
      <c r="G472" s="2259" t="s">
        <v>7520</v>
      </c>
      <c r="H472" s="2259" t="s">
        <v>10670</v>
      </c>
      <c r="I472" s="2259" t="s">
        <v>6233</v>
      </c>
      <c r="J472" s="2259" t="s">
        <v>10671</v>
      </c>
    </row>
    <row r="473" spans="1:10" ht="24" customHeight="1">
      <c r="A473" s="2259" t="s">
        <v>4083</v>
      </c>
      <c r="B473" s="2284" t="s">
        <v>3558</v>
      </c>
      <c r="C473" s="2284" t="s">
        <v>448</v>
      </c>
      <c r="D473" s="2284" t="s">
        <v>3709</v>
      </c>
      <c r="E473" s="2260" t="s">
        <v>368</v>
      </c>
      <c r="F473" s="2259" t="s">
        <v>7852</v>
      </c>
      <c r="G473" s="2259" t="s">
        <v>10672</v>
      </c>
      <c r="H473" s="2259" t="s">
        <v>10673</v>
      </c>
      <c r="I473" s="2259" t="s">
        <v>6233</v>
      </c>
      <c r="J473" s="2259" t="s">
        <v>10671</v>
      </c>
    </row>
    <row r="474" spans="1:10" ht="48" customHeight="1">
      <c r="A474" s="2259" t="s">
        <v>4843</v>
      </c>
      <c r="B474" s="2284" t="s">
        <v>3558</v>
      </c>
      <c r="C474" s="2284" t="s">
        <v>986</v>
      </c>
      <c r="D474" s="2284" t="s">
        <v>3705</v>
      </c>
      <c r="E474" s="2260" t="s">
        <v>271</v>
      </c>
      <c r="F474" s="2259" t="s">
        <v>9645</v>
      </c>
      <c r="G474" s="2259" t="s">
        <v>10674</v>
      </c>
      <c r="H474" s="2259" t="s">
        <v>9538</v>
      </c>
      <c r="I474" s="2259" t="s">
        <v>6233</v>
      </c>
      <c r="J474" s="2259" t="s">
        <v>10671</v>
      </c>
    </row>
    <row r="475" spans="1:10" ht="36" customHeight="1">
      <c r="A475" s="2259" t="s">
        <v>1325</v>
      </c>
      <c r="B475" s="2284" t="s">
        <v>3600</v>
      </c>
      <c r="C475" s="2284" t="s">
        <v>1326</v>
      </c>
      <c r="D475" s="2284" t="s">
        <v>3688</v>
      </c>
      <c r="E475" s="2260" t="s">
        <v>689</v>
      </c>
      <c r="F475" s="2259" t="s">
        <v>9281</v>
      </c>
      <c r="G475" s="2259" t="s">
        <v>10675</v>
      </c>
      <c r="H475" s="2259" t="s">
        <v>10676</v>
      </c>
      <c r="I475" s="2259" t="s">
        <v>6233</v>
      </c>
      <c r="J475" s="2259" t="s">
        <v>10671</v>
      </c>
    </row>
    <row r="476" spans="1:10" ht="24" customHeight="1">
      <c r="A476" s="2259" t="s">
        <v>1878</v>
      </c>
      <c r="B476" s="2284" t="s">
        <v>3600</v>
      </c>
      <c r="C476" s="2284" t="s">
        <v>1879</v>
      </c>
      <c r="D476" s="2284" t="s">
        <v>3688</v>
      </c>
      <c r="E476" s="2260" t="s">
        <v>322</v>
      </c>
      <c r="F476" s="2259" t="s">
        <v>9281</v>
      </c>
      <c r="G476" s="2259" t="s">
        <v>10677</v>
      </c>
      <c r="H476" s="2259" t="s">
        <v>10678</v>
      </c>
      <c r="I476" s="2259" t="s">
        <v>6233</v>
      </c>
      <c r="J476" s="2259" t="s">
        <v>10679</v>
      </c>
    </row>
    <row r="477" spans="1:10" ht="48" customHeight="1">
      <c r="A477" s="2259" t="s">
        <v>5101</v>
      </c>
      <c r="B477" s="2284" t="s">
        <v>3558</v>
      </c>
      <c r="C477" s="2284" t="s">
        <v>1173</v>
      </c>
      <c r="D477" s="2284" t="s">
        <v>3705</v>
      </c>
      <c r="E477" s="2260" t="s">
        <v>271</v>
      </c>
      <c r="F477" s="2259" t="s">
        <v>9645</v>
      </c>
      <c r="G477" s="2259" t="s">
        <v>8512</v>
      </c>
      <c r="H477" s="2259" t="s">
        <v>10680</v>
      </c>
      <c r="I477" s="2259" t="s">
        <v>6233</v>
      </c>
      <c r="J477" s="2259" t="s">
        <v>10679</v>
      </c>
    </row>
    <row r="478" spans="1:10" ht="24" customHeight="1">
      <c r="A478" s="2259" t="s">
        <v>840</v>
      </c>
      <c r="B478" s="2284" t="s">
        <v>3600</v>
      </c>
      <c r="C478" s="2284" t="s">
        <v>4681</v>
      </c>
      <c r="D478" s="2284" t="s">
        <v>3615</v>
      </c>
      <c r="E478" s="2260" t="s">
        <v>689</v>
      </c>
      <c r="F478" s="2259" t="s">
        <v>8468</v>
      </c>
      <c r="G478" s="2259" t="s">
        <v>10681</v>
      </c>
      <c r="H478" s="2259" t="s">
        <v>10682</v>
      </c>
      <c r="I478" s="2259" t="s">
        <v>6233</v>
      </c>
      <c r="J478" s="2259" t="s">
        <v>10679</v>
      </c>
    </row>
    <row r="479" spans="1:10" ht="48" customHeight="1">
      <c r="A479" s="2259" t="s">
        <v>1714</v>
      </c>
      <c r="B479" s="2284" t="s">
        <v>3600</v>
      </c>
      <c r="C479" s="2284" t="s">
        <v>1715</v>
      </c>
      <c r="D479" s="2284" t="s">
        <v>3688</v>
      </c>
      <c r="E479" s="2260" t="s">
        <v>322</v>
      </c>
      <c r="F479" s="2259" t="s">
        <v>9270</v>
      </c>
      <c r="G479" s="2259" t="s">
        <v>10683</v>
      </c>
      <c r="H479" s="2259" t="s">
        <v>10683</v>
      </c>
      <c r="I479" s="2259" t="s">
        <v>6233</v>
      </c>
      <c r="J479" s="2259" t="s">
        <v>10679</v>
      </c>
    </row>
    <row r="480" spans="1:10" ht="24" customHeight="1">
      <c r="A480" s="2259" t="s">
        <v>5031</v>
      </c>
      <c r="B480" s="2284" t="s">
        <v>3554</v>
      </c>
      <c r="C480" s="2284" t="s">
        <v>1116</v>
      </c>
      <c r="D480" s="2284">
        <v>202</v>
      </c>
      <c r="E480" s="2260" t="s">
        <v>271</v>
      </c>
      <c r="F480" s="2259" t="s">
        <v>9270</v>
      </c>
      <c r="G480" s="2259" t="s">
        <v>10684</v>
      </c>
      <c r="H480" s="2259" t="s">
        <v>10684</v>
      </c>
      <c r="I480" s="2259" t="s">
        <v>6233</v>
      </c>
      <c r="J480" s="2259" t="s">
        <v>10679</v>
      </c>
    </row>
    <row r="481" spans="1:10" ht="24" customHeight="1">
      <c r="A481" s="2259" t="s">
        <v>1136</v>
      </c>
      <c r="B481" s="2284" t="s">
        <v>3600</v>
      </c>
      <c r="C481" s="2284" t="s">
        <v>1137</v>
      </c>
      <c r="D481" s="2284" t="s">
        <v>3705</v>
      </c>
      <c r="E481" s="2260" t="s">
        <v>322</v>
      </c>
      <c r="F481" s="2259" t="s">
        <v>9791</v>
      </c>
      <c r="G481" s="2259" t="s">
        <v>10685</v>
      </c>
      <c r="H481" s="2259" t="s">
        <v>10686</v>
      </c>
      <c r="I481" s="2259" t="s">
        <v>6233</v>
      </c>
      <c r="J481" s="2259" t="s">
        <v>10687</v>
      </c>
    </row>
    <row r="482" spans="1:10" ht="24" customHeight="1">
      <c r="A482" s="2259" t="s">
        <v>1872</v>
      </c>
      <c r="B482" s="2284" t="s">
        <v>3600</v>
      </c>
      <c r="C482" s="2284" t="s">
        <v>1873</v>
      </c>
      <c r="D482" s="2284" t="s">
        <v>3688</v>
      </c>
      <c r="E482" s="2260" t="s">
        <v>271</v>
      </c>
      <c r="F482" s="2259" t="s">
        <v>9281</v>
      </c>
      <c r="G482" s="2259" t="s">
        <v>10688</v>
      </c>
      <c r="H482" s="2259" t="s">
        <v>6481</v>
      </c>
      <c r="I482" s="2259" t="s">
        <v>6233</v>
      </c>
      <c r="J482" s="2259" t="s">
        <v>10687</v>
      </c>
    </row>
    <row r="483" spans="1:10" ht="24" customHeight="1">
      <c r="A483" s="2259" t="s">
        <v>4851</v>
      </c>
      <c r="B483" s="2284" t="s">
        <v>3600</v>
      </c>
      <c r="C483" s="2284" t="s">
        <v>989</v>
      </c>
      <c r="D483" s="2284" t="s">
        <v>3705</v>
      </c>
      <c r="E483" s="2260" t="s">
        <v>271</v>
      </c>
      <c r="F483" s="2259" t="s">
        <v>9576</v>
      </c>
      <c r="G483" s="2259" t="s">
        <v>10689</v>
      </c>
      <c r="H483" s="2259" t="s">
        <v>10690</v>
      </c>
      <c r="I483" s="2259" t="s">
        <v>6233</v>
      </c>
      <c r="J483" s="2259" t="s">
        <v>10687</v>
      </c>
    </row>
    <row r="484" spans="1:10" ht="24" customHeight="1">
      <c r="A484" s="2259" t="s">
        <v>4777</v>
      </c>
      <c r="B484" s="2284" t="s">
        <v>3554</v>
      </c>
      <c r="C484" s="2284" t="s">
        <v>4778</v>
      </c>
      <c r="D484" s="2284">
        <v>202</v>
      </c>
      <c r="E484" s="2260" t="s">
        <v>271</v>
      </c>
      <c r="F484" s="2259" t="s">
        <v>9791</v>
      </c>
      <c r="G484" s="2259" t="s">
        <v>10691</v>
      </c>
      <c r="H484" s="2259" t="s">
        <v>8271</v>
      </c>
      <c r="I484" s="2259" t="s">
        <v>6233</v>
      </c>
      <c r="J484" s="2259" t="s">
        <v>10687</v>
      </c>
    </row>
    <row r="485" spans="1:10" ht="36" customHeight="1">
      <c r="A485" s="2259" t="s">
        <v>4861</v>
      </c>
      <c r="B485" s="2284" t="s">
        <v>3558</v>
      </c>
      <c r="C485" s="2284" t="s">
        <v>997</v>
      </c>
      <c r="D485" s="2284" t="s">
        <v>3705</v>
      </c>
      <c r="E485" s="2260" t="s">
        <v>271</v>
      </c>
      <c r="F485" s="2259" t="s">
        <v>9302</v>
      </c>
      <c r="G485" s="2259" t="s">
        <v>10692</v>
      </c>
      <c r="H485" s="2259" t="s">
        <v>10693</v>
      </c>
      <c r="I485" s="2259" t="s">
        <v>6233</v>
      </c>
      <c r="J485" s="2259" t="s">
        <v>10687</v>
      </c>
    </row>
    <row r="486" spans="1:10" ht="48" customHeight="1">
      <c r="A486" s="2259" t="s">
        <v>5109</v>
      </c>
      <c r="B486" s="2284" t="s">
        <v>3558</v>
      </c>
      <c r="C486" s="2284" t="s">
        <v>1176</v>
      </c>
      <c r="D486" s="2284" t="s">
        <v>3705</v>
      </c>
      <c r="E486" s="2260" t="s">
        <v>271</v>
      </c>
      <c r="F486" s="2259" t="s">
        <v>9791</v>
      </c>
      <c r="G486" s="2259" t="s">
        <v>10694</v>
      </c>
      <c r="H486" s="2259" t="s">
        <v>10695</v>
      </c>
      <c r="I486" s="2259" t="s">
        <v>6233</v>
      </c>
      <c r="J486" s="2259" t="s">
        <v>10696</v>
      </c>
    </row>
    <row r="487" spans="1:10" ht="24" customHeight="1">
      <c r="A487" s="2259" t="s">
        <v>4056</v>
      </c>
      <c r="B487" s="2284" t="s">
        <v>3554</v>
      </c>
      <c r="C487" s="2284" t="s">
        <v>430</v>
      </c>
      <c r="D487" s="2284">
        <v>22</v>
      </c>
      <c r="E487" s="2260" t="s">
        <v>275</v>
      </c>
      <c r="F487" s="2259" t="s">
        <v>9270</v>
      </c>
      <c r="G487" s="2259" t="s">
        <v>10697</v>
      </c>
      <c r="H487" s="2259" t="s">
        <v>10697</v>
      </c>
      <c r="I487" s="2259" t="s">
        <v>6233</v>
      </c>
      <c r="J487" s="2259" t="s">
        <v>10696</v>
      </c>
    </row>
    <row r="488" spans="1:10" ht="36" customHeight="1">
      <c r="A488" s="2259" t="s">
        <v>4974</v>
      </c>
      <c r="B488" s="2284" t="s">
        <v>3558</v>
      </c>
      <c r="C488" s="2284" t="s">
        <v>1074</v>
      </c>
      <c r="D488" s="2284" t="s">
        <v>3705</v>
      </c>
      <c r="E488" s="2260" t="s">
        <v>271</v>
      </c>
      <c r="F488" s="2259" t="s">
        <v>9281</v>
      </c>
      <c r="G488" s="2259" t="s">
        <v>10698</v>
      </c>
      <c r="H488" s="2259" t="s">
        <v>10699</v>
      </c>
      <c r="I488" s="2259" t="s">
        <v>6233</v>
      </c>
      <c r="J488" s="2259" t="s">
        <v>10696</v>
      </c>
    </row>
    <row r="489" spans="1:10" ht="24" customHeight="1">
      <c r="A489" s="2259" t="s">
        <v>648</v>
      </c>
      <c r="B489" s="2284" t="s">
        <v>3600</v>
      </c>
      <c r="C489" s="2284" t="s">
        <v>649</v>
      </c>
      <c r="D489" s="2284" t="s">
        <v>4415</v>
      </c>
      <c r="E489" s="2260" t="s">
        <v>275</v>
      </c>
      <c r="F489" s="2259" t="s">
        <v>10460</v>
      </c>
      <c r="G489" s="2259" t="s">
        <v>10700</v>
      </c>
      <c r="H489" s="2259" t="s">
        <v>10701</v>
      </c>
      <c r="I489" s="2259" t="s">
        <v>6233</v>
      </c>
      <c r="J489" s="2259" t="s">
        <v>10696</v>
      </c>
    </row>
    <row r="490" spans="1:10" ht="24" customHeight="1">
      <c r="A490" s="2259" t="s">
        <v>4879</v>
      </c>
      <c r="B490" s="2284" t="s">
        <v>3554</v>
      </c>
      <c r="C490" s="2284" t="s">
        <v>1011</v>
      </c>
      <c r="D490" s="2284">
        <v>52</v>
      </c>
      <c r="E490" s="2260" t="s">
        <v>271</v>
      </c>
      <c r="F490" s="2259" t="s">
        <v>9302</v>
      </c>
      <c r="G490" s="2259" t="s">
        <v>9937</v>
      </c>
      <c r="H490" s="2259" t="s">
        <v>10702</v>
      </c>
      <c r="I490" s="2259" t="s">
        <v>6233</v>
      </c>
      <c r="J490" s="2259" t="s">
        <v>10696</v>
      </c>
    </row>
    <row r="491" spans="1:10" ht="24" customHeight="1">
      <c r="A491" s="2259" t="s">
        <v>1888</v>
      </c>
      <c r="B491" s="2284" t="s">
        <v>3600</v>
      </c>
      <c r="C491" s="2284" t="s">
        <v>1889</v>
      </c>
      <c r="D491" s="2284" t="s">
        <v>4700</v>
      </c>
      <c r="E491" s="2260" t="s">
        <v>322</v>
      </c>
      <c r="F491" s="2259" t="s">
        <v>9281</v>
      </c>
      <c r="G491" s="2259" t="s">
        <v>10703</v>
      </c>
      <c r="H491" s="2259" t="s">
        <v>10704</v>
      </c>
      <c r="I491" s="2259" t="s">
        <v>6233</v>
      </c>
      <c r="J491" s="2259" t="s">
        <v>10696</v>
      </c>
    </row>
    <row r="492" spans="1:10" ht="24" customHeight="1">
      <c r="A492" s="2259" t="s">
        <v>902</v>
      </c>
      <c r="B492" s="2284" t="s">
        <v>3600</v>
      </c>
      <c r="C492" s="2284" t="s">
        <v>4774</v>
      </c>
      <c r="D492" s="2284" t="s">
        <v>3988</v>
      </c>
      <c r="E492" s="2260" t="s">
        <v>271</v>
      </c>
      <c r="F492" s="2259" t="s">
        <v>9791</v>
      </c>
      <c r="G492" s="2259" t="s">
        <v>10705</v>
      </c>
      <c r="H492" s="2259" t="s">
        <v>10706</v>
      </c>
      <c r="I492" s="2259" t="s">
        <v>6233</v>
      </c>
      <c r="J492" s="2259" t="s">
        <v>10707</v>
      </c>
    </row>
    <row r="493" spans="1:10" ht="24" customHeight="1">
      <c r="A493" s="2259" t="s">
        <v>1495</v>
      </c>
      <c r="B493" s="2284" t="s">
        <v>3600</v>
      </c>
      <c r="C493" s="2284" t="s">
        <v>1496</v>
      </c>
      <c r="D493" s="2284" t="s">
        <v>3688</v>
      </c>
      <c r="E493" s="2260" t="s">
        <v>271</v>
      </c>
      <c r="F493" s="2259" t="s">
        <v>9281</v>
      </c>
      <c r="G493" s="2259" t="s">
        <v>10708</v>
      </c>
      <c r="H493" s="2259" t="s">
        <v>10709</v>
      </c>
      <c r="I493" s="2259" t="s">
        <v>6233</v>
      </c>
      <c r="J493" s="2259" t="s">
        <v>10707</v>
      </c>
    </row>
    <row r="494" spans="1:10" ht="36" customHeight="1">
      <c r="A494" s="2259" t="s">
        <v>1770</v>
      </c>
      <c r="B494" s="2284" t="s">
        <v>3600</v>
      </c>
      <c r="C494" s="2284" t="s">
        <v>1771</v>
      </c>
      <c r="D494" s="2284" t="s">
        <v>3688</v>
      </c>
      <c r="E494" s="2260" t="s">
        <v>322</v>
      </c>
      <c r="F494" s="2259" t="s">
        <v>9281</v>
      </c>
      <c r="G494" s="2259" t="s">
        <v>10710</v>
      </c>
      <c r="H494" s="2259" t="s">
        <v>10711</v>
      </c>
      <c r="I494" s="2259" t="s">
        <v>6233</v>
      </c>
      <c r="J494" s="2259" t="s">
        <v>10707</v>
      </c>
    </row>
    <row r="495" spans="1:10" ht="24" customHeight="1">
      <c r="A495" s="2259" t="s">
        <v>6020</v>
      </c>
      <c r="B495" s="2284" t="s">
        <v>3600</v>
      </c>
      <c r="C495" s="2284" t="s">
        <v>6021</v>
      </c>
      <c r="D495" s="2284" t="s">
        <v>4700</v>
      </c>
      <c r="E495" s="2260" t="s">
        <v>275</v>
      </c>
      <c r="F495" s="2259" t="s">
        <v>9791</v>
      </c>
      <c r="G495" s="2259" t="s">
        <v>10712</v>
      </c>
      <c r="H495" s="2259" t="s">
        <v>10713</v>
      </c>
      <c r="I495" s="2259" t="s">
        <v>6233</v>
      </c>
      <c r="J495" s="2259" t="s">
        <v>10707</v>
      </c>
    </row>
    <row r="496" spans="1:10" ht="24" customHeight="1">
      <c r="A496" s="2259" t="s">
        <v>5400</v>
      </c>
      <c r="B496" s="2284" t="s">
        <v>3558</v>
      </c>
      <c r="C496" s="2284" t="s">
        <v>1390</v>
      </c>
      <c r="D496" s="2284" t="s">
        <v>3688</v>
      </c>
      <c r="E496" s="2260" t="s">
        <v>271</v>
      </c>
      <c r="F496" s="2259" t="s">
        <v>9791</v>
      </c>
      <c r="G496" s="2259" t="s">
        <v>10714</v>
      </c>
      <c r="H496" s="2259" t="s">
        <v>10715</v>
      </c>
      <c r="I496" s="2259" t="s">
        <v>6233</v>
      </c>
      <c r="J496" s="2259" t="s">
        <v>10707</v>
      </c>
    </row>
    <row r="497" spans="1:10" ht="24" customHeight="1">
      <c r="A497" s="2259" t="s">
        <v>4893</v>
      </c>
      <c r="B497" s="2284" t="s">
        <v>3554</v>
      </c>
      <c r="C497" s="2284" t="s">
        <v>1017</v>
      </c>
      <c r="D497" s="2284">
        <v>52</v>
      </c>
      <c r="E497" s="2260" t="s">
        <v>271</v>
      </c>
      <c r="F497" s="2259" t="s">
        <v>9270</v>
      </c>
      <c r="G497" s="2259" t="s">
        <v>10716</v>
      </c>
      <c r="H497" s="2259" t="s">
        <v>10716</v>
      </c>
      <c r="I497" s="2259" t="s">
        <v>6233</v>
      </c>
      <c r="J497" s="2259" t="s">
        <v>10707</v>
      </c>
    </row>
    <row r="498" spans="1:10" ht="24" customHeight="1">
      <c r="A498" s="2259" t="s">
        <v>5358</v>
      </c>
      <c r="B498" s="2284" t="s">
        <v>3554</v>
      </c>
      <c r="C498" s="2284" t="s">
        <v>1361</v>
      </c>
      <c r="D498" s="2284">
        <v>61</v>
      </c>
      <c r="E498" s="2260" t="s">
        <v>271</v>
      </c>
      <c r="F498" s="2259" t="s">
        <v>9270</v>
      </c>
      <c r="G498" s="2259" t="s">
        <v>10717</v>
      </c>
      <c r="H498" s="2259" t="s">
        <v>10717</v>
      </c>
      <c r="I498" s="2259" t="s">
        <v>6233</v>
      </c>
      <c r="J498" s="2259" t="s">
        <v>10707</v>
      </c>
    </row>
    <row r="499" spans="1:10" ht="24" customHeight="1">
      <c r="A499" s="2259" t="s">
        <v>2066</v>
      </c>
      <c r="B499" s="2284" t="s">
        <v>3600</v>
      </c>
      <c r="C499" s="2284" t="s">
        <v>2067</v>
      </c>
      <c r="D499" s="2284" t="s">
        <v>4700</v>
      </c>
      <c r="E499" s="2260" t="s">
        <v>271</v>
      </c>
      <c r="F499" s="2259" t="s">
        <v>9281</v>
      </c>
      <c r="G499" s="2259" t="s">
        <v>10718</v>
      </c>
      <c r="H499" s="2259" t="s">
        <v>10719</v>
      </c>
      <c r="I499" s="2259" t="s">
        <v>6233</v>
      </c>
      <c r="J499" s="2259" t="s">
        <v>10707</v>
      </c>
    </row>
    <row r="500" spans="1:10" ht="24" customHeight="1">
      <c r="A500" s="2259" t="s">
        <v>1507</v>
      </c>
      <c r="B500" s="2284" t="s">
        <v>3600</v>
      </c>
      <c r="C500" s="2284" t="s">
        <v>1508</v>
      </c>
      <c r="D500" s="2284" t="s">
        <v>3688</v>
      </c>
      <c r="E500" s="2260" t="s">
        <v>271</v>
      </c>
      <c r="F500" s="2259" t="s">
        <v>9281</v>
      </c>
      <c r="G500" s="2259" t="s">
        <v>10720</v>
      </c>
      <c r="H500" s="2259" t="s">
        <v>10721</v>
      </c>
      <c r="I500" s="2259" t="s">
        <v>6233</v>
      </c>
      <c r="J500" s="2259" t="s">
        <v>10707</v>
      </c>
    </row>
    <row r="501" spans="1:10" ht="60" customHeight="1">
      <c r="A501" s="2259" t="s">
        <v>4835</v>
      </c>
      <c r="B501" s="2284" t="s">
        <v>3558</v>
      </c>
      <c r="C501" s="2284" t="s">
        <v>983</v>
      </c>
      <c r="D501" s="2284" t="s">
        <v>3705</v>
      </c>
      <c r="E501" s="2260" t="s">
        <v>271</v>
      </c>
      <c r="F501" s="2259" t="s">
        <v>9302</v>
      </c>
      <c r="G501" s="2259" t="s">
        <v>10722</v>
      </c>
      <c r="H501" s="2259" t="s">
        <v>10723</v>
      </c>
      <c r="I501" s="2259" t="s">
        <v>6233</v>
      </c>
      <c r="J501" s="2259" t="s">
        <v>10724</v>
      </c>
    </row>
    <row r="502" spans="1:10" ht="24" customHeight="1">
      <c r="A502" s="2259" t="s">
        <v>358</v>
      </c>
      <c r="B502" s="2284" t="s">
        <v>3600</v>
      </c>
      <c r="C502" s="2284" t="s">
        <v>359</v>
      </c>
      <c r="D502" s="2284" t="s">
        <v>3988</v>
      </c>
      <c r="E502" s="2260" t="s">
        <v>322</v>
      </c>
      <c r="F502" s="2259" t="s">
        <v>9281</v>
      </c>
      <c r="G502" s="2259" t="s">
        <v>10725</v>
      </c>
      <c r="H502" s="2259" t="s">
        <v>10726</v>
      </c>
      <c r="I502" s="2259" t="s">
        <v>6233</v>
      </c>
      <c r="J502" s="2259" t="s">
        <v>10724</v>
      </c>
    </row>
    <row r="503" spans="1:10" ht="36" customHeight="1">
      <c r="A503" s="2259" t="s">
        <v>941</v>
      </c>
      <c r="B503" s="2284" t="s">
        <v>3600</v>
      </c>
      <c r="C503" s="2284" t="s">
        <v>942</v>
      </c>
      <c r="D503" s="2284" t="s">
        <v>4700</v>
      </c>
      <c r="E503" s="2260" t="s">
        <v>1797</v>
      </c>
      <c r="F503" s="2259" t="s">
        <v>9270</v>
      </c>
      <c r="G503" s="2259" t="s">
        <v>10183</v>
      </c>
      <c r="H503" s="2259" t="s">
        <v>10183</v>
      </c>
      <c r="I503" s="2259" t="s">
        <v>6233</v>
      </c>
      <c r="J503" s="2259" t="s">
        <v>10724</v>
      </c>
    </row>
    <row r="504" spans="1:10" ht="48" customHeight="1">
      <c r="A504" s="2259" t="s">
        <v>950</v>
      </c>
      <c r="B504" s="2284" t="s">
        <v>3600</v>
      </c>
      <c r="C504" s="2284" t="s">
        <v>951</v>
      </c>
      <c r="D504" s="2284" t="s">
        <v>4700</v>
      </c>
      <c r="E504" s="2260" t="s">
        <v>322</v>
      </c>
      <c r="F504" s="2259" t="s">
        <v>9270</v>
      </c>
      <c r="G504" s="2259" t="s">
        <v>10252</v>
      </c>
      <c r="H504" s="2259" t="s">
        <v>10252</v>
      </c>
      <c r="I504" s="2259" t="s">
        <v>6233</v>
      </c>
      <c r="J504" s="2259" t="s">
        <v>10724</v>
      </c>
    </row>
    <row r="505" spans="1:10" ht="24" customHeight="1">
      <c r="A505" s="2259" t="s">
        <v>4334</v>
      </c>
      <c r="B505" s="2284" t="s">
        <v>3558</v>
      </c>
      <c r="C505" s="2284" t="s">
        <v>599</v>
      </c>
      <c r="D505" s="2284" t="s">
        <v>3606</v>
      </c>
      <c r="E505" s="2260" t="s">
        <v>689</v>
      </c>
      <c r="F505" s="2259" t="s">
        <v>9720</v>
      </c>
      <c r="G505" s="2259" t="s">
        <v>10727</v>
      </c>
      <c r="H505" s="2259" t="s">
        <v>10728</v>
      </c>
      <c r="I505" s="2259" t="s">
        <v>6233</v>
      </c>
      <c r="J505" s="2259" t="s">
        <v>10724</v>
      </c>
    </row>
    <row r="506" spans="1:10" ht="48" customHeight="1">
      <c r="A506" s="2259" t="s">
        <v>5121</v>
      </c>
      <c r="B506" s="2284" t="s">
        <v>3558</v>
      </c>
      <c r="C506" s="2284" t="s">
        <v>1185</v>
      </c>
      <c r="D506" s="2284" t="s">
        <v>3705</v>
      </c>
      <c r="E506" s="2260" t="s">
        <v>271</v>
      </c>
      <c r="F506" s="2259" t="s">
        <v>9270</v>
      </c>
      <c r="G506" s="2259" t="s">
        <v>10729</v>
      </c>
      <c r="H506" s="2259" t="s">
        <v>10729</v>
      </c>
      <c r="I506" s="2259" t="s">
        <v>6233</v>
      </c>
      <c r="J506" s="2259" t="s">
        <v>10724</v>
      </c>
    </row>
    <row r="507" spans="1:10" ht="24" customHeight="1">
      <c r="A507" s="2259" t="s">
        <v>4907</v>
      </c>
      <c r="B507" s="2284" t="s">
        <v>3558</v>
      </c>
      <c r="C507" s="2284" t="s">
        <v>1028</v>
      </c>
      <c r="D507" s="2284" t="s">
        <v>3705</v>
      </c>
      <c r="E507" s="2260" t="s">
        <v>271</v>
      </c>
      <c r="F507" s="2259" t="s">
        <v>9270</v>
      </c>
      <c r="G507" s="2259" t="s">
        <v>10730</v>
      </c>
      <c r="H507" s="2259" t="s">
        <v>10730</v>
      </c>
      <c r="I507" s="2259" t="s">
        <v>6233</v>
      </c>
      <c r="J507" s="2259" t="s">
        <v>10724</v>
      </c>
    </row>
    <row r="508" spans="1:10" ht="24" customHeight="1">
      <c r="A508" s="2259" t="s">
        <v>519</v>
      </c>
      <c r="B508" s="2284" t="s">
        <v>3600</v>
      </c>
      <c r="C508" s="2284" t="s">
        <v>520</v>
      </c>
      <c r="D508" s="2284" t="s">
        <v>3606</v>
      </c>
      <c r="E508" s="2260" t="s">
        <v>275</v>
      </c>
      <c r="F508" s="2259" t="s">
        <v>7166</v>
      </c>
      <c r="G508" s="2259" t="s">
        <v>10731</v>
      </c>
      <c r="H508" s="2259" t="s">
        <v>10732</v>
      </c>
      <c r="I508" s="2259" t="s">
        <v>6233</v>
      </c>
      <c r="J508" s="2259" t="s">
        <v>10724</v>
      </c>
    </row>
    <row r="509" spans="1:10" ht="24" customHeight="1">
      <c r="A509" s="2259" t="s">
        <v>4063</v>
      </c>
      <c r="B509" s="2284" t="s">
        <v>3600</v>
      </c>
      <c r="C509" s="2284" t="s">
        <v>4064</v>
      </c>
      <c r="D509" s="2284" t="s">
        <v>4005</v>
      </c>
      <c r="E509" s="2260" t="s">
        <v>271</v>
      </c>
      <c r="F509" s="2259" t="s">
        <v>9270</v>
      </c>
      <c r="G509" s="2259" t="s">
        <v>7867</v>
      </c>
      <c r="H509" s="2259" t="s">
        <v>7867</v>
      </c>
      <c r="I509" s="2259" t="s">
        <v>6233</v>
      </c>
      <c r="J509" s="2259" t="s">
        <v>10724</v>
      </c>
    </row>
    <row r="510" spans="1:10">
      <c r="A510" s="2292"/>
      <c r="B510" s="2292"/>
      <c r="C510" s="2292"/>
      <c r="D510" s="2292"/>
      <c r="E510" s="2292"/>
      <c r="F510" s="2292"/>
      <c r="G510" s="2292"/>
      <c r="H510" s="2292"/>
      <c r="I510" s="2292"/>
      <c r="J510" s="2292"/>
    </row>
    <row r="511" spans="1:10">
      <c r="A511" s="2473"/>
      <c r="B511" s="2473"/>
      <c r="C511" s="2473"/>
      <c r="D511" s="2274"/>
      <c r="E511" s="2290"/>
      <c r="F511" s="2474" t="s">
        <v>9262</v>
      </c>
      <c r="G511" s="2473"/>
      <c r="H511" s="2475">
        <v>3642721.37</v>
      </c>
      <c r="I511" s="2473"/>
      <c r="J511" s="2473"/>
    </row>
    <row r="512" spans="1:10">
      <c r="A512" s="2473"/>
      <c r="B512" s="2473"/>
      <c r="C512" s="2473"/>
      <c r="D512" s="2274"/>
      <c r="E512" s="2290"/>
      <c r="F512" s="2474" t="s">
        <v>9263</v>
      </c>
      <c r="G512" s="2473"/>
      <c r="H512" s="2475">
        <v>928228.83</v>
      </c>
      <c r="I512" s="2473"/>
      <c r="J512" s="2473"/>
    </row>
    <row r="513" spans="1:10">
      <c r="A513" s="2473"/>
      <c r="B513" s="2473"/>
      <c r="C513" s="2473"/>
      <c r="D513" s="2274"/>
      <c r="E513" s="2290"/>
      <c r="F513" s="2474" t="s">
        <v>9264</v>
      </c>
      <c r="G513" s="2473"/>
      <c r="H513" s="2475">
        <v>4570950.2</v>
      </c>
      <c r="I513" s="2473"/>
      <c r="J513" s="2473"/>
    </row>
    <row r="514" spans="1:10" ht="60" customHeight="1">
      <c r="A514" s="2275"/>
      <c r="B514" s="2275"/>
      <c r="C514" s="2275"/>
      <c r="D514" s="2275"/>
      <c r="E514" s="2275"/>
      <c r="F514" s="2275"/>
      <c r="G514" s="2275"/>
      <c r="H514" s="2275"/>
      <c r="I514" s="2275"/>
      <c r="J514" s="2275"/>
    </row>
    <row r="515" spans="1:10" ht="69.95" customHeight="1">
      <c r="A515" s="2476" t="s">
        <v>9265</v>
      </c>
      <c r="B515" s="2567"/>
      <c r="C515" s="2567"/>
      <c r="D515" s="2567"/>
      <c r="E515" s="2567"/>
      <c r="F515" s="2567"/>
      <c r="G515" s="2567"/>
      <c r="H515" s="2567"/>
      <c r="I515" s="2567"/>
      <c r="J515" s="2567"/>
    </row>
  </sheetData>
  <mergeCells count="14">
    <mergeCell ref="A515:J515"/>
    <mergeCell ref="A1:M1"/>
    <mergeCell ref="A2:J2"/>
    <mergeCell ref="A3:J3"/>
    <mergeCell ref="A6:J6"/>
    <mergeCell ref="A512:C512"/>
    <mergeCell ref="F512:G512"/>
    <mergeCell ref="H512:J512"/>
    <mergeCell ref="A513:C513"/>
    <mergeCell ref="F513:G513"/>
    <mergeCell ref="H513:J513"/>
    <mergeCell ref="A511:C511"/>
    <mergeCell ref="F511:G511"/>
    <mergeCell ref="H511:J511"/>
  </mergeCells>
  <conditionalFormatting sqref="E4:P5 N1:P3 E7:P7 N6:P6 K8:P10">
    <cfRule type="cellIs" dxfId="5" priority="1" operator="equal">
      <formula>0</formula>
    </cfRule>
  </conditionalFormatting>
  <pageMargins left="0.5" right="0.5" top="1" bottom="1" header="0.5" footer="0.5"/>
  <pageSetup paperSize="9" scale="71" fitToHeight="0" orientation="landscape" r:id="rId1"/>
  <headerFooter>
    <oddHeader>&amp;L &amp;CCBR ENGENHARIA
CNPJ: 03.581.297/0001-14 &amp;R</oddHeader>
    <oddFooter>&amp;L &amp;CRua Washington Luiz 901 - Centro Histórico - Porto Alegre / RS
 /  &amp;R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1A815-41DB-46A9-A11E-EA0FF90F649D}">
  <sheetPr codeName="Planilha7">
    <pageSetUpPr fitToPage="1"/>
  </sheetPr>
  <dimension ref="A1:K1951"/>
  <sheetViews>
    <sheetView view="pageBreakPreview" zoomScale="70" zoomScaleNormal="70" zoomScaleSheetLayoutView="70" workbookViewId="0">
      <pane xSplit="1" topLeftCell="B1" activePane="topRight" state="frozen"/>
      <selection pane="topRight" activeCell="S119" sqref="S119"/>
      <selection activeCell="E303" sqref="E303"/>
    </sheetView>
  </sheetViews>
  <sheetFormatPr defaultRowHeight="12.95"/>
  <cols>
    <col min="1" max="1" width="1.5703125" style="98" bestFit="1" customWidth="1"/>
    <col min="2" max="2" width="17.42578125" style="97" customWidth="1"/>
    <col min="3" max="3" width="23.42578125" style="98" customWidth="1"/>
    <col min="4" max="4" width="77.42578125" style="98" customWidth="1"/>
    <col min="5" max="5" width="29" style="166" bestFit="1" customWidth="1"/>
    <col min="6" max="6" width="29.42578125" style="166" hidden="1" customWidth="1"/>
    <col min="7" max="7" width="30.5703125" style="98" hidden="1" customWidth="1"/>
    <col min="8" max="8" width="16.5703125" style="98" hidden="1" customWidth="1"/>
    <col min="9" max="9" width="15.5703125" style="98" hidden="1" customWidth="1"/>
    <col min="10" max="10" width="24.5703125" style="98" customWidth="1"/>
    <col min="11" max="11" width="19.42578125" style="98" customWidth="1"/>
    <col min="12" max="247" width="8.85546875" style="98"/>
    <col min="248" max="248" width="1.5703125" style="98" bestFit="1" customWidth="1"/>
    <col min="249" max="249" width="14.85546875" style="98" customWidth="1"/>
    <col min="250" max="250" width="23.42578125" style="98" customWidth="1"/>
    <col min="251" max="251" width="78" style="98" customWidth="1"/>
    <col min="252" max="252" width="11" style="98" customWidth="1"/>
    <col min="253" max="253" width="12.85546875" style="98" customWidth="1"/>
    <col min="254" max="254" width="21.5703125" style="98" customWidth="1"/>
    <col min="255" max="255" width="15.5703125" style="98" customWidth="1"/>
    <col min="256" max="256" width="14.5703125" style="98" customWidth="1"/>
    <col min="257" max="257" width="19.42578125" style="98" customWidth="1"/>
    <col min="258" max="258" width="43" style="98" customWidth="1"/>
    <col min="259" max="259" width="9.5703125" style="98" bestFit="1" customWidth="1"/>
    <col min="260" max="260" width="11" style="98" customWidth="1"/>
    <col min="261" max="261" width="10" style="98" customWidth="1"/>
    <col min="262" max="262" width="8.85546875" style="98"/>
    <col min="263" max="263" width="14" style="98" customWidth="1"/>
    <col min="264" max="264" width="16.5703125" style="98" customWidth="1"/>
    <col min="265" max="503" width="8.85546875" style="98"/>
    <col min="504" max="504" width="1.5703125" style="98" bestFit="1" customWidth="1"/>
    <col min="505" max="505" width="14.85546875" style="98" customWidth="1"/>
    <col min="506" max="506" width="23.42578125" style="98" customWidth="1"/>
    <col min="507" max="507" width="78" style="98" customWidth="1"/>
    <col min="508" max="508" width="11" style="98" customWidth="1"/>
    <col min="509" max="509" width="12.85546875" style="98" customWidth="1"/>
    <col min="510" max="510" width="21.5703125" style="98" customWidth="1"/>
    <col min="511" max="511" width="15.5703125" style="98" customWidth="1"/>
    <col min="512" max="512" width="14.5703125" style="98" customWidth="1"/>
    <col min="513" max="513" width="19.42578125" style="98" customWidth="1"/>
    <col min="514" max="514" width="43" style="98" customWidth="1"/>
    <col min="515" max="515" width="9.5703125" style="98" bestFit="1" customWidth="1"/>
    <col min="516" max="516" width="11" style="98" customWidth="1"/>
    <col min="517" max="517" width="10" style="98" customWidth="1"/>
    <col min="518" max="518" width="8.85546875" style="98"/>
    <col min="519" max="519" width="14" style="98" customWidth="1"/>
    <col min="520" max="520" width="16.5703125" style="98" customWidth="1"/>
    <col min="521" max="759" width="8.85546875" style="98"/>
    <col min="760" max="760" width="1.5703125" style="98" bestFit="1" customWidth="1"/>
    <col min="761" max="761" width="14.85546875" style="98" customWidth="1"/>
    <col min="762" max="762" width="23.42578125" style="98" customWidth="1"/>
    <col min="763" max="763" width="78" style="98" customWidth="1"/>
    <col min="764" max="764" width="11" style="98" customWidth="1"/>
    <col min="765" max="765" width="12.85546875" style="98" customWidth="1"/>
    <col min="766" max="766" width="21.5703125" style="98" customWidth="1"/>
    <col min="767" max="767" width="15.5703125" style="98" customWidth="1"/>
    <col min="768" max="768" width="14.5703125" style="98" customWidth="1"/>
    <col min="769" max="769" width="19.42578125" style="98" customWidth="1"/>
    <col min="770" max="770" width="43" style="98" customWidth="1"/>
    <col min="771" max="771" width="9.5703125" style="98" bestFit="1" customWidth="1"/>
    <col min="772" max="772" width="11" style="98" customWidth="1"/>
    <col min="773" max="773" width="10" style="98" customWidth="1"/>
    <col min="774" max="774" width="8.85546875" style="98"/>
    <col min="775" max="775" width="14" style="98" customWidth="1"/>
    <col min="776" max="776" width="16.5703125" style="98" customWidth="1"/>
    <col min="777" max="1015" width="8.85546875" style="98"/>
    <col min="1016" max="1016" width="1.5703125" style="98" bestFit="1" customWidth="1"/>
    <col min="1017" max="1017" width="14.85546875" style="98" customWidth="1"/>
    <col min="1018" max="1018" width="23.42578125" style="98" customWidth="1"/>
    <col min="1019" max="1019" width="78" style="98" customWidth="1"/>
    <col min="1020" max="1020" width="11" style="98" customWidth="1"/>
    <col min="1021" max="1021" width="12.85546875" style="98" customWidth="1"/>
    <col min="1022" max="1022" width="21.5703125" style="98" customWidth="1"/>
    <col min="1023" max="1023" width="15.5703125" style="98" customWidth="1"/>
    <col min="1024" max="1024" width="14.5703125" style="98" customWidth="1"/>
    <col min="1025" max="1025" width="19.42578125" style="98" customWidth="1"/>
    <col min="1026" max="1026" width="43" style="98" customWidth="1"/>
    <col min="1027" max="1027" width="9.5703125" style="98" bestFit="1" customWidth="1"/>
    <col min="1028" max="1028" width="11" style="98" customWidth="1"/>
    <col min="1029" max="1029" width="10" style="98" customWidth="1"/>
    <col min="1030" max="1030" width="8.85546875" style="98"/>
    <col min="1031" max="1031" width="14" style="98" customWidth="1"/>
    <col min="1032" max="1032" width="16.5703125" style="98" customWidth="1"/>
    <col min="1033" max="1271" width="8.85546875" style="98"/>
    <col min="1272" max="1272" width="1.5703125" style="98" bestFit="1" customWidth="1"/>
    <col min="1273" max="1273" width="14.85546875" style="98" customWidth="1"/>
    <col min="1274" max="1274" width="23.42578125" style="98" customWidth="1"/>
    <col min="1275" max="1275" width="78" style="98" customWidth="1"/>
    <col min="1276" max="1276" width="11" style="98" customWidth="1"/>
    <col min="1277" max="1277" width="12.85546875" style="98" customWidth="1"/>
    <col min="1278" max="1278" width="21.5703125" style="98" customWidth="1"/>
    <col min="1279" max="1279" width="15.5703125" style="98" customWidth="1"/>
    <col min="1280" max="1280" width="14.5703125" style="98" customWidth="1"/>
    <col min="1281" max="1281" width="19.42578125" style="98" customWidth="1"/>
    <col min="1282" max="1282" width="43" style="98" customWidth="1"/>
    <col min="1283" max="1283" width="9.5703125" style="98" bestFit="1" customWidth="1"/>
    <col min="1284" max="1284" width="11" style="98" customWidth="1"/>
    <col min="1285" max="1285" width="10" style="98" customWidth="1"/>
    <col min="1286" max="1286" width="8.85546875" style="98"/>
    <col min="1287" max="1287" width="14" style="98" customWidth="1"/>
    <col min="1288" max="1288" width="16.5703125" style="98" customWidth="1"/>
    <col min="1289" max="1527" width="8.85546875" style="98"/>
    <col min="1528" max="1528" width="1.5703125" style="98" bestFit="1" customWidth="1"/>
    <col min="1529" max="1529" width="14.85546875" style="98" customWidth="1"/>
    <col min="1530" max="1530" width="23.42578125" style="98" customWidth="1"/>
    <col min="1531" max="1531" width="78" style="98" customWidth="1"/>
    <col min="1532" max="1532" width="11" style="98" customWidth="1"/>
    <col min="1533" max="1533" width="12.85546875" style="98" customWidth="1"/>
    <col min="1534" max="1534" width="21.5703125" style="98" customWidth="1"/>
    <col min="1535" max="1535" width="15.5703125" style="98" customWidth="1"/>
    <col min="1536" max="1536" width="14.5703125" style="98" customWidth="1"/>
    <col min="1537" max="1537" width="19.42578125" style="98" customWidth="1"/>
    <col min="1538" max="1538" width="43" style="98" customWidth="1"/>
    <col min="1539" max="1539" width="9.5703125" style="98" bestFit="1" customWidth="1"/>
    <col min="1540" max="1540" width="11" style="98" customWidth="1"/>
    <col min="1541" max="1541" width="10" style="98" customWidth="1"/>
    <col min="1542" max="1542" width="8.85546875" style="98"/>
    <col min="1543" max="1543" width="14" style="98" customWidth="1"/>
    <col min="1544" max="1544" width="16.5703125" style="98" customWidth="1"/>
    <col min="1545" max="1783" width="8.85546875" style="98"/>
    <col min="1784" max="1784" width="1.5703125" style="98" bestFit="1" customWidth="1"/>
    <col min="1785" max="1785" width="14.85546875" style="98" customWidth="1"/>
    <col min="1786" max="1786" width="23.42578125" style="98" customWidth="1"/>
    <col min="1787" max="1787" width="78" style="98" customWidth="1"/>
    <col min="1788" max="1788" width="11" style="98" customWidth="1"/>
    <col min="1789" max="1789" width="12.85546875" style="98" customWidth="1"/>
    <col min="1790" max="1790" width="21.5703125" style="98" customWidth="1"/>
    <col min="1791" max="1791" width="15.5703125" style="98" customWidth="1"/>
    <col min="1792" max="1792" width="14.5703125" style="98" customWidth="1"/>
    <col min="1793" max="1793" width="19.42578125" style="98" customWidth="1"/>
    <col min="1794" max="1794" width="43" style="98" customWidth="1"/>
    <col min="1795" max="1795" width="9.5703125" style="98" bestFit="1" customWidth="1"/>
    <col min="1796" max="1796" width="11" style="98" customWidth="1"/>
    <col min="1797" max="1797" width="10" style="98" customWidth="1"/>
    <col min="1798" max="1798" width="8.85546875" style="98"/>
    <col min="1799" max="1799" width="14" style="98" customWidth="1"/>
    <col min="1800" max="1800" width="16.5703125" style="98" customWidth="1"/>
    <col min="1801" max="2039" width="8.85546875" style="98"/>
    <col min="2040" max="2040" width="1.5703125" style="98" bestFit="1" customWidth="1"/>
    <col min="2041" max="2041" width="14.85546875" style="98" customWidth="1"/>
    <col min="2042" max="2042" width="23.42578125" style="98" customWidth="1"/>
    <col min="2043" max="2043" width="78" style="98" customWidth="1"/>
    <col min="2044" max="2044" width="11" style="98" customWidth="1"/>
    <col min="2045" max="2045" width="12.85546875" style="98" customWidth="1"/>
    <col min="2046" max="2046" width="21.5703125" style="98" customWidth="1"/>
    <col min="2047" max="2047" width="15.5703125" style="98" customWidth="1"/>
    <col min="2048" max="2048" width="14.5703125" style="98" customWidth="1"/>
    <col min="2049" max="2049" width="19.42578125" style="98" customWidth="1"/>
    <col min="2050" max="2050" width="43" style="98" customWidth="1"/>
    <col min="2051" max="2051" width="9.5703125" style="98" bestFit="1" customWidth="1"/>
    <col min="2052" max="2052" width="11" style="98" customWidth="1"/>
    <col min="2053" max="2053" width="10" style="98" customWidth="1"/>
    <col min="2054" max="2054" width="8.85546875" style="98"/>
    <col min="2055" max="2055" width="14" style="98" customWidth="1"/>
    <col min="2056" max="2056" width="16.5703125" style="98" customWidth="1"/>
    <col min="2057" max="2295" width="8.85546875" style="98"/>
    <col min="2296" max="2296" width="1.5703125" style="98" bestFit="1" customWidth="1"/>
    <col min="2297" max="2297" width="14.85546875" style="98" customWidth="1"/>
    <col min="2298" max="2298" width="23.42578125" style="98" customWidth="1"/>
    <col min="2299" max="2299" width="78" style="98" customWidth="1"/>
    <col min="2300" max="2300" width="11" style="98" customWidth="1"/>
    <col min="2301" max="2301" width="12.85546875" style="98" customWidth="1"/>
    <col min="2302" max="2302" width="21.5703125" style="98" customWidth="1"/>
    <col min="2303" max="2303" width="15.5703125" style="98" customWidth="1"/>
    <col min="2304" max="2304" width="14.5703125" style="98" customWidth="1"/>
    <col min="2305" max="2305" width="19.42578125" style="98" customWidth="1"/>
    <col min="2306" max="2306" width="43" style="98" customWidth="1"/>
    <col min="2307" max="2307" width="9.5703125" style="98" bestFit="1" customWidth="1"/>
    <col min="2308" max="2308" width="11" style="98" customWidth="1"/>
    <col min="2309" max="2309" width="10" style="98" customWidth="1"/>
    <col min="2310" max="2310" width="8.85546875" style="98"/>
    <col min="2311" max="2311" width="14" style="98" customWidth="1"/>
    <col min="2312" max="2312" width="16.5703125" style="98" customWidth="1"/>
    <col min="2313" max="2551" width="8.85546875" style="98"/>
    <col min="2552" max="2552" width="1.5703125" style="98" bestFit="1" customWidth="1"/>
    <col min="2553" max="2553" width="14.85546875" style="98" customWidth="1"/>
    <col min="2554" max="2554" width="23.42578125" style="98" customWidth="1"/>
    <col min="2555" max="2555" width="78" style="98" customWidth="1"/>
    <col min="2556" max="2556" width="11" style="98" customWidth="1"/>
    <col min="2557" max="2557" width="12.85546875" style="98" customWidth="1"/>
    <col min="2558" max="2558" width="21.5703125" style="98" customWidth="1"/>
    <col min="2559" max="2559" width="15.5703125" style="98" customWidth="1"/>
    <col min="2560" max="2560" width="14.5703125" style="98" customWidth="1"/>
    <col min="2561" max="2561" width="19.42578125" style="98" customWidth="1"/>
    <col min="2562" max="2562" width="43" style="98" customWidth="1"/>
    <col min="2563" max="2563" width="9.5703125" style="98" bestFit="1" customWidth="1"/>
    <col min="2564" max="2564" width="11" style="98" customWidth="1"/>
    <col min="2565" max="2565" width="10" style="98" customWidth="1"/>
    <col min="2566" max="2566" width="8.85546875" style="98"/>
    <col min="2567" max="2567" width="14" style="98" customWidth="1"/>
    <col min="2568" max="2568" width="16.5703125" style="98" customWidth="1"/>
    <col min="2569" max="2807" width="8.85546875" style="98"/>
    <col min="2808" max="2808" width="1.5703125" style="98" bestFit="1" customWidth="1"/>
    <col min="2809" max="2809" width="14.85546875" style="98" customWidth="1"/>
    <col min="2810" max="2810" width="23.42578125" style="98" customWidth="1"/>
    <col min="2811" max="2811" width="78" style="98" customWidth="1"/>
    <col min="2812" max="2812" width="11" style="98" customWidth="1"/>
    <col min="2813" max="2813" width="12.85546875" style="98" customWidth="1"/>
    <col min="2814" max="2814" width="21.5703125" style="98" customWidth="1"/>
    <col min="2815" max="2815" width="15.5703125" style="98" customWidth="1"/>
    <col min="2816" max="2816" width="14.5703125" style="98" customWidth="1"/>
    <col min="2817" max="2817" width="19.42578125" style="98" customWidth="1"/>
    <col min="2818" max="2818" width="43" style="98" customWidth="1"/>
    <col min="2819" max="2819" width="9.5703125" style="98" bestFit="1" customWidth="1"/>
    <col min="2820" max="2820" width="11" style="98" customWidth="1"/>
    <col min="2821" max="2821" width="10" style="98" customWidth="1"/>
    <col min="2822" max="2822" width="8.85546875" style="98"/>
    <col min="2823" max="2823" width="14" style="98" customWidth="1"/>
    <col min="2824" max="2824" width="16.5703125" style="98" customWidth="1"/>
    <col min="2825" max="3063" width="8.85546875" style="98"/>
    <col min="3064" max="3064" width="1.5703125" style="98" bestFit="1" customWidth="1"/>
    <col min="3065" max="3065" width="14.85546875" style="98" customWidth="1"/>
    <col min="3066" max="3066" width="23.42578125" style="98" customWidth="1"/>
    <col min="3067" max="3067" width="78" style="98" customWidth="1"/>
    <col min="3068" max="3068" width="11" style="98" customWidth="1"/>
    <col min="3069" max="3069" width="12.85546875" style="98" customWidth="1"/>
    <col min="3070" max="3070" width="21.5703125" style="98" customWidth="1"/>
    <col min="3071" max="3071" width="15.5703125" style="98" customWidth="1"/>
    <col min="3072" max="3072" width="14.5703125" style="98" customWidth="1"/>
    <col min="3073" max="3073" width="19.42578125" style="98" customWidth="1"/>
    <col min="3074" max="3074" width="43" style="98" customWidth="1"/>
    <col min="3075" max="3075" width="9.5703125" style="98" bestFit="1" customWidth="1"/>
    <col min="3076" max="3076" width="11" style="98" customWidth="1"/>
    <col min="3077" max="3077" width="10" style="98" customWidth="1"/>
    <col min="3078" max="3078" width="8.85546875" style="98"/>
    <col min="3079" max="3079" width="14" style="98" customWidth="1"/>
    <col min="3080" max="3080" width="16.5703125" style="98" customWidth="1"/>
    <col min="3081" max="3319" width="8.85546875" style="98"/>
    <col min="3320" max="3320" width="1.5703125" style="98" bestFit="1" customWidth="1"/>
    <col min="3321" max="3321" width="14.85546875" style="98" customWidth="1"/>
    <col min="3322" max="3322" width="23.42578125" style="98" customWidth="1"/>
    <col min="3323" max="3323" width="78" style="98" customWidth="1"/>
    <col min="3324" max="3324" width="11" style="98" customWidth="1"/>
    <col min="3325" max="3325" width="12.85546875" style="98" customWidth="1"/>
    <col min="3326" max="3326" width="21.5703125" style="98" customWidth="1"/>
    <col min="3327" max="3327" width="15.5703125" style="98" customWidth="1"/>
    <col min="3328" max="3328" width="14.5703125" style="98" customWidth="1"/>
    <col min="3329" max="3329" width="19.42578125" style="98" customWidth="1"/>
    <col min="3330" max="3330" width="43" style="98" customWidth="1"/>
    <col min="3331" max="3331" width="9.5703125" style="98" bestFit="1" customWidth="1"/>
    <col min="3332" max="3332" width="11" style="98" customWidth="1"/>
    <col min="3333" max="3333" width="10" style="98" customWidth="1"/>
    <col min="3334" max="3334" width="8.85546875" style="98"/>
    <col min="3335" max="3335" width="14" style="98" customWidth="1"/>
    <col min="3336" max="3336" width="16.5703125" style="98" customWidth="1"/>
    <col min="3337" max="3575" width="8.85546875" style="98"/>
    <col min="3576" max="3576" width="1.5703125" style="98" bestFit="1" customWidth="1"/>
    <col min="3577" max="3577" width="14.85546875" style="98" customWidth="1"/>
    <col min="3578" max="3578" width="23.42578125" style="98" customWidth="1"/>
    <col min="3579" max="3579" width="78" style="98" customWidth="1"/>
    <col min="3580" max="3580" width="11" style="98" customWidth="1"/>
    <col min="3581" max="3581" width="12.85546875" style="98" customWidth="1"/>
    <col min="3582" max="3582" width="21.5703125" style="98" customWidth="1"/>
    <col min="3583" max="3583" width="15.5703125" style="98" customWidth="1"/>
    <col min="3584" max="3584" width="14.5703125" style="98" customWidth="1"/>
    <col min="3585" max="3585" width="19.42578125" style="98" customWidth="1"/>
    <col min="3586" max="3586" width="43" style="98" customWidth="1"/>
    <col min="3587" max="3587" width="9.5703125" style="98" bestFit="1" customWidth="1"/>
    <col min="3588" max="3588" width="11" style="98" customWidth="1"/>
    <col min="3589" max="3589" width="10" style="98" customWidth="1"/>
    <col min="3590" max="3590" width="8.85546875" style="98"/>
    <col min="3591" max="3591" width="14" style="98" customWidth="1"/>
    <col min="3592" max="3592" width="16.5703125" style="98" customWidth="1"/>
    <col min="3593" max="3831" width="8.85546875" style="98"/>
    <col min="3832" max="3832" width="1.5703125" style="98" bestFit="1" customWidth="1"/>
    <col min="3833" max="3833" width="14.85546875" style="98" customWidth="1"/>
    <col min="3834" max="3834" width="23.42578125" style="98" customWidth="1"/>
    <col min="3835" max="3835" width="78" style="98" customWidth="1"/>
    <col min="3836" max="3836" width="11" style="98" customWidth="1"/>
    <col min="3837" max="3837" width="12.85546875" style="98" customWidth="1"/>
    <col min="3838" max="3838" width="21.5703125" style="98" customWidth="1"/>
    <col min="3839" max="3839" width="15.5703125" style="98" customWidth="1"/>
    <col min="3840" max="3840" width="14.5703125" style="98" customWidth="1"/>
    <col min="3841" max="3841" width="19.42578125" style="98" customWidth="1"/>
    <col min="3842" max="3842" width="43" style="98" customWidth="1"/>
    <col min="3843" max="3843" width="9.5703125" style="98" bestFit="1" customWidth="1"/>
    <col min="3844" max="3844" width="11" style="98" customWidth="1"/>
    <col min="3845" max="3845" width="10" style="98" customWidth="1"/>
    <col min="3846" max="3846" width="8.85546875" style="98"/>
    <col min="3847" max="3847" width="14" style="98" customWidth="1"/>
    <col min="3848" max="3848" width="16.5703125" style="98" customWidth="1"/>
    <col min="3849" max="4087" width="8.85546875" style="98"/>
    <col min="4088" max="4088" width="1.5703125" style="98" bestFit="1" customWidth="1"/>
    <col min="4089" max="4089" width="14.85546875" style="98" customWidth="1"/>
    <col min="4090" max="4090" width="23.42578125" style="98" customWidth="1"/>
    <col min="4091" max="4091" width="78" style="98" customWidth="1"/>
    <col min="4092" max="4092" width="11" style="98" customWidth="1"/>
    <col min="4093" max="4093" width="12.85546875" style="98" customWidth="1"/>
    <col min="4094" max="4094" width="21.5703125" style="98" customWidth="1"/>
    <col min="4095" max="4095" width="15.5703125" style="98" customWidth="1"/>
    <col min="4096" max="4096" width="14.5703125" style="98" customWidth="1"/>
    <col min="4097" max="4097" width="19.42578125" style="98" customWidth="1"/>
    <col min="4098" max="4098" width="43" style="98" customWidth="1"/>
    <col min="4099" max="4099" width="9.5703125" style="98" bestFit="1" customWidth="1"/>
    <col min="4100" max="4100" width="11" style="98" customWidth="1"/>
    <col min="4101" max="4101" width="10" style="98" customWidth="1"/>
    <col min="4102" max="4102" width="8.85546875" style="98"/>
    <col min="4103" max="4103" width="14" style="98" customWidth="1"/>
    <col min="4104" max="4104" width="16.5703125" style="98" customWidth="1"/>
    <col min="4105" max="4343" width="8.85546875" style="98"/>
    <col min="4344" max="4344" width="1.5703125" style="98" bestFit="1" customWidth="1"/>
    <col min="4345" max="4345" width="14.85546875" style="98" customWidth="1"/>
    <col min="4346" max="4346" width="23.42578125" style="98" customWidth="1"/>
    <col min="4347" max="4347" width="78" style="98" customWidth="1"/>
    <col min="4348" max="4348" width="11" style="98" customWidth="1"/>
    <col min="4349" max="4349" width="12.85546875" style="98" customWidth="1"/>
    <col min="4350" max="4350" width="21.5703125" style="98" customWidth="1"/>
    <col min="4351" max="4351" width="15.5703125" style="98" customWidth="1"/>
    <col min="4352" max="4352" width="14.5703125" style="98" customWidth="1"/>
    <col min="4353" max="4353" width="19.42578125" style="98" customWidth="1"/>
    <col min="4354" max="4354" width="43" style="98" customWidth="1"/>
    <col min="4355" max="4355" width="9.5703125" style="98" bestFit="1" customWidth="1"/>
    <col min="4356" max="4356" width="11" style="98" customWidth="1"/>
    <col min="4357" max="4357" width="10" style="98" customWidth="1"/>
    <col min="4358" max="4358" width="8.85546875" style="98"/>
    <col min="4359" max="4359" width="14" style="98" customWidth="1"/>
    <col min="4360" max="4360" width="16.5703125" style="98" customWidth="1"/>
    <col min="4361" max="4599" width="8.85546875" style="98"/>
    <col min="4600" max="4600" width="1.5703125" style="98" bestFit="1" customWidth="1"/>
    <col min="4601" max="4601" width="14.85546875" style="98" customWidth="1"/>
    <col min="4602" max="4602" width="23.42578125" style="98" customWidth="1"/>
    <col min="4603" max="4603" width="78" style="98" customWidth="1"/>
    <col min="4604" max="4604" width="11" style="98" customWidth="1"/>
    <col min="4605" max="4605" width="12.85546875" style="98" customWidth="1"/>
    <col min="4606" max="4606" width="21.5703125" style="98" customWidth="1"/>
    <col min="4607" max="4607" width="15.5703125" style="98" customWidth="1"/>
    <col min="4608" max="4608" width="14.5703125" style="98" customWidth="1"/>
    <col min="4609" max="4609" width="19.42578125" style="98" customWidth="1"/>
    <col min="4610" max="4610" width="43" style="98" customWidth="1"/>
    <col min="4611" max="4611" width="9.5703125" style="98" bestFit="1" customWidth="1"/>
    <col min="4612" max="4612" width="11" style="98" customWidth="1"/>
    <col min="4613" max="4613" width="10" style="98" customWidth="1"/>
    <col min="4614" max="4614" width="8.85546875" style="98"/>
    <col min="4615" max="4615" width="14" style="98" customWidth="1"/>
    <col min="4616" max="4616" width="16.5703125" style="98" customWidth="1"/>
    <col min="4617" max="4855" width="8.85546875" style="98"/>
    <col min="4856" max="4856" width="1.5703125" style="98" bestFit="1" customWidth="1"/>
    <col min="4857" max="4857" width="14.85546875" style="98" customWidth="1"/>
    <col min="4858" max="4858" width="23.42578125" style="98" customWidth="1"/>
    <col min="4859" max="4859" width="78" style="98" customWidth="1"/>
    <col min="4860" max="4860" width="11" style="98" customWidth="1"/>
    <col min="4861" max="4861" width="12.85546875" style="98" customWidth="1"/>
    <col min="4862" max="4862" width="21.5703125" style="98" customWidth="1"/>
    <col min="4863" max="4863" width="15.5703125" style="98" customWidth="1"/>
    <col min="4864" max="4864" width="14.5703125" style="98" customWidth="1"/>
    <col min="4865" max="4865" width="19.42578125" style="98" customWidth="1"/>
    <col min="4866" max="4866" width="43" style="98" customWidth="1"/>
    <col min="4867" max="4867" width="9.5703125" style="98" bestFit="1" customWidth="1"/>
    <col min="4868" max="4868" width="11" style="98" customWidth="1"/>
    <col min="4869" max="4869" width="10" style="98" customWidth="1"/>
    <col min="4870" max="4870" width="8.85546875" style="98"/>
    <col min="4871" max="4871" width="14" style="98" customWidth="1"/>
    <col min="4872" max="4872" width="16.5703125" style="98" customWidth="1"/>
    <col min="4873" max="5111" width="8.85546875" style="98"/>
    <col min="5112" max="5112" width="1.5703125" style="98" bestFit="1" customWidth="1"/>
    <col min="5113" max="5113" width="14.85546875" style="98" customWidth="1"/>
    <col min="5114" max="5114" width="23.42578125" style="98" customWidth="1"/>
    <col min="5115" max="5115" width="78" style="98" customWidth="1"/>
    <col min="5116" max="5116" width="11" style="98" customWidth="1"/>
    <col min="5117" max="5117" width="12.85546875" style="98" customWidth="1"/>
    <col min="5118" max="5118" width="21.5703125" style="98" customWidth="1"/>
    <col min="5119" max="5119" width="15.5703125" style="98" customWidth="1"/>
    <col min="5120" max="5120" width="14.5703125" style="98" customWidth="1"/>
    <col min="5121" max="5121" width="19.42578125" style="98" customWidth="1"/>
    <col min="5122" max="5122" width="43" style="98" customWidth="1"/>
    <col min="5123" max="5123" width="9.5703125" style="98" bestFit="1" customWidth="1"/>
    <col min="5124" max="5124" width="11" style="98" customWidth="1"/>
    <col min="5125" max="5125" width="10" style="98" customWidth="1"/>
    <col min="5126" max="5126" width="8.85546875" style="98"/>
    <col min="5127" max="5127" width="14" style="98" customWidth="1"/>
    <col min="5128" max="5128" width="16.5703125" style="98" customWidth="1"/>
    <col min="5129" max="5367" width="8.85546875" style="98"/>
    <col min="5368" max="5368" width="1.5703125" style="98" bestFit="1" customWidth="1"/>
    <col min="5369" max="5369" width="14.85546875" style="98" customWidth="1"/>
    <col min="5370" max="5370" width="23.42578125" style="98" customWidth="1"/>
    <col min="5371" max="5371" width="78" style="98" customWidth="1"/>
    <col min="5372" max="5372" width="11" style="98" customWidth="1"/>
    <col min="5373" max="5373" width="12.85546875" style="98" customWidth="1"/>
    <col min="5374" max="5374" width="21.5703125" style="98" customWidth="1"/>
    <col min="5375" max="5375" width="15.5703125" style="98" customWidth="1"/>
    <col min="5376" max="5376" width="14.5703125" style="98" customWidth="1"/>
    <col min="5377" max="5377" width="19.42578125" style="98" customWidth="1"/>
    <col min="5378" max="5378" width="43" style="98" customWidth="1"/>
    <col min="5379" max="5379" width="9.5703125" style="98" bestFit="1" customWidth="1"/>
    <col min="5380" max="5380" width="11" style="98" customWidth="1"/>
    <col min="5381" max="5381" width="10" style="98" customWidth="1"/>
    <col min="5382" max="5382" width="8.85546875" style="98"/>
    <col min="5383" max="5383" width="14" style="98" customWidth="1"/>
    <col min="5384" max="5384" width="16.5703125" style="98" customWidth="1"/>
    <col min="5385" max="5623" width="8.85546875" style="98"/>
    <col min="5624" max="5624" width="1.5703125" style="98" bestFit="1" customWidth="1"/>
    <col min="5625" max="5625" width="14.85546875" style="98" customWidth="1"/>
    <col min="5626" max="5626" width="23.42578125" style="98" customWidth="1"/>
    <col min="5627" max="5627" width="78" style="98" customWidth="1"/>
    <col min="5628" max="5628" width="11" style="98" customWidth="1"/>
    <col min="5629" max="5629" width="12.85546875" style="98" customWidth="1"/>
    <col min="5630" max="5630" width="21.5703125" style="98" customWidth="1"/>
    <col min="5631" max="5631" width="15.5703125" style="98" customWidth="1"/>
    <col min="5632" max="5632" width="14.5703125" style="98" customWidth="1"/>
    <col min="5633" max="5633" width="19.42578125" style="98" customWidth="1"/>
    <col min="5634" max="5634" width="43" style="98" customWidth="1"/>
    <col min="5635" max="5635" width="9.5703125" style="98" bestFit="1" customWidth="1"/>
    <col min="5636" max="5636" width="11" style="98" customWidth="1"/>
    <col min="5637" max="5637" width="10" style="98" customWidth="1"/>
    <col min="5638" max="5638" width="8.85546875" style="98"/>
    <col min="5639" max="5639" width="14" style="98" customWidth="1"/>
    <col min="5640" max="5640" width="16.5703125" style="98" customWidth="1"/>
    <col min="5641" max="5879" width="8.85546875" style="98"/>
    <col min="5880" max="5880" width="1.5703125" style="98" bestFit="1" customWidth="1"/>
    <col min="5881" max="5881" width="14.85546875" style="98" customWidth="1"/>
    <col min="5882" max="5882" width="23.42578125" style="98" customWidth="1"/>
    <col min="5883" max="5883" width="78" style="98" customWidth="1"/>
    <col min="5884" max="5884" width="11" style="98" customWidth="1"/>
    <col min="5885" max="5885" width="12.85546875" style="98" customWidth="1"/>
    <col min="5886" max="5886" width="21.5703125" style="98" customWidth="1"/>
    <col min="5887" max="5887" width="15.5703125" style="98" customWidth="1"/>
    <col min="5888" max="5888" width="14.5703125" style="98" customWidth="1"/>
    <col min="5889" max="5889" width="19.42578125" style="98" customWidth="1"/>
    <col min="5890" max="5890" width="43" style="98" customWidth="1"/>
    <col min="5891" max="5891" width="9.5703125" style="98" bestFit="1" customWidth="1"/>
    <col min="5892" max="5892" width="11" style="98" customWidth="1"/>
    <col min="5893" max="5893" width="10" style="98" customWidth="1"/>
    <col min="5894" max="5894" width="8.85546875" style="98"/>
    <col min="5895" max="5895" width="14" style="98" customWidth="1"/>
    <col min="5896" max="5896" width="16.5703125" style="98" customWidth="1"/>
    <col min="5897" max="6135" width="8.85546875" style="98"/>
    <col min="6136" max="6136" width="1.5703125" style="98" bestFit="1" customWidth="1"/>
    <col min="6137" max="6137" width="14.85546875" style="98" customWidth="1"/>
    <col min="6138" max="6138" width="23.42578125" style="98" customWidth="1"/>
    <col min="6139" max="6139" width="78" style="98" customWidth="1"/>
    <col min="6140" max="6140" width="11" style="98" customWidth="1"/>
    <col min="6141" max="6141" width="12.85546875" style="98" customWidth="1"/>
    <col min="6142" max="6142" width="21.5703125" style="98" customWidth="1"/>
    <col min="6143" max="6143" width="15.5703125" style="98" customWidth="1"/>
    <col min="6144" max="6144" width="14.5703125" style="98" customWidth="1"/>
    <col min="6145" max="6145" width="19.42578125" style="98" customWidth="1"/>
    <col min="6146" max="6146" width="43" style="98" customWidth="1"/>
    <col min="6147" max="6147" width="9.5703125" style="98" bestFit="1" customWidth="1"/>
    <col min="6148" max="6148" width="11" style="98" customWidth="1"/>
    <col min="6149" max="6149" width="10" style="98" customWidth="1"/>
    <col min="6150" max="6150" width="8.85546875" style="98"/>
    <col min="6151" max="6151" width="14" style="98" customWidth="1"/>
    <col min="6152" max="6152" width="16.5703125" style="98" customWidth="1"/>
    <col min="6153" max="6391" width="8.85546875" style="98"/>
    <col min="6392" max="6392" width="1.5703125" style="98" bestFit="1" customWidth="1"/>
    <col min="6393" max="6393" width="14.85546875" style="98" customWidth="1"/>
    <col min="6394" max="6394" width="23.42578125" style="98" customWidth="1"/>
    <col min="6395" max="6395" width="78" style="98" customWidth="1"/>
    <col min="6396" max="6396" width="11" style="98" customWidth="1"/>
    <col min="6397" max="6397" width="12.85546875" style="98" customWidth="1"/>
    <col min="6398" max="6398" width="21.5703125" style="98" customWidth="1"/>
    <col min="6399" max="6399" width="15.5703125" style="98" customWidth="1"/>
    <col min="6400" max="6400" width="14.5703125" style="98" customWidth="1"/>
    <col min="6401" max="6401" width="19.42578125" style="98" customWidth="1"/>
    <col min="6402" max="6402" width="43" style="98" customWidth="1"/>
    <col min="6403" max="6403" width="9.5703125" style="98" bestFit="1" customWidth="1"/>
    <col min="6404" max="6404" width="11" style="98" customWidth="1"/>
    <col min="6405" max="6405" width="10" style="98" customWidth="1"/>
    <col min="6406" max="6406" width="8.85546875" style="98"/>
    <col min="6407" max="6407" width="14" style="98" customWidth="1"/>
    <col min="6408" max="6408" width="16.5703125" style="98" customWidth="1"/>
    <col min="6409" max="6647" width="8.85546875" style="98"/>
    <col min="6648" max="6648" width="1.5703125" style="98" bestFit="1" customWidth="1"/>
    <col min="6649" max="6649" width="14.85546875" style="98" customWidth="1"/>
    <col min="6650" max="6650" width="23.42578125" style="98" customWidth="1"/>
    <col min="6651" max="6651" width="78" style="98" customWidth="1"/>
    <col min="6652" max="6652" width="11" style="98" customWidth="1"/>
    <col min="6653" max="6653" width="12.85546875" style="98" customWidth="1"/>
    <col min="6654" max="6654" width="21.5703125" style="98" customWidth="1"/>
    <col min="6655" max="6655" width="15.5703125" style="98" customWidth="1"/>
    <col min="6656" max="6656" width="14.5703125" style="98" customWidth="1"/>
    <col min="6657" max="6657" width="19.42578125" style="98" customWidth="1"/>
    <col min="6658" max="6658" width="43" style="98" customWidth="1"/>
    <col min="6659" max="6659" width="9.5703125" style="98" bestFit="1" customWidth="1"/>
    <col min="6660" max="6660" width="11" style="98" customWidth="1"/>
    <col min="6661" max="6661" width="10" style="98" customWidth="1"/>
    <col min="6662" max="6662" width="8.85546875" style="98"/>
    <col min="6663" max="6663" width="14" style="98" customWidth="1"/>
    <col min="6664" max="6664" width="16.5703125" style="98" customWidth="1"/>
    <col min="6665" max="6903" width="8.85546875" style="98"/>
    <col min="6904" max="6904" width="1.5703125" style="98" bestFit="1" customWidth="1"/>
    <col min="6905" max="6905" width="14.85546875" style="98" customWidth="1"/>
    <col min="6906" max="6906" width="23.42578125" style="98" customWidth="1"/>
    <col min="6907" max="6907" width="78" style="98" customWidth="1"/>
    <col min="6908" max="6908" width="11" style="98" customWidth="1"/>
    <col min="6909" max="6909" width="12.85546875" style="98" customWidth="1"/>
    <col min="6910" max="6910" width="21.5703125" style="98" customWidth="1"/>
    <col min="6911" max="6911" width="15.5703125" style="98" customWidth="1"/>
    <col min="6912" max="6912" width="14.5703125" style="98" customWidth="1"/>
    <col min="6913" max="6913" width="19.42578125" style="98" customWidth="1"/>
    <col min="6914" max="6914" width="43" style="98" customWidth="1"/>
    <col min="6915" max="6915" width="9.5703125" style="98" bestFit="1" customWidth="1"/>
    <col min="6916" max="6916" width="11" style="98" customWidth="1"/>
    <col min="6917" max="6917" width="10" style="98" customWidth="1"/>
    <col min="6918" max="6918" width="8.85546875" style="98"/>
    <col min="6919" max="6919" width="14" style="98" customWidth="1"/>
    <col min="6920" max="6920" width="16.5703125" style="98" customWidth="1"/>
    <col min="6921" max="7159" width="8.85546875" style="98"/>
    <col min="7160" max="7160" width="1.5703125" style="98" bestFit="1" customWidth="1"/>
    <col min="7161" max="7161" width="14.85546875" style="98" customWidth="1"/>
    <col min="7162" max="7162" width="23.42578125" style="98" customWidth="1"/>
    <col min="7163" max="7163" width="78" style="98" customWidth="1"/>
    <col min="7164" max="7164" width="11" style="98" customWidth="1"/>
    <col min="7165" max="7165" width="12.85546875" style="98" customWidth="1"/>
    <col min="7166" max="7166" width="21.5703125" style="98" customWidth="1"/>
    <col min="7167" max="7167" width="15.5703125" style="98" customWidth="1"/>
    <col min="7168" max="7168" width="14.5703125" style="98" customWidth="1"/>
    <col min="7169" max="7169" width="19.42578125" style="98" customWidth="1"/>
    <col min="7170" max="7170" width="43" style="98" customWidth="1"/>
    <col min="7171" max="7171" width="9.5703125" style="98" bestFit="1" customWidth="1"/>
    <col min="7172" max="7172" width="11" style="98" customWidth="1"/>
    <col min="7173" max="7173" width="10" style="98" customWidth="1"/>
    <col min="7174" max="7174" width="8.85546875" style="98"/>
    <col min="7175" max="7175" width="14" style="98" customWidth="1"/>
    <col min="7176" max="7176" width="16.5703125" style="98" customWidth="1"/>
    <col min="7177" max="7415" width="8.85546875" style="98"/>
    <col min="7416" max="7416" width="1.5703125" style="98" bestFit="1" customWidth="1"/>
    <col min="7417" max="7417" width="14.85546875" style="98" customWidth="1"/>
    <col min="7418" max="7418" width="23.42578125" style="98" customWidth="1"/>
    <col min="7419" max="7419" width="78" style="98" customWidth="1"/>
    <col min="7420" max="7420" width="11" style="98" customWidth="1"/>
    <col min="7421" max="7421" width="12.85546875" style="98" customWidth="1"/>
    <col min="7422" max="7422" width="21.5703125" style="98" customWidth="1"/>
    <col min="7423" max="7423" width="15.5703125" style="98" customWidth="1"/>
    <col min="7424" max="7424" width="14.5703125" style="98" customWidth="1"/>
    <col min="7425" max="7425" width="19.42578125" style="98" customWidth="1"/>
    <col min="7426" max="7426" width="43" style="98" customWidth="1"/>
    <col min="7427" max="7427" width="9.5703125" style="98" bestFit="1" customWidth="1"/>
    <col min="7428" max="7428" width="11" style="98" customWidth="1"/>
    <col min="7429" max="7429" width="10" style="98" customWidth="1"/>
    <col min="7430" max="7430" width="8.85546875" style="98"/>
    <col min="7431" max="7431" width="14" style="98" customWidth="1"/>
    <col min="7432" max="7432" width="16.5703125" style="98" customWidth="1"/>
    <col min="7433" max="7671" width="8.85546875" style="98"/>
    <col min="7672" max="7672" width="1.5703125" style="98" bestFit="1" customWidth="1"/>
    <col min="7673" max="7673" width="14.85546875" style="98" customWidth="1"/>
    <col min="7674" max="7674" width="23.42578125" style="98" customWidth="1"/>
    <col min="7675" max="7675" width="78" style="98" customWidth="1"/>
    <col min="7676" max="7676" width="11" style="98" customWidth="1"/>
    <col min="7677" max="7677" width="12.85546875" style="98" customWidth="1"/>
    <col min="7678" max="7678" width="21.5703125" style="98" customWidth="1"/>
    <col min="7679" max="7679" width="15.5703125" style="98" customWidth="1"/>
    <col min="7680" max="7680" width="14.5703125" style="98" customWidth="1"/>
    <col min="7681" max="7681" width="19.42578125" style="98" customWidth="1"/>
    <col min="7682" max="7682" width="43" style="98" customWidth="1"/>
    <col min="7683" max="7683" width="9.5703125" style="98" bestFit="1" customWidth="1"/>
    <col min="7684" max="7684" width="11" style="98" customWidth="1"/>
    <col min="7685" max="7685" width="10" style="98" customWidth="1"/>
    <col min="7686" max="7686" width="8.85546875" style="98"/>
    <col min="7687" max="7687" width="14" style="98" customWidth="1"/>
    <col min="7688" max="7688" width="16.5703125" style="98" customWidth="1"/>
    <col min="7689" max="7927" width="8.85546875" style="98"/>
    <col min="7928" max="7928" width="1.5703125" style="98" bestFit="1" customWidth="1"/>
    <col min="7929" max="7929" width="14.85546875" style="98" customWidth="1"/>
    <col min="7930" max="7930" width="23.42578125" style="98" customWidth="1"/>
    <col min="7931" max="7931" width="78" style="98" customWidth="1"/>
    <col min="7932" max="7932" width="11" style="98" customWidth="1"/>
    <col min="7933" max="7933" width="12.85546875" style="98" customWidth="1"/>
    <col min="7934" max="7934" width="21.5703125" style="98" customWidth="1"/>
    <col min="7935" max="7935" width="15.5703125" style="98" customWidth="1"/>
    <col min="7936" max="7936" width="14.5703125" style="98" customWidth="1"/>
    <col min="7937" max="7937" width="19.42578125" style="98" customWidth="1"/>
    <col min="7938" max="7938" width="43" style="98" customWidth="1"/>
    <col min="7939" max="7939" width="9.5703125" style="98" bestFit="1" customWidth="1"/>
    <col min="7940" max="7940" width="11" style="98" customWidth="1"/>
    <col min="7941" max="7941" width="10" style="98" customWidth="1"/>
    <col min="7942" max="7942" width="8.85546875" style="98"/>
    <col min="7943" max="7943" width="14" style="98" customWidth="1"/>
    <col min="7944" max="7944" width="16.5703125" style="98" customWidth="1"/>
    <col min="7945" max="8183" width="8.85546875" style="98"/>
    <col min="8184" max="8184" width="1.5703125" style="98" bestFit="1" customWidth="1"/>
    <col min="8185" max="8185" width="14.85546875" style="98" customWidth="1"/>
    <col min="8186" max="8186" width="23.42578125" style="98" customWidth="1"/>
    <col min="8187" max="8187" width="78" style="98" customWidth="1"/>
    <col min="8188" max="8188" width="11" style="98" customWidth="1"/>
    <col min="8189" max="8189" width="12.85546875" style="98" customWidth="1"/>
    <col min="8190" max="8190" width="21.5703125" style="98" customWidth="1"/>
    <col min="8191" max="8191" width="15.5703125" style="98" customWidth="1"/>
    <col min="8192" max="8192" width="14.5703125" style="98" customWidth="1"/>
    <col min="8193" max="8193" width="19.42578125" style="98" customWidth="1"/>
    <col min="8194" max="8194" width="43" style="98" customWidth="1"/>
    <col min="8195" max="8195" width="9.5703125" style="98" bestFit="1" customWidth="1"/>
    <col min="8196" max="8196" width="11" style="98" customWidth="1"/>
    <col min="8197" max="8197" width="10" style="98" customWidth="1"/>
    <col min="8198" max="8198" width="8.85546875" style="98"/>
    <col min="8199" max="8199" width="14" style="98" customWidth="1"/>
    <col min="8200" max="8200" width="16.5703125" style="98" customWidth="1"/>
    <col min="8201" max="8439" width="8.85546875" style="98"/>
    <col min="8440" max="8440" width="1.5703125" style="98" bestFit="1" customWidth="1"/>
    <col min="8441" max="8441" width="14.85546875" style="98" customWidth="1"/>
    <col min="8442" max="8442" width="23.42578125" style="98" customWidth="1"/>
    <col min="8443" max="8443" width="78" style="98" customWidth="1"/>
    <col min="8444" max="8444" width="11" style="98" customWidth="1"/>
    <col min="8445" max="8445" width="12.85546875" style="98" customWidth="1"/>
    <col min="8446" max="8446" width="21.5703125" style="98" customWidth="1"/>
    <col min="8447" max="8447" width="15.5703125" style="98" customWidth="1"/>
    <col min="8448" max="8448" width="14.5703125" style="98" customWidth="1"/>
    <col min="8449" max="8449" width="19.42578125" style="98" customWidth="1"/>
    <col min="8450" max="8450" width="43" style="98" customWidth="1"/>
    <col min="8451" max="8451" width="9.5703125" style="98" bestFit="1" customWidth="1"/>
    <col min="8452" max="8452" width="11" style="98" customWidth="1"/>
    <col min="8453" max="8453" width="10" style="98" customWidth="1"/>
    <col min="8454" max="8454" width="8.85546875" style="98"/>
    <col min="8455" max="8455" width="14" style="98" customWidth="1"/>
    <col min="8456" max="8456" width="16.5703125" style="98" customWidth="1"/>
    <col min="8457" max="8695" width="8.85546875" style="98"/>
    <col min="8696" max="8696" width="1.5703125" style="98" bestFit="1" customWidth="1"/>
    <col min="8697" max="8697" width="14.85546875" style="98" customWidth="1"/>
    <col min="8698" max="8698" width="23.42578125" style="98" customWidth="1"/>
    <col min="8699" max="8699" width="78" style="98" customWidth="1"/>
    <col min="8700" max="8700" width="11" style="98" customWidth="1"/>
    <col min="8701" max="8701" width="12.85546875" style="98" customWidth="1"/>
    <col min="8702" max="8702" width="21.5703125" style="98" customWidth="1"/>
    <col min="8703" max="8703" width="15.5703125" style="98" customWidth="1"/>
    <col min="8704" max="8704" width="14.5703125" style="98" customWidth="1"/>
    <col min="8705" max="8705" width="19.42578125" style="98" customWidth="1"/>
    <col min="8706" max="8706" width="43" style="98" customWidth="1"/>
    <col min="8707" max="8707" width="9.5703125" style="98" bestFit="1" customWidth="1"/>
    <col min="8708" max="8708" width="11" style="98" customWidth="1"/>
    <col min="8709" max="8709" width="10" style="98" customWidth="1"/>
    <col min="8710" max="8710" width="8.85546875" style="98"/>
    <col min="8711" max="8711" width="14" style="98" customWidth="1"/>
    <col min="8712" max="8712" width="16.5703125" style="98" customWidth="1"/>
    <col min="8713" max="8951" width="8.85546875" style="98"/>
    <col min="8952" max="8952" width="1.5703125" style="98" bestFit="1" customWidth="1"/>
    <col min="8953" max="8953" width="14.85546875" style="98" customWidth="1"/>
    <col min="8954" max="8954" width="23.42578125" style="98" customWidth="1"/>
    <col min="8955" max="8955" width="78" style="98" customWidth="1"/>
    <col min="8956" max="8956" width="11" style="98" customWidth="1"/>
    <col min="8957" max="8957" width="12.85546875" style="98" customWidth="1"/>
    <col min="8958" max="8958" width="21.5703125" style="98" customWidth="1"/>
    <col min="8959" max="8959" width="15.5703125" style="98" customWidth="1"/>
    <col min="8960" max="8960" width="14.5703125" style="98" customWidth="1"/>
    <col min="8961" max="8961" width="19.42578125" style="98" customWidth="1"/>
    <col min="8962" max="8962" width="43" style="98" customWidth="1"/>
    <col min="8963" max="8963" width="9.5703125" style="98" bestFit="1" customWidth="1"/>
    <col min="8964" max="8964" width="11" style="98" customWidth="1"/>
    <col min="8965" max="8965" width="10" style="98" customWidth="1"/>
    <col min="8966" max="8966" width="8.85546875" style="98"/>
    <col min="8967" max="8967" width="14" style="98" customWidth="1"/>
    <col min="8968" max="8968" width="16.5703125" style="98" customWidth="1"/>
    <col min="8969" max="9207" width="8.85546875" style="98"/>
    <col min="9208" max="9208" width="1.5703125" style="98" bestFit="1" customWidth="1"/>
    <col min="9209" max="9209" width="14.85546875" style="98" customWidth="1"/>
    <col min="9210" max="9210" width="23.42578125" style="98" customWidth="1"/>
    <col min="9211" max="9211" width="78" style="98" customWidth="1"/>
    <col min="9212" max="9212" width="11" style="98" customWidth="1"/>
    <col min="9213" max="9213" width="12.85546875" style="98" customWidth="1"/>
    <col min="9214" max="9214" width="21.5703125" style="98" customWidth="1"/>
    <col min="9215" max="9215" width="15.5703125" style="98" customWidth="1"/>
    <col min="9216" max="9216" width="14.5703125" style="98" customWidth="1"/>
    <col min="9217" max="9217" width="19.42578125" style="98" customWidth="1"/>
    <col min="9218" max="9218" width="43" style="98" customWidth="1"/>
    <col min="9219" max="9219" width="9.5703125" style="98" bestFit="1" customWidth="1"/>
    <col min="9220" max="9220" width="11" style="98" customWidth="1"/>
    <col min="9221" max="9221" width="10" style="98" customWidth="1"/>
    <col min="9222" max="9222" width="8.85546875" style="98"/>
    <col min="9223" max="9223" width="14" style="98" customWidth="1"/>
    <col min="9224" max="9224" width="16.5703125" style="98" customWidth="1"/>
    <col min="9225" max="9463" width="8.85546875" style="98"/>
    <col min="9464" max="9464" width="1.5703125" style="98" bestFit="1" customWidth="1"/>
    <col min="9465" max="9465" width="14.85546875" style="98" customWidth="1"/>
    <col min="9466" max="9466" width="23.42578125" style="98" customWidth="1"/>
    <col min="9467" max="9467" width="78" style="98" customWidth="1"/>
    <col min="9468" max="9468" width="11" style="98" customWidth="1"/>
    <col min="9469" max="9469" width="12.85546875" style="98" customWidth="1"/>
    <col min="9470" max="9470" width="21.5703125" style="98" customWidth="1"/>
    <col min="9471" max="9471" width="15.5703125" style="98" customWidth="1"/>
    <col min="9472" max="9472" width="14.5703125" style="98" customWidth="1"/>
    <col min="9473" max="9473" width="19.42578125" style="98" customWidth="1"/>
    <col min="9474" max="9474" width="43" style="98" customWidth="1"/>
    <col min="9475" max="9475" width="9.5703125" style="98" bestFit="1" customWidth="1"/>
    <col min="9476" max="9476" width="11" style="98" customWidth="1"/>
    <col min="9477" max="9477" width="10" style="98" customWidth="1"/>
    <col min="9478" max="9478" width="8.85546875" style="98"/>
    <col min="9479" max="9479" width="14" style="98" customWidth="1"/>
    <col min="9480" max="9480" width="16.5703125" style="98" customWidth="1"/>
    <col min="9481" max="9719" width="8.85546875" style="98"/>
    <col min="9720" max="9720" width="1.5703125" style="98" bestFit="1" customWidth="1"/>
    <col min="9721" max="9721" width="14.85546875" style="98" customWidth="1"/>
    <col min="9722" max="9722" width="23.42578125" style="98" customWidth="1"/>
    <col min="9723" max="9723" width="78" style="98" customWidth="1"/>
    <col min="9724" max="9724" width="11" style="98" customWidth="1"/>
    <col min="9725" max="9725" width="12.85546875" style="98" customWidth="1"/>
    <col min="9726" max="9726" width="21.5703125" style="98" customWidth="1"/>
    <col min="9727" max="9727" width="15.5703125" style="98" customWidth="1"/>
    <col min="9728" max="9728" width="14.5703125" style="98" customWidth="1"/>
    <col min="9729" max="9729" width="19.42578125" style="98" customWidth="1"/>
    <col min="9730" max="9730" width="43" style="98" customWidth="1"/>
    <col min="9731" max="9731" width="9.5703125" style="98" bestFit="1" customWidth="1"/>
    <col min="9732" max="9732" width="11" style="98" customWidth="1"/>
    <col min="9733" max="9733" width="10" style="98" customWidth="1"/>
    <col min="9734" max="9734" width="8.85546875" style="98"/>
    <col min="9735" max="9735" width="14" style="98" customWidth="1"/>
    <col min="9736" max="9736" width="16.5703125" style="98" customWidth="1"/>
    <col min="9737" max="9975" width="8.85546875" style="98"/>
    <col min="9976" max="9976" width="1.5703125" style="98" bestFit="1" customWidth="1"/>
    <col min="9977" max="9977" width="14.85546875" style="98" customWidth="1"/>
    <col min="9978" max="9978" width="23.42578125" style="98" customWidth="1"/>
    <col min="9979" max="9979" width="78" style="98" customWidth="1"/>
    <col min="9980" max="9980" width="11" style="98" customWidth="1"/>
    <col min="9981" max="9981" width="12.85546875" style="98" customWidth="1"/>
    <col min="9982" max="9982" width="21.5703125" style="98" customWidth="1"/>
    <col min="9983" max="9983" width="15.5703125" style="98" customWidth="1"/>
    <col min="9984" max="9984" width="14.5703125" style="98" customWidth="1"/>
    <col min="9985" max="9985" width="19.42578125" style="98" customWidth="1"/>
    <col min="9986" max="9986" width="43" style="98" customWidth="1"/>
    <col min="9987" max="9987" width="9.5703125" style="98" bestFit="1" customWidth="1"/>
    <col min="9988" max="9988" width="11" style="98" customWidth="1"/>
    <col min="9989" max="9989" width="10" style="98" customWidth="1"/>
    <col min="9990" max="9990" width="8.85546875" style="98"/>
    <col min="9991" max="9991" width="14" style="98" customWidth="1"/>
    <col min="9992" max="9992" width="16.5703125" style="98" customWidth="1"/>
    <col min="9993" max="10231" width="8.85546875" style="98"/>
    <col min="10232" max="10232" width="1.5703125" style="98" bestFit="1" customWidth="1"/>
    <col min="10233" max="10233" width="14.85546875" style="98" customWidth="1"/>
    <col min="10234" max="10234" width="23.42578125" style="98" customWidth="1"/>
    <col min="10235" max="10235" width="78" style="98" customWidth="1"/>
    <col min="10236" max="10236" width="11" style="98" customWidth="1"/>
    <col min="10237" max="10237" width="12.85546875" style="98" customWidth="1"/>
    <col min="10238" max="10238" width="21.5703125" style="98" customWidth="1"/>
    <col min="10239" max="10239" width="15.5703125" style="98" customWidth="1"/>
    <col min="10240" max="10240" width="14.5703125" style="98" customWidth="1"/>
    <col min="10241" max="10241" width="19.42578125" style="98" customWidth="1"/>
    <col min="10242" max="10242" width="43" style="98" customWidth="1"/>
    <col min="10243" max="10243" width="9.5703125" style="98" bestFit="1" customWidth="1"/>
    <col min="10244" max="10244" width="11" style="98" customWidth="1"/>
    <col min="10245" max="10245" width="10" style="98" customWidth="1"/>
    <col min="10246" max="10246" width="8.85546875" style="98"/>
    <col min="10247" max="10247" width="14" style="98" customWidth="1"/>
    <col min="10248" max="10248" width="16.5703125" style="98" customWidth="1"/>
    <col min="10249" max="10487" width="8.85546875" style="98"/>
    <col min="10488" max="10488" width="1.5703125" style="98" bestFit="1" customWidth="1"/>
    <col min="10489" max="10489" width="14.85546875" style="98" customWidth="1"/>
    <col min="10490" max="10490" width="23.42578125" style="98" customWidth="1"/>
    <col min="10491" max="10491" width="78" style="98" customWidth="1"/>
    <col min="10492" max="10492" width="11" style="98" customWidth="1"/>
    <col min="10493" max="10493" width="12.85546875" style="98" customWidth="1"/>
    <col min="10494" max="10494" width="21.5703125" style="98" customWidth="1"/>
    <col min="10495" max="10495" width="15.5703125" style="98" customWidth="1"/>
    <col min="10496" max="10496" width="14.5703125" style="98" customWidth="1"/>
    <col min="10497" max="10497" width="19.42578125" style="98" customWidth="1"/>
    <col min="10498" max="10498" width="43" style="98" customWidth="1"/>
    <col min="10499" max="10499" width="9.5703125" style="98" bestFit="1" customWidth="1"/>
    <col min="10500" max="10500" width="11" style="98" customWidth="1"/>
    <col min="10501" max="10501" width="10" style="98" customWidth="1"/>
    <col min="10502" max="10502" width="8.85546875" style="98"/>
    <col min="10503" max="10503" width="14" style="98" customWidth="1"/>
    <col min="10504" max="10504" width="16.5703125" style="98" customWidth="1"/>
    <col min="10505" max="10743" width="8.85546875" style="98"/>
    <col min="10744" max="10744" width="1.5703125" style="98" bestFit="1" customWidth="1"/>
    <col min="10745" max="10745" width="14.85546875" style="98" customWidth="1"/>
    <col min="10746" max="10746" width="23.42578125" style="98" customWidth="1"/>
    <col min="10747" max="10747" width="78" style="98" customWidth="1"/>
    <col min="10748" max="10748" width="11" style="98" customWidth="1"/>
    <col min="10749" max="10749" width="12.85546875" style="98" customWidth="1"/>
    <col min="10750" max="10750" width="21.5703125" style="98" customWidth="1"/>
    <col min="10751" max="10751" width="15.5703125" style="98" customWidth="1"/>
    <col min="10752" max="10752" width="14.5703125" style="98" customWidth="1"/>
    <col min="10753" max="10753" width="19.42578125" style="98" customWidth="1"/>
    <col min="10754" max="10754" width="43" style="98" customWidth="1"/>
    <col min="10755" max="10755" width="9.5703125" style="98" bestFit="1" customWidth="1"/>
    <col min="10756" max="10756" width="11" style="98" customWidth="1"/>
    <col min="10757" max="10757" width="10" style="98" customWidth="1"/>
    <col min="10758" max="10758" width="8.85546875" style="98"/>
    <col min="10759" max="10759" width="14" style="98" customWidth="1"/>
    <col min="10760" max="10760" width="16.5703125" style="98" customWidth="1"/>
    <col min="10761" max="10999" width="8.85546875" style="98"/>
    <col min="11000" max="11000" width="1.5703125" style="98" bestFit="1" customWidth="1"/>
    <col min="11001" max="11001" width="14.85546875" style="98" customWidth="1"/>
    <col min="11002" max="11002" width="23.42578125" style="98" customWidth="1"/>
    <col min="11003" max="11003" width="78" style="98" customWidth="1"/>
    <col min="11004" max="11004" width="11" style="98" customWidth="1"/>
    <col min="11005" max="11005" width="12.85546875" style="98" customWidth="1"/>
    <col min="11006" max="11006" width="21.5703125" style="98" customWidth="1"/>
    <col min="11007" max="11007" width="15.5703125" style="98" customWidth="1"/>
    <col min="11008" max="11008" width="14.5703125" style="98" customWidth="1"/>
    <col min="11009" max="11009" width="19.42578125" style="98" customWidth="1"/>
    <col min="11010" max="11010" width="43" style="98" customWidth="1"/>
    <col min="11011" max="11011" width="9.5703125" style="98" bestFit="1" customWidth="1"/>
    <col min="11012" max="11012" width="11" style="98" customWidth="1"/>
    <col min="11013" max="11013" width="10" style="98" customWidth="1"/>
    <col min="11014" max="11014" width="8.85546875" style="98"/>
    <col min="11015" max="11015" width="14" style="98" customWidth="1"/>
    <col min="11016" max="11016" width="16.5703125" style="98" customWidth="1"/>
    <col min="11017" max="11255" width="8.85546875" style="98"/>
    <col min="11256" max="11256" width="1.5703125" style="98" bestFit="1" customWidth="1"/>
    <col min="11257" max="11257" width="14.85546875" style="98" customWidth="1"/>
    <col min="11258" max="11258" width="23.42578125" style="98" customWidth="1"/>
    <col min="11259" max="11259" width="78" style="98" customWidth="1"/>
    <col min="11260" max="11260" width="11" style="98" customWidth="1"/>
    <col min="11261" max="11261" width="12.85546875" style="98" customWidth="1"/>
    <col min="11262" max="11262" width="21.5703125" style="98" customWidth="1"/>
    <col min="11263" max="11263" width="15.5703125" style="98" customWidth="1"/>
    <col min="11264" max="11264" width="14.5703125" style="98" customWidth="1"/>
    <col min="11265" max="11265" width="19.42578125" style="98" customWidth="1"/>
    <col min="11266" max="11266" width="43" style="98" customWidth="1"/>
    <col min="11267" max="11267" width="9.5703125" style="98" bestFit="1" customWidth="1"/>
    <col min="11268" max="11268" width="11" style="98" customWidth="1"/>
    <col min="11269" max="11269" width="10" style="98" customWidth="1"/>
    <col min="11270" max="11270" width="8.85546875" style="98"/>
    <col min="11271" max="11271" width="14" style="98" customWidth="1"/>
    <col min="11272" max="11272" width="16.5703125" style="98" customWidth="1"/>
    <col min="11273" max="11511" width="8.85546875" style="98"/>
    <col min="11512" max="11512" width="1.5703125" style="98" bestFit="1" customWidth="1"/>
    <col min="11513" max="11513" width="14.85546875" style="98" customWidth="1"/>
    <col min="11514" max="11514" width="23.42578125" style="98" customWidth="1"/>
    <col min="11515" max="11515" width="78" style="98" customWidth="1"/>
    <col min="11516" max="11516" width="11" style="98" customWidth="1"/>
    <col min="11517" max="11517" width="12.85546875" style="98" customWidth="1"/>
    <col min="11518" max="11518" width="21.5703125" style="98" customWidth="1"/>
    <col min="11519" max="11519" width="15.5703125" style="98" customWidth="1"/>
    <col min="11520" max="11520" width="14.5703125" style="98" customWidth="1"/>
    <col min="11521" max="11521" width="19.42578125" style="98" customWidth="1"/>
    <col min="11522" max="11522" width="43" style="98" customWidth="1"/>
    <col min="11523" max="11523" width="9.5703125" style="98" bestFit="1" customWidth="1"/>
    <col min="11524" max="11524" width="11" style="98" customWidth="1"/>
    <col min="11525" max="11525" width="10" style="98" customWidth="1"/>
    <col min="11526" max="11526" width="8.85546875" style="98"/>
    <col min="11527" max="11527" width="14" style="98" customWidth="1"/>
    <col min="11528" max="11528" width="16.5703125" style="98" customWidth="1"/>
    <col min="11529" max="11767" width="8.85546875" style="98"/>
    <col min="11768" max="11768" width="1.5703125" style="98" bestFit="1" customWidth="1"/>
    <col min="11769" max="11769" width="14.85546875" style="98" customWidth="1"/>
    <col min="11770" max="11770" width="23.42578125" style="98" customWidth="1"/>
    <col min="11771" max="11771" width="78" style="98" customWidth="1"/>
    <col min="11772" max="11772" width="11" style="98" customWidth="1"/>
    <col min="11773" max="11773" width="12.85546875" style="98" customWidth="1"/>
    <col min="11774" max="11774" width="21.5703125" style="98" customWidth="1"/>
    <col min="11775" max="11775" width="15.5703125" style="98" customWidth="1"/>
    <col min="11776" max="11776" width="14.5703125" style="98" customWidth="1"/>
    <col min="11777" max="11777" width="19.42578125" style="98" customWidth="1"/>
    <col min="11778" max="11778" width="43" style="98" customWidth="1"/>
    <col min="11779" max="11779" width="9.5703125" style="98" bestFit="1" customWidth="1"/>
    <col min="11780" max="11780" width="11" style="98" customWidth="1"/>
    <col min="11781" max="11781" width="10" style="98" customWidth="1"/>
    <col min="11782" max="11782" width="8.85546875" style="98"/>
    <col min="11783" max="11783" width="14" style="98" customWidth="1"/>
    <col min="11784" max="11784" width="16.5703125" style="98" customWidth="1"/>
    <col min="11785" max="12023" width="8.85546875" style="98"/>
    <col min="12024" max="12024" width="1.5703125" style="98" bestFit="1" customWidth="1"/>
    <col min="12025" max="12025" width="14.85546875" style="98" customWidth="1"/>
    <col min="12026" max="12026" width="23.42578125" style="98" customWidth="1"/>
    <col min="12027" max="12027" width="78" style="98" customWidth="1"/>
    <col min="12028" max="12028" width="11" style="98" customWidth="1"/>
    <col min="12029" max="12029" width="12.85546875" style="98" customWidth="1"/>
    <col min="12030" max="12030" width="21.5703125" style="98" customWidth="1"/>
    <col min="12031" max="12031" width="15.5703125" style="98" customWidth="1"/>
    <col min="12032" max="12032" width="14.5703125" style="98" customWidth="1"/>
    <col min="12033" max="12033" width="19.42578125" style="98" customWidth="1"/>
    <col min="12034" max="12034" width="43" style="98" customWidth="1"/>
    <col min="12035" max="12035" width="9.5703125" style="98" bestFit="1" customWidth="1"/>
    <col min="12036" max="12036" width="11" style="98" customWidth="1"/>
    <col min="12037" max="12037" width="10" style="98" customWidth="1"/>
    <col min="12038" max="12038" width="8.85546875" style="98"/>
    <col min="12039" max="12039" width="14" style="98" customWidth="1"/>
    <col min="12040" max="12040" width="16.5703125" style="98" customWidth="1"/>
    <col min="12041" max="12279" width="8.85546875" style="98"/>
    <col min="12280" max="12280" width="1.5703125" style="98" bestFit="1" customWidth="1"/>
    <col min="12281" max="12281" width="14.85546875" style="98" customWidth="1"/>
    <col min="12282" max="12282" width="23.42578125" style="98" customWidth="1"/>
    <col min="12283" max="12283" width="78" style="98" customWidth="1"/>
    <col min="12284" max="12284" width="11" style="98" customWidth="1"/>
    <col min="12285" max="12285" width="12.85546875" style="98" customWidth="1"/>
    <col min="12286" max="12286" width="21.5703125" style="98" customWidth="1"/>
    <col min="12287" max="12287" width="15.5703125" style="98" customWidth="1"/>
    <col min="12288" max="12288" width="14.5703125" style="98" customWidth="1"/>
    <col min="12289" max="12289" width="19.42578125" style="98" customWidth="1"/>
    <col min="12290" max="12290" width="43" style="98" customWidth="1"/>
    <col min="12291" max="12291" width="9.5703125" style="98" bestFit="1" customWidth="1"/>
    <col min="12292" max="12292" width="11" style="98" customWidth="1"/>
    <col min="12293" max="12293" width="10" style="98" customWidth="1"/>
    <col min="12294" max="12294" width="8.85546875" style="98"/>
    <col min="12295" max="12295" width="14" style="98" customWidth="1"/>
    <col min="12296" max="12296" width="16.5703125" style="98" customWidth="1"/>
    <col min="12297" max="12535" width="8.85546875" style="98"/>
    <col min="12536" max="12536" width="1.5703125" style="98" bestFit="1" customWidth="1"/>
    <col min="12537" max="12537" width="14.85546875" style="98" customWidth="1"/>
    <col min="12538" max="12538" width="23.42578125" style="98" customWidth="1"/>
    <col min="12539" max="12539" width="78" style="98" customWidth="1"/>
    <col min="12540" max="12540" width="11" style="98" customWidth="1"/>
    <col min="12541" max="12541" width="12.85546875" style="98" customWidth="1"/>
    <col min="12542" max="12542" width="21.5703125" style="98" customWidth="1"/>
    <col min="12543" max="12543" width="15.5703125" style="98" customWidth="1"/>
    <col min="12544" max="12544" width="14.5703125" style="98" customWidth="1"/>
    <col min="12545" max="12545" width="19.42578125" style="98" customWidth="1"/>
    <col min="12546" max="12546" width="43" style="98" customWidth="1"/>
    <col min="12547" max="12547" width="9.5703125" style="98" bestFit="1" customWidth="1"/>
    <col min="12548" max="12548" width="11" style="98" customWidth="1"/>
    <col min="12549" max="12549" width="10" style="98" customWidth="1"/>
    <col min="12550" max="12550" width="8.85546875" style="98"/>
    <col min="12551" max="12551" width="14" style="98" customWidth="1"/>
    <col min="12552" max="12552" width="16.5703125" style="98" customWidth="1"/>
    <col min="12553" max="12791" width="8.85546875" style="98"/>
    <col min="12792" max="12792" width="1.5703125" style="98" bestFit="1" customWidth="1"/>
    <col min="12793" max="12793" width="14.85546875" style="98" customWidth="1"/>
    <col min="12794" max="12794" width="23.42578125" style="98" customWidth="1"/>
    <col min="12795" max="12795" width="78" style="98" customWidth="1"/>
    <col min="12796" max="12796" width="11" style="98" customWidth="1"/>
    <col min="12797" max="12797" width="12.85546875" style="98" customWidth="1"/>
    <col min="12798" max="12798" width="21.5703125" style="98" customWidth="1"/>
    <col min="12799" max="12799" width="15.5703125" style="98" customWidth="1"/>
    <col min="12800" max="12800" width="14.5703125" style="98" customWidth="1"/>
    <col min="12801" max="12801" width="19.42578125" style="98" customWidth="1"/>
    <col min="12802" max="12802" width="43" style="98" customWidth="1"/>
    <col min="12803" max="12803" width="9.5703125" style="98" bestFit="1" customWidth="1"/>
    <col min="12804" max="12804" width="11" style="98" customWidth="1"/>
    <col min="12805" max="12805" width="10" style="98" customWidth="1"/>
    <col min="12806" max="12806" width="8.85546875" style="98"/>
    <col min="12807" max="12807" width="14" style="98" customWidth="1"/>
    <col min="12808" max="12808" width="16.5703125" style="98" customWidth="1"/>
    <col min="12809" max="13047" width="8.85546875" style="98"/>
    <col min="13048" max="13048" width="1.5703125" style="98" bestFit="1" customWidth="1"/>
    <col min="13049" max="13049" width="14.85546875" style="98" customWidth="1"/>
    <col min="13050" max="13050" width="23.42578125" style="98" customWidth="1"/>
    <col min="13051" max="13051" width="78" style="98" customWidth="1"/>
    <col min="13052" max="13052" width="11" style="98" customWidth="1"/>
    <col min="13053" max="13053" width="12.85546875" style="98" customWidth="1"/>
    <col min="13054" max="13054" width="21.5703125" style="98" customWidth="1"/>
    <col min="13055" max="13055" width="15.5703125" style="98" customWidth="1"/>
    <col min="13056" max="13056" width="14.5703125" style="98" customWidth="1"/>
    <col min="13057" max="13057" width="19.42578125" style="98" customWidth="1"/>
    <col min="13058" max="13058" width="43" style="98" customWidth="1"/>
    <col min="13059" max="13059" width="9.5703125" style="98" bestFit="1" customWidth="1"/>
    <col min="13060" max="13060" width="11" style="98" customWidth="1"/>
    <col min="13061" max="13061" width="10" style="98" customWidth="1"/>
    <col min="13062" max="13062" width="8.85546875" style="98"/>
    <col min="13063" max="13063" width="14" style="98" customWidth="1"/>
    <col min="13064" max="13064" width="16.5703125" style="98" customWidth="1"/>
    <col min="13065" max="13303" width="8.85546875" style="98"/>
    <col min="13304" max="13304" width="1.5703125" style="98" bestFit="1" customWidth="1"/>
    <col min="13305" max="13305" width="14.85546875" style="98" customWidth="1"/>
    <col min="13306" max="13306" width="23.42578125" style="98" customWidth="1"/>
    <col min="13307" max="13307" width="78" style="98" customWidth="1"/>
    <col min="13308" max="13308" width="11" style="98" customWidth="1"/>
    <col min="13309" max="13309" width="12.85546875" style="98" customWidth="1"/>
    <col min="13310" max="13310" width="21.5703125" style="98" customWidth="1"/>
    <col min="13311" max="13311" width="15.5703125" style="98" customWidth="1"/>
    <col min="13312" max="13312" width="14.5703125" style="98" customWidth="1"/>
    <col min="13313" max="13313" width="19.42578125" style="98" customWidth="1"/>
    <col min="13314" max="13314" width="43" style="98" customWidth="1"/>
    <col min="13315" max="13315" width="9.5703125" style="98" bestFit="1" customWidth="1"/>
    <col min="13316" max="13316" width="11" style="98" customWidth="1"/>
    <col min="13317" max="13317" width="10" style="98" customWidth="1"/>
    <col min="13318" max="13318" width="8.85546875" style="98"/>
    <col min="13319" max="13319" width="14" style="98" customWidth="1"/>
    <col min="13320" max="13320" width="16.5703125" style="98" customWidth="1"/>
    <col min="13321" max="13559" width="8.85546875" style="98"/>
    <col min="13560" max="13560" width="1.5703125" style="98" bestFit="1" customWidth="1"/>
    <col min="13561" max="13561" width="14.85546875" style="98" customWidth="1"/>
    <col min="13562" max="13562" width="23.42578125" style="98" customWidth="1"/>
    <col min="13563" max="13563" width="78" style="98" customWidth="1"/>
    <col min="13564" max="13564" width="11" style="98" customWidth="1"/>
    <col min="13565" max="13565" width="12.85546875" style="98" customWidth="1"/>
    <col min="13566" max="13566" width="21.5703125" style="98" customWidth="1"/>
    <col min="13567" max="13567" width="15.5703125" style="98" customWidth="1"/>
    <col min="13568" max="13568" width="14.5703125" style="98" customWidth="1"/>
    <col min="13569" max="13569" width="19.42578125" style="98" customWidth="1"/>
    <col min="13570" max="13570" width="43" style="98" customWidth="1"/>
    <col min="13571" max="13571" width="9.5703125" style="98" bestFit="1" customWidth="1"/>
    <col min="13572" max="13572" width="11" style="98" customWidth="1"/>
    <col min="13573" max="13573" width="10" style="98" customWidth="1"/>
    <col min="13574" max="13574" width="8.85546875" style="98"/>
    <col min="13575" max="13575" width="14" style="98" customWidth="1"/>
    <col min="13576" max="13576" width="16.5703125" style="98" customWidth="1"/>
    <col min="13577" max="13815" width="8.85546875" style="98"/>
    <col min="13816" max="13816" width="1.5703125" style="98" bestFit="1" customWidth="1"/>
    <col min="13817" max="13817" width="14.85546875" style="98" customWidth="1"/>
    <col min="13818" max="13818" width="23.42578125" style="98" customWidth="1"/>
    <col min="13819" max="13819" width="78" style="98" customWidth="1"/>
    <col min="13820" max="13820" width="11" style="98" customWidth="1"/>
    <col min="13821" max="13821" width="12.85546875" style="98" customWidth="1"/>
    <col min="13822" max="13822" width="21.5703125" style="98" customWidth="1"/>
    <col min="13823" max="13823" width="15.5703125" style="98" customWidth="1"/>
    <col min="13824" max="13824" width="14.5703125" style="98" customWidth="1"/>
    <col min="13825" max="13825" width="19.42578125" style="98" customWidth="1"/>
    <col min="13826" max="13826" width="43" style="98" customWidth="1"/>
    <col min="13827" max="13827" width="9.5703125" style="98" bestFit="1" customWidth="1"/>
    <col min="13828" max="13828" width="11" style="98" customWidth="1"/>
    <col min="13829" max="13829" width="10" style="98" customWidth="1"/>
    <col min="13830" max="13830" width="8.85546875" style="98"/>
    <col min="13831" max="13831" width="14" style="98" customWidth="1"/>
    <col min="13832" max="13832" width="16.5703125" style="98" customWidth="1"/>
    <col min="13833" max="14071" width="8.85546875" style="98"/>
    <col min="14072" max="14072" width="1.5703125" style="98" bestFit="1" customWidth="1"/>
    <col min="14073" max="14073" width="14.85546875" style="98" customWidth="1"/>
    <col min="14074" max="14074" width="23.42578125" style="98" customWidth="1"/>
    <col min="14075" max="14075" width="78" style="98" customWidth="1"/>
    <col min="14076" max="14076" width="11" style="98" customWidth="1"/>
    <col min="14077" max="14077" width="12.85546875" style="98" customWidth="1"/>
    <col min="14078" max="14078" width="21.5703125" style="98" customWidth="1"/>
    <col min="14079" max="14079" width="15.5703125" style="98" customWidth="1"/>
    <col min="14080" max="14080" width="14.5703125" style="98" customWidth="1"/>
    <col min="14081" max="14081" width="19.42578125" style="98" customWidth="1"/>
    <col min="14082" max="14082" width="43" style="98" customWidth="1"/>
    <col min="14083" max="14083" width="9.5703125" style="98" bestFit="1" customWidth="1"/>
    <col min="14084" max="14084" width="11" style="98" customWidth="1"/>
    <col min="14085" max="14085" width="10" style="98" customWidth="1"/>
    <col min="14086" max="14086" width="8.85546875" style="98"/>
    <col min="14087" max="14087" width="14" style="98" customWidth="1"/>
    <col min="14088" max="14088" width="16.5703125" style="98" customWidth="1"/>
    <col min="14089" max="14327" width="8.85546875" style="98"/>
    <col min="14328" max="14328" width="1.5703125" style="98" bestFit="1" customWidth="1"/>
    <col min="14329" max="14329" width="14.85546875" style="98" customWidth="1"/>
    <col min="14330" max="14330" width="23.42578125" style="98" customWidth="1"/>
    <col min="14331" max="14331" width="78" style="98" customWidth="1"/>
    <col min="14332" max="14332" width="11" style="98" customWidth="1"/>
    <col min="14333" max="14333" width="12.85546875" style="98" customWidth="1"/>
    <col min="14334" max="14334" width="21.5703125" style="98" customWidth="1"/>
    <col min="14335" max="14335" width="15.5703125" style="98" customWidth="1"/>
    <col min="14336" max="14336" width="14.5703125" style="98" customWidth="1"/>
    <col min="14337" max="14337" width="19.42578125" style="98" customWidth="1"/>
    <col min="14338" max="14338" width="43" style="98" customWidth="1"/>
    <col min="14339" max="14339" width="9.5703125" style="98" bestFit="1" customWidth="1"/>
    <col min="14340" max="14340" width="11" style="98" customWidth="1"/>
    <col min="14341" max="14341" width="10" style="98" customWidth="1"/>
    <col min="14342" max="14342" width="8.85546875" style="98"/>
    <col min="14343" max="14343" width="14" style="98" customWidth="1"/>
    <col min="14344" max="14344" width="16.5703125" style="98" customWidth="1"/>
    <col min="14345" max="14583" width="8.85546875" style="98"/>
    <col min="14584" max="14584" width="1.5703125" style="98" bestFit="1" customWidth="1"/>
    <col min="14585" max="14585" width="14.85546875" style="98" customWidth="1"/>
    <col min="14586" max="14586" width="23.42578125" style="98" customWidth="1"/>
    <col min="14587" max="14587" width="78" style="98" customWidth="1"/>
    <col min="14588" max="14588" width="11" style="98" customWidth="1"/>
    <col min="14589" max="14589" width="12.85546875" style="98" customWidth="1"/>
    <col min="14590" max="14590" width="21.5703125" style="98" customWidth="1"/>
    <col min="14591" max="14591" width="15.5703125" style="98" customWidth="1"/>
    <col min="14592" max="14592" width="14.5703125" style="98" customWidth="1"/>
    <col min="14593" max="14593" width="19.42578125" style="98" customWidth="1"/>
    <col min="14594" max="14594" width="43" style="98" customWidth="1"/>
    <col min="14595" max="14595" width="9.5703125" style="98" bestFit="1" customWidth="1"/>
    <col min="14596" max="14596" width="11" style="98" customWidth="1"/>
    <col min="14597" max="14597" width="10" style="98" customWidth="1"/>
    <col min="14598" max="14598" width="8.85546875" style="98"/>
    <col min="14599" max="14599" width="14" style="98" customWidth="1"/>
    <col min="14600" max="14600" width="16.5703125" style="98" customWidth="1"/>
    <col min="14601" max="14839" width="8.85546875" style="98"/>
    <col min="14840" max="14840" width="1.5703125" style="98" bestFit="1" customWidth="1"/>
    <col min="14841" max="14841" width="14.85546875" style="98" customWidth="1"/>
    <col min="14842" max="14842" width="23.42578125" style="98" customWidth="1"/>
    <col min="14843" max="14843" width="78" style="98" customWidth="1"/>
    <col min="14844" max="14844" width="11" style="98" customWidth="1"/>
    <col min="14845" max="14845" width="12.85546875" style="98" customWidth="1"/>
    <col min="14846" max="14846" width="21.5703125" style="98" customWidth="1"/>
    <col min="14847" max="14847" width="15.5703125" style="98" customWidth="1"/>
    <col min="14848" max="14848" width="14.5703125" style="98" customWidth="1"/>
    <col min="14849" max="14849" width="19.42578125" style="98" customWidth="1"/>
    <col min="14850" max="14850" width="43" style="98" customWidth="1"/>
    <col min="14851" max="14851" width="9.5703125" style="98" bestFit="1" customWidth="1"/>
    <col min="14852" max="14852" width="11" style="98" customWidth="1"/>
    <col min="14853" max="14853" width="10" style="98" customWidth="1"/>
    <col min="14854" max="14854" width="8.85546875" style="98"/>
    <col min="14855" max="14855" width="14" style="98" customWidth="1"/>
    <col min="14856" max="14856" width="16.5703125" style="98" customWidth="1"/>
    <col min="14857" max="15095" width="8.85546875" style="98"/>
    <col min="15096" max="15096" width="1.5703125" style="98" bestFit="1" customWidth="1"/>
    <col min="15097" max="15097" width="14.85546875" style="98" customWidth="1"/>
    <col min="15098" max="15098" width="23.42578125" style="98" customWidth="1"/>
    <col min="15099" max="15099" width="78" style="98" customWidth="1"/>
    <col min="15100" max="15100" width="11" style="98" customWidth="1"/>
    <col min="15101" max="15101" width="12.85546875" style="98" customWidth="1"/>
    <col min="15102" max="15102" width="21.5703125" style="98" customWidth="1"/>
    <col min="15103" max="15103" width="15.5703125" style="98" customWidth="1"/>
    <col min="15104" max="15104" width="14.5703125" style="98" customWidth="1"/>
    <col min="15105" max="15105" width="19.42578125" style="98" customWidth="1"/>
    <col min="15106" max="15106" width="43" style="98" customWidth="1"/>
    <col min="15107" max="15107" width="9.5703125" style="98" bestFit="1" customWidth="1"/>
    <col min="15108" max="15108" width="11" style="98" customWidth="1"/>
    <col min="15109" max="15109" width="10" style="98" customWidth="1"/>
    <col min="15110" max="15110" width="8.85546875" style="98"/>
    <col min="15111" max="15111" width="14" style="98" customWidth="1"/>
    <col min="15112" max="15112" width="16.5703125" style="98" customWidth="1"/>
    <col min="15113" max="15351" width="8.85546875" style="98"/>
    <col min="15352" max="15352" width="1.5703125" style="98" bestFit="1" customWidth="1"/>
    <col min="15353" max="15353" width="14.85546875" style="98" customWidth="1"/>
    <col min="15354" max="15354" width="23.42578125" style="98" customWidth="1"/>
    <col min="15355" max="15355" width="78" style="98" customWidth="1"/>
    <col min="15356" max="15356" width="11" style="98" customWidth="1"/>
    <col min="15357" max="15357" width="12.85546875" style="98" customWidth="1"/>
    <col min="15358" max="15358" width="21.5703125" style="98" customWidth="1"/>
    <col min="15359" max="15359" width="15.5703125" style="98" customWidth="1"/>
    <col min="15360" max="15360" width="14.5703125" style="98" customWidth="1"/>
    <col min="15361" max="15361" width="19.42578125" style="98" customWidth="1"/>
    <col min="15362" max="15362" width="43" style="98" customWidth="1"/>
    <col min="15363" max="15363" width="9.5703125" style="98" bestFit="1" customWidth="1"/>
    <col min="15364" max="15364" width="11" style="98" customWidth="1"/>
    <col min="15365" max="15365" width="10" style="98" customWidth="1"/>
    <col min="15366" max="15366" width="8.85546875" style="98"/>
    <col min="15367" max="15367" width="14" style="98" customWidth="1"/>
    <col min="15368" max="15368" width="16.5703125" style="98" customWidth="1"/>
    <col min="15369" max="15607" width="8.85546875" style="98"/>
    <col min="15608" max="15608" width="1.5703125" style="98" bestFit="1" customWidth="1"/>
    <col min="15609" max="15609" width="14.85546875" style="98" customWidth="1"/>
    <col min="15610" max="15610" width="23.42578125" style="98" customWidth="1"/>
    <col min="15611" max="15611" width="78" style="98" customWidth="1"/>
    <col min="15612" max="15612" width="11" style="98" customWidth="1"/>
    <col min="15613" max="15613" width="12.85546875" style="98" customWidth="1"/>
    <col min="15614" max="15614" width="21.5703125" style="98" customWidth="1"/>
    <col min="15615" max="15615" width="15.5703125" style="98" customWidth="1"/>
    <col min="15616" max="15616" width="14.5703125" style="98" customWidth="1"/>
    <col min="15617" max="15617" width="19.42578125" style="98" customWidth="1"/>
    <col min="15618" max="15618" width="43" style="98" customWidth="1"/>
    <col min="15619" max="15619" width="9.5703125" style="98" bestFit="1" customWidth="1"/>
    <col min="15620" max="15620" width="11" style="98" customWidth="1"/>
    <col min="15621" max="15621" width="10" style="98" customWidth="1"/>
    <col min="15622" max="15622" width="8.85546875" style="98"/>
    <col min="15623" max="15623" width="14" style="98" customWidth="1"/>
    <col min="15624" max="15624" width="16.5703125" style="98" customWidth="1"/>
    <col min="15625" max="15863" width="8.85546875" style="98"/>
    <col min="15864" max="15864" width="1.5703125" style="98" bestFit="1" customWidth="1"/>
    <col min="15865" max="15865" width="14.85546875" style="98" customWidth="1"/>
    <col min="15866" max="15866" width="23.42578125" style="98" customWidth="1"/>
    <col min="15867" max="15867" width="78" style="98" customWidth="1"/>
    <col min="15868" max="15868" width="11" style="98" customWidth="1"/>
    <col min="15869" max="15869" width="12.85546875" style="98" customWidth="1"/>
    <col min="15870" max="15870" width="21.5703125" style="98" customWidth="1"/>
    <col min="15871" max="15871" width="15.5703125" style="98" customWidth="1"/>
    <col min="15872" max="15872" width="14.5703125" style="98" customWidth="1"/>
    <col min="15873" max="15873" width="19.42578125" style="98" customWidth="1"/>
    <col min="15874" max="15874" width="43" style="98" customWidth="1"/>
    <col min="15875" max="15875" width="9.5703125" style="98" bestFit="1" customWidth="1"/>
    <col min="15876" max="15876" width="11" style="98" customWidth="1"/>
    <col min="15877" max="15877" width="10" style="98" customWidth="1"/>
    <col min="15878" max="15878" width="8.85546875" style="98"/>
    <col min="15879" max="15879" width="14" style="98" customWidth="1"/>
    <col min="15880" max="15880" width="16.5703125" style="98" customWidth="1"/>
    <col min="15881" max="16119" width="8.85546875" style="98"/>
    <col min="16120" max="16120" width="1.5703125" style="98" bestFit="1" customWidth="1"/>
    <col min="16121" max="16121" width="14.85546875" style="98" customWidth="1"/>
    <col min="16122" max="16122" width="23.42578125" style="98" customWidth="1"/>
    <col min="16123" max="16123" width="78" style="98" customWidth="1"/>
    <col min="16124" max="16124" width="11" style="98" customWidth="1"/>
    <col min="16125" max="16125" width="12.85546875" style="98" customWidth="1"/>
    <col min="16126" max="16126" width="21.5703125" style="98" customWidth="1"/>
    <col min="16127" max="16127" width="15.5703125" style="98" customWidth="1"/>
    <col min="16128" max="16128" width="14.5703125" style="98" customWidth="1"/>
    <col min="16129" max="16129" width="19.42578125" style="98" customWidth="1"/>
    <col min="16130" max="16130" width="43" style="98" customWidth="1"/>
    <col min="16131" max="16131" width="9.5703125" style="98" bestFit="1" customWidth="1"/>
    <col min="16132" max="16132" width="11" style="98" customWidth="1"/>
    <col min="16133" max="16133" width="10" style="98" customWidth="1"/>
    <col min="16134" max="16134" width="8.85546875" style="98"/>
    <col min="16135" max="16135" width="14" style="98" customWidth="1"/>
    <col min="16136" max="16136" width="16.5703125" style="98" customWidth="1"/>
    <col min="16137" max="16384" width="8.85546875" style="98"/>
  </cols>
  <sheetData>
    <row r="1" spans="1:11">
      <c r="B1" s="1300"/>
      <c r="C1" s="1301"/>
      <c r="D1" s="1301"/>
      <c r="E1" s="1302"/>
      <c r="F1" s="1302"/>
      <c r="G1" s="2493" t="s">
        <v>118</v>
      </c>
      <c r="H1" s="2493"/>
      <c r="I1" s="2493"/>
      <c r="J1" s="2493"/>
      <c r="K1" s="2493"/>
    </row>
    <row r="2" spans="1:11">
      <c r="B2" s="1300"/>
      <c r="C2" s="1301"/>
      <c r="D2" s="1301"/>
      <c r="E2" s="1301"/>
      <c r="F2" s="1301"/>
      <c r="G2" s="1303" t="s">
        <v>257</v>
      </c>
      <c r="H2" s="1303"/>
      <c r="I2" s="1304" t="s">
        <v>10733</v>
      </c>
      <c r="J2" s="1304"/>
      <c r="K2" s="1304"/>
    </row>
    <row r="3" spans="1:11">
      <c r="B3" s="1300"/>
      <c r="C3" s="1301"/>
      <c r="D3" s="1301"/>
      <c r="E3" s="1301"/>
      <c r="F3" s="1301"/>
      <c r="G3" s="1305" t="s">
        <v>121</v>
      </c>
      <c r="H3" s="1305"/>
      <c r="I3" s="1306" t="s">
        <v>10734</v>
      </c>
      <c r="J3" s="1306"/>
      <c r="K3" s="1306"/>
    </row>
    <row r="4" spans="1:11">
      <c r="B4" s="1300"/>
      <c r="C4" s="1301"/>
      <c r="D4" s="1301"/>
      <c r="E4" s="1301"/>
      <c r="F4" s="1301"/>
      <c r="G4" s="1305" t="s">
        <v>123</v>
      </c>
      <c r="H4" s="1305"/>
      <c r="I4" s="1306" t="s">
        <v>10735</v>
      </c>
      <c r="J4" s="1306"/>
      <c r="K4" s="1306"/>
    </row>
    <row r="5" spans="1:11" ht="14.45">
      <c r="B5" s="1300"/>
      <c r="C5" s="1301"/>
      <c r="D5" s="1301"/>
      <c r="E5" s="1301"/>
      <c r="F5" s="1301"/>
      <c r="G5" s="1305" t="s">
        <v>20</v>
      </c>
      <c r="H5" s="1305"/>
      <c r="I5" s="1307"/>
      <c r="J5" s="2067">
        <f>300.8+29.6+107.9+126.2+399.6+383.1+18+17.8+39.2+53.3+209.8+5.2+5.5+112.7+175.9</f>
        <v>1984.6000000000004</v>
      </c>
      <c r="K5" s="1306"/>
    </row>
    <row r="6" spans="1:11" ht="15" customHeight="1">
      <c r="B6" s="1300"/>
      <c r="C6" s="1301"/>
      <c r="D6" s="1301"/>
      <c r="E6" s="1301"/>
      <c r="F6" s="1301"/>
      <c r="G6" s="1305" t="s">
        <v>125</v>
      </c>
      <c r="H6" s="1305"/>
      <c r="I6" s="1306" t="s">
        <v>10736</v>
      </c>
      <c r="J6" s="97">
        <v>27.3</v>
      </c>
      <c r="K6" s="1306"/>
    </row>
    <row r="7" spans="1:11" ht="15" customHeight="1">
      <c r="B7" s="1300"/>
      <c r="C7" s="1301"/>
      <c r="D7" s="1301"/>
      <c r="E7" s="1301"/>
      <c r="F7" s="1301"/>
      <c r="G7" s="1305" t="s">
        <v>127</v>
      </c>
      <c r="H7" s="1305"/>
      <c r="I7" s="1308"/>
      <c r="J7" s="1306"/>
      <c r="K7" s="1306"/>
    </row>
    <row r="8" spans="1:11" ht="15" customHeight="1">
      <c r="B8" s="1300"/>
      <c r="C8" s="1301"/>
      <c r="D8" s="1301"/>
      <c r="E8" s="1301"/>
      <c r="F8" s="1301"/>
      <c r="G8" s="1305"/>
      <c r="H8" s="1305"/>
      <c r="I8" s="1306"/>
      <c r="J8" s="1306"/>
      <c r="K8" s="1306"/>
    </row>
    <row r="9" spans="1:11" ht="15" hidden="1" customHeight="1">
      <c r="A9" s="776"/>
      <c r="B9" s="1285" t="s">
        <v>10737</v>
      </c>
      <c r="C9" s="1285"/>
      <c r="D9" s="1309" t="s">
        <v>10738</v>
      </c>
      <c r="E9" s="1285"/>
      <c r="F9" s="1285"/>
      <c r="G9" s="1285" t="s">
        <v>498</v>
      </c>
      <c r="H9" s="1285"/>
      <c r="I9" s="1310">
        <f>H9*E9</f>
        <v>0</v>
      </c>
      <c r="J9" s="1310" t="e">
        <f>I9*#REF!</f>
        <v>#REF!</v>
      </c>
      <c r="K9" s="1310" t="e">
        <f t="shared" ref="K9:K36" si="0">SUM(I9:J9)</f>
        <v>#REF!</v>
      </c>
    </row>
    <row r="10" spans="1:11" ht="15" hidden="1" customHeight="1">
      <c r="A10" s="776"/>
      <c r="B10" s="2068"/>
      <c r="C10" s="1301"/>
      <c r="D10" s="2068"/>
      <c r="E10" s="2068"/>
      <c r="F10" s="2068"/>
      <c r="G10" s="2068"/>
      <c r="H10" s="2068"/>
      <c r="I10" s="2068"/>
      <c r="J10" s="2068"/>
      <c r="K10" s="2068"/>
    </row>
    <row r="11" spans="1:11" ht="15" hidden="1" customHeight="1">
      <c r="A11" s="776"/>
      <c r="B11" s="2069" t="s">
        <v>10739</v>
      </c>
      <c r="C11" s="2069"/>
      <c r="D11" s="2070" t="s">
        <v>10740</v>
      </c>
      <c r="E11" s="2069"/>
      <c r="F11" s="2069"/>
      <c r="G11" s="2069" t="s">
        <v>10741</v>
      </c>
      <c r="H11" s="2069"/>
      <c r="I11" s="1311">
        <f>H11*E11</f>
        <v>0</v>
      </c>
      <c r="J11" s="1311" t="e">
        <f>I11*#REF!</f>
        <v>#REF!</v>
      </c>
      <c r="K11" s="1311" t="e">
        <f t="shared" si="0"/>
        <v>#REF!</v>
      </c>
    </row>
    <row r="12" spans="1:11" ht="15" hidden="1" customHeight="1">
      <c r="A12" s="776"/>
      <c r="B12" s="1285"/>
      <c r="C12" s="1285"/>
      <c r="D12" s="1285"/>
      <c r="E12" s="1285"/>
      <c r="F12" s="1285"/>
      <c r="G12" s="1285"/>
      <c r="H12" s="1285"/>
      <c r="I12" s="1285"/>
      <c r="J12" s="1285"/>
      <c r="K12" s="1285"/>
    </row>
    <row r="13" spans="1:11" ht="15" hidden="1" customHeight="1">
      <c r="A13" s="776"/>
      <c r="B13" s="2069" t="s">
        <v>10742</v>
      </c>
      <c r="C13" s="2069"/>
      <c r="D13" s="2070" t="s">
        <v>10743</v>
      </c>
      <c r="E13" s="2069"/>
      <c r="F13" s="2069"/>
      <c r="G13" s="2069"/>
      <c r="H13" s="2069"/>
      <c r="I13" s="1311"/>
      <c r="J13" s="1311"/>
      <c r="K13" s="1311"/>
    </row>
    <row r="14" spans="1:11" ht="15" hidden="1" customHeight="1">
      <c r="A14" s="776"/>
      <c r="B14" s="1285" t="s">
        <v>10744</v>
      </c>
      <c r="C14" s="1285" t="s">
        <v>10745</v>
      </c>
      <c r="D14" s="1309" t="s">
        <v>10746</v>
      </c>
      <c r="E14" s="1285"/>
      <c r="F14" s="1285"/>
      <c r="G14" s="1285" t="s">
        <v>275</v>
      </c>
      <c r="H14" s="1310"/>
      <c r="I14" s="1310">
        <f>H14*E14</f>
        <v>0</v>
      </c>
      <c r="J14" s="1310" t="e">
        <f>I14*#REF!</f>
        <v>#REF!</v>
      </c>
      <c r="K14" s="1310" t="e">
        <f t="shared" ref="K14" si="1">SUM(I14:J14)</f>
        <v>#REF!</v>
      </c>
    </row>
    <row r="15" spans="1:11" ht="15" hidden="1" customHeight="1">
      <c r="A15" s="776"/>
      <c r="B15" s="1285"/>
      <c r="C15" s="1285"/>
      <c r="D15" s="1285"/>
      <c r="E15" s="1285"/>
      <c r="F15" s="1285"/>
      <c r="G15" s="1285"/>
      <c r="H15" s="1285"/>
      <c r="I15" s="1285"/>
      <c r="J15" s="1285"/>
      <c r="K15" s="1285"/>
    </row>
    <row r="16" spans="1:11" ht="15" hidden="1" customHeight="1">
      <c r="A16" s="776"/>
      <c r="B16" s="2069" t="s">
        <v>10747</v>
      </c>
      <c r="C16" s="2069"/>
      <c r="D16" s="2070" t="s">
        <v>364</v>
      </c>
      <c r="E16" s="2069"/>
      <c r="F16" s="2069"/>
      <c r="G16" s="2069"/>
      <c r="H16" s="2069"/>
      <c r="I16" s="1311"/>
      <c r="J16" s="1311"/>
      <c r="K16" s="1311"/>
    </row>
    <row r="17" spans="1:11" ht="15" hidden="1" customHeight="1">
      <c r="A17" s="776"/>
      <c r="B17" s="1285" t="s">
        <v>365</v>
      </c>
      <c r="C17" s="1285" t="s">
        <v>10748</v>
      </c>
      <c r="D17" s="1309" t="s">
        <v>10749</v>
      </c>
      <c r="E17" s="1312"/>
      <c r="F17" s="1312"/>
      <c r="G17" s="2071" t="s">
        <v>275</v>
      </c>
      <c r="H17" s="1310"/>
      <c r="I17" s="1310">
        <f>H17*E17</f>
        <v>0</v>
      </c>
      <c r="J17" s="1310" t="e">
        <f>I17*#REF!</f>
        <v>#REF!</v>
      </c>
      <c r="K17" s="1310" t="e">
        <f t="shared" si="0"/>
        <v>#REF!</v>
      </c>
    </row>
    <row r="18" spans="1:11" ht="15" hidden="1" customHeight="1">
      <c r="A18" s="776"/>
      <c r="B18" s="1313" t="s">
        <v>10750</v>
      </c>
      <c r="C18" s="1313" t="s">
        <v>10751</v>
      </c>
      <c r="D18" s="1309" t="s">
        <v>10752</v>
      </c>
      <c r="E18" s="1314"/>
      <c r="F18" s="1314"/>
      <c r="G18" s="2072" t="s">
        <v>275</v>
      </c>
      <c r="H18" s="1310"/>
      <c r="I18" s="1310">
        <f>H18*E18</f>
        <v>0</v>
      </c>
      <c r="J18" s="1310" t="e">
        <f>I18*#REF!</f>
        <v>#REF!</v>
      </c>
      <c r="K18" s="1310" t="e">
        <f t="shared" ref="K18" si="2">SUM(I18:J18)</f>
        <v>#REF!</v>
      </c>
    </row>
    <row r="19" spans="1:11" ht="15" hidden="1" customHeight="1">
      <c r="A19" s="776"/>
      <c r="B19" s="1285"/>
      <c r="C19" s="1285"/>
      <c r="D19" s="1285"/>
      <c r="E19" s="1285"/>
      <c r="F19" s="1285"/>
      <c r="G19" s="1285"/>
      <c r="H19" s="1285"/>
      <c r="I19" s="1285"/>
      <c r="J19" s="1285"/>
      <c r="K19" s="1285"/>
    </row>
    <row r="20" spans="1:11" ht="15" hidden="1" customHeight="1">
      <c r="A20" s="776"/>
      <c r="B20" s="1285"/>
      <c r="C20" s="1285"/>
      <c r="D20" s="1285"/>
      <c r="E20" s="1285"/>
      <c r="F20" s="1285"/>
      <c r="G20" s="1285"/>
      <c r="H20" s="1285"/>
      <c r="I20" s="1285"/>
      <c r="J20" s="1285"/>
      <c r="K20" s="1285"/>
    </row>
    <row r="21" spans="1:11" ht="15" hidden="1" customHeight="1">
      <c r="A21" s="776"/>
      <c r="B21" s="2069" t="s">
        <v>10753</v>
      </c>
      <c r="C21" s="2069"/>
      <c r="D21" s="2070" t="s">
        <v>370</v>
      </c>
      <c r="E21" s="2069"/>
      <c r="F21" s="2069"/>
      <c r="G21" s="2069"/>
      <c r="H21" s="2069"/>
      <c r="I21" s="1311"/>
      <c r="J21" s="1311"/>
      <c r="K21" s="1311"/>
    </row>
    <row r="22" spans="1:11" ht="15" hidden="1" customHeight="1">
      <c r="A22" s="776"/>
      <c r="B22" s="1285" t="s">
        <v>10754</v>
      </c>
      <c r="C22" s="1285"/>
      <c r="D22" s="2073" t="s">
        <v>10755</v>
      </c>
      <c r="E22" s="1312"/>
      <c r="F22" s="1312"/>
      <c r="G22" s="2071" t="s">
        <v>275</v>
      </c>
      <c r="H22" s="1301"/>
      <c r="I22" s="1310">
        <f>H22*E22</f>
        <v>0</v>
      </c>
      <c r="J22" s="1310" t="e">
        <f>I22*#REF!</f>
        <v>#REF!</v>
      </c>
      <c r="K22" s="1310" t="e">
        <f t="shared" ref="K22:K23" si="3">SUM(I22:J22)</f>
        <v>#REF!</v>
      </c>
    </row>
    <row r="23" spans="1:11" ht="15" hidden="1" customHeight="1">
      <c r="A23" s="776"/>
      <c r="B23" s="1285" t="s">
        <v>371</v>
      </c>
      <c r="C23" s="1285"/>
      <c r="D23" s="2073" t="s">
        <v>10756</v>
      </c>
      <c r="E23" s="1312"/>
      <c r="F23" s="1312"/>
      <c r="G23" s="2071" t="s">
        <v>347</v>
      </c>
      <c r="H23" s="1301"/>
      <c r="I23" s="1310">
        <f t="shared" ref="I23" si="4">H23*E23</f>
        <v>0</v>
      </c>
      <c r="J23" s="1310" t="e">
        <f>I23*#REF!</f>
        <v>#REF!</v>
      </c>
      <c r="K23" s="1310" t="e">
        <f t="shared" si="3"/>
        <v>#REF!</v>
      </c>
    </row>
    <row r="24" spans="1:11" ht="15" hidden="1" customHeight="1">
      <c r="A24" s="776"/>
      <c r="B24" s="1285" t="s">
        <v>374</v>
      </c>
      <c r="C24" s="1285" t="s">
        <v>10757</v>
      </c>
      <c r="D24" s="2073" t="s">
        <v>10758</v>
      </c>
      <c r="E24" s="1312"/>
      <c r="F24" s="1312"/>
      <c r="G24" s="2071" t="s">
        <v>347</v>
      </c>
      <c r="H24" s="2074"/>
      <c r="I24" s="1310">
        <f>H24*E24</f>
        <v>0</v>
      </c>
      <c r="J24" s="1310" t="e">
        <f>I24*#REF!</f>
        <v>#REF!</v>
      </c>
      <c r="K24" s="1310" t="e">
        <f>SUM(I24:J24)</f>
        <v>#REF!</v>
      </c>
    </row>
    <row r="25" spans="1:11" ht="15" hidden="1" customHeight="1">
      <c r="A25" s="776"/>
      <c r="B25" s="1285" t="s">
        <v>10759</v>
      </c>
      <c r="C25" s="1285"/>
      <c r="D25" s="2073" t="s">
        <v>10760</v>
      </c>
      <c r="E25" s="1312"/>
      <c r="F25" s="1312"/>
      <c r="G25" s="2071" t="s">
        <v>275</v>
      </c>
      <c r="H25" s="2075"/>
      <c r="I25" s="1310">
        <f t="shared" ref="I25:I26" si="5">H25*E25</f>
        <v>0</v>
      </c>
      <c r="J25" s="1310" t="e">
        <f>I25*#REF!</f>
        <v>#REF!</v>
      </c>
      <c r="K25" s="1310" t="e">
        <f>SUM(I25:J25)</f>
        <v>#REF!</v>
      </c>
    </row>
    <row r="26" spans="1:11" ht="15" hidden="1" customHeight="1">
      <c r="A26" s="776"/>
      <c r="B26" s="1285" t="s">
        <v>10761</v>
      </c>
      <c r="C26" s="1285"/>
      <c r="D26" s="2073" t="s">
        <v>10762</v>
      </c>
      <c r="E26" s="1312"/>
      <c r="F26" s="1312"/>
      <c r="G26" s="2071" t="s">
        <v>275</v>
      </c>
      <c r="H26" s="1301"/>
      <c r="I26" s="1310">
        <f t="shared" si="5"/>
        <v>0</v>
      </c>
      <c r="J26" s="1310" t="e">
        <f>I26*#REF!</f>
        <v>#REF!</v>
      </c>
      <c r="K26" s="1310" t="e">
        <f>SUM(I26:J26)</f>
        <v>#REF!</v>
      </c>
    </row>
    <row r="27" spans="1:11" ht="15" hidden="1" customHeight="1">
      <c r="A27" s="776"/>
      <c r="B27" s="1285"/>
      <c r="C27" s="1285"/>
      <c r="D27" s="1285"/>
      <c r="E27" s="1285"/>
      <c r="F27" s="1285"/>
      <c r="G27" s="1285"/>
      <c r="H27" s="1285"/>
      <c r="I27" s="1285"/>
      <c r="J27" s="1285"/>
      <c r="K27" s="1285"/>
    </row>
    <row r="28" spans="1:11" ht="15" hidden="1" customHeight="1">
      <c r="A28" s="776"/>
      <c r="B28" s="2069" t="s">
        <v>10763</v>
      </c>
      <c r="C28" s="2069"/>
      <c r="D28" s="2070" t="s">
        <v>10764</v>
      </c>
      <c r="E28" s="2069"/>
      <c r="F28" s="2069"/>
      <c r="G28" s="2069" t="s">
        <v>487</v>
      </c>
      <c r="H28" s="2069"/>
      <c r="I28" s="1311">
        <f>H28*E28</f>
        <v>0</v>
      </c>
      <c r="J28" s="1311" t="e">
        <f>I28*#REF!</f>
        <v>#REF!</v>
      </c>
      <c r="K28" s="1311" t="e">
        <f t="shared" si="0"/>
        <v>#REF!</v>
      </c>
    </row>
    <row r="29" spans="1:11" ht="15" hidden="1" customHeight="1">
      <c r="A29" s="776"/>
      <c r="B29" s="1285"/>
      <c r="C29" s="1285"/>
      <c r="D29" s="1285"/>
      <c r="E29" s="1285"/>
      <c r="F29" s="1285"/>
      <c r="G29" s="1285"/>
      <c r="H29" s="1285"/>
      <c r="I29" s="1285"/>
      <c r="J29" s="1285"/>
      <c r="K29" s="1285"/>
    </row>
    <row r="30" spans="1:11" ht="15" hidden="1" customHeight="1">
      <c r="A30" s="776"/>
      <c r="B30" s="2069" t="s">
        <v>10765</v>
      </c>
      <c r="C30" s="2069"/>
      <c r="D30" s="2070" t="s">
        <v>10766</v>
      </c>
      <c r="E30" s="2069"/>
      <c r="F30" s="2069"/>
      <c r="G30" s="2069"/>
      <c r="H30" s="2069"/>
      <c r="I30" s="1311"/>
      <c r="J30" s="1311"/>
      <c r="K30" s="1311"/>
    </row>
    <row r="31" spans="1:11" ht="15" hidden="1" customHeight="1">
      <c r="A31" s="776"/>
      <c r="B31" s="1313" t="s">
        <v>379</v>
      </c>
      <c r="C31" s="1313" t="s">
        <v>10767</v>
      </c>
      <c r="D31" s="2076" t="s">
        <v>10768</v>
      </c>
      <c r="E31" s="1314"/>
      <c r="F31" s="1314"/>
      <c r="G31" s="2072" t="s">
        <v>275</v>
      </c>
      <c r="H31" s="1310"/>
      <c r="I31" s="1310">
        <f>H31*E31</f>
        <v>0</v>
      </c>
      <c r="J31" s="1310" t="e">
        <f>I31*#REF!</f>
        <v>#REF!</v>
      </c>
      <c r="K31" s="1310" t="e">
        <f t="shared" si="0"/>
        <v>#REF!</v>
      </c>
    </row>
    <row r="32" spans="1:11" ht="15" hidden="1" customHeight="1">
      <c r="A32" s="776"/>
      <c r="B32" s="1285"/>
      <c r="C32" s="1285"/>
      <c r="D32" s="1285"/>
      <c r="E32" s="1285"/>
      <c r="F32" s="1285"/>
      <c r="G32" s="1285"/>
      <c r="H32" s="1285"/>
      <c r="I32" s="1285"/>
      <c r="J32" s="1285"/>
      <c r="K32" s="1285"/>
    </row>
    <row r="33" spans="1:11" ht="15" hidden="1" customHeight="1">
      <c r="A33" s="776"/>
      <c r="B33" s="2069" t="s">
        <v>10769</v>
      </c>
      <c r="C33" s="2069"/>
      <c r="D33" s="2070" t="s">
        <v>10770</v>
      </c>
      <c r="E33" s="2069"/>
      <c r="F33" s="2069"/>
      <c r="G33" s="2069"/>
      <c r="H33" s="2069"/>
      <c r="I33" s="1311"/>
      <c r="J33" s="1311"/>
      <c r="K33" s="1311"/>
    </row>
    <row r="34" spans="1:11" ht="15" hidden="1" customHeight="1">
      <c r="A34" s="776"/>
      <c r="B34" s="2069"/>
      <c r="C34" s="2069"/>
      <c r="D34" s="2070"/>
      <c r="E34" s="2069"/>
      <c r="F34" s="2069"/>
      <c r="G34" s="2069"/>
      <c r="H34" s="2069"/>
      <c r="I34" s="1311"/>
      <c r="J34" s="1311"/>
      <c r="K34" s="1311"/>
    </row>
    <row r="35" spans="1:11" ht="15" hidden="1" customHeight="1">
      <c r="A35" s="776"/>
      <c r="B35" s="1285"/>
      <c r="C35" s="1285"/>
      <c r="D35" s="1285"/>
      <c r="E35" s="1285"/>
      <c r="F35" s="1285"/>
      <c r="G35" s="1285"/>
      <c r="H35" s="1285"/>
      <c r="I35" s="1285"/>
      <c r="J35" s="1285"/>
      <c r="K35" s="1285"/>
    </row>
    <row r="36" spans="1:11" ht="15" hidden="1" customHeight="1">
      <c r="A36" s="776"/>
      <c r="B36" s="1315" t="s">
        <v>10771</v>
      </c>
      <c r="C36" s="1315"/>
      <c r="D36" s="1316" t="s">
        <v>10772</v>
      </c>
      <c r="E36" s="1315"/>
      <c r="F36" s="1315"/>
      <c r="G36" s="1315" t="s">
        <v>498</v>
      </c>
      <c r="H36" s="1315"/>
      <c r="I36" s="1317">
        <f>H36*E36</f>
        <v>0</v>
      </c>
      <c r="J36" s="1317" t="e">
        <f>I36*#REF!</f>
        <v>#REF!</v>
      </c>
      <c r="K36" s="1317" t="e">
        <f t="shared" si="0"/>
        <v>#REF!</v>
      </c>
    </row>
    <row r="37" spans="1:11" ht="15" hidden="1" customHeight="1">
      <c r="A37" s="776"/>
      <c r="B37" s="2068"/>
      <c r="C37" s="1301"/>
      <c r="D37" s="2068"/>
      <c r="E37" s="2068"/>
      <c r="F37" s="2068"/>
      <c r="G37" s="2068"/>
      <c r="H37" s="1310"/>
      <c r="I37" s="1310"/>
      <c r="J37" s="1310"/>
      <c r="K37" s="1310"/>
    </row>
    <row r="38" spans="1:11" ht="15" hidden="1" customHeight="1">
      <c r="A38" s="776"/>
      <c r="B38" s="1318" t="s">
        <v>10773</v>
      </c>
      <c r="C38" s="1318"/>
      <c r="D38" s="1319" t="s">
        <v>4022</v>
      </c>
      <c r="E38" s="1318"/>
      <c r="F38" s="1318"/>
      <c r="G38" s="1318"/>
      <c r="H38" s="1318"/>
      <c r="I38" s="1320"/>
      <c r="J38" s="1320"/>
      <c r="K38" s="1320"/>
    </row>
    <row r="39" spans="1:11" ht="15" hidden="1" customHeight="1">
      <c r="A39" s="776"/>
      <c r="B39" s="2069" t="s">
        <v>10774</v>
      </c>
      <c r="C39" s="2069"/>
      <c r="D39" s="2070" t="s">
        <v>10775</v>
      </c>
      <c r="E39" s="2069"/>
      <c r="F39" s="2069"/>
      <c r="G39" s="2069"/>
      <c r="H39" s="2069"/>
      <c r="I39" s="1311"/>
      <c r="J39" s="1311"/>
      <c r="K39" s="1311"/>
    </row>
    <row r="40" spans="1:11" ht="15" hidden="1" customHeight="1">
      <c r="A40" s="776"/>
      <c r="B40" s="1285" t="s">
        <v>10776</v>
      </c>
      <c r="C40" s="1285"/>
      <c r="D40" s="2073" t="s">
        <v>10777</v>
      </c>
      <c r="E40" s="1312"/>
      <c r="F40" s="1312"/>
      <c r="G40" s="2071" t="s">
        <v>1797</v>
      </c>
      <c r="H40" s="1301"/>
      <c r="I40" s="1310">
        <f t="shared" ref="I40" si="6">H40*E40</f>
        <v>0</v>
      </c>
      <c r="J40" s="1310" t="e">
        <f>I40*#REF!</f>
        <v>#REF!</v>
      </c>
      <c r="K40" s="1310" t="e">
        <f t="shared" ref="K40:K69" si="7">SUM(I40:J40)</f>
        <v>#REF!</v>
      </c>
    </row>
    <row r="41" spans="1:11" ht="15" hidden="1" customHeight="1">
      <c r="A41" s="776"/>
      <c r="B41" s="2068"/>
      <c r="C41" s="1301"/>
      <c r="D41" s="2077"/>
      <c r="E41" s="2068"/>
      <c r="F41" s="2068"/>
      <c r="G41" s="2068"/>
      <c r="H41" s="2068"/>
      <c r="I41" s="1310"/>
      <c r="J41" s="1310"/>
      <c r="K41" s="1310"/>
    </row>
    <row r="42" spans="1:11" ht="15" hidden="1" customHeight="1">
      <c r="A42" s="776"/>
      <c r="B42" s="2069" t="s">
        <v>10778</v>
      </c>
      <c r="C42" s="2069"/>
      <c r="D42" s="2070" t="s">
        <v>10779</v>
      </c>
      <c r="E42" s="2069"/>
      <c r="F42" s="2069"/>
      <c r="G42" s="2069"/>
      <c r="H42" s="2069"/>
      <c r="I42" s="2069"/>
      <c r="J42" s="2069"/>
      <c r="K42" s="2069"/>
    </row>
    <row r="43" spans="1:11" ht="15" hidden="1" customHeight="1">
      <c r="A43" s="776"/>
      <c r="B43" s="1285" t="s">
        <v>10780</v>
      </c>
      <c r="C43" s="1309"/>
      <c r="D43" s="1309" t="s">
        <v>10781</v>
      </c>
      <c r="E43" s="1285"/>
      <c r="F43" s="1285"/>
      <c r="G43" s="1285" t="s">
        <v>347</v>
      </c>
      <c r="H43" s="1309"/>
      <c r="I43" s="1310">
        <f>H43*E43</f>
        <v>0</v>
      </c>
      <c r="J43" s="1310" t="e">
        <f>I43*#REF!</f>
        <v>#REF!</v>
      </c>
      <c r="K43" s="1310" t="e">
        <f t="shared" si="7"/>
        <v>#REF!</v>
      </c>
    </row>
    <row r="44" spans="1:11" ht="15" hidden="1" customHeight="1">
      <c r="A44" s="776"/>
      <c r="B44" s="1285" t="s">
        <v>10782</v>
      </c>
      <c r="C44" s="1309"/>
      <c r="D44" s="1309" t="s">
        <v>10783</v>
      </c>
      <c r="E44" s="1285"/>
      <c r="F44" s="1285"/>
      <c r="G44" s="1285"/>
      <c r="H44" s="1309"/>
      <c r="I44" s="1310"/>
      <c r="J44" s="1310"/>
      <c r="K44" s="1310"/>
    </row>
    <row r="45" spans="1:11" ht="15" hidden="1" customHeight="1">
      <c r="A45" s="776"/>
      <c r="B45" s="1285" t="s">
        <v>10784</v>
      </c>
      <c r="C45" s="1309"/>
      <c r="D45" s="2073" t="s">
        <v>10785</v>
      </c>
      <c r="E45" s="1312"/>
      <c r="F45" s="1312"/>
      <c r="G45" s="2071" t="s">
        <v>347</v>
      </c>
      <c r="H45" s="1309"/>
      <c r="I45" s="1310">
        <f>H45*E45</f>
        <v>0</v>
      </c>
      <c r="J45" s="1310" t="e">
        <f>I45*#REF!</f>
        <v>#REF!</v>
      </c>
      <c r="K45" s="1310" t="e">
        <f t="shared" ref="K45" si="8">SUM(I45:J45)</f>
        <v>#REF!</v>
      </c>
    </row>
    <row r="46" spans="1:11" ht="15" hidden="1" customHeight="1">
      <c r="A46" s="776"/>
      <c r="B46" s="1285"/>
      <c r="C46" s="1309"/>
      <c r="D46" s="1309"/>
      <c r="E46" s="1285"/>
      <c r="F46" s="1285"/>
      <c r="G46" s="1285"/>
      <c r="H46" s="1309"/>
      <c r="I46" s="1310"/>
      <c r="J46" s="1310"/>
      <c r="K46" s="1310"/>
    </row>
    <row r="47" spans="1:11" ht="15" hidden="1" customHeight="1">
      <c r="A47" s="776"/>
      <c r="B47" s="1285" t="s">
        <v>404</v>
      </c>
      <c r="C47" s="1309"/>
      <c r="D47" s="1309" t="s">
        <v>10786</v>
      </c>
      <c r="E47" s="1285"/>
      <c r="F47" s="1285"/>
      <c r="G47" s="1285" t="s">
        <v>347</v>
      </c>
      <c r="H47" s="1309"/>
      <c r="I47" s="1310">
        <f>H47*E47</f>
        <v>0</v>
      </c>
      <c r="J47" s="1310" t="e">
        <f>I47*#REF!</f>
        <v>#REF!</v>
      </c>
      <c r="K47" s="1310" t="e">
        <f t="shared" si="7"/>
        <v>#REF!</v>
      </c>
    </row>
    <row r="48" spans="1:11" ht="15" hidden="1" customHeight="1">
      <c r="A48" s="776"/>
      <c r="B48" s="2068"/>
      <c r="C48" s="1301"/>
      <c r="D48" s="2068"/>
      <c r="E48" s="2068"/>
      <c r="F48" s="2068"/>
      <c r="G48" s="2068"/>
      <c r="H48" s="1309"/>
      <c r="I48" s="1310"/>
      <c r="J48" s="1310"/>
      <c r="K48" s="1310"/>
    </row>
    <row r="49" spans="1:11" ht="15" hidden="1" customHeight="1">
      <c r="A49" s="776"/>
      <c r="B49" s="1315" t="s">
        <v>10787</v>
      </c>
      <c r="C49" s="1315"/>
      <c r="D49" s="1316" t="s">
        <v>10788</v>
      </c>
      <c r="E49" s="1315"/>
      <c r="F49" s="1315"/>
      <c r="G49" s="1315"/>
      <c r="H49" s="1315"/>
      <c r="I49" s="1315"/>
      <c r="J49" s="1315"/>
      <c r="K49" s="1315"/>
    </row>
    <row r="50" spans="1:11" ht="15" hidden="1" customHeight="1">
      <c r="A50" s="776"/>
      <c r="B50" s="1321" t="s">
        <v>10789</v>
      </c>
      <c r="C50" s="1285" t="s">
        <v>10790</v>
      </c>
      <c r="D50" s="2078" t="s">
        <v>10791</v>
      </c>
      <c r="E50" s="2079"/>
      <c r="F50" s="2079"/>
      <c r="G50" s="2080" t="s">
        <v>368</v>
      </c>
      <c r="H50" s="1310"/>
      <c r="I50" s="1310">
        <f>H50*E50</f>
        <v>0</v>
      </c>
      <c r="J50" s="1310" t="e">
        <f>I50*#REF!</f>
        <v>#REF!</v>
      </c>
      <c r="K50" s="1310" t="e">
        <f t="shared" ref="K50" si="9">SUM(I50:J50)</f>
        <v>#REF!</v>
      </c>
    </row>
    <row r="51" spans="1:11" ht="15" hidden="1" customHeight="1">
      <c r="A51" s="776"/>
      <c r="B51" s="2075"/>
      <c r="C51" s="2075"/>
      <c r="D51" s="2077"/>
      <c r="E51" s="2075"/>
      <c r="F51" s="2075"/>
      <c r="G51" s="2075"/>
      <c r="H51" s="2075"/>
      <c r="I51" s="1310"/>
      <c r="J51" s="1310"/>
      <c r="K51" s="1310"/>
    </row>
    <row r="52" spans="1:11" ht="15" hidden="1" customHeight="1">
      <c r="A52" s="776"/>
      <c r="B52" s="2069" t="s">
        <v>409</v>
      </c>
      <c r="C52" s="2069"/>
      <c r="D52" s="2070" t="s">
        <v>10792</v>
      </c>
      <c r="E52" s="2069"/>
      <c r="F52" s="2069"/>
      <c r="G52" s="2069"/>
      <c r="H52" s="2069"/>
      <c r="I52" s="1311"/>
      <c r="J52" s="1311"/>
      <c r="K52" s="1311"/>
    </row>
    <row r="53" spans="1:11" ht="15" hidden="1" customHeight="1">
      <c r="A53" s="776"/>
      <c r="B53" s="2074" t="s">
        <v>10793</v>
      </c>
      <c r="C53" s="2074"/>
      <c r="D53" s="2073" t="s">
        <v>10794</v>
      </c>
      <c r="E53" s="1312"/>
      <c r="F53" s="1312"/>
      <c r="G53" s="2071" t="s">
        <v>1797</v>
      </c>
      <c r="H53" s="1309"/>
      <c r="I53" s="1310">
        <f t="shared" ref="I53:I59" si="10">H53*E53</f>
        <v>0</v>
      </c>
      <c r="J53" s="1310" t="e">
        <f>I53*#REF!</f>
        <v>#REF!</v>
      </c>
      <c r="K53" s="1310" t="e">
        <f t="shared" ref="K53:K59" si="11">SUM(I53:J53)</f>
        <v>#REF!</v>
      </c>
    </row>
    <row r="54" spans="1:11" ht="15" hidden="1" customHeight="1">
      <c r="A54" s="776"/>
      <c r="B54" s="2074" t="s">
        <v>10795</v>
      </c>
      <c r="C54" s="2074" t="s">
        <v>10796</v>
      </c>
      <c r="D54" s="2076" t="s">
        <v>10797</v>
      </c>
      <c r="E54" s="1314"/>
      <c r="F54" s="1314"/>
      <c r="G54" s="2071" t="s">
        <v>1797</v>
      </c>
      <c r="H54" s="1310"/>
      <c r="I54" s="1310">
        <f t="shared" si="10"/>
        <v>0</v>
      </c>
      <c r="J54" s="1310" t="e">
        <f>I54*#REF!</f>
        <v>#REF!</v>
      </c>
      <c r="K54" s="1310" t="e">
        <f t="shared" si="11"/>
        <v>#REF!</v>
      </c>
    </row>
    <row r="55" spans="1:11" ht="15" hidden="1" customHeight="1">
      <c r="A55" s="776"/>
      <c r="B55" s="2074" t="s">
        <v>10798</v>
      </c>
      <c r="C55" s="2074" t="s">
        <v>399</v>
      </c>
      <c r="D55" s="2073" t="s">
        <v>10799</v>
      </c>
      <c r="E55" s="1312"/>
      <c r="F55" s="1312"/>
      <c r="G55" s="2071" t="s">
        <v>1797</v>
      </c>
      <c r="H55" s="1310"/>
      <c r="I55" s="1310">
        <f t="shared" si="10"/>
        <v>0</v>
      </c>
      <c r="J55" s="1310" t="e">
        <f>I55*#REF!</f>
        <v>#REF!</v>
      </c>
      <c r="K55" s="1310" t="e">
        <f t="shared" si="11"/>
        <v>#REF!</v>
      </c>
    </row>
    <row r="56" spans="1:11" ht="15" hidden="1" customHeight="1">
      <c r="A56" s="776"/>
      <c r="B56" s="2074" t="s">
        <v>411</v>
      </c>
      <c r="C56" s="2074" t="s">
        <v>10800</v>
      </c>
      <c r="D56" s="2076" t="s">
        <v>10801</v>
      </c>
      <c r="E56" s="1314"/>
      <c r="F56" s="1314"/>
      <c r="G56" s="2072" t="s">
        <v>275</v>
      </c>
      <c r="H56" s="1310"/>
      <c r="I56" s="1310">
        <f t="shared" si="10"/>
        <v>0</v>
      </c>
      <c r="J56" s="1310" t="e">
        <f>I56*#REF!</f>
        <v>#REF!</v>
      </c>
      <c r="K56" s="1310" t="e">
        <f t="shared" si="11"/>
        <v>#REF!</v>
      </c>
    </row>
    <row r="57" spans="1:11" ht="15" hidden="1" customHeight="1">
      <c r="A57" s="776"/>
      <c r="B57" s="2074" t="s">
        <v>414</v>
      </c>
      <c r="C57" s="2074"/>
      <c r="D57" s="2076" t="s">
        <v>10802</v>
      </c>
      <c r="E57" s="1314"/>
      <c r="F57" s="1314"/>
      <c r="G57" s="2072" t="s">
        <v>275</v>
      </c>
      <c r="H57" s="1309"/>
      <c r="I57" s="1310">
        <f t="shared" si="10"/>
        <v>0</v>
      </c>
      <c r="J57" s="1310" t="e">
        <f>I57*#REF!</f>
        <v>#REF!</v>
      </c>
      <c r="K57" s="1310" t="e">
        <f t="shared" si="11"/>
        <v>#REF!</v>
      </c>
    </row>
    <row r="58" spans="1:11" ht="15" hidden="1" customHeight="1">
      <c r="A58" s="776"/>
      <c r="B58" s="2074" t="s">
        <v>417</v>
      </c>
      <c r="C58" s="2074"/>
      <c r="D58" s="2076" t="s">
        <v>10803</v>
      </c>
      <c r="E58" s="1314"/>
      <c r="F58" s="1314"/>
      <c r="G58" s="2072" t="s">
        <v>347</v>
      </c>
      <c r="H58" s="1309"/>
      <c r="I58" s="1310">
        <f t="shared" si="10"/>
        <v>0</v>
      </c>
      <c r="J58" s="1310" t="e">
        <f>I58*#REF!</f>
        <v>#REF!</v>
      </c>
      <c r="K58" s="1310" t="e">
        <f t="shared" si="11"/>
        <v>#REF!</v>
      </c>
    </row>
    <row r="59" spans="1:11" ht="15" hidden="1" customHeight="1">
      <c r="A59" s="776"/>
      <c r="B59" s="2074" t="s">
        <v>420</v>
      </c>
      <c r="C59" s="2074"/>
      <c r="D59" s="2076" t="s">
        <v>10804</v>
      </c>
      <c r="E59" s="1314"/>
      <c r="F59" s="1314"/>
      <c r="G59" s="2072" t="s">
        <v>1797</v>
      </c>
      <c r="H59" s="1309"/>
      <c r="I59" s="1310">
        <f t="shared" si="10"/>
        <v>0</v>
      </c>
      <c r="J59" s="1310" t="e">
        <f>I59*#REF!</f>
        <v>#REF!</v>
      </c>
      <c r="K59" s="1310" t="e">
        <f t="shared" si="11"/>
        <v>#REF!</v>
      </c>
    </row>
    <row r="60" spans="1:11" ht="15" hidden="1" customHeight="1">
      <c r="A60" s="776"/>
      <c r="B60" s="2068"/>
      <c r="C60" s="1301"/>
      <c r="D60" s="2068"/>
      <c r="E60" s="1322"/>
      <c r="F60" s="1322"/>
      <c r="G60" s="1310"/>
      <c r="H60" s="1301"/>
      <c r="I60" s="1310"/>
      <c r="J60" s="1310"/>
      <c r="K60" s="1310"/>
    </row>
    <row r="61" spans="1:11" ht="15" hidden="1" customHeight="1">
      <c r="A61" s="776"/>
      <c r="B61" s="1318" t="s">
        <v>181</v>
      </c>
      <c r="C61" s="1318"/>
      <c r="D61" s="1319" t="s">
        <v>182</v>
      </c>
      <c r="E61" s="1318"/>
      <c r="F61" s="1318"/>
      <c r="G61" s="1318"/>
      <c r="H61" s="1318"/>
      <c r="I61" s="1318"/>
      <c r="J61" s="1318"/>
      <c r="K61" s="1318"/>
    </row>
    <row r="62" spans="1:11" ht="15" hidden="1" customHeight="1">
      <c r="A62" s="776"/>
      <c r="B62" s="1315" t="s">
        <v>342</v>
      </c>
      <c r="C62" s="1315"/>
      <c r="D62" s="1316" t="s">
        <v>343</v>
      </c>
      <c r="E62" s="1315"/>
      <c r="F62" s="1315"/>
      <c r="G62" s="1315" t="s">
        <v>487</v>
      </c>
      <c r="H62" s="1315"/>
      <c r="I62" s="1317">
        <f>H62*E62</f>
        <v>0</v>
      </c>
      <c r="J62" s="1317" t="e">
        <f>I62*#REF!</f>
        <v>#REF!</v>
      </c>
      <c r="K62" s="1317" t="e">
        <f t="shared" si="7"/>
        <v>#REF!</v>
      </c>
    </row>
    <row r="63" spans="1:11" ht="15" hidden="1" customHeight="1">
      <c r="A63" s="776"/>
      <c r="B63" s="2068"/>
      <c r="C63" s="1301"/>
      <c r="D63" s="2077"/>
      <c r="E63" s="1322"/>
      <c r="F63" s="1322"/>
      <c r="G63" s="1322"/>
      <c r="H63" s="1310"/>
      <c r="I63" s="1310"/>
      <c r="J63" s="1310"/>
      <c r="K63" s="1310"/>
    </row>
    <row r="64" spans="1:11" ht="15" hidden="1" customHeight="1">
      <c r="A64" s="776"/>
      <c r="B64" s="1315" t="s">
        <v>10805</v>
      </c>
      <c r="C64" s="1315"/>
      <c r="D64" s="1316" t="s">
        <v>10806</v>
      </c>
      <c r="E64" s="1315"/>
      <c r="F64" s="1315"/>
      <c r="G64" s="1315" t="s">
        <v>347</v>
      </c>
      <c r="H64" s="1315"/>
      <c r="I64" s="1317">
        <f t="shared" ref="I64:I117" si="12">H64*E64</f>
        <v>0</v>
      </c>
      <c r="J64" s="1317" t="e">
        <f>I64*#REF!</f>
        <v>#REF!</v>
      </c>
      <c r="K64" s="1317" t="e">
        <f t="shared" si="7"/>
        <v>#REF!</v>
      </c>
    </row>
    <row r="65" spans="1:11" ht="15" hidden="1" customHeight="1">
      <c r="A65" s="776"/>
      <c r="B65" s="2068"/>
      <c r="C65" s="1301"/>
      <c r="D65" s="2077"/>
      <c r="E65" s="1322"/>
      <c r="F65" s="1322"/>
      <c r="G65" s="1322"/>
      <c r="H65" s="1322"/>
      <c r="I65" s="1322"/>
      <c r="J65" s="1322"/>
      <c r="K65" s="1322"/>
    </row>
    <row r="66" spans="1:11" ht="15" hidden="1" customHeight="1">
      <c r="A66" s="776"/>
      <c r="B66" s="1323" t="s">
        <v>183</v>
      </c>
      <c r="C66" s="1323"/>
      <c r="D66" s="1324" t="s">
        <v>184</v>
      </c>
      <c r="E66" s="1323"/>
      <c r="F66" s="1323"/>
      <c r="G66" s="1323"/>
      <c r="H66" s="1323"/>
      <c r="I66" s="1325"/>
      <c r="J66" s="1325"/>
      <c r="K66" s="1325"/>
    </row>
    <row r="67" spans="1:11" ht="15" hidden="1" customHeight="1">
      <c r="A67" s="776"/>
      <c r="B67" s="1315" t="s">
        <v>10807</v>
      </c>
      <c r="C67" s="1315"/>
      <c r="D67" s="1316" t="s">
        <v>10808</v>
      </c>
      <c r="E67" s="1315"/>
      <c r="F67" s="1315"/>
      <c r="G67" s="1315"/>
      <c r="H67" s="1315"/>
      <c r="I67" s="1315"/>
      <c r="J67" s="1315"/>
      <c r="K67" s="1315"/>
    </row>
    <row r="68" spans="1:11" ht="15" hidden="1" customHeight="1">
      <c r="A68" s="776"/>
      <c r="B68" s="1285" t="s">
        <v>10809</v>
      </c>
      <c r="C68" s="1309"/>
      <c r="D68" s="1309" t="s">
        <v>10810</v>
      </c>
      <c r="E68" s="1285"/>
      <c r="F68" s="1285"/>
      <c r="G68" s="1285" t="s">
        <v>487</v>
      </c>
      <c r="H68" s="1310"/>
      <c r="I68" s="1310">
        <f t="shared" si="12"/>
        <v>0</v>
      </c>
      <c r="J68" s="1310" t="e">
        <f>I68*#REF!</f>
        <v>#REF!</v>
      </c>
      <c r="K68" s="1310" t="e">
        <f t="shared" si="7"/>
        <v>#REF!</v>
      </c>
    </row>
    <row r="69" spans="1:11" ht="15" hidden="1" customHeight="1">
      <c r="A69" s="776"/>
      <c r="B69" s="1285" t="s">
        <v>10811</v>
      </c>
      <c r="C69" s="1309"/>
      <c r="D69" s="1309" t="s">
        <v>10812</v>
      </c>
      <c r="E69" s="1285"/>
      <c r="F69" s="1285"/>
      <c r="G69" s="1285" t="s">
        <v>10813</v>
      </c>
      <c r="H69" s="1310"/>
      <c r="I69" s="1310">
        <f t="shared" si="12"/>
        <v>0</v>
      </c>
      <c r="J69" s="1310" t="e">
        <f>I69*#REF!</f>
        <v>#REF!</v>
      </c>
      <c r="K69" s="1310" t="e">
        <f t="shared" si="7"/>
        <v>#REF!</v>
      </c>
    </row>
    <row r="70" spans="1:11" ht="15" hidden="1" customHeight="1">
      <c r="A70" s="776"/>
      <c r="B70" s="2068"/>
      <c r="C70" s="1301"/>
      <c r="D70" s="2077"/>
      <c r="E70" s="1322"/>
      <c r="F70" s="1322"/>
      <c r="G70" s="1322"/>
      <c r="H70" s="1322"/>
      <c r="I70" s="1322"/>
      <c r="J70" s="1322"/>
      <c r="K70" s="1322"/>
    </row>
    <row r="71" spans="1:11" ht="15" hidden="1" customHeight="1">
      <c r="A71" s="776"/>
      <c r="B71" s="1318" t="s">
        <v>10814</v>
      </c>
      <c r="C71" s="1318"/>
      <c r="D71" s="1319" t="s">
        <v>10815</v>
      </c>
      <c r="E71" s="1318" t="s">
        <v>10816</v>
      </c>
      <c r="F71" s="1318"/>
      <c r="G71" s="1318"/>
      <c r="H71" s="1318"/>
      <c r="I71" s="1320"/>
      <c r="J71" s="1320" t="s">
        <v>117</v>
      </c>
      <c r="K71" s="1320" t="s">
        <v>10817</v>
      </c>
    </row>
    <row r="72" spans="1:11" ht="15" hidden="1" customHeight="1">
      <c r="A72" s="776"/>
      <c r="B72" s="1285" t="s">
        <v>10818</v>
      </c>
      <c r="C72" s="1285"/>
      <c r="D72" s="1309" t="s">
        <v>10819</v>
      </c>
      <c r="E72" s="1326"/>
      <c r="F72" s="1326"/>
      <c r="G72" s="1285" t="s">
        <v>368</v>
      </c>
      <c r="H72" s="1310"/>
      <c r="I72" s="1310"/>
      <c r="J72" s="1289"/>
      <c r="K72" s="1327" t="s">
        <v>368</v>
      </c>
    </row>
    <row r="73" spans="1:11" ht="15" hidden="1" customHeight="1">
      <c r="A73" s="776"/>
      <c r="B73" s="1285"/>
      <c r="C73" s="1285"/>
      <c r="D73" s="1309"/>
      <c r="E73" s="1328"/>
      <c r="F73" s="1328"/>
      <c r="G73" s="1285"/>
      <c r="H73" s="1310"/>
      <c r="I73" s="1310"/>
      <c r="J73" s="1310"/>
      <c r="K73" s="1310"/>
    </row>
    <row r="74" spans="1:11" ht="15" hidden="1" customHeight="1">
      <c r="A74" s="776"/>
      <c r="B74" s="1285"/>
      <c r="C74" s="1285"/>
      <c r="D74" s="1309"/>
      <c r="E74" s="1285"/>
      <c r="F74" s="1285"/>
      <c r="G74" s="1285"/>
      <c r="H74" s="1310"/>
      <c r="I74" s="1310"/>
      <c r="J74" s="1310"/>
      <c r="K74" s="1310"/>
    </row>
    <row r="75" spans="1:11" ht="15" hidden="1" customHeight="1">
      <c r="A75" s="776"/>
      <c r="B75" s="1285" t="s">
        <v>10820</v>
      </c>
      <c r="C75" s="1285"/>
      <c r="D75" s="1309" t="s">
        <v>10821</v>
      </c>
      <c r="E75" s="1285"/>
      <c r="F75" s="1285"/>
      <c r="G75" s="1285" t="s">
        <v>498</v>
      </c>
      <c r="H75" s="1285"/>
      <c r="I75" s="1310">
        <f t="shared" si="12"/>
        <v>0</v>
      </c>
      <c r="J75" s="1310" t="e">
        <f>I75*#REF!</f>
        <v>#REF!</v>
      </c>
      <c r="K75" s="1310" t="e">
        <f t="shared" ref="K75:K117" si="13">SUM(I75:J75)</f>
        <v>#REF!</v>
      </c>
    </row>
    <row r="76" spans="1:11" ht="15" hidden="1" customHeight="1">
      <c r="A76" s="776"/>
      <c r="B76" s="1285" t="s">
        <v>10822</v>
      </c>
      <c r="C76" s="1285"/>
      <c r="D76" s="1309" t="s">
        <v>10823</v>
      </c>
      <c r="E76" s="1285"/>
      <c r="F76" s="1285"/>
      <c r="G76" s="1285" t="s">
        <v>498</v>
      </c>
      <c r="H76" s="1285"/>
      <c r="I76" s="1310">
        <f t="shared" si="12"/>
        <v>0</v>
      </c>
      <c r="J76" s="1310" t="e">
        <f>I76*#REF!</f>
        <v>#REF!</v>
      </c>
      <c r="K76" s="1310" t="e">
        <f t="shared" si="13"/>
        <v>#REF!</v>
      </c>
    </row>
    <row r="77" spans="1:11" ht="15" hidden="1" customHeight="1">
      <c r="A77" s="776"/>
      <c r="B77" s="1285" t="s">
        <v>10824</v>
      </c>
      <c r="C77" s="1285"/>
      <c r="D77" s="1309" t="s">
        <v>10825</v>
      </c>
      <c r="E77" s="1285"/>
      <c r="F77" s="1285"/>
      <c r="G77" s="1285" t="s">
        <v>498</v>
      </c>
      <c r="H77" s="1285"/>
      <c r="I77" s="1310">
        <f t="shared" si="12"/>
        <v>0</v>
      </c>
      <c r="J77" s="1310" t="e">
        <f>I77*#REF!</f>
        <v>#REF!</v>
      </c>
      <c r="K77" s="1310" t="e">
        <f t="shared" si="13"/>
        <v>#REF!</v>
      </c>
    </row>
    <row r="78" spans="1:11" ht="15" hidden="1" customHeight="1">
      <c r="A78" s="776"/>
      <c r="B78" s="2068"/>
      <c r="C78" s="1301"/>
      <c r="D78" s="2077"/>
      <c r="E78" s="1322"/>
      <c r="F78" s="1322"/>
      <c r="G78" s="1322"/>
      <c r="H78" s="1310"/>
      <c r="I78" s="1310"/>
      <c r="J78" s="1310"/>
      <c r="K78" s="1310"/>
    </row>
    <row r="79" spans="1:11" ht="15" hidden="1" customHeight="1">
      <c r="A79" s="776"/>
      <c r="B79" s="1315" t="s">
        <v>10826</v>
      </c>
      <c r="C79" s="1315"/>
      <c r="D79" s="1316" t="s">
        <v>10827</v>
      </c>
      <c r="E79" s="1315"/>
      <c r="F79" s="1315"/>
      <c r="G79" s="1315"/>
      <c r="H79" s="1315"/>
      <c r="I79" s="1317"/>
      <c r="J79" s="1317"/>
      <c r="K79" s="1317"/>
    </row>
    <row r="80" spans="1:11" ht="15" hidden="1" customHeight="1">
      <c r="A80" s="776"/>
      <c r="B80" s="1285" t="s">
        <v>10828</v>
      </c>
      <c r="C80" s="1285"/>
      <c r="D80" s="1309" t="s">
        <v>10829</v>
      </c>
      <c r="E80" s="1329"/>
      <c r="F80" s="1329"/>
      <c r="G80" s="1285" t="s">
        <v>498</v>
      </c>
      <c r="H80" s="1310"/>
      <c r="I80" s="1310">
        <f t="shared" ref="I80" si="14">H80*E80</f>
        <v>0</v>
      </c>
      <c r="J80" s="1310" t="e">
        <f>I80*#REF!</f>
        <v>#REF!</v>
      </c>
      <c r="K80" s="1310" t="e">
        <f t="shared" ref="K80" si="15">SUM(I80:J80)</f>
        <v>#REF!</v>
      </c>
    </row>
    <row r="81" spans="1:11" ht="15" hidden="1" customHeight="1">
      <c r="A81" s="776"/>
      <c r="B81" s="1310"/>
      <c r="C81" s="1310"/>
      <c r="D81" s="1310"/>
      <c r="E81" s="1310"/>
      <c r="F81" s="1310"/>
      <c r="G81" s="1310"/>
      <c r="H81" s="1310"/>
      <c r="I81" s="1310"/>
      <c r="J81" s="1310"/>
      <c r="K81" s="1310"/>
    </row>
    <row r="82" spans="1:11" ht="15" hidden="1" customHeight="1">
      <c r="A82" s="776"/>
      <c r="B82" s="1315" t="s">
        <v>10830</v>
      </c>
      <c r="C82" s="1315"/>
      <c r="D82" s="1316" t="s">
        <v>10831</v>
      </c>
      <c r="E82" s="1315"/>
      <c r="F82" s="1315"/>
      <c r="G82" s="1315"/>
      <c r="H82" s="1315"/>
      <c r="I82" s="1317">
        <f t="shared" si="12"/>
        <v>0</v>
      </c>
      <c r="J82" s="1315"/>
      <c r="K82" s="1315"/>
    </row>
    <row r="83" spans="1:11" ht="15" hidden="1" customHeight="1">
      <c r="A83" s="776"/>
      <c r="B83" s="1285" t="s">
        <v>10832</v>
      </c>
      <c r="C83" s="1285"/>
      <c r="D83" s="1309" t="s">
        <v>10833</v>
      </c>
      <c r="E83" s="1285"/>
      <c r="F83" s="1285"/>
      <c r="G83" s="1285" t="s">
        <v>10834</v>
      </c>
      <c r="H83" s="1285"/>
      <c r="I83" s="1310">
        <f t="shared" si="12"/>
        <v>0</v>
      </c>
      <c r="J83" s="1310" t="e">
        <f>I83*#REF!</f>
        <v>#REF!</v>
      </c>
      <c r="K83" s="1310" t="e">
        <f t="shared" si="13"/>
        <v>#REF!</v>
      </c>
    </row>
    <row r="84" spans="1:11" ht="15" hidden="1" customHeight="1">
      <c r="A84" s="776"/>
      <c r="B84" s="1285" t="s">
        <v>10835</v>
      </c>
      <c r="C84" s="1285"/>
      <c r="D84" s="1309" t="s">
        <v>10836</v>
      </c>
      <c r="E84" s="1285"/>
      <c r="F84" s="1285"/>
      <c r="G84" s="1285" t="s">
        <v>10837</v>
      </c>
      <c r="H84" s="1285"/>
      <c r="I84" s="1310">
        <f t="shared" si="12"/>
        <v>0</v>
      </c>
      <c r="J84" s="1310" t="e">
        <f>I84*#REF!</f>
        <v>#REF!</v>
      </c>
      <c r="K84" s="1310" t="e">
        <f t="shared" si="13"/>
        <v>#REF!</v>
      </c>
    </row>
    <row r="85" spans="1:11" ht="15" hidden="1" customHeight="1">
      <c r="A85" s="776"/>
      <c r="B85" s="2068"/>
      <c r="C85" s="1301"/>
      <c r="D85" s="2077"/>
      <c r="E85" s="1322"/>
      <c r="F85" s="1322"/>
      <c r="G85" s="1322"/>
      <c r="H85" s="1310"/>
      <c r="I85" s="1310"/>
      <c r="J85" s="1310"/>
      <c r="K85" s="1310"/>
    </row>
    <row r="86" spans="1:11" ht="15" hidden="1" customHeight="1">
      <c r="A86" s="776"/>
      <c r="B86" s="1318" t="s">
        <v>10838</v>
      </c>
      <c r="C86" s="1318"/>
      <c r="D86" s="1319" t="s">
        <v>10839</v>
      </c>
      <c r="E86" s="1318"/>
      <c r="F86" s="1318"/>
      <c r="G86" s="1318"/>
      <c r="H86" s="1318"/>
      <c r="I86" s="1318"/>
      <c r="J86" s="1318"/>
      <c r="K86" s="1318"/>
    </row>
    <row r="87" spans="1:11" ht="15" hidden="1" customHeight="1">
      <c r="A87" s="776"/>
      <c r="B87" s="1315" t="s">
        <v>10840</v>
      </c>
      <c r="C87" s="1315"/>
      <c r="D87" s="1316" t="s">
        <v>10841</v>
      </c>
      <c r="E87" s="1315"/>
      <c r="F87" s="1315"/>
      <c r="G87" s="1315"/>
      <c r="H87" s="1315"/>
      <c r="I87" s="1315"/>
      <c r="J87" s="1315"/>
      <c r="K87" s="1315"/>
    </row>
    <row r="88" spans="1:11" ht="15" hidden="1" customHeight="1">
      <c r="A88" s="776"/>
      <c r="B88" s="1285" t="s">
        <v>10842</v>
      </c>
      <c r="C88" s="1285"/>
      <c r="D88" s="1309" t="s">
        <v>10843</v>
      </c>
      <c r="E88" s="1285"/>
      <c r="F88" s="1285"/>
      <c r="G88" s="1285" t="s">
        <v>322</v>
      </c>
      <c r="H88" s="1285"/>
      <c r="I88" s="1310">
        <f t="shared" si="12"/>
        <v>0</v>
      </c>
      <c r="J88" s="1310" t="e">
        <f>I88*#REF!</f>
        <v>#REF!</v>
      </c>
      <c r="K88" s="1310" t="e">
        <f t="shared" si="13"/>
        <v>#REF!</v>
      </c>
    </row>
    <row r="89" spans="1:11" ht="15" hidden="1" customHeight="1">
      <c r="A89" s="776"/>
      <c r="B89" s="1285" t="s">
        <v>10844</v>
      </c>
      <c r="C89" s="1285"/>
      <c r="D89" s="1309" t="s">
        <v>10845</v>
      </c>
      <c r="E89" s="1285"/>
      <c r="F89" s="1285"/>
      <c r="G89" s="1285" t="s">
        <v>10846</v>
      </c>
      <c r="H89" s="1285"/>
      <c r="I89" s="1310">
        <f t="shared" si="12"/>
        <v>0</v>
      </c>
      <c r="J89" s="1310" t="e">
        <f>I89*#REF!</f>
        <v>#REF!</v>
      </c>
      <c r="K89" s="1310" t="e">
        <f t="shared" si="13"/>
        <v>#REF!</v>
      </c>
    </row>
    <row r="90" spans="1:11" ht="15" hidden="1" customHeight="1">
      <c r="A90" s="776"/>
      <c r="B90" s="2068"/>
      <c r="C90" s="1301"/>
      <c r="D90" s="2077"/>
      <c r="E90" s="1322"/>
      <c r="F90" s="1322"/>
      <c r="G90" s="1322"/>
      <c r="H90" s="1310"/>
      <c r="I90" s="1310"/>
      <c r="J90" s="1310"/>
      <c r="K90" s="1310"/>
    </row>
    <row r="91" spans="1:11" ht="15" hidden="1" customHeight="1">
      <c r="A91" s="776"/>
      <c r="B91" s="1315" t="s">
        <v>10847</v>
      </c>
      <c r="C91" s="1315"/>
      <c r="D91" s="1316" t="s">
        <v>10848</v>
      </c>
      <c r="E91" s="1315"/>
      <c r="F91" s="1315"/>
      <c r="G91" s="1315"/>
      <c r="H91" s="1315"/>
      <c r="I91" s="1315"/>
      <c r="J91" s="1315"/>
      <c r="K91" s="1315"/>
    </row>
    <row r="92" spans="1:11" ht="15" hidden="1" customHeight="1">
      <c r="A92" s="776"/>
      <c r="B92" s="1285" t="s">
        <v>10849</v>
      </c>
      <c r="C92" s="1285"/>
      <c r="D92" s="1309" t="s">
        <v>10850</v>
      </c>
      <c r="E92" s="1285"/>
      <c r="F92" s="1285"/>
      <c r="G92" s="1285" t="s">
        <v>10851</v>
      </c>
      <c r="H92" s="1310"/>
      <c r="I92" s="1310">
        <f t="shared" si="12"/>
        <v>0</v>
      </c>
      <c r="J92" s="1310" t="e">
        <f>I92*#REF!</f>
        <v>#REF!</v>
      </c>
      <c r="K92" s="1310" t="e">
        <f t="shared" si="13"/>
        <v>#REF!</v>
      </c>
    </row>
    <row r="93" spans="1:11" ht="15" hidden="1" customHeight="1">
      <c r="A93" s="776"/>
      <c r="B93" s="1285" t="s">
        <v>10852</v>
      </c>
      <c r="C93" s="1285"/>
      <c r="D93" s="1309" t="s">
        <v>10845</v>
      </c>
      <c r="E93" s="1285"/>
      <c r="F93" s="1285"/>
      <c r="G93" s="1285" t="s">
        <v>10846</v>
      </c>
      <c r="H93" s="1310"/>
      <c r="I93" s="1310">
        <f t="shared" si="12"/>
        <v>0</v>
      </c>
      <c r="J93" s="1310" t="e">
        <f>I93*#REF!</f>
        <v>#REF!</v>
      </c>
      <c r="K93" s="1310" t="e">
        <f t="shared" si="13"/>
        <v>#REF!</v>
      </c>
    </row>
    <row r="94" spans="1:11" ht="15" hidden="1" customHeight="1">
      <c r="A94" s="776"/>
      <c r="B94" s="2068"/>
      <c r="C94" s="1301"/>
      <c r="D94" s="2077"/>
      <c r="E94" s="1322"/>
      <c r="F94" s="1322"/>
      <c r="G94" s="1322"/>
      <c r="H94" s="1310"/>
      <c r="I94" s="1310"/>
      <c r="J94" s="1310"/>
      <c r="K94" s="1310"/>
    </row>
    <row r="95" spans="1:11" ht="15" hidden="1" customHeight="1">
      <c r="A95" s="776"/>
      <c r="B95" s="1315" t="s">
        <v>10853</v>
      </c>
      <c r="C95" s="1315"/>
      <c r="D95" s="1316" t="s">
        <v>10854</v>
      </c>
      <c r="E95" s="1315"/>
      <c r="F95" s="1315"/>
      <c r="G95" s="1315"/>
      <c r="H95" s="1315"/>
      <c r="I95" s="1315"/>
      <c r="J95" s="1315"/>
      <c r="K95" s="1315"/>
    </row>
    <row r="96" spans="1:11" ht="15" hidden="1" customHeight="1">
      <c r="A96" s="776"/>
      <c r="B96" s="1285" t="s">
        <v>10855</v>
      </c>
      <c r="C96" s="1285"/>
      <c r="D96" s="1309" t="s">
        <v>10850</v>
      </c>
      <c r="E96" s="1285"/>
      <c r="F96" s="1285"/>
      <c r="G96" s="1285" t="s">
        <v>10851</v>
      </c>
      <c r="H96" s="1285"/>
      <c r="I96" s="1310">
        <f t="shared" si="12"/>
        <v>0</v>
      </c>
      <c r="J96" s="1310" t="e">
        <f>I96*#REF!</f>
        <v>#REF!</v>
      </c>
      <c r="K96" s="1310" t="e">
        <f t="shared" si="13"/>
        <v>#REF!</v>
      </c>
    </row>
    <row r="97" spans="1:11" ht="15" hidden="1" customHeight="1">
      <c r="A97" s="776"/>
      <c r="B97" s="1285" t="s">
        <v>10856</v>
      </c>
      <c r="C97" s="1285"/>
      <c r="D97" s="1309" t="s">
        <v>10845</v>
      </c>
      <c r="E97" s="1285"/>
      <c r="F97" s="1285"/>
      <c r="G97" s="1285" t="s">
        <v>10846</v>
      </c>
      <c r="H97" s="1285"/>
      <c r="I97" s="1310">
        <f t="shared" si="12"/>
        <v>0</v>
      </c>
      <c r="J97" s="1310" t="e">
        <f>I97*#REF!</f>
        <v>#REF!</v>
      </c>
      <c r="K97" s="1310" t="e">
        <f t="shared" si="13"/>
        <v>#REF!</v>
      </c>
    </row>
    <row r="98" spans="1:11" ht="15" hidden="1" customHeight="1">
      <c r="A98" s="776"/>
      <c r="B98" s="1285" t="s">
        <v>10857</v>
      </c>
      <c r="C98" s="1285"/>
      <c r="D98" s="1309" t="s">
        <v>10858</v>
      </c>
      <c r="E98" s="1285"/>
      <c r="F98" s="1285"/>
      <c r="G98" s="1285" t="s">
        <v>10851</v>
      </c>
      <c r="H98" s="1285"/>
      <c r="I98" s="1310">
        <f t="shared" si="12"/>
        <v>0</v>
      </c>
      <c r="J98" s="1310" t="e">
        <f>I98*#REF!</f>
        <v>#REF!</v>
      </c>
      <c r="K98" s="1310" t="e">
        <f t="shared" si="13"/>
        <v>#REF!</v>
      </c>
    </row>
    <row r="99" spans="1:11" ht="15" hidden="1" customHeight="1">
      <c r="A99" s="776"/>
      <c r="B99" s="1285" t="s">
        <v>10859</v>
      </c>
      <c r="C99" s="1285"/>
      <c r="D99" s="1309" t="s">
        <v>10860</v>
      </c>
      <c r="E99" s="1285"/>
      <c r="F99" s="1285"/>
      <c r="G99" s="1285" t="s">
        <v>10851</v>
      </c>
      <c r="H99" s="1285"/>
      <c r="I99" s="1310">
        <f t="shared" si="12"/>
        <v>0</v>
      </c>
      <c r="J99" s="1310" t="e">
        <f>I99*#REF!</f>
        <v>#REF!</v>
      </c>
      <c r="K99" s="1310" t="e">
        <f t="shared" si="13"/>
        <v>#REF!</v>
      </c>
    </row>
    <row r="100" spans="1:11" ht="15" hidden="1" customHeight="1">
      <c r="A100" s="776"/>
      <c r="B100" s="2068"/>
      <c r="C100" s="1301"/>
      <c r="D100" s="2077"/>
      <c r="E100" s="1322"/>
      <c r="F100" s="1322"/>
      <c r="G100" s="1322"/>
      <c r="H100" s="1310"/>
      <c r="I100" s="1310"/>
      <c r="J100" s="1310"/>
      <c r="K100" s="1310"/>
    </row>
    <row r="101" spans="1:11" ht="15" hidden="1" customHeight="1">
      <c r="A101" s="776"/>
      <c r="B101" s="1315" t="s">
        <v>10861</v>
      </c>
      <c r="C101" s="1315"/>
      <c r="D101" s="1316" t="s">
        <v>10862</v>
      </c>
      <c r="E101" s="1315"/>
      <c r="F101" s="1315"/>
      <c r="G101" s="1315"/>
      <c r="H101" s="1315"/>
      <c r="I101" s="1315"/>
      <c r="J101" s="1315"/>
      <c r="K101" s="1315"/>
    </row>
    <row r="102" spans="1:11" ht="15" hidden="1" customHeight="1">
      <c r="A102" s="776"/>
      <c r="B102" s="1285" t="s">
        <v>10863</v>
      </c>
      <c r="C102" s="1285"/>
      <c r="D102" s="1309" t="s">
        <v>10864</v>
      </c>
      <c r="E102" s="1285"/>
      <c r="F102" s="1285"/>
      <c r="G102" s="1285" t="s">
        <v>487</v>
      </c>
      <c r="H102" s="1285"/>
      <c r="I102" s="1310">
        <f t="shared" si="12"/>
        <v>0</v>
      </c>
      <c r="J102" s="1310" t="e">
        <f>I102*#REF!</f>
        <v>#REF!</v>
      </c>
      <c r="K102" s="1310" t="e">
        <f t="shared" si="13"/>
        <v>#REF!</v>
      </c>
    </row>
    <row r="103" spans="1:11" ht="15" hidden="1" customHeight="1">
      <c r="A103" s="776"/>
      <c r="B103" s="1285" t="s">
        <v>10865</v>
      </c>
      <c r="C103" s="1285"/>
      <c r="D103" s="1309" t="s">
        <v>10866</v>
      </c>
      <c r="E103" s="1285"/>
      <c r="F103" s="1285"/>
      <c r="G103" s="1285" t="s">
        <v>498</v>
      </c>
      <c r="H103" s="1285"/>
      <c r="I103" s="1310">
        <f t="shared" si="12"/>
        <v>0</v>
      </c>
      <c r="J103" s="1310" t="e">
        <f>I103*#REF!</f>
        <v>#REF!</v>
      </c>
      <c r="K103" s="1310" t="e">
        <f t="shared" si="13"/>
        <v>#REF!</v>
      </c>
    </row>
    <row r="104" spans="1:11" ht="15" hidden="1" customHeight="1">
      <c r="A104" s="776"/>
      <c r="B104" s="1285" t="s">
        <v>10867</v>
      </c>
      <c r="C104" s="1285"/>
      <c r="D104" s="1309" t="s">
        <v>464</v>
      </c>
      <c r="E104" s="1285"/>
      <c r="F104" s="1285"/>
      <c r="G104" s="1285" t="s">
        <v>10741</v>
      </c>
      <c r="H104" s="1285"/>
      <c r="I104" s="1310">
        <f t="shared" si="12"/>
        <v>0</v>
      </c>
      <c r="J104" s="1310" t="e">
        <f>I104*#REF!</f>
        <v>#REF!</v>
      </c>
      <c r="K104" s="1310" t="e">
        <f t="shared" si="13"/>
        <v>#REF!</v>
      </c>
    </row>
    <row r="105" spans="1:11" ht="15" hidden="1" customHeight="1">
      <c r="A105" s="776"/>
      <c r="B105" s="1285" t="s">
        <v>10868</v>
      </c>
      <c r="C105" s="1285"/>
      <c r="D105" s="1309" t="s">
        <v>494</v>
      </c>
      <c r="E105" s="1285"/>
      <c r="F105" s="1285"/>
      <c r="G105" s="1285" t="s">
        <v>498</v>
      </c>
      <c r="H105" s="1285"/>
      <c r="I105" s="1310">
        <f t="shared" si="12"/>
        <v>0</v>
      </c>
      <c r="J105" s="1310" t="e">
        <f>I105*#REF!</f>
        <v>#REF!</v>
      </c>
      <c r="K105" s="1310" t="e">
        <f t="shared" si="13"/>
        <v>#REF!</v>
      </c>
    </row>
    <row r="106" spans="1:11" ht="15" hidden="1" customHeight="1">
      <c r="A106" s="776"/>
      <c r="B106" s="1285"/>
      <c r="C106" s="1285"/>
      <c r="D106" s="1309"/>
      <c r="E106" s="1285"/>
      <c r="F106" s="1285"/>
      <c r="G106" s="1285"/>
      <c r="H106" s="1285"/>
      <c r="I106" s="1285"/>
      <c r="J106" s="1310"/>
      <c r="K106" s="1310"/>
    </row>
    <row r="107" spans="1:11" ht="15" hidden="1" customHeight="1">
      <c r="A107" s="776"/>
      <c r="B107" s="1315" t="s">
        <v>10869</v>
      </c>
      <c r="C107" s="1315"/>
      <c r="D107" s="1316" t="s">
        <v>10870</v>
      </c>
      <c r="E107" s="1315"/>
      <c r="F107" s="1315"/>
      <c r="G107" s="1315" t="s">
        <v>487</v>
      </c>
      <c r="H107" s="1315"/>
      <c r="I107" s="1317">
        <f t="shared" si="12"/>
        <v>0</v>
      </c>
      <c r="J107" s="1317" t="e">
        <f>I107*#REF!</f>
        <v>#REF!</v>
      </c>
      <c r="K107" s="1317" t="e">
        <f t="shared" si="13"/>
        <v>#REF!</v>
      </c>
    </row>
    <row r="108" spans="1:11" ht="15" hidden="1" customHeight="1">
      <c r="A108" s="776"/>
      <c r="B108" s="1285"/>
      <c r="C108" s="1285"/>
      <c r="D108" s="1285"/>
      <c r="E108" s="1285"/>
      <c r="F108" s="1285"/>
      <c r="G108" s="1285"/>
      <c r="H108" s="1285"/>
      <c r="I108" s="1285"/>
      <c r="J108" s="1310"/>
      <c r="K108" s="1310"/>
    </row>
    <row r="109" spans="1:11" ht="15" hidden="1" customHeight="1">
      <c r="A109" s="776"/>
      <c r="B109" s="1315" t="s">
        <v>10871</v>
      </c>
      <c r="C109" s="1315"/>
      <c r="D109" s="1316" t="s">
        <v>10872</v>
      </c>
      <c r="E109" s="1315"/>
      <c r="F109" s="1315"/>
      <c r="G109" s="1315"/>
      <c r="H109" s="1315"/>
      <c r="I109" s="1317">
        <f t="shared" si="12"/>
        <v>0</v>
      </c>
      <c r="J109" s="1317"/>
      <c r="K109" s="1317"/>
    </row>
    <row r="110" spans="1:11" ht="15" hidden="1" customHeight="1">
      <c r="A110" s="776"/>
      <c r="B110" s="1285" t="s">
        <v>10873</v>
      </c>
      <c r="C110" s="1285"/>
      <c r="D110" s="1309" t="s">
        <v>10874</v>
      </c>
      <c r="E110" s="1285"/>
      <c r="F110" s="1285"/>
      <c r="G110" s="1285" t="s">
        <v>10875</v>
      </c>
      <c r="H110" s="1285"/>
      <c r="I110" s="1310">
        <f t="shared" si="12"/>
        <v>0</v>
      </c>
      <c r="J110" s="1310" t="e">
        <f>I110*#REF!</f>
        <v>#REF!</v>
      </c>
      <c r="K110" s="1310" t="e">
        <f t="shared" si="13"/>
        <v>#REF!</v>
      </c>
    </row>
    <row r="111" spans="1:11" ht="15" hidden="1" customHeight="1">
      <c r="A111" s="776"/>
      <c r="B111" s="1285" t="s">
        <v>10876</v>
      </c>
      <c r="C111" s="1285"/>
      <c r="D111" s="1309" t="s">
        <v>10877</v>
      </c>
      <c r="E111" s="1285"/>
      <c r="F111" s="1285"/>
      <c r="G111" s="1285" t="s">
        <v>498</v>
      </c>
      <c r="H111" s="1285"/>
      <c r="I111" s="1310">
        <f t="shared" si="12"/>
        <v>0</v>
      </c>
      <c r="J111" s="1310" t="e">
        <f>I111*#REF!</f>
        <v>#REF!</v>
      </c>
      <c r="K111" s="1310" t="e">
        <f t="shared" si="13"/>
        <v>#REF!</v>
      </c>
    </row>
    <row r="112" spans="1:11" ht="15" hidden="1" customHeight="1">
      <c r="A112" s="776"/>
      <c r="B112" s="1285" t="s">
        <v>10878</v>
      </c>
      <c r="C112" s="1285"/>
      <c r="D112" s="1309" t="s">
        <v>10879</v>
      </c>
      <c r="E112" s="1285"/>
      <c r="F112" s="1285"/>
      <c r="G112" s="1285" t="s">
        <v>10851</v>
      </c>
      <c r="H112" s="1285"/>
      <c r="I112" s="1310">
        <f t="shared" si="12"/>
        <v>0</v>
      </c>
      <c r="J112" s="1310" t="e">
        <f>I112*#REF!</f>
        <v>#REF!</v>
      </c>
      <c r="K112" s="1310" t="e">
        <f t="shared" si="13"/>
        <v>#REF!</v>
      </c>
    </row>
    <row r="113" spans="1:11" ht="15" hidden="1" customHeight="1">
      <c r="A113" s="776"/>
      <c r="B113" s="1285" t="s">
        <v>10880</v>
      </c>
      <c r="C113" s="1285"/>
      <c r="D113" s="1309" t="s">
        <v>10881</v>
      </c>
      <c r="E113" s="1285"/>
      <c r="F113" s="1285"/>
      <c r="G113" s="1285" t="s">
        <v>10882</v>
      </c>
      <c r="H113" s="1285"/>
      <c r="I113" s="1310">
        <f t="shared" si="12"/>
        <v>0</v>
      </c>
      <c r="J113" s="1310" t="e">
        <f>I113*#REF!</f>
        <v>#REF!</v>
      </c>
      <c r="K113" s="1310" t="e">
        <f t="shared" si="13"/>
        <v>#REF!</v>
      </c>
    </row>
    <row r="114" spans="1:11" ht="15" hidden="1" customHeight="1">
      <c r="A114" s="776"/>
      <c r="B114" s="1285"/>
      <c r="C114" s="1285"/>
      <c r="D114" s="1309"/>
      <c r="E114" s="1285"/>
      <c r="F114" s="1285"/>
      <c r="G114" s="1285"/>
      <c r="H114" s="1285"/>
      <c r="I114" s="1285"/>
      <c r="J114" s="1310" t="e">
        <f>I114*#REF!</f>
        <v>#REF!</v>
      </c>
      <c r="K114" s="1310" t="e">
        <f t="shared" si="13"/>
        <v>#REF!</v>
      </c>
    </row>
    <row r="115" spans="1:11" ht="15" hidden="1" customHeight="1">
      <c r="A115" s="776"/>
      <c r="B115" s="1315" t="s">
        <v>10883</v>
      </c>
      <c r="C115" s="1315"/>
      <c r="D115" s="1316" t="s">
        <v>10884</v>
      </c>
      <c r="E115" s="1315"/>
      <c r="F115" s="1315"/>
      <c r="G115" s="1315" t="s">
        <v>10851</v>
      </c>
      <c r="H115" s="1315"/>
      <c r="I115" s="1317">
        <f t="shared" si="12"/>
        <v>0</v>
      </c>
      <c r="J115" s="1317" t="e">
        <f>I115*#REF!</f>
        <v>#REF!</v>
      </c>
      <c r="K115" s="1317" t="e">
        <f t="shared" si="13"/>
        <v>#REF!</v>
      </c>
    </row>
    <row r="116" spans="1:11" ht="15" hidden="1" customHeight="1">
      <c r="A116" s="776"/>
      <c r="B116" s="1285"/>
      <c r="C116" s="1285"/>
      <c r="D116" s="1309"/>
      <c r="E116" s="1285"/>
      <c r="F116" s="1285"/>
      <c r="G116" s="1285"/>
      <c r="H116" s="1285"/>
      <c r="I116" s="1285"/>
      <c r="J116" s="1310"/>
      <c r="K116" s="1310"/>
    </row>
    <row r="117" spans="1:11" ht="15" hidden="1" customHeight="1">
      <c r="A117" s="776"/>
      <c r="B117" s="1315" t="s">
        <v>10885</v>
      </c>
      <c r="C117" s="1315"/>
      <c r="D117" s="1316" t="s">
        <v>10886</v>
      </c>
      <c r="E117" s="1315"/>
      <c r="F117" s="1315"/>
      <c r="G117" s="1315" t="s">
        <v>10851</v>
      </c>
      <c r="H117" s="1315"/>
      <c r="I117" s="1317">
        <f t="shared" si="12"/>
        <v>0</v>
      </c>
      <c r="J117" s="1317" t="e">
        <f>I117*#REF!</f>
        <v>#REF!</v>
      </c>
      <c r="K117" s="1317" t="e">
        <f t="shared" si="13"/>
        <v>#REF!</v>
      </c>
    </row>
    <row r="118" spans="1:11" ht="15" hidden="1" customHeight="1">
      <c r="A118" s="776"/>
      <c r="B118" s="1330"/>
      <c r="C118" s="1331"/>
      <c r="D118" s="1332"/>
      <c r="E118" s="1322"/>
      <c r="F118" s="1322"/>
      <c r="G118" s="1333"/>
      <c r="H118" s="1310"/>
      <c r="I118" s="1310"/>
      <c r="J118" s="1310"/>
      <c r="K118" s="1310"/>
    </row>
    <row r="119" spans="1:11" ht="15" customHeight="1">
      <c r="A119" s="776"/>
      <c r="B119" s="1334" t="s">
        <v>138</v>
      </c>
      <c r="C119" s="2491" t="s">
        <v>139</v>
      </c>
      <c r="D119" s="2491"/>
      <c r="E119" s="2491"/>
      <c r="F119" s="2491"/>
      <c r="G119" s="2491"/>
      <c r="H119" s="2491"/>
      <c r="I119" s="2491"/>
      <c r="J119" s="2491"/>
      <c r="K119" s="2491"/>
    </row>
    <row r="120" spans="1:11" s="97" customFormat="1" ht="15" customHeight="1">
      <c r="A120" s="860"/>
      <c r="B120" s="1359" t="s">
        <v>259</v>
      </c>
      <c r="C120" s="1359" t="s">
        <v>260</v>
      </c>
      <c r="D120" s="1359"/>
      <c r="E120" s="1359" t="s">
        <v>10887</v>
      </c>
      <c r="F120" s="779"/>
      <c r="G120" s="1359"/>
      <c r="H120" s="1359"/>
      <c r="I120" s="1359"/>
      <c r="J120" s="1359" t="s">
        <v>10888</v>
      </c>
      <c r="K120" s="1359" t="s">
        <v>10817</v>
      </c>
    </row>
    <row r="121" spans="1:11" ht="15" hidden="1" customHeight="1">
      <c r="A121" s="776"/>
      <c r="B121" s="2069" t="s">
        <v>10889</v>
      </c>
      <c r="C121" s="2069"/>
      <c r="D121" s="2070" t="s">
        <v>10890</v>
      </c>
      <c r="E121" s="2069"/>
      <c r="F121" s="2069"/>
      <c r="G121" s="2069"/>
      <c r="H121" s="2069"/>
      <c r="I121" s="2069"/>
      <c r="J121" s="1311"/>
      <c r="K121" s="1311"/>
    </row>
    <row r="122" spans="1:11" ht="15" hidden="1" customHeight="1">
      <c r="A122" s="776"/>
      <c r="B122" s="1285" t="s">
        <v>10891</v>
      </c>
      <c r="C122" s="1285"/>
      <c r="D122" s="1309" t="s">
        <v>459</v>
      </c>
      <c r="E122" s="1285"/>
      <c r="F122" s="1285"/>
      <c r="G122" s="1285" t="s">
        <v>275</v>
      </c>
      <c r="H122" s="1285"/>
      <c r="I122" s="1310">
        <f t="shared" ref="I122:I134" si="16">H122*E122</f>
        <v>0</v>
      </c>
      <c r="J122" s="1310" t="e">
        <f>I122*#REF!</f>
        <v>#REF!</v>
      </c>
      <c r="K122" s="1310" t="e">
        <f t="shared" ref="K122:K142" si="17">SUM(I122:J122)</f>
        <v>#REF!</v>
      </c>
    </row>
    <row r="123" spans="1:11" ht="15" hidden="1" customHeight="1">
      <c r="A123" s="776"/>
      <c r="B123" s="1285" t="s">
        <v>10892</v>
      </c>
      <c r="C123" s="1285"/>
      <c r="D123" s="1309" t="s">
        <v>464</v>
      </c>
      <c r="E123" s="1285"/>
      <c r="F123" s="1285"/>
      <c r="G123" s="1285" t="s">
        <v>10741</v>
      </c>
      <c r="H123" s="1285"/>
      <c r="I123" s="1310">
        <f t="shared" si="16"/>
        <v>0</v>
      </c>
      <c r="J123" s="1310" t="e">
        <f>I123*#REF!</f>
        <v>#REF!</v>
      </c>
      <c r="K123" s="1310" t="e">
        <f t="shared" si="17"/>
        <v>#REF!</v>
      </c>
    </row>
    <row r="124" spans="1:11" ht="15" hidden="1" customHeight="1">
      <c r="A124" s="776"/>
      <c r="B124" s="1285" t="s">
        <v>10893</v>
      </c>
      <c r="C124" s="1285"/>
      <c r="D124" s="1309" t="s">
        <v>494</v>
      </c>
      <c r="E124" s="1285"/>
      <c r="F124" s="1285"/>
      <c r="G124" s="1285" t="s">
        <v>498</v>
      </c>
      <c r="H124" s="1285"/>
      <c r="I124" s="1310">
        <f t="shared" si="16"/>
        <v>0</v>
      </c>
      <c r="J124" s="1310" t="e">
        <f>I124*#REF!</f>
        <v>#REF!</v>
      </c>
      <c r="K124" s="1310" t="e">
        <f t="shared" si="17"/>
        <v>#REF!</v>
      </c>
    </row>
    <row r="125" spans="1:11" ht="15" hidden="1" customHeight="1">
      <c r="A125" s="776"/>
      <c r="B125" s="1285"/>
      <c r="C125" s="1285"/>
      <c r="D125" s="1309"/>
      <c r="E125" s="1285"/>
      <c r="F125" s="1285"/>
      <c r="G125" s="1285"/>
      <c r="H125" s="1285"/>
      <c r="I125" s="1285"/>
      <c r="J125" s="1310"/>
      <c r="K125" s="1310"/>
    </row>
    <row r="126" spans="1:11" ht="15" hidden="1" customHeight="1">
      <c r="A126" s="776"/>
      <c r="B126" s="2069" t="s">
        <v>10894</v>
      </c>
      <c r="C126" s="2069"/>
      <c r="D126" s="2070" t="s">
        <v>10895</v>
      </c>
      <c r="E126" s="2069"/>
      <c r="F126" s="2069"/>
      <c r="G126" s="2069"/>
      <c r="H126" s="2069"/>
      <c r="I126" s="2069"/>
      <c r="J126" s="1311"/>
      <c r="K126" s="1311"/>
    </row>
    <row r="127" spans="1:11" ht="15" hidden="1" customHeight="1">
      <c r="A127" s="776"/>
      <c r="B127" s="1285" t="s">
        <v>10896</v>
      </c>
      <c r="C127" s="1285"/>
      <c r="D127" s="1309" t="s">
        <v>459</v>
      </c>
      <c r="E127" s="1285"/>
      <c r="F127" s="1285"/>
      <c r="G127" s="1285" t="s">
        <v>275</v>
      </c>
      <c r="H127" s="1285"/>
      <c r="I127" s="1310">
        <f t="shared" si="16"/>
        <v>0</v>
      </c>
      <c r="J127" s="1310" t="e">
        <f>I127*#REF!</f>
        <v>#REF!</v>
      </c>
      <c r="K127" s="1310" t="e">
        <f t="shared" si="17"/>
        <v>#REF!</v>
      </c>
    </row>
    <row r="128" spans="1:11" ht="15" hidden="1" customHeight="1">
      <c r="A128" s="776"/>
      <c r="B128" s="1285" t="s">
        <v>10897</v>
      </c>
      <c r="C128" s="1285"/>
      <c r="D128" s="1309" t="s">
        <v>489</v>
      </c>
      <c r="E128" s="1285"/>
      <c r="F128" s="1285"/>
      <c r="G128" s="1285" t="s">
        <v>10741</v>
      </c>
      <c r="H128" s="1285"/>
      <c r="I128" s="1310">
        <f t="shared" si="16"/>
        <v>0</v>
      </c>
      <c r="J128" s="1310" t="e">
        <f>I128*#REF!</f>
        <v>#REF!</v>
      </c>
      <c r="K128" s="1310" t="e">
        <f t="shared" si="17"/>
        <v>#REF!</v>
      </c>
    </row>
    <row r="129" spans="1:11" ht="15" hidden="1" customHeight="1">
      <c r="A129" s="776"/>
      <c r="B129" s="1285" t="s">
        <v>10898</v>
      </c>
      <c r="C129" s="1285"/>
      <c r="D129" s="1309" t="s">
        <v>471</v>
      </c>
      <c r="E129" s="1285"/>
      <c r="F129" s="1285"/>
      <c r="G129" s="1285" t="s">
        <v>498</v>
      </c>
      <c r="H129" s="1285"/>
      <c r="I129" s="1310">
        <f t="shared" si="16"/>
        <v>0</v>
      </c>
      <c r="J129" s="1310" t="e">
        <f>I129*#REF!</f>
        <v>#REF!</v>
      </c>
      <c r="K129" s="1310" t="e">
        <f t="shared" si="17"/>
        <v>#REF!</v>
      </c>
    </row>
    <row r="130" spans="1:11" ht="15" hidden="1" customHeight="1">
      <c r="A130" s="776"/>
      <c r="B130" s="1285"/>
      <c r="C130" s="1285"/>
      <c r="D130" s="1309"/>
      <c r="E130" s="1285"/>
      <c r="F130" s="1285"/>
      <c r="G130" s="1285"/>
      <c r="H130" s="1285"/>
      <c r="I130" s="1310"/>
      <c r="J130" s="1310"/>
      <c r="K130" s="1310"/>
    </row>
    <row r="131" spans="1:11" ht="15" hidden="1" customHeight="1">
      <c r="A131" s="776"/>
      <c r="B131" s="2069" t="s">
        <v>10899</v>
      </c>
      <c r="C131" s="2069"/>
      <c r="D131" s="2070" t="s">
        <v>10900</v>
      </c>
      <c r="E131" s="2069"/>
      <c r="F131" s="2069"/>
      <c r="G131" s="2069"/>
      <c r="H131" s="2069"/>
      <c r="I131" s="1311"/>
      <c r="J131" s="1311"/>
      <c r="K131" s="1311"/>
    </row>
    <row r="132" spans="1:11" ht="15" hidden="1" customHeight="1">
      <c r="A132" s="776"/>
      <c r="B132" s="1285" t="s">
        <v>10901</v>
      </c>
      <c r="C132" s="1285"/>
      <c r="D132" s="1309" t="s">
        <v>483</v>
      </c>
      <c r="E132" s="1285"/>
      <c r="F132" s="1285"/>
      <c r="G132" s="1285" t="s">
        <v>275</v>
      </c>
      <c r="H132" s="1285"/>
      <c r="I132" s="1310">
        <f t="shared" si="16"/>
        <v>0</v>
      </c>
      <c r="J132" s="1310" t="e">
        <f>I132*#REF!</f>
        <v>#REF!</v>
      </c>
      <c r="K132" s="1310" t="e">
        <f t="shared" si="17"/>
        <v>#REF!</v>
      </c>
    </row>
    <row r="133" spans="1:11" ht="15" hidden="1" customHeight="1">
      <c r="A133" s="776"/>
      <c r="B133" s="1285" t="s">
        <v>10902</v>
      </c>
      <c r="C133" s="1285"/>
      <c r="D133" s="1309" t="s">
        <v>464</v>
      </c>
      <c r="E133" s="1285"/>
      <c r="F133" s="1285"/>
      <c r="G133" s="1285" t="s">
        <v>10741</v>
      </c>
      <c r="H133" s="1285"/>
      <c r="I133" s="1310">
        <f t="shared" si="16"/>
        <v>0</v>
      </c>
      <c r="J133" s="1310" t="e">
        <f>I133*#REF!</f>
        <v>#REF!</v>
      </c>
      <c r="K133" s="1310" t="e">
        <f t="shared" si="17"/>
        <v>#REF!</v>
      </c>
    </row>
    <row r="134" spans="1:11" ht="15" hidden="1" customHeight="1">
      <c r="A134" s="776"/>
      <c r="B134" s="1285" t="s">
        <v>10903</v>
      </c>
      <c r="C134" s="1285"/>
      <c r="D134" s="1309" t="s">
        <v>494</v>
      </c>
      <c r="E134" s="1285"/>
      <c r="F134" s="1285"/>
      <c r="G134" s="1285" t="s">
        <v>498</v>
      </c>
      <c r="H134" s="1285"/>
      <c r="I134" s="1310">
        <f t="shared" si="16"/>
        <v>0</v>
      </c>
      <c r="J134" s="1310" t="e">
        <f>I134*#REF!</f>
        <v>#REF!</v>
      </c>
      <c r="K134" s="1310" t="e">
        <f t="shared" si="17"/>
        <v>#REF!</v>
      </c>
    </row>
    <row r="135" spans="1:11" ht="15" hidden="1" customHeight="1">
      <c r="A135" s="776"/>
      <c r="B135" s="1285"/>
      <c r="C135" s="1285"/>
      <c r="D135" s="1309"/>
      <c r="E135" s="1285"/>
      <c r="F135" s="1285"/>
      <c r="G135" s="1285"/>
      <c r="H135" s="1285"/>
      <c r="I135" s="1310"/>
      <c r="J135" s="1310"/>
      <c r="K135" s="1310"/>
    </row>
    <row r="136" spans="1:11" ht="15" hidden="1" customHeight="1">
      <c r="A136" s="776"/>
      <c r="B136" s="1285"/>
      <c r="C136" s="1285"/>
      <c r="D136" s="1309"/>
      <c r="E136" s="1285"/>
      <c r="F136" s="1285"/>
      <c r="G136" s="1285"/>
      <c r="H136" s="1285"/>
      <c r="I136" s="1310"/>
      <c r="J136" s="1310"/>
      <c r="K136" s="1310"/>
    </row>
    <row r="137" spans="1:11" ht="15" hidden="1" customHeight="1">
      <c r="A137" s="776"/>
      <c r="B137" s="2069" t="s">
        <v>10904</v>
      </c>
      <c r="C137" s="2069"/>
      <c r="D137" s="2070" t="s">
        <v>530</v>
      </c>
      <c r="E137" s="2069"/>
      <c r="F137" s="2069"/>
      <c r="G137" s="2069" t="s">
        <v>322</v>
      </c>
      <c r="H137" s="2069"/>
      <c r="I137" s="1311" t="e">
        <f>H137*#REF!</f>
        <v>#REF!</v>
      </c>
      <c r="J137" s="1311" t="e">
        <f>I137*#REF!</f>
        <v>#REF!</v>
      </c>
      <c r="K137" s="1311" t="e">
        <f t="shared" si="17"/>
        <v>#REF!</v>
      </c>
    </row>
    <row r="138" spans="1:11" ht="15" hidden="1" customHeight="1">
      <c r="A138" s="776"/>
      <c r="B138" s="1285"/>
      <c r="C138" s="1285"/>
      <c r="D138" s="1309"/>
      <c r="E138" s="1285"/>
      <c r="F138" s="1285"/>
      <c r="G138" s="1285"/>
      <c r="H138" s="1285"/>
      <c r="I138" s="1310"/>
      <c r="J138" s="1310"/>
      <c r="K138" s="1310"/>
    </row>
    <row r="139" spans="1:11" ht="15" hidden="1" customHeight="1">
      <c r="A139" s="776"/>
      <c r="B139" s="2069" t="s">
        <v>10905</v>
      </c>
      <c r="C139" s="2069"/>
      <c r="D139" s="2070" t="s">
        <v>10906</v>
      </c>
      <c r="E139" s="2069"/>
      <c r="F139" s="2069"/>
      <c r="G139" s="2069" t="s">
        <v>912</v>
      </c>
      <c r="H139" s="2069"/>
      <c r="I139" s="1311" t="e">
        <f>H139*#REF!</f>
        <v>#REF!</v>
      </c>
      <c r="J139" s="1311" t="e">
        <f>I139*#REF!</f>
        <v>#REF!</v>
      </c>
      <c r="K139" s="1311" t="e">
        <f t="shared" si="17"/>
        <v>#REF!</v>
      </c>
    </row>
    <row r="140" spans="1:11" ht="15" hidden="1" customHeight="1">
      <c r="A140" s="776"/>
      <c r="B140" s="1285"/>
      <c r="C140" s="1285"/>
      <c r="D140" s="1309"/>
      <c r="E140" s="1285"/>
      <c r="F140" s="1285"/>
      <c r="G140" s="1285"/>
      <c r="H140" s="1285"/>
      <c r="I140" s="1310"/>
      <c r="J140" s="1310"/>
      <c r="K140" s="1310"/>
    </row>
    <row r="141" spans="1:11" ht="15" hidden="1" customHeight="1">
      <c r="A141" s="776"/>
      <c r="B141" s="1315" t="s">
        <v>10907</v>
      </c>
      <c r="C141" s="1315"/>
      <c r="D141" s="1316" t="s">
        <v>696</v>
      </c>
      <c r="E141" s="1315"/>
      <c r="F141" s="1315"/>
      <c r="G141" s="1315"/>
      <c r="H141" s="1315"/>
      <c r="I141" s="1315"/>
      <c r="J141" s="1315"/>
      <c r="K141" s="1315"/>
    </row>
    <row r="142" spans="1:11" ht="15" hidden="1" customHeight="1">
      <c r="A142" s="776"/>
      <c r="B142" s="2069" t="s">
        <v>10908</v>
      </c>
      <c r="C142" s="2069"/>
      <c r="D142" s="2070" t="s">
        <v>10909</v>
      </c>
      <c r="E142" s="2069"/>
      <c r="F142" s="2069"/>
      <c r="G142" s="2069" t="s">
        <v>498</v>
      </c>
      <c r="H142" s="2069"/>
      <c r="I142" s="1311" t="e">
        <f>H142*#REF!</f>
        <v>#REF!</v>
      </c>
      <c r="J142" s="1311" t="e">
        <f>I142*#REF!</f>
        <v>#REF!</v>
      </c>
      <c r="K142" s="1311" t="e">
        <f t="shared" si="17"/>
        <v>#REF!</v>
      </c>
    </row>
    <row r="143" spans="1:11" ht="15" hidden="1" customHeight="1">
      <c r="A143" s="776"/>
      <c r="B143" s="1285"/>
      <c r="C143" s="1285"/>
      <c r="D143" s="1309"/>
      <c r="E143" s="1285"/>
      <c r="F143" s="1285"/>
      <c r="G143" s="1285"/>
      <c r="H143" s="1285"/>
      <c r="I143" s="1310"/>
      <c r="J143" s="1310"/>
      <c r="K143" s="1310"/>
    </row>
    <row r="144" spans="1:11" ht="15" hidden="1" customHeight="1">
      <c r="A144" s="776"/>
      <c r="B144" s="2069" t="s">
        <v>10910</v>
      </c>
      <c r="C144" s="2069"/>
      <c r="D144" s="2070" t="s">
        <v>10911</v>
      </c>
      <c r="E144" s="2069"/>
      <c r="F144" s="2069"/>
      <c r="G144" s="2069" t="s">
        <v>10912</v>
      </c>
      <c r="H144" s="2069"/>
      <c r="I144" s="1311" t="e">
        <f>H144*#REF!</f>
        <v>#REF!</v>
      </c>
      <c r="J144" s="1311" t="e">
        <f>I144*#REF!</f>
        <v>#REF!</v>
      </c>
      <c r="K144" s="1311" t="e">
        <f t="shared" ref="K144:K260" si="18">SUM(I144:J144)</f>
        <v>#REF!</v>
      </c>
    </row>
    <row r="145" spans="1:11" ht="15" hidden="1" customHeight="1">
      <c r="A145" s="776"/>
      <c r="B145" s="1285"/>
      <c r="C145" s="1285"/>
      <c r="D145" s="1309"/>
      <c r="E145" s="1285"/>
      <c r="F145" s="1285"/>
      <c r="G145" s="1285"/>
      <c r="H145" s="1285"/>
      <c r="I145" s="1310"/>
      <c r="J145" s="1310"/>
      <c r="K145" s="1310"/>
    </row>
    <row r="146" spans="1:11" ht="15" hidden="1" customHeight="1">
      <c r="A146" s="776"/>
      <c r="B146" s="2069" t="s">
        <v>10913</v>
      </c>
      <c r="C146" s="2069"/>
      <c r="D146" s="2070" t="s">
        <v>10914</v>
      </c>
      <c r="E146" s="2069"/>
      <c r="F146" s="2069"/>
      <c r="G146" s="2069" t="s">
        <v>347</v>
      </c>
      <c r="H146" s="2069"/>
      <c r="I146" s="1311" t="e">
        <f>H146*#REF!</f>
        <v>#REF!</v>
      </c>
      <c r="J146" s="1311" t="e">
        <f>I146*#REF!</f>
        <v>#REF!</v>
      </c>
      <c r="K146" s="1311" t="e">
        <f t="shared" si="18"/>
        <v>#REF!</v>
      </c>
    </row>
    <row r="147" spans="1:11" ht="15" customHeight="1">
      <c r="A147" s="776"/>
      <c r="B147" s="2081" t="s">
        <v>185</v>
      </c>
      <c r="C147" s="2082" t="s">
        <v>10915</v>
      </c>
      <c r="D147" s="2082" t="s">
        <v>186</v>
      </c>
      <c r="E147" s="2082" t="s">
        <v>10915</v>
      </c>
      <c r="F147" s="2069"/>
      <c r="G147" s="2069"/>
      <c r="H147" s="2069"/>
      <c r="I147" s="1311"/>
      <c r="J147" s="2081" t="s">
        <v>10915</v>
      </c>
      <c r="K147" s="2081" t="s">
        <v>10915</v>
      </c>
    </row>
    <row r="148" spans="1:11" ht="15" customHeight="1">
      <c r="A148" s="776"/>
      <c r="B148" s="2083" t="s">
        <v>439</v>
      </c>
      <c r="C148" s="2084" t="s">
        <v>10915</v>
      </c>
      <c r="D148" s="2084" t="s">
        <v>10916</v>
      </c>
      <c r="E148" s="2085" t="s">
        <v>10915</v>
      </c>
      <c r="F148" s="2069"/>
      <c r="G148" s="2069"/>
      <c r="H148" s="2069"/>
      <c r="I148" s="1311"/>
      <c r="J148" s="2086" t="s">
        <v>10915</v>
      </c>
      <c r="K148" s="2086" t="s">
        <v>10915</v>
      </c>
    </row>
    <row r="149" spans="1:11" ht="15" customHeight="1">
      <c r="A149" s="776"/>
      <c r="B149" s="2087" t="s">
        <v>10917</v>
      </c>
      <c r="C149" s="2088" t="s">
        <v>10915</v>
      </c>
      <c r="D149" s="2088" t="s">
        <v>10918</v>
      </c>
      <c r="E149" s="2089" t="s">
        <v>10919</v>
      </c>
      <c r="F149" s="2090"/>
      <c r="G149" s="2090"/>
      <c r="H149" s="2090"/>
      <c r="I149" s="2091"/>
      <c r="J149" s="2092">
        <v>10.9</v>
      </c>
      <c r="K149" s="2092" t="s">
        <v>368</v>
      </c>
    </row>
    <row r="150" spans="1:11" ht="15" customHeight="1">
      <c r="A150" s="776"/>
      <c r="B150" s="2087" t="s">
        <v>444</v>
      </c>
      <c r="C150" s="2088" t="s">
        <v>10915</v>
      </c>
      <c r="D150" s="2088" t="s">
        <v>10920</v>
      </c>
      <c r="E150" s="2089" t="s">
        <v>10919</v>
      </c>
      <c r="F150" s="2090"/>
      <c r="G150" s="2090"/>
      <c r="H150" s="2090"/>
      <c r="I150" s="2091"/>
      <c r="J150" s="2092">
        <v>2.9</v>
      </c>
      <c r="K150" s="2092" t="s">
        <v>368</v>
      </c>
    </row>
    <row r="151" spans="1:11" ht="15" customHeight="1">
      <c r="A151" s="776"/>
      <c r="B151" s="2093" t="s">
        <v>10915</v>
      </c>
      <c r="C151" s="2094" t="s">
        <v>10915</v>
      </c>
      <c r="D151" s="2094" t="s">
        <v>10915</v>
      </c>
      <c r="E151" s="2095" t="s">
        <v>10915</v>
      </c>
      <c r="F151" s="2069"/>
      <c r="G151" s="2069"/>
      <c r="H151" s="2069"/>
      <c r="I151" s="1311"/>
      <c r="J151" s="2096" t="s">
        <v>10915</v>
      </c>
      <c r="K151" s="2096" t="s">
        <v>10915</v>
      </c>
    </row>
    <row r="152" spans="1:11" ht="15" customHeight="1">
      <c r="A152" s="776"/>
      <c r="B152" s="2087" t="s">
        <v>10917</v>
      </c>
      <c r="C152" s="2088" t="s">
        <v>10915</v>
      </c>
      <c r="D152" s="2088" t="s">
        <v>10918</v>
      </c>
      <c r="E152" s="2089" t="s">
        <v>10921</v>
      </c>
      <c r="F152" s="2090"/>
      <c r="G152" s="2090"/>
      <c r="H152" s="2090"/>
      <c r="I152" s="2091"/>
      <c r="J152" s="2092">
        <v>1.64</v>
      </c>
      <c r="K152" s="2092" t="s">
        <v>368</v>
      </c>
    </row>
    <row r="153" spans="1:11" ht="15" customHeight="1">
      <c r="A153" s="776"/>
      <c r="B153" s="2087" t="s">
        <v>444</v>
      </c>
      <c r="C153" s="2088" t="s">
        <v>10915</v>
      </c>
      <c r="D153" s="2088" t="s">
        <v>10920</v>
      </c>
      <c r="E153" s="2089" t="s">
        <v>10921</v>
      </c>
      <c r="F153" s="2090"/>
      <c r="G153" s="2090"/>
      <c r="H153" s="2090"/>
      <c r="I153" s="2091"/>
      <c r="J153" s="2092">
        <v>0.73</v>
      </c>
      <c r="K153" s="2092" t="s">
        <v>368</v>
      </c>
    </row>
    <row r="154" spans="1:11" ht="15" customHeight="1">
      <c r="A154" s="776"/>
      <c r="B154" s="2093" t="s">
        <v>10915</v>
      </c>
      <c r="C154" s="2097" t="s">
        <v>10915</v>
      </c>
      <c r="D154" s="2097" t="s">
        <v>10915</v>
      </c>
      <c r="E154" s="2097" t="s">
        <v>10915</v>
      </c>
      <c r="F154" s="2069"/>
      <c r="G154" s="2069"/>
      <c r="H154" s="2069"/>
      <c r="I154" s="1311"/>
      <c r="J154" s="2093" t="s">
        <v>10915</v>
      </c>
      <c r="K154" s="2093" t="s">
        <v>10915</v>
      </c>
    </row>
    <row r="155" spans="1:11" ht="15" customHeight="1">
      <c r="A155" s="776"/>
      <c r="B155" s="2098" t="s">
        <v>475</v>
      </c>
      <c r="C155" s="2085" t="s">
        <v>10915</v>
      </c>
      <c r="D155" s="2085" t="s">
        <v>10922</v>
      </c>
      <c r="E155" s="2085" t="s">
        <v>10915</v>
      </c>
      <c r="F155" s="2069"/>
      <c r="G155" s="2069"/>
      <c r="H155" s="2069"/>
      <c r="I155" s="1311"/>
      <c r="J155" s="2083" t="s">
        <v>10915</v>
      </c>
      <c r="K155" s="2083" t="s">
        <v>10915</v>
      </c>
    </row>
    <row r="156" spans="1:11" ht="15" customHeight="1">
      <c r="A156" s="776"/>
      <c r="B156" s="2099" t="s">
        <v>477</v>
      </c>
      <c r="C156" s="2100" t="s">
        <v>10915</v>
      </c>
      <c r="D156" s="2100" t="s">
        <v>10923</v>
      </c>
      <c r="E156" s="2101" t="s">
        <v>10915</v>
      </c>
      <c r="F156" s="2069"/>
      <c r="G156" s="2069"/>
      <c r="H156" s="2069"/>
      <c r="I156" s="1311"/>
      <c r="J156" s="2102" t="s">
        <v>10915</v>
      </c>
      <c r="K156" s="2102" t="s">
        <v>10915</v>
      </c>
    </row>
    <row r="157" spans="1:11" ht="15" customHeight="1">
      <c r="A157" s="776"/>
      <c r="B157" s="2092" t="s">
        <v>10924</v>
      </c>
      <c r="C157" s="2089" t="s">
        <v>10915</v>
      </c>
      <c r="D157" s="2089" t="s">
        <v>10925</v>
      </c>
      <c r="E157" s="2089" t="s">
        <v>10919</v>
      </c>
      <c r="F157" s="2090"/>
      <c r="G157" s="2090"/>
      <c r="H157" s="2090"/>
      <c r="I157" s="2091"/>
      <c r="J157" s="2092">
        <v>16.809999999999999</v>
      </c>
      <c r="K157" s="2092" t="s">
        <v>275</v>
      </c>
    </row>
    <row r="158" spans="1:11" ht="15" customHeight="1">
      <c r="A158" s="776"/>
      <c r="B158" s="2096"/>
      <c r="C158" s="2095"/>
      <c r="D158" s="2095"/>
      <c r="E158" s="2095"/>
      <c r="F158" s="2069"/>
      <c r="G158" s="2069"/>
      <c r="H158" s="2069"/>
      <c r="I158" s="1311"/>
      <c r="J158" s="2103" t="s">
        <v>10915</v>
      </c>
      <c r="K158" s="2103" t="s">
        <v>10915</v>
      </c>
    </row>
    <row r="159" spans="1:11" ht="15" customHeight="1">
      <c r="A159" s="776"/>
      <c r="B159" s="2092" t="s">
        <v>10924</v>
      </c>
      <c r="C159" s="2089" t="s">
        <v>10915</v>
      </c>
      <c r="D159" s="2089" t="s">
        <v>10925</v>
      </c>
      <c r="E159" s="2089" t="s">
        <v>10921</v>
      </c>
      <c r="F159" s="2090"/>
      <c r="G159" s="2090"/>
      <c r="H159" s="2090"/>
      <c r="I159" s="2104"/>
      <c r="J159" s="2105">
        <v>4.2</v>
      </c>
      <c r="K159" s="2105" t="s">
        <v>275</v>
      </c>
    </row>
    <row r="160" spans="1:11" ht="15" customHeight="1">
      <c r="A160" s="776"/>
      <c r="B160" s="2096" t="s">
        <v>10915</v>
      </c>
      <c r="C160" s="2095" t="s">
        <v>10915</v>
      </c>
      <c r="D160" s="2095" t="s">
        <v>10915</v>
      </c>
      <c r="E160" s="2095" t="s">
        <v>10915</v>
      </c>
      <c r="F160" s="2069"/>
      <c r="G160" s="2069"/>
      <c r="H160" s="2069"/>
      <c r="I160" s="2106"/>
      <c r="J160" s="2107"/>
      <c r="K160" s="2108"/>
    </row>
    <row r="161" spans="1:11" ht="15" customHeight="1">
      <c r="A161" s="776"/>
      <c r="B161" s="2109" t="s">
        <v>482</v>
      </c>
      <c r="C161" s="2110" t="s">
        <v>10915</v>
      </c>
      <c r="D161" s="2110" t="s">
        <v>483</v>
      </c>
      <c r="E161" s="2111" t="s">
        <v>10915</v>
      </c>
      <c r="F161" s="2069"/>
      <c r="G161" s="2069"/>
      <c r="H161" s="2069"/>
      <c r="I161" s="1311"/>
      <c r="J161" s="2112" t="s">
        <v>10915</v>
      </c>
      <c r="K161" s="2113" t="s">
        <v>10915</v>
      </c>
    </row>
    <row r="162" spans="1:11" ht="15" customHeight="1">
      <c r="A162" s="776"/>
      <c r="B162" s="2092" t="s">
        <v>10926</v>
      </c>
      <c r="C162" s="2089" t="s">
        <v>10915</v>
      </c>
      <c r="D162" s="2089" t="s">
        <v>483</v>
      </c>
      <c r="E162" s="2089" t="s">
        <v>10919</v>
      </c>
      <c r="F162" s="2090"/>
      <c r="G162" s="2090"/>
      <c r="H162" s="2090"/>
      <c r="I162" s="2091"/>
      <c r="J162" s="2092">
        <v>6.24</v>
      </c>
      <c r="K162" s="2092" t="s">
        <v>275</v>
      </c>
    </row>
    <row r="163" spans="1:11" ht="15" customHeight="1">
      <c r="A163" s="776"/>
      <c r="B163" s="2096" t="s">
        <v>10915</v>
      </c>
      <c r="C163" s="2095" t="s">
        <v>10915</v>
      </c>
      <c r="D163" s="2095" t="s">
        <v>10915</v>
      </c>
      <c r="E163" s="2095"/>
      <c r="F163" s="2069"/>
      <c r="G163" s="2069"/>
      <c r="H163" s="2069"/>
      <c r="I163" s="1311"/>
      <c r="J163" s="2096" t="s">
        <v>10915</v>
      </c>
      <c r="K163" s="2096" t="s">
        <v>10915</v>
      </c>
    </row>
    <row r="164" spans="1:11" ht="15" customHeight="1">
      <c r="A164" s="776"/>
      <c r="B164" s="2092" t="s">
        <v>10926</v>
      </c>
      <c r="C164" s="2089" t="s">
        <v>10915</v>
      </c>
      <c r="D164" s="2089" t="s">
        <v>483</v>
      </c>
      <c r="E164" s="2089" t="s">
        <v>10921</v>
      </c>
      <c r="F164" s="2090"/>
      <c r="G164" s="2090"/>
      <c r="H164" s="2090"/>
      <c r="I164" s="2091"/>
      <c r="J164" s="2092">
        <v>1.48</v>
      </c>
      <c r="K164" s="2092" t="s">
        <v>275</v>
      </c>
    </row>
    <row r="165" spans="1:11" ht="15" customHeight="1">
      <c r="A165" s="776"/>
      <c r="B165" s="2096" t="s">
        <v>10915</v>
      </c>
      <c r="C165" s="2095" t="s">
        <v>10915</v>
      </c>
      <c r="D165" s="2095" t="s">
        <v>10915</v>
      </c>
      <c r="E165" s="2095" t="s">
        <v>10915</v>
      </c>
      <c r="F165" s="2069"/>
      <c r="G165" s="2069"/>
      <c r="H165" s="2069"/>
      <c r="I165" s="1311"/>
      <c r="J165" s="2096" t="s">
        <v>10915</v>
      </c>
      <c r="K165" s="2096" t="s">
        <v>10915</v>
      </c>
    </row>
    <row r="166" spans="1:11" ht="15" customHeight="1">
      <c r="A166" s="776"/>
      <c r="B166" s="2109" t="s">
        <v>488</v>
      </c>
      <c r="C166" s="2110" t="s">
        <v>10915</v>
      </c>
      <c r="D166" s="2110" t="s">
        <v>464</v>
      </c>
      <c r="E166" s="2111" t="s">
        <v>10915</v>
      </c>
      <c r="F166" s="2069"/>
      <c r="G166" s="2069"/>
      <c r="H166" s="2069"/>
      <c r="I166" s="1311"/>
      <c r="J166" s="2114" t="s">
        <v>10915</v>
      </c>
      <c r="K166" s="2114" t="s">
        <v>10915</v>
      </c>
    </row>
    <row r="167" spans="1:11" ht="15" customHeight="1">
      <c r="A167" s="776"/>
      <c r="B167" s="2092" t="s">
        <v>10927</v>
      </c>
      <c r="C167" s="2089" t="s">
        <v>10915</v>
      </c>
      <c r="D167" s="2089" t="s">
        <v>10928</v>
      </c>
      <c r="E167" s="2089" t="s">
        <v>10919</v>
      </c>
      <c r="F167" s="2090"/>
      <c r="G167" s="2090"/>
      <c r="H167" s="2090"/>
      <c r="I167" s="2091"/>
      <c r="J167" s="2092">
        <v>51.8</v>
      </c>
      <c r="K167" s="2092" t="s">
        <v>468</v>
      </c>
    </row>
    <row r="168" spans="1:11" ht="15" customHeight="1">
      <c r="A168" s="776"/>
      <c r="B168" s="2092" t="s">
        <v>10929</v>
      </c>
      <c r="C168" s="2089" t="s">
        <v>10915</v>
      </c>
      <c r="D168" s="2089" t="s">
        <v>10930</v>
      </c>
      <c r="E168" s="2089" t="s">
        <v>10919</v>
      </c>
      <c r="F168" s="2090"/>
      <c r="G168" s="2090"/>
      <c r="H168" s="2090"/>
      <c r="I168" s="2091"/>
      <c r="J168" s="2092">
        <v>341</v>
      </c>
      <c r="K168" s="2092" t="s">
        <v>468</v>
      </c>
    </row>
    <row r="169" spans="1:11" ht="15" customHeight="1">
      <c r="A169" s="776"/>
      <c r="B169" s="2096"/>
      <c r="C169" s="2095"/>
      <c r="D169" s="2095"/>
      <c r="E169" s="2095"/>
      <c r="F169" s="2069"/>
      <c r="G169" s="2069"/>
      <c r="H169" s="2069"/>
      <c r="I169" s="1311"/>
      <c r="J169" s="2096"/>
      <c r="K169" s="2096"/>
    </row>
    <row r="170" spans="1:11" ht="15" customHeight="1">
      <c r="A170" s="776"/>
      <c r="B170" s="2092" t="s">
        <v>10931</v>
      </c>
      <c r="C170" s="2089" t="s">
        <v>10915</v>
      </c>
      <c r="D170" s="2089" t="s">
        <v>10932</v>
      </c>
      <c r="E170" s="2089" t="s">
        <v>10921</v>
      </c>
      <c r="F170" s="2090"/>
      <c r="G170" s="2090"/>
      <c r="H170" s="2090"/>
      <c r="I170" s="2091"/>
      <c r="J170" s="2092">
        <v>18.399999999999999</v>
      </c>
      <c r="K170" s="2092" t="s">
        <v>468</v>
      </c>
    </row>
    <row r="171" spans="1:11" ht="15" customHeight="1">
      <c r="A171" s="776"/>
      <c r="B171" s="2096" t="s">
        <v>10915</v>
      </c>
      <c r="C171" s="2095" t="s">
        <v>10915</v>
      </c>
      <c r="D171" s="2095" t="s">
        <v>10915</v>
      </c>
      <c r="E171" s="2095" t="s">
        <v>10915</v>
      </c>
      <c r="F171" s="2069"/>
      <c r="G171" s="2069"/>
      <c r="H171" s="2069"/>
      <c r="I171" s="1311"/>
      <c r="J171" s="2096" t="s">
        <v>10915</v>
      </c>
      <c r="K171" s="2096" t="s">
        <v>10915</v>
      </c>
    </row>
    <row r="172" spans="1:11" ht="15" customHeight="1">
      <c r="A172" s="776"/>
      <c r="B172" s="2109" t="s">
        <v>493</v>
      </c>
      <c r="C172" s="2110" t="s">
        <v>10915</v>
      </c>
      <c r="D172" s="2110" t="s">
        <v>494</v>
      </c>
      <c r="E172" s="2111" t="s">
        <v>10915</v>
      </c>
      <c r="F172" s="2069"/>
      <c r="G172" s="2069"/>
      <c r="H172" s="2069"/>
      <c r="I172" s="1311"/>
      <c r="J172" s="2114" t="s">
        <v>10915</v>
      </c>
      <c r="K172" s="2114" t="s">
        <v>10915</v>
      </c>
    </row>
    <row r="173" spans="1:11" ht="15" customHeight="1">
      <c r="A173" s="776"/>
      <c r="B173" s="2092" t="s">
        <v>10933</v>
      </c>
      <c r="C173" s="2089" t="s">
        <v>10915</v>
      </c>
      <c r="D173" s="2089" t="s">
        <v>10934</v>
      </c>
      <c r="E173" s="2089" t="s">
        <v>10919</v>
      </c>
      <c r="F173" s="2090"/>
      <c r="G173" s="2090"/>
      <c r="H173" s="2090"/>
      <c r="I173" s="2091"/>
      <c r="J173" s="2092">
        <v>6.1</v>
      </c>
      <c r="K173" s="2092" t="s">
        <v>368</v>
      </c>
    </row>
    <row r="174" spans="1:11" ht="15" customHeight="1">
      <c r="A174" s="776"/>
      <c r="B174" s="2115" t="s">
        <v>10915</v>
      </c>
      <c r="C174" s="2116" t="s">
        <v>10915</v>
      </c>
      <c r="D174" s="2097" t="s">
        <v>10915</v>
      </c>
      <c r="E174" s="2095" t="s">
        <v>10915</v>
      </c>
      <c r="F174" s="2069"/>
      <c r="G174" s="2069"/>
      <c r="H174" s="2069"/>
      <c r="I174" s="1311"/>
      <c r="J174" s="2117" t="s">
        <v>10915</v>
      </c>
      <c r="K174" s="2117" t="s">
        <v>10915</v>
      </c>
    </row>
    <row r="175" spans="1:11" ht="15" customHeight="1">
      <c r="A175" s="776"/>
      <c r="B175" s="2092" t="s">
        <v>10933</v>
      </c>
      <c r="C175" s="2089" t="s">
        <v>10915</v>
      </c>
      <c r="D175" s="2089" t="s">
        <v>10934</v>
      </c>
      <c r="E175" s="2089" t="s">
        <v>10921</v>
      </c>
      <c r="F175" s="2090"/>
      <c r="G175" s="2090"/>
      <c r="H175" s="2090"/>
      <c r="I175" s="2091"/>
      <c r="J175" s="2092">
        <v>0.7</v>
      </c>
      <c r="K175" s="2092" t="s">
        <v>368</v>
      </c>
    </row>
    <row r="176" spans="1:11" ht="15" customHeight="1">
      <c r="A176" s="776"/>
      <c r="B176" s="2096"/>
      <c r="C176" s="2095"/>
      <c r="D176" s="2095"/>
      <c r="E176" s="2095"/>
      <c r="F176" s="2069"/>
      <c r="G176" s="2069"/>
      <c r="H176" s="2069"/>
      <c r="I176" s="1311"/>
      <c r="J176" s="2096"/>
      <c r="K176" s="2096"/>
    </row>
    <row r="177" spans="1:11" ht="15" customHeight="1">
      <c r="A177" s="776"/>
      <c r="B177" s="2092" t="s">
        <v>10935</v>
      </c>
      <c r="C177" s="2089" t="s">
        <v>10915</v>
      </c>
      <c r="D177" s="2089" t="s">
        <v>10936</v>
      </c>
      <c r="E177" s="2118" t="s">
        <v>10937</v>
      </c>
      <c r="F177" s="2090"/>
      <c r="G177" s="2090"/>
      <c r="H177" s="2090"/>
      <c r="I177" s="2091"/>
      <c r="J177" s="2087">
        <v>0.97</v>
      </c>
      <c r="K177" s="2087" t="s">
        <v>368</v>
      </c>
    </row>
    <row r="178" spans="1:11" ht="15" customHeight="1">
      <c r="A178" s="776"/>
      <c r="B178" s="2115" t="s">
        <v>10915</v>
      </c>
      <c r="C178" s="2116" t="s">
        <v>10915</v>
      </c>
      <c r="D178" s="2097" t="s">
        <v>10915</v>
      </c>
      <c r="E178" s="2095" t="s">
        <v>10915</v>
      </c>
      <c r="F178" s="2069"/>
      <c r="G178" s="2069"/>
      <c r="H178" s="2069"/>
      <c r="I178" s="1311"/>
      <c r="J178" s="2117" t="s">
        <v>10915</v>
      </c>
      <c r="K178" s="2096" t="s">
        <v>10915</v>
      </c>
    </row>
    <row r="179" spans="1:11" s="1340" customFormat="1" ht="15" customHeight="1">
      <c r="A179" s="1335"/>
      <c r="B179" s="1336" t="s">
        <v>189</v>
      </c>
      <c r="C179" s="1336"/>
      <c r="D179" s="1337" t="s">
        <v>190</v>
      </c>
      <c r="E179" s="1336"/>
      <c r="F179" s="1336"/>
      <c r="G179" s="1336"/>
      <c r="H179" s="1336"/>
      <c r="I179" s="1338"/>
      <c r="J179" s="1339" t="s">
        <v>10888</v>
      </c>
      <c r="K179" s="1339" t="s">
        <v>10817</v>
      </c>
    </row>
    <row r="180" spans="1:11" ht="15" customHeight="1">
      <c r="A180" s="776"/>
      <c r="B180" s="1315" t="s">
        <v>504</v>
      </c>
      <c r="C180" s="1315"/>
      <c r="D180" s="1316" t="s">
        <v>505</v>
      </c>
      <c r="E180" s="1315"/>
      <c r="F180" s="1315"/>
      <c r="G180" s="1315"/>
      <c r="H180" s="1315"/>
      <c r="I180" s="1315"/>
      <c r="J180" s="1315"/>
      <c r="K180" s="1315"/>
    </row>
    <row r="181" spans="1:11" ht="15" hidden="1" customHeight="1">
      <c r="A181" s="776"/>
      <c r="B181" s="1341" t="s">
        <v>506</v>
      </c>
      <c r="C181" s="1341"/>
      <c r="D181" s="1342" t="s">
        <v>507</v>
      </c>
      <c r="E181" s="1341"/>
      <c r="F181" s="1341"/>
      <c r="G181" s="1341"/>
      <c r="H181" s="1341"/>
      <c r="I181" s="1341"/>
      <c r="J181" s="1343" t="s">
        <v>117</v>
      </c>
      <c r="K181" s="1311"/>
    </row>
    <row r="182" spans="1:11" ht="15" hidden="1" customHeight="1">
      <c r="A182" s="776"/>
      <c r="B182" s="1285" t="s">
        <v>10938</v>
      </c>
      <c r="C182" s="1285"/>
      <c r="D182" s="1309" t="s">
        <v>10939</v>
      </c>
      <c r="E182" s="1285" t="s">
        <v>10940</v>
      </c>
      <c r="F182" s="1285"/>
      <c r="G182" s="1285" t="s">
        <v>468</v>
      </c>
      <c r="H182" s="1285"/>
      <c r="I182" s="1310"/>
      <c r="J182" s="1344">
        <v>14.1</v>
      </c>
      <c r="K182" s="1310" t="s">
        <v>468</v>
      </c>
    </row>
    <row r="183" spans="1:11" ht="15" hidden="1" customHeight="1">
      <c r="A183" s="776"/>
      <c r="B183" s="1285"/>
      <c r="C183" s="1285"/>
      <c r="D183" s="1309"/>
      <c r="E183" s="1285"/>
      <c r="F183" s="1285"/>
      <c r="G183" s="1285"/>
      <c r="H183" s="1285"/>
      <c r="I183" s="1310"/>
      <c r="J183" s="1310"/>
      <c r="K183" s="1310"/>
    </row>
    <row r="184" spans="1:11" ht="14.45">
      <c r="A184" s="776"/>
      <c r="B184" s="2119" t="s">
        <v>506</v>
      </c>
      <c r="C184" s="2119"/>
      <c r="D184" s="2120" t="s">
        <v>10941</v>
      </c>
      <c r="E184" s="2119" t="s">
        <v>10942</v>
      </c>
      <c r="F184" s="2119"/>
      <c r="G184" s="1301"/>
      <c r="H184" s="1301"/>
      <c r="I184" s="2119"/>
      <c r="J184" s="2067">
        <f>(300.8+126.2)+(524.3+399.6)+(383.1)+(1987.4)+(992.7)+(59.1+177.4)+(197.6+5.2)+(175.9+806.7)</f>
        <v>6136.0000000000009</v>
      </c>
      <c r="K184" s="2119" t="s">
        <v>468</v>
      </c>
    </row>
    <row r="185" spans="1:11" ht="14.45">
      <c r="A185" s="776"/>
      <c r="B185" s="2119" t="s">
        <v>511</v>
      </c>
      <c r="C185" s="2119"/>
      <c r="D185" s="2120" t="s">
        <v>10943</v>
      </c>
      <c r="E185" s="2119" t="s">
        <v>10942</v>
      </c>
      <c r="F185" s="2121"/>
      <c r="G185" s="1301"/>
      <c r="H185" s="1301"/>
      <c r="I185" s="2119"/>
      <c r="J185" s="97">
        <v>27.3</v>
      </c>
      <c r="K185" s="2119" t="s">
        <v>468</v>
      </c>
    </row>
    <row r="186" spans="1:11" ht="15" customHeight="1">
      <c r="A186" s="776"/>
      <c r="B186" s="2119" t="s">
        <v>516</v>
      </c>
      <c r="C186" s="2119"/>
      <c r="D186" s="2120" t="s">
        <v>10944</v>
      </c>
      <c r="E186" s="2119" t="s">
        <v>10942</v>
      </c>
      <c r="F186" s="2121"/>
      <c r="G186" s="1301"/>
      <c r="H186" s="1301"/>
      <c r="I186" s="2119"/>
      <c r="J186" s="2067">
        <f>29.6+107.9+18+17.8+5.5+93.6+0.79</f>
        <v>273.19</v>
      </c>
      <c r="K186" s="2119" t="s">
        <v>468</v>
      </c>
    </row>
    <row r="187" spans="1:11" ht="15" customHeight="1">
      <c r="A187" s="776"/>
      <c r="B187" s="2119"/>
      <c r="C187" s="2119"/>
      <c r="D187" s="2120"/>
      <c r="E187" s="2119"/>
      <c r="F187" s="2121"/>
      <c r="G187" s="1301"/>
      <c r="H187" s="1301"/>
      <c r="I187" s="2119"/>
      <c r="J187" s="2067"/>
      <c r="K187" s="2119"/>
    </row>
    <row r="188" spans="1:11" ht="15" customHeight="1">
      <c r="A188" s="776"/>
      <c r="B188" s="2122" t="s">
        <v>506</v>
      </c>
      <c r="C188" s="2122"/>
      <c r="D188" s="2123" t="s">
        <v>10941</v>
      </c>
      <c r="E188" s="2089" t="s">
        <v>10919</v>
      </c>
      <c r="F188" s="2122"/>
      <c r="G188" s="2124"/>
      <c r="H188" s="2124"/>
      <c r="I188" s="2122"/>
      <c r="J188" s="2125">
        <v>14.1</v>
      </c>
      <c r="K188" s="2122" t="s">
        <v>468</v>
      </c>
    </row>
    <row r="189" spans="1:11" ht="15" customHeight="1">
      <c r="A189" s="776"/>
      <c r="B189" s="2122" t="s">
        <v>516</v>
      </c>
      <c r="C189" s="2122"/>
      <c r="D189" s="2123" t="s">
        <v>10944</v>
      </c>
      <c r="E189" s="2089" t="s">
        <v>10919</v>
      </c>
      <c r="F189" s="2126"/>
      <c r="G189" s="2124"/>
      <c r="H189" s="2124"/>
      <c r="I189" s="2122"/>
      <c r="J189" s="2125">
        <v>5.4</v>
      </c>
      <c r="K189" s="2122" t="s">
        <v>468</v>
      </c>
    </row>
    <row r="190" spans="1:11" ht="15" customHeight="1">
      <c r="A190" s="776"/>
      <c r="B190" s="2119"/>
      <c r="C190" s="2119"/>
      <c r="D190" s="2120"/>
      <c r="E190" s="2119"/>
      <c r="F190" s="2121"/>
      <c r="G190" s="1301"/>
      <c r="H190" s="1301"/>
      <c r="I190" s="2119"/>
      <c r="J190" s="2067"/>
      <c r="K190" s="2119"/>
    </row>
    <row r="191" spans="1:11" s="1347" customFormat="1" ht="15" customHeight="1">
      <c r="A191" s="1345"/>
      <c r="B191" s="2127" t="s">
        <v>10945</v>
      </c>
      <c r="C191" s="2127"/>
      <c r="D191" s="2128" t="s">
        <v>10946</v>
      </c>
      <c r="E191" s="2127"/>
      <c r="F191" s="2129"/>
      <c r="G191" s="1346"/>
      <c r="H191" s="1346"/>
      <c r="I191" s="2127"/>
      <c r="J191" s="2130"/>
      <c r="K191" s="2127"/>
    </row>
    <row r="192" spans="1:11" s="963" customFormat="1" ht="15" customHeight="1">
      <c r="A192" s="955"/>
      <c r="B192" s="2131" t="s">
        <v>10947</v>
      </c>
      <c r="C192" s="2131"/>
      <c r="D192" s="2132" t="s">
        <v>10948</v>
      </c>
      <c r="E192" s="2131" t="s">
        <v>10942</v>
      </c>
      <c r="F192" s="2131"/>
      <c r="G192" s="1348"/>
      <c r="H192" s="2133"/>
      <c r="I192" s="2134"/>
      <c r="J192" s="1349"/>
      <c r="K192" s="2131"/>
    </row>
    <row r="193" spans="1:11" ht="15" hidden="1" customHeight="1">
      <c r="A193" s="776"/>
      <c r="B193" s="2135" t="s">
        <v>10949</v>
      </c>
      <c r="C193" s="2119"/>
      <c r="D193" s="2068" t="s">
        <v>10950</v>
      </c>
      <c r="E193" s="2119" t="s">
        <v>10942</v>
      </c>
      <c r="F193" s="2119"/>
      <c r="G193" s="1301"/>
      <c r="H193" s="2067"/>
      <c r="I193" s="2121"/>
      <c r="J193" s="1350"/>
      <c r="K193" s="2119" t="s">
        <v>322</v>
      </c>
    </row>
    <row r="194" spans="1:11" ht="15" hidden="1" customHeight="1">
      <c r="A194" s="776"/>
      <c r="B194" s="2135" t="s">
        <v>10951</v>
      </c>
      <c r="C194" s="2119"/>
      <c r="D194" s="2068" t="s">
        <v>10952</v>
      </c>
      <c r="E194" s="2119" t="s">
        <v>10942</v>
      </c>
      <c r="F194" s="2119"/>
      <c r="G194" s="1301"/>
      <c r="H194" s="2067"/>
      <c r="I194" s="2121"/>
      <c r="J194" s="1350"/>
      <c r="K194" s="2119" t="s">
        <v>322</v>
      </c>
    </row>
    <row r="195" spans="1:11" ht="15" hidden="1" customHeight="1">
      <c r="A195" s="776"/>
      <c r="B195" s="2119"/>
      <c r="C195" s="2119"/>
      <c r="D195" s="2120"/>
      <c r="E195" s="2119" t="s">
        <v>10942</v>
      </c>
      <c r="F195" s="2120"/>
      <c r="G195" s="2119"/>
      <c r="H195" s="2119"/>
      <c r="I195" s="2119"/>
      <c r="J195" s="2067"/>
      <c r="K195" s="2119" t="s">
        <v>468</v>
      </c>
    </row>
    <row r="196" spans="1:11" ht="17.25" hidden="1" customHeight="1">
      <c r="A196" s="776"/>
      <c r="B196" s="2119"/>
      <c r="C196" s="2119"/>
      <c r="D196" s="2120"/>
      <c r="E196" s="2119" t="s">
        <v>10953</v>
      </c>
      <c r="F196" s="2120"/>
      <c r="G196" s="2119"/>
      <c r="H196" s="2119"/>
      <c r="I196" s="2119"/>
      <c r="J196" s="2067"/>
      <c r="K196" s="2119" t="s">
        <v>468</v>
      </c>
    </row>
    <row r="197" spans="1:11" ht="17.25" hidden="1" customHeight="1">
      <c r="A197" s="776"/>
      <c r="B197" s="2135" t="s">
        <v>10954</v>
      </c>
      <c r="C197" s="2119"/>
      <c r="D197" s="2068" t="s">
        <v>10955</v>
      </c>
      <c r="E197" s="2119" t="s">
        <v>10942</v>
      </c>
      <c r="F197" s="2119"/>
      <c r="G197" s="1301"/>
      <c r="H197" s="2067"/>
      <c r="I197" s="2121"/>
      <c r="J197" s="1350"/>
      <c r="K197" s="2119" t="s">
        <v>322</v>
      </c>
    </row>
    <row r="198" spans="1:11" ht="17.25" customHeight="1">
      <c r="A198" s="776"/>
      <c r="B198" s="2135" t="s">
        <v>10956</v>
      </c>
      <c r="C198" s="2119"/>
      <c r="D198" s="2068" t="s">
        <v>10957</v>
      </c>
      <c r="E198" s="2119" t="s">
        <v>10942</v>
      </c>
      <c r="F198" s="2119"/>
      <c r="G198" s="1301"/>
      <c r="H198" s="2067"/>
      <c r="I198" s="2121"/>
      <c r="J198" s="1350">
        <f>3150+192</f>
        <v>3342</v>
      </c>
      <c r="K198" s="2119" t="s">
        <v>322</v>
      </c>
    </row>
    <row r="199" spans="1:11" ht="17.25" customHeight="1">
      <c r="A199" s="776"/>
      <c r="B199" s="2135" t="s">
        <v>10958</v>
      </c>
      <c r="C199" s="2119"/>
      <c r="D199" s="2068" t="s">
        <v>10959</v>
      </c>
      <c r="E199" s="2119" t="s">
        <v>10942</v>
      </c>
      <c r="F199" s="2119"/>
      <c r="G199" s="1301"/>
      <c r="H199" s="2067"/>
      <c r="I199" s="2121"/>
      <c r="J199" s="1350">
        <f>450</f>
        <v>450</v>
      </c>
      <c r="K199" s="2119" t="s">
        <v>322</v>
      </c>
    </row>
    <row r="200" spans="1:11" ht="17.25" customHeight="1">
      <c r="A200" s="776"/>
      <c r="B200" s="2135"/>
      <c r="C200" s="2119"/>
      <c r="D200" s="2068"/>
      <c r="E200" s="2119"/>
      <c r="F200" s="2119"/>
      <c r="G200" s="1301"/>
      <c r="H200" s="2067"/>
      <c r="I200" s="2121"/>
      <c r="J200" s="1350"/>
      <c r="K200" s="2119"/>
    </row>
    <row r="201" spans="1:11" s="963" customFormat="1" ht="17.25" customHeight="1">
      <c r="A201" s="955"/>
      <c r="B201" s="2131" t="s">
        <v>529</v>
      </c>
      <c r="C201" s="2131"/>
      <c r="D201" s="2132" t="s">
        <v>530</v>
      </c>
      <c r="E201" s="2131" t="s">
        <v>10942</v>
      </c>
      <c r="F201" s="2131"/>
      <c r="G201" s="1348"/>
      <c r="H201" s="2133"/>
      <c r="I201" s="2134"/>
      <c r="J201" s="1349"/>
      <c r="K201" s="2131"/>
    </row>
    <row r="202" spans="1:11" ht="14.45" hidden="1">
      <c r="A202" s="776"/>
      <c r="B202" s="2135" t="s">
        <v>10960</v>
      </c>
      <c r="C202" s="2119"/>
      <c r="D202" s="2120" t="s">
        <v>10961</v>
      </c>
      <c r="E202" s="2119" t="s">
        <v>10942</v>
      </c>
      <c r="F202" s="2119"/>
      <c r="G202" s="1301"/>
      <c r="H202" s="2067"/>
      <c r="I202" s="2121"/>
      <c r="J202" s="1351"/>
      <c r="K202" s="2119" t="s">
        <v>322</v>
      </c>
    </row>
    <row r="203" spans="1:11" ht="17.25" hidden="1" customHeight="1">
      <c r="A203" s="776"/>
      <c r="B203" s="2135" t="s">
        <v>10962</v>
      </c>
      <c r="C203" s="2119"/>
      <c r="D203" s="2120" t="s">
        <v>10963</v>
      </c>
      <c r="E203" s="2119" t="s">
        <v>10953</v>
      </c>
      <c r="F203" s="2119"/>
      <c r="G203" s="1301"/>
      <c r="H203" s="2067"/>
      <c r="I203" s="2121"/>
      <c r="J203" s="1351"/>
      <c r="K203" s="2119" t="s">
        <v>322</v>
      </c>
    </row>
    <row r="204" spans="1:11" ht="17.25" hidden="1" customHeight="1">
      <c r="A204" s="776"/>
      <c r="B204" s="2135" t="s">
        <v>10964</v>
      </c>
      <c r="C204" s="1270"/>
      <c r="D204" s="2120" t="s">
        <v>10965</v>
      </c>
      <c r="E204" s="2119" t="s">
        <v>10953</v>
      </c>
      <c r="F204" s="1270"/>
      <c r="G204" s="1270"/>
      <c r="H204" s="1270"/>
      <c r="I204" s="1270"/>
      <c r="J204" s="1351"/>
      <c r="K204" s="2119" t="s">
        <v>322</v>
      </c>
    </row>
    <row r="205" spans="1:11" ht="18" hidden="1" customHeight="1">
      <c r="A205" s="776"/>
      <c r="B205" s="2135" t="s">
        <v>10966</v>
      </c>
      <c r="C205" s="1285"/>
      <c r="D205" s="2120" t="s">
        <v>10961</v>
      </c>
      <c r="E205" s="2119" t="s">
        <v>10953</v>
      </c>
      <c r="F205" s="1285"/>
      <c r="G205" s="1285" t="s">
        <v>468</v>
      </c>
      <c r="H205" s="1285"/>
      <c r="I205" s="1310" t="e">
        <f t="shared" ref="I205:I213" si="19">H205*E205</f>
        <v>#VALUE!</v>
      </c>
      <c r="J205" s="1351"/>
      <c r="K205" s="2119" t="s">
        <v>322</v>
      </c>
    </row>
    <row r="206" spans="1:11" ht="15" hidden="1" customHeight="1">
      <c r="A206" s="776"/>
      <c r="B206" s="2135" t="s">
        <v>10967</v>
      </c>
      <c r="C206" s="1285"/>
      <c r="D206" s="2120" t="s">
        <v>10961</v>
      </c>
      <c r="E206" s="2119" t="s">
        <v>10953</v>
      </c>
      <c r="F206" s="1285"/>
      <c r="G206" s="1285" t="s">
        <v>468</v>
      </c>
      <c r="H206" s="1285"/>
      <c r="I206" s="1310" t="e">
        <f t="shared" si="19"/>
        <v>#VALUE!</v>
      </c>
      <c r="J206" s="1351"/>
      <c r="K206" s="2119" t="s">
        <v>322</v>
      </c>
    </row>
    <row r="207" spans="1:11" ht="15" hidden="1" customHeight="1">
      <c r="A207" s="776"/>
      <c r="B207" s="2135" t="s">
        <v>10968</v>
      </c>
      <c r="C207" s="1285"/>
      <c r="D207" s="2120" t="s">
        <v>10961</v>
      </c>
      <c r="E207" s="2119" t="s">
        <v>10953</v>
      </c>
      <c r="F207" s="1285"/>
      <c r="G207" s="1285" t="s">
        <v>468</v>
      </c>
      <c r="H207" s="1285"/>
      <c r="I207" s="1310" t="e">
        <f t="shared" si="19"/>
        <v>#VALUE!</v>
      </c>
      <c r="J207" s="1351"/>
      <c r="K207" s="2119" t="s">
        <v>322</v>
      </c>
    </row>
    <row r="208" spans="1:11" ht="15" hidden="1" customHeight="1">
      <c r="A208" s="776"/>
      <c r="B208" s="2135" t="s">
        <v>10969</v>
      </c>
      <c r="C208" s="1285"/>
      <c r="D208" s="2120" t="s">
        <v>10961</v>
      </c>
      <c r="E208" s="2119" t="s">
        <v>10953</v>
      </c>
      <c r="F208" s="1285"/>
      <c r="G208" s="1285" t="s">
        <v>468</v>
      </c>
      <c r="H208" s="1285"/>
      <c r="I208" s="1310" t="e">
        <f t="shared" si="19"/>
        <v>#VALUE!</v>
      </c>
      <c r="J208" s="1351"/>
      <c r="K208" s="2119" t="s">
        <v>322</v>
      </c>
    </row>
    <row r="209" spans="1:11" ht="15" hidden="1" customHeight="1">
      <c r="A209" s="776"/>
      <c r="B209" s="2135" t="s">
        <v>10970</v>
      </c>
      <c r="C209" s="1285"/>
      <c r="D209" s="2120" t="s">
        <v>10961</v>
      </c>
      <c r="E209" s="2119" t="s">
        <v>10953</v>
      </c>
      <c r="F209" s="1285"/>
      <c r="G209" s="1285" t="s">
        <v>468</v>
      </c>
      <c r="H209" s="1285"/>
      <c r="I209" s="1310" t="e">
        <f t="shared" si="19"/>
        <v>#VALUE!</v>
      </c>
      <c r="J209" s="1351"/>
      <c r="K209" s="2119" t="s">
        <v>322</v>
      </c>
    </row>
    <row r="210" spans="1:11" ht="15" hidden="1" customHeight="1">
      <c r="A210" s="776"/>
      <c r="B210" s="2135" t="s">
        <v>10971</v>
      </c>
      <c r="C210" s="1285"/>
      <c r="D210" s="2120" t="s">
        <v>10961</v>
      </c>
      <c r="E210" s="2119" t="s">
        <v>10953</v>
      </c>
      <c r="F210" s="1285"/>
      <c r="G210" s="1285"/>
      <c r="H210" s="1285"/>
      <c r="I210" s="1310"/>
      <c r="J210" s="1351"/>
      <c r="K210" s="2119" t="s">
        <v>322</v>
      </c>
    </row>
    <row r="211" spans="1:11" ht="15" hidden="1" customHeight="1">
      <c r="A211" s="776"/>
      <c r="B211" s="2135" t="s">
        <v>10972</v>
      </c>
      <c r="C211" s="1285"/>
      <c r="D211" s="2120" t="s">
        <v>10961</v>
      </c>
      <c r="E211" s="2119" t="s">
        <v>10953</v>
      </c>
      <c r="F211" s="1285"/>
      <c r="G211" s="1285" t="s">
        <v>468</v>
      </c>
      <c r="H211" s="1285"/>
      <c r="I211" s="1310" t="e">
        <f t="shared" si="19"/>
        <v>#VALUE!</v>
      </c>
      <c r="J211" s="1351"/>
      <c r="K211" s="2119" t="s">
        <v>322</v>
      </c>
    </row>
    <row r="212" spans="1:11" ht="15" hidden="1" customHeight="1">
      <c r="A212" s="776"/>
      <c r="B212" s="2135" t="s">
        <v>10973</v>
      </c>
      <c r="C212" s="1285"/>
      <c r="D212" s="2120" t="s">
        <v>10961</v>
      </c>
      <c r="E212" s="2119" t="s">
        <v>10953</v>
      </c>
      <c r="F212" s="1285"/>
      <c r="G212" s="1285" t="s">
        <v>468</v>
      </c>
      <c r="H212" s="1285"/>
      <c r="I212" s="1310" t="e">
        <f t="shared" si="19"/>
        <v>#VALUE!</v>
      </c>
      <c r="J212" s="1351"/>
      <c r="K212" s="2119" t="s">
        <v>322</v>
      </c>
    </row>
    <row r="213" spans="1:11" ht="15" hidden="1" customHeight="1">
      <c r="A213" s="776"/>
      <c r="B213" s="2135" t="s">
        <v>10974</v>
      </c>
      <c r="C213" s="1285"/>
      <c r="D213" s="2120" t="s">
        <v>10961</v>
      </c>
      <c r="E213" s="2119" t="s">
        <v>10953</v>
      </c>
      <c r="F213" s="1285"/>
      <c r="G213" s="1285" t="s">
        <v>468</v>
      </c>
      <c r="H213" s="1285"/>
      <c r="I213" s="1310" t="e">
        <f t="shared" si="19"/>
        <v>#VALUE!</v>
      </c>
      <c r="J213" s="1351"/>
      <c r="K213" s="2119" t="s">
        <v>322</v>
      </c>
    </row>
    <row r="214" spans="1:11" ht="14.45">
      <c r="A214" s="776"/>
      <c r="B214" s="2135" t="s">
        <v>10966</v>
      </c>
      <c r="C214" s="1285"/>
      <c r="D214" s="2120" t="s">
        <v>10975</v>
      </c>
      <c r="E214" s="2119" t="s">
        <v>10942</v>
      </c>
      <c r="F214" s="1285"/>
      <c r="G214" s="1285"/>
      <c r="H214" s="1285"/>
      <c r="I214" s="1310"/>
      <c r="J214" s="1351">
        <f>4+24</f>
        <v>28</v>
      </c>
      <c r="K214" s="2119" t="s">
        <v>322</v>
      </c>
    </row>
    <row r="215" spans="1:11" ht="14.45" hidden="1">
      <c r="A215" s="776"/>
      <c r="B215" s="1285" t="s">
        <v>10976</v>
      </c>
      <c r="C215" s="1285"/>
      <c r="D215" s="1309" t="s">
        <v>10977</v>
      </c>
      <c r="E215" s="2119" t="s">
        <v>10953</v>
      </c>
      <c r="F215" s="1285"/>
      <c r="G215" s="1285" t="s">
        <v>468</v>
      </c>
      <c r="H215" s="1285"/>
      <c r="I215" s="1310"/>
      <c r="J215" s="1352"/>
      <c r="K215" s="2119" t="s">
        <v>468</v>
      </c>
    </row>
    <row r="216" spans="1:11" ht="15" hidden="1" customHeight="1">
      <c r="A216" s="776"/>
      <c r="B216" s="2135" t="s">
        <v>10967</v>
      </c>
      <c r="C216" s="2119"/>
      <c r="D216" s="2120" t="s">
        <v>10978</v>
      </c>
      <c r="E216" s="2119" t="s">
        <v>10942</v>
      </c>
      <c r="F216" s="2119"/>
      <c r="G216" s="1301"/>
      <c r="H216" s="1353"/>
      <c r="I216" s="2121"/>
      <c r="J216" s="1354"/>
      <c r="K216" s="2119" t="s">
        <v>322</v>
      </c>
    </row>
    <row r="217" spans="1:11" ht="15" customHeight="1">
      <c r="A217" s="776"/>
      <c r="B217" s="2135" t="s">
        <v>10968</v>
      </c>
      <c r="C217" s="2119"/>
      <c r="D217" s="2120" t="s">
        <v>539</v>
      </c>
      <c r="E217" s="2119" t="s">
        <v>10942</v>
      </c>
      <c r="F217" s="2119"/>
      <c r="G217" s="1301"/>
      <c r="H217" s="1353"/>
      <c r="I217" s="2121"/>
      <c r="J217" s="1287">
        <v>8</v>
      </c>
      <c r="K217" s="2119" t="s">
        <v>322</v>
      </c>
    </row>
    <row r="218" spans="1:11" ht="15" customHeight="1">
      <c r="A218" s="776"/>
      <c r="B218" s="2135" t="s">
        <v>10969</v>
      </c>
      <c r="C218" s="2119"/>
      <c r="D218" s="2120" t="s">
        <v>10979</v>
      </c>
      <c r="E218" s="2119" t="s">
        <v>10942</v>
      </c>
      <c r="F218" s="2119"/>
      <c r="G218" s="1301"/>
      <c r="H218" s="1353"/>
      <c r="I218" s="2121"/>
      <c r="J218" s="1287">
        <v>34</v>
      </c>
      <c r="K218" s="2119" t="s">
        <v>322</v>
      </c>
    </row>
    <row r="219" spans="1:11" ht="15" customHeight="1">
      <c r="A219" s="776"/>
      <c r="B219" s="2135" t="s">
        <v>10970</v>
      </c>
      <c r="C219" s="2119"/>
      <c r="D219" s="2120" t="s">
        <v>10980</v>
      </c>
      <c r="E219" s="2119" t="s">
        <v>10942</v>
      </c>
      <c r="F219" s="2119"/>
      <c r="G219" s="1301"/>
      <c r="H219" s="1353"/>
      <c r="I219" s="2121"/>
      <c r="J219" s="1287">
        <v>16</v>
      </c>
      <c r="K219" s="2119" t="s">
        <v>322</v>
      </c>
    </row>
    <row r="220" spans="1:11" ht="15" customHeight="1">
      <c r="A220" s="776"/>
      <c r="B220" s="2135" t="s">
        <v>10971</v>
      </c>
      <c r="C220" s="2119"/>
      <c r="D220" s="2120" t="s">
        <v>10981</v>
      </c>
      <c r="E220" s="2119" t="s">
        <v>10942</v>
      </c>
      <c r="F220" s="2119"/>
      <c r="G220" s="1301"/>
      <c r="H220" s="1353"/>
      <c r="I220" s="2121"/>
      <c r="J220" s="1287">
        <f>60+12+70</f>
        <v>142</v>
      </c>
      <c r="K220" s="2119" t="s">
        <v>322</v>
      </c>
    </row>
    <row r="221" spans="1:11" ht="15" customHeight="1">
      <c r="A221" s="776"/>
      <c r="B221" s="2135"/>
      <c r="C221" s="2119"/>
      <c r="D221" s="2120"/>
      <c r="E221" s="2119"/>
      <c r="F221" s="2119"/>
      <c r="G221" s="1301"/>
      <c r="H221" s="1353"/>
      <c r="I221" s="2121"/>
      <c r="J221" s="1287"/>
      <c r="K221" s="2119"/>
    </row>
    <row r="222" spans="1:11" ht="15" customHeight="1">
      <c r="A222" s="776"/>
      <c r="B222" s="2136" t="s">
        <v>10972</v>
      </c>
      <c r="C222" s="2122"/>
      <c r="D222" s="2123" t="s">
        <v>4244</v>
      </c>
      <c r="E222" s="2089" t="s">
        <v>10919</v>
      </c>
      <c r="F222" s="2122"/>
      <c r="G222" s="2124"/>
      <c r="H222" s="2137"/>
      <c r="I222" s="2126"/>
      <c r="J222" s="2138">
        <v>12</v>
      </c>
      <c r="K222" s="2122" t="s">
        <v>322</v>
      </c>
    </row>
    <row r="223" spans="1:11" ht="15" customHeight="1">
      <c r="A223" s="776"/>
      <c r="B223" s="2135"/>
      <c r="C223" s="2119"/>
      <c r="D223" s="2120"/>
      <c r="E223" s="2119"/>
      <c r="F223" s="2119"/>
      <c r="G223" s="1301"/>
      <c r="H223" s="1353"/>
      <c r="I223" s="2121"/>
      <c r="J223" s="1287"/>
      <c r="K223" s="2119"/>
    </row>
    <row r="224" spans="1:11" s="1347" customFormat="1" ht="15" customHeight="1">
      <c r="A224" s="1345"/>
      <c r="B224" s="2127" t="s">
        <v>549</v>
      </c>
      <c r="C224" s="2127"/>
      <c r="D224" s="2128" t="s">
        <v>550</v>
      </c>
      <c r="E224" s="2127" t="s">
        <v>10942</v>
      </c>
      <c r="F224" s="2127"/>
      <c r="G224" s="1346"/>
      <c r="H224" s="1355"/>
      <c r="I224" s="2129"/>
      <c r="J224" s="2130"/>
      <c r="K224" s="2127" t="s">
        <v>468</v>
      </c>
    </row>
    <row r="225" spans="1:11" ht="15" customHeight="1">
      <c r="A225" s="776"/>
      <c r="B225" s="2119" t="s">
        <v>10982</v>
      </c>
      <c r="C225" s="2119"/>
      <c r="D225" s="2120" t="s">
        <v>10983</v>
      </c>
      <c r="E225" s="2119" t="s">
        <v>10942</v>
      </c>
      <c r="F225" s="2119"/>
      <c r="G225" s="1301"/>
      <c r="H225" s="1353"/>
      <c r="I225" s="2121"/>
      <c r="J225" s="2067">
        <v>2.95</v>
      </c>
      <c r="K225" s="2119" t="s">
        <v>468</v>
      </c>
    </row>
    <row r="226" spans="1:11" ht="15" customHeight="1">
      <c r="A226" s="776"/>
      <c r="B226" s="2119" t="s">
        <v>10984</v>
      </c>
      <c r="C226" s="2119" t="s">
        <v>10985</v>
      </c>
      <c r="D226" s="2120" t="s">
        <v>10986</v>
      </c>
      <c r="E226" s="2119" t="s">
        <v>10942</v>
      </c>
      <c r="F226" s="2119"/>
      <c r="G226" s="1301"/>
      <c r="H226" s="1353"/>
      <c r="I226" s="2121"/>
      <c r="J226" s="2067">
        <v>1</v>
      </c>
      <c r="K226" s="2119" t="s">
        <v>322</v>
      </c>
    </row>
    <row r="227" spans="1:11" ht="15" customHeight="1">
      <c r="A227" s="776"/>
      <c r="B227" s="2119" t="s">
        <v>10987</v>
      </c>
      <c r="C227" s="2119"/>
      <c r="D227" s="2120" t="s">
        <v>10988</v>
      </c>
      <c r="E227" s="2119" t="s">
        <v>10942</v>
      </c>
      <c r="F227" s="2119"/>
      <c r="G227" s="1301"/>
      <c r="H227" s="1353"/>
      <c r="I227" s="2121"/>
      <c r="J227" s="2067">
        <v>32</v>
      </c>
      <c r="K227" s="2119" t="s">
        <v>322</v>
      </c>
    </row>
    <row r="228" spans="1:11" ht="15" customHeight="1">
      <c r="A228" s="776"/>
      <c r="B228" s="2119" t="s">
        <v>10989</v>
      </c>
      <c r="C228" s="2119" t="s">
        <v>10990</v>
      </c>
      <c r="D228" s="2139" t="s">
        <v>10991</v>
      </c>
      <c r="E228" s="2119" t="s">
        <v>10942</v>
      </c>
      <c r="F228" s="2119"/>
      <c r="G228" s="1301"/>
      <c r="H228" s="1353"/>
      <c r="I228" s="2121"/>
      <c r="J228" s="2067">
        <v>209</v>
      </c>
      <c r="K228" s="2119" t="s">
        <v>347</v>
      </c>
    </row>
    <row r="229" spans="1:11" ht="15" customHeight="1">
      <c r="A229" s="776"/>
      <c r="B229" s="2119" t="s">
        <v>10992</v>
      </c>
      <c r="C229" s="2119"/>
      <c r="D229" s="2120" t="s">
        <v>10993</v>
      </c>
      <c r="E229" s="2119" t="s">
        <v>10942</v>
      </c>
      <c r="F229" s="2119"/>
      <c r="G229" s="1301"/>
      <c r="H229" s="1353"/>
      <c r="I229" s="2121"/>
      <c r="J229" s="2067">
        <v>32</v>
      </c>
      <c r="K229" s="2119" t="s">
        <v>322</v>
      </c>
    </row>
    <row r="230" spans="1:11" ht="15" customHeight="1">
      <c r="A230" s="776"/>
      <c r="B230" s="2119" t="s">
        <v>10994</v>
      </c>
      <c r="C230" s="2119"/>
      <c r="D230" s="2120" t="s">
        <v>10995</v>
      </c>
      <c r="E230" s="2119" t="s">
        <v>10942</v>
      </c>
      <c r="F230" s="2119"/>
      <c r="G230" s="1301"/>
      <c r="H230" s="1353"/>
      <c r="I230" s="2121"/>
      <c r="J230" s="2067">
        <v>42</v>
      </c>
      <c r="K230" s="2119" t="s">
        <v>322</v>
      </c>
    </row>
    <row r="231" spans="1:11" ht="15" customHeight="1">
      <c r="A231" s="776"/>
      <c r="B231" s="2119" t="s">
        <v>10996</v>
      </c>
      <c r="C231" s="2119" t="s">
        <v>2375</v>
      </c>
      <c r="D231" s="2120" t="s">
        <v>10997</v>
      </c>
      <c r="E231" s="2119" t="s">
        <v>10942</v>
      </c>
      <c r="F231" s="2119"/>
      <c r="G231" s="1301"/>
      <c r="H231" s="1353"/>
      <c r="I231" s="2121"/>
      <c r="J231" s="2067">
        <v>1</v>
      </c>
      <c r="K231" s="2119" t="s">
        <v>322</v>
      </c>
    </row>
    <row r="232" spans="1:11" ht="15" customHeight="1">
      <c r="A232" s="776"/>
      <c r="B232" s="2119" t="s">
        <v>10998</v>
      </c>
      <c r="C232" s="2119"/>
      <c r="D232" s="2120" t="s">
        <v>10999</v>
      </c>
      <c r="E232" s="2119" t="s">
        <v>10942</v>
      </c>
      <c r="F232" s="2119"/>
      <c r="G232" s="1301"/>
      <c r="H232" s="1353"/>
      <c r="I232" s="2121"/>
      <c r="J232" s="2067">
        <v>2.2999999999999998</v>
      </c>
      <c r="K232" s="2119" t="s">
        <v>468</v>
      </c>
    </row>
    <row r="233" spans="1:11" ht="15" customHeight="1">
      <c r="A233" s="776"/>
      <c r="B233" s="2119" t="s">
        <v>11000</v>
      </c>
      <c r="C233" s="2119"/>
      <c r="D233" s="2120" t="s">
        <v>11001</v>
      </c>
      <c r="E233" s="2119" t="s">
        <v>10942</v>
      </c>
      <c r="F233" s="2119"/>
      <c r="G233" s="1301"/>
      <c r="H233" s="1353"/>
      <c r="I233" s="2121"/>
      <c r="J233" s="2067">
        <v>122</v>
      </c>
      <c r="K233" s="2119" t="s">
        <v>322</v>
      </c>
    </row>
    <row r="234" spans="1:11" ht="15" customHeight="1">
      <c r="A234" s="776"/>
      <c r="B234" s="2119" t="s">
        <v>11002</v>
      </c>
      <c r="C234" s="2119" t="s">
        <v>11003</v>
      </c>
      <c r="D234" s="2120" t="s">
        <v>11004</v>
      </c>
      <c r="E234" s="2119" t="s">
        <v>10942</v>
      </c>
      <c r="F234" s="2119"/>
      <c r="G234" s="1301"/>
      <c r="H234" s="1353"/>
      <c r="I234" s="2121"/>
      <c r="J234" s="2067">
        <v>24</v>
      </c>
      <c r="K234" s="2119" t="s">
        <v>322</v>
      </c>
    </row>
    <row r="235" spans="1:11" ht="15" hidden="1" customHeight="1">
      <c r="A235" s="776"/>
      <c r="B235" s="1315" t="s">
        <v>11005</v>
      </c>
      <c r="C235" s="1315"/>
      <c r="D235" s="1316" t="s">
        <v>11006</v>
      </c>
      <c r="E235" s="1315"/>
      <c r="F235" s="1315"/>
      <c r="G235" s="1315" t="s">
        <v>912</v>
      </c>
      <c r="H235" s="1315"/>
      <c r="I235" s="1317" t="e">
        <f>H235*#REF!</f>
        <v>#REF!</v>
      </c>
      <c r="J235" s="1317" t="e">
        <f>I235*#REF!</f>
        <v>#REF!</v>
      </c>
      <c r="K235" s="1317" t="e">
        <f t="shared" si="18"/>
        <v>#REF!</v>
      </c>
    </row>
    <row r="236" spans="1:11" ht="15" hidden="1" customHeight="1">
      <c r="A236" s="776"/>
      <c r="B236" s="2068"/>
      <c r="C236" s="2068"/>
      <c r="D236" s="2077"/>
      <c r="E236" s="1356"/>
      <c r="F236" s="1356"/>
      <c r="G236" s="1356"/>
      <c r="H236" s="1310"/>
      <c r="I236" s="1310"/>
      <c r="J236" s="1310"/>
      <c r="K236" s="1310"/>
    </row>
    <row r="237" spans="1:11" ht="15" hidden="1" customHeight="1">
      <c r="A237" s="776"/>
      <c r="B237" s="1315" t="s">
        <v>11007</v>
      </c>
      <c r="C237" s="1315"/>
      <c r="D237" s="1316" t="s">
        <v>11008</v>
      </c>
      <c r="E237" s="1315"/>
      <c r="F237" s="1315"/>
      <c r="G237" s="1315" t="s">
        <v>912</v>
      </c>
      <c r="H237" s="1315"/>
      <c r="I237" s="1317" t="e">
        <f>H237*#REF!</f>
        <v>#REF!</v>
      </c>
      <c r="J237" s="1317" t="e">
        <f>I237*#REF!</f>
        <v>#REF!</v>
      </c>
      <c r="K237" s="1317" t="e">
        <f t="shared" si="18"/>
        <v>#REF!</v>
      </c>
    </row>
    <row r="238" spans="1:11" ht="15" hidden="1" customHeight="1">
      <c r="A238" s="776"/>
      <c r="B238" s="2068"/>
      <c r="C238" s="2068"/>
      <c r="D238" s="2077"/>
      <c r="E238" s="1356"/>
      <c r="F238" s="1356"/>
      <c r="G238" s="1356"/>
      <c r="H238" s="1310"/>
      <c r="I238" s="1310"/>
      <c r="J238" s="1310"/>
      <c r="K238" s="1310"/>
    </row>
    <row r="239" spans="1:11" ht="15" hidden="1" customHeight="1">
      <c r="A239" s="776"/>
      <c r="B239" s="1318" t="s">
        <v>11009</v>
      </c>
      <c r="C239" s="1318"/>
      <c r="D239" s="1319" t="s">
        <v>11010</v>
      </c>
      <c r="E239" s="1318"/>
      <c r="F239" s="1318"/>
      <c r="G239" s="1318"/>
      <c r="H239" s="1318"/>
      <c r="I239" s="1320" t="e">
        <f>SUM(I240:I261)</f>
        <v>#REF!</v>
      </c>
      <c r="J239" s="1320" t="e">
        <f>SUM(J240:J261)</f>
        <v>#REF!</v>
      </c>
      <c r="K239" s="1320" t="e">
        <f>SUM(K240:K261)</f>
        <v>#REF!</v>
      </c>
    </row>
    <row r="240" spans="1:11" ht="15" hidden="1" customHeight="1">
      <c r="A240" s="776"/>
      <c r="B240" s="1315" t="s">
        <v>11011</v>
      </c>
      <c r="C240" s="1315"/>
      <c r="D240" s="1316" t="s">
        <v>11012</v>
      </c>
      <c r="E240" s="1315"/>
      <c r="F240" s="1315"/>
      <c r="G240" s="1315" t="s">
        <v>368</v>
      </c>
      <c r="H240" s="1315"/>
      <c r="I240" s="1317" t="e">
        <f>H240*#REF!</f>
        <v>#REF!</v>
      </c>
      <c r="J240" s="1317" t="e">
        <f>I240*#REF!</f>
        <v>#REF!</v>
      </c>
      <c r="K240" s="1317" t="e">
        <f t="shared" si="18"/>
        <v>#REF!</v>
      </c>
    </row>
    <row r="241" spans="1:11" ht="15" hidden="1" customHeight="1">
      <c r="A241" s="776"/>
      <c r="B241" s="1285"/>
      <c r="C241" s="1285"/>
      <c r="D241" s="1309"/>
      <c r="E241" s="1285"/>
      <c r="F241" s="1285"/>
      <c r="G241" s="1285"/>
      <c r="H241" s="1285"/>
      <c r="I241" s="1285"/>
      <c r="J241" s="1285"/>
      <c r="K241" s="1285"/>
    </row>
    <row r="242" spans="1:11" ht="15" hidden="1" customHeight="1">
      <c r="A242" s="776"/>
      <c r="B242" s="1315" t="s">
        <v>11013</v>
      </c>
      <c r="C242" s="1315"/>
      <c r="D242" s="1316" t="s">
        <v>505</v>
      </c>
      <c r="E242" s="1315"/>
      <c r="F242" s="1315"/>
      <c r="G242" s="1315"/>
      <c r="H242" s="1315"/>
      <c r="I242" s="1315"/>
      <c r="J242" s="1315"/>
      <c r="K242" s="1315"/>
    </row>
    <row r="243" spans="1:11" ht="15" hidden="1" customHeight="1">
      <c r="A243" s="776"/>
      <c r="B243" s="1285" t="s">
        <v>11014</v>
      </c>
      <c r="C243" s="1285"/>
      <c r="D243" s="1309" t="s">
        <v>11015</v>
      </c>
      <c r="E243" s="1285"/>
      <c r="F243" s="1285"/>
      <c r="G243" s="1285" t="s">
        <v>368</v>
      </c>
      <c r="H243" s="1285"/>
      <c r="I243" s="1310">
        <f t="shared" ref="I243:I260" si="20">H243*E243</f>
        <v>0</v>
      </c>
      <c r="J243" s="1310" t="e">
        <f>I243*#REF!</f>
        <v>#REF!</v>
      </c>
      <c r="K243" s="1310" t="e">
        <f t="shared" si="18"/>
        <v>#REF!</v>
      </c>
    </row>
    <row r="244" spans="1:11" ht="15" hidden="1" customHeight="1">
      <c r="A244" s="776"/>
      <c r="B244" s="1285" t="s">
        <v>11016</v>
      </c>
      <c r="C244" s="1285"/>
      <c r="D244" s="1309" t="s">
        <v>11017</v>
      </c>
      <c r="E244" s="1285"/>
      <c r="F244" s="1285"/>
      <c r="G244" s="1285" t="s">
        <v>368</v>
      </c>
      <c r="H244" s="1285"/>
      <c r="I244" s="1310">
        <f t="shared" si="20"/>
        <v>0</v>
      </c>
      <c r="J244" s="1310" t="e">
        <f>I244*#REF!</f>
        <v>#REF!</v>
      </c>
      <c r="K244" s="1310" t="e">
        <f t="shared" si="18"/>
        <v>#REF!</v>
      </c>
    </row>
    <row r="245" spans="1:11" ht="15" hidden="1" customHeight="1">
      <c r="A245" s="776"/>
      <c r="B245" s="1285" t="s">
        <v>11018</v>
      </c>
      <c r="C245" s="1285"/>
      <c r="D245" s="1309" t="s">
        <v>11019</v>
      </c>
      <c r="E245" s="1285"/>
      <c r="F245" s="1285"/>
      <c r="G245" s="1285" t="s">
        <v>368</v>
      </c>
      <c r="H245" s="1285"/>
      <c r="I245" s="1310">
        <f t="shared" si="20"/>
        <v>0</v>
      </c>
      <c r="J245" s="1310" t="e">
        <f>I245*#REF!</f>
        <v>#REF!</v>
      </c>
      <c r="K245" s="1310" t="e">
        <f t="shared" si="18"/>
        <v>#REF!</v>
      </c>
    </row>
    <row r="246" spans="1:11" ht="15" hidden="1" customHeight="1">
      <c r="A246" s="776"/>
      <c r="B246" s="1285" t="s">
        <v>11020</v>
      </c>
      <c r="C246" s="1285"/>
      <c r="D246" s="1309" t="s">
        <v>11021</v>
      </c>
      <c r="E246" s="1285"/>
      <c r="F246" s="1285"/>
      <c r="G246" s="1285" t="s">
        <v>368</v>
      </c>
      <c r="H246" s="1285"/>
      <c r="I246" s="1310">
        <f t="shared" si="20"/>
        <v>0</v>
      </c>
      <c r="J246" s="1310" t="e">
        <f>I246*#REF!</f>
        <v>#REF!</v>
      </c>
      <c r="K246" s="1310" t="e">
        <f t="shared" si="18"/>
        <v>#REF!</v>
      </c>
    </row>
    <row r="247" spans="1:11" ht="15" hidden="1" customHeight="1">
      <c r="A247" s="776"/>
      <c r="B247" s="1285" t="s">
        <v>11022</v>
      </c>
      <c r="C247" s="1285"/>
      <c r="D247" s="1309" t="s">
        <v>11023</v>
      </c>
      <c r="E247" s="1285"/>
      <c r="F247" s="1285"/>
      <c r="G247" s="1285" t="s">
        <v>368</v>
      </c>
      <c r="H247" s="1285"/>
      <c r="I247" s="1310">
        <f t="shared" si="20"/>
        <v>0</v>
      </c>
      <c r="J247" s="1310" t="e">
        <f>I247*#REF!</f>
        <v>#REF!</v>
      </c>
      <c r="K247" s="1310" t="e">
        <f t="shared" si="18"/>
        <v>#REF!</v>
      </c>
    </row>
    <row r="248" spans="1:11" ht="15" hidden="1" customHeight="1">
      <c r="A248" s="776"/>
      <c r="B248" s="1285" t="s">
        <v>11024</v>
      </c>
      <c r="C248" s="1285"/>
      <c r="D248" s="1309" t="s">
        <v>11025</v>
      </c>
      <c r="E248" s="1285"/>
      <c r="F248" s="1285"/>
      <c r="G248" s="1285" t="s">
        <v>368</v>
      </c>
      <c r="H248" s="1285"/>
      <c r="I248" s="1310">
        <f t="shared" si="20"/>
        <v>0</v>
      </c>
      <c r="J248" s="1310" t="e">
        <f>I248*#REF!</f>
        <v>#REF!</v>
      </c>
      <c r="K248" s="1310" t="e">
        <f t="shared" si="18"/>
        <v>#REF!</v>
      </c>
    </row>
    <row r="249" spans="1:11" ht="15" hidden="1" customHeight="1">
      <c r="A249" s="776"/>
      <c r="B249" s="1285" t="s">
        <v>11026</v>
      </c>
      <c r="C249" s="1285"/>
      <c r="D249" s="1309" t="s">
        <v>11027</v>
      </c>
      <c r="E249" s="1285"/>
      <c r="F249" s="1285"/>
      <c r="G249" s="1285" t="s">
        <v>368</v>
      </c>
      <c r="H249" s="1285"/>
      <c r="I249" s="1310">
        <f t="shared" si="20"/>
        <v>0</v>
      </c>
      <c r="J249" s="1310" t="e">
        <f>I249*#REF!</f>
        <v>#REF!</v>
      </c>
      <c r="K249" s="1310" t="e">
        <f t="shared" si="18"/>
        <v>#REF!</v>
      </c>
    </row>
    <row r="250" spans="1:11" ht="15" hidden="1" customHeight="1">
      <c r="A250" s="776"/>
      <c r="B250" s="1285" t="s">
        <v>11028</v>
      </c>
      <c r="C250" s="1285"/>
      <c r="D250" s="1309" t="s">
        <v>11029</v>
      </c>
      <c r="E250" s="1285"/>
      <c r="F250" s="1285"/>
      <c r="G250" s="1285" t="s">
        <v>368</v>
      </c>
      <c r="H250" s="1285"/>
      <c r="I250" s="1310">
        <f t="shared" si="20"/>
        <v>0</v>
      </c>
      <c r="J250" s="1310" t="e">
        <f>I250*#REF!</f>
        <v>#REF!</v>
      </c>
      <c r="K250" s="1310" t="e">
        <f t="shared" si="18"/>
        <v>#REF!</v>
      </c>
    </row>
    <row r="251" spans="1:11" ht="15" hidden="1" customHeight="1">
      <c r="A251" s="776"/>
      <c r="B251" s="1285"/>
      <c r="C251" s="1285"/>
      <c r="D251" s="1309"/>
      <c r="E251" s="1285"/>
      <c r="F251" s="1285"/>
      <c r="G251" s="1285"/>
      <c r="H251" s="1285"/>
      <c r="I251" s="1310"/>
      <c r="J251" s="1310"/>
      <c r="K251" s="1310"/>
    </row>
    <row r="252" spans="1:11" ht="15" hidden="1" customHeight="1">
      <c r="A252" s="776"/>
      <c r="B252" s="1315" t="s">
        <v>11030</v>
      </c>
      <c r="C252" s="1315"/>
      <c r="D252" s="1316" t="s">
        <v>10946</v>
      </c>
      <c r="E252" s="1315"/>
      <c r="F252" s="1315"/>
      <c r="G252" s="1315"/>
      <c r="H252" s="1315"/>
      <c r="I252" s="1315"/>
      <c r="J252" s="1315"/>
      <c r="K252" s="1315"/>
    </row>
    <row r="253" spans="1:11" ht="15" hidden="1" customHeight="1">
      <c r="A253" s="776"/>
      <c r="B253" s="1285" t="s">
        <v>11031</v>
      </c>
      <c r="C253" s="1285"/>
      <c r="D253" s="1309" t="s">
        <v>11032</v>
      </c>
      <c r="E253" s="1285"/>
      <c r="F253" s="1285"/>
      <c r="G253" s="1285" t="s">
        <v>468</v>
      </c>
      <c r="H253" s="1285"/>
      <c r="I253" s="1310"/>
      <c r="J253" s="1310" t="e">
        <f>I253*#REF!</f>
        <v>#REF!</v>
      </c>
      <c r="K253" s="1310" t="e">
        <f t="shared" si="18"/>
        <v>#REF!</v>
      </c>
    </row>
    <row r="254" spans="1:11" ht="15" hidden="1" customHeight="1">
      <c r="A254" s="776"/>
      <c r="B254" s="1285" t="s">
        <v>11033</v>
      </c>
      <c r="C254" s="1285"/>
      <c r="D254" s="1309" t="s">
        <v>11034</v>
      </c>
      <c r="E254" s="1285"/>
      <c r="F254" s="1285"/>
      <c r="G254" s="1285" t="s">
        <v>322</v>
      </c>
      <c r="H254" s="1285"/>
      <c r="I254" s="1310">
        <f t="shared" si="20"/>
        <v>0</v>
      </c>
      <c r="J254" s="1310" t="e">
        <f>I254*#REF!</f>
        <v>#REF!</v>
      </c>
      <c r="K254" s="1310" t="e">
        <f t="shared" si="18"/>
        <v>#REF!</v>
      </c>
    </row>
    <row r="255" spans="1:11" ht="15" hidden="1" customHeight="1">
      <c r="A255" s="776"/>
      <c r="B255" s="1285" t="s">
        <v>11035</v>
      </c>
      <c r="C255" s="1285"/>
      <c r="D255" s="1309" t="s">
        <v>11036</v>
      </c>
      <c r="E255" s="1285"/>
      <c r="F255" s="1285"/>
      <c r="G255" s="1285" t="s">
        <v>322</v>
      </c>
      <c r="H255" s="1285"/>
      <c r="I255" s="1310">
        <f t="shared" si="20"/>
        <v>0</v>
      </c>
      <c r="J255" s="1310" t="e">
        <f>I255*#REF!</f>
        <v>#REF!</v>
      </c>
      <c r="K255" s="1310" t="e">
        <f t="shared" si="18"/>
        <v>#REF!</v>
      </c>
    </row>
    <row r="256" spans="1:11" ht="15" hidden="1" customHeight="1">
      <c r="A256" s="776"/>
      <c r="B256" s="1285" t="s">
        <v>11037</v>
      </c>
      <c r="C256" s="1285"/>
      <c r="D256" s="1309" t="s">
        <v>11038</v>
      </c>
      <c r="E256" s="1285"/>
      <c r="F256" s="1285"/>
      <c r="G256" s="1285" t="s">
        <v>322</v>
      </c>
      <c r="H256" s="1285"/>
      <c r="I256" s="1310">
        <f t="shared" si="20"/>
        <v>0</v>
      </c>
      <c r="J256" s="1310" t="e">
        <f>I256*#REF!</f>
        <v>#REF!</v>
      </c>
      <c r="K256" s="1310" t="e">
        <f t="shared" si="18"/>
        <v>#REF!</v>
      </c>
    </row>
    <row r="257" spans="1:11" ht="15" hidden="1" customHeight="1">
      <c r="A257" s="776"/>
      <c r="B257" s="1285" t="s">
        <v>11039</v>
      </c>
      <c r="C257" s="1285"/>
      <c r="D257" s="1309" t="s">
        <v>11040</v>
      </c>
      <c r="E257" s="1285"/>
      <c r="F257" s="1285"/>
      <c r="G257" s="1285" t="s">
        <v>322</v>
      </c>
      <c r="H257" s="1285"/>
      <c r="I257" s="1310">
        <f t="shared" si="20"/>
        <v>0</v>
      </c>
      <c r="J257" s="1310" t="e">
        <f>I257*#REF!</f>
        <v>#REF!</v>
      </c>
      <c r="K257" s="1310" t="e">
        <f t="shared" si="18"/>
        <v>#REF!</v>
      </c>
    </row>
    <row r="258" spans="1:11" ht="15" hidden="1" customHeight="1">
      <c r="A258" s="776"/>
      <c r="B258" s="1285"/>
      <c r="C258" s="1285"/>
      <c r="D258" s="1309" t="s">
        <v>11041</v>
      </c>
      <c r="E258" s="1285"/>
      <c r="F258" s="1285"/>
      <c r="G258" s="1285" t="s">
        <v>11042</v>
      </c>
      <c r="H258" s="1285"/>
      <c r="I258" s="1310">
        <f t="shared" si="20"/>
        <v>0</v>
      </c>
      <c r="J258" s="1310" t="e">
        <f>I258*#REF!</f>
        <v>#REF!</v>
      </c>
      <c r="K258" s="1310" t="e">
        <f t="shared" si="18"/>
        <v>#REF!</v>
      </c>
    </row>
    <row r="259" spans="1:11" ht="15" hidden="1" customHeight="1">
      <c r="A259" s="776"/>
      <c r="B259" s="1285" t="s">
        <v>11043</v>
      </c>
      <c r="C259" s="1285"/>
      <c r="D259" s="1309" t="s">
        <v>11044</v>
      </c>
      <c r="E259" s="1285"/>
      <c r="F259" s="1285"/>
      <c r="G259" s="1285" t="s">
        <v>322</v>
      </c>
      <c r="H259" s="1285"/>
      <c r="I259" s="1310">
        <f t="shared" si="20"/>
        <v>0</v>
      </c>
      <c r="J259" s="1310" t="e">
        <f>I259*#REF!</f>
        <v>#REF!</v>
      </c>
      <c r="K259" s="1310" t="e">
        <f t="shared" si="18"/>
        <v>#REF!</v>
      </c>
    </row>
    <row r="260" spans="1:11" ht="15" hidden="1" customHeight="1">
      <c r="A260" s="776"/>
      <c r="B260" s="1285" t="s">
        <v>11045</v>
      </c>
      <c r="C260" s="1285"/>
      <c r="D260" s="1309" t="s">
        <v>11046</v>
      </c>
      <c r="E260" s="1285"/>
      <c r="F260" s="1285"/>
      <c r="G260" s="1285" t="s">
        <v>322</v>
      </c>
      <c r="H260" s="1285"/>
      <c r="I260" s="1310">
        <f t="shared" si="20"/>
        <v>0</v>
      </c>
      <c r="J260" s="1310" t="e">
        <f>I260*#REF!</f>
        <v>#REF!</v>
      </c>
      <c r="K260" s="1310" t="e">
        <f t="shared" si="18"/>
        <v>#REF!</v>
      </c>
    </row>
    <row r="261" spans="1:11" ht="15" hidden="1" customHeight="1">
      <c r="A261" s="776"/>
      <c r="B261" s="1285"/>
      <c r="C261" s="1285"/>
      <c r="D261" s="1309"/>
      <c r="E261" s="1285"/>
      <c r="F261" s="1285"/>
      <c r="G261" s="1285"/>
      <c r="H261" s="1285"/>
      <c r="I261" s="1310"/>
      <c r="J261" s="1310"/>
      <c r="K261" s="1310"/>
    </row>
    <row r="262" spans="1:11" ht="15" hidden="1" customHeight="1">
      <c r="A262" s="776"/>
      <c r="B262" s="1285"/>
      <c r="C262" s="1285"/>
      <c r="D262" s="1309"/>
      <c r="E262" s="1285"/>
      <c r="F262" s="1285"/>
      <c r="G262" s="1285"/>
      <c r="H262" s="1285"/>
      <c r="I262" s="1310"/>
      <c r="J262" s="1310"/>
      <c r="K262" s="1310"/>
    </row>
    <row r="263" spans="1:11" ht="15" hidden="1" customHeight="1">
      <c r="A263" s="776"/>
      <c r="B263" s="1318" t="s">
        <v>11047</v>
      </c>
      <c r="C263" s="1318"/>
      <c r="D263" s="1319" t="s">
        <v>11048</v>
      </c>
      <c r="E263" s="1318"/>
      <c r="F263" s="1318"/>
      <c r="G263" s="1318"/>
      <c r="H263" s="1318"/>
      <c r="I263" s="1318"/>
      <c r="J263" s="1318"/>
      <c r="K263" s="1318"/>
    </row>
    <row r="264" spans="1:11" ht="15" hidden="1" customHeight="1">
      <c r="A264" s="776"/>
      <c r="B264" s="1315" t="s">
        <v>11049</v>
      </c>
      <c r="C264" s="1315"/>
      <c r="D264" s="1316" t="s">
        <v>11050</v>
      </c>
      <c r="E264" s="1315"/>
      <c r="F264" s="1315"/>
      <c r="G264" s="1315" t="s">
        <v>368</v>
      </c>
      <c r="H264" s="1315"/>
      <c r="I264" s="1357">
        <v>0.97</v>
      </c>
      <c r="J264" s="1317"/>
      <c r="K264" s="1317" t="s">
        <v>368</v>
      </c>
    </row>
    <row r="265" spans="1:11" ht="15" hidden="1" customHeight="1">
      <c r="A265" s="776"/>
      <c r="B265" s="1321"/>
      <c r="C265" s="1331"/>
      <c r="D265" s="1358"/>
      <c r="E265" s="1356"/>
      <c r="F265" s="1356"/>
      <c r="G265" s="1333"/>
      <c r="H265" s="1310"/>
      <c r="I265" s="1310"/>
      <c r="J265" s="1310"/>
      <c r="K265" s="1310"/>
    </row>
    <row r="266" spans="1:11" ht="15" hidden="1" customHeight="1">
      <c r="A266" s="776"/>
      <c r="B266" s="1334" t="s">
        <v>140</v>
      </c>
      <c r="C266" s="2491" t="s">
        <v>141</v>
      </c>
      <c r="D266" s="2491"/>
      <c r="E266" s="2491"/>
      <c r="F266" s="2491"/>
      <c r="G266" s="2491"/>
      <c r="H266" s="2491"/>
      <c r="I266" s="2491"/>
      <c r="J266" s="2491"/>
      <c r="K266" s="2491"/>
    </row>
    <row r="267" spans="1:11" ht="15" hidden="1" customHeight="1">
      <c r="A267" s="776"/>
      <c r="B267" s="2492" t="s">
        <v>259</v>
      </c>
      <c r="C267" s="2492" t="s">
        <v>260</v>
      </c>
      <c r="D267" s="2492" t="s">
        <v>131</v>
      </c>
      <c r="E267" s="2492" t="s">
        <v>261</v>
      </c>
      <c r="F267" s="1359"/>
      <c r="G267" s="2492" t="s">
        <v>262</v>
      </c>
      <c r="H267" s="2492" t="s">
        <v>11051</v>
      </c>
      <c r="I267" s="2492" t="s">
        <v>11052</v>
      </c>
      <c r="J267" s="1359" t="s">
        <v>265</v>
      </c>
      <c r="K267" s="2492" t="s">
        <v>11053</v>
      </c>
    </row>
    <row r="268" spans="1:11" ht="15" hidden="1" customHeight="1">
      <c r="A268" s="776"/>
      <c r="B268" s="2492"/>
      <c r="C268" s="2492"/>
      <c r="D268" s="2492"/>
      <c r="E268" s="2492"/>
      <c r="F268" s="1359"/>
      <c r="G268" s="2492"/>
      <c r="H268" s="2492"/>
      <c r="I268" s="2492"/>
      <c r="J268" s="1360"/>
      <c r="K268" s="2492"/>
    </row>
    <row r="269" spans="1:11" ht="15" hidden="1" customHeight="1">
      <c r="A269" s="776"/>
      <c r="B269" s="1323" t="s">
        <v>563</v>
      </c>
      <c r="C269" s="1323"/>
      <c r="D269" s="1324" t="s">
        <v>564</v>
      </c>
      <c r="E269" s="1323"/>
      <c r="F269" s="1323"/>
      <c r="G269" s="1323"/>
      <c r="H269" s="1323"/>
      <c r="I269" s="1325" t="e">
        <f>SUM(I272:I601)</f>
        <v>#REF!</v>
      </c>
      <c r="J269" s="1325" t="e">
        <f t="shared" ref="J269:K269" si="21">SUM(J272:J601)</f>
        <v>#REF!</v>
      </c>
      <c r="K269" s="1325" t="e">
        <f t="shared" si="21"/>
        <v>#REF!</v>
      </c>
    </row>
    <row r="270" spans="1:11" ht="15" hidden="1" customHeight="1">
      <c r="A270" s="776"/>
      <c r="B270" s="1318" t="s">
        <v>191</v>
      </c>
      <c r="C270" s="1318"/>
      <c r="D270" s="1319" t="s">
        <v>192</v>
      </c>
      <c r="E270" s="1318"/>
      <c r="F270" s="1318"/>
      <c r="G270" s="1318"/>
      <c r="H270" s="1318"/>
      <c r="I270" s="1320"/>
      <c r="J270" s="1320"/>
      <c r="K270" s="1320"/>
    </row>
    <row r="271" spans="1:11" ht="15" hidden="1" customHeight="1">
      <c r="A271" s="776"/>
      <c r="B271" s="1341" t="s">
        <v>11054</v>
      </c>
      <c r="C271" s="1341"/>
      <c r="D271" s="1342" t="s">
        <v>11055</v>
      </c>
      <c r="E271" s="1341"/>
      <c r="F271" s="1341"/>
      <c r="G271" s="1341"/>
      <c r="H271" s="1311"/>
      <c r="I271" s="1311"/>
      <c r="J271" s="1311"/>
      <c r="K271" s="1311"/>
    </row>
    <row r="272" spans="1:11" ht="15" hidden="1" customHeight="1">
      <c r="A272" s="776"/>
      <c r="B272" s="1285" t="s">
        <v>11056</v>
      </c>
      <c r="C272" s="1285" t="s">
        <v>11057</v>
      </c>
      <c r="D272" s="2073" t="s">
        <v>11058</v>
      </c>
      <c r="E272" s="1312"/>
      <c r="F272" s="1312"/>
      <c r="G272" s="1285" t="s">
        <v>487</v>
      </c>
      <c r="H272" s="1301"/>
      <c r="I272" s="1310">
        <f>H272*E272</f>
        <v>0</v>
      </c>
      <c r="J272" s="1310" t="e">
        <f>I272*#REF!</f>
        <v>#REF!</v>
      </c>
      <c r="K272" s="1310" t="e">
        <f t="shared" ref="K272:K275" si="22">SUM(I272:J272)</f>
        <v>#REF!</v>
      </c>
    </row>
    <row r="273" spans="1:11" ht="15" hidden="1" customHeight="1">
      <c r="A273" s="776"/>
      <c r="B273" s="1285"/>
      <c r="C273" s="1285"/>
      <c r="D273" s="1309"/>
      <c r="E273" s="1285"/>
      <c r="F273" s="1285"/>
      <c r="G273" s="1285"/>
      <c r="H273" s="1310"/>
      <c r="I273" s="1310"/>
      <c r="J273" s="1310"/>
      <c r="K273" s="1310"/>
    </row>
    <row r="274" spans="1:11" ht="15" hidden="1" customHeight="1">
      <c r="A274" s="776"/>
      <c r="B274" s="1341" t="s">
        <v>565</v>
      </c>
      <c r="C274" s="1341"/>
      <c r="D274" s="1342" t="s">
        <v>11059</v>
      </c>
      <c r="E274" s="1341"/>
      <c r="F274" s="1341"/>
      <c r="G274" s="1348"/>
      <c r="H274" s="1311"/>
      <c r="I274" s="1311"/>
      <c r="J274" s="1311"/>
      <c r="K274" s="1311"/>
    </row>
    <row r="275" spans="1:11" ht="15" hidden="1" customHeight="1">
      <c r="A275" s="776"/>
      <c r="B275" s="2080" t="s">
        <v>567</v>
      </c>
      <c r="C275" s="2080" t="s">
        <v>11060</v>
      </c>
      <c r="D275" s="2078" t="s">
        <v>11061</v>
      </c>
      <c r="E275" s="1328">
        <v>151.63999999999999</v>
      </c>
      <c r="F275" s="1328"/>
      <c r="G275" s="1313" t="s">
        <v>487</v>
      </c>
      <c r="H275" s="1310"/>
      <c r="I275" s="1310">
        <f>H275*E275</f>
        <v>0</v>
      </c>
      <c r="J275" s="1310" t="e">
        <f>I275*#REF!</f>
        <v>#REF!</v>
      </c>
      <c r="K275" s="1310" t="e">
        <f t="shared" si="22"/>
        <v>#REF!</v>
      </c>
    </row>
    <row r="276" spans="1:11" ht="15" hidden="1" customHeight="1">
      <c r="A276" s="776"/>
      <c r="B276" s="1285"/>
      <c r="C276" s="1285"/>
      <c r="D276" s="1309"/>
      <c r="E276" s="1285"/>
      <c r="F276" s="1285"/>
      <c r="G276" s="1285"/>
      <c r="H276" s="1310"/>
      <c r="I276" s="1310"/>
      <c r="J276" s="1310"/>
      <c r="K276" s="1310"/>
    </row>
    <row r="277" spans="1:11" ht="15" hidden="1" customHeight="1">
      <c r="A277" s="776"/>
      <c r="B277" s="1285" t="s">
        <v>11062</v>
      </c>
      <c r="C277" s="1285"/>
      <c r="D277" s="1309" t="s">
        <v>11063</v>
      </c>
      <c r="E277" s="1285"/>
      <c r="F277" s="1285"/>
      <c r="G277" s="1285" t="s">
        <v>487</v>
      </c>
      <c r="H277" s="1310"/>
      <c r="I277" s="1310">
        <f>H277*E277</f>
        <v>0</v>
      </c>
      <c r="J277" s="1310" t="e">
        <f>I277*#REF!</f>
        <v>#REF!</v>
      </c>
      <c r="K277" s="1310" t="e">
        <f t="shared" ref="K277:K296" si="23">SUM(I277:J277)</f>
        <v>#REF!</v>
      </c>
    </row>
    <row r="278" spans="1:11" ht="15" hidden="1" customHeight="1">
      <c r="A278" s="776"/>
      <c r="B278" s="1285" t="s">
        <v>11064</v>
      </c>
      <c r="C278" s="1285"/>
      <c r="D278" s="1309" t="s">
        <v>11065</v>
      </c>
      <c r="E278" s="1285"/>
      <c r="F278" s="1285"/>
      <c r="G278" s="1285" t="s">
        <v>487</v>
      </c>
      <c r="H278" s="1310"/>
      <c r="I278" s="1310">
        <f t="shared" ref="I278:I297" si="24">H278*E278</f>
        <v>0</v>
      </c>
      <c r="J278" s="1310" t="e">
        <f>I278*#REF!</f>
        <v>#REF!</v>
      </c>
      <c r="K278" s="1310" t="e">
        <f t="shared" si="23"/>
        <v>#REF!</v>
      </c>
    </row>
    <row r="279" spans="1:11" ht="15" hidden="1" customHeight="1">
      <c r="A279" s="776"/>
      <c r="B279" s="1285" t="s">
        <v>11066</v>
      </c>
      <c r="C279" s="1285"/>
      <c r="D279" s="1309" t="s">
        <v>11067</v>
      </c>
      <c r="E279" s="1285"/>
      <c r="F279" s="1285"/>
      <c r="G279" s="1285" t="s">
        <v>487</v>
      </c>
      <c r="H279" s="1310"/>
      <c r="I279" s="1310">
        <f t="shared" si="24"/>
        <v>0</v>
      </c>
      <c r="J279" s="1310" t="e">
        <f>I279*#REF!</f>
        <v>#REF!</v>
      </c>
      <c r="K279" s="1310" t="e">
        <f t="shared" si="23"/>
        <v>#REF!</v>
      </c>
    </row>
    <row r="280" spans="1:11" ht="15" hidden="1" customHeight="1">
      <c r="A280" s="776"/>
      <c r="B280" s="1285" t="s">
        <v>11068</v>
      </c>
      <c r="C280" s="1285"/>
      <c r="D280" s="1309" t="s">
        <v>11069</v>
      </c>
      <c r="E280" s="1285"/>
      <c r="F280" s="1285"/>
      <c r="G280" s="1285" t="s">
        <v>487</v>
      </c>
      <c r="H280" s="1310"/>
      <c r="I280" s="1310">
        <f t="shared" si="24"/>
        <v>0</v>
      </c>
      <c r="J280" s="1310" t="e">
        <f>I280*#REF!</f>
        <v>#REF!</v>
      </c>
      <c r="K280" s="1310" t="e">
        <f t="shared" si="23"/>
        <v>#REF!</v>
      </c>
    </row>
    <row r="281" spans="1:11" ht="15" hidden="1" customHeight="1">
      <c r="A281" s="776"/>
      <c r="B281" s="1285" t="s">
        <v>11070</v>
      </c>
      <c r="C281" s="1285"/>
      <c r="D281" s="1309" t="s">
        <v>11071</v>
      </c>
      <c r="E281" s="1285"/>
      <c r="F281" s="1285"/>
      <c r="G281" s="1285" t="s">
        <v>487</v>
      </c>
      <c r="H281" s="1310"/>
      <c r="I281" s="1310">
        <f t="shared" si="24"/>
        <v>0</v>
      </c>
      <c r="J281" s="1310" t="e">
        <f>I281*#REF!</f>
        <v>#REF!</v>
      </c>
      <c r="K281" s="1310" t="e">
        <f t="shared" si="23"/>
        <v>#REF!</v>
      </c>
    </row>
    <row r="282" spans="1:11" ht="15" hidden="1" customHeight="1">
      <c r="A282" s="776"/>
      <c r="B282" s="1285" t="s">
        <v>11072</v>
      </c>
      <c r="C282" s="1285"/>
      <c r="D282" s="1309" t="s">
        <v>11073</v>
      </c>
      <c r="E282" s="1285"/>
      <c r="F282" s="1285"/>
      <c r="G282" s="1285" t="s">
        <v>487</v>
      </c>
      <c r="H282" s="1310"/>
      <c r="I282" s="1310">
        <f t="shared" si="24"/>
        <v>0</v>
      </c>
      <c r="J282" s="1310" t="e">
        <f>I282*#REF!</f>
        <v>#REF!</v>
      </c>
      <c r="K282" s="1310" t="e">
        <f t="shared" si="23"/>
        <v>#REF!</v>
      </c>
    </row>
    <row r="283" spans="1:11" ht="15" hidden="1" customHeight="1">
      <c r="A283" s="776"/>
      <c r="B283" s="1285" t="s">
        <v>11074</v>
      </c>
      <c r="C283" s="1285"/>
      <c r="D283" s="1309" t="s">
        <v>11075</v>
      </c>
      <c r="E283" s="1285"/>
      <c r="F283" s="1285"/>
      <c r="G283" s="1285" t="s">
        <v>487</v>
      </c>
      <c r="H283" s="1310"/>
      <c r="I283" s="1310">
        <f t="shared" si="24"/>
        <v>0</v>
      </c>
      <c r="J283" s="1310" t="e">
        <f>I283*#REF!</f>
        <v>#REF!</v>
      </c>
      <c r="K283" s="1310" t="e">
        <f t="shared" si="23"/>
        <v>#REF!</v>
      </c>
    </row>
    <row r="284" spans="1:11" ht="15" hidden="1" customHeight="1">
      <c r="A284" s="776"/>
      <c r="B284" s="1285" t="s">
        <v>11076</v>
      </c>
      <c r="C284" s="1285"/>
      <c r="D284" s="1309" t="s">
        <v>11077</v>
      </c>
      <c r="E284" s="1285"/>
      <c r="F284" s="1285"/>
      <c r="G284" s="1285" t="s">
        <v>487</v>
      </c>
      <c r="H284" s="1310"/>
      <c r="I284" s="1310">
        <f t="shared" si="24"/>
        <v>0</v>
      </c>
      <c r="J284" s="1310" t="e">
        <f>I284*#REF!</f>
        <v>#REF!</v>
      </c>
      <c r="K284" s="1310" t="e">
        <f t="shared" si="23"/>
        <v>#REF!</v>
      </c>
    </row>
    <row r="285" spans="1:11" ht="15" hidden="1" customHeight="1">
      <c r="A285" s="776"/>
      <c r="B285" s="1285" t="s">
        <v>11078</v>
      </c>
      <c r="C285" s="1285"/>
      <c r="D285" s="1309" t="s">
        <v>11079</v>
      </c>
      <c r="E285" s="1285"/>
      <c r="F285" s="1285"/>
      <c r="G285" s="1285" t="s">
        <v>487</v>
      </c>
      <c r="H285" s="1310"/>
      <c r="I285" s="1310">
        <f t="shared" si="24"/>
        <v>0</v>
      </c>
      <c r="J285" s="1310" t="e">
        <f>I285*#REF!</f>
        <v>#REF!</v>
      </c>
      <c r="K285" s="1310" t="e">
        <f t="shared" si="23"/>
        <v>#REF!</v>
      </c>
    </row>
    <row r="286" spans="1:11" ht="15" hidden="1" customHeight="1">
      <c r="A286" s="776"/>
      <c r="B286" s="1285" t="s">
        <v>11080</v>
      </c>
      <c r="C286" s="1285"/>
      <c r="D286" s="1309" t="s">
        <v>11081</v>
      </c>
      <c r="E286" s="1285"/>
      <c r="F286" s="1285"/>
      <c r="G286" s="1285" t="s">
        <v>487</v>
      </c>
      <c r="H286" s="1310"/>
      <c r="I286" s="1310">
        <f t="shared" si="24"/>
        <v>0</v>
      </c>
      <c r="J286" s="1310" t="e">
        <f>I286*#REF!</f>
        <v>#REF!</v>
      </c>
      <c r="K286" s="1310" t="e">
        <f t="shared" si="23"/>
        <v>#REF!</v>
      </c>
    </row>
    <row r="287" spans="1:11" ht="15" hidden="1" customHeight="1">
      <c r="A287" s="776"/>
      <c r="B287" s="1285" t="s">
        <v>11082</v>
      </c>
      <c r="C287" s="1285"/>
      <c r="D287" s="1309" t="s">
        <v>11083</v>
      </c>
      <c r="E287" s="1285"/>
      <c r="F287" s="1285"/>
      <c r="G287" s="1285" t="s">
        <v>487</v>
      </c>
      <c r="H287" s="1310"/>
      <c r="I287" s="1310">
        <f t="shared" si="24"/>
        <v>0</v>
      </c>
      <c r="J287" s="1310" t="e">
        <f>I287*#REF!</f>
        <v>#REF!</v>
      </c>
      <c r="K287" s="1310" t="e">
        <f t="shared" si="23"/>
        <v>#REF!</v>
      </c>
    </row>
    <row r="288" spans="1:11" ht="15" hidden="1" customHeight="1">
      <c r="A288" s="776"/>
      <c r="B288" s="1285" t="s">
        <v>11084</v>
      </c>
      <c r="C288" s="1285"/>
      <c r="D288" s="1309" t="s">
        <v>11085</v>
      </c>
      <c r="E288" s="1285"/>
      <c r="F288" s="1285"/>
      <c r="G288" s="1285" t="s">
        <v>487</v>
      </c>
      <c r="H288" s="1310"/>
      <c r="I288" s="1310">
        <f t="shared" si="24"/>
        <v>0</v>
      </c>
      <c r="J288" s="1310" t="e">
        <f>I288*#REF!</f>
        <v>#REF!</v>
      </c>
      <c r="K288" s="1310" t="e">
        <f t="shared" si="23"/>
        <v>#REF!</v>
      </c>
    </row>
    <row r="289" spans="1:11" ht="15" hidden="1" customHeight="1">
      <c r="A289" s="776"/>
      <c r="B289" s="1285" t="s">
        <v>11086</v>
      </c>
      <c r="C289" s="1285"/>
      <c r="D289" s="1309" t="s">
        <v>11087</v>
      </c>
      <c r="E289" s="1285"/>
      <c r="F289" s="1285"/>
      <c r="G289" s="1285" t="s">
        <v>487</v>
      </c>
      <c r="H289" s="1310"/>
      <c r="I289" s="1310">
        <f t="shared" si="24"/>
        <v>0</v>
      </c>
      <c r="J289" s="1310" t="e">
        <f>I289*#REF!</f>
        <v>#REF!</v>
      </c>
      <c r="K289" s="1310" t="e">
        <f t="shared" si="23"/>
        <v>#REF!</v>
      </c>
    </row>
    <row r="290" spans="1:11" ht="15" hidden="1" customHeight="1">
      <c r="A290" s="776"/>
      <c r="B290" s="1285" t="s">
        <v>11088</v>
      </c>
      <c r="C290" s="1285"/>
      <c r="D290" s="1309" t="s">
        <v>11089</v>
      </c>
      <c r="E290" s="1285"/>
      <c r="F290" s="1285"/>
      <c r="G290" s="1285" t="s">
        <v>487</v>
      </c>
      <c r="H290" s="1310"/>
      <c r="I290" s="1310">
        <f t="shared" si="24"/>
        <v>0</v>
      </c>
      <c r="J290" s="1310" t="e">
        <f>I290*#REF!</f>
        <v>#REF!</v>
      </c>
      <c r="K290" s="1310" t="e">
        <f t="shared" si="23"/>
        <v>#REF!</v>
      </c>
    </row>
    <row r="291" spans="1:11" ht="15" hidden="1" customHeight="1">
      <c r="A291" s="776"/>
      <c r="B291" s="1285" t="s">
        <v>11090</v>
      </c>
      <c r="C291" s="1285"/>
      <c r="D291" s="1309" t="s">
        <v>11091</v>
      </c>
      <c r="E291" s="1285"/>
      <c r="F291" s="1285"/>
      <c r="G291" s="1285" t="s">
        <v>487</v>
      </c>
      <c r="H291" s="1310"/>
      <c r="I291" s="1310">
        <f t="shared" si="24"/>
        <v>0</v>
      </c>
      <c r="J291" s="1310" t="e">
        <f>I291*#REF!</f>
        <v>#REF!</v>
      </c>
      <c r="K291" s="1310" t="e">
        <f t="shared" si="23"/>
        <v>#REF!</v>
      </c>
    </row>
    <row r="292" spans="1:11" ht="15" hidden="1" customHeight="1">
      <c r="A292" s="776"/>
      <c r="B292" s="1285" t="s">
        <v>11092</v>
      </c>
      <c r="C292" s="1285"/>
      <c r="D292" s="1309" t="s">
        <v>11093</v>
      </c>
      <c r="E292" s="1285"/>
      <c r="F292" s="1285"/>
      <c r="G292" s="1285" t="s">
        <v>487</v>
      </c>
      <c r="H292" s="1310"/>
      <c r="I292" s="1310">
        <f t="shared" si="24"/>
        <v>0</v>
      </c>
      <c r="J292" s="1310" t="e">
        <f>I292*#REF!</f>
        <v>#REF!</v>
      </c>
      <c r="K292" s="1310" t="e">
        <f t="shared" si="23"/>
        <v>#REF!</v>
      </c>
    </row>
    <row r="293" spans="1:11" ht="15" hidden="1" customHeight="1">
      <c r="A293" s="776"/>
      <c r="B293" s="1285" t="s">
        <v>11094</v>
      </c>
      <c r="C293" s="1285"/>
      <c r="D293" s="1309" t="s">
        <v>11095</v>
      </c>
      <c r="E293" s="1285"/>
      <c r="F293" s="1285"/>
      <c r="G293" s="1285" t="s">
        <v>487</v>
      </c>
      <c r="H293" s="1310"/>
      <c r="I293" s="1310">
        <f t="shared" si="24"/>
        <v>0</v>
      </c>
      <c r="J293" s="1310" t="e">
        <f>I293*#REF!</f>
        <v>#REF!</v>
      </c>
      <c r="K293" s="1310" t="e">
        <f t="shared" si="23"/>
        <v>#REF!</v>
      </c>
    </row>
    <row r="294" spans="1:11" ht="15" hidden="1" customHeight="1">
      <c r="A294" s="776"/>
      <c r="B294" s="1285" t="s">
        <v>570</v>
      </c>
      <c r="C294" s="1285"/>
      <c r="D294" s="1309" t="s">
        <v>11096</v>
      </c>
      <c r="E294" s="1285"/>
      <c r="F294" s="1285"/>
      <c r="G294" s="1285" t="s">
        <v>487</v>
      </c>
      <c r="H294" s="1310"/>
      <c r="I294" s="1310">
        <f t="shared" si="24"/>
        <v>0</v>
      </c>
      <c r="J294" s="1310" t="e">
        <f>I294*#REF!</f>
        <v>#REF!</v>
      </c>
      <c r="K294" s="1310" t="e">
        <f t="shared" si="23"/>
        <v>#REF!</v>
      </c>
    </row>
    <row r="295" spans="1:11" ht="15" hidden="1" customHeight="1">
      <c r="A295" s="776"/>
      <c r="B295" s="1285" t="s">
        <v>575</v>
      </c>
      <c r="C295" s="1285"/>
      <c r="D295" s="1309" t="s">
        <v>11097</v>
      </c>
      <c r="E295" s="1285"/>
      <c r="F295" s="1285"/>
      <c r="G295" s="1285" t="s">
        <v>487</v>
      </c>
      <c r="H295" s="1310"/>
      <c r="I295" s="1310">
        <f t="shared" si="24"/>
        <v>0</v>
      </c>
      <c r="J295" s="1310" t="e">
        <f>I295*#REF!</f>
        <v>#REF!</v>
      </c>
      <c r="K295" s="1310" t="e">
        <f t="shared" si="23"/>
        <v>#REF!</v>
      </c>
    </row>
    <row r="296" spans="1:11" ht="15" hidden="1" customHeight="1">
      <c r="A296" s="776"/>
      <c r="B296" s="1285" t="s">
        <v>11098</v>
      </c>
      <c r="C296" s="1285"/>
      <c r="D296" s="1309" t="s">
        <v>11099</v>
      </c>
      <c r="E296" s="1285"/>
      <c r="F296" s="1285"/>
      <c r="G296" s="1285" t="s">
        <v>487</v>
      </c>
      <c r="H296" s="1310"/>
      <c r="I296" s="1310">
        <f t="shared" si="24"/>
        <v>0</v>
      </c>
      <c r="J296" s="1310" t="e">
        <f>I296*#REF!</f>
        <v>#REF!</v>
      </c>
      <c r="K296" s="1310" t="e">
        <f t="shared" si="23"/>
        <v>#REF!</v>
      </c>
    </row>
    <row r="297" spans="1:11" ht="15" hidden="1" customHeight="1">
      <c r="A297" s="776"/>
      <c r="B297" s="1285" t="s">
        <v>11100</v>
      </c>
      <c r="C297" s="1285"/>
      <c r="D297" s="1309" t="s">
        <v>11101</v>
      </c>
      <c r="E297" s="1285"/>
      <c r="F297" s="1285"/>
      <c r="G297" s="1285" t="s">
        <v>487</v>
      </c>
      <c r="H297" s="1310"/>
      <c r="I297" s="1310">
        <f t="shared" si="24"/>
        <v>0</v>
      </c>
      <c r="J297" s="1310" t="e">
        <f>I297*#REF!</f>
        <v>#REF!</v>
      </c>
      <c r="K297" s="1310" t="e">
        <f>SUM(I297:J297)</f>
        <v>#REF!</v>
      </c>
    </row>
    <row r="298" spans="1:11" ht="15" hidden="1" customHeight="1">
      <c r="A298" s="776"/>
      <c r="B298" s="1341" t="s">
        <v>592</v>
      </c>
      <c r="C298" s="1341"/>
      <c r="D298" s="1342" t="s">
        <v>11102</v>
      </c>
      <c r="E298" s="1341"/>
      <c r="F298" s="1341"/>
      <c r="G298" s="1341"/>
      <c r="H298" s="1311"/>
      <c r="I298" s="1311"/>
      <c r="J298" s="1311"/>
      <c r="K298" s="1311"/>
    </row>
    <row r="299" spans="1:11" ht="15" hidden="1" customHeight="1">
      <c r="A299" s="776"/>
      <c r="B299" s="1285" t="s">
        <v>11103</v>
      </c>
      <c r="C299" s="1285" t="s">
        <v>11104</v>
      </c>
      <c r="D299" s="2073" t="s">
        <v>11105</v>
      </c>
      <c r="E299" s="1312"/>
      <c r="F299" s="1312"/>
      <c r="G299" s="2071" t="s">
        <v>275</v>
      </c>
      <c r="H299" s="1301"/>
      <c r="I299" s="1310">
        <f>H299*E299</f>
        <v>0</v>
      </c>
      <c r="J299" s="1310" t="e">
        <f>I299*#REF!</f>
        <v>#REF!</v>
      </c>
      <c r="K299" s="1310" t="e">
        <f t="shared" ref="K299" si="25">SUM(I299:J299)</f>
        <v>#REF!</v>
      </c>
    </row>
    <row r="300" spans="1:11" ht="15" hidden="1" customHeight="1">
      <c r="A300" s="776"/>
      <c r="B300" s="1285"/>
      <c r="C300" s="1285"/>
      <c r="D300" s="2073"/>
      <c r="E300" s="1312"/>
      <c r="F300" s="1312"/>
      <c r="G300" s="2071"/>
      <c r="H300" s="1301"/>
      <c r="I300" s="1310"/>
      <c r="J300" s="1310"/>
      <c r="K300" s="1310"/>
    </row>
    <row r="301" spans="1:11" ht="15" hidden="1" customHeight="1">
      <c r="A301" s="776"/>
      <c r="B301" s="1341" t="s">
        <v>11106</v>
      </c>
      <c r="C301" s="1341"/>
      <c r="D301" s="1342" t="s">
        <v>11107</v>
      </c>
      <c r="E301" s="1341"/>
      <c r="F301" s="1341"/>
      <c r="G301" s="1341"/>
      <c r="H301" s="1311"/>
      <c r="I301" s="1311"/>
      <c r="J301" s="1311"/>
      <c r="K301" s="1311"/>
    </row>
    <row r="302" spans="1:11" ht="15" hidden="1" customHeight="1">
      <c r="A302" s="776"/>
      <c r="B302" s="2080" t="s">
        <v>11108</v>
      </c>
      <c r="C302" s="2080" t="s">
        <v>11109</v>
      </c>
      <c r="D302" s="2073" t="s">
        <v>11110</v>
      </c>
      <c r="E302" s="1328"/>
      <c r="F302" s="1328"/>
      <c r="G302" s="2071" t="s">
        <v>347</v>
      </c>
      <c r="H302" s="1310"/>
      <c r="I302" s="1310">
        <f>H302*E302</f>
        <v>0</v>
      </c>
      <c r="J302" s="1310" t="e">
        <f>I302*#REF!</f>
        <v>#REF!</v>
      </c>
      <c r="K302" s="1310" t="e">
        <f t="shared" ref="K302:K304" si="26">SUM(I302:J302)</f>
        <v>#REF!</v>
      </c>
    </row>
    <row r="303" spans="1:11" ht="15" hidden="1" customHeight="1">
      <c r="A303" s="776"/>
      <c r="B303" s="2080" t="s">
        <v>11111</v>
      </c>
      <c r="C303" s="2080" t="s">
        <v>11112</v>
      </c>
      <c r="D303" s="2073" t="s">
        <v>11113</v>
      </c>
      <c r="E303" s="1328"/>
      <c r="F303" s="1328"/>
      <c r="G303" s="2071" t="s">
        <v>347</v>
      </c>
      <c r="H303" s="1310"/>
      <c r="I303" s="1310">
        <f>H303*E303</f>
        <v>0</v>
      </c>
      <c r="J303" s="1310" t="e">
        <f>I303*#REF!</f>
        <v>#REF!</v>
      </c>
      <c r="K303" s="1310" t="e">
        <f t="shared" si="26"/>
        <v>#REF!</v>
      </c>
    </row>
    <row r="304" spans="1:11" ht="15" hidden="1" customHeight="1">
      <c r="A304" s="776"/>
      <c r="B304" s="2080" t="s">
        <v>11114</v>
      </c>
      <c r="C304" s="2080" t="s">
        <v>11115</v>
      </c>
      <c r="D304" s="2073" t="s">
        <v>11116</v>
      </c>
      <c r="E304" s="1328"/>
      <c r="F304" s="1328"/>
      <c r="G304" s="2071" t="s">
        <v>347</v>
      </c>
      <c r="H304" s="1310"/>
      <c r="I304" s="1310">
        <f>H304*E304</f>
        <v>0</v>
      </c>
      <c r="J304" s="1310" t="e">
        <f>I304*#REF!</f>
        <v>#REF!</v>
      </c>
      <c r="K304" s="1310" t="e">
        <f t="shared" si="26"/>
        <v>#REF!</v>
      </c>
    </row>
    <row r="305" spans="1:11" ht="15" hidden="1" customHeight="1">
      <c r="A305" s="776"/>
      <c r="B305" s="2068"/>
      <c r="C305" s="1331"/>
      <c r="D305" s="2068"/>
      <c r="E305" s="1285"/>
      <c r="F305" s="1285"/>
      <c r="G305" s="1285"/>
      <c r="H305" s="1310"/>
      <c r="I305" s="1310"/>
      <c r="J305" s="1310"/>
      <c r="K305" s="1310"/>
    </row>
    <row r="306" spans="1:11" ht="15" hidden="1" customHeight="1">
      <c r="A306" s="776"/>
      <c r="B306" s="1318" t="s">
        <v>193</v>
      </c>
      <c r="C306" s="1318"/>
      <c r="D306" s="1319" t="s">
        <v>194</v>
      </c>
      <c r="E306" s="1318"/>
      <c r="F306" s="1318"/>
      <c r="G306" s="1318"/>
      <c r="H306" s="1318"/>
      <c r="I306" s="1320"/>
      <c r="J306" s="1320"/>
      <c r="K306" s="1320"/>
    </row>
    <row r="307" spans="1:11" ht="15" hidden="1" customHeight="1">
      <c r="A307" s="776"/>
      <c r="B307" s="1341" t="s">
        <v>600</v>
      </c>
      <c r="C307" s="1341"/>
      <c r="D307" s="1342" t="s">
        <v>11117</v>
      </c>
      <c r="E307" s="1341"/>
      <c r="F307" s="1341"/>
      <c r="G307" s="1341"/>
      <c r="H307" s="1341"/>
      <c r="I307" s="1311"/>
      <c r="J307" s="1311"/>
      <c r="K307" s="1311"/>
    </row>
    <row r="308" spans="1:11" ht="15" hidden="1" customHeight="1">
      <c r="A308" s="776"/>
      <c r="B308" s="1313" t="s">
        <v>11118</v>
      </c>
      <c r="C308" s="1313"/>
      <c r="D308" s="2076" t="s">
        <v>11119</v>
      </c>
      <c r="E308" s="1312"/>
      <c r="F308" s="1312"/>
      <c r="G308" s="2071" t="s">
        <v>1797</v>
      </c>
      <c r="H308" s="1361"/>
      <c r="I308" s="1310">
        <f>H308*E308</f>
        <v>0</v>
      </c>
      <c r="J308" s="1310" t="e">
        <f>I308*#REF!</f>
        <v>#REF!</v>
      </c>
      <c r="K308" s="1310" t="e">
        <f t="shared" ref="K308:K309" si="27">SUM(I308:J308)</f>
        <v>#REF!</v>
      </c>
    </row>
    <row r="309" spans="1:11" ht="15" hidden="1" customHeight="1">
      <c r="A309" s="776"/>
      <c r="B309" s="1313" t="s">
        <v>11120</v>
      </c>
      <c r="C309" s="1313"/>
      <c r="D309" s="2076" t="s">
        <v>11121</v>
      </c>
      <c r="E309" s="1312"/>
      <c r="F309" s="1312"/>
      <c r="G309" s="2071" t="s">
        <v>1797</v>
      </c>
      <c r="H309" s="1361"/>
      <c r="I309" s="1310">
        <f>H309*E309</f>
        <v>0</v>
      </c>
      <c r="J309" s="1310" t="e">
        <f>I309*#REF!</f>
        <v>#REF!</v>
      </c>
      <c r="K309" s="1310" t="e">
        <f t="shared" si="27"/>
        <v>#REF!</v>
      </c>
    </row>
    <row r="310" spans="1:11" ht="15" hidden="1" customHeight="1">
      <c r="A310" s="776"/>
      <c r="B310" s="1285"/>
      <c r="C310" s="1285"/>
      <c r="D310" s="1309"/>
      <c r="E310" s="1285"/>
      <c r="F310" s="1285"/>
      <c r="G310" s="1285"/>
      <c r="H310" s="1285"/>
      <c r="I310" s="1310"/>
      <c r="J310" s="1310"/>
      <c r="K310" s="1310"/>
    </row>
    <row r="311" spans="1:11" ht="15" hidden="1" customHeight="1">
      <c r="A311" s="776"/>
      <c r="B311" s="1285" t="s">
        <v>11122</v>
      </c>
      <c r="C311" s="1285"/>
      <c r="D311" s="1309" t="s">
        <v>11123</v>
      </c>
      <c r="E311" s="1285"/>
      <c r="F311" s="1285"/>
      <c r="G311" s="1285" t="s">
        <v>322</v>
      </c>
      <c r="H311" s="1285"/>
      <c r="I311" s="1310">
        <f>H311*E311</f>
        <v>0</v>
      </c>
      <c r="J311" s="1310" t="e">
        <f>I311*#REF!</f>
        <v>#REF!</v>
      </c>
      <c r="K311" s="1310" t="e">
        <f t="shared" ref="K311:K395" si="28">SUM(I311:J311)</f>
        <v>#REF!</v>
      </c>
    </row>
    <row r="312" spans="1:11" ht="15" hidden="1" customHeight="1">
      <c r="A312" s="776"/>
      <c r="B312" s="1341" t="s">
        <v>11124</v>
      </c>
      <c r="C312" s="1341"/>
      <c r="D312" s="1342" t="s">
        <v>11125</v>
      </c>
      <c r="E312" s="1341"/>
      <c r="F312" s="1341"/>
      <c r="G312" s="1341" t="s">
        <v>322</v>
      </c>
      <c r="H312" s="1341"/>
      <c r="I312" s="1341"/>
      <c r="J312" s="1311"/>
      <c r="K312" s="1311"/>
    </row>
    <row r="313" spans="1:11" ht="15" hidden="1" customHeight="1">
      <c r="A313" s="776"/>
      <c r="B313" s="1313" t="s">
        <v>11126</v>
      </c>
      <c r="C313" s="1313"/>
      <c r="D313" s="2076" t="s">
        <v>11127</v>
      </c>
      <c r="E313" s="1312"/>
      <c r="F313" s="1312"/>
      <c r="G313" s="2071" t="s">
        <v>1797</v>
      </c>
      <c r="H313" s="1361"/>
      <c r="I313" s="1310">
        <f t="shared" ref="I313:I328" si="29">H313*E313</f>
        <v>0</v>
      </c>
      <c r="J313" s="1310" t="e">
        <f>I313*#REF!</f>
        <v>#REF!</v>
      </c>
      <c r="K313" s="1310" t="e">
        <f t="shared" ref="K313" si="30">SUM(I313:J313)</f>
        <v>#REF!</v>
      </c>
    </row>
    <row r="314" spans="1:11" ht="15" hidden="1" customHeight="1">
      <c r="A314" s="776"/>
      <c r="B314" s="1285"/>
      <c r="C314" s="1285"/>
      <c r="D314" s="1309"/>
      <c r="E314" s="1285"/>
      <c r="F314" s="1285"/>
      <c r="G314" s="1285"/>
      <c r="H314" s="1285"/>
      <c r="I314" s="1285"/>
      <c r="J314" s="1310"/>
      <c r="K314" s="1310"/>
    </row>
    <row r="315" spans="1:11" ht="15" hidden="1" customHeight="1">
      <c r="A315" s="776"/>
      <c r="B315" s="1285" t="s">
        <v>11128</v>
      </c>
      <c r="C315" s="1285"/>
      <c r="D315" s="1309" t="s">
        <v>11129</v>
      </c>
      <c r="E315" s="1285"/>
      <c r="F315" s="1285"/>
      <c r="G315" s="1285" t="s">
        <v>322</v>
      </c>
      <c r="H315" s="1285"/>
      <c r="I315" s="1310">
        <f t="shared" si="29"/>
        <v>0</v>
      </c>
      <c r="J315" s="1310" t="e">
        <f>I315*#REF!</f>
        <v>#REF!</v>
      </c>
      <c r="K315" s="1310" t="e">
        <f t="shared" si="28"/>
        <v>#REF!</v>
      </c>
    </row>
    <row r="316" spans="1:11" ht="15" hidden="1" customHeight="1">
      <c r="A316" s="776"/>
      <c r="B316" s="1285" t="s">
        <v>11130</v>
      </c>
      <c r="C316" s="1285"/>
      <c r="D316" s="1309" t="s">
        <v>11131</v>
      </c>
      <c r="E316" s="1285"/>
      <c r="F316" s="1285"/>
      <c r="G316" s="1285" t="s">
        <v>322</v>
      </c>
      <c r="H316" s="1285"/>
      <c r="I316" s="1310">
        <f t="shared" si="29"/>
        <v>0</v>
      </c>
      <c r="J316" s="1310" t="e">
        <f>I316*#REF!</f>
        <v>#REF!</v>
      </c>
      <c r="K316" s="1310" t="e">
        <f t="shared" si="28"/>
        <v>#REF!</v>
      </c>
    </row>
    <row r="317" spans="1:11" ht="15" hidden="1" customHeight="1">
      <c r="A317" s="776"/>
      <c r="B317" s="1285" t="s">
        <v>11132</v>
      </c>
      <c r="C317" s="1285"/>
      <c r="D317" s="1309" t="s">
        <v>11133</v>
      </c>
      <c r="E317" s="1285"/>
      <c r="F317" s="1285"/>
      <c r="G317" s="1285" t="s">
        <v>322</v>
      </c>
      <c r="H317" s="1285"/>
      <c r="I317" s="1310">
        <f t="shared" si="29"/>
        <v>0</v>
      </c>
      <c r="J317" s="1310" t="e">
        <f>I317*#REF!</f>
        <v>#REF!</v>
      </c>
      <c r="K317" s="1310" t="e">
        <f t="shared" si="28"/>
        <v>#REF!</v>
      </c>
    </row>
    <row r="318" spans="1:11" ht="15" hidden="1" customHeight="1">
      <c r="A318" s="776"/>
      <c r="B318" s="1285" t="s">
        <v>11134</v>
      </c>
      <c r="C318" s="1285"/>
      <c r="D318" s="1309" t="s">
        <v>11135</v>
      </c>
      <c r="E318" s="1285"/>
      <c r="F318" s="1285"/>
      <c r="G318" s="1285" t="s">
        <v>322</v>
      </c>
      <c r="H318" s="1285"/>
      <c r="I318" s="1310">
        <f t="shared" si="29"/>
        <v>0</v>
      </c>
      <c r="J318" s="1310" t="e">
        <f>I318*#REF!</f>
        <v>#REF!</v>
      </c>
      <c r="K318" s="1310" t="e">
        <f t="shared" si="28"/>
        <v>#REF!</v>
      </c>
    </row>
    <row r="319" spans="1:11" ht="15" hidden="1" customHeight="1">
      <c r="A319" s="776"/>
      <c r="B319" s="1285" t="s">
        <v>11136</v>
      </c>
      <c r="C319" s="1285"/>
      <c r="D319" s="1309" t="s">
        <v>11137</v>
      </c>
      <c r="E319" s="1285"/>
      <c r="F319" s="1285"/>
      <c r="G319" s="1285" t="s">
        <v>322</v>
      </c>
      <c r="H319" s="1285"/>
      <c r="I319" s="1310">
        <f t="shared" si="29"/>
        <v>0</v>
      </c>
      <c r="J319" s="1310" t="e">
        <f>I319*#REF!</f>
        <v>#REF!</v>
      </c>
      <c r="K319" s="1310" t="e">
        <f t="shared" si="28"/>
        <v>#REF!</v>
      </c>
    </row>
    <row r="320" spans="1:11" ht="15" hidden="1" customHeight="1">
      <c r="A320" s="776"/>
      <c r="B320" s="1285" t="s">
        <v>11138</v>
      </c>
      <c r="C320" s="1285"/>
      <c r="D320" s="1309" t="s">
        <v>11139</v>
      </c>
      <c r="E320" s="1285"/>
      <c r="F320" s="1285"/>
      <c r="G320" s="1285" t="s">
        <v>347</v>
      </c>
      <c r="H320" s="1285"/>
      <c r="I320" s="1310">
        <f t="shared" si="29"/>
        <v>0</v>
      </c>
      <c r="J320" s="1310" t="e">
        <f>I320*#REF!</f>
        <v>#REF!</v>
      </c>
      <c r="K320" s="1310" t="e">
        <f t="shared" si="28"/>
        <v>#REF!</v>
      </c>
    </row>
    <row r="321" spans="1:11" ht="15" hidden="1" customHeight="1">
      <c r="A321" s="776"/>
      <c r="B321" s="1285" t="s">
        <v>11140</v>
      </c>
      <c r="C321" s="1285"/>
      <c r="D321" s="1309" t="s">
        <v>11141</v>
      </c>
      <c r="E321" s="1285"/>
      <c r="F321" s="1285"/>
      <c r="G321" s="1285" t="s">
        <v>487</v>
      </c>
      <c r="H321" s="1285"/>
      <c r="I321" s="1310">
        <f t="shared" si="29"/>
        <v>0</v>
      </c>
      <c r="J321" s="1310" t="e">
        <f>I321*#REF!</f>
        <v>#REF!</v>
      </c>
      <c r="K321" s="1310" t="e">
        <f t="shared" si="28"/>
        <v>#REF!</v>
      </c>
    </row>
    <row r="322" spans="1:11" ht="15" hidden="1" customHeight="1">
      <c r="A322" s="776"/>
      <c r="B322" s="1285" t="s">
        <v>11142</v>
      </c>
      <c r="C322" s="1285"/>
      <c r="D322" s="1309" t="s">
        <v>11143</v>
      </c>
      <c r="E322" s="1285"/>
      <c r="F322" s="1285"/>
      <c r="G322" s="1285" t="s">
        <v>487</v>
      </c>
      <c r="H322" s="1285"/>
      <c r="I322" s="1310">
        <f t="shared" si="29"/>
        <v>0</v>
      </c>
      <c r="J322" s="1310" t="e">
        <f>I322*#REF!</f>
        <v>#REF!</v>
      </c>
      <c r="K322" s="1310" t="e">
        <f t="shared" si="28"/>
        <v>#REF!</v>
      </c>
    </row>
    <row r="323" spans="1:11" ht="15" hidden="1" customHeight="1">
      <c r="A323" s="776"/>
      <c r="B323" s="1285" t="s">
        <v>11144</v>
      </c>
      <c r="C323" s="1285"/>
      <c r="D323" s="1309" t="s">
        <v>11145</v>
      </c>
      <c r="E323" s="1285"/>
      <c r="F323" s="1285"/>
      <c r="G323" s="1285" t="s">
        <v>487</v>
      </c>
      <c r="H323" s="1285"/>
      <c r="I323" s="1310">
        <f t="shared" si="29"/>
        <v>0</v>
      </c>
      <c r="J323" s="1310" t="e">
        <f>I323*#REF!</f>
        <v>#REF!</v>
      </c>
      <c r="K323" s="1310" t="e">
        <f t="shared" si="28"/>
        <v>#REF!</v>
      </c>
    </row>
    <row r="324" spans="1:11" ht="15" hidden="1" customHeight="1">
      <c r="A324" s="776"/>
      <c r="B324" s="1285" t="s">
        <v>11146</v>
      </c>
      <c r="C324" s="1285"/>
      <c r="D324" s="1309" t="s">
        <v>11147</v>
      </c>
      <c r="E324" s="1285"/>
      <c r="F324" s="1285"/>
      <c r="G324" s="1285" t="s">
        <v>487</v>
      </c>
      <c r="H324" s="1285"/>
      <c r="I324" s="1310">
        <f t="shared" si="29"/>
        <v>0</v>
      </c>
      <c r="J324" s="1310" t="e">
        <f>I324*#REF!</f>
        <v>#REF!</v>
      </c>
      <c r="K324" s="1310" t="e">
        <f t="shared" si="28"/>
        <v>#REF!</v>
      </c>
    </row>
    <row r="325" spans="1:11" ht="15" hidden="1" customHeight="1">
      <c r="A325" s="776"/>
      <c r="B325" s="1285" t="s">
        <v>11148</v>
      </c>
      <c r="C325" s="1285"/>
      <c r="D325" s="1309" t="s">
        <v>11149</v>
      </c>
      <c r="E325" s="1285"/>
      <c r="F325" s="1285"/>
      <c r="G325" s="1285" t="s">
        <v>487</v>
      </c>
      <c r="H325" s="1285"/>
      <c r="I325" s="1310">
        <f t="shared" si="29"/>
        <v>0</v>
      </c>
      <c r="J325" s="1310" t="e">
        <f>I325*#REF!</f>
        <v>#REF!</v>
      </c>
      <c r="K325" s="1310" t="e">
        <f t="shared" si="28"/>
        <v>#REF!</v>
      </c>
    </row>
    <row r="326" spans="1:11" ht="15" hidden="1" customHeight="1">
      <c r="A326" s="776"/>
      <c r="B326" s="1285" t="s">
        <v>11150</v>
      </c>
      <c r="C326" s="1285"/>
      <c r="D326" s="1309" t="s">
        <v>11151</v>
      </c>
      <c r="E326" s="1285"/>
      <c r="F326" s="1285"/>
      <c r="G326" s="1285" t="s">
        <v>487</v>
      </c>
      <c r="H326" s="1285"/>
      <c r="I326" s="1310">
        <f t="shared" si="29"/>
        <v>0</v>
      </c>
      <c r="J326" s="1310" t="e">
        <f>I326*#REF!</f>
        <v>#REF!</v>
      </c>
      <c r="K326" s="1310" t="e">
        <f t="shared" si="28"/>
        <v>#REF!</v>
      </c>
    </row>
    <row r="327" spans="1:11" ht="15" hidden="1" customHeight="1">
      <c r="A327" s="776"/>
      <c r="B327" s="1285" t="s">
        <v>11152</v>
      </c>
      <c r="C327" s="1285"/>
      <c r="D327" s="1309" t="s">
        <v>11153</v>
      </c>
      <c r="E327" s="1285"/>
      <c r="F327" s="1285"/>
      <c r="G327" s="1285" t="s">
        <v>487</v>
      </c>
      <c r="H327" s="1285"/>
      <c r="I327" s="1310">
        <f t="shared" si="29"/>
        <v>0</v>
      </c>
      <c r="J327" s="1310" t="e">
        <f>I327*#REF!</f>
        <v>#REF!</v>
      </c>
      <c r="K327" s="1310" t="e">
        <f t="shared" si="28"/>
        <v>#REF!</v>
      </c>
    </row>
    <row r="328" spans="1:11" ht="15" hidden="1" customHeight="1">
      <c r="A328" s="776"/>
      <c r="B328" s="1285" t="s">
        <v>11154</v>
      </c>
      <c r="C328" s="1285"/>
      <c r="D328" s="1309" t="s">
        <v>11155</v>
      </c>
      <c r="E328" s="1285"/>
      <c r="F328" s="1285"/>
      <c r="G328" s="1285" t="s">
        <v>487</v>
      </c>
      <c r="H328" s="1285"/>
      <c r="I328" s="1310">
        <f t="shared" si="29"/>
        <v>0</v>
      </c>
      <c r="J328" s="1310" t="e">
        <f>I328*#REF!</f>
        <v>#REF!</v>
      </c>
      <c r="K328" s="1310" t="e">
        <f t="shared" si="28"/>
        <v>#REF!</v>
      </c>
    </row>
    <row r="329" spans="1:11" ht="15" hidden="1" customHeight="1">
      <c r="A329" s="776"/>
      <c r="B329" s="1341" t="s">
        <v>11156</v>
      </c>
      <c r="C329" s="1341"/>
      <c r="D329" s="1342" t="s">
        <v>11157</v>
      </c>
      <c r="E329" s="1341"/>
      <c r="F329" s="1341"/>
      <c r="G329" s="1341" t="s">
        <v>322</v>
      </c>
      <c r="H329" s="1341"/>
      <c r="I329" s="1311"/>
      <c r="J329" s="1311"/>
      <c r="K329" s="1311"/>
    </row>
    <row r="330" spans="1:11" ht="15" hidden="1" customHeight="1">
      <c r="A330" s="776"/>
      <c r="B330" s="1285" t="s">
        <v>11158</v>
      </c>
      <c r="C330" s="1313" t="s">
        <v>11159</v>
      </c>
      <c r="D330" s="2076" t="s">
        <v>11160</v>
      </c>
      <c r="E330" s="1328"/>
      <c r="F330" s="1328"/>
      <c r="G330" s="1285" t="s">
        <v>322</v>
      </c>
      <c r="H330" s="1310"/>
      <c r="I330" s="1310">
        <f>H330*E330</f>
        <v>0</v>
      </c>
      <c r="J330" s="1310" t="e">
        <f>I330*#REF!</f>
        <v>#REF!</v>
      </c>
      <c r="K330" s="1310" t="e">
        <f t="shared" ref="K330:K331" si="31">SUM(I330:J330)</f>
        <v>#REF!</v>
      </c>
    </row>
    <row r="331" spans="1:11" ht="15" hidden="1" customHeight="1">
      <c r="A331" s="776"/>
      <c r="B331" s="1285" t="s">
        <v>11161</v>
      </c>
      <c r="C331" s="1313" t="s">
        <v>11162</v>
      </c>
      <c r="D331" s="2076" t="s">
        <v>11163</v>
      </c>
      <c r="E331" s="1328"/>
      <c r="F331" s="1328"/>
      <c r="G331" s="1285" t="s">
        <v>322</v>
      </c>
      <c r="H331" s="1310"/>
      <c r="I331" s="1310">
        <f>H331*E331</f>
        <v>0</v>
      </c>
      <c r="J331" s="1310" t="e">
        <f>I331*#REF!</f>
        <v>#REF!</v>
      </c>
      <c r="K331" s="1310" t="e">
        <f t="shared" si="31"/>
        <v>#REF!</v>
      </c>
    </row>
    <row r="332" spans="1:11" ht="15" hidden="1" customHeight="1">
      <c r="A332" s="776"/>
      <c r="B332" s="1285"/>
      <c r="C332" s="1285"/>
      <c r="D332" s="1309"/>
      <c r="E332" s="1285"/>
      <c r="F332" s="1285"/>
      <c r="G332" s="1285"/>
      <c r="H332" s="1285"/>
      <c r="I332" s="1310"/>
      <c r="J332" s="1310"/>
      <c r="K332" s="1310"/>
    </row>
    <row r="333" spans="1:11" ht="15" hidden="1" customHeight="1">
      <c r="A333" s="776"/>
      <c r="B333" s="1285" t="s">
        <v>11164</v>
      </c>
      <c r="C333" s="1285"/>
      <c r="D333" s="1309" t="s">
        <v>11165</v>
      </c>
      <c r="E333" s="1285"/>
      <c r="F333" s="1285"/>
      <c r="G333" s="1285" t="s">
        <v>322</v>
      </c>
      <c r="H333" s="1285"/>
      <c r="I333" s="1310">
        <f>H333*E333</f>
        <v>0</v>
      </c>
      <c r="J333" s="1310" t="e">
        <f>I333*#REF!</f>
        <v>#REF!</v>
      </c>
      <c r="K333" s="1310" t="e">
        <f t="shared" si="28"/>
        <v>#REF!</v>
      </c>
    </row>
    <row r="334" spans="1:11" ht="15" hidden="1" customHeight="1">
      <c r="A334" s="776"/>
      <c r="B334" s="1285" t="s">
        <v>11166</v>
      </c>
      <c r="C334" s="1285"/>
      <c r="D334" s="1309" t="s">
        <v>11167</v>
      </c>
      <c r="E334" s="1285"/>
      <c r="F334" s="1285"/>
      <c r="G334" s="1285" t="s">
        <v>322</v>
      </c>
      <c r="H334" s="1285"/>
      <c r="I334" s="1310">
        <f t="shared" ref="I334:I343" si="32">H334*E334</f>
        <v>0</v>
      </c>
      <c r="J334" s="1310" t="e">
        <f>I334*#REF!</f>
        <v>#REF!</v>
      </c>
      <c r="K334" s="1310" t="e">
        <f t="shared" si="28"/>
        <v>#REF!</v>
      </c>
    </row>
    <row r="335" spans="1:11" ht="15" hidden="1" customHeight="1">
      <c r="A335" s="776"/>
      <c r="B335" s="1285" t="s">
        <v>11168</v>
      </c>
      <c r="C335" s="1285"/>
      <c r="D335" s="1309" t="s">
        <v>11169</v>
      </c>
      <c r="E335" s="1285"/>
      <c r="F335" s="1285"/>
      <c r="G335" s="1285" t="s">
        <v>322</v>
      </c>
      <c r="H335" s="1285"/>
      <c r="I335" s="1310">
        <f t="shared" si="32"/>
        <v>0</v>
      </c>
      <c r="J335" s="1310" t="e">
        <f>I335*#REF!</f>
        <v>#REF!</v>
      </c>
      <c r="K335" s="1310" t="e">
        <f t="shared" si="28"/>
        <v>#REF!</v>
      </c>
    </row>
    <row r="336" spans="1:11" ht="15" hidden="1" customHeight="1">
      <c r="A336" s="776"/>
      <c r="B336" s="1285" t="s">
        <v>637</v>
      </c>
      <c r="C336" s="1285"/>
      <c r="D336" s="1309" t="s">
        <v>638</v>
      </c>
      <c r="E336" s="1285"/>
      <c r="F336" s="1285"/>
      <c r="G336" s="1285" t="s">
        <v>347</v>
      </c>
      <c r="H336" s="1285"/>
      <c r="I336" s="1310">
        <f t="shared" si="32"/>
        <v>0</v>
      </c>
      <c r="J336" s="1310" t="e">
        <f>I336*#REF!</f>
        <v>#REF!</v>
      </c>
      <c r="K336" s="1310" t="e">
        <f t="shared" si="28"/>
        <v>#REF!</v>
      </c>
    </row>
    <row r="337" spans="1:11" ht="15" hidden="1" customHeight="1">
      <c r="A337" s="776"/>
      <c r="B337" s="1285" t="s">
        <v>11170</v>
      </c>
      <c r="C337" s="1285"/>
      <c r="D337" s="1309" t="s">
        <v>11171</v>
      </c>
      <c r="E337" s="1285"/>
      <c r="F337" s="1285"/>
      <c r="G337" s="1285" t="s">
        <v>487</v>
      </c>
      <c r="H337" s="1285"/>
      <c r="I337" s="1310">
        <f t="shared" si="32"/>
        <v>0</v>
      </c>
      <c r="J337" s="1310" t="e">
        <f>I337*#REF!</f>
        <v>#REF!</v>
      </c>
      <c r="K337" s="1310" t="e">
        <f t="shared" si="28"/>
        <v>#REF!</v>
      </c>
    </row>
    <row r="338" spans="1:11" ht="15" hidden="1" customHeight="1">
      <c r="A338" s="776"/>
      <c r="B338" s="1285" t="s">
        <v>11172</v>
      </c>
      <c r="C338" s="1285"/>
      <c r="D338" s="1309" t="s">
        <v>11173</v>
      </c>
      <c r="E338" s="1285"/>
      <c r="F338" s="1285"/>
      <c r="G338" s="1285" t="s">
        <v>487</v>
      </c>
      <c r="H338" s="1285"/>
      <c r="I338" s="1310">
        <f t="shared" si="32"/>
        <v>0</v>
      </c>
      <c r="J338" s="1310" t="e">
        <f>I338*#REF!</f>
        <v>#REF!</v>
      </c>
      <c r="K338" s="1310" t="e">
        <f t="shared" si="28"/>
        <v>#REF!</v>
      </c>
    </row>
    <row r="339" spans="1:11" ht="15" hidden="1" customHeight="1">
      <c r="A339" s="776"/>
      <c r="B339" s="1285" t="s">
        <v>11174</v>
      </c>
      <c r="C339" s="1285"/>
      <c r="D339" s="1309" t="s">
        <v>11175</v>
      </c>
      <c r="E339" s="1285"/>
      <c r="F339" s="1285"/>
      <c r="G339" s="1285" t="s">
        <v>487</v>
      </c>
      <c r="H339" s="1285"/>
      <c r="I339" s="1310">
        <f t="shared" si="32"/>
        <v>0</v>
      </c>
      <c r="J339" s="1310" t="e">
        <f>I339*#REF!</f>
        <v>#REF!</v>
      </c>
      <c r="K339" s="1310" t="e">
        <f t="shared" si="28"/>
        <v>#REF!</v>
      </c>
    </row>
    <row r="340" spans="1:11" ht="15" hidden="1" customHeight="1">
      <c r="A340" s="776"/>
      <c r="B340" s="1285" t="s">
        <v>11176</v>
      </c>
      <c r="C340" s="1285"/>
      <c r="D340" s="1309" t="s">
        <v>11177</v>
      </c>
      <c r="E340" s="1285"/>
      <c r="F340" s="1285"/>
      <c r="G340" s="1285" t="s">
        <v>487</v>
      </c>
      <c r="H340" s="1285"/>
      <c r="I340" s="1310">
        <f t="shared" si="32"/>
        <v>0</v>
      </c>
      <c r="J340" s="1310" t="e">
        <f>I340*#REF!</f>
        <v>#REF!</v>
      </c>
      <c r="K340" s="1310" t="e">
        <f t="shared" si="28"/>
        <v>#REF!</v>
      </c>
    </row>
    <row r="341" spans="1:11" ht="15" hidden="1" customHeight="1">
      <c r="A341" s="776"/>
      <c r="B341" s="1285" t="s">
        <v>11178</v>
      </c>
      <c r="C341" s="1285"/>
      <c r="D341" s="1309" t="s">
        <v>11179</v>
      </c>
      <c r="E341" s="1285"/>
      <c r="F341" s="1285"/>
      <c r="G341" s="1285" t="s">
        <v>487</v>
      </c>
      <c r="H341" s="1285"/>
      <c r="I341" s="1310">
        <f t="shared" si="32"/>
        <v>0</v>
      </c>
      <c r="J341" s="1310" t="e">
        <f>I341*#REF!</f>
        <v>#REF!</v>
      </c>
      <c r="K341" s="1310" t="e">
        <f t="shared" si="28"/>
        <v>#REF!</v>
      </c>
    </row>
    <row r="342" spans="1:11" ht="15" hidden="1" customHeight="1">
      <c r="A342" s="776"/>
      <c r="B342" s="1285" t="s">
        <v>11180</v>
      </c>
      <c r="C342" s="1285"/>
      <c r="D342" s="1309" t="s">
        <v>11181</v>
      </c>
      <c r="E342" s="1285"/>
      <c r="F342" s="1285"/>
      <c r="G342" s="1285" t="s">
        <v>487</v>
      </c>
      <c r="H342" s="1285"/>
      <c r="I342" s="1310">
        <f t="shared" si="32"/>
        <v>0</v>
      </c>
      <c r="J342" s="1310" t="e">
        <f>I342*#REF!</f>
        <v>#REF!</v>
      </c>
      <c r="K342" s="1310" t="e">
        <f t="shared" si="28"/>
        <v>#REF!</v>
      </c>
    </row>
    <row r="343" spans="1:11" ht="15" hidden="1" customHeight="1">
      <c r="A343" s="776"/>
      <c r="B343" s="1285" t="s">
        <v>11182</v>
      </c>
      <c r="C343" s="1285"/>
      <c r="D343" s="1309" t="s">
        <v>11183</v>
      </c>
      <c r="E343" s="1285"/>
      <c r="F343" s="1285"/>
      <c r="G343" s="1285" t="s">
        <v>322</v>
      </c>
      <c r="H343" s="1285"/>
      <c r="I343" s="1310">
        <f t="shared" si="32"/>
        <v>0</v>
      </c>
      <c r="J343" s="1310" t="e">
        <f>I343*#REF!</f>
        <v>#REF!</v>
      </c>
      <c r="K343" s="1310" t="e">
        <f t="shared" si="28"/>
        <v>#REF!</v>
      </c>
    </row>
    <row r="344" spans="1:11" ht="15" hidden="1" customHeight="1">
      <c r="A344" s="776"/>
      <c r="B344" s="1341" t="s">
        <v>617</v>
      </c>
      <c r="C344" s="1341"/>
      <c r="D344" s="1342" t="s">
        <v>618</v>
      </c>
      <c r="E344" s="1341"/>
      <c r="F344" s="1341"/>
      <c r="G344" s="1341"/>
      <c r="H344" s="1341"/>
      <c r="I344" s="1311"/>
      <c r="J344" s="1311"/>
      <c r="K344" s="1311"/>
    </row>
    <row r="345" spans="1:11" ht="15" hidden="1" customHeight="1">
      <c r="A345" s="776"/>
      <c r="B345" s="1313" t="s">
        <v>11184</v>
      </c>
      <c r="C345" s="1313"/>
      <c r="D345" s="2076" t="s">
        <v>11185</v>
      </c>
      <c r="E345" s="1312"/>
      <c r="F345" s="1312"/>
      <c r="G345" s="2071" t="s">
        <v>1797</v>
      </c>
      <c r="H345" s="1361"/>
      <c r="I345" s="1310">
        <f>H345*E345</f>
        <v>0</v>
      </c>
      <c r="J345" s="1310" t="e">
        <f>I345*#REF!</f>
        <v>#REF!</v>
      </c>
      <c r="K345" s="1310" t="e">
        <f t="shared" ref="K345:K348" si="33">SUM(I345:J345)</f>
        <v>#REF!</v>
      </c>
    </row>
    <row r="346" spans="1:11" ht="15" hidden="1" customHeight="1">
      <c r="A346" s="776"/>
      <c r="B346" s="1313" t="s">
        <v>11186</v>
      </c>
      <c r="C346" s="1313"/>
      <c r="D346" s="2076" t="s">
        <v>11187</v>
      </c>
      <c r="E346" s="1312"/>
      <c r="F346" s="1312"/>
      <c r="G346" s="2071" t="s">
        <v>1797</v>
      </c>
      <c r="H346" s="1361"/>
      <c r="I346" s="1310">
        <f t="shared" ref="I346:I348" si="34">H346*E346</f>
        <v>0</v>
      </c>
      <c r="J346" s="1310" t="e">
        <f>I346*#REF!</f>
        <v>#REF!</v>
      </c>
      <c r="K346" s="1310" t="e">
        <f t="shared" si="33"/>
        <v>#REF!</v>
      </c>
    </row>
    <row r="347" spans="1:11" ht="15" hidden="1" customHeight="1">
      <c r="A347" s="776"/>
      <c r="B347" s="1313" t="s">
        <v>11188</v>
      </c>
      <c r="C347" s="1313"/>
      <c r="D347" s="2076" t="s">
        <v>11189</v>
      </c>
      <c r="E347" s="1312"/>
      <c r="F347" s="1312"/>
      <c r="G347" s="2071" t="s">
        <v>1797</v>
      </c>
      <c r="H347" s="1361"/>
      <c r="I347" s="1310">
        <f t="shared" si="34"/>
        <v>0</v>
      </c>
      <c r="J347" s="1310" t="e">
        <f>I347*#REF!</f>
        <v>#REF!</v>
      </c>
      <c r="K347" s="1310" t="e">
        <f t="shared" si="33"/>
        <v>#REF!</v>
      </c>
    </row>
    <row r="348" spans="1:11" ht="15" hidden="1" customHeight="1">
      <c r="A348" s="776"/>
      <c r="B348" s="1313" t="s">
        <v>11190</v>
      </c>
      <c r="C348" s="1313"/>
      <c r="D348" s="2076" t="s">
        <v>11191</v>
      </c>
      <c r="E348" s="1312"/>
      <c r="F348" s="1312"/>
      <c r="G348" s="2071" t="s">
        <v>1797</v>
      </c>
      <c r="H348" s="1361"/>
      <c r="I348" s="1310">
        <f t="shared" si="34"/>
        <v>0</v>
      </c>
      <c r="J348" s="1310" t="e">
        <f>I348*#REF!</f>
        <v>#REF!</v>
      </c>
      <c r="K348" s="1310" t="e">
        <f t="shared" si="33"/>
        <v>#REF!</v>
      </c>
    </row>
    <row r="349" spans="1:11" ht="15" hidden="1" customHeight="1">
      <c r="A349" s="776"/>
      <c r="B349" s="1285"/>
      <c r="C349" s="1285"/>
      <c r="D349" s="1309"/>
      <c r="E349" s="1285"/>
      <c r="F349" s="1285"/>
      <c r="G349" s="1285"/>
      <c r="H349" s="1285"/>
      <c r="I349" s="1310"/>
      <c r="J349" s="1310"/>
      <c r="K349" s="1310"/>
    </row>
    <row r="350" spans="1:11" ht="15" hidden="1" customHeight="1">
      <c r="A350" s="776"/>
      <c r="B350" s="1285" t="s">
        <v>11192</v>
      </c>
      <c r="C350" s="1285"/>
      <c r="D350" s="1309" t="s">
        <v>11193</v>
      </c>
      <c r="E350" s="1285"/>
      <c r="F350" s="1285"/>
      <c r="G350" s="1285" t="s">
        <v>322</v>
      </c>
      <c r="H350" s="1285"/>
      <c r="I350" s="1310">
        <f>H350*E350</f>
        <v>0</v>
      </c>
      <c r="J350" s="1310" t="e">
        <f>I350*#REF!</f>
        <v>#REF!</v>
      </c>
      <c r="K350" s="1310" t="e">
        <f t="shared" si="28"/>
        <v>#REF!</v>
      </c>
    </row>
    <row r="351" spans="1:11" ht="15" hidden="1" customHeight="1">
      <c r="A351" s="776"/>
      <c r="B351" s="1285" t="s">
        <v>11194</v>
      </c>
      <c r="C351" s="1285"/>
      <c r="D351" s="1309" t="s">
        <v>11195</v>
      </c>
      <c r="E351" s="1285"/>
      <c r="F351" s="1285"/>
      <c r="G351" s="1285" t="s">
        <v>322</v>
      </c>
      <c r="H351" s="1285"/>
      <c r="I351" s="1310">
        <f t="shared" ref="I351:I367" si="35">H351*E351</f>
        <v>0</v>
      </c>
      <c r="J351" s="1310" t="e">
        <f>I351*#REF!</f>
        <v>#REF!</v>
      </c>
      <c r="K351" s="1310" t="e">
        <f t="shared" si="28"/>
        <v>#REF!</v>
      </c>
    </row>
    <row r="352" spans="1:11" ht="15" hidden="1" customHeight="1">
      <c r="A352" s="776"/>
      <c r="B352" s="1285" t="s">
        <v>11196</v>
      </c>
      <c r="C352" s="1285"/>
      <c r="D352" s="1309" t="s">
        <v>11197</v>
      </c>
      <c r="E352" s="1285"/>
      <c r="F352" s="1285"/>
      <c r="G352" s="1285" t="s">
        <v>347</v>
      </c>
      <c r="H352" s="1285"/>
      <c r="I352" s="1310">
        <f t="shared" si="35"/>
        <v>0</v>
      </c>
      <c r="J352" s="1310" t="e">
        <f>I352*#REF!</f>
        <v>#REF!</v>
      </c>
      <c r="K352" s="1310" t="e">
        <f t="shared" si="28"/>
        <v>#REF!</v>
      </c>
    </row>
    <row r="353" spans="1:11" ht="15" hidden="1" customHeight="1">
      <c r="A353" s="776"/>
      <c r="B353" s="1285" t="s">
        <v>11198</v>
      </c>
      <c r="C353" s="1285"/>
      <c r="D353" s="1309" t="s">
        <v>11199</v>
      </c>
      <c r="E353" s="1285"/>
      <c r="F353" s="1285"/>
      <c r="G353" s="1285" t="s">
        <v>487</v>
      </c>
      <c r="H353" s="1285"/>
      <c r="I353" s="1310">
        <f t="shared" si="35"/>
        <v>0</v>
      </c>
      <c r="J353" s="1310" t="e">
        <f>I353*#REF!</f>
        <v>#REF!</v>
      </c>
      <c r="K353" s="1310" t="e">
        <f t="shared" si="28"/>
        <v>#REF!</v>
      </c>
    </row>
    <row r="354" spans="1:11" ht="15" hidden="1" customHeight="1">
      <c r="A354" s="776"/>
      <c r="B354" s="1285" t="s">
        <v>11200</v>
      </c>
      <c r="C354" s="1285"/>
      <c r="D354" s="1309" t="s">
        <v>11201</v>
      </c>
      <c r="E354" s="1285"/>
      <c r="F354" s="1285"/>
      <c r="G354" s="1285" t="s">
        <v>487</v>
      </c>
      <c r="H354" s="1285"/>
      <c r="I354" s="1310">
        <f t="shared" si="35"/>
        <v>0</v>
      </c>
      <c r="J354" s="1310" t="e">
        <f>I354*#REF!</f>
        <v>#REF!</v>
      </c>
      <c r="K354" s="1310" t="e">
        <f t="shared" si="28"/>
        <v>#REF!</v>
      </c>
    </row>
    <row r="355" spans="1:11" ht="15" hidden="1" customHeight="1">
      <c r="A355" s="776"/>
      <c r="B355" s="1285" t="s">
        <v>11202</v>
      </c>
      <c r="C355" s="1285"/>
      <c r="D355" s="1309" t="s">
        <v>11203</v>
      </c>
      <c r="E355" s="1285"/>
      <c r="F355" s="1285"/>
      <c r="G355" s="1285" t="s">
        <v>487</v>
      </c>
      <c r="H355" s="1285"/>
      <c r="I355" s="1310">
        <f t="shared" si="35"/>
        <v>0</v>
      </c>
      <c r="J355" s="1310" t="e">
        <f>I355*#REF!</f>
        <v>#REF!</v>
      </c>
      <c r="K355" s="1310" t="e">
        <f t="shared" si="28"/>
        <v>#REF!</v>
      </c>
    </row>
    <row r="356" spans="1:11" ht="15" hidden="1" customHeight="1">
      <c r="A356" s="776"/>
      <c r="B356" s="1285" t="s">
        <v>11204</v>
      </c>
      <c r="C356" s="1285"/>
      <c r="D356" s="1309" t="s">
        <v>11205</v>
      </c>
      <c r="E356" s="1285"/>
      <c r="F356" s="1285"/>
      <c r="G356" s="1285" t="s">
        <v>487</v>
      </c>
      <c r="H356" s="1285"/>
      <c r="I356" s="1310">
        <f t="shared" si="35"/>
        <v>0</v>
      </c>
      <c r="J356" s="1310" t="e">
        <f>I356*#REF!</f>
        <v>#REF!</v>
      </c>
      <c r="K356" s="1310" t="e">
        <f t="shared" si="28"/>
        <v>#REF!</v>
      </c>
    </row>
    <row r="357" spans="1:11" ht="15" hidden="1" customHeight="1">
      <c r="A357" s="776"/>
      <c r="B357" s="1285" t="s">
        <v>11206</v>
      </c>
      <c r="C357" s="1285"/>
      <c r="D357" s="1309" t="s">
        <v>11207</v>
      </c>
      <c r="E357" s="1285"/>
      <c r="F357" s="1285"/>
      <c r="G357" s="1285" t="s">
        <v>487</v>
      </c>
      <c r="H357" s="1285"/>
      <c r="I357" s="1310">
        <f t="shared" si="35"/>
        <v>0</v>
      </c>
      <c r="J357" s="1310" t="e">
        <f>I357*#REF!</f>
        <v>#REF!</v>
      </c>
      <c r="K357" s="1310" t="e">
        <f t="shared" si="28"/>
        <v>#REF!</v>
      </c>
    </row>
    <row r="358" spans="1:11" ht="15" hidden="1" customHeight="1">
      <c r="A358" s="776"/>
      <c r="B358" s="1285" t="s">
        <v>11208</v>
      </c>
      <c r="C358" s="1285"/>
      <c r="D358" s="1309" t="s">
        <v>11209</v>
      </c>
      <c r="E358" s="1285"/>
      <c r="F358" s="1285"/>
      <c r="G358" s="1285" t="s">
        <v>487</v>
      </c>
      <c r="H358" s="1285"/>
      <c r="I358" s="1310">
        <f t="shared" si="35"/>
        <v>0</v>
      </c>
      <c r="J358" s="1310" t="e">
        <f>I358*#REF!</f>
        <v>#REF!</v>
      </c>
      <c r="K358" s="1310" t="e">
        <f t="shared" si="28"/>
        <v>#REF!</v>
      </c>
    </row>
    <row r="359" spans="1:11" ht="15" hidden="1" customHeight="1">
      <c r="A359" s="776"/>
      <c r="B359" s="1285" t="s">
        <v>11210</v>
      </c>
      <c r="C359" s="1285"/>
      <c r="D359" s="1309" t="s">
        <v>11211</v>
      </c>
      <c r="E359" s="1285"/>
      <c r="F359" s="1285"/>
      <c r="G359" s="1285" t="s">
        <v>322</v>
      </c>
      <c r="H359" s="1285"/>
      <c r="I359" s="1310">
        <f t="shared" si="35"/>
        <v>0</v>
      </c>
      <c r="J359" s="1310" t="e">
        <f>I359*#REF!</f>
        <v>#REF!</v>
      </c>
      <c r="K359" s="1310" t="e">
        <f t="shared" si="28"/>
        <v>#REF!</v>
      </c>
    </row>
    <row r="360" spans="1:11" ht="15" hidden="1" customHeight="1">
      <c r="A360" s="776"/>
      <c r="B360" s="1285" t="s">
        <v>11212</v>
      </c>
      <c r="C360" s="1285"/>
      <c r="D360" s="1309" t="s">
        <v>11213</v>
      </c>
      <c r="E360" s="1285"/>
      <c r="F360" s="1285"/>
      <c r="G360" s="1285" t="s">
        <v>487</v>
      </c>
      <c r="H360" s="1285"/>
      <c r="I360" s="1310">
        <f t="shared" si="35"/>
        <v>0</v>
      </c>
      <c r="J360" s="1310" t="e">
        <f>I360*#REF!</f>
        <v>#REF!</v>
      </c>
      <c r="K360" s="1310" t="e">
        <f t="shared" si="28"/>
        <v>#REF!</v>
      </c>
    </row>
    <row r="361" spans="1:11" ht="15" hidden="1" customHeight="1">
      <c r="A361" s="776"/>
      <c r="B361" s="1285" t="s">
        <v>11214</v>
      </c>
      <c r="C361" s="1285"/>
      <c r="D361" s="1309" t="s">
        <v>11215</v>
      </c>
      <c r="E361" s="1285"/>
      <c r="F361" s="1285"/>
      <c r="G361" s="1285" t="s">
        <v>322</v>
      </c>
      <c r="H361" s="1285"/>
      <c r="I361" s="1310">
        <f t="shared" si="35"/>
        <v>0</v>
      </c>
      <c r="J361" s="1310" t="e">
        <f>I361*#REF!</f>
        <v>#REF!</v>
      </c>
      <c r="K361" s="1310" t="e">
        <f t="shared" si="28"/>
        <v>#REF!</v>
      </c>
    </row>
    <row r="362" spans="1:11" ht="15" hidden="1" customHeight="1">
      <c r="A362" s="776"/>
      <c r="B362" s="1285" t="s">
        <v>11216</v>
      </c>
      <c r="C362" s="1285"/>
      <c r="D362" s="1309" t="s">
        <v>11217</v>
      </c>
      <c r="E362" s="1285"/>
      <c r="F362" s="1285"/>
      <c r="G362" s="1285" t="s">
        <v>322</v>
      </c>
      <c r="H362" s="1285"/>
      <c r="I362" s="1310">
        <f t="shared" si="35"/>
        <v>0</v>
      </c>
      <c r="J362" s="1310" t="e">
        <f>I362*#REF!</f>
        <v>#REF!</v>
      </c>
      <c r="K362" s="1310" t="e">
        <f t="shared" si="28"/>
        <v>#REF!</v>
      </c>
    </row>
    <row r="363" spans="1:11" ht="15" hidden="1" customHeight="1">
      <c r="A363" s="776"/>
      <c r="B363" s="1285" t="s">
        <v>11218</v>
      </c>
      <c r="C363" s="1285"/>
      <c r="D363" s="1309" t="s">
        <v>11219</v>
      </c>
      <c r="E363" s="1285"/>
      <c r="F363" s="1285"/>
      <c r="G363" s="1285" t="s">
        <v>322</v>
      </c>
      <c r="H363" s="1285"/>
      <c r="I363" s="1310">
        <f t="shared" si="35"/>
        <v>0</v>
      </c>
      <c r="J363" s="1310" t="e">
        <f>I363*#REF!</f>
        <v>#REF!</v>
      </c>
      <c r="K363" s="1310" t="e">
        <f t="shared" si="28"/>
        <v>#REF!</v>
      </c>
    </row>
    <row r="364" spans="1:11" ht="15" hidden="1" customHeight="1">
      <c r="A364" s="776"/>
      <c r="B364" s="1285" t="s">
        <v>11220</v>
      </c>
      <c r="C364" s="1285"/>
      <c r="D364" s="1309" t="s">
        <v>11221</v>
      </c>
      <c r="E364" s="1285"/>
      <c r="F364" s="1285"/>
      <c r="G364" s="1285" t="s">
        <v>322</v>
      </c>
      <c r="H364" s="1285"/>
      <c r="I364" s="1310">
        <f t="shared" si="35"/>
        <v>0</v>
      </c>
      <c r="J364" s="1310" t="e">
        <f>I364*#REF!</f>
        <v>#REF!</v>
      </c>
      <c r="K364" s="1310" t="e">
        <f t="shared" si="28"/>
        <v>#REF!</v>
      </c>
    </row>
    <row r="365" spans="1:11" ht="15" hidden="1" customHeight="1">
      <c r="A365" s="776"/>
      <c r="B365" s="1285" t="s">
        <v>11222</v>
      </c>
      <c r="C365" s="1285"/>
      <c r="D365" s="1309" t="s">
        <v>11223</v>
      </c>
      <c r="E365" s="1285"/>
      <c r="F365" s="1285"/>
      <c r="G365" s="1285" t="s">
        <v>322</v>
      </c>
      <c r="H365" s="1285"/>
      <c r="I365" s="1310">
        <f t="shared" si="35"/>
        <v>0</v>
      </c>
      <c r="J365" s="1310" t="e">
        <f>I365*#REF!</f>
        <v>#REF!</v>
      </c>
      <c r="K365" s="1310" t="e">
        <f t="shared" si="28"/>
        <v>#REF!</v>
      </c>
    </row>
    <row r="366" spans="1:11" ht="15" hidden="1" customHeight="1">
      <c r="A366" s="776"/>
      <c r="B366" s="1285" t="s">
        <v>11224</v>
      </c>
      <c r="C366" s="1285"/>
      <c r="D366" s="1309" t="s">
        <v>11225</v>
      </c>
      <c r="E366" s="1285"/>
      <c r="F366" s="1285"/>
      <c r="G366" s="1285" t="s">
        <v>322</v>
      </c>
      <c r="H366" s="1285"/>
      <c r="I366" s="1310">
        <f t="shared" si="35"/>
        <v>0</v>
      </c>
      <c r="J366" s="1310" t="e">
        <f>I366*#REF!</f>
        <v>#REF!</v>
      </c>
      <c r="K366" s="1310" t="e">
        <f t="shared" si="28"/>
        <v>#REF!</v>
      </c>
    </row>
    <row r="367" spans="1:11" ht="15" hidden="1" customHeight="1">
      <c r="A367" s="776"/>
      <c r="B367" s="1285" t="s">
        <v>11226</v>
      </c>
      <c r="C367" s="1285"/>
      <c r="D367" s="1309" t="s">
        <v>11227</v>
      </c>
      <c r="E367" s="1285"/>
      <c r="F367" s="1285"/>
      <c r="G367" s="1285" t="s">
        <v>322</v>
      </c>
      <c r="H367" s="1285"/>
      <c r="I367" s="1310">
        <f t="shared" si="35"/>
        <v>0</v>
      </c>
      <c r="J367" s="1310" t="e">
        <f>I367*#REF!</f>
        <v>#REF!</v>
      </c>
      <c r="K367" s="1310" t="e">
        <f t="shared" si="28"/>
        <v>#REF!</v>
      </c>
    </row>
    <row r="368" spans="1:11" ht="15" hidden="1" customHeight="1">
      <c r="A368" s="776"/>
      <c r="B368" s="1285"/>
      <c r="C368" s="1285"/>
      <c r="D368" s="1309"/>
      <c r="E368" s="1285"/>
      <c r="F368" s="1285"/>
      <c r="G368" s="1285"/>
      <c r="H368" s="1285"/>
      <c r="I368" s="1310"/>
      <c r="J368" s="1310"/>
      <c r="K368" s="1310"/>
    </row>
    <row r="369" spans="1:11" ht="15" hidden="1" customHeight="1">
      <c r="A369" s="776"/>
      <c r="B369" s="1341" t="s">
        <v>11228</v>
      </c>
      <c r="C369" s="1341"/>
      <c r="D369" s="1342" t="s">
        <v>11229</v>
      </c>
      <c r="E369" s="1348"/>
      <c r="F369" s="1348"/>
      <c r="G369" s="1348"/>
      <c r="H369" s="1341"/>
      <c r="I369" s="1311"/>
      <c r="J369" s="1311"/>
      <c r="K369" s="1311"/>
    </row>
    <row r="370" spans="1:11" ht="15" hidden="1" customHeight="1">
      <c r="A370" s="776"/>
      <c r="B370" s="1313" t="s">
        <v>11230</v>
      </c>
      <c r="C370" s="1313"/>
      <c r="D370" s="2076" t="s">
        <v>11231</v>
      </c>
      <c r="E370" s="1362"/>
      <c r="F370" s="1362"/>
      <c r="G370" s="1313" t="s">
        <v>322</v>
      </c>
      <c r="H370" s="1313"/>
      <c r="I370" s="1310">
        <f t="shared" ref="I370:I372" si="36">H370*E370</f>
        <v>0</v>
      </c>
      <c r="J370" s="1310" t="e">
        <f>I370*#REF!</f>
        <v>#REF!</v>
      </c>
      <c r="K370" s="1310" t="e">
        <f t="shared" ref="K370:K376" si="37">SUM(I370:J370)</f>
        <v>#REF!</v>
      </c>
    </row>
    <row r="371" spans="1:11" ht="15" hidden="1" customHeight="1">
      <c r="A371" s="776"/>
      <c r="B371" s="1313" t="s">
        <v>11232</v>
      </c>
      <c r="C371" s="1313"/>
      <c r="D371" s="2076" t="s">
        <v>11233</v>
      </c>
      <c r="E371" s="1314"/>
      <c r="F371" s="1314"/>
      <c r="G371" s="1313" t="s">
        <v>322</v>
      </c>
      <c r="H371" s="1313"/>
      <c r="I371" s="1310">
        <f t="shared" si="36"/>
        <v>0</v>
      </c>
      <c r="J371" s="1310" t="e">
        <f>I371*#REF!</f>
        <v>#REF!</v>
      </c>
      <c r="K371" s="1310" t="e">
        <f t="shared" si="37"/>
        <v>#REF!</v>
      </c>
    </row>
    <row r="372" spans="1:11" ht="15" hidden="1" customHeight="1">
      <c r="A372" s="776"/>
      <c r="B372" s="1313" t="s">
        <v>11234</v>
      </c>
      <c r="C372" s="1313"/>
      <c r="D372" s="2076" t="s">
        <v>11235</v>
      </c>
      <c r="E372" s="1314"/>
      <c r="F372" s="1314"/>
      <c r="G372" s="1313" t="s">
        <v>322</v>
      </c>
      <c r="H372" s="1313"/>
      <c r="I372" s="1310">
        <f t="shared" si="36"/>
        <v>0</v>
      </c>
      <c r="J372" s="1310" t="e">
        <f>I372*#REF!</f>
        <v>#REF!</v>
      </c>
      <c r="K372" s="1310" t="e">
        <f t="shared" si="37"/>
        <v>#REF!</v>
      </c>
    </row>
    <row r="373" spans="1:11" ht="15" hidden="1" customHeight="1">
      <c r="A373" s="776"/>
      <c r="B373" s="1313" t="s">
        <v>11236</v>
      </c>
      <c r="C373" s="1313" t="s">
        <v>11237</v>
      </c>
      <c r="D373" s="2076" t="s">
        <v>11238</v>
      </c>
      <c r="E373" s="1363"/>
      <c r="F373" s="1363"/>
      <c r="G373" s="1313" t="s">
        <v>322</v>
      </c>
      <c r="H373" s="925"/>
      <c r="I373" s="1310">
        <f>H373*E373</f>
        <v>0</v>
      </c>
      <c r="J373" s="1310" t="e">
        <f>I373*#REF!</f>
        <v>#REF!</v>
      </c>
      <c r="K373" s="1310" t="e">
        <f t="shared" si="37"/>
        <v>#REF!</v>
      </c>
    </row>
    <row r="374" spans="1:11" ht="15" hidden="1" customHeight="1">
      <c r="A374" s="776"/>
      <c r="B374" s="1313" t="s">
        <v>11239</v>
      </c>
      <c r="C374" s="1313" t="s">
        <v>11240</v>
      </c>
      <c r="D374" s="2076" t="s">
        <v>11241</v>
      </c>
      <c r="E374" s="1363"/>
      <c r="F374" s="1363"/>
      <c r="G374" s="1313" t="s">
        <v>322</v>
      </c>
      <c r="H374" s="925"/>
      <c r="I374" s="1310">
        <f t="shared" ref="I374:I376" si="38">H374*E374</f>
        <v>0</v>
      </c>
      <c r="J374" s="1310" t="e">
        <f>I374*#REF!</f>
        <v>#REF!</v>
      </c>
      <c r="K374" s="1310" t="e">
        <f t="shared" si="37"/>
        <v>#REF!</v>
      </c>
    </row>
    <row r="375" spans="1:11" ht="15" hidden="1" customHeight="1">
      <c r="A375" s="776"/>
      <c r="B375" s="1313" t="s">
        <v>11242</v>
      </c>
      <c r="C375" s="1313" t="s">
        <v>11243</v>
      </c>
      <c r="D375" s="2076" t="s">
        <v>11244</v>
      </c>
      <c r="E375" s="1363"/>
      <c r="F375" s="1363"/>
      <c r="G375" s="1313" t="s">
        <v>322</v>
      </c>
      <c r="H375" s="1310"/>
      <c r="I375" s="1310">
        <f t="shared" si="38"/>
        <v>0</v>
      </c>
      <c r="J375" s="1310" t="e">
        <f>I375*#REF!</f>
        <v>#REF!</v>
      </c>
      <c r="K375" s="1310" t="e">
        <f t="shared" si="37"/>
        <v>#REF!</v>
      </c>
    </row>
    <row r="376" spans="1:11" ht="15" hidden="1" customHeight="1">
      <c r="A376" s="776"/>
      <c r="B376" s="1313" t="s">
        <v>11245</v>
      </c>
      <c r="C376" s="1313" t="s">
        <v>11246</v>
      </c>
      <c r="D376" s="2076" t="s">
        <v>11247</v>
      </c>
      <c r="E376" s="1363"/>
      <c r="F376" s="1363"/>
      <c r="G376" s="1313" t="s">
        <v>322</v>
      </c>
      <c r="H376" s="1310"/>
      <c r="I376" s="1310">
        <f t="shared" si="38"/>
        <v>0</v>
      </c>
      <c r="J376" s="1310" t="e">
        <f>I376*#REF!</f>
        <v>#REF!</v>
      </c>
      <c r="K376" s="1310" t="e">
        <f t="shared" si="37"/>
        <v>#REF!</v>
      </c>
    </row>
    <row r="377" spans="1:11" ht="15" hidden="1" customHeight="1">
      <c r="A377" s="776"/>
      <c r="B377" s="1285"/>
      <c r="C377" s="1285"/>
      <c r="D377" s="1285"/>
      <c r="E377" s="1285"/>
      <c r="F377" s="1285"/>
      <c r="G377" s="1285"/>
      <c r="H377" s="1285"/>
      <c r="I377" s="1310"/>
      <c r="J377" s="1310"/>
      <c r="K377" s="1310"/>
    </row>
    <row r="378" spans="1:11" ht="15" hidden="1" customHeight="1">
      <c r="A378" s="776"/>
      <c r="B378" s="1315" t="s">
        <v>195</v>
      </c>
      <c r="C378" s="1315"/>
      <c r="D378" s="1316" t="s">
        <v>196</v>
      </c>
      <c r="E378" s="1315"/>
      <c r="F378" s="1315"/>
      <c r="G378" s="1315"/>
      <c r="H378" s="1315"/>
      <c r="I378" s="1315"/>
      <c r="J378" s="1315"/>
      <c r="K378" s="1315"/>
    </row>
    <row r="379" spans="1:11" ht="15" hidden="1" customHeight="1">
      <c r="A379" s="776"/>
      <c r="B379" s="1285" t="s">
        <v>11248</v>
      </c>
      <c r="C379" s="1285"/>
      <c r="D379" s="1309" t="s">
        <v>11249</v>
      </c>
      <c r="E379" s="1285"/>
      <c r="F379" s="1285"/>
      <c r="G379" s="1285" t="s">
        <v>487</v>
      </c>
      <c r="H379" s="1310"/>
      <c r="I379" s="1310">
        <f>H379*E379</f>
        <v>0</v>
      </c>
      <c r="J379" s="1310" t="e">
        <f>I379*#REF!</f>
        <v>#REF!</v>
      </c>
      <c r="K379" s="1310" t="e">
        <f t="shared" si="28"/>
        <v>#REF!</v>
      </c>
    </row>
    <row r="380" spans="1:11" ht="15" hidden="1" customHeight="1">
      <c r="A380" s="776"/>
      <c r="B380" s="1285" t="s">
        <v>11250</v>
      </c>
      <c r="C380" s="1285"/>
      <c r="D380" s="1309" t="s">
        <v>11251</v>
      </c>
      <c r="E380" s="1285"/>
      <c r="F380" s="1285"/>
      <c r="G380" s="1285" t="s">
        <v>487</v>
      </c>
      <c r="H380" s="1310"/>
      <c r="I380" s="1310">
        <f>H380*E380</f>
        <v>0</v>
      </c>
      <c r="J380" s="1310" t="e">
        <f>I380*#REF!</f>
        <v>#REF!</v>
      </c>
      <c r="K380" s="1310" t="e">
        <f t="shared" si="28"/>
        <v>#REF!</v>
      </c>
    </row>
    <row r="381" spans="1:11" ht="15" hidden="1" customHeight="1">
      <c r="A381" s="776"/>
      <c r="B381" s="1341" t="s">
        <v>11252</v>
      </c>
      <c r="C381" s="1341"/>
      <c r="D381" s="1342" t="s">
        <v>11253</v>
      </c>
      <c r="E381" s="1341"/>
      <c r="F381" s="1341"/>
      <c r="G381" s="1341"/>
      <c r="H381" s="1311"/>
      <c r="I381" s="1311"/>
      <c r="J381" s="1311"/>
      <c r="K381" s="1311"/>
    </row>
    <row r="382" spans="1:11" ht="15" hidden="1" customHeight="1">
      <c r="A382" s="776"/>
      <c r="B382" s="1313" t="s">
        <v>11254</v>
      </c>
      <c r="C382" s="1313"/>
      <c r="D382" s="2076" t="s">
        <v>11255</v>
      </c>
      <c r="E382" s="1314"/>
      <c r="F382" s="1314"/>
      <c r="G382" s="2072" t="s">
        <v>1797</v>
      </c>
      <c r="H382" s="1361"/>
      <c r="I382" s="1310">
        <f>H382*E382</f>
        <v>0</v>
      </c>
      <c r="J382" s="1310" t="e">
        <f>I382*#REF!</f>
        <v>#REF!</v>
      </c>
      <c r="K382" s="1310" t="e">
        <f t="shared" ref="K382" si="39">SUM(I382:J382)</f>
        <v>#REF!</v>
      </c>
    </row>
    <row r="383" spans="1:11" ht="15" hidden="1" customHeight="1">
      <c r="A383" s="776"/>
      <c r="B383" s="1285"/>
      <c r="C383" s="1285"/>
      <c r="D383" s="1309"/>
      <c r="E383" s="1285"/>
      <c r="F383" s="1285"/>
      <c r="G383" s="1285"/>
      <c r="H383" s="1310"/>
      <c r="I383" s="1310"/>
      <c r="J383" s="1310"/>
      <c r="K383" s="1310"/>
    </row>
    <row r="384" spans="1:11" ht="15" hidden="1" customHeight="1">
      <c r="A384" s="776"/>
      <c r="B384" s="1285" t="s">
        <v>11256</v>
      </c>
      <c r="C384" s="1285"/>
      <c r="D384" s="1309" t="s">
        <v>11257</v>
      </c>
      <c r="E384" s="1285"/>
      <c r="F384" s="1285"/>
      <c r="G384" s="1285" t="s">
        <v>487</v>
      </c>
      <c r="H384" s="1310"/>
      <c r="I384" s="1310">
        <f t="shared" ref="I384:I416" si="40">H384*E384</f>
        <v>0</v>
      </c>
      <c r="J384" s="1310" t="e">
        <f>I384*#REF!</f>
        <v>#REF!</v>
      </c>
      <c r="K384" s="1310" t="e">
        <f t="shared" si="28"/>
        <v>#REF!</v>
      </c>
    </row>
    <row r="385" spans="1:11" ht="15" hidden="1" customHeight="1">
      <c r="A385" s="776"/>
      <c r="B385" s="1285" t="s">
        <v>11258</v>
      </c>
      <c r="C385" s="1285"/>
      <c r="D385" s="1309" t="s">
        <v>11259</v>
      </c>
      <c r="E385" s="1285"/>
      <c r="F385" s="1285"/>
      <c r="G385" s="1285" t="s">
        <v>487</v>
      </c>
      <c r="H385" s="1310"/>
      <c r="I385" s="1310">
        <f t="shared" si="40"/>
        <v>0</v>
      </c>
      <c r="J385" s="1310" t="e">
        <f>I385*#REF!</f>
        <v>#REF!</v>
      </c>
      <c r="K385" s="1310" t="e">
        <f t="shared" si="28"/>
        <v>#REF!</v>
      </c>
    </row>
    <row r="386" spans="1:11" ht="15" hidden="1" customHeight="1">
      <c r="A386" s="776"/>
      <c r="B386" s="1285" t="s">
        <v>11260</v>
      </c>
      <c r="C386" s="1285"/>
      <c r="D386" s="1309" t="s">
        <v>11261</v>
      </c>
      <c r="E386" s="1285"/>
      <c r="F386" s="1285"/>
      <c r="G386" s="1285" t="s">
        <v>487</v>
      </c>
      <c r="H386" s="1310"/>
      <c r="I386" s="1310">
        <f t="shared" si="40"/>
        <v>0</v>
      </c>
      <c r="J386" s="1310" t="e">
        <f>I386*#REF!</f>
        <v>#REF!</v>
      </c>
      <c r="K386" s="1310" t="e">
        <f t="shared" si="28"/>
        <v>#REF!</v>
      </c>
    </row>
    <row r="387" spans="1:11" ht="15" hidden="1" customHeight="1">
      <c r="A387" s="776"/>
      <c r="B387" s="1285" t="s">
        <v>11262</v>
      </c>
      <c r="C387" s="1285"/>
      <c r="D387" s="1309" t="s">
        <v>11263</v>
      </c>
      <c r="E387" s="1285"/>
      <c r="F387" s="1285"/>
      <c r="G387" s="1285" t="s">
        <v>487</v>
      </c>
      <c r="H387" s="1310"/>
      <c r="I387" s="1310">
        <f t="shared" si="40"/>
        <v>0</v>
      </c>
      <c r="J387" s="1310" t="e">
        <f>I387*#REF!</f>
        <v>#REF!</v>
      </c>
      <c r="K387" s="1310" t="e">
        <f t="shared" si="28"/>
        <v>#REF!</v>
      </c>
    </row>
    <row r="388" spans="1:11" ht="15" hidden="1" customHeight="1">
      <c r="A388" s="776"/>
      <c r="B388" s="1285" t="s">
        <v>11264</v>
      </c>
      <c r="C388" s="1285"/>
      <c r="D388" s="1309" t="s">
        <v>11265</v>
      </c>
      <c r="E388" s="1285"/>
      <c r="F388" s="1285"/>
      <c r="G388" s="1285" t="s">
        <v>487</v>
      </c>
      <c r="H388" s="1310"/>
      <c r="I388" s="1310">
        <f t="shared" si="40"/>
        <v>0</v>
      </c>
      <c r="J388" s="1310" t="e">
        <f>I388*#REF!</f>
        <v>#REF!</v>
      </c>
      <c r="K388" s="1310" t="e">
        <f t="shared" si="28"/>
        <v>#REF!</v>
      </c>
    </row>
    <row r="389" spans="1:11" ht="15" hidden="1" customHeight="1">
      <c r="A389" s="776"/>
      <c r="B389" s="1285" t="s">
        <v>11266</v>
      </c>
      <c r="C389" s="1285"/>
      <c r="D389" s="1309" t="s">
        <v>11267</v>
      </c>
      <c r="E389" s="1285"/>
      <c r="F389" s="1285"/>
      <c r="G389" s="1285" t="s">
        <v>487</v>
      </c>
      <c r="H389" s="1310"/>
      <c r="I389" s="1310">
        <f t="shared" si="40"/>
        <v>0</v>
      </c>
      <c r="J389" s="1310" t="e">
        <f>I389*#REF!</f>
        <v>#REF!</v>
      </c>
      <c r="K389" s="1310" t="e">
        <f t="shared" si="28"/>
        <v>#REF!</v>
      </c>
    </row>
    <row r="390" spans="1:11" ht="15" hidden="1" customHeight="1">
      <c r="A390" s="776"/>
      <c r="B390" s="1285" t="s">
        <v>11268</v>
      </c>
      <c r="C390" s="1285"/>
      <c r="D390" s="1309" t="s">
        <v>11269</v>
      </c>
      <c r="E390" s="1285"/>
      <c r="F390" s="1285"/>
      <c r="G390" s="1285" t="s">
        <v>487</v>
      </c>
      <c r="H390" s="1310"/>
      <c r="I390" s="1310">
        <f t="shared" si="40"/>
        <v>0</v>
      </c>
      <c r="J390" s="1310" t="e">
        <f>I390*#REF!</f>
        <v>#REF!</v>
      </c>
      <c r="K390" s="1310" t="e">
        <f t="shared" si="28"/>
        <v>#REF!</v>
      </c>
    </row>
    <row r="391" spans="1:11" ht="15" hidden="1" customHeight="1">
      <c r="A391" s="776"/>
      <c r="B391" s="1285" t="s">
        <v>11270</v>
      </c>
      <c r="C391" s="1285"/>
      <c r="D391" s="1309" t="s">
        <v>11271</v>
      </c>
      <c r="E391" s="1285"/>
      <c r="F391" s="1285"/>
      <c r="G391" s="1285" t="s">
        <v>487</v>
      </c>
      <c r="H391" s="1310"/>
      <c r="I391" s="1310">
        <f t="shared" si="40"/>
        <v>0</v>
      </c>
      <c r="J391" s="1310" t="e">
        <f>I391*#REF!</f>
        <v>#REF!</v>
      </c>
      <c r="K391" s="1310" t="e">
        <f t="shared" si="28"/>
        <v>#REF!</v>
      </c>
    </row>
    <row r="392" spans="1:11" ht="15" hidden="1" customHeight="1">
      <c r="A392" s="776"/>
      <c r="B392" s="1285" t="s">
        <v>642</v>
      </c>
      <c r="C392" s="1285"/>
      <c r="D392" s="1309" t="s">
        <v>11272</v>
      </c>
      <c r="E392" s="1285"/>
      <c r="F392" s="1285"/>
      <c r="G392" s="1285" t="s">
        <v>487</v>
      </c>
      <c r="H392" s="1310"/>
      <c r="I392" s="1310">
        <f t="shared" si="40"/>
        <v>0</v>
      </c>
      <c r="J392" s="1310" t="e">
        <f>I392*#REF!</f>
        <v>#REF!</v>
      </c>
      <c r="K392" s="1310" t="e">
        <f t="shared" si="28"/>
        <v>#REF!</v>
      </c>
    </row>
    <row r="393" spans="1:11" ht="15" hidden="1" customHeight="1">
      <c r="A393" s="776"/>
      <c r="B393" s="1285" t="s">
        <v>11273</v>
      </c>
      <c r="C393" s="1285"/>
      <c r="D393" s="1309" t="s">
        <v>11274</v>
      </c>
      <c r="E393" s="1285"/>
      <c r="F393" s="1285"/>
      <c r="G393" s="1285" t="s">
        <v>487</v>
      </c>
      <c r="H393" s="1310"/>
      <c r="I393" s="1310">
        <f t="shared" si="40"/>
        <v>0</v>
      </c>
      <c r="J393" s="1310" t="e">
        <f>I393*#REF!</f>
        <v>#REF!</v>
      </c>
      <c r="K393" s="1310" t="e">
        <f t="shared" si="28"/>
        <v>#REF!</v>
      </c>
    </row>
    <row r="394" spans="1:11" ht="15" hidden="1" customHeight="1">
      <c r="A394" s="776"/>
      <c r="B394" s="1285" t="s">
        <v>11275</v>
      </c>
      <c r="C394" s="1285"/>
      <c r="D394" s="1309" t="s">
        <v>11276</v>
      </c>
      <c r="E394" s="1285"/>
      <c r="F394" s="1285"/>
      <c r="G394" s="1285" t="s">
        <v>487</v>
      </c>
      <c r="H394" s="1310"/>
      <c r="I394" s="1310">
        <f t="shared" si="40"/>
        <v>0</v>
      </c>
      <c r="J394" s="1310" t="e">
        <f>I394*#REF!</f>
        <v>#REF!</v>
      </c>
      <c r="K394" s="1310" t="e">
        <f t="shared" si="28"/>
        <v>#REF!</v>
      </c>
    </row>
    <row r="395" spans="1:11" ht="15" hidden="1" customHeight="1">
      <c r="A395" s="776"/>
      <c r="B395" s="1285" t="s">
        <v>11277</v>
      </c>
      <c r="C395" s="1285"/>
      <c r="D395" s="1309" t="s">
        <v>11278</v>
      </c>
      <c r="E395" s="1285"/>
      <c r="F395" s="1285"/>
      <c r="G395" s="1285" t="s">
        <v>487</v>
      </c>
      <c r="H395" s="1310"/>
      <c r="I395" s="1310">
        <f t="shared" si="40"/>
        <v>0</v>
      </c>
      <c r="J395" s="1310" t="e">
        <f>I395*#REF!</f>
        <v>#REF!</v>
      </c>
      <c r="K395" s="1310" t="e">
        <f t="shared" si="28"/>
        <v>#REF!</v>
      </c>
    </row>
    <row r="396" spans="1:11" ht="15" hidden="1" customHeight="1">
      <c r="A396" s="776"/>
      <c r="B396" s="1285" t="s">
        <v>11279</v>
      </c>
      <c r="C396" s="1285"/>
      <c r="D396" s="1309" t="s">
        <v>11280</v>
      </c>
      <c r="E396" s="1285"/>
      <c r="F396" s="1285"/>
      <c r="G396" s="1285" t="s">
        <v>487</v>
      </c>
      <c r="H396" s="1310"/>
      <c r="I396" s="1310">
        <f t="shared" si="40"/>
        <v>0</v>
      </c>
      <c r="J396" s="1310" t="e">
        <f>I396*#REF!</f>
        <v>#REF!</v>
      </c>
      <c r="K396" s="1310" t="e">
        <f t="shared" ref="K396" si="41">SUM(I396:J396)</f>
        <v>#REF!</v>
      </c>
    </row>
    <row r="397" spans="1:11" ht="15" hidden="1" customHeight="1">
      <c r="A397" s="776"/>
      <c r="B397" s="1341" t="s">
        <v>11281</v>
      </c>
      <c r="C397" s="1341"/>
      <c r="D397" s="1342" t="s">
        <v>11282</v>
      </c>
      <c r="E397" s="1341"/>
      <c r="F397" s="1341"/>
      <c r="G397" s="1341"/>
      <c r="H397" s="1311"/>
      <c r="I397" s="1311"/>
      <c r="J397" s="1311"/>
      <c r="K397" s="1311"/>
    </row>
    <row r="398" spans="1:11" ht="15" hidden="1" customHeight="1">
      <c r="A398" s="776"/>
      <c r="B398" s="1285" t="s">
        <v>11283</v>
      </c>
      <c r="C398" s="1313" t="s">
        <v>11284</v>
      </c>
      <c r="D398" s="1309" t="s">
        <v>11285</v>
      </c>
      <c r="E398" s="1314"/>
      <c r="F398" s="1314"/>
      <c r="G398" s="1313" t="s">
        <v>322</v>
      </c>
      <c r="H398" s="1361"/>
      <c r="I398" s="1310">
        <f t="shared" si="40"/>
        <v>0</v>
      </c>
      <c r="J398" s="1310" t="e">
        <f>I398*#REF!</f>
        <v>#REF!</v>
      </c>
      <c r="K398" s="1310" t="e">
        <f t="shared" ref="K398:K399" si="42">SUM(I398:J398)</f>
        <v>#REF!</v>
      </c>
    </row>
    <row r="399" spans="1:11" ht="15" hidden="1" customHeight="1">
      <c r="A399" s="776"/>
      <c r="B399" s="1285" t="s">
        <v>11286</v>
      </c>
      <c r="C399" s="1313"/>
      <c r="D399" s="1309" t="s">
        <v>11287</v>
      </c>
      <c r="E399" s="1312"/>
      <c r="F399" s="1312"/>
      <c r="G399" s="2071" t="s">
        <v>275</v>
      </c>
      <c r="H399" s="1361"/>
      <c r="I399" s="1310">
        <f t="shared" si="40"/>
        <v>0</v>
      </c>
      <c r="J399" s="1310" t="e">
        <f>I399*#REF!</f>
        <v>#REF!</v>
      </c>
      <c r="K399" s="1310" t="e">
        <f t="shared" si="42"/>
        <v>#REF!</v>
      </c>
    </row>
    <row r="400" spans="1:11" ht="15" hidden="1" customHeight="1">
      <c r="A400" s="776"/>
      <c r="B400" s="1315" t="s">
        <v>197</v>
      </c>
      <c r="C400" s="1315"/>
      <c r="D400" s="1316" t="s">
        <v>198</v>
      </c>
      <c r="E400" s="1315"/>
      <c r="F400" s="1315"/>
      <c r="G400" s="1315"/>
      <c r="H400" s="1315"/>
      <c r="I400" s="1315"/>
      <c r="J400" s="1315"/>
      <c r="K400" s="1315"/>
    </row>
    <row r="401" spans="1:11" ht="15" hidden="1" customHeight="1">
      <c r="A401" s="776"/>
      <c r="B401" s="1285" t="s">
        <v>11288</v>
      </c>
      <c r="C401" s="1285"/>
      <c r="D401" s="1309" t="s">
        <v>11289</v>
      </c>
      <c r="E401" s="1285"/>
      <c r="F401" s="1285"/>
      <c r="G401" s="1285" t="s">
        <v>487</v>
      </c>
      <c r="H401" s="1310"/>
      <c r="I401" s="1310">
        <f t="shared" si="40"/>
        <v>0</v>
      </c>
      <c r="J401" s="1310" t="e">
        <f>I401*#REF!</f>
        <v>#REF!</v>
      </c>
      <c r="K401" s="1310" t="e">
        <f t="shared" ref="K401:K493" si="43">SUM(I401:J401)</f>
        <v>#REF!</v>
      </c>
    </row>
    <row r="402" spans="1:11" ht="15" hidden="1" customHeight="1">
      <c r="A402" s="776"/>
      <c r="B402" s="1285" t="s">
        <v>11290</v>
      </c>
      <c r="C402" s="1285"/>
      <c r="D402" s="1309" t="s">
        <v>11291</v>
      </c>
      <c r="E402" s="1285"/>
      <c r="F402" s="1285"/>
      <c r="G402" s="1285" t="s">
        <v>487</v>
      </c>
      <c r="H402" s="1310"/>
      <c r="I402" s="1310">
        <f t="shared" si="40"/>
        <v>0</v>
      </c>
      <c r="J402" s="1310" t="e">
        <f>I402*#REF!</f>
        <v>#REF!</v>
      </c>
      <c r="K402" s="1310" t="e">
        <f t="shared" si="43"/>
        <v>#REF!</v>
      </c>
    </row>
    <row r="403" spans="1:11" ht="15" hidden="1" customHeight="1">
      <c r="A403" s="776"/>
      <c r="B403" s="1285" t="s">
        <v>11292</v>
      </c>
      <c r="C403" s="1285"/>
      <c r="D403" s="1309" t="s">
        <v>11293</v>
      </c>
      <c r="E403" s="1285"/>
      <c r="F403" s="1285"/>
      <c r="G403" s="1285" t="s">
        <v>487</v>
      </c>
      <c r="H403" s="1310"/>
      <c r="I403" s="1310">
        <f t="shared" si="40"/>
        <v>0</v>
      </c>
      <c r="J403" s="1310" t="e">
        <f>I403*#REF!</f>
        <v>#REF!</v>
      </c>
      <c r="K403" s="1310" t="e">
        <f t="shared" si="43"/>
        <v>#REF!</v>
      </c>
    </row>
    <row r="404" spans="1:11" ht="15" hidden="1" customHeight="1">
      <c r="A404" s="776"/>
      <c r="B404" s="1285" t="s">
        <v>11294</v>
      </c>
      <c r="C404" s="1285"/>
      <c r="D404" s="1309" t="s">
        <v>11295</v>
      </c>
      <c r="E404" s="1285"/>
      <c r="F404" s="1285"/>
      <c r="G404" s="1285" t="s">
        <v>487</v>
      </c>
      <c r="H404" s="1310"/>
      <c r="I404" s="1310">
        <f t="shared" si="40"/>
        <v>0</v>
      </c>
      <c r="J404" s="1310" t="e">
        <f>I404*#REF!</f>
        <v>#REF!</v>
      </c>
      <c r="K404" s="1310" t="e">
        <f t="shared" si="43"/>
        <v>#REF!</v>
      </c>
    </row>
    <row r="405" spans="1:11" ht="15" hidden="1" customHeight="1">
      <c r="A405" s="776"/>
      <c r="B405" s="1285" t="s">
        <v>11296</v>
      </c>
      <c r="C405" s="1285"/>
      <c r="D405" s="1309" t="s">
        <v>11297</v>
      </c>
      <c r="E405" s="1285"/>
      <c r="F405" s="1285"/>
      <c r="G405" s="1285" t="s">
        <v>487</v>
      </c>
      <c r="H405" s="1310"/>
      <c r="I405" s="1310">
        <f t="shared" si="40"/>
        <v>0</v>
      </c>
      <c r="J405" s="1310" t="e">
        <f>I405*#REF!</f>
        <v>#REF!</v>
      </c>
      <c r="K405" s="1310" t="e">
        <f t="shared" si="43"/>
        <v>#REF!</v>
      </c>
    </row>
    <row r="406" spans="1:11" ht="15" hidden="1" customHeight="1">
      <c r="A406" s="776"/>
      <c r="B406" s="1285" t="s">
        <v>11298</v>
      </c>
      <c r="C406" s="1285"/>
      <c r="D406" s="1309" t="s">
        <v>11299</v>
      </c>
      <c r="E406" s="1285"/>
      <c r="F406" s="1285"/>
      <c r="G406" s="1285" t="s">
        <v>487</v>
      </c>
      <c r="H406" s="1310"/>
      <c r="I406" s="1310">
        <f t="shared" si="40"/>
        <v>0</v>
      </c>
      <c r="J406" s="1310" t="e">
        <f>I406*#REF!</f>
        <v>#REF!</v>
      </c>
      <c r="K406" s="1310" t="e">
        <f t="shared" si="43"/>
        <v>#REF!</v>
      </c>
    </row>
    <row r="407" spans="1:11" ht="15" hidden="1" customHeight="1">
      <c r="A407" s="776"/>
      <c r="B407" s="1285" t="s">
        <v>11300</v>
      </c>
      <c r="C407" s="1285"/>
      <c r="D407" s="1309" t="s">
        <v>11301</v>
      </c>
      <c r="E407" s="1285"/>
      <c r="F407" s="1285"/>
      <c r="G407" s="1285" t="s">
        <v>487</v>
      </c>
      <c r="H407" s="1310"/>
      <c r="I407" s="1310">
        <f t="shared" si="40"/>
        <v>0</v>
      </c>
      <c r="J407" s="1310" t="e">
        <f>I407*#REF!</f>
        <v>#REF!</v>
      </c>
      <c r="K407" s="1310" t="e">
        <f t="shared" si="43"/>
        <v>#REF!</v>
      </c>
    </row>
    <row r="408" spans="1:11" ht="15" hidden="1" customHeight="1">
      <c r="A408" s="776"/>
      <c r="B408" s="1285" t="s">
        <v>11302</v>
      </c>
      <c r="C408" s="1285"/>
      <c r="D408" s="1309" t="s">
        <v>11303</v>
      </c>
      <c r="E408" s="1285"/>
      <c r="F408" s="1285"/>
      <c r="G408" s="1285" t="s">
        <v>487</v>
      </c>
      <c r="H408" s="1310"/>
      <c r="I408" s="1310">
        <f t="shared" si="40"/>
        <v>0</v>
      </c>
      <c r="J408" s="1310" t="e">
        <f>I408*#REF!</f>
        <v>#REF!</v>
      </c>
      <c r="K408" s="1310" t="e">
        <f t="shared" si="43"/>
        <v>#REF!</v>
      </c>
    </row>
    <row r="409" spans="1:11" ht="15" hidden="1" customHeight="1">
      <c r="A409" s="776"/>
      <c r="B409" s="1285" t="s">
        <v>11304</v>
      </c>
      <c r="C409" s="1285"/>
      <c r="D409" s="1309" t="s">
        <v>11305</v>
      </c>
      <c r="E409" s="1285"/>
      <c r="F409" s="1285"/>
      <c r="G409" s="1285" t="s">
        <v>487</v>
      </c>
      <c r="H409" s="1310"/>
      <c r="I409" s="1310">
        <f t="shared" si="40"/>
        <v>0</v>
      </c>
      <c r="J409" s="1310" t="e">
        <f>I409*#REF!</f>
        <v>#REF!</v>
      </c>
      <c r="K409" s="1310" t="e">
        <f t="shared" si="43"/>
        <v>#REF!</v>
      </c>
    </row>
    <row r="410" spans="1:11" ht="15" hidden="1" customHeight="1">
      <c r="A410" s="776"/>
      <c r="B410" s="1285" t="s">
        <v>11306</v>
      </c>
      <c r="C410" s="1285"/>
      <c r="D410" s="1309" t="s">
        <v>11307</v>
      </c>
      <c r="E410" s="1285"/>
      <c r="F410" s="1285"/>
      <c r="G410" s="1285" t="s">
        <v>487</v>
      </c>
      <c r="H410" s="1310"/>
      <c r="I410" s="1310">
        <f t="shared" si="40"/>
        <v>0</v>
      </c>
      <c r="J410" s="1310" t="e">
        <f>I410*#REF!</f>
        <v>#REF!</v>
      </c>
      <c r="K410" s="1310" t="e">
        <f t="shared" si="43"/>
        <v>#REF!</v>
      </c>
    </row>
    <row r="411" spans="1:11" ht="15" hidden="1" customHeight="1">
      <c r="A411" s="776"/>
      <c r="B411" s="1285" t="s">
        <v>11308</v>
      </c>
      <c r="C411" s="1285"/>
      <c r="D411" s="1309" t="s">
        <v>11309</v>
      </c>
      <c r="E411" s="1285"/>
      <c r="F411" s="1285"/>
      <c r="G411" s="1285" t="s">
        <v>487</v>
      </c>
      <c r="H411" s="1310"/>
      <c r="I411" s="1310">
        <f t="shared" si="40"/>
        <v>0</v>
      </c>
      <c r="J411" s="1310" t="e">
        <f>I411*#REF!</f>
        <v>#REF!</v>
      </c>
      <c r="K411" s="1310" t="e">
        <f t="shared" si="43"/>
        <v>#REF!</v>
      </c>
    </row>
    <row r="412" spans="1:11" ht="15" hidden="1" customHeight="1">
      <c r="A412" s="776"/>
      <c r="B412" s="1285" t="s">
        <v>11310</v>
      </c>
      <c r="C412" s="1285"/>
      <c r="D412" s="1309" t="s">
        <v>11311</v>
      </c>
      <c r="E412" s="1285"/>
      <c r="F412" s="1285"/>
      <c r="G412" s="1285" t="s">
        <v>487</v>
      </c>
      <c r="H412" s="1310"/>
      <c r="I412" s="1310">
        <f t="shared" si="40"/>
        <v>0</v>
      </c>
      <c r="J412" s="1310" t="e">
        <f>I412*#REF!</f>
        <v>#REF!</v>
      </c>
      <c r="K412" s="1310" t="e">
        <f t="shared" si="43"/>
        <v>#REF!</v>
      </c>
    </row>
    <row r="413" spans="1:11" ht="15" hidden="1" customHeight="1">
      <c r="A413" s="776"/>
      <c r="B413" s="1285" t="s">
        <v>11312</v>
      </c>
      <c r="C413" s="1285"/>
      <c r="D413" s="1309" t="s">
        <v>11313</v>
      </c>
      <c r="E413" s="1285"/>
      <c r="F413" s="1285"/>
      <c r="G413" s="1285" t="s">
        <v>487</v>
      </c>
      <c r="H413" s="1310"/>
      <c r="I413" s="1310">
        <f t="shared" si="40"/>
        <v>0</v>
      </c>
      <c r="J413" s="1310" t="e">
        <f>I413*#REF!</f>
        <v>#REF!</v>
      </c>
      <c r="K413" s="1310" t="e">
        <f t="shared" si="43"/>
        <v>#REF!</v>
      </c>
    </row>
    <row r="414" spans="1:11" ht="15" hidden="1" customHeight="1">
      <c r="A414" s="776"/>
      <c r="B414" s="1285" t="s">
        <v>11314</v>
      </c>
      <c r="C414" s="1285"/>
      <c r="D414" s="1309" t="s">
        <v>11315</v>
      </c>
      <c r="E414" s="1285"/>
      <c r="F414" s="1285"/>
      <c r="G414" s="1285" t="s">
        <v>487</v>
      </c>
      <c r="H414" s="1310"/>
      <c r="I414" s="1310">
        <f t="shared" si="40"/>
        <v>0</v>
      </c>
      <c r="J414" s="1310" t="e">
        <f>I414*#REF!</f>
        <v>#REF!</v>
      </c>
      <c r="K414" s="1310" t="e">
        <f t="shared" si="43"/>
        <v>#REF!</v>
      </c>
    </row>
    <row r="415" spans="1:11" ht="15" hidden="1" customHeight="1">
      <c r="A415" s="776"/>
      <c r="B415" s="1285" t="s">
        <v>11316</v>
      </c>
      <c r="C415" s="1285"/>
      <c r="D415" s="1309" t="s">
        <v>11317</v>
      </c>
      <c r="E415" s="1285"/>
      <c r="F415" s="1285"/>
      <c r="G415" s="1285" t="s">
        <v>487</v>
      </c>
      <c r="H415" s="1310"/>
      <c r="I415" s="1310">
        <f t="shared" si="40"/>
        <v>0</v>
      </c>
      <c r="J415" s="1310" t="e">
        <f>I415*#REF!</f>
        <v>#REF!</v>
      </c>
      <c r="K415" s="1310" t="e">
        <f t="shared" si="43"/>
        <v>#REF!</v>
      </c>
    </row>
    <row r="416" spans="1:11" ht="15" hidden="1" customHeight="1">
      <c r="A416" s="776"/>
      <c r="B416" s="1285" t="s">
        <v>11318</v>
      </c>
      <c r="C416" s="1285"/>
      <c r="D416" s="1309" t="s">
        <v>11319</v>
      </c>
      <c r="E416" s="1285"/>
      <c r="F416" s="1285"/>
      <c r="G416" s="1285" t="s">
        <v>487</v>
      </c>
      <c r="H416" s="1310"/>
      <c r="I416" s="1310">
        <f t="shared" si="40"/>
        <v>0</v>
      </c>
      <c r="J416" s="1310" t="e">
        <f>I416*#REF!</f>
        <v>#REF!</v>
      </c>
      <c r="K416" s="1310" t="e">
        <f t="shared" si="43"/>
        <v>#REF!</v>
      </c>
    </row>
    <row r="417" spans="1:11" ht="15" hidden="1" customHeight="1">
      <c r="A417" s="776"/>
      <c r="B417" s="2068"/>
      <c r="C417" s="1331"/>
      <c r="D417" s="2068"/>
      <c r="E417" s="1356"/>
      <c r="F417" s="1356"/>
      <c r="G417" s="1356"/>
      <c r="H417" s="1356"/>
      <c r="I417" s="1356"/>
      <c r="J417" s="1356"/>
      <c r="K417" s="1356"/>
    </row>
    <row r="418" spans="1:11" ht="15" hidden="1" customHeight="1">
      <c r="A418" s="776"/>
      <c r="B418" s="1318" t="s">
        <v>199</v>
      </c>
      <c r="C418" s="1318"/>
      <c r="D418" s="1319" t="s">
        <v>200</v>
      </c>
      <c r="E418" s="1318"/>
      <c r="F418" s="1318"/>
      <c r="G418" s="1318"/>
      <c r="H418" s="1318"/>
      <c r="I418" s="1320"/>
      <c r="J418" s="1320"/>
      <c r="K418" s="1320"/>
    </row>
    <row r="419" spans="1:11" ht="15" hidden="1" customHeight="1">
      <c r="A419" s="776"/>
      <c r="B419" s="1315" t="s">
        <v>650</v>
      </c>
      <c r="C419" s="1315"/>
      <c r="D419" s="1316" t="s">
        <v>651</v>
      </c>
      <c r="E419" s="1315"/>
      <c r="F419" s="1315"/>
      <c r="G419" s="1315"/>
      <c r="H419" s="1315"/>
      <c r="I419" s="1315"/>
      <c r="J419" s="1315"/>
      <c r="K419" s="1315"/>
    </row>
    <row r="420" spans="1:11" ht="15" hidden="1" customHeight="1">
      <c r="A420" s="776"/>
      <c r="B420" s="1341" t="s">
        <v>652</v>
      </c>
      <c r="C420" s="1341"/>
      <c r="D420" s="1342" t="s">
        <v>653</v>
      </c>
      <c r="E420" s="1341"/>
      <c r="F420" s="1341"/>
      <c r="G420" s="1341"/>
      <c r="H420" s="1311"/>
      <c r="I420" s="1311"/>
      <c r="J420" s="1311"/>
      <c r="K420" s="1311"/>
    </row>
    <row r="421" spans="1:11" ht="15" hidden="1" customHeight="1">
      <c r="A421" s="776"/>
      <c r="B421" s="2080" t="s">
        <v>11320</v>
      </c>
      <c r="C421" s="2080" t="s">
        <v>11321</v>
      </c>
      <c r="D421" s="2078" t="s">
        <v>11322</v>
      </c>
      <c r="E421" s="1328"/>
      <c r="F421" s="1328"/>
      <c r="G421" s="1313" t="s">
        <v>275</v>
      </c>
      <c r="H421" s="1310"/>
      <c r="I421" s="1310">
        <f>H421*E421</f>
        <v>0</v>
      </c>
      <c r="J421" s="1310" t="e">
        <f>I421*#REF!</f>
        <v>#REF!</v>
      </c>
      <c r="K421" s="1310" t="e">
        <f t="shared" ref="K421:K424" si="44">SUM(I421:J421)</f>
        <v>#REF!</v>
      </c>
    </row>
    <row r="422" spans="1:11" ht="15" hidden="1" customHeight="1">
      <c r="A422" s="776"/>
      <c r="B422" s="2080" t="s">
        <v>11323</v>
      </c>
      <c r="C422" s="2080" t="s">
        <v>11324</v>
      </c>
      <c r="D422" s="2078" t="s">
        <v>11325</v>
      </c>
      <c r="E422" s="1328"/>
      <c r="F422" s="1328"/>
      <c r="G422" s="1313" t="s">
        <v>275</v>
      </c>
      <c r="H422" s="1310"/>
      <c r="I422" s="1310">
        <f>H422*E422</f>
        <v>0</v>
      </c>
      <c r="J422" s="1310" t="e">
        <f>I422*#REF!</f>
        <v>#REF!</v>
      </c>
      <c r="K422" s="1310" t="e">
        <f t="shared" si="44"/>
        <v>#REF!</v>
      </c>
    </row>
    <row r="423" spans="1:11" ht="15" hidden="1" customHeight="1">
      <c r="A423" s="776"/>
      <c r="B423" s="2080" t="s">
        <v>11326</v>
      </c>
      <c r="C423" s="1313" t="s">
        <v>11327</v>
      </c>
      <c r="D423" s="2078" t="s">
        <v>11328</v>
      </c>
      <c r="E423" s="1328"/>
      <c r="F423" s="1328"/>
      <c r="G423" s="1313" t="s">
        <v>275</v>
      </c>
      <c r="H423" s="1310"/>
      <c r="I423" s="1310">
        <f>H423*E423</f>
        <v>0</v>
      </c>
      <c r="J423" s="1310" t="e">
        <f>I423*#REF!</f>
        <v>#REF!</v>
      </c>
      <c r="K423" s="1310" t="e">
        <f t="shared" si="44"/>
        <v>#REF!</v>
      </c>
    </row>
    <row r="424" spans="1:11" ht="15" hidden="1" customHeight="1">
      <c r="A424" s="776"/>
      <c r="B424" s="1285" t="s">
        <v>11326</v>
      </c>
      <c r="C424" s="1313"/>
      <c r="D424" s="2076" t="s">
        <v>11329</v>
      </c>
      <c r="E424" s="1314"/>
      <c r="F424" s="1314"/>
      <c r="G424" s="2071" t="s">
        <v>347</v>
      </c>
      <c r="H424" s="1361"/>
      <c r="I424" s="1310">
        <f>H424*E424</f>
        <v>0</v>
      </c>
      <c r="J424" s="1310" t="e">
        <f>I424*#REF!</f>
        <v>#REF!</v>
      </c>
      <c r="K424" s="1310" t="e">
        <f t="shared" si="44"/>
        <v>#REF!</v>
      </c>
    </row>
    <row r="425" spans="1:11" ht="15" hidden="1" customHeight="1">
      <c r="A425" s="776"/>
      <c r="B425" s="1285"/>
      <c r="C425" s="1313"/>
      <c r="D425" s="2076"/>
      <c r="E425" s="1314"/>
      <c r="F425" s="1314"/>
      <c r="G425" s="1363"/>
      <c r="H425" s="1361"/>
      <c r="I425" s="1310"/>
      <c r="J425" s="1310"/>
      <c r="K425" s="1310"/>
    </row>
    <row r="426" spans="1:11" ht="15" hidden="1" customHeight="1">
      <c r="A426" s="776"/>
      <c r="B426" s="1285" t="s">
        <v>11330</v>
      </c>
      <c r="C426" s="1285"/>
      <c r="D426" s="1309" t="s">
        <v>11331</v>
      </c>
      <c r="E426" s="1285"/>
      <c r="F426" s="1285"/>
      <c r="G426" s="1285" t="s">
        <v>487</v>
      </c>
      <c r="H426" s="1310"/>
      <c r="I426" s="1310">
        <f t="shared" ref="I426:I428" si="45">H426*E426</f>
        <v>0</v>
      </c>
      <c r="J426" s="1310" t="e">
        <f>I426*#REF!</f>
        <v>#REF!</v>
      </c>
      <c r="K426" s="1310" t="e">
        <f t="shared" si="43"/>
        <v>#REF!</v>
      </c>
    </row>
    <row r="427" spans="1:11" ht="15" hidden="1" customHeight="1">
      <c r="A427" s="776"/>
      <c r="B427" s="1285" t="s">
        <v>11332</v>
      </c>
      <c r="C427" s="1285"/>
      <c r="D427" s="1309" t="s">
        <v>11333</v>
      </c>
      <c r="E427" s="1285"/>
      <c r="F427" s="1285"/>
      <c r="G427" s="1285" t="s">
        <v>487</v>
      </c>
      <c r="H427" s="1310"/>
      <c r="I427" s="1310">
        <f t="shared" si="45"/>
        <v>0</v>
      </c>
      <c r="J427" s="1310" t="e">
        <f>I427*#REF!</f>
        <v>#REF!</v>
      </c>
      <c r="K427" s="1310" t="e">
        <f t="shared" si="43"/>
        <v>#REF!</v>
      </c>
    </row>
    <row r="428" spans="1:11" ht="15" hidden="1" customHeight="1">
      <c r="A428" s="776"/>
      <c r="B428" s="1285" t="s">
        <v>11334</v>
      </c>
      <c r="C428" s="1285"/>
      <c r="D428" s="1309" t="s">
        <v>11335</v>
      </c>
      <c r="E428" s="1285"/>
      <c r="F428" s="1285"/>
      <c r="G428" s="1285" t="s">
        <v>487</v>
      </c>
      <c r="H428" s="1310"/>
      <c r="I428" s="1310">
        <f t="shared" si="45"/>
        <v>0</v>
      </c>
      <c r="J428" s="1310" t="e">
        <f>I428*#REF!</f>
        <v>#REF!</v>
      </c>
      <c r="K428" s="1310" t="e">
        <f t="shared" si="43"/>
        <v>#REF!</v>
      </c>
    </row>
    <row r="429" spans="1:11" ht="15" hidden="1" customHeight="1">
      <c r="A429" s="776"/>
      <c r="B429" s="1341" t="s">
        <v>657</v>
      </c>
      <c r="C429" s="1341"/>
      <c r="D429" s="1342" t="s">
        <v>11336</v>
      </c>
      <c r="E429" s="1341"/>
      <c r="F429" s="1341"/>
      <c r="G429" s="1341"/>
      <c r="H429" s="1311"/>
      <c r="I429" s="1311"/>
      <c r="J429" s="1311"/>
      <c r="K429" s="1311"/>
    </row>
    <row r="430" spans="1:11" ht="15" hidden="1" customHeight="1">
      <c r="A430" s="776"/>
      <c r="B430" s="1270" t="s">
        <v>659</v>
      </c>
      <c r="C430" s="1285" t="s">
        <v>660</v>
      </c>
      <c r="D430" s="2140" t="s">
        <v>11337</v>
      </c>
      <c r="E430" s="1364"/>
      <c r="F430" s="1364"/>
      <c r="G430" s="2141" t="s">
        <v>275</v>
      </c>
      <c r="H430" s="1301"/>
      <c r="I430" s="1310">
        <f>H430*E430</f>
        <v>0</v>
      </c>
      <c r="J430" s="1310" t="e">
        <f>I430*#REF!</f>
        <v>#REF!</v>
      </c>
      <c r="K430" s="1310" t="e">
        <f t="shared" ref="K430:K432" si="46">SUM(I430:J430)</f>
        <v>#REF!</v>
      </c>
    </row>
    <row r="431" spans="1:11" ht="15" hidden="1" customHeight="1">
      <c r="A431" s="776"/>
      <c r="B431" s="1270" t="s">
        <v>11338</v>
      </c>
      <c r="C431" s="1285" t="s">
        <v>660</v>
      </c>
      <c r="D431" s="2140" t="s">
        <v>11339</v>
      </c>
      <c r="E431" s="1364"/>
      <c r="F431" s="1364"/>
      <c r="G431" s="2141" t="s">
        <v>275</v>
      </c>
      <c r="H431" s="1301"/>
      <c r="I431" s="1310">
        <f>H431*E431</f>
        <v>0</v>
      </c>
      <c r="J431" s="1310" t="e">
        <f>I431*#REF!</f>
        <v>#REF!</v>
      </c>
      <c r="K431" s="1310" t="e">
        <f t="shared" si="46"/>
        <v>#REF!</v>
      </c>
    </row>
    <row r="432" spans="1:11" ht="15" hidden="1" customHeight="1">
      <c r="A432" s="776"/>
      <c r="B432" s="1270" t="s">
        <v>11340</v>
      </c>
      <c r="C432" s="1285" t="s">
        <v>825</v>
      </c>
      <c r="D432" s="2140" t="s">
        <v>11341</v>
      </c>
      <c r="E432" s="1364"/>
      <c r="F432" s="1364"/>
      <c r="G432" s="2141" t="s">
        <v>347</v>
      </c>
      <c r="H432" s="1301"/>
      <c r="I432" s="1310">
        <f>H432*E432</f>
        <v>0</v>
      </c>
      <c r="J432" s="1310" t="e">
        <f>I432*#REF!</f>
        <v>#REF!</v>
      </c>
      <c r="K432" s="1310" t="e">
        <f t="shared" si="46"/>
        <v>#REF!</v>
      </c>
    </row>
    <row r="433" spans="1:11" ht="15" hidden="1" customHeight="1">
      <c r="A433" s="776"/>
      <c r="B433" s="1285"/>
      <c r="C433" s="1285"/>
      <c r="D433" s="1309"/>
      <c r="E433" s="1285"/>
      <c r="F433" s="1285"/>
      <c r="G433" s="1285"/>
      <c r="H433" s="1310"/>
      <c r="I433" s="1310"/>
      <c r="J433" s="1310"/>
      <c r="K433" s="1310"/>
    </row>
    <row r="434" spans="1:11" ht="15" hidden="1" customHeight="1">
      <c r="A434" s="776"/>
      <c r="B434" s="1285" t="s">
        <v>662</v>
      </c>
      <c r="C434" s="1285"/>
      <c r="D434" s="1309" t="s">
        <v>11342</v>
      </c>
      <c r="E434" s="1285"/>
      <c r="F434" s="1285"/>
      <c r="G434" s="1285" t="s">
        <v>487</v>
      </c>
      <c r="H434" s="1310"/>
      <c r="I434" s="1310">
        <f>H434*E434</f>
        <v>0</v>
      </c>
      <c r="J434" s="1310" t="e">
        <f>I434*#REF!</f>
        <v>#REF!</v>
      </c>
      <c r="K434" s="1310" t="e">
        <f t="shared" si="43"/>
        <v>#REF!</v>
      </c>
    </row>
    <row r="435" spans="1:11" ht="15" hidden="1" customHeight="1">
      <c r="A435" s="776"/>
      <c r="B435" s="1285" t="s">
        <v>11343</v>
      </c>
      <c r="C435" s="1285"/>
      <c r="D435" s="1309" t="s">
        <v>11344</v>
      </c>
      <c r="E435" s="1285"/>
      <c r="F435" s="1285"/>
      <c r="G435" s="1285" t="s">
        <v>487</v>
      </c>
      <c r="H435" s="1310"/>
      <c r="I435" s="1310">
        <f t="shared" ref="I435:I448" si="47">H435*E435</f>
        <v>0</v>
      </c>
      <c r="J435" s="1310" t="e">
        <f>I435*#REF!</f>
        <v>#REF!</v>
      </c>
      <c r="K435" s="1310" t="e">
        <f t="shared" si="43"/>
        <v>#REF!</v>
      </c>
    </row>
    <row r="436" spans="1:11" ht="15" hidden="1" customHeight="1">
      <c r="A436" s="776"/>
      <c r="B436" s="1285" t="s">
        <v>11345</v>
      </c>
      <c r="C436" s="1285"/>
      <c r="D436" s="1309" t="s">
        <v>11346</v>
      </c>
      <c r="E436" s="1285"/>
      <c r="F436" s="1285"/>
      <c r="G436" s="1285" t="s">
        <v>487</v>
      </c>
      <c r="H436" s="1310"/>
      <c r="I436" s="1310">
        <f t="shared" si="47"/>
        <v>0</v>
      </c>
      <c r="J436" s="1310" t="e">
        <f>I436*#REF!</f>
        <v>#REF!</v>
      </c>
      <c r="K436" s="1310" t="e">
        <f t="shared" si="43"/>
        <v>#REF!</v>
      </c>
    </row>
    <row r="437" spans="1:11" ht="15" hidden="1" customHeight="1">
      <c r="A437" s="776"/>
      <c r="B437" s="1285" t="s">
        <v>667</v>
      </c>
      <c r="C437" s="1285"/>
      <c r="D437" s="1309" t="s">
        <v>11347</v>
      </c>
      <c r="E437" s="1285"/>
      <c r="F437" s="1285"/>
      <c r="G437" s="1285" t="s">
        <v>487</v>
      </c>
      <c r="H437" s="1310"/>
      <c r="I437" s="1310">
        <f t="shared" si="47"/>
        <v>0</v>
      </c>
      <c r="J437" s="1310" t="e">
        <f>I437*#REF!</f>
        <v>#REF!</v>
      </c>
      <c r="K437" s="1310" t="e">
        <f t="shared" si="43"/>
        <v>#REF!</v>
      </c>
    </row>
    <row r="438" spans="1:11" ht="15" hidden="1" customHeight="1">
      <c r="A438" s="776"/>
      <c r="B438" s="1285" t="s">
        <v>681</v>
      </c>
      <c r="C438" s="1285"/>
      <c r="D438" s="1309" t="s">
        <v>11348</v>
      </c>
      <c r="E438" s="1285"/>
      <c r="F438" s="1285"/>
      <c r="G438" s="1285" t="s">
        <v>487</v>
      </c>
      <c r="H438" s="1310"/>
      <c r="I438" s="1310">
        <f t="shared" si="47"/>
        <v>0</v>
      </c>
      <c r="J438" s="1310" t="e">
        <f>I438*#REF!</f>
        <v>#REF!</v>
      </c>
      <c r="K438" s="1310" t="e">
        <f t="shared" si="43"/>
        <v>#REF!</v>
      </c>
    </row>
    <row r="439" spans="1:11" ht="15" hidden="1" customHeight="1">
      <c r="A439" s="776"/>
      <c r="B439" s="1341" t="s">
        <v>11349</v>
      </c>
      <c r="C439" s="1341"/>
      <c r="D439" s="1342" t="s">
        <v>11350</v>
      </c>
      <c r="E439" s="1341"/>
      <c r="F439" s="1341"/>
      <c r="G439" s="1341"/>
      <c r="H439" s="1311"/>
      <c r="I439" s="1311"/>
      <c r="J439" s="1311"/>
      <c r="K439" s="1311"/>
    </row>
    <row r="440" spans="1:11" ht="15" hidden="1" customHeight="1">
      <c r="A440" s="776"/>
      <c r="B440" s="1270" t="s">
        <v>11351</v>
      </c>
      <c r="C440" s="1285" t="s">
        <v>11352</v>
      </c>
      <c r="D440" s="2140" t="s">
        <v>11353</v>
      </c>
      <c r="E440" s="1365"/>
      <c r="F440" s="1365"/>
      <c r="G440" s="2141" t="s">
        <v>275</v>
      </c>
      <c r="H440" s="1301"/>
      <c r="I440" s="1310">
        <f t="shared" si="47"/>
        <v>0</v>
      </c>
      <c r="J440" s="1366" t="e">
        <f>I440*#REF!</f>
        <v>#REF!</v>
      </c>
      <c r="K440" s="1366" t="e">
        <f t="shared" ref="K440" si="48">SUM(I440:J440)</f>
        <v>#REF!</v>
      </c>
    </row>
    <row r="441" spans="1:11" ht="15" hidden="1" customHeight="1">
      <c r="A441" s="776"/>
      <c r="B441" s="1285"/>
      <c r="C441" s="1285"/>
      <c r="D441" s="1309"/>
      <c r="E441" s="1285"/>
      <c r="F441" s="1285"/>
      <c r="G441" s="1285"/>
      <c r="H441" s="1310"/>
      <c r="I441" s="1310"/>
      <c r="J441" s="1310"/>
      <c r="K441" s="1310"/>
    </row>
    <row r="442" spans="1:11" ht="15" hidden="1" customHeight="1">
      <c r="A442" s="776"/>
      <c r="B442" s="1285" t="s">
        <v>11354</v>
      </c>
      <c r="C442" s="1285"/>
      <c r="D442" s="1309" t="s">
        <v>11355</v>
      </c>
      <c r="E442" s="1285"/>
      <c r="F442" s="1285"/>
      <c r="G442" s="1285" t="s">
        <v>487</v>
      </c>
      <c r="H442" s="1310"/>
      <c r="I442" s="1310">
        <f t="shared" si="47"/>
        <v>0</v>
      </c>
      <c r="J442" s="1310" t="e">
        <f>I442*#REF!</f>
        <v>#REF!</v>
      </c>
      <c r="K442" s="1310" t="e">
        <f t="shared" si="43"/>
        <v>#REF!</v>
      </c>
    </row>
    <row r="443" spans="1:11" ht="15" hidden="1" customHeight="1">
      <c r="A443" s="776"/>
      <c r="B443" s="1285" t="s">
        <v>11356</v>
      </c>
      <c r="C443" s="1285"/>
      <c r="D443" s="1309" t="s">
        <v>11357</v>
      </c>
      <c r="E443" s="1285"/>
      <c r="F443" s="1285"/>
      <c r="G443" s="1285" t="s">
        <v>487</v>
      </c>
      <c r="H443" s="1310"/>
      <c r="I443" s="1310">
        <f t="shared" si="47"/>
        <v>0</v>
      </c>
      <c r="J443" s="1310" t="e">
        <f>I443*#REF!</f>
        <v>#REF!</v>
      </c>
      <c r="K443" s="1310" t="e">
        <f t="shared" si="43"/>
        <v>#REF!</v>
      </c>
    </row>
    <row r="444" spans="1:11" ht="15" hidden="1" customHeight="1">
      <c r="A444" s="776"/>
      <c r="B444" s="1285" t="s">
        <v>11358</v>
      </c>
      <c r="C444" s="1285"/>
      <c r="D444" s="1309" t="s">
        <v>11359</v>
      </c>
      <c r="E444" s="1285"/>
      <c r="F444" s="1285"/>
      <c r="G444" s="1285" t="s">
        <v>487</v>
      </c>
      <c r="H444" s="1310"/>
      <c r="I444" s="1310">
        <f t="shared" si="47"/>
        <v>0</v>
      </c>
      <c r="J444" s="1310" t="e">
        <f>I444*#REF!</f>
        <v>#REF!</v>
      </c>
      <c r="K444" s="1310" t="e">
        <f t="shared" si="43"/>
        <v>#REF!</v>
      </c>
    </row>
    <row r="445" spans="1:11" ht="15" hidden="1" customHeight="1">
      <c r="A445" s="776"/>
      <c r="B445" s="1285" t="s">
        <v>11360</v>
      </c>
      <c r="C445" s="1285"/>
      <c r="D445" s="1309" t="s">
        <v>11361</v>
      </c>
      <c r="E445" s="1285"/>
      <c r="F445" s="1285"/>
      <c r="G445" s="1285" t="s">
        <v>487</v>
      </c>
      <c r="H445" s="1310"/>
      <c r="I445" s="1310">
        <f t="shared" si="47"/>
        <v>0</v>
      </c>
      <c r="J445" s="1310" t="e">
        <f>I445*#REF!</f>
        <v>#REF!</v>
      </c>
      <c r="K445" s="1310" t="e">
        <f t="shared" si="43"/>
        <v>#REF!</v>
      </c>
    </row>
    <row r="446" spans="1:11" ht="15" hidden="1" customHeight="1">
      <c r="A446" s="776"/>
      <c r="B446" s="1285" t="s">
        <v>11362</v>
      </c>
      <c r="C446" s="1285"/>
      <c r="D446" s="1309" t="s">
        <v>11363</v>
      </c>
      <c r="E446" s="1285"/>
      <c r="F446" s="1285"/>
      <c r="G446" s="1285" t="s">
        <v>487</v>
      </c>
      <c r="H446" s="1310"/>
      <c r="I446" s="1310">
        <f t="shared" si="47"/>
        <v>0</v>
      </c>
      <c r="J446" s="1310" t="e">
        <f>I446*#REF!</f>
        <v>#REF!</v>
      </c>
      <c r="K446" s="1310" t="e">
        <f t="shared" si="43"/>
        <v>#REF!</v>
      </c>
    </row>
    <row r="447" spans="1:11" ht="15" hidden="1" customHeight="1">
      <c r="A447" s="776"/>
      <c r="B447" s="1285" t="s">
        <v>11364</v>
      </c>
      <c r="C447" s="1285"/>
      <c r="D447" s="1309" t="s">
        <v>11365</v>
      </c>
      <c r="E447" s="1285"/>
      <c r="F447" s="1285"/>
      <c r="G447" s="1285" t="s">
        <v>487</v>
      </c>
      <c r="H447" s="1310"/>
      <c r="I447" s="1310">
        <f t="shared" si="47"/>
        <v>0</v>
      </c>
      <c r="J447" s="1310" t="e">
        <f>I447*#REF!</f>
        <v>#REF!</v>
      </c>
      <c r="K447" s="1310" t="e">
        <f t="shared" si="43"/>
        <v>#REF!</v>
      </c>
    </row>
    <row r="448" spans="1:11" ht="15" hidden="1" customHeight="1">
      <c r="A448" s="776"/>
      <c r="B448" s="1285" t="s">
        <v>690</v>
      </c>
      <c r="C448" s="1285"/>
      <c r="D448" s="1309" t="s">
        <v>11366</v>
      </c>
      <c r="E448" s="1285"/>
      <c r="F448" s="1285"/>
      <c r="G448" s="1285" t="s">
        <v>487</v>
      </c>
      <c r="H448" s="1310"/>
      <c r="I448" s="1310">
        <f t="shared" si="47"/>
        <v>0</v>
      </c>
      <c r="J448" s="1310" t="e">
        <f>I448*#REF!</f>
        <v>#REF!</v>
      </c>
      <c r="K448" s="1310" t="e">
        <f t="shared" si="43"/>
        <v>#REF!</v>
      </c>
    </row>
    <row r="449" spans="1:11" ht="15" hidden="1" customHeight="1">
      <c r="A449" s="776"/>
      <c r="B449" s="1285"/>
      <c r="C449" s="1285"/>
      <c r="D449" s="1309"/>
      <c r="E449" s="1285"/>
      <c r="F449" s="1285"/>
      <c r="G449" s="1285"/>
      <c r="H449" s="1310"/>
      <c r="I449" s="1310"/>
      <c r="J449" s="1310"/>
      <c r="K449" s="1310"/>
    </row>
    <row r="450" spans="1:11" ht="15" hidden="1" customHeight="1">
      <c r="A450" s="776"/>
      <c r="B450" s="1285"/>
      <c r="C450" s="1285"/>
      <c r="D450" s="1309"/>
      <c r="E450" s="1285"/>
      <c r="F450" s="1285"/>
      <c r="G450" s="1285"/>
      <c r="H450" s="1310"/>
      <c r="I450" s="1310"/>
      <c r="J450" s="1310"/>
      <c r="K450" s="1310"/>
    </row>
    <row r="451" spans="1:11" ht="15" hidden="1" customHeight="1">
      <c r="A451" s="776"/>
      <c r="B451" s="1341" t="s">
        <v>695</v>
      </c>
      <c r="C451" s="1341"/>
      <c r="D451" s="1342" t="s">
        <v>11367</v>
      </c>
      <c r="E451" s="1341"/>
      <c r="F451" s="1341"/>
      <c r="G451" s="1341"/>
      <c r="H451" s="1311"/>
      <c r="I451" s="1311"/>
      <c r="J451" s="1311"/>
      <c r="K451" s="1311"/>
    </row>
    <row r="452" spans="1:11" ht="15" hidden="1" customHeight="1">
      <c r="A452" s="776"/>
      <c r="B452" s="1367" t="s">
        <v>11368</v>
      </c>
      <c r="C452" s="1313"/>
      <c r="D452" s="2076" t="s">
        <v>11369</v>
      </c>
      <c r="E452" s="1314"/>
      <c r="F452" s="1314"/>
      <c r="G452" s="2072" t="s">
        <v>347</v>
      </c>
      <c r="H452" s="1301"/>
      <c r="I452" s="1366">
        <f>H452*E452</f>
        <v>0</v>
      </c>
      <c r="J452" s="1366" t="e">
        <f>I452*#REF!</f>
        <v>#REF!</v>
      </c>
      <c r="K452" s="1366" t="e">
        <f t="shared" ref="K452" si="49">SUM(I452:J452)</f>
        <v>#REF!</v>
      </c>
    </row>
    <row r="453" spans="1:11" ht="15" hidden="1" customHeight="1">
      <c r="A453" s="776"/>
      <c r="B453" s="1285"/>
      <c r="C453" s="1285"/>
      <c r="D453" s="1285"/>
      <c r="E453" s="1285"/>
      <c r="F453" s="1285"/>
      <c r="G453" s="1285"/>
      <c r="H453" s="1285"/>
      <c r="I453" s="1285"/>
      <c r="J453" s="1285"/>
      <c r="K453" s="1285"/>
    </row>
    <row r="454" spans="1:11" ht="15" hidden="1" customHeight="1">
      <c r="A454" s="776"/>
      <c r="B454" s="1315" t="s">
        <v>709</v>
      </c>
      <c r="C454" s="1315"/>
      <c r="D454" s="1316" t="s">
        <v>710</v>
      </c>
      <c r="E454" s="1315"/>
      <c r="F454" s="1315"/>
      <c r="G454" s="1315"/>
      <c r="H454" s="1315"/>
      <c r="I454" s="1315"/>
      <c r="J454" s="1315"/>
      <c r="K454" s="1315"/>
    </row>
    <row r="455" spans="1:11" ht="15" hidden="1" customHeight="1">
      <c r="A455" s="776"/>
      <c r="B455" s="1341" t="s">
        <v>711</v>
      </c>
      <c r="C455" s="1341"/>
      <c r="D455" s="1342" t="s">
        <v>712</v>
      </c>
      <c r="E455" s="1341"/>
      <c r="F455" s="1341"/>
      <c r="G455" s="1341"/>
      <c r="H455" s="1311"/>
      <c r="I455" s="1311"/>
      <c r="J455" s="1311"/>
      <c r="K455" s="1311"/>
    </row>
    <row r="456" spans="1:11" ht="15" hidden="1" customHeight="1">
      <c r="A456" s="776"/>
      <c r="B456" s="2080" t="s">
        <v>11370</v>
      </c>
      <c r="C456" s="2080" t="s">
        <v>11371</v>
      </c>
      <c r="D456" s="2078" t="s">
        <v>11372</v>
      </c>
      <c r="E456" s="1328"/>
      <c r="F456" s="1328"/>
      <c r="G456" s="1313" t="s">
        <v>275</v>
      </c>
      <c r="H456" s="1310"/>
      <c r="I456" s="1310">
        <f>H456*E456</f>
        <v>0</v>
      </c>
      <c r="J456" s="1310" t="e">
        <f>I456*#REF!</f>
        <v>#REF!</v>
      </c>
      <c r="K456" s="1310" t="e">
        <f t="shared" ref="K456:K459" si="50">SUM(I456:J456)</f>
        <v>#REF!</v>
      </c>
    </row>
    <row r="457" spans="1:11" ht="15" hidden="1" customHeight="1">
      <c r="A457" s="776"/>
      <c r="B457" s="2080" t="s">
        <v>713</v>
      </c>
      <c r="C457" s="2080" t="s">
        <v>11373</v>
      </c>
      <c r="D457" s="2078" t="s">
        <v>11374</v>
      </c>
      <c r="E457" s="1328"/>
      <c r="F457" s="1328"/>
      <c r="G457" s="1313" t="s">
        <v>275</v>
      </c>
      <c r="H457" s="1310"/>
      <c r="I457" s="1310">
        <f t="shared" ref="I457:I459" si="51">H457*E457</f>
        <v>0</v>
      </c>
      <c r="J457" s="1310" t="e">
        <f>I457*#REF!</f>
        <v>#REF!</v>
      </c>
      <c r="K457" s="1310" t="e">
        <f t="shared" si="50"/>
        <v>#REF!</v>
      </c>
    </row>
    <row r="458" spans="1:11" ht="15" hidden="1" customHeight="1">
      <c r="A458" s="776"/>
      <c r="B458" s="2080" t="s">
        <v>11375</v>
      </c>
      <c r="C458" s="2080" t="s">
        <v>714</v>
      </c>
      <c r="D458" s="2078" t="s">
        <v>11376</v>
      </c>
      <c r="E458" s="1328"/>
      <c r="F458" s="1328"/>
      <c r="G458" s="1313" t="s">
        <v>275</v>
      </c>
      <c r="H458" s="1310"/>
      <c r="I458" s="1310">
        <f t="shared" si="51"/>
        <v>0</v>
      </c>
      <c r="J458" s="1310" t="e">
        <f>I458*#REF!</f>
        <v>#REF!</v>
      </c>
      <c r="K458" s="1310" t="e">
        <f t="shared" si="50"/>
        <v>#REF!</v>
      </c>
    </row>
    <row r="459" spans="1:11" ht="15" hidden="1" customHeight="1">
      <c r="A459" s="776"/>
      <c r="B459" s="2080" t="s">
        <v>11377</v>
      </c>
      <c r="C459" s="2080" t="s">
        <v>714</v>
      </c>
      <c r="D459" s="2078" t="s">
        <v>11378</v>
      </c>
      <c r="E459" s="1328"/>
      <c r="F459" s="1328"/>
      <c r="G459" s="1313" t="s">
        <v>275</v>
      </c>
      <c r="H459" s="1310"/>
      <c r="I459" s="1310">
        <f t="shared" si="51"/>
        <v>0</v>
      </c>
      <c r="J459" s="1310" t="e">
        <f>I459*#REF!</f>
        <v>#REF!</v>
      </c>
      <c r="K459" s="1310" t="e">
        <f t="shared" si="50"/>
        <v>#REF!</v>
      </c>
    </row>
    <row r="460" spans="1:11" ht="15" hidden="1" customHeight="1">
      <c r="A460" s="776"/>
      <c r="B460" s="1285"/>
      <c r="C460" s="1285"/>
      <c r="D460" s="1301"/>
      <c r="E460" s="1301"/>
      <c r="F460" s="1301"/>
      <c r="G460" s="1301"/>
      <c r="H460" s="1310"/>
      <c r="I460" s="1310"/>
      <c r="J460" s="1310"/>
      <c r="K460" s="1310"/>
    </row>
    <row r="461" spans="1:11" ht="15" hidden="1" customHeight="1">
      <c r="A461" s="776"/>
      <c r="B461" s="1341" t="s">
        <v>716</v>
      </c>
      <c r="C461" s="1341"/>
      <c r="D461" s="1342" t="s">
        <v>717</v>
      </c>
      <c r="E461" s="1285"/>
      <c r="F461" s="1285"/>
      <c r="G461" s="1341"/>
      <c r="H461" s="1311"/>
      <c r="I461" s="1311"/>
      <c r="J461" s="1311"/>
      <c r="K461" s="1311"/>
    </row>
    <row r="462" spans="1:11" ht="15" hidden="1" customHeight="1">
      <c r="A462" s="776"/>
      <c r="B462" s="2080" t="s">
        <v>718</v>
      </c>
      <c r="C462" s="2080" t="s">
        <v>11379</v>
      </c>
      <c r="D462" s="2078" t="s">
        <v>11380</v>
      </c>
      <c r="E462" s="1328"/>
      <c r="F462" s="1328"/>
      <c r="G462" s="1313" t="s">
        <v>275</v>
      </c>
      <c r="H462" s="1310"/>
      <c r="I462" s="1310">
        <f t="shared" ref="I462:I465" si="52">H462*E462</f>
        <v>0</v>
      </c>
      <c r="J462" s="1310" t="e">
        <f>I462*#REF!</f>
        <v>#REF!</v>
      </c>
      <c r="K462" s="1310" t="e">
        <f t="shared" ref="K462:K465" si="53">SUM(I462:J462)</f>
        <v>#REF!</v>
      </c>
    </row>
    <row r="463" spans="1:11" ht="15" hidden="1" customHeight="1">
      <c r="A463" s="776"/>
      <c r="B463" s="2080" t="s">
        <v>11381</v>
      </c>
      <c r="C463" s="2080" t="s">
        <v>11382</v>
      </c>
      <c r="D463" s="2078" t="s">
        <v>11383</v>
      </c>
      <c r="E463" s="1328"/>
      <c r="F463" s="1328"/>
      <c r="G463" s="1313" t="s">
        <v>275</v>
      </c>
      <c r="H463" s="1310"/>
      <c r="I463" s="1310">
        <f t="shared" si="52"/>
        <v>0</v>
      </c>
      <c r="J463" s="1310" t="e">
        <f>I463*#REF!</f>
        <v>#REF!</v>
      </c>
      <c r="K463" s="1310" t="e">
        <f t="shared" si="53"/>
        <v>#REF!</v>
      </c>
    </row>
    <row r="464" spans="1:11" ht="15" hidden="1" customHeight="1">
      <c r="A464" s="776"/>
      <c r="B464" s="2080" t="s">
        <v>11384</v>
      </c>
      <c r="C464" s="2080" t="s">
        <v>721</v>
      </c>
      <c r="D464" s="2078" t="s">
        <v>11385</v>
      </c>
      <c r="E464" s="1328"/>
      <c r="F464" s="1328"/>
      <c r="G464" s="1313" t="s">
        <v>275</v>
      </c>
      <c r="H464" s="1310"/>
      <c r="I464" s="1310">
        <f t="shared" si="52"/>
        <v>0</v>
      </c>
      <c r="J464" s="1310" t="e">
        <f>I464*#REF!</f>
        <v>#REF!</v>
      </c>
      <c r="K464" s="1310" t="e">
        <f t="shared" si="53"/>
        <v>#REF!</v>
      </c>
    </row>
    <row r="465" spans="1:11" ht="15" hidden="1" customHeight="1">
      <c r="A465" s="776"/>
      <c r="B465" s="2080" t="s">
        <v>11386</v>
      </c>
      <c r="C465" s="2080" t="s">
        <v>721</v>
      </c>
      <c r="D465" s="2078" t="s">
        <v>11387</v>
      </c>
      <c r="E465" s="1328"/>
      <c r="F465" s="1328"/>
      <c r="G465" s="1313" t="s">
        <v>275</v>
      </c>
      <c r="H465" s="1310"/>
      <c r="I465" s="1310">
        <f t="shared" si="52"/>
        <v>0</v>
      </c>
      <c r="J465" s="1310" t="e">
        <f>I465*#REF!</f>
        <v>#REF!</v>
      </c>
      <c r="K465" s="1310" t="e">
        <f t="shared" si="53"/>
        <v>#REF!</v>
      </c>
    </row>
    <row r="466" spans="1:11" ht="15" hidden="1" customHeight="1">
      <c r="A466" s="776"/>
      <c r="B466" s="1285"/>
      <c r="C466" s="1285"/>
      <c r="D466" s="1309"/>
      <c r="E466" s="1285"/>
      <c r="F466" s="1285"/>
      <c r="G466" s="1285"/>
      <c r="H466" s="1310"/>
      <c r="I466" s="1310"/>
      <c r="J466" s="1310"/>
      <c r="K466" s="1310"/>
    </row>
    <row r="467" spans="1:11" ht="15" hidden="1" customHeight="1">
      <c r="A467" s="776"/>
      <c r="B467" s="1285" t="s">
        <v>11388</v>
      </c>
      <c r="C467" s="1285"/>
      <c r="D467" s="1309" t="s">
        <v>11389</v>
      </c>
      <c r="E467" s="1285"/>
      <c r="F467" s="1285"/>
      <c r="G467" s="1285" t="s">
        <v>487</v>
      </c>
      <c r="H467" s="1310"/>
      <c r="I467" s="1310">
        <f>H467*E467</f>
        <v>0</v>
      </c>
      <c r="J467" s="1310" t="e">
        <f>I467*#REF!</f>
        <v>#REF!</v>
      </c>
      <c r="K467" s="1310" t="e">
        <f t="shared" si="43"/>
        <v>#REF!</v>
      </c>
    </row>
    <row r="468" spans="1:11" ht="15" hidden="1" customHeight="1">
      <c r="A468" s="776"/>
      <c r="B468" s="1341" t="s">
        <v>723</v>
      </c>
      <c r="C468" s="1341"/>
      <c r="D468" s="1342" t="s">
        <v>724</v>
      </c>
      <c r="E468" s="1341"/>
      <c r="F468" s="1341"/>
      <c r="G468" s="1341"/>
      <c r="H468" s="1311"/>
      <c r="I468" s="1311"/>
      <c r="J468" s="1311"/>
      <c r="K468" s="1311"/>
    </row>
    <row r="469" spans="1:11" ht="15" hidden="1" customHeight="1">
      <c r="A469" s="776"/>
      <c r="B469" s="1285" t="s">
        <v>725</v>
      </c>
      <c r="C469" s="1285" t="s">
        <v>11390</v>
      </c>
      <c r="D469" s="2073" t="s">
        <v>11391</v>
      </c>
      <c r="E469" s="1312"/>
      <c r="F469" s="1312"/>
      <c r="G469" s="2071" t="s">
        <v>275</v>
      </c>
      <c r="H469" s="1301"/>
      <c r="I469" s="1310">
        <f t="shared" ref="I469:I493" si="54">H469*E469</f>
        <v>0</v>
      </c>
      <c r="J469" s="1366" t="e">
        <f>I469*#REF!</f>
        <v>#REF!</v>
      </c>
      <c r="K469" s="1366" t="e">
        <f t="shared" ref="K469" si="55">SUM(I469:J469)</f>
        <v>#REF!</v>
      </c>
    </row>
    <row r="470" spans="1:11" ht="15" hidden="1" customHeight="1">
      <c r="A470" s="776"/>
      <c r="B470" s="1285"/>
      <c r="C470" s="1285"/>
      <c r="D470" s="1309"/>
      <c r="E470" s="1285"/>
      <c r="F470" s="1285"/>
      <c r="G470" s="1285"/>
      <c r="H470" s="1310"/>
      <c r="I470" s="1310"/>
      <c r="J470" s="1310"/>
      <c r="K470" s="1310"/>
    </row>
    <row r="471" spans="1:11" ht="15" hidden="1" customHeight="1">
      <c r="A471" s="776"/>
      <c r="B471" s="1285" t="s">
        <v>11392</v>
      </c>
      <c r="C471" s="1285"/>
      <c r="D471" s="1309" t="s">
        <v>11393</v>
      </c>
      <c r="E471" s="1285"/>
      <c r="F471" s="1285"/>
      <c r="G471" s="1285" t="s">
        <v>487</v>
      </c>
      <c r="H471" s="1310"/>
      <c r="I471" s="1310">
        <f t="shared" si="54"/>
        <v>0</v>
      </c>
      <c r="J471" s="1310" t="e">
        <f>I471*#REF!</f>
        <v>#REF!</v>
      </c>
      <c r="K471" s="1310" t="e">
        <f t="shared" si="43"/>
        <v>#REF!</v>
      </c>
    </row>
    <row r="472" spans="1:11" ht="15" hidden="1" customHeight="1">
      <c r="A472" s="776"/>
      <c r="B472" s="1285" t="s">
        <v>11394</v>
      </c>
      <c r="C472" s="1285"/>
      <c r="D472" s="1309" t="s">
        <v>11395</v>
      </c>
      <c r="E472" s="1285"/>
      <c r="F472" s="1285"/>
      <c r="G472" s="1285" t="s">
        <v>487</v>
      </c>
      <c r="H472" s="1310"/>
      <c r="I472" s="1310">
        <f t="shared" si="54"/>
        <v>0</v>
      </c>
      <c r="J472" s="1310" t="e">
        <f>I472*#REF!</f>
        <v>#REF!</v>
      </c>
      <c r="K472" s="1310" t="e">
        <f t="shared" si="43"/>
        <v>#REF!</v>
      </c>
    </row>
    <row r="473" spans="1:11" ht="15" hidden="1" customHeight="1">
      <c r="A473" s="776"/>
      <c r="B473" s="1285" t="s">
        <v>11396</v>
      </c>
      <c r="C473" s="1285"/>
      <c r="D473" s="1309" t="s">
        <v>11397</v>
      </c>
      <c r="E473" s="1285"/>
      <c r="F473" s="1285"/>
      <c r="G473" s="1285" t="s">
        <v>487</v>
      </c>
      <c r="H473" s="1310"/>
      <c r="I473" s="1310">
        <f t="shared" si="54"/>
        <v>0</v>
      </c>
      <c r="J473" s="1310" t="e">
        <f>I473*#REF!</f>
        <v>#REF!</v>
      </c>
      <c r="K473" s="1310" t="e">
        <f t="shared" si="43"/>
        <v>#REF!</v>
      </c>
    </row>
    <row r="474" spans="1:11" ht="15" hidden="1" customHeight="1">
      <c r="A474" s="776"/>
      <c r="B474" s="1285" t="s">
        <v>11398</v>
      </c>
      <c r="C474" s="1285"/>
      <c r="D474" s="1309" t="s">
        <v>11399</v>
      </c>
      <c r="E474" s="1285"/>
      <c r="F474" s="1285"/>
      <c r="G474" s="1285" t="s">
        <v>487</v>
      </c>
      <c r="H474" s="1310"/>
      <c r="I474" s="1310">
        <f t="shared" si="54"/>
        <v>0</v>
      </c>
      <c r="J474" s="1310" t="e">
        <f>I474*#REF!</f>
        <v>#REF!</v>
      </c>
      <c r="K474" s="1310" t="e">
        <f t="shared" si="43"/>
        <v>#REF!</v>
      </c>
    </row>
    <row r="475" spans="1:11" ht="15" hidden="1" customHeight="1">
      <c r="A475" s="776"/>
      <c r="B475" s="1341" t="s">
        <v>11400</v>
      </c>
      <c r="C475" s="1341"/>
      <c r="D475" s="1342" t="s">
        <v>11401</v>
      </c>
      <c r="E475" s="1341"/>
      <c r="F475" s="1341"/>
      <c r="G475" s="1341"/>
      <c r="H475" s="1311"/>
      <c r="I475" s="1311"/>
      <c r="J475" s="1311"/>
      <c r="K475" s="1311"/>
    </row>
    <row r="476" spans="1:11" ht="15" hidden="1" customHeight="1">
      <c r="A476" s="776"/>
      <c r="B476" s="1285" t="s">
        <v>11402</v>
      </c>
      <c r="C476" s="1285" t="s">
        <v>11403</v>
      </c>
      <c r="D476" s="2140" t="s">
        <v>11404</v>
      </c>
      <c r="E476" s="1365"/>
      <c r="F476" s="1365"/>
      <c r="G476" s="2141" t="s">
        <v>347</v>
      </c>
      <c r="H476" s="1301"/>
      <c r="I476" s="1310">
        <f t="shared" si="54"/>
        <v>0</v>
      </c>
      <c r="J476" s="1366" t="e">
        <f>I476*#REF!</f>
        <v>#REF!</v>
      </c>
      <c r="K476" s="1366" t="e">
        <f t="shared" ref="K476" si="56">SUM(I476:J476)</f>
        <v>#REF!</v>
      </c>
    </row>
    <row r="477" spans="1:11" ht="15" hidden="1" customHeight="1">
      <c r="A477" s="776"/>
      <c r="B477" s="1285"/>
      <c r="C477" s="1285"/>
      <c r="D477" s="1309"/>
      <c r="E477" s="1285"/>
      <c r="F477" s="1285"/>
      <c r="G477" s="1285"/>
      <c r="H477" s="1310"/>
      <c r="I477" s="1310"/>
      <c r="J477" s="1310"/>
      <c r="K477" s="1310"/>
    </row>
    <row r="478" spans="1:11" ht="15" hidden="1" customHeight="1">
      <c r="A478" s="776"/>
      <c r="B478" s="1285" t="s">
        <v>11405</v>
      </c>
      <c r="C478" s="1285"/>
      <c r="D478" s="1309" t="s">
        <v>11406</v>
      </c>
      <c r="E478" s="1285"/>
      <c r="F478" s="1285"/>
      <c r="G478" s="1285" t="s">
        <v>487</v>
      </c>
      <c r="H478" s="1310"/>
      <c r="I478" s="1310">
        <f t="shared" si="54"/>
        <v>0</v>
      </c>
      <c r="J478" s="1310" t="e">
        <f>I478*#REF!</f>
        <v>#REF!</v>
      </c>
      <c r="K478" s="1310" t="e">
        <f t="shared" si="43"/>
        <v>#REF!</v>
      </c>
    </row>
    <row r="479" spans="1:11" ht="15" hidden="1" customHeight="1">
      <c r="A479" s="776"/>
      <c r="B479" s="1285" t="s">
        <v>11407</v>
      </c>
      <c r="C479" s="1285"/>
      <c r="D479" s="1309" t="s">
        <v>11408</v>
      </c>
      <c r="E479" s="1285"/>
      <c r="F479" s="1285"/>
      <c r="G479" s="1285" t="s">
        <v>487</v>
      </c>
      <c r="H479" s="1310"/>
      <c r="I479" s="1310">
        <f t="shared" si="54"/>
        <v>0</v>
      </c>
      <c r="J479" s="1310" t="e">
        <f>I479*#REF!</f>
        <v>#REF!</v>
      </c>
      <c r="K479" s="1310" t="e">
        <f t="shared" si="43"/>
        <v>#REF!</v>
      </c>
    </row>
    <row r="480" spans="1:11" ht="15" hidden="1" customHeight="1">
      <c r="A480" s="776"/>
      <c r="B480" s="1285" t="s">
        <v>11409</v>
      </c>
      <c r="C480" s="1285"/>
      <c r="D480" s="1309" t="s">
        <v>11410</v>
      </c>
      <c r="E480" s="1285"/>
      <c r="F480" s="1285"/>
      <c r="G480" s="1285" t="s">
        <v>487</v>
      </c>
      <c r="H480" s="1310"/>
      <c r="I480" s="1310">
        <f t="shared" si="54"/>
        <v>0</v>
      </c>
      <c r="J480" s="1310" t="e">
        <f>I480*#REF!</f>
        <v>#REF!</v>
      </c>
      <c r="K480" s="1310" t="e">
        <f t="shared" si="43"/>
        <v>#REF!</v>
      </c>
    </row>
    <row r="481" spans="1:11" ht="15" hidden="1" customHeight="1">
      <c r="A481" s="776"/>
      <c r="B481" s="1285" t="s">
        <v>11411</v>
      </c>
      <c r="C481" s="1285"/>
      <c r="D481" s="1309" t="s">
        <v>11412</v>
      </c>
      <c r="E481" s="1285"/>
      <c r="F481" s="1285"/>
      <c r="G481" s="1285" t="s">
        <v>487</v>
      </c>
      <c r="H481" s="1310"/>
      <c r="I481" s="1310">
        <f t="shared" si="54"/>
        <v>0</v>
      </c>
      <c r="J481" s="1310" t="e">
        <f>I481*#REF!</f>
        <v>#REF!</v>
      </c>
      <c r="K481" s="1310" t="e">
        <f t="shared" si="43"/>
        <v>#REF!</v>
      </c>
    </row>
    <row r="482" spans="1:11" ht="15" hidden="1" customHeight="1">
      <c r="A482" s="776"/>
      <c r="B482" s="1285" t="s">
        <v>11413</v>
      </c>
      <c r="C482" s="1285"/>
      <c r="D482" s="1309" t="s">
        <v>11414</v>
      </c>
      <c r="E482" s="1285"/>
      <c r="F482" s="1285"/>
      <c r="G482" s="1285" t="s">
        <v>487</v>
      </c>
      <c r="H482" s="1310"/>
      <c r="I482" s="1310">
        <f t="shared" si="54"/>
        <v>0</v>
      </c>
      <c r="J482" s="1310" t="e">
        <f>I482*#REF!</f>
        <v>#REF!</v>
      </c>
      <c r="K482" s="1310" t="e">
        <f t="shared" si="43"/>
        <v>#REF!</v>
      </c>
    </row>
    <row r="483" spans="1:11" ht="15" hidden="1" customHeight="1">
      <c r="A483" s="776"/>
      <c r="B483" s="1285" t="s">
        <v>11415</v>
      </c>
      <c r="C483" s="1285"/>
      <c r="D483" s="1309" t="s">
        <v>11416</v>
      </c>
      <c r="E483" s="1285"/>
      <c r="F483" s="1285"/>
      <c r="G483" s="1285" t="s">
        <v>487</v>
      </c>
      <c r="H483" s="1310"/>
      <c r="I483" s="1310">
        <f t="shared" si="54"/>
        <v>0</v>
      </c>
      <c r="J483" s="1310" t="e">
        <f>I483*#REF!</f>
        <v>#REF!</v>
      </c>
      <c r="K483" s="1310" t="e">
        <f t="shared" si="43"/>
        <v>#REF!</v>
      </c>
    </row>
    <row r="484" spans="1:11" ht="15" hidden="1" customHeight="1">
      <c r="A484" s="776"/>
      <c r="B484" s="1285" t="s">
        <v>11417</v>
      </c>
      <c r="C484" s="1285"/>
      <c r="D484" s="1309" t="s">
        <v>11418</v>
      </c>
      <c r="E484" s="1285"/>
      <c r="F484" s="1285"/>
      <c r="G484" s="1285" t="s">
        <v>487</v>
      </c>
      <c r="H484" s="1310"/>
      <c r="I484" s="1310">
        <f t="shared" si="54"/>
        <v>0</v>
      </c>
      <c r="J484" s="1310" t="e">
        <f>I484*#REF!</f>
        <v>#REF!</v>
      </c>
      <c r="K484" s="1310" t="e">
        <f t="shared" si="43"/>
        <v>#REF!</v>
      </c>
    </row>
    <row r="485" spans="1:11" ht="15" hidden="1" customHeight="1">
      <c r="A485" s="776"/>
      <c r="B485" s="1285" t="s">
        <v>11419</v>
      </c>
      <c r="C485" s="1285"/>
      <c r="D485" s="1309" t="s">
        <v>11420</v>
      </c>
      <c r="E485" s="1285"/>
      <c r="F485" s="1285"/>
      <c r="G485" s="1285" t="s">
        <v>487</v>
      </c>
      <c r="H485" s="1310"/>
      <c r="I485" s="1310">
        <f t="shared" si="54"/>
        <v>0</v>
      </c>
      <c r="J485" s="1310" t="e">
        <f>I485*#REF!</f>
        <v>#REF!</v>
      </c>
      <c r="K485" s="1310" t="e">
        <f t="shared" si="43"/>
        <v>#REF!</v>
      </c>
    </row>
    <row r="486" spans="1:11" ht="15" hidden="1" customHeight="1">
      <c r="A486" s="776"/>
      <c r="B486" s="1285" t="s">
        <v>11421</v>
      </c>
      <c r="C486" s="1285"/>
      <c r="D486" s="1309" t="s">
        <v>11422</v>
      </c>
      <c r="E486" s="1285"/>
      <c r="F486" s="1285"/>
      <c r="G486" s="1285" t="s">
        <v>487</v>
      </c>
      <c r="H486" s="1310"/>
      <c r="I486" s="1310">
        <f t="shared" si="54"/>
        <v>0</v>
      </c>
      <c r="J486" s="1310" t="e">
        <f>I486*#REF!</f>
        <v>#REF!</v>
      </c>
      <c r="K486" s="1310" t="e">
        <f t="shared" si="43"/>
        <v>#REF!</v>
      </c>
    </row>
    <row r="487" spans="1:11" ht="15" hidden="1" customHeight="1">
      <c r="A487" s="776"/>
      <c r="B487" s="1341" t="s">
        <v>731</v>
      </c>
      <c r="C487" s="1341"/>
      <c r="D487" s="1342" t="s">
        <v>11423</v>
      </c>
      <c r="E487" s="1341"/>
      <c r="F487" s="1341"/>
      <c r="G487" s="1341"/>
      <c r="H487" s="1311"/>
      <c r="I487" s="1311"/>
      <c r="J487" s="1311"/>
      <c r="K487" s="1311"/>
    </row>
    <row r="488" spans="1:11" ht="15" hidden="1" customHeight="1">
      <c r="A488" s="776"/>
      <c r="B488" s="1270" t="s">
        <v>733</v>
      </c>
      <c r="C488" s="1285"/>
      <c r="D488" s="2073" t="s">
        <v>11424</v>
      </c>
      <c r="E488" s="1312"/>
      <c r="F488" s="1312"/>
      <c r="G488" s="2071" t="s">
        <v>275</v>
      </c>
      <c r="H488" s="1301"/>
      <c r="I488" s="1310">
        <f t="shared" si="54"/>
        <v>0</v>
      </c>
      <c r="J488" s="1366" t="e">
        <f>I488*#REF!</f>
        <v>#REF!</v>
      </c>
      <c r="K488" s="1366" t="e">
        <f t="shared" ref="K488:K489" si="57">SUM(I488:J488)</f>
        <v>#REF!</v>
      </c>
    </row>
    <row r="489" spans="1:11" ht="15" hidden="1" customHeight="1">
      <c r="A489" s="776"/>
      <c r="B489" s="1270" t="s">
        <v>11425</v>
      </c>
      <c r="C489" s="1285" t="s">
        <v>11426</v>
      </c>
      <c r="D489" s="2073" t="s">
        <v>11427</v>
      </c>
      <c r="E489" s="1312"/>
      <c r="F489" s="1312"/>
      <c r="G489" s="2071" t="s">
        <v>275</v>
      </c>
      <c r="H489" s="1301"/>
      <c r="I489" s="1310">
        <f t="shared" si="54"/>
        <v>0</v>
      </c>
      <c r="J489" s="1366" t="e">
        <f>I489*#REF!</f>
        <v>#REF!</v>
      </c>
      <c r="K489" s="1366" t="e">
        <f t="shared" si="57"/>
        <v>#REF!</v>
      </c>
    </row>
    <row r="490" spans="1:11" ht="15" hidden="1" customHeight="1">
      <c r="A490" s="776"/>
      <c r="B490" s="1285"/>
      <c r="C490" s="1285"/>
      <c r="D490" s="1285"/>
      <c r="E490" s="1285"/>
      <c r="F490" s="1285"/>
      <c r="G490" s="1285"/>
      <c r="H490" s="1285"/>
      <c r="I490" s="1310"/>
      <c r="J490" s="1285"/>
      <c r="K490" s="1285"/>
    </row>
    <row r="491" spans="1:11" ht="15" hidden="1" customHeight="1">
      <c r="A491" s="776"/>
      <c r="B491" s="2069" t="s">
        <v>736</v>
      </c>
      <c r="C491" s="2069"/>
      <c r="D491" s="2070" t="s">
        <v>737</v>
      </c>
      <c r="E491" s="2069"/>
      <c r="F491" s="2069"/>
      <c r="G491" s="2069"/>
      <c r="H491" s="2069"/>
      <c r="I491" s="1310">
        <f t="shared" si="54"/>
        <v>0</v>
      </c>
      <c r="J491" s="2069"/>
      <c r="K491" s="2069"/>
    </row>
    <row r="492" spans="1:11" ht="15" hidden="1" customHeight="1">
      <c r="A492" s="776"/>
      <c r="B492" s="1285" t="s">
        <v>11428</v>
      </c>
      <c r="C492" s="1285"/>
      <c r="D492" s="1309" t="s">
        <v>11429</v>
      </c>
      <c r="E492" s="1285"/>
      <c r="F492" s="1285"/>
      <c r="G492" s="1285" t="s">
        <v>487</v>
      </c>
      <c r="H492" s="1310"/>
      <c r="I492" s="1310">
        <f t="shared" si="54"/>
        <v>0</v>
      </c>
      <c r="J492" s="1310" t="e">
        <f>I492*#REF!</f>
        <v>#REF!</v>
      </c>
      <c r="K492" s="1310" t="e">
        <f t="shared" si="43"/>
        <v>#REF!</v>
      </c>
    </row>
    <row r="493" spans="1:11" ht="15" hidden="1" customHeight="1">
      <c r="A493" s="776"/>
      <c r="B493" s="1285" t="s">
        <v>11430</v>
      </c>
      <c r="C493" s="1285"/>
      <c r="D493" s="1309" t="s">
        <v>11406</v>
      </c>
      <c r="E493" s="1285"/>
      <c r="F493" s="1285"/>
      <c r="G493" s="1285" t="s">
        <v>487</v>
      </c>
      <c r="H493" s="1310"/>
      <c r="I493" s="1310">
        <f t="shared" si="54"/>
        <v>0</v>
      </c>
      <c r="J493" s="1310" t="e">
        <f>I493*#REF!</f>
        <v>#REF!</v>
      </c>
      <c r="K493" s="1310" t="e">
        <f t="shared" si="43"/>
        <v>#REF!</v>
      </c>
    </row>
    <row r="494" spans="1:11" ht="15" hidden="1" customHeight="1">
      <c r="A494" s="776"/>
      <c r="B494" s="1285" t="s">
        <v>11431</v>
      </c>
      <c r="C494" s="1285"/>
      <c r="D494" s="1309" t="s">
        <v>11432</v>
      </c>
      <c r="E494" s="1285"/>
      <c r="F494" s="1285"/>
      <c r="G494" s="1285"/>
      <c r="H494" s="1310"/>
      <c r="I494" s="1310"/>
      <c r="J494" s="1310"/>
      <c r="K494" s="1310"/>
    </row>
    <row r="495" spans="1:11" ht="15" hidden="1" customHeight="1">
      <c r="A495" s="776"/>
      <c r="B495" s="1313" t="s">
        <v>11433</v>
      </c>
      <c r="C495" s="1285"/>
      <c r="D495" s="2076" t="s">
        <v>11434</v>
      </c>
      <c r="E495" s="1312"/>
      <c r="F495" s="1312"/>
      <c r="G495" s="2071" t="s">
        <v>275</v>
      </c>
      <c r="H495" s="1301"/>
      <c r="I495" s="1366">
        <f>H495*E495</f>
        <v>0</v>
      </c>
      <c r="J495" s="1366" t="e">
        <f>I495*#REF!</f>
        <v>#REF!</v>
      </c>
      <c r="K495" s="1366" t="e">
        <f t="shared" ref="K495" si="58">SUM(I495:J495)</f>
        <v>#REF!</v>
      </c>
    </row>
    <row r="496" spans="1:11" ht="15" hidden="1" customHeight="1">
      <c r="A496" s="776"/>
      <c r="B496" s="1285"/>
      <c r="C496" s="1285"/>
      <c r="D496" s="1309"/>
      <c r="E496" s="1285"/>
      <c r="F496" s="1285"/>
      <c r="G496" s="1285"/>
      <c r="H496" s="1310"/>
      <c r="I496" s="1310"/>
      <c r="J496" s="1310"/>
      <c r="K496" s="1310"/>
    </row>
    <row r="497" spans="1:11" ht="15" hidden="1" customHeight="1">
      <c r="A497" s="776"/>
      <c r="B497" s="1285" t="s">
        <v>738</v>
      </c>
      <c r="C497" s="1285"/>
      <c r="D497" s="1309" t="s">
        <v>739</v>
      </c>
      <c r="E497" s="1285"/>
      <c r="F497" s="1285"/>
      <c r="G497" s="1285"/>
      <c r="H497" s="1310"/>
      <c r="I497" s="1310"/>
      <c r="J497" s="1310"/>
      <c r="K497" s="1310"/>
    </row>
    <row r="498" spans="1:11" ht="15" hidden="1" customHeight="1">
      <c r="A498" s="776"/>
      <c r="B498" s="1285" t="s">
        <v>11435</v>
      </c>
      <c r="C498" s="1285" t="s">
        <v>11436</v>
      </c>
      <c r="D498" s="2073" t="s">
        <v>11437</v>
      </c>
      <c r="E498" s="1312"/>
      <c r="F498" s="1312"/>
      <c r="G498" s="2071" t="s">
        <v>275</v>
      </c>
      <c r="H498" s="1301"/>
      <c r="I498" s="1366">
        <f>H498*E498</f>
        <v>0</v>
      </c>
      <c r="J498" s="1366" t="e">
        <f>I498*#REF!</f>
        <v>#REF!</v>
      </c>
      <c r="K498" s="1366" t="e">
        <f t="shared" ref="K498:K499" si="59">SUM(I498:J498)</f>
        <v>#REF!</v>
      </c>
    </row>
    <row r="499" spans="1:11" ht="15" hidden="1" customHeight="1">
      <c r="A499" s="776"/>
      <c r="B499" s="1285" t="s">
        <v>740</v>
      </c>
      <c r="C499" s="1285" t="s">
        <v>11438</v>
      </c>
      <c r="D499" s="2073" t="s">
        <v>11439</v>
      </c>
      <c r="E499" s="1312"/>
      <c r="F499" s="1312"/>
      <c r="G499" s="2071" t="s">
        <v>275</v>
      </c>
      <c r="H499" s="1301"/>
      <c r="I499" s="1366">
        <f>H499*E499</f>
        <v>0</v>
      </c>
      <c r="J499" s="1366" t="e">
        <f>I499*#REF!</f>
        <v>#REF!</v>
      </c>
      <c r="K499" s="1366" t="e">
        <f t="shared" si="59"/>
        <v>#REF!</v>
      </c>
    </row>
    <row r="500" spans="1:11" ht="15" hidden="1" customHeight="1">
      <c r="A500" s="776"/>
      <c r="B500" s="1285"/>
      <c r="C500" s="1285"/>
      <c r="D500" s="1309"/>
      <c r="E500" s="1285"/>
      <c r="F500" s="1285"/>
      <c r="G500" s="1285"/>
      <c r="H500" s="1310"/>
      <c r="I500" s="1310"/>
      <c r="J500" s="1310"/>
      <c r="K500" s="1310"/>
    </row>
    <row r="501" spans="1:11" ht="15" hidden="1" customHeight="1">
      <c r="A501" s="776"/>
      <c r="B501" s="1285" t="s">
        <v>11440</v>
      </c>
      <c r="C501" s="1285"/>
      <c r="D501" s="1309" t="s">
        <v>11441</v>
      </c>
      <c r="E501" s="1285"/>
      <c r="F501" s="1285"/>
      <c r="G501" s="1285" t="s">
        <v>487</v>
      </c>
      <c r="H501" s="1310"/>
      <c r="I501" s="1310">
        <f>H501*E501</f>
        <v>0</v>
      </c>
      <c r="J501" s="1310" t="e">
        <f>I501*#REF!</f>
        <v>#REF!</v>
      </c>
      <c r="K501" s="1310" t="e">
        <f t="shared" ref="K501:K596" si="60">SUM(I501:J501)</f>
        <v>#REF!</v>
      </c>
    </row>
    <row r="502" spans="1:11" ht="15" hidden="1" customHeight="1">
      <c r="A502" s="776"/>
      <c r="B502" s="1285" t="s">
        <v>11442</v>
      </c>
      <c r="C502" s="1285"/>
      <c r="D502" s="1309" t="s">
        <v>11443</v>
      </c>
      <c r="E502" s="1285"/>
      <c r="F502" s="1285"/>
      <c r="G502" s="1285" t="s">
        <v>487</v>
      </c>
      <c r="H502" s="1310"/>
      <c r="I502" s="1310">
        <f t="shared" ref="I502:I503" si="61">H502*E502</f>
        <v>0</v>
      </c>
      <c r="J502" s="1310" t="e">
        <f>I502*#REF!</f>
        <v>#REF!</v>
      </c>
      <c r="K502" s="1310" t="e">
        <f t="shared" si="60"/>
        <v>#REF!</v>
      </c>
    </row>
    <row r="503" spans="1:11" ht="15" hidden="1" customHeight="1">
      <c r="A503" s="776"/>
      <c r="B503" s="1285" t="s">
        <v>11444</v>
      </c>
      <c r="C503" s="1285"/>
      <c r="D503" s="1309" t="s">
        <v>11445</v>
      </c>
      <c r="E503" s="1285"/>
      <c r="F503" s="1285"/>
      <c r="G503" s="1285" t="s">
        <v>487</v>
      </c>
      <c r="H503" s="1310"/>
      <c r="I503" s="1310">
        <f t="shared" si="61"/>
        <v>0</v>
      </c>
      <c r="J503" s="1310" t="e">
        <f>I503*#REF!</f>
        <v>#REF!</v>
      </c>
      <c r="K503" s="1310" t="e">
        <f t="shared" si="60"/>
        <v>#REF!</v>
      </c>
    </row>
    <row r="504" spans="1:11" ht="15" hidden="1" customHeight="1">
      <c r="A504" s="776"/>
      <c r="B504" s="1285"/>
      <c r="C504" s="1285"/>
      <c r="D504" s="1285"/>
      <c r="E504" s="1285"/>
      <c r="F504" s="1285"/>
      <c r="G504" s="1285"/>
      <c r="H504" s="1285"/>
      <c r="I504" s="1285"/>
      <c r="J504" s="1285"/>
      <c r="K504" s="1285"/>
    </row>
    <row r="505" spans="1:11" ht="15" hidden="1" customHeight="1">
      <c r="A505" s="776"/>
      <c r="B505" s="1315" t="s">
        <v>749</v>
      </c>
      <c r="C505" s="1315"/>
      <c r="D505" s="1316" t="s">
        <v>750</v>
      </c>
      <c r="E505" s="1315"/>
      <c r="F505" s="1315"/>
      <c r="G505" s="1315"/>
      <c r="H505" s="1315"/>
      <c r="I505" s="1315"/>
      <c r="J505" s="1315"/>
      <c r="K505" s="1315"/>
    </row>
    <row r="506" spans="1:11" ht="15" hidden="1" customHeight="1">
      <c r="A506" s="776"/>
      <c r="B506" s="1341" t="s">
        <v>751</v>
      </c>
      <c r="C506" s="1341"/>
      <c r="D506" s="1342" t="s">
        <v>752</v>
      </c>
      <c r="E506" s="1341"/>
      <c r="F506" s="1341"/>
      <c r="G506" s="1341"/>
      <c r="H506" s="1311"/>
      <c r="I506" s="1311"/>
      <c r="J506" s="1311"/>
      <c r="K506" s="1311"/>
    </row>
    <row r="507" spans="1:11" ht="15" hidden="1" customHeight="1">
      <c r="A507" s="776"/>
      <c r="B507" s="2080" t="s">
        <v>11446</v>
      </c>
      <c r="C507" s="2080" t="s">
        <v>11447</v>
      </c>
      <c r="D507" s="2078" t="s">
        <v>11448</v>
      </c>
      <c r="E507" s="1328"/>
      <c r="F507" s="1328"/>
      <c r="G507" s="1313" t="s">
        <v>487</v>
      </c>
      <c r="H507" s="1310"/>
      <c r="I507" s="1310">
        <f>H507*E507</f>
        <v>0</v>
      </c>
      <c r="J507" s="1310" t="e">
        <f>I507*#REF!</f>
        <v>#REF!</v>
      </c>
      <c r="K507" s="1310" t="e">
        <f t="shared" ref="K507:K509" si="62">SUM(I507:J507)</f>
        <v>#REF!</v>
      </c>
    </row>
    <row r="508" spans="1:11" ht="15" hidden="1" customHeight="1">
      <c r="A508" s="776"/>
      <c r="B508" s="2080" t="s">
        <v>753</v>
      </c>
      <c r="C508" s="2080" t="s">
        <v>11449</v>
      </c>
      <c r="D508" s="2078" t="s">
        <v>11450</v>
      </c>
      <c r="E508" s="1328"/>
      <c r="F508" s="1328"/>
      <c r="G508" s="1313" t="s">
        <v>487</v>
      </c>
      <c r="H508" s="1310"/>
      <c r="I508" s="1310">
        <f>H508*E508</f>
        <v>0</v>
      </c>
      <c r="J508" s="1310" t="e">
        <f>I508*#REF!</f>
        <v>#REF!</v>
      </c>
      <c r="K508" s="1310" t="e">
        <f t="shared" si="62"/>
        <v>#REF!</v>
      </c>
    </row>
    <row r="509" spans="1:11" ht="15" hidden="1" customHeight="1">
      <c r="A509" s="776"/>
      <c r="B509" s="2142" t="s">
        <v>11451</v>
      </c>
      <c r="C509" s="2080" t="s">
        <v>11452</v>
      </c>
      <c r="D509" s="2143" t="s">
        <v>11450</v>
      </c>
      <c r="E509" s="1328"/>
      <c r="F509" s="1328"/>
      <c r="G509" s="1313" t="s">
        <v>487</v>
      </c>
      <c r="H509" s="1310"/>
      <c r="I509" s="1310">
        <f>H509*E509</f>
        <v>0</v>
      </c>
      <c r="J509" s="1310" t="e">
        <f>I509*#REF!</f>
        <v>#REF!</v>
      </c>
      <c r="K509" s="1310" t="e">
        <f t="shared" si="62"/>
        <v>#REF!</v>
      </c>
    </row>
    <row r="510" spans="1:11" ht="15" hidden="1" customHeight="1">
      <c r="A510" s="776"/>
      <c r="B510" s="2142" t="s">
        <v>11453</v>
      </c>
      <c r="C510" s="1285"/>
      <c r="D510" s="2143" t="s">
        <v>11450</v>
      </c>
      <c r="E510" s="1285"/>
      <c r="F510" s="1285"/>
      <c r="G510" s="1285"/>
      <c r="H510" s="1310"/>
      <c r="I510" s="1310"/>
      <c r="J510" s="1310"/>
      <c r="K510" s="1310"/>
    </row>
    <row r="511" spans="1:11" ht="15" hidden="1" customHeight="1">
      <c r="A511" s="776"/>
      <c r="B511" s="2142" t="s">
        <v>11454</v>
      </c>
      <c r="C511" s="1285"/>
      <c r="D511" s="2143" t="s">
        <v>11450</v>
      </c>
      <c r="E511" s="1285"/>
      <c r="F511" s="1285"/>
      <c r="G511" s="1285" t="s">
        <v>487</v>
      </c>
      <c r="H511" s="1310"/>
      <c r="I511" s="1310">
        <f>H511*E511</f>
        <v>0</v>
      </c>
      <c r="J511" s="1310" t="e">
        <f>I511*#REF!</f>
        <v>#REF!</v>
      </c>
      <c r="K511" s="1310" t="e">
        <f t="shared" si="60"/>
        <v>#REF!</v>
      </c>
    </row>
    <row r="512" spans="1:11" ht="15" hidden="1" customHeight="1">
      <c r="A512" s="776"/>
      <c r="B512" s="2142" t="s">
        <v>11455</v>
      </c>
      <c r="C512" s="1285"/>
      <c r="D512" s="2143" t="s">
        <v>11450</v>
      </c>
      <c r="E512" s="1285"/>
      <c r="F512" s="1285"/>
      <c r="G512" s="1285" t="s">
        <v>487</v>
      </c>
      <c r="H512" s="1310"/>
      <c r="I512" s="1310">
        <f t="shared" ref="I512:I514" si="63">H512*E512</f>
        <v>0</v>
      </c>
      <c r="J512" s="1310" t="e">
        <f>I512*#REF!</f>
        <v>#REF!</v>
      </c>
      <c r="K512" s="1310" t="e">
        <f t="shared" si="60"/>
        <v>#REF!</v>
      </c>
    </row>
    <row r="513" spans="1:11" ht="15" hidden="1" customHeight="1">
      <c r="A513" s="776"/>
      <c r="B513" s="2142" t="s">
        <v>11456</v>
      </c>
      <c r="C513" s="1285"/>
      <c r="D513" s="2143" t="s">
        <v>11450</v>
      </c>
      <c r="E513" s="1285"/>
      <c r="F513" s="1285"/>
      <c r="G513" s="1285" t="s">
        <v>487</v>
      </c>
      <c r="H513" s="1310"/>
      <c r="I513" s="1310">
        <f t="shared" si="63"/>
        <v>0</v>
      </c>
      <c r="J513" s="1310" t="e">
        <f>I513*#REF!</f>
        <v>#REF!</v>
      </c>
      <c r="K513" s="1310" t="e">
        <f t="shared" si="60"/>
        <v>#REF!</v>
      </c>
    </row>
    <row r="514" spans="1:11" ht="15" hidden="1" customHeight="1">
      <c r="A514" s="776"/>
      <c r="B514" s="2142" t="s">
        <v>11457</v>
      </c>
      <c r="C514" s="1285"/>
      <c r="D514" s="2143" t="s">
        <v>11450</v>
      </c>
      <c r="E514" s="1285"/>
      <c r="F514" s="1285"/>
      <c r="G514" s="1285" t="s">
        <v>487</v>
      </c>
      <c r="H514" s="1310"/>
      <c r="I514" s="1310">
        <f t="shared" si="63"/>
        <v>0</v>
      </c>
      <c r="J514" s="1310" t="e">
        <f>I514*#REF!</f>
        <v>#REF!</v>
      </c>
      <c r="K514" s="1310" t="e">
        <f t="shared" si="60"/>
        <v>#REF!</v>
      </c>
    </row>
    <row r="515" spans="1:11" ht="15" hidden="1" customHeight="1">
      <c r="A515" s="776"/>
      <c r="B515" s="2142" t="s">
        <v>11458</v>
      </c>
      <c r="C515" s="1341"/>
      <c r="D515" s="2143" t="s">
        <v>11450</v>
      </c>
      <c r="E515" s="1285"/>
      <c r="F515" s="1285"/>
      <c r="G515" s="1341"/>
      <c r="H515" s="1311"/>
      <c r="I515" s="1311"/>
      <c r="J515" s="1311"/>
      <c r="K515" s="1311"/>
    </row>
    <row r="516" spans="1:11" ht="15" hidden="1" customHeight="1">
      <c r="A516" s="776"/>
      <c r="B516" s="2142" t="s">
        <v>11459</v>
      </c>
      <c r="C516" s="2080" t="s">
        <v>11460</v>
      </c>
      <c r="D516" s="2143" t="s">
        <v>11450</v>
      </c>
      <c r="E516" s="1328"/>
      <c r="F516" s="1328"/>
      <c r="G516" s="1313" t="s">
        <v>275</v>
      </c>
      <c r="H516" s="1310"/>
      <c r="I516" s="1310">
        <f>H516*E516</f>
        <v>0</v>
      </c>
      <c r="J516" s="1310" t="e">
        <f>I516*#REF!</f>
        <v>#REF!</v>
      </c>
      <c r="K516" s="1310" t="e">
        <f t="shared" ref="K516" si="64">SUM(I516:J516)</f>
        <v>#REF!</v>
      </c>
    </row>
    <row r="517" spans="1:11" ht="15" hidden="1" customHeight="1">
      <c r="A517" s="776"/>
      <c r="B517" s="2142" t="s">
        <v>11461</v>
      </c>
      <c r="C517" s="1285"/>
      <c r="D517" s="2143" t="s">
        <v>11450</v>
      </c>
      <c r="E517" s="1285"/>
      <c r="F517" s="1285"/>
      <c r="G517" s="1285"/>
      <c r="H517" s="1310"/>
      <c r="I517" s="1310"/>
      <c r="J517" s="1310"/>
      <c r="K517" s="1310"/>
    </row>
    <row r="518" spans="1:11" ht="15" hidden="1" customHeight="1">
      <c r="A518" s="776"/>
      <c r="B518" s="2142" t="s">
        <v>11462</v>
      </c>
      <c r="C518" s="1285"/>
      <c r="D518" s="2143" t="s">
        <v>11450</v>
      </c>
      <c r="E518" s="1285"/>
      <c r="F518" s="1285"/>
      <c r="G518" s="1285" t="s">
        <v>487</v>
      </c>
      <c r="H518" s="1310"/>
      <c r="I518" s="1310">
        <f>H518*E518</f>
        <v>0</v>
      </c>
      <c r="J518" s="1310" t="e">
        <f>I518*#REF!</f>
        <v>#REF!</v>
      </c>
      <c r="K518" s="1310" t="e">
        <f t="shared" si="60"/>
        <v>#REF!</v>
      </c>
    </row>
    <row r="519" spans="1:11" ht="15" hidden="1" customHeight="1">
      <c r="A519" s="776"/>
      <c r="B519" s="2142" t="s">
        <v>11463</v>
      </c>
      <c r="C519" s="1285"/>
      <c r="D519" s="2143" t="s">
        <v>11450</v>
      </c>
      <c r="E519" s="1285"/>
      <c r="F519" s="1285"/>
      <c r="G519" s="1285" t="s">
        <v>487</v>
      </c>
      <c r="H519" s="1310"/>
      <c r="I519" s="1310">
        <f>H519*E519</f>
        <v>0</v>
      </c>
      <c r="J519" s="1310" t="e">
        <f>I519*#REF!</f>
        <v>#REF!</v>
      </c>
      <c r="K519" s="1310" t="e">
        <f t="shared" si="60"/>
        <v>#REF!</v>
      </c>
    </row>
    <row r="520" spans="1:11" ht="15" hidden="1" customHeight="1">
      <c r="A520" s="776"/>
      <c r="B520" s="1285"/>
      <c r="C520" s="1285"/>
      <c r="D520" s="1309"/>
      <c r="E520" s="1285"/>
      <c r="F520" s="1285"/>
      <c r="G520" s="1285"/>
      <c r="H520" s="1310"/>
      <c r="I520" s="1310"/>
      <c r="J520" s="1310"/>
      <c r="K520" s="1310"/>
    </row>
    <row r="521" spans="1:11" ht="15" hidden="1" customHeight="1">
      <c r="A521" s="776"/>
      <c r="B521" s="1341" t="s">
        <v>772</v>
      </c>
      <c r="C521" s="1341"/>
      <c r="D521" s="1342" t="s">
        <v>773</v>
      </c>
      <c r="E521" s="1341"/>
      <c r="F521" s="1341"/>
      <c r="G521" s="1341"/>
      <c r="H521" s="1311"/>
      <c r="I521" s="1311"/>
      <c r="J521" s="1311"/>
      <c r="K521" s="1311"/>
    </row>
    <row r="522" spans="1:11" ht="15" hidden="1" customHeight="1">
      <c r="A522" s="776"/>
      <c r="B522" s="1285" t="s">
        <v>11464</v>
      </c>
      <c r="C522" s="1285" t="s">
        <v>774</v>
      </c>
      <c r="D522" s="2073" t="s">
        <v>11465</v>
      </c>
      <c r="E522" s="1312"/>
      <c r="F522" s="1312"/>
      <c r="G522" s="2071" t="s">
        <v>275</v>
      </c>
      <c r="H522" s="1301"/>
      <c r="I522" s="1366">
        <f>H522*E522</f>
        <v>0</v>
      </c>
      <c r="J522" s="1366" t="e">
        <f>I522*#REF!</f>
        <v>#REF!</v>
      </c>
      <c r="K522" s="1366" t="e">
        <f t="shared" ref="K522:K523" si="65">SUM(I522:J522)</f>
        <v>#REF!</v>
      </c>
    </row>
    <row r="523" spans="1:11" ht="15" hidden="1" customHeight="1">
      <c r="A523" s="776"/>
      <c r="B523" s="1285" t="s">
        <v>11466</v>
      </c>
      <c r="C523" s="1285" t="s">
        <v>774</v>
      </c>
      <c r="D523" s="1309" t="s">
        <v>11467</v>
      </c>
      <c r="E523" s="1328"/>
      <c r="F523" s="1328"/>
      <c r="G523" s="1313" t="s">
        <v>275</v>
      </c>
      <c r="H523" s="1310"/>
      <c r="I523" s="1310">
        <f>H523*E523</f>
        <v>0</v>
      </c>
      <c r="J523" s="1310" t="e">
        <f>I523*#REF!</f>
        <v>#REF!</v>
      </c>
      <c r="K523" s="1310" t="e">
        <f t="shared" si="65"/>
        <v>#REF!</v>
      </c>
    </row>
    <row r="524" spans="1:11" ht="15" hidden="1" customHeight="1">
      <c r="A524" s="776"/>
      <c r="B524" s="1285"/>
      <c r="C524" s="1285"/>
      <c r="D524" s="1309"/>
      <c r="E524" s="1285"/>
      <c r="F524" s="1285"/>
      <c r="G524" s="1285"/>
      <c r="H524" s="1310"/>
      <c r="I524" s="1366"/>
      <c r="J524" s="1310"/>
      <c r="K524" s="1310"/>
    </row>
    <row r="525" spans="1:11" ht="15" hidden="1" customHeight="1">
      <c r="A525" s="776"/>
      <c r="B525" s="1285" t="s">
        <v>776</v>
      </c>
      <c r="C525" s="1285"/>
      <c r="D525" s="1309" t="s">
        <v>11468</v>
      </c>
      <c r="E525" s="1285"/>
      <c r="F525" s="1285"/>
      <c r="G525" s="1285" t="s">
        <v>487</v>
      </c>
      <c r="H525" s="1310"/>
      <c r="I525" s="1366">
        <f t="shared" ref="I525:I530" si="66">H525*E525</f>
        <v>0</v>
      </c>
      <c r="J525" s="1310" t="e">
        <f>I525*#REF!</f>
        <v>#REF!</v>
      </c>
      <c r="K525" s="1310" t="e">
        <f t="shared" si="60"/>
        <v>#REF!</v>
      </c>
    </row>
    <row r="526" spans="1:11" ht="15" hidden="1" customHeight="1">
      <c r="A526" s="776"/>
      <c r="B526" s="1285" t="s">
        <v>11469</v>
      </c>
      <c r="C526" s="1285"/>
      <c r="D526" s="1309" t="s">
        <v>11470</v>
      </c>
      <c r="E526" s="1285"/>
      <c r="F526" s="1285"/>
      <c r="G526" s="1285" t="s">
        <v>487</v>
      </c>
      <c r="H526" s="1310"/>
      <c r="I526" s="1366">
        <f t="shared" si="66"/>
        <v>0</v>
      </c>
      <c r="J526" s="1310" t="e">
        <f>I526*#REF!</f>
        <v>#REF!</v>
      </c>
      <c r="K526" s="1310" t="e">
        <f t="shared" si="60"/>
        <v>#REF!</v>
      </c>
    </row>
    <row r="527" spans="1:11" ht="15" hidden="1" customHeight="1">
      <c r="A527" s="776"/>
      <c r="B527" s="1285" t="s">
        <v>11471</v>
      </c>
      <c r="C527" s="1285"/>
      <c r="D527" s="1309" t="s">
        <v>11472</v>
      </c>
      <c r="E527" s="1285"/>
      <c r="F527" s="1285"/>
      <c r="G527" s="1285" t="s">
        <v>487</v>
      </c>
      <c r="H527" s="1310"/>
      <c r="I527" s="1366">
        <f t="shared" si="66"/>
        <v>0</v>
      </c>
      <c r="J527" s="1310" t="e">
        <f>I527*#REF!</f>
        <v>#REF!</v>
      </c>
      <c r="K527" s="1310" t="e">
        <f t="shared" si="60"/>
        <v>#REF!</v>
      </c>
    </row>
    <row r="528" spans="1:11" ht="15" hidden="1" customHeight="1">
      <c r="A528" s="776"/>
      <c r="B528" s="1285" t="s">
        <v>11473</v>
      </c>
      <c r="C528" s="1285"/>
      <c r="D528" s="1309" t="s">
        <v>11474</v>
      </c>
      <c r="E528" s="1285"/>
      <c r="F528" s="1285"/>
      <c r="G528" s="1285" t="s">
        <v>487</v>
      </c>
      <c r="H528" s="1310"/>
      <c r="I528" s="1366">
        <f t="shared" si="66"/>
        <v>0</v>
      </c>
      <c r="J528" s="1310" t="e">
        <f>I528*#REF!</f>
        <v>#REF!</v>
      </c>
      <c r="K528" s="1310" t="e">
        <f t="shared" si="60"/>
        <v>#REF!</v>
      </c>
    </row>
    <row r="529" spans="1:11" ht="15" hidden="1" customHeight="1">
      <c r="A529" s="776"/>
      <c r="B529" s="1285" t="s">
        <v>11475</v>
      </c>
      <c r="C529" s="1285"/>
      <c r="D529" s="1309" t="s">
        <v>11476</v>
      </c>
      <c r="E529" s="1285"/>
      <c r="F529" s="1285"/>
      <c r="G529" s="1285" t="s">
        <v>487</v>
      </c>
      <c r="H529" s="1310"/>
      <c r="I529" s="1366">
        <f t="shared" si="66"/>
        <v>0</v>
      </c>
      <c r="J529" s="1310" t="e">
        <f>I529*#REF!</f>
        <v>#REF!</v>
      </c>
      <c r="K529" s="1310" t="e">
        <f t="shared" si="60"/>
        <v>#REF!</v>
      </c>
    </row>
    <row r="530" spans="1:11" ht="15" hidden="1" customHeight="1">
      <c r="A530" s="776"/>
      <c r="B530" s="1285" t="s">
        <v>11477</v>
      </c>
      <c r="C530" s="1285"/>
      <c r="D530" s="1309" t="s">
        <v>11478</v>
      </c>
      <c r="E530" s="1285"/>
      <c r="F530" s="1285"/>
      <c r="G530" s="1285" t="s">
        <v>487</v>
      </c>
      <c r="H530" s="1310"/>
      <c r="I530" s="1366">
        <f t="shared" si="66"/>
        <v>0</v>
      </c>
      <c r="J530" s="1310" t="e">
        <f>I530*#REF!</f>
        <v>#REF!</v>
      </c>
      <c r="K530" s="1310" t="e">
        <f t="shared" si="60"/>
        <v>#REF!</v>
      </c>
    </row>
    <row r="531" spans="1:11" ht="15" hidden="1" customHeight="1">
      <c r="A531" s="776"/>
      <c r="B531" s="1341" t="s">
        <v>11479</v>
      </c>
      <c r="C531" s="1341"/>
      <c r="D531" s="1342" t="s">
        <v>11480</v>
      </c>
      <c r="E531" s="1341"/>
      <c r="F531" s="1341"/>
      <c r="G531" s="1341"/>
      <c r="H531" s="1311"/>
      <c r="I531" s="1311"/>
      <c r="J531" s="1311"/>
      <c r="K531" s="1311"/>
    </row>
    <row r="532" spans="1:11" ht="15" hidden="1" customHeight="1">
      <c r="A532" s="776"/>
      <c r="B532" s="2080" t="s">
        <v>11481</v>
      </c>
      <c r="C532" s="2080" t="s">
        <v>11482</v>
      </c>
      <c r="D532" s="2078" t="s">
        <v>11483</v>
      </c>
      <c r="E532" s="1328"/>
      <c r="F532" s="1328"/>
      <c r="G532" s="1313" t="s">
        <v>275</v>
      </c>
      <c r="H532" s="1310"/>
      <c r="I532" s="1310">
        <f>H532*E532</f>
        <v>0</v>
      </c>
      <c r="J532" s="1310" t="e">
        <f>I532*#REF!</f>
        <v>#REF!</v>
      </c>
      <c r="K532" s="1310" t="e">
        <f t="shared" si="60"/>
        <v>#REF!</v>
      </c>
    </row>
    <row r="533" spans="1:11" ht="15" hidden="1" customHeight="1">
      <c r="A533" s="776"/>
      <c r="B533" s="1285"/>
      <c r="C533" s="1285"/>
      <c r="D533" s="1309"/>
      <c r="E533" s="1285"/>
      <c r="F533" s="1285"/>
      <c r="G533" s="1285"/>
      <c r="H533" s="1310"/>
      <c r="I533" s="1310"/>
      <c r="J533" s="1310"/>
      <c r="K533" s="1310"/>
    </row>
    <row r="534" spans="1:11" ht="15" hidden="1" customHeight="1">
      <c r="A534" s="776"/>
      <c r="B534" s="1341" t="s">
        <v>781</v>
      </c>
      <c r="C534" s="1341"/>
      <c r="D534" s="1342" t="s">
        <v>782</v>
      </c>
      <c r="E534" s="1341"/>
      <c r="F534" s="1341"/>
      <c r="G534" s="1341"/>
      <c r="H534" s="1311"/>
      <c r="I534" s="1311"/>
      <c r="J534" s="1311"/>
      <c r="K534" s="1311"/>
    </row>
    <row r="535" spans="1:11" ht="15" hidden="1" customHeight="1">
      <c r="A535" s="776"/>
      <c r="B535" s="2080" t="s">
        <v>783</v>
      </c>
      <c r="C535" s="2080" t="s">
        <v>11484</v>
      </c>
      <c r="D535" s="2078" t="s">
        <v>11485</v>
      </c>
      <c r="E535" s="1328"/>
      <c r="F535" s="1328"/>
      <c r="G535" s="1313" t="s">
        <v>275</v>
      </c>
      <c r="H535" s="1310"/>
      <c r="I535" s="1310">
        <f>H535*E535</f>
        <v>0</v>
      </c>
      <c r="J535" s="1310" t="e">
        <f>I535*#REF!</f>
        <v>#REF!</v>
      </c>
      <c r="K535" s="1310" t="e">
        <f t="shared" ref="K535:K536" si="67">SUM(I535:J535)</f>
        <v>#REF!</v>
      </c>
    </row>
    <row r="536" spans="1:11" ht="15" hidden="1" customHeight="1">
      <c r="A536" s="776"/>
      <c r="B536" s="2080" t="s">
        <v>786</v>
      </c>
      <c r="C536" s="2080" t="s">
        <v>11486</v>
      </c>
      <c r="D536" s="2078" t="s">
        <v>11487</v>
      </c>
      <c r="E536" s="1328"/>
      <c r="F536" s="1328"/>
      <c r="G536" s="1313" t="s">
        <v>275</v>
      </c>
      <c r="H536" s="1310"/>
      <c r="I536" s="1310">
        <f>H536*E536</f>
        <v>0</v>
      </c>
      <c r="J536" s="1310" t="e">
        <f>I536*#REF!</f>
        <v>#REF!</v>
      </c>
      <c r="K536" s="1310" t="e">
        <f t="shared" si="67"/>
        <v>#REF!</v>
      </c>
    </row>
    <row r="537" spans="1:11" ht="15" hidden="1" customHeight="1">
      <c r="A537" s="776"/>
      <c r="B537" s="1285"/>
      <c r="C537" s="1285"/>
      <c r="D537" s="2073"/>
      <c r="E537" s="1314"/>
      <c r="F537" s="1314"/>
      <c r="G537" s="2071"/>
      <c r="H537" s="1301"/>
      <c r="I537" s="1310"/>
      <c r="J537" s="1310"/>
      <c r="K537" s="1310"/>
    </row>
    <row r="538" spans="1:11" ht="15" hidden="1" customHeight="1">
      <c r="A538" s="776"/>
      <c r="B538" s="1368" t="s">
        <v>789</v>
      </c>
      <c r="C538" s="1368"/>
      <c r="D538" s="2144" t="s">
        <v>11488</v>
      </c>
      <c r="E538" s="1369"/>
      <c r="F538" s="1369"/>
      <c r="G538" s="2145"/>
      <c r="H538" s="1370"/>
      <c r="I538" s="1311"/>
      <c r="J538" s="1311"/>
      <c r="K538" s="1311"/>
    </row>
    <row r="539" spans="1:11" ht="15" hidden="1" customHeight="1">
      <c r="A539" s="776"/>
      <c r="B539" s="1313" t="s">
        <v>790</v>
      </c>
      <c r="C539" s="1285"/>
      <c r="D539" s="2076" t="s">
        <v>11489</v>
      </c>
      <c r="E539" s="1312"/>
      <c r="F539" s="1312"/>
      <c r="G539" s="2071" t="s">
        <v>275</v>
      </c>
      <c r="H539" s="1301"/>
      <c r="I539" s="1310">
        <f>H539*E539</f>
        <v>0</v>
      </c>
      <c r="J539" s="1366" t="e">
        <f>I539*#REF!</f>
        <v>#REF!</v>
      </c>
      <c r="K539" s="1366" t="e">
        <f t="shared" ref="K539" si="68">SUM(I539:J539)</f>
        <v>#REF!</v>
      </c>
    </row>
    <row r="540" spans="1:11" ht="15" hidden="1" customHeight="1">
      <c r="A540" s="776"/>
      <c r="B540" s="2068"/>
      <c r="C540" s="1331"/>
      <c r="D540" s="1301"/>
      <c r="E540" s="1301"/>
      <c r="F540" s="1301"/>
      <c r="G540" s="1301"/>
      <c r="H540" s="1301"/>
      <c r="I540" s="1310"/>
      <c r="J540" s="1310"/>
      <c r="K540" s="1310"/>
    </row>
    <row r="541" spans="1:11" ht="15" hidden="1" customHeight="1">
      <c r="A541" s="776"/>
      <c r="B541" s="2069" t="s">
        <v>793</v>
      </c>
      <c r="C541" s="2069"/>
      <c r="D541" s="2070" t="s">
        <v>794</v>
      </c>
      <c r="E541" s="2069"/>
      <c r="F541" s="2069"/>
      <c r="G541" s="2069" t="s">
        <v>11490</v>
      </c>
      <c r="H541" s="2069"/>
      <c r="I541" s="1311">
        <f>H541*E541</f>
        <v>0</v>
      </c>
      <c r="J541" s="1311" t="e">
        <f>I541*#REF!</f>
        <v>#REF!</v>
      </c>
      <c r="K541" s="1311" t="e">
        <f t="shared" si="60"/>
        <v>#REF!</v>
      </c>
    </row>
    <row r="542" spans="1:11" ht="15" hidden="1" customHeight="1">
      <c r="A542" s="776"/>
      <c r="B542" s="2068"/>
      <c r="C542" s="1331"/>
      <c r="D542" s="2077"/>
      <c r="E542" s="1356"/>
      <c r="F542" s="1356"/>
      <c r="G542" s="1356"/>
      <c r="H542" s="1356"/>
      <c r="I542" s="1356"/>
      <c r="J542" s="1356"/>
      <c r="K542" s="1356"/>
    </row>
    <row r="543" spans="1:11" ht="15" hidden="1" customHeight="1">
      <c r="A543" s="776"/>
      <c r="B543" s="1318" t="s">
        <v>201</v>
      </c>
      <c r="C543" s="1318"/>
      <c r="D543" s="1319" t="s">
        <v>202</v>
      </c>
      <c r="E543" s="1318"/>
      <c r="F543" s="1318"/>
      <c r="G543" s="1318"/>
      <c r="H543" s="1318"/>
      <c r="I543" s="1320"/>
      <c r="J543" s="1320"/>
      <c r="K543" s="1320"/>
    </row>
    <row r="544" spans="1:11" ht="15" hidden="1" customHeight="1">
      <c r="A544" s="776"/>
      <c r="B544" s="1285" t="s">
        <v>798</v>
      </c>
      <c r="C544" s="1285"/>
      <c r="D544" s="1309" t="s">
        <v>799</v>
      </c>
      <c r="E544" s="1285"/>
      <c r="F544" s="1285"/>
      <c r="G544" s="1285" t="s">
        <v>487</v>
      </c>
      <c r="H544" s="1285"/>
      <c r="I544" s="1310">
        <f>H544*E544</f>
        <v>0</v>
      </c>
      <c r="J544" s="1310" t="e">
        <f>I544*#REF!</f>
        <v>#REF!</v>
      </c>
      <c r="K544" s="1310" t="e">
        <f t="shared" si="60"/>
        <v>#REF!</v>
      </c>
    </row>
    <row r="545" spans="1:11" ht="15" hidden="1" customHeight="1">
      <c r="A545" s="776"/>
      <c r="B545" s="1285" t="s">
        <v>11491</v>
      </c>
      <c r="C545" s="1285"/>
      <c r="D545" s="1309" t="s">
        <v>11492</v>
      </c>
      <c r="E545" s="1285"/>
      <c r="F545" s="1285"/>
      <c r="G545" s="1285" t="s">
        <v>487</v>
      </c>
      <c r="H545" s="1285"/>
      <c r="I545" s="1310">
        <f t="shared" ref="I545:I547" si="69">H545*E545</f>
        <v>0</v>
      </c>
      <c r="J545" s="1310" t="e">
        <f>I545*#REF!</f>
        <v>#REF!</v>
      </c>
      <c r="K545" s="1310" t="e">
        <f t="shared" si="60"/>
        <v>#REF!</v>
      </c>
    </row>
    <row r="546" spans="1:11" ht="15" hidden="1" customHeight="1">
      <c r="A546" s="776"/>
      <c r="B546" s="1285" t="s">
        <v>11493</v>
      </c>
      <c r="C546" s="1285"/>
      <c r="D546" s="1309" t="s">
        <v>11494</v>
      </c>
      <c r="E546" s="1285"/>
      <c r="F546" s="1285"/>
      <c r="G546" s="1285" t="s">
        <v>487</v>
      </c>
      <c r="H546" s="1285"/>
      <c r="I546" s="1310">
        <f t="shared" si="69"/>
        <v>0</v>
      </c>
      <c r="J546" s="1310" t="e">
        <f>I546*#REF!</f>
        <v>#REF!</v>
      </c>
      <c r="K546" s="1310" t="e">
        <f t="shared" si="60"/>
        <v>#REF!</v>
      </c>
    </row>
    <row r="547" spans="1:11" ht="15" hidden="1" customHeight="1">
      <c r="A547" s="776"/>
      <c r="B547" s="1285" t="s">
        <v>11495</v>
      </c>
      <c r="C547" s="1285"/>
      <c r="D547" s="1309" t="s">
        <v>11496</v>
      </c>
      <c r="E547" s="1285"/>
      <c r="F547" s="1285"/>
      <c r="G547" s="1285" t="s">
        <v>487</v>
      </c>
      <c r="H547" s="1285"/>
      <c r="I547" s="1310">
        <f t="shared" si="69"/>
        <v>0</v>
      </c>
      <c r="J547" s="1310" t="e">
        <f>I547*#REF!</f>
        <v>#REF!</v>
      </c>
      <c r="K547" s="1310" t="e">
        <f t="shared" si="60"/>
        <v>#REF!</v>
      </c>
    </row>
    <row r="548" spans="1:11" ht="15" hidden="1" customHeight="1">
      <c r="A548" s="776"/>
      <c r="B548" s="2069" t="s">
        <v>800</v>
      </c>
      <c r="C548" s="2069"/>
      <c r="D548" s="2070" t="s">
        <v>801</v>
      </c>
      <c r="E548" s="2069"/>
      <c r="F548" s="2069"/>
      <c r="G548" s="2069"/>
      <c r="H548" s="2069"/>
      <c r="I548" s="1311"/>
      <c r="J548" s="1311"/>
      <c r="K548" s="1311"/>
    </row>
    <row r="549" spans="1:11" s="1371" customFormat="1" ht="15" hidden="1" customHeight="1">
      <c r="A549" s="776"/>
      <c r="B549" s="1341" t="s">
        <v>798</v>
      </c>
      <c r="C549" s="1341"/>
      <c r="D549" s="1342" t="s">
        <v>11497</v>
      </c>
      <c r="E549" s="1341"/>
      <c r="F549" s="1341"/>
      <c r="G549" s="1341"/>
      <c r="H549" s="1311"/>
      <c r="I549" s="1311"/>
      <c r="J549" s="1311"/>
      <c r="K549" s="1311"/>
    </row>
    <row r="550" spans="1:11" s="973" customFormat="1" ht="15" hidden="1" customHeight="1">
      <c r="A550" s="776"/>
      <c r="B550" s="1313" t="s">
        <v>11498</v>
      </c>
      <c r="C550" s="1313" t="s">
        <v>11321</v>
      </c>
      <c r="D550" s="2073" t="s">
        <v>11499</v>
      </c>
      <c r="E550" s="1328"/>
      <c r="F550" s="1328"/>
      <c r="G550" s="2071" t="s">
        <v>275</v>
      </c>
      <c r="H550" s="1310"/>
      <c r="I550" s="1310">
        <f>H550*E550</f>
        <v>0</v>
      </c>
      <c r="J550" s="1310" t="e">
        <f>I550*#REF!</f>
        <v>#REF!</v>
      </c>
      <c r="K550" s="1310" t="e">
        <f t="shared" ref="K550:K552" si="70">SUM(I550:J550)</f>
        <v>#REF!</v>
      </c>
    </row>
    <row r="551" spans="1:11" s="973" customFormat="1" ht="15" hidden="1" customHeight="1">
      <c r="A551" s="776"/>
      <c r="B551" s="1313" t="s">
        <v>11500</v>
      </c>
      <c r="C551" s="1313" t="s">
        <v>11501</v>
      </c>
      <c r="D551" s="2073" t="s">
        <v>11502</v>
      </c>
      <c r="E551" s="1328"/>
      <c r="F551" s="1328"/>
      <c r="G551" s="2071" t="s">
        <v>275</v>
      </c>
      <c r="H551" s="1310"/>
      <c r="I551" s="1310">
        <f t="shared" ref="I551:I552" si="71">H551*E551</f>
        <v>0</v>
      </c>
      <c r="J551" s="1310" t="e">
        <f>I551*#REF!</f>
        <v>#REF!</v>
      </c>
      <c r="K551" s="1310" t="e">
        <f t="shared" si="70"/>
        <v>#REF!</v>
      </c>
    </row>
    <row r="552" spans="1:11" s="973" customFormat="1" ht="15" hidden="1" customHeight="1">
      <c r="A552" s="776"/>
      <c r="B552" s="1313" t="s">
        <v>11503</v>
      </c>
      <c r="C552" s="1313" t="s">
        <v>11504</v>
      </c>
      <c r="D552" s="2073" t="s">
        <v>11505</v>
      </c>
      <c r="E552" s="1328"/>
      <c r="F552" s="1328"/>
      <c r="G552" s="2071" t="s">
        <v>275</v>
      </c>
      <c r="H552" s="1310"/>
      <c r="I552" s="1310">
        <f t="shared" si="71"/>
        <v>0</v>
      </c>
      <c r="J552" s="1310" t="e">
        <f>I552*#REF!</f>
        <v>#REF!</v>
      </c>
      <c r="K552" s="1310" t="e">
        <f t="shared" si="70"/>
        <v>#REF!</v>
      </c>
    </row>
    <row r="553" spans="1:11" ht="15" hidden="1" customHeight="1">
      <c r="A553" s="776"/>
      <c r="B553" s="1285"/>
      <c r="C553" s="1285"/>
      <c r="D553" s="2073"/>
      <c r="E553" s="1314"/>
      <c r="F553" s="1314"/>
      <c r="G553" s="2071"/>
      <c r="H553" s="1301"/>
      <c r="I553" s="1310"/>
      <c r="J553" s="1310"/>
      <c r="K553" s="1310"/>
    </row>
    <row r="554" spans="1:11" s="1371" customFormat="1" ht="15" hidden="1" customHeight="1">
      <c r="A554" s="776"/>
      <c r="B554" s="1341" t="s">
        <v>11506</v>
      </c>
      <c r="C554" s="1341" t="s">
        <v>11507</v>
      </c>
      <c r="D554" s="1342" t="s">
        <v>11508</v>
      </c>
      <c r="E554" s="1372"/>
      <c r="F554" s="1372"/>
      <c r="G554" s="1341" t="s">
        <v>275</v>
      </c>
      <c r="H554" s="1311"/>
      <c r="I554" s="1311">
        <f>H554*E554</f>
        <v>0</v>
      </c>
      <c r="J554" s="1311" t="e">
        <f>I554*#REF!</f>
        <v>#REF!</v>
      </c>
      <c r="K554" s="1311" t="e">
        <f t="shared" ref="K554" si="72">SUM(I554:J554)</f>
        <v>#REF!</v>
      </c>
    </row>
    <row r="555" spans="1:11" ht="15" hidden="1" customHeight="1">
      <c r="A555" s="776"/>
      <c r="B555" s="1285"/>
      <c r="C555" s="1285"/>
      <c r="D555" s="1309"/>
      <c r="E555" s="1285"/>
      <c r="F555" s="1285"/>
      <c r="G555" s="1285"/>
      <c r="H555" s="1285"/>
      <c r="I555" s="1366"/>
      <c r="J555" s="1310"/>
      <c r="K555" s="1310"/>
    </row>
    <row r="556" spans="1:11" ht="15" hidden="1" customHeight="1">
      <c r="A556" s="776"/>
      <c r="B556" s="1285" t="s">
        <v>11509</v>
      </c>
      <c r="C556" s="1285"/>
      <c r="D556" s="1309" t="s">
        <v>11510</v>
      </c>
      <c r="E556" s="1285"/>
      <c r="F556" s="1285"/>
      <c r="G556" s="1285" t="s">
        <v>487</v>
      </c>
      <c r="H556" s="1285"/>
      <c r="I556" s="1366">
        <f t="shared" ref="I556:I558" si="73">H556*E556</f>
        <v>0</v>
      </c>
      <c r="J556" s="1310" t="e">
        <f>I556*#REF!</f>
        <v>#REF!</v>
      </c>
      <c r="K556" s="1310" t="e">
        <f t="shared" si="60"/>
        <v>#REF!</v>
      </c>
    </row>
    <row r="557" spans="1:11" ht="15" hidden="1" customHeight="1">
      <c r="A557" s="776"/>
      <c r="B557" s="1285" t="s">
        <v>11511</v>
      </c>
      <c r="C557" s="1285"/>
      <c r="D557" s="1309" t="s">
        <v>11512</v>
      </c>
      <c r="E557" s="1285"/>
      <c r="F557" s="1285"/>
      <c r="G557" s="1285" t="s">
        <v>487</v>
      </c>
      <c r="H557" s="1285"/>
      <c r="I557" s="1366">
        <f t="shared" si="73"/>
        <v>0</v>
      </c>
      <c r="J557" s="1310" t="e">
        <f>I557*#REF!</f>
        <v>#REF!</v>
      </c>
      <c r="K557" s="1310" t="e">
        <f t="shared" si="60"/>
        <v>#REF!</v>
      </c>
    </row>
    <row r="558" spans="1:11" ht="15" hidden="1" customHeight="1">
      <c r="A558" s="776"/>
      <c r="B558" s="1285" t="s">
        <v>11513</v>
      </c>
      <c r="C558" s="1285"/>
      <c r="D558" s="1309" t="s">
        <v>11514</v>
      </c>
      <c r="E558" s="1285"/>
      <c r="F558" s="1285"/>
      <c r="G558" s="1285" t="s">
        <v>10912</v>
      </c>
      <c r="H558" s="1285"/>
      <c r="I558" s="1366">
        <f t="shared" si="73"/>
        <v>0</v>
      </c>
      <c r="J558" s="1310" t="e">
        <f>I558*#REF!</f>
        <v>#REF!</v>
      </c>
      <c r="K558" s="1310" t="e">
        <f t="shared" si="60"/>
        <v>#REF!</v>
      </c>
    </row>
    <row r="559" spans="1:11" ht="15" hidden="1" customHeight="1">
      <c r="A559" s="776"/>
      <c r="B559" s="2068"/>
      <c r="C559" s="1331"/>
      <c r="D559" s="2068"/>
      <c r="E559" s="1356"/>
      <c r="F559" s="1356"/>
      <c r="G559" s="1356"/>
      <c r="H559" s="1356"/>
      <c r="I559" s="1356"/>
      <c r="J559" s="1356"/>
      <c r="K559" s="1356"/>
    </row>
    <row r="560" spans="1:11" ht="15" hidden="1" customHeight="1">
      <c r="A560" s="776"/>
      <c r="B560" s="1315" t="s">
        <v>203</v>
      </c>
      <c r="C560" s="1315"/>
      <c r="D560" s="1316" t="s">
        <v>204</v>
      </c>
      <c r="E560" s="1315"/>
      <c r="F560" s="1315"/>
      <c r="G560" s="1315"/>
      <c r="H560" s="1315"/>
      <c r="I560" s="1315"/>
      <c r="J560" s="1315"/>
      <c r="K560" s="1315"/>
    </row>
    <row r="561" spans="1:11" ht="15" hidden="1" customHeight="1">
      <c r="A561" s="776"/>
      <c r="B561" s="1285" t="s">
        <v>811</v>
      </c>
      <c r="C561" s="1285"/>
      <c r="D561" s="1309" t="s">
        <v>812</v>
      </c>
      <c r="E561" s="1285"/>
      <c r="F561" s="1285"/>
      <c r="G561" s="1285"/>
      <c r="H561" s="1285"/>
      <c r="I561" s="1310"/>
      <c r="J561" s="1310"/>
      <c r="K561" s="1310"/>
    </row>
    <row r="562" spans="1:11" ht="15" hidden="1" customHeight="1">
      <c r="A562" s="776"/>
      <c r="B562" s="1285" t="s">
        <v>813</v>
      </c>
      <c r="C562" s="1285"/>
      <c r="D562" s="2076" t="s">
        <v>11515</v>
      </c>
      <c r="E562" s="1314"/>
      <c r="F562" s="1314"/>
      <c r="G562" s="2072" t="s">
        <v>347</v>
      </c>
      <c r="H562" s="1301"/>
      <c r="I562" s="1366">
        <f>H562*E562</f>
        <v>0</v>
      </c>
      <c r="J562" s="1366" t="e">
        <f>I562*#REF!</f>
        <v>#REF!</v>
      </c>
      <c r="K562" s="1366" t="e">
        <f t="shared" ref="K562" si="74">SUM(I562:J562)</f>
        <v>#REF!</v>
      </c>
    </row>
    <row r="563" spans="1:11" ht="15" hidden="1" customHeight="1">
      <c r="A563" s="776"/>
      <c r="B563" s="1285"/>
      <c r="C563" s="1285"/>
      <c r="D563" s="1309"/>
      <c r="E563" s="1285"/>
      <c r="F563" s="1285"/>
      <c r="G563" s="1285"/>
      <c r="H563" s="1285"/>
      <c r="I563" s="1366"/>
      <c r="J563" s="1310"/>
      <c r="K563" s="1310"/>
    </row>
    <row r="564" spans="1:11" ht="15" hidden="1" customHeight="1">
      <c r="A564" s="776"/>
      <c r="B564" s="1285" t="s">
        <v>822</v>
      </c>
      <c r="C564" s="1285"/>
      <c r="D564" s="1309" t="s">
        <v>823</v>
      </c>
      <c r="E564" s="1285"/>
      <c r="F564" s="1285"/>
      <c r="G564" s="1285" t="s">
        <v>347</v>
      </c>
      <c r="H564" s="1285"/>
      <c r="I564" s="1366">
        <f t="shared" ref="I564:I571" si="75">H564*E564</f>
        <v>0</v>
      </c>
      <c r="J564" s="1310" t="e">
        <f>I564*#REF!</f>
        <v>#REF!</v>
      </c>
      <c r="K564" s="1310" t="e">
        <f t="shared" si="60"/>
        <v>#REF!</v>
      </c>
    </row>
    <row r="565" spans="1:11" ht="15" hidden="1" customHeight="1">
      <c r="A565" s="776"/>
      <c r="B565" s="1285" t="s">
        <v>11516</v>
      </c>
      <c r="C565" s="1285"/>
      <c r="D565" s="1309" t="s">
        <v>11517</v>
      </c>
      <c r="E565" s="1285"/>
      <c r="F565" s="1285"/>
      <c r="G565" s="1285" t="s">
        <v>347</v>
      </c>
      <c r="H565" s="1285"/>
      <c r="I565" s="1366">
        <f t="shared" si="75"/>
        <v>0</v>
      </c>
      <c r="J565" s="1310" t="e">
        <f>I565*#REF!</f>
        <v>#REF!</v>
      </c>
      <c r="K565" s="1310" t="e">
        <f t="shared" si="60"/>
        <v>#REF!</v>
      </c>
    </row>
    <row r="566" spans="1:11" ht="15" hidden="1" customHeight="1">
      <c r="A566" s="776"/>
      <c r="B566" s="1285" t="s">
        <v>11518</v>
      </c>
      <c r="C566" s="1285"/>
      <c r="D566" s="1309" t="s">
        <v>11519</v>
      </c>
      <c r="E566" s="1285"/>
      <c r="F566" s="1285"/>
      <c r="G566" s="1285" t="s">
        <v>347</v>
      </c>
      <c r="H566" s="1285"/>
      <c r="I566" s="1366">
        <f t="shared" si="75"/>
        <v>0</v>
      </c>
      <c r="J566" s="1310" t="e">
        <f>I566*#REF!</f>
        <v>#REF!</v>
      </c>
      <c r="K566" s="1310" t="e">
        <f t="shared" si="60"/>
        <v>#REF!</v>
      </c>
    </row>
    <row r="567" spans="1:11" ht="15" hidden="1" customHeight="1">
      <c r="A567" s="776"/>
      <c r="B567" s="1285" t="s">
        <v>845</v>
      </c>
      <c r="C567" s="1285"/>
      <c r="D567" s="1309" t="s">
        <v>846</v>
      </c>
      <c r="E567" s="1285"/>
      <c r="F567" s="1285"/>
      <c r="G567" s="1285" t="s">
        <v>347</v>
      </c>
      <c r="H567" s="1285"/>
      <c r="I567" s="1366">
        <f t="shared" si="75"/>
        <v>0</v>
      </c>
      <c r="J567" s="1310" t="e">
        <f>I567*#REF!</f>
        <v>#REF!</v>
      </c>
      <c r="K567" s="1310" t="e">
        <f t="shared" si="60"/>
        <v>#REF!</v>
      </c>
    </row>
    <row r="568" spans="1:11" ht="15" hidden="1" customHeight="1">
      <c r="A568" s="776"/>
      <c r="B568" s="1285" t="s">
        <v>11520</v>
      </c>
      <c r="C568" s="1285"/>
      <c r="D568" s="1309" t="s">
        <v>11521</v>
      </c>
      <c r="E568" s="1285"/>
      <c r="F568" s="1285"/>
      <c r="G568" s="1285" t="s">
        <v>347</v>
      </c>
      <c r="H568" s="1285"/>
      <c r="I568" s="1366">
        <f t="shared" si="75"/>
        <v>0</v>
      </c>
      <c r="J568" s="1310" t="e">
        <f>I568*#REF!</f>
        <v>#REF!</v>
      </c>
      <c r="K568" s="1310" t="e">
        <f t="shared" si="60"/>
        <v>#REF!</v>
      </c>
    </row>
    <row r="569" spans="1:11" ht="15" hidden="1" customHeight="1">
      <c r="A569" s="776"/>
      <c r="B569" s="1285" t="s">
        <v>11522</v>
      </c>
      <c r="C569" s="1285"/>
      <c r="D569" s="1309" t="s">
        <v>11523</v>
      </c>
      <c r="E569" s="1285"/>
      <c r="F569" s="1285"/>
      <c r="G569" s="1285" t="s">
        <v>347</v>
      </c>
      <c r="H569" s="1285"/>
      <c r="I569" s="1366">
        <f t="shared" si="75"/>
        <v>0</v>
      </c>
      <c r="J569" s="1310" t="e">
        <f>I569*#REF!</f>
        <v>#REF!</v>
      </c>
      <c r="K569" s="1310" t="e">
        <f t="shared" si="60"/>
        <v>#REF!</v>
      </c>
    </row>
    <row r="570" spans="1:11" ht="15" hidden="1" customHeight="1">
      <c r="A570" s="776"/>
      <c r="B570" s="1285" t="s">
        <v>11524</v>
      </c>
      <c r="C570" s="1285"/>
      <c r="D570" s="1309" t="s">
        <v>11525</v>
      </c>
      <c r="E570" s="1285"/>
      <c r="F570" s="1285"/>
      <c r="G570" s="1285" t="s">
        <v>347</v>
      </c>
      <c r="H570" s="1285"/>
      <c r="I570" s="1366">
        <f t="shared" si="75"/>
        <v>0</v>
      </c>
      <c r="J570" s="1310" t="e">
        <f>I570*#REF!</f>
        <v>#REF!</v>
      </c>
      <c r="K570" s="1310" t="e">
        <f t="shared" si="60"/>
        <v>#REF!</v>
      </c>
    </row>
    <row r="571" spans="1:11" ht="15" hidden="1" customHeight="1">
      <c r="A571" s="776"/>
      <c r="B571" s="1285" t="s">
        <v>11526</v>
      </c>
      <c r="C571" s="1285"/>
      <c r="D571" s="1309" t="s">
        <v>11527</v>
      </c>
      <c r="E571" s="1285"/>
      <c r="F571" s="1285"/>
      <c r="G571" s="1285" t="s">
        <v>347</v>
      </c>
      <c r="H571" s="1285"/>
      <c r="I571" s="1366">
        <f t="shared" si="75"/>
        <v>0</v>
      </c>
      <c r="J571" s="1310" t="e">
        <f>I571*#REF!</f>
        <v>#REF!</v>
      </c>
      <c r="K571" s="1310" t="e">
        <f t="shared" si="60"/>
        <v>#REF!</v>
      </c>
    </row>
    <row r="572" spans="1:11" ht="15" hidden="1" customHeight="1">
      <c r="A572" s="776"/>
      <c r="B572" s="2068"/>
      <c r="C572" s="1331"/>
      <c r="D572" s="2068"/>
      <c r="E572" s="1356"/>
      <c r="F572" s="1356"/>
      <c r="G572" s="1356"/>
      <c r="H572" s="1356"/>
      <c r="I572" s="1356"/>
      <c r="J572" s="1356"/>
      <c r="K572" s="1356"/>
    </row>
    <row r="573" spans="1:11" ht="15" hidden="1" customHeight="1">
      <c r="A573" s="776"/>
      <c r="B573" s="1318" t="s">
        <v>205</v>
      </c>
      <c r="C573" s="1318"/>
      <c r="D573" s="1319" t="s">
        <v>244</v>
      </c>
      <c r="E573" s="1318"/>
      <c r="F573" s="1318"/>
      <c r="G573" s="1318"/>
      <c r="H573" s="1318"/>
      <c r="I573" s="1320"/>
      <c r="J573" s="1320"/>
      <c r="K573" s="1320"/>
    </row>
    <row r="574" spans="1:11" ht="15" hidden="1" customHeight="1">
      <c r="A574" s="776"/>
      <c r="B574" s="1285" t="s">
        <v>851</v>
      </c>
      <c r="C574" s="1285"/>
      <c r="D574" s="1309" t="s">
        <v>852</v>
      </c>
      <c r="E574" s="1285"/>
      <c r="F574" s="1285"/>
      <c r="G574" s="1285"/>
      <c r="H574" s="1285"/>
      <c r="I574" s="1310"/>
      <c r="J574" s="1310"/>
      <c r="K574" s="1310"/>
    </row>
    <row r="575" spans="1:11" ht="15" hidden="1" customHeight="1">
      <c r="A575" s="776"/>
      <c r="B575" s="1285" t="s">
        <v>853</v>
      </c>
      <c r="C575" s="1285"/>
      <c r="D575" s="2073" t="s">
        <v>11528</v>
      </c>
      <c r="E575" s="1312"/>
      <c r="F575" s="1312"/>
      <c r="G575" s="2071" t="s">
        <v>347</v>
      </c>
      <c r="H575" s="1301"/>
      <c r="I575" s="1366">
        <f>H575*E575</f>
        <v>0</v>
      </c>
      <c r="J575" s="1366" t="e">
        <f>I575*#REF!</f>
        <v>#REF!</v>
      </c>
      <c r="K575" s="1366" t="e">
        <f t="shared" ref="K575" si="76">SUM(I575:J575)</f>
        <v>#REF!</v>
      </c>
    </row>
    <row r="576" spans="1:11" ht="15" hidden="1" customHeight="1">
      <c r="A576" s="776"/>
      <c r="B576" s="1285"/>
      <c r="C576" s="1285"/>
      <c r="D576" s="1309"/>
      <c r="E576" s="1285"/>
      <c r="F576" s="1285"/>
      <c r="G576" s="1285"/>
      <c r="H576" s="1285"/>
      <c r="I576" s="1310"/>
      <c r="J576" s="1310"/>
      <c r="K576" s="1310"/>
    </row>
    <row r="577" spans="1:11" ht="15" hidden="1" customHeight="1">
      <c r="A577" s="776"/>
      <c r="B577" s="1341" t="s">
        <v>11529</v>
      </c>
      <c r="C577" s="1341"/>
      <c r="D577" s="1342" t="s">
        <v>11530</v>
      </c>
      <c r="E577" s="1341"/>
      <c r="F577" s="1341"/>
      <c r="G577" s="1341"/>
      <c r="H577" s="1311"/>
      <c r="I577" s="1311"/>
      <c r="J577" s="1311"/>
      <c r="K577" s="1311"/>
    </row>
    <row r="578" spans="1:11" ht="15" hidden="1" customHeight="1">
      <c r="A578" s="776"/>
      <c r="B578" s="1285" t="s">
        <v>11531</v>
      </c>
      <c r="C578" s="2080" t="s">
        <v>11532</v>
      </c>
      <c r="D578" s="2078" t="s">
        <v>11533</v>
      </c>
      <c r="E578" s="1328"/>
      <c r="F578" s="1328"/>
      <c r="G578" s="1313" t="s">
        <v>322</v>
      </c>
      <c r="H578" s="1310"/>
      <c r="I578" s="1310">
        <f>H578*E578</f>
        <v>0</v>
      </c>
      <c r="J578" s="1310" t="e">
        <f>I578*#REF!</f>
        <v>#REF!</v>
      </c>
      <c r="K578" s="1310" t="e">
        <f t="shared" ref="K578:K580" si="77">SUM(I578:J578)</f>
        <v>#REF!</v>
      </c>
    </row>
    <row r="579" spans="1:11" ht="15" hidden="1" customHeight="1">
      <c r="A579" s="776"/>
      <c r="B579" s="1285" t="s">
        <v>11534</v>
      </c>
      <c r="C579" s="2080" t="s">
        <v>11532</v>
      </c>
      <c r="D579" s="2078" t="s">
        <v>11535</v>
      </c>
      <c r="E579" s="1328"/>
      <c r="F579" s="1328"/>
      <c r="G579" s="1313" t="s">
        <v>322</v>
      </c>
      <c r="H579" s="1310"/>
      <c r="I579" s="1310">
        <f t="shared" ref="I579:I580" si="78">H579*E579</f>
        <v>0</v>
      </c>
      <c r="J579" s="1310" t="e">
        <f>I579*#REF!</f>
        <v>#REF!</v>
      </c>
      <c r="K579" s="1310" t="e">
        <f t="shared" si="77"/>
        <v>#REF!</v>
      </c>
    </row>
    <row r="580" spans="1:11" ht="15" hidden="1" customHeight="1">
      <c r="A580" s="776"/>
      <c r="B580" s="1285" t="s">
        <v>11536</v>
      </c>
      <c r="C580" s="2080" t="s">
        <v>11532</v>
      </c>
      <c r="D580" s="2078" t="s">
        <v>11537</v>
      </c>
      <c r="E580" s="1328"/>
      <c r="F580" s="1328"/>
      <c r="G580" s="1313" t="s">
        <v>322</v>
      </c>
      <c r="H580" s="1310"/>
      <c r="I580" s="1310">
        <f t="shared" si="78"/>
        <v>0</v>
      </c>
      <c r="J580" s="1310" t="e">
        <f>I580*#REF!</f>
        <v>#REF!</v>
      </c>
      <c r="K580" s="1310" t="e">
        <f t="shared" si="77"/>
        <v>#REF!</v>
      </c>
    </row>
    <row r="581" spans="1:11" ht="15" hidden="1" customHeight="1">
      <c r="A581" s="776"/>
      <c r="B581" s="1285"/>
      <c r="C581" s="1285"/>
      <c r="D581" s="1309"/>
      <c r="E581" s="1285"/>
      <c r="F581" s="1285"/>
      <c r="G581" s="1285"/>
      <c r="H581" s="1285"/>
      <c r="I581" s="1310"/>
      <c r="J581" s="1310"/>
      <c r="K581" s="1310"/>
    </row>
    <row r="582" spans="1:11" ht="15" hidden="1" customHeight="1">
      <c r="A582" s="776"/>
      <c r="B582" s="1285" t="s">
        <v>859</v>
      </c>
      <c r="C582" s="1285"/>
      <c r="D582" s="1309" t="s">
        <v>860</v>
      </c>
      <c r="E582" s="1285"/>
      <c r="F582" s="1285"/>
      <c r="G582" s="1285" t="s">
        <v>347</v>
      </c>
      <c r="H582" s="1285"/>
      <c r="I582" s="1310">
        <f>H582*E582</f>
        <v>0</v>
      </c>
      <c r="J582" s="1310" t="e">
        <f>I582*#REF!</f>
        <v>#REF!</v>
      </c>
      <c r="K582" s="1310" t="e">
        <f t="shared" si="60"/>
        <v>#REF!</v>
      </c>
    </row>
    <row r="583" spans="1:11" ht="15" hidden="1" customHeight="1">
      <c r="A583" s="776"/>
      <c r="B583" s="1285" t="s">
        <v>11538</v>
      </c>
      <c r="C583" s="1285"/>
      <c r="D583" s="1309" t="s">
        <v>11539</v>
      </c>
      <c r="E583" s="1285"/>
      <c r="F583" s="1285"/>
      <c r="G583" s="1285" t="s">
        <v>487</v>
      </c>
      <c r="H583" s="1285"/>
      <c r="I583" s="1310">
        <f t="shared" ref="I583:I586" si="79">H583*E583</f>
        <v>0</v>
      </c>
      <c r="J583" s="1310" t="e">
        <f>I583*#REF!</f>
        <v>#REF!</v>
      </c>
      <c r="K583" s="1310" t="e">
        <f t="shared" si="60"/>
        <v>#REF!</v>
      </c>
    </row>
    <row r="584" spans="1:11" ht="15" hidden="1" customHeight="1">
      <c r="A584" s="776"/>
      <c r="B584" s="1285" t="s">
        <v>11540</v>
      </c>
      <c r="C584" s="1285"/>
      <c r="D584" s="1309" t="s">
        <v>11541</v>
      </c>
      <c r="E584" s="1285"/>
      <c r="F584" s="1285"/>
      <c r="G584" s="1285" t="s">
        <v>912</v>
      </c>
      <c r="H584" s="1285"/>
      <c r="I584" s="1310">
        <f t="shared" si="79"/>
        <v>0</v>
      </c>
      <c r="J584" s="1310" t="e">
        <f>I584*#REF!</f>
        <v>#REF!</v>
      </c>
      <c r="K584" s="1310" t="e">
        <f t="shared" si="60"/>
        <v>#REF!</v>
      </c>
    </row>
    <row r="585" spans="1:11" ht="15" hidden="1" customHeight="1">
      <c r="A585" s="776"/>
      <c r="B585" s="1285" t="s">
        <v>870</v>
      </c>
      <c r="C585" s="1285"/>
      <c r="D585" s="1309" t="s">
        <v>871</v>
      </c>
      <c r="E585" s="1285"/>
      <c r="F585" s="1285"/>
      <c r="G585" s="1285" t="s">
        <v>322</v>
      </c>
      <c r="H585" s="1285"/>
      <c r="I585" s="1310">
        <f t="shared" si="79"/>
        <v>0</v>
      </c>
      <c r="J585" s="1310" t="e">
        <f>I585*#REF!</f>
        <v>#REF!</v>
      </c>
      <c r="K585" s="1310" t="e">
        <f t="shared" si="60"/>
        <v>#REF!</v>
      </c>
    </row>
    <row r="586" spans="1:11" ht="15" hidden="1" customHeight="1">
      <c r="A586" s="776"/>
      <c r="B586" s="1285" t="s">
        <v>11542</v>
      </c>
      <c r="C586" s="1285"/>
      <c r="D586" s="1309" t="s">
        <v>11543</v>
      </c>
      <c r="E586" s="1285"/>
      <c r="F586" s="1285"/>
      <c r="G586" s="1285" t="s">
        <v>322</v>
      </c>
      <c r="H586" s="1285"/>
      <c r="I586" s="1310">
        <f t="shared" si="79"/>
        <v>0</v>
      </c>
      <c r="J586" s="1310" t="e">
        <f>I586*#REF!</f>
        <v>#REF!</v>
      </c>
      <c r="K586" s="1310" t="e">
        <f t="shared" si="60"/>
        <v>#REF!</v>
      </c>
    </row>
    <row r="587" spans="1:11" ht="15" hidden="1" customHeight="1">
      <c r="A587" s="776"/>
      <c r="B587" s="2068"/>
      <c r="C587" s="1331"/>
      <c r="D587" s="2068"/>
      <c r="E587" s="1356"/>
      <c r="F587" s="1356"/>
      <c r="G587" s="1356"/>
      <c r="H587" s="1310"/>
      <c r="I587" s="1310"/>
      <c r="J587" s="1310"/>
      <c r="K587" s="1310"/>
    </row>
    <row r="588" spans="1:11" ht="15" hidden="1" customHeight="1">
      <c r="A588" s="776"/>
      <c r="B588" s="2069" t="s">
        <v>11544</v>
      </c>
      <c r="C588" s="2070"/>
      <c r="D588" s="2070" t="s">
        <v>11545</v>
      </c>
      <c r="E588" s="2069"/>
      <c r="F588" s="2069"/>
      <c r="G588" s="2069" t="s">
        <v>912</v>
      </c>
      <c r="H588" s="2069"/>
      <c r="I588" s="1311" t="e">
        <f>H588*#REF!</f>
        <v>#REF!</v>
      </c>
      <c r="J588" s="1311" t="e">
        <f>I588*#REF!</f>
        <v>#REF!</v>
      </c>
      <c r="K588" s="1311" t="e">
        <f t="shared" si="60"/>
        <v>#REF!</v>
      </c>
    </row>
    <row r="589" spans="1:11" ht="15" hidden="1" customHeight="1">
      <c r="A589" s="776"/>
      <c r="B589" s="2068"/>
      <c r="C589" s="1331"/>
      <c r="D589" s="2077"/>
      <c r="E589" s="1356"/>
      <c r="F589" s="1356"/>
      <c r="G589" s="1356"/>
      <c r="H589" s="1310"/>
      <c r="I589" s="1310"/>
      <c r="J589" s="1310"/>
      <c r="K589" s="1310"/>
    </row>
    <row r="590" spans="1:11" ht="15" hidden="1" customHeight="1">
      <c r="A590" s="776"/>
      <c r="B590" s="2069" t="s">
        <v>11546</v>
      </c>
      <c r="C590" s="2070"/>
      <c r="D590" s="2070" t="s">
        <v>11547</v>
      </c>
      <c r="E590" s="2069"/>
      <c r="F590" s="2069"/>
      <c r="G590" s="2069" t="s">
        <v>912</v>
      </c>
      <c r="H590" s="2069"/>
      <c r="I590" s="1311" t="e">
        <f>H590*#REF!</f>
        <v>#REF!</v>
      </c>
      <c r="J590" s="1311" t="e">
        <f>I590*#REF!</f>
        <v>#REF!</v>
      </c>
      <c r="K590" s="1311" t="e">
        <f t="shared" si="60"/>
        <v>#REF!</v>
      </c>
    </row>
    <row r="591" spans="1:11" ht="15" hidden="1" customHeight="1">
      <c r="A591" s="776"/>
      <c r="B591" s="2068"/>
      <c r="C591" s="1331"/>
      <c r="D591" s="2077"/>
      <c r="E591" s="1356"/>
      <c r="F591" s="1356"/>
      <c r="G591" s="1356"/>
      <c r="H591" s="1310"/>
      <c r="I591" s="1310"/>
      <c r="J591" s="1310"/>
      <c r="K591" s="1310"/>
    </row>
    <row r="592" spans="1:11" ht="15" hidden="1" customHeight="1">
      <c r="A592" s="776"/>
      <c r="B592" s="2069" t="s">
        <v>11548</v>
      </c>
      <c r="C592" s="2070"/>
      <c r="D592" s="2070" t="s">
        <v>11549</v>
      </c>
      <c r="E592" s="2069"/>
      <c r="F592" s="2069"/>
      <c r="G592" s="2069" t="s">
        <v>912</v>
      </c>
      <c r="H592" s="2069"/>
      <c r="I592" s="1311" t="e">
        <f>H592*#REF!</f>
        <v>#REF!</v>
      </c>
      <c r="J592" s="1311" t="e">
        <f>I592*#REF!</f>
        <v>#REF!</v>
      </c>
      <c r="K592" s="1311" t="e">
        <f t="shared" si="60"/>
        <v>#REF!</v>
      </c>
    </row>
    <row r="593" spans="1:11" ht="15" hidden="1" customHeight="1">
      <c r="A593" s="776"/>
      <c r="B593" s="2068"/>
      <c r="C593" s="1331"/>
      <c r="D593" s="2077"/>
      <c r="E593" s="1356"/>
      <c r="F593" s="1356"/>
      <c r="G593" s="1356"/>
      <c r="H593" s="1310"/>
      <c r="I593" s="1310"/>
      <c r="J593" s="1310"/>
      <c r="K593" s="1310"/>
    </row>
    <row r="594" spans="1:11" ht="15" hidden="1" customHeight="1">
      <c r="A594" s="776"/>
      <c r="B594" s="2069" t="s">
        <v>11550</v>
      </c>
      <c r="C594" s="2070"/>
      <c r="D594" s="2070" t="s">
        <v>11551</v>
      </c>
      <c r="E594" s="2069"/>
      <c r="F594" s="2069"/>
      <c r="G594" s="2069" t="s">
        <v>912</v>
      </c>
      <c r="H594" s="2069"/>
      <c r="I594" s="1311" t="e">
        <f>H594*#REF!</f>
        <v>#REF!</v>
      </c>
      <c r="J594" s="1311" t="e">
        <f>I594*#REF!</f>
        <v>#REF!</v>
      </c>
      <c r="K594" s="1311" t="e">
        <f t="shared" si="60"/>
        <v>#REF!</v>
      </c>
    </row>
    <row r="595" spans="1:11" ht="15" hidden="1" customHeight="1">
      <c r="A595" s="776"/>
      <c r="B595" s="2068"/>
      <c r="C595" s="1331"/>
      <c r="D595" s="2077"/>
      <c r="E595" s="1356"/>
      <c r="F595" s="1356"/>
      <c r="G595" s="1356"/>
      <c r="H595" s="1310"/>
      <c r="I595" s="1310"/>
      <c r="J595" s="1310"/>
      <c r="K595" s="1310"/>
    </row>
    <row r="596" spans="1:11" ht="15" hidden="1" customHeight="1">
      <c r="A596" s="776"/>
      <c r="B596" s="2069" t="s">
        <v>11552</v>
      </c>
      <c r="C596" s="2070"/>
      <c r="D596" s="2070" t="s">
        <v>11553</v>
      </c>
      <c r="E596" s="2069"/>
      <c r="F596" s="2069"/>
      <c r="G596" s="2069" t="s">
        <v>912</v>
      </c>
      <c r="H596" s="2069"/>
      <c r="I596" s="1311" t="e">
        <f>H596*#REF!</f>
        <v>#REF!</v>
      </c>
      <c r="J596" s="1311" t="e">
        <f>I596*#REF!</f>
        <v>#REF!</v>
      </c>
      <c r="K596" s="1311" t="e">
        <f t="shared" si="60"/>
        <v>#REF!</v>
      </c>
    </row>
    <row r="597" spans="1:11" ht="15" hidden="1" customHeight="1">
      <c r="A597" s="776"/>
      <c r="B597" s="2068"/>
      <c r="C597" s="1331"/>
      <c r="D597" s="2077"/>
      <c r="E597" s="1356"/>
      <c r="F597" s="1356"/>
      <c r="G597" s="1356"/>
      <c r="H597" s="1310"/>
      <c r="I597" s="1310"/>
      <c r="J597" s="1310"/>
      <c r="K597" s="1310"/>
    </row>
    <row r="598" spans="1:11" ht="15" hidden="1" customHeight="1">
      <c r="A598" s="776"/>
      <c r="B598" s="2069" t="s">
        <v>11554</v>
      </c>
      <c r="C598" s="2070"/>
      <c r="D598" s="2070" t="s">
        <v>11555</v>
      </c>
      <c r="E598" s="2069"/>
      <c r="F598" s="2069"/>
      <c r="G598" s="2069" t="s">
        <v>912</v>
      </c>
      <c r="H598" s="2069"/>
      <c r="I598" s="1311" t="e">
        <f>H598*#REF!</f>
        <v>#REF!</v>
      </c>
      <c r="J598" s="1311" t="e">
        <f>I598*#REF!</f>
        <v>#REF!</v>
      </c>
      <c r="K598" s="1311" t="e">
        <f t="shared" ref="K598:K668" si="80">SUM(I598:J598)</f>
        <v>#REF!</v>
      </c>
    </row>
    <row r="599" spans="1:11" ht="15" hidden="1" customHeight="1">
      <c r="A599" s="776"/>
      <c r="B599" s="2068"/>
      <c r="C599" s="1331"/>
      <c r="D599" s="2077"/>
      <c r="E599" s="1356"/>
      <c r="F599" s="1356"/>
      <c r="G599" s="1356"/>
      <c r="H599" s="1310"/>
      <c r="I599" s="1310"/>
      <c r="J599" s="1310"/>
      <c r="K599" s="1310"/>
    </row>
    <row r="600" spans="1:11" ht="15" hidden="1" customHeight="1">
      <c r="A600" s="776"/>
      <c r="B600" s="2069" t="s">
        <v>11556</v>
      </c>
      <c r="C600" s="2070"/>
      <c r="D600" s="2070" t="s">
        <v>11557</v>
      </c>
      <c r="E600" s="2069"/>
      <c r="F600" s="2069"/>
      <c r="G600" s="2069" t="s">
        <v>912</v>
      </c>
      <c r="H600" s="2069"/>
      <c r="I600" s="1311" t="e">
        <f>H600*#REF!</f>
        <v>#REF!</v>
      </c>
      <c r="J600" s="1311" t="e">
        <f>I600*#REF!</f>
        <v>#REF!</v>
      </c>
      <c r="K600" s="1311" t="e">
        <f t="shared" si="80"/>
        <v>#REF!</v>
      </c>
    </row>
    <row r="601" spans="1:11" ht="15" hidden="1" customHeight="1">
      <c r="A601" s="776"/>
      <c r="B601" s="2068"/>
      <c r="C601" s="1331"/>
      <c r="D601" s="2068"/>
      <c r="E601" s="1356"/>
      <c r="F601" s="1356"/>
      <c r="G601" s="1356"/>
      <c r="H601" s="1356"/>
      <c r="I601" s="1356"/>
      <c r="J601" s="1356"/>
      <c r="K601" s="1356"/>
    </row>
    <row r="602" spans="1:11" ht="15" hidden="1" customHeight="1">
      <c r="A602" s="776"/>
      <c r="B602" s="1323" t="s">
        <v>207</v>
      </c>
      <c r="C602" s="1323"/>
      <c r="D602" s="1324" t="s">
        <v>208</v>
      </c>
      <c r="E602" s="1323"/>
      <c r="F602" s="1323"/>
      <c r="G602" s="1323"/>
      <c r="H602" s="1323"/>
      <c r="I602" s="1325">
        <f>SUM(I604:I615)</f>
        <v>0</v>
      </c>
      <c r="J602" s="1325" t="e">
        <f t="shared" ref="J602:K602" si="81">SUM(J604:J615)</f>
        <v>#REF!</v>
      </c>
      <c r="K602" s="1325" t="e">
        <f t="shared" si="81"/>
        <v>#REF!</v>
      </c>
    </row>
    <row r="603" spans="1:11" ht="15" hidden="1" customHeight="1">
      <c r="A603" s="776"/>
      <c r="B603" s="1318" t="s">
        <v>894</v>
      </c>
      <c r="C603" s="1318"/>
      <c r="D603" s="1319" t="s">
        <v>895</v>
      </c>
      <c r="E603" s="1318"/>
      <c r="F603" s="1318"/>
      <c r="G603" s="1318"/>
      <c r="H603" s="1318"/>
      <c r="I603" s="1318"/>
      <c r="J603" s="1318"/>
      <c r="K603" s="1318"/>
    </row>
    <row r="604" spans="1:11" ht="15" hidden="1" customHeight="1">
      <c r="A604" s="776"/>
      <c r="B604" s="1285" t="s">
        <v>11558</v>
      </c>
      <c r="C604" s="1285"/>
      <c r="D604" s="1309" t="s">
        <v>11559</v>
      </c>
      <c r="E604" s="1285"/>
      <c r="F604" s="1285"/>
      <c r="G604" s="1285"/>
      <c r="H604" s="1285"/>
      <c r="I604" s="1310"/>
      <c r="J604" s="1310"/>
      <c r="K604" s="1310"/>
    </row>
    <row r="605" spans="1:11" ht="15" hidden="1" customHeight="1">
      <c r="A605" s="776"/>
      <c r="B605" s="1341" t="s">
        <v>896</v>
      </c>
      <c r="C605" s="1341"/>
      <c r="D605" s="1342" t="s">
        <v>897</v>
      </c>
      <c r="E605" s="1341"/>
      <c r="F605" s="1341"/>
      <c r="G605" s="1341"/>
      <c r="H605" s="1311"/>
      <c r="I605" s="1311"/>
      <c r="J605" s="1311"/>
      <c r="K605" s="1311"/>
    </row>
    <row r="606" spans="1:11" ht="15" hidden="1" customHeight="1">
      <c r="A606" s="776"/>
      <c r="B606" s="2146" t="s">
        <v>11560</v>
      </c>
      <c r="C606" s="2146" t="s">
        <v>11561</v>
      </c>
      <c r="D606" s="2078" t="s">
        <v>11562</v>
      </c>
      <c r="E606" s="1328"/>
      <c r="F606" s="1328"/>
      <c r="G606" s="1313" t="s">
        <v>322</v>
      </c>
      <c r="H606" s="1310"/>
      <c r="I606" s="1310">
        <f>H606*E606</f>
        <v>0</v>
      </c>
      <c r="J606" s="1310" t="e">
        <f>I606*#REF!</f>
        <v>#REF!</v>
      </c>
      <c r="K606" s="1310" t="e">
        <f t="shared" ref="K606:K610" si="82">SUM(I606:J606)</f>
        <v>#REF!</v>
      </c>
    </row>
    <row r="607" spans="1:11" ht="15" hidden="1" customHeight="1">
      <c r="A607" s="776"/>
      <c r="B607" s="2080" t="s">
        <v>11563</v>
      </c>
      <c r="C607" s="2080" t="s">
        <v>11564</v>
      </c>
      <c r="D607" s="2078" t="s">
        <v>11565</v>
      </c>
      <c r="E607" s="1328"/>
      <c r="F607" s="1328"/>
      <c r="G607" s="1313" t="s">
        <v>322</v>
      </c>
      <c r="H607" s="1310"/>
      <c r="I607" s="1310">
        <f t="shared" ref="I607:I615" si="83">H607*E607</f>
        <v>0</v>
      </c>
      <c r="J607" s="1310" t="e">
        <f>I607*#REF!</f>
        <v>#REF!</v>
      </c>
      <c r="K607" s="1310" t="e">
        <f t="shared" si="82"/>
        <v>#REF!</v>
      </c>
    </row>
    <row r="608" spans="1:11" ht="15" hidden="1" customHeight="1">
      <c r="A608" s="776"/>
      <c r="B608" s="2080" t="s">
        <v>11566</v>
      </c>
      <c r="C608" s="2080" t="s">
        <v>11567</v>
      </c>
      <c r="D608" s="2078" t="s">
        <v>11568</v>
      </c>
      <c r="E608" s="1328"/>
      <c r="F608" s="1328"/>
      <c r="G608" s="1313" t="s">
        <v>322</v>
      </c>
      <c r="H608" s="1310"/>
      <c r="I608" s="1310">
        <f t="shared" si="83"/>
        <v>0</v>
      </c>
      <c r="J608" s="1310" t="e">
        <f>I608*#REF!</f>
        <v>#REF!</v>
      </c>
      <c r="K608" s="1310" t="e">
        <f t="shared" si="82"/>
        <v>#REF!</v>
      </c>
    </row>
    <row r="609" spans="1:11" ht="15" hidden="1" customHeight="1">
      <c r="A609" s="776"/>
      <c r="B609" s="2080" t="s">
        <v>11569</v>
      </c>
      <c r="C609" s="2080" t="s">
        <v>11570</v>
      </c>
      <c r="D609" s="2078" t="s">
        <v>11571</v>
      </c>
      <c r="E609" s="1328"/>
      <c r="F609" s="1328"/>
      <c r="G609" s="1313" t="s">
        <v>322</v>
      </c>
      <c r="H609" s="1310"/>
      <c r="I609" s="1310">
        <f t="shared" si="83"/>
        <v>0</v>
      </c>
      <c r="J609" s="1310" t="e">
        <f>I609*#REF!</f>
        <v>#REF!</v>
      </c>
      <c r="K609" s="1310" t="e">
        <f t="shared" si="82"/>
        <v>#REF!</v>
      </c>
    </row>
    <row r="610" spans="1:11" ht="15" hidden="1" customHeight="1">
      <c r="A610" s="776"/>
      <c r="B610" s="2080" t="s">
        <v>11572</v>
      </c>
      <c r="C610" s="2080" t="s">
        <v>11573</v>
      </c>
      <c r="D610" s="2078" t="s">
        <v>11574</v>
      </c>
      <c r="E610" s="1328"/>
      <c r="F610" s="1328"/>
      <c r="G610" s="1313" t="s">
        <v>322</v>
      </c>
      <c r="H610" s="1310"/>
      <c r="I610" s="1310">
        <f t="shared" si="83"/>
        <v>0</v>
      </c>
      <c r="J610" s="1310" t="e">
        <f>I610*#REF!</f>
        <v>#REF!</v>
      </c>
      <c r="K610" s="1310" t="e">
        <f t="shared" si="82"/>
        <v>#REF!</v>
      </c>
    </row>
    <row r="611" spans="1:11" ht="15" hidden="1" customHeight="1">
      <c r="A611" s="776"/>
      <c r="B611" s="2080" t="s">
        <v>11575</v>
      </c>
      <c r="C611" s="2080" t="s">
        <v>11576</v>
      </c>
      <c r="D611" s="2078" t="s">
        <v>11577</v>
      </c>
      <c r="E611" s="2079"/>
      <c r="F611" s="2079"/>
      <c r="G611" s="1313" t="s">
        <v>322</v>
      </c>
      <c r="H611" s="1373"/>
      <c r="I611" s="1310">
        <f>H611*E611</f>
        <v>0</v>
      </c>
      <c r="J611" s="1310" t="e">
        <f>I611*#REF!</f>
        <v>#REF!</v>
      </c>
      <c r="K611" s="1310" t="e">
        <f>SUM(I611:J611)</f>
        <v>#REF!</v>
      </c>
    </row>
    <row r="612" spans="1:11" ht="15" hidden="1" customHeight="1">
      <c r="A612" s="776"/>
      <c r="B612" s="2080" t="s">
        <v>898</v>
      </c>
      <c r="C612" s="2080" t="s">
        <v>11578</v>
      </c>
      <c r="D612" s="2078" t="s">
        <v>11579</v>
      </c>
      <c r="E612" s="2079"/>
      <c r="F612" s="2079"/>
      <c r="G612" s="1313" t="s">
        <v>322</v>
      </c>
      <c r="H612" s="1373"/>
      <c r="I612" s="1310">
        <f>H612*E612</f>
        <v>0</v>
      </c>
      <c r="J612" s="1310" t="e">
        <f>I612*#REF!</f>
        <v>#REF!</v>
      </c>
      <c r="K612" s="1310" t="e">
        <f>SUM(I612:J612)</f>
        <v>#REF!</v>
      </c>
    </row>
    <row r="613" spans="1:11" ht="15" hidden="1" customHeight="1">
      <c r="A613" s="776"/>
      <c r="B613" s="2080"/>
      <c r="C613" s="2080"/>
      <c r="D613" s="2078"/>
      <c r="E613" s="1285"/>
      <c r="F613" s="1285"/>
      <c r="G613" s="1313"/>
      <c r="H613" s="1310"/>
      <c r="I613" s="1310"/>
      <c r="J613" s="1310"/>
      <c r="K613" s="1310"/>
    </row>
    <row r="614" spans="1:11" ht="15" hidden="1" customHeight="1">
      <c r="A614" s="776"/>
      <c r="B614" s="1285" t="s">
        <v>910</v>
      </c>
      <c r="C614" s="1285"/>
      <c r="D614" s="1309" t="s">
        <v>911</v>
      </c>
      <c r="E614" s="1285"/>
      <c r="F614" s="1285"/>
      <c r="G614" s="1313" t="s">
        <v>322</v>
      </c>
      <c r="H614" s="1285"/>
      <c r="I614" s="1310">
        <f t="shared" si="83"/>
        <v>0</v>
      </c>
      <c r="J614" s="1310" t="e">
        <f>I614*#REF!</f>
        <v>#REF!</v>
      </c>
      <c r="K614" s="1310" t="e">
        <f t="shared" si="80"/>
        <v>#REF!</v>
      </c>
    </row>
    <row r="615" spans="1:11" ht="15" hidden="1" customHeight="1">
      <c r="A615" s="776"/>
      <c r="B615" s="1285" t="s">
        <v>11580</v>
      </c>
      <c r="C615" s="1285"/>
      <c r="D615" s="1309" t="s">
        <v>11581</v>
      </c>
      <c r="E615" s="1285"/>
      <c r="F615" s="1285"/>
      <c r="G615" s="1313" t="s">
        <v>322</v>
      </c>
      <c r="H615" s="1285"/>
      <c r="I615" s="1310">
        <f t="shared" si="83"/>
        <v>0</v>
      </c>
      <c r="J615" s="1310" t="e">
        <f>I615*#REF!</f>
        <v>#REF!</v>
      </c>
      <c r="K615" s="1310" t="e">
        <f t="shared" si="80"/>
        <v>#REF!</v>
      </c>
    </row>
    <row r="616" spans="1:11" ht="15" hidden="1" customHeight="1">
      <c r="A616" s="776"/>
      <c r="B616" s="2068"/>
      <c r="C616" s="1331"/>
      <c r="D616" s="2077"/>
      <c r="E616" s="1356"/>
      <c r="F616" s="1356"/>
      <c r="G616" s="1356"/>
      <c r="H616" s="1356"/>
      <c r="I616" s="1356"/>
      <c r="J616" s="1356"/>
      <c r="K616" s="1356"/>
    </row>
    <row r="617" spans="1:11" ht="15" hidden="1" customHeight="1">
      <c r="A617" s="776"/>
      <c r="B617" s="1318" t="s">
        <v>952</v>
      </c>
      <c r="C617" s="1318"/>
      <c r="D617" s="1319" t="s">
        <v>209</v>
      </c>
      <c r="E617" s="1318"/>
      <c r="F617" s="1318"/>
      <c r="G617" s="1318"/>
      <c r="H617" s="1318"/>
      <c r="I617" s="1318"/>
      <c r="J617" s="1318"/>
      <c r="K617" s="1318"/>
    </row>
    <row r="618" spans="1:11" ht="15" hidden="1" customHeight="1">
      <c r="A618" s="776"/>
      <c r="B618" s="1315" t="s">
        <v>954</v>
      </c>
      <c r="C618" s="1315"/>
      <c r="D618" s="1316" t="s">
        <v>895</v>
      </c>
      <c r="E618" s="1315"/>
      <c r="F618" s="1315"/>
      <c r="G618" s="1315"/>
      <c r="H618" s="1315"/>
      <c r="I618" s="1315"/>
      <c r="J618" s="1315"/>
      <c r="K618" s="1315"/>
    </row>
    <row r="619" spans="1:11" ht="15" hidden="1" customHeight="1">
      <c r="A619" s="776"/>
      <c r="B619" s="1285" t="s">
        <v>11582</v>
      </c>
      <c r="C619" s="1285"/>
      <c r="D619" s="1309" t="s">
        <v>11583</v>
      </c>
      <c r="E619" s="1285" t="s">
        <v>912</v>
      </c>
      <c r="F619" s="1285"/>
      <c r="G619" s="1285"/>
      <c r="H619" s="1285"/>
      <c r="I619" s="1310">
        <f t="shared" ref="I619:I669" si="84">H619*G619</f>
        <v>0</v>
      </c>
      <c r="J619" s="1310" t="e">
        <f>I619*#REF!</f>
        <v>#REF!</v>
      </c>
      <c r="K619" s="1310" t="e">
        <f t="shared" si="80"/>
        <v>#REF!</v>
      </c>
    </row>
    <row r="620" spans="1:11" ht="15" hidden="1" customHeight="1">
      <c r="A620" s="776"/>
      <c r="B620" s="1285" t="s">
        <v>11584</v>
      </c>
      <c r="C620" s="1285"/>
      <c r="D620" s="1309" t="s">
        <v>11585</v>
      </c>
      <c r="E620" s="1285" t="s">
        <v>912</v>
      </c>
      <c r="F620" s="1285"/>
      <c r="G620" s="1285"/>
      <c r="H620" s="1285"/>
      <c r="I620" s="1310">
        <f t="shared" si="84"/>
        <v>0</v>
      </c>
      <c r="J620" s="1310" t="e">
        <f>I620*#REF!</f>
        <v>#REF!</v>
      </c>
      <c r="K620" s="1310" t="e">
        <f t="shared" si="80"/>
        <v>#REF!</v>
      </c>
    </row>
    <row r="621" spans="1:11" ht="15" hidden="1" customHeight="1">
      <c r="A621" s="776"/>
      <c r="B621" s="1285" t="s">
        <v>11586</v>
      </c>
      <c r="C621" s="1285"/>
      <c r="D621" s="1309" t="s">
        <v>11587</v>
      </c>
      <c r="E621" s="1285" t="s">
        <v>912</v>
      </c>
      <c r="F621" s="1285"/>
      <c r="G621" s="1285"/>
      <c r="H621" s="1285"/>
      <c r="I621" s="1310">
        <f t="shared" si="84"/>
        <v>0</v>
      </c>
      <c r="J621" s="1310" t="e">
        <f>I621*#REF!</f>
        <v>#REF!</v>
      </c>
      <c r="K621" s="1310" t="e">
        <f t="shared" si="80"/>
        <v>#REF!</v>
      </c>
    </row>
    <row r="622" spans="1:11" ht="15" hidden="1" customHeight="1">
      <c r="A622" s="776"/>
      <c r="B622" s="1285" t="s">
        <v>955</v>
      </c>
      <c r="C622" s="1285"/>
      <c r="D622" s="1309" t="s">
        <v>956</v>
      </c>
      <c r="E622" s="1285" t="s">
        <v>912</v>
      </c>
      <c r="F622" s="1285"/>
      <c r="G622" s="1285"/>
      <c r="H622" s="1285"/>
      <c r="I622" s="1310">
        <f t="shared" si="84"/>
        <v>0</v>
      </c>
      <c r="J622" s="1310" t="e">
        <f>I622*#REF!</f>
        <v>#REF!</v>
      </c>
      <c r="K622" s="1310" t="e">
        <f t="shared" si="80"/>
        <v>#REF!</v>
      </c>
    </row>
    <row r="623" spans="1:11" ht="15" hidden="1" customHeight="1">
      <c r="A623" s="776"/>
      <c r="B623" s="1285" t="s">
        <v>11588</v>
      </c>
      <c r="C623" s="1285"/>
      <c r="D623" s="1309" t="s">
        <v>11589</v>
      </c>
      <c r="E623" s="1285" t="s">
        <v>912</v>
      </c>
      <c r="F623" s="1285"/>
      <c r="G623" s="1285"/>
      <c r="H623" s="1285"/>
      <c r="I623" s="1310">
        <f t="shared" si="84"/>
        <v>0</v>
      </c>
      <c r="J623" s="1310" t="e">
        <f>I623*#REF!</f>
        <v>#REF!</v>
      </c>
      <c r="K623" s="1310" t="e">
        <f t="shared" si="80"/>
        <v>#REF!</v>
      </c>
    </row>
    <row r="624" spans="1:11" ht="15" hidden="1" customHeight="1">
      <c r="A624" s="776"/>
      <c r="B624" s="1285" t="s">
        <v>11590</v>
      </c>
      <c r="C624" s="1285"/>
      <c r="D624" s="1309" t="s">
        <v>11591</v>
      </c>
      <c r="E624" s="1285" t="s">
        <v>912</v>
      </c>
      <c r="F624" s="1285"/>
      <c r="G624" s="1285"/>
      <c r="H624" s="1285"/>
      <c r="I624" s="1310">
        <f t="shared" si="84"/>
        <v>0</v>
      </c>
      <c r="J624" s="1310" t="e">
        <f>I624*#REF!</f>
        <v>#REF!</v>
      </c>
      <c r="K624" s="1310" t="e">
        <f t="shared" si="80"/>
        <v>#REF!</v>
      </c>
    </row>
    <row r="625" spans="1:11" ht="15" hidden="1" customHeight="1">
      <c r="A625" s="776"/>
      <c r="B625" s="2068"/>
      <c r="C625" s="1331"/>
      <c r="D625" s="2068"/>
      <c r="E625" s="1356"/>
      <c r="F625" s="1356"/>
      <c r="G625" s="1356"/>
      <c r="H625" s="1356"/>
      <c r="I625" s="1356"/>
      <c r="J625" s="1356"/>
      <c r="K625" s="1356"/>
    </row>
    <row r="626" spans="1:11" ht="15" hidden="1" customHeight="1">
      <c r="A626" s="776"/>
      <c r="B626" s="1318" t="s">
        <v>11592</v>
      </c>
      <c r="C626" s="1318"/>
      <c r="D626" s="1319" t="s">
        <v>11593</v>
      </c>
      <c r="E626" s="1318"/>
      <c r="F626" s="1318"/>
      <c r="G626" s="1318"/>
      <c r="H626" s="1318"/>
      <c r="I626" s="1318"/>
      <c r="J626" s="1318"/>
      <c r="K626" s="1318"/>
    </row>
    <row r="627" spans="1:11" ht="15" hidden="1" customHeight="1">
      <c r="A627" s="776"/>
      <c r="B627" s="1315" t="s">
        <v>11594</v>
      </c>
      <c r="C627" s="1315"/>
      <c r="D627" s="1316" t="s">
        <v>244</v>
      </c>
      <c r="E627" s="1315"/>
      <c r="F627" s="1315"/>
      <c r="G627" s="1315"/>
      <c r="H627" s="1315"/>
      <c r="I627" s="1315"/>
      <c r="J627" s="1315"/>
      <c r="K627" s="1315"/>
    </row>
    <row r="628" spans="1:11" ht="15" hidden="1" customHeight="1">
      <c r="A628" s="776"/>
      <c r="B628" s="1285" t="s">
        <v>11595</v>
      </c>
      <c r="C628" s="1285"/>
      <c r="D628" s="1309" t="s">
        <v>11596</v>
      </c>
      <c r="E628" s="1285" t="s">
        <v>912</v>
      </c>
      <c r="F628" s="1285"/>
      <c r="G628" s="1285"/>
      <c r="H628" s="1285"/>
      <c r="I628" s="1310">
        <f t="shared" si="84"/>
        <v>0</v>
      </c>
      <c r="J628" s="1310" t="e">
        <f>I628*#REF!</f>
        <v>#REF!</v>
      </c>
      <c r="K628" s="1310" t="e">
        <f t="shared" si="80"/>
        <v>#REF!</v>
      </c>
    </row>
    <row r="629" spans="1:11" ht="15" hidden="1" customHeight="1">
      <c r="A629" s="776"/>
      <c r="B629" s="1285" t="s">
        <v>11597</v>
      </c>
      <c r="C629" s="1285"/>
      <c r="D629" s="1309" t="s">
        <v>11598</v>
      </c>
      <c r="E629" s="1285" t="s">
        <v>912</v>
      </c>
      <c r="F629" s="1285"/>
      <c r="G629" s="1285"/>
      <c r="H629" s="1285"/>
      <c r="I629" s="1310">
        <f t="shared" si="84"/>
        <v>0</v>
      </c>
      <c r="J629" s="1310" t="e">
        <f>I629*#REF!</f>
        <v>#REF!</v>
      </c>
      <c r="K629" s="1310" t="e">
        <f t="shared" si="80"/>
        <v>#REF!</v>
      </c>
    </row>
    <row r="630" spans="1:11" ht="15" hidden="1" customHeight="1">
      <c r="A630" s="776"/>
      <c r="B630" s="1285" t="s">
        <v>11599</v>
      </c>
      <c r="C630" s="1285"/>
      <c r="D630" s="1309" t="s">
        <v>11600</v>
      </c>
      <c r="E630" s="1285" t="s">
        <v>347</v>
      </c>
      <c r="F630" s="1285"/>
      <c r="G630" s="1285"/>
      <c r="H630" s="1285"/>
      <c r="I630" s="1310">
        <f t="shared" si="84"/>
        <v>0</v>
      </c>
      <c r="J630" s="1310" t="e">
        <f>I630*#REF!</f>
        <v>#REF!</v>
      </c>
      <c r="K630" s="1310" t="e">
        <f t="shared" si="80"/>
        <v>#REF!</v>
      </c>
    </row>
    <row r="631" spans="1:11" ht="15" hidden="1" customHeight="1">
      <c r="A631" s="776"/>
      <c r="B631" s="1285" t="s">
        <v>11601</v>
      </c>
      <c r="C631" s="1285"/>
      <c r="D631" s="1309" t="s">
        <v>11602</v>
      </c>
      <c r="E631" s="1285" t="s">
        <v>322</v>
      </c>
      <c r="F631" s="1285"/>
      <c r="G631" s="1285"/>
      <c r="H631" s="1285"/>
      <c r="I631" s="1310">
        <f t="shared" si="84"/>
        <v>0</v>
      </c>
      <c r="J631" s="1310" t="e">
        <f>I631*#REF!</f>
        <v>#REF!</v>
      </c>
      <c r="K631" s="1310" t="e">
        <f t="shared" si="80"/>
        <v>#REF!</v>
      </c>
    </row>
    <row r="632" spans="1:11" ht="15" hidden="1" customHeight="1">
      <c r="A632" s="776"/>
      <c r="B632" s="1285" t="s">
        <v>11603</v>
      </c>
      <c r="C632" s="1285"/>
      <c r="D632" s="1309" t="s">
        <v>11604</v>
      </c>
      <c r="E632" s="1285" t="s">
        <v>322</v>
      </c>
      <c r="F632" s="1285"/>
      <c r="G632" s="1285"/>
      <c r="H632" s="1285"/>
      <c r="I632" s="1310">
        <f t="shared" si="84"/>
        <v>0</v>
      </c>
      <c r="J632" s="1310" t="e">
        <f>I632*#REF!</f>
        <v>#REF!</v>
      </c>
      <c r="K632" s="1310" t="e">
        <f t="shared" si="80"/>
        <v>#REF!</v>
      </c>
    </row>
    <row r="633" spans="1:11" ht="15" hidden="1" customHeight="1">
      <c r="A633" s="776"/>
      <c r="B633" s="1285" t="s">
        <v>11605</v>
      </c>
      <c r="C633" s="1285"/>
      <c r="D633" s="1309" t="s">
        <v>11606</v>
      </c>
      <c r="E633" s="1285" t="s">
        <v>322</v>
      </c>
      <c r="F633" s="1285"/>
      <c r="G633" s="1285"/>
      <c r="H633" s="1285"/>
      <c r="I633" s="1310">
        <f t="shared" si="84"/>
        <v>0</v>
      </c>
      <c r="J633" s="1310" t="e">
        <f>I633*#REF!</f>
        <v>#REF!</v>
      </c>
      <c r="K633" s="1310" t="e">
        <f t="shared" si="80"/>
        <v>#REF!</v>
      </c>
    </row>
    <row r="634" spans="1:11" ht="15" hidden="1" customHeight="1">
      <c r="A634" s="776"/>
      <c r="B634" s="1285" t="s">
        <v>11607</v>
      </c>
      <c r="C634" s="1285"/>
      <c r="D634" s="1309" t="s">
        <v>11608</v>
      </c>
      <c r="E634" s="1285" t="s">
        <v>912</v>
      </c>
      <c r="F634" s="1285"/>
      <c r="G634" s="1285"/>
      <c r="H634" s="1285"/>
      <c r="I634" s="1310">
        <f t="shared" si="84"/>
        <v>0</v>
      </c>
      <c r="J634" s="1310" t="e">
        <f>I634*#REF!</f>
        <v>#REF!</v>
      </c>
      <c r="K634" s="1310" t="e">
        <f t="shared" si="80"/>
        <v>#REF!</v>
      </c>
    </row>
    <row r="635" spans="1:11" ht="15" hidden="1" customHeight="1">
      <c r="A635" s="776"/>
      <c r="B635" s="1285" t="s">
        <v>11609</v>
      </c>
      <c r="C635" s="1285"/>
      <c r="D635" s="1309" t="s">
        <v>11610</v>
      </c>
      <c r="E635" s="1285" t="s">
        <v>912</v>
      </c>
      <c r="F635" s="1285"/>
      <c r="G635" s="1285"/>
      <c r="H635" s="1285"/>
      <c r="I635" s="1310">
        <f t="shared" si="84"/>
        <v>0</v>
      </c>
      <c r="J635" s="1310" t="e">
        <f>I635*#REF!</f>
        <v>#REF!</v>
      </c>
      <c r="K635" s="1310" t="e">
        <f t="shared" si="80"/>
        <v>#REF!</v>
      </c>
    </row>
    <row r="636" spans="1:11" ht="15" hidden="1" customHeight="1">
      <c r="A636" s="776"/>
      <c r="B636" s="2068"/>
      <c r="C636" s="1331"/>
      <c r="D636" s="2068"/>
      <c r="E636" s="1356"/>
      <c r="F636" s="1356"/>
      <c r="G636" s="1356"/>
      <c r="H636" s="1356"/>
      <c r="I636" s="1356"/>
      <c r="J636" s="1356"/>
      <c r="K636" s="1356"/>
    </row>
    <row r="637" spans="1:11" ht="15" hidden="1" customHeight="1">
      <c r="A637" s="776"/>
      <c r="B637" s="1315" t="s">
        <v>11611</v>
      </c>
      <c r="C637" s="1315"/>
      <c r="D637" s="1316" t="s">
        <v>11612</v>
      </c>
      <c r="E637" s="1315"/>
      <c r="F637" s="1315"/>
      <c r="G637" s="1315"/>
      <c r="H637" s="1315"/>
      <c r="I637" s="1315"/>
      <c r="J637" s="1315"/>
      <c r="K637" s="1315"/>
    </row>
    <row r="638" spans="1:11" ht="15" hidden="1" customHeight="1">
      <c r="A638" s="776"/>
      <c r="B638" s="1285" t="s">
        <v>11613</v>
      </c>
      <c r="C638" s="1285"/>
      <c r="D638" s="1309" t="s">
        <v>11614</v>
      </c>
      <c r="E638" s="1285" t="s">
        <v>368</v>
      </c>
      <c r="F638" s="1285"/>
      <c r="G638" s="1285"/>
      <c r="H638" s="1310"/>
      <c r="I638" s="1310">
        <f t="shared" si="84"/>
        <v>0</v>
      </c>
      <c r="J638" s="1310" t="e">
        <f>I638*#REF!</f>
        <v>#REF!</v>
      </c>
      <c r="K638" s="1310" t="e">
        <f t="shared" si="80"/>
        <v>#REF!</v>
      </c>
    </row>
    <row r="639" spans="1:11" ht="15" hidden="1" customHeight="1">
      <c r="A639" s="776"/>
      <c r="B639" s="1285" t="s">
        <v>11615</v>
      </c>
      <c r="C639" s="1285"/>
      <c r="D639" s="1309" t="s">
        <v>11616</v>
      </c>
      <c r="E639" s="1285" t="s">
        <v>468</v>
      </c>
      <c r="F639" s="1285"/>
      <c r="G639" s="1285"/>
      <c r="H639" s="1310"/>
      <c r="I639" s="1310">
        <f t="shared" si="84"/>
        <v>0</v>
      </c>
      <c r="J639" s="1310" t="e">
        <f>I639*#REF!</f>
        <v>#REF!</v>
      </c>
      <c r="K639" s="1310" t="e">
        <f t="shared" si="80"/>
        <v>#REF!</v>
      </c>
    </row>
    <row r="640" spans="1:11" ht="15" hidden="1" customHeight="1">
      <c r="A640" s="776"/>
      <c r="B640" s="1285" t="s">
        <v>11617</v>
      </c>
      <c r="C640" s="1285"/>
      <c r="D640" s="1309" t="s">
        <v>11618</v>
      </c>
      <c r="E640" s="1285" t="s">
        <v>468</v>
      </c>
      <c r="F640" s="1285"/>
      <c r="G640" s="1285"/>
      <c r="H640" s="1310"/>
      <c r="I640" s="1310">
        <f t="shared" si="84"/>
        <v>0</v>
      </c>
      <c r="J640" s="1310" t="e">
        <f>I640*#REF!</f>
        <v>#REF!</v>
      </c>
      <c r="K640" s="1310" t="e">
        <f t="shared" si="80"/>
        <v>#REF!</v>
      </c>
    </row>
    <row r="641" spans="1:11" ht="15" hidden="1" customHeight="1">
      <c r="A641" s="776"/>
      <c r="B641" s="1285" t="s">
        <v>11619</v>
      </c>
      <c r="C641" s="1285"/>
      <c r="D641" s="1309" t="s">
        <v>11620</v>
      </c>
      <c r="E641" s="1285" t="s">
        <v>468</v>
      </c>
      <c r="F641" s="1285"/>
      <c r="G641" s="1285"/>
      <c r="H641" s="1310"/>
      <c r="I641" s="1310">
        <f t="shared" si="84"/>
        <v>0</v>
      </c>
      <c r="J641" s="1310" t="e">
        <f>I641*#REF!</f>
        <v>#REF!</v>
      </c>
      <c r="K641" s="1310" t="e">
        <f t="shared" si="80"/>
        <v>#REF!</v>
      </c>
    </row>
    <row r="642" spans="1:11" ht="15" hidden="1" customHeight="1">
      <c r="A642" s="776"/>
      <c r="B642" s="2068"/>
      <c r="C642" s="1331"/>
      <c r="D642" s="2077"/>
      <c r="E642" s="1356"/>
      <c r="F642" s="1356"/>
      <c r="G642" s="1356"/>
      <c r="H642" s="1356"/>
      <c r="I642" s="1356"/>
      <c r="J642" s="1356"/>
      <c r="K642" s="1356"/>
    </row>
    <row r="643" spans="1:11" ht="15" hidden="1" customHeight="1">
      <c r="A643" s="776"/>
      <c r="B643" s="1315" t="s">
        <v>11621</v>
      </c>
      <c r="C643" s="1315"/>
      <c r="D643" s="1316" t="s">
        <v>11622</v>
      </c>
      <c r="E643" s="1315"/>
      <c r="F643" s="1315"/>
      <c r="G643" s="1315"/>
      <c r="H643" s="1315"/>
      <c r="I643" s="1315"/>
      <c r="J643" s="1315"/>
      <c r="K643" s="1315"/>
    </row>
    <row r="644" spans="1:11" ht="15" hidden="1" customHeight="1">
      <c r="A644" s="776"/>
      <c r="B644" s="1285" t="s">
        <v>11623</v>
      </c>
      <c r="C644" s="1285"/>
      <c r="D644" s="1309" t="s">
        <v>11624</v>
      </c>
      <c r="E644" s="1285" t="s">
        <v>322</v>
      </c>
      <c r="F644" s="1285"/>
      <c r="G644" s="1333"/>
      <c r="H644" s="1310"/>
      <c r="I644" s="1310">
        <f t="shared" si="84"/>
        <v>0</v>
      </c>
      <c r="J644" s="1310" t="e">
        <f>I644*#REF!</f>
        <v>#REF!</v>
      </c>
      <c r="K644" s="1310" t="e">
        <f t="shared" si="80"/>
        <v>#REF!</v>
      </c>
    </row>
    <row r="645" spans="1:11" ht="15" hidden="1" customHeight="1">
      <c r="A645" s="776"/>
      <c r="B645" s="1285" t="s">
        <v>11625</v>
      </c>
      <c r="C645" s="1285"/>
      <c r="D645" s="1309" t="s">
        <v>11626</v>
      </c>
      <c r="E645" s="1285" t="s">
        <v>322</v>
      </c>
      <c r="F645" s="1285"/>
      <c r="G645" s="1333"/>
      <c r="H645" s="1310"/>
      <c r="I645" s="1310">
        <f t="shared" si="84"/>
        <v>0</v>
      </c>
      <c r="J645" s="1310" t="e">
        <f>I645*#REF!</f>
        <v>#REF!</v>
      </c>
      <c r="K645" s="1310" t="e">
        <f t="shared" si="80"/>
        <v>#REF!</v>
      </c>
    </row>
    <row r="646" spans="1:11" ht="15" hidden="1" customHeight="1">
      <c r="A646" s="776"/>
      <c r="B646" s="1285" t="s">
        <v>11627</v>
      </c>
      <c r="C646" s="1285"/>
      <c r="D646" s="1309" t="s">
        <v>11628</v>
      </c>
      <c r="E646" s="1285" t="s">
        <v>322</v>
      </c>
      <c r="F646" s="1285"/>
      <c r="G646" s="1333"/>
      <c r="H646" s="1310"/>
      <c r="I646" s="1310">
        <f t="shared" si="84"/>
        <v>0</v>
      </c>
      <c r="J646" s="1310" t="e">
        <f>I646*#REF!</f>
        <v>#REF!</v>
      </c>
      <c r="K646" s="1310" t="e">
        <f t="shared" si="80"/>
        <v>#REF!</v>
      </c>
    </row>
    <row r="647" spans="1:11" ht="15" hidden="1" customHeight="1">
      <c r="A647" s="776"/>
      <c r="B647" s="1285" t="s">
        <v>11629</v>
      </c>
      <c r="C647" s="1285"/>
      <c r="D647" s="1309" t="s">
        <v>11630</v>
      </c>
      <c r="E647" s="1285" t="s">
        <v>487</v>
      </c>
      <c r="F647" s="1285"/>
      <c r="G647" s="1333"/>
      <c r="H647" s="1310"/>
      <c r="I647" s="1310">
        <f t="shared" si="84"/>
        <v>0</v>
      </c>
      <c r="J647" s="1310" t="e">
        <f>I647*#REF!</f>
        <v>#REF!</v>
      </c>
      <c r="K647" s="1310" t="e">
        <f t="shared" si="80"/>
        <v>#REF!</v>
      </c>
    </row>
    <row r="648" spans="1:11" ht="15" hidden="1" customHeight="1">
      <c r="A648" s="776"/>
      <c r="B648" s="2068"/>
      <c r="C648" s="1331"/>
      <c r="D648" s="2068"/>
      <c r="E648" s="1356"/>
      <c r="F648" s="1356"/>
      <c r="G648" s="1356"/>
      <c r="H648" s="1356"/>
      <c r="I648" s="1356"/>
      <c r="J648" s="1356"/>
      <c r="K648" s="1356"/>
    </row>
    <row r="649" spans="1:11" ht="15" hidden="1" customHeight="1">
      <c r="A649" s="776"/>
      <c r="B649" s="1318" t="s">
        <v>11631</v>
      </c>
      <c r="C649" s="1318"/>
      <c r="D649" s="1319" t="s">
        <v>11632</v>
      </c>
      <c r="E649" s="1318"/>
      <c r="F649" s="1318"/>
      <c r="G649" s="1318"/>
      <c r="H649" s="1318"/>
      <c r="I649" s="1318"/>
      <c r="J649" s="1318"/>
      <c r="K649" s="1318"/>
    </row>
    <row r="650" spans="1:11" ht="15" hidden="1" customHeight="1">
      <c r="A650" s="776"/>
      <c r="B650" s="1315" t="s">
        <v>11633</v>
      </c>
      <c r="C650" s="1315"/>
      <c r="D650" s="1316" t="s">
        <v>11634</v>
      </c>
      <c r="E650" s="1315"/>
      <c r="F650" s="1315"/>
      <c r="G650" s="1315"/>
      <c r="H650" s="1315"/>
      <c r="I650" s="1315"/>
      <c r="J650" s="1315"/>
      <c r="K650" s="1315"/>
    </row>
    <row r="651" spans="1:11" ht="15" hidden="1" customHeight="1">
      <c r="A651" s="776"/>
      <c r="B651" s="1285" t="s">
        <v>11635</v>
      </c>
      <c r="C651" s="1285"/>
      <c r="D651" s="1309" t="s">
        <v>11636</v>
      </c>
      <c r="E651" s="1285" t="s">
        <v>487</v>
      </c>
      <c r="F651" s="1285"/>
      <c r="G651" s="1285"/>
      <c r="H651" s="1285"/>
      <c r="I651" s="1310">
        <f t="shared" si="84"/>
        <v>0</v>
      </c>
      <c r="J651" s="1310" t="e">
        <f>I651*#REF!</f>
        <v>#REF!</v>
      </c>
      <c r="K651" s="1310" t="e">
        <f t="shared" si="80"/>
        <v>#REF!</v>
      </c>
    </row>
    <row r="652" spans="1:11" ht="15" hidden="1" customHeight="1">
      <c r="A652" s="776"/>
      <c r="B652" s="1285" t="s">
        <v>11637</v>
      </c>
      <c r="C652" s="1285"/>
      <c r="D652" s="1309" t="s">
        <v>11638</v>
      </c>
      <c r="E652" s="1285" t="s">
        <v>487</v>
      </c>
      <c r="F652" s="1285"/>
      <c r="G652" s="1285"/>
      <c r="H652" s="1285"/>
      <c r="I652" s="1310">
        <f t="shared" si="84"/>
        <v>0</v>
      </c>
      <c r="J652" s="1310" t="e">
        <f>I652*#REF!</f>
        <v>#REF!</v>
      </c>
      <c r="K652" s="1310" t="e">
        <f t="shared" si="80"/>
        <v>#REF!</v>
      </c>
    </row>
    <row r="653" spans="1:11" ht="15" hidden="1" customHeight="1">
      <c r="A653" s="776"/>
      <c r="B653" s="1285" t="s">
        <v>11639</v>
      </c>
      <c r="C653" s="1285"/>
      <c r="D653" s="1309" t="s">
        <v>11640</v>
      </c>
      <c r="E653" s="1285" t="s">
        <v>347</v>
      </c>
      <c r="F653" s="1285"/>
      <c r="G653" s="1285"/>
      <c r="H653" s="1285"/>
      <c r="I653" s="1310">
        <f t="shared" si="84"/>
        <v>0</v>
      </c>
      <c r="J653" s="1310" t="e">
        <f>I653*#REF!</f>
        <v>#REF!</v>
      </c>
      <c r="K653" s="1310" t="e">
        <f t="shared" si="80"/>
        <v>#REF!</v>
      </c>
    </row>
    <row r="654" spans="1:11" ht="15" hidden="1" customHeight="1">
      <c r="A654" s="776"/>
      <c r="B654" s="1285" t="s">
        <v>11641</v>
      </c>
      <c r="C654" s="1285"/>
      <c r="D654" s="1309" t="s">
        <v>11642</v>
      </c>
      <c r="E654" s="1285" t="s">
        <v>498</v>
      </c>
      <c r="F654" s="1285"/>
      <c r="G654" s="1285"/>
      <c r="H654" s="1285"/>
      <c r="I654" s="1310">
        <f t="shared" si="84"/>
        <v>0</v>
      </c>
      <c r="J654" s="1310" t="e">
        <f>I654*#REF!</f>
        <v>#REF!</v>
      </c>
      <c r="K654" s="1310" t="e">
        <f t="shared" si="80"/>
        <v>#REF!</v>
      </c>
    </row>
    <row r="655" spans="1:11" ht="15" hidden="1" customHeight="1">
      <c r="A655" s="776"/>
      <c r="B655" s="1285" t="s">
        <v>11643</v>
      </c>
      <c r="C655" s="1285"/>
      <c r="D655" s="1309" t="s">
        <v>11644</v>
      </c>
      <c r="E655" s="1285" t="s">
        <v>498</v>
      </c>
      <c r="F655" s="1285"/>
      <c r="G655" s="1285"/>
      <c r="H655" s="1285"/>
      <c r="I655" s="1310">
        <f t="shared" si="84"/>
        <v>0</v>
      </c>
      <c r="J655" s="1310" t="e">
        <f>I655*#REF!</f>
        <v>#REF!</v>
      </c>
      <c r="K655" s="1310" t="e">
        <f t="shared" si="80"/>
        <v>#REF!</v>
      </c>
    </row>
    <row r="656" spans="1:11" ht="15" hidden="1" customHeight="1">
      <c r="A656" s="776"/>
      <c r="B656" s="2068"/>
      <c r="C656" s="1331"/>
      <c r="D656" s="2077"/>
      <c r="E656" s="1356"/>
      <c r="F656" s="1356"/>
      <c r="G656" s="1333"/>
      <c r="H656" s="1310"/>
      <c r="I656" s="1310"/>
      <c r="J656" s="1310"/>
      <c r="K656" s="1310"/>
    </row>
    <row r="657" spans="1:11" ht="15" hidden="1" customHeight="1">
      <c r="A657" s="776"/>
      <c r="B657" s="1315" t="s">
        <v>11645</v>
      </c>
      <c r="C657" s="1315"/>
      <c r="D657" s="1316" t="s">
        <v>11646</v>
      </c>
      <c r="E657" s="1315" t="s">
        <v>498</v>
      </c>
      <c r="F657" s="1315"/>
      <c r="G657" s="1315"/>
      <c r="H657" s="1315"/>
      <c r="I657" s="1317">
        <f t="shared" si="84"/>
        <v>0</v>
      </c>
      <c r="J657" s="1317" t="e">
        <f>I657*#REF!</f>
        <v>#REF!</v>
      </c>
      <c r="K657" s="1317" t="e">
        <f t="shared" si="80"/>
        <v>#REF!</v>
      </c>
    </row>
    <row r="658" spans="1:11" ht="15" hidden="1" customHeight="1">
      <c r="A658" s="776"/>
      <c r="B658" s="2068"/>
      <c r="C658" s="1331"/>
      <c r="D658" s="2077"/>
      <c r="E658" s="1356"/>
      <c r="F658" s="1356"/>
      <c r="G658" s="1333"/>
      <c r="H658" s="1310"/>
      <c r="I658" s="1310"/>
      <c r="J658" s="1310"/>
      <c r="K658" s="1310"/>
    </row>
    <row r="659" spans="1:11" ht="15" hidden="1" customHeight="1">
      <c r="A659" s="776"/>
      <c r="B659" s="1315" t="s">
        <v>11647</v>
      </c>
      <c r="C659" s="1315"/>
      <c r="D659" s="1316" t="s">
        <v>11648</v>
      </c>
      <c r="E659" s="1315" t="s">
        <v>498</v>
      </c>
      <c r="F659" s="1315"/>
      <c r="G659" s="1315"/>
      <c r="H659" s="1315"/>
      <c r="I659" s="1317">
        <f t="shared" si="84"/>
        <v>0</v>
      </c>
      <c r="J659" s="1317" t="e">
        <f>I659*#REF!</f>
        <v>#REF!</v>
      </c>
      <c r="K659" s="1317" t="e">
        <f t="shared" si="80"/>
        <v>#REF!</v>
      </c>
    </row>
    <row r="660" spans="1:11" ht="15" hidden="1" customHeight="1">
      <c r="A660" s="776"/>
      <c r="B660" s="2068"/>
      <c r="C660" s="1331"/>
      <c r="D660" s="2077"/>
      <c r="E660" s="1356"/>
      <c r="F660" s="1356"/>
      <c r="G660" s="1333"/>
      <c r="H660" s="1310"/>
      <c r="I660" s="1310"/>
      <c r="J660" s="1310"/>
      <c r="K660" s="1310"/>
    </row>
    <row r="661" spans="1:11" ht="15" hidden="1" customHeight="1">
      <c r="A661" s="776"/>
      <c r="B661" s="1315" t="s">
        <v>11649</v>
      </c>
      <c r="C661" s="1315"/>
      <c r="D661" s="1316" t="s">
        <v>11650</v>
      </c>
      <c r="E661" s="1315" t="s">
        <v>487</v>
      </c>
      <c r="F661" s="1315"/>
      <c r="G661" s="1315"/>
      <c r="H661" s="1315"/>
      <c r="I661" s="1317">
        <f t="shared" si="84"/>
        <v>0</v>
      </c>
      <c r="J661" s="1317" t="e">
        <f>I661*#REF!</f>
        <v>#REF!</v>
      </c>
      <c r="K661" s="1317" t="e">
        <f t="shared" si="80"/>
        <v>#REF!</v>
      </c>
    </row>
    <row r="662" spans="1:11" ht="15" hidden="1" customHeight="1">
      <c r="A662" s="776"/>
      <c r="B662" s="2068"/>
      <c r="C662" s="1331"/>
      <c r="D662" s="2077"/>
      <c r="E662" s="1356"/>
      <c r="F662" s="1356"/>
      <c r="G662" s="1333"/>
      <c r="H662" s="1310"/>
      <c r="I662" s="1310"/>
      <c r="J662" s="1310"/>
      <c r="K662" s="1310"/>
    </row>
    <row r="663" spans="1:11" ht="15" hidden="1" customHeight="1">
      <c r="A663" s="776"/>
      <c r="B663" s="1315" t="s">
        <v>11651</v>
      </c>
      <c r="C663" s="1315"/>
      <c r="D663" s="1316" t="s">
        <v>450</v>
      </c>
      <c r="E663" s="1315" t="s">
        <v>498</v>
      </c>
      <c r="F663" s="1315"/>
      <c r="G663" s="1315"/>
      <c r="H663" s="1315"/>
      <c r="I663" s="1317">
        <f t="shared" si="84"/>
        <v>0</v>
      </c>
      <c r="J663" s="1317" t="e">
        <f>I663*#REF!</f>
        <v>#REF!</v>
      </c>
      <c r="K663" s="1317" t="e">
        <f t="shared" si="80"/>
        <v>#REF!</v>
      </c>
    </row>
    <row r="664" spans="1:11" ht="15" hidden="1" customHeight="1">
      <c r="A664" s="776"/>
      <c r="B664" s="2068"/>
      <c r="C664" s="1331"/>
      <c r="D664" s="2077"/>
      <c r="E664" s="1356"/>
      <c r="F664" s="1356"/>
      <c r="G664" s="1356"/>
      <c r="H664" s="1356"/>
      <c r="I664" s="1356"/>
      <c r="J664" s="1356"/>
      <c r="K664" s="1356"/>
    </row>
    <row r="665" spans="1:11" ht="15" hidden="1" customHeight="1">
      <c r="A665" s="776"/>
      <c r="B665" s="1315" t="s">
        <v>11652</v>
      </c>
      <c r="C665" s="1315"/>
      <c r="D665" s="1374" t="s">
        <v>200</v>
      </c>
      <c r="E665" s="1315"/>
      <c r="F665" s="1315"/>
      <c r="G665" s="1315"/>
      <c r="H665" s="1315"/>
      <c r="I665" s="1315"/>
      <c r="J665" s="1315"/>
      <c r="K665" s="1315"/>
    </row>
    <row r="666" spans="1:11" ht="15" hidden="1" customHeight="1">
      <c r="A666" s="776"/>
      <c r="B666" s="1285" t="s">
        <v>11653</v>
      </c>
      <c r="C666" s="1285"/>
      <c r="D666" s="1375" t="s">
        <v>11654</v>
      </c>
      <c r="E666" s="1285" t="s">
        <v>498</v>
      </c>
      <c r="F666" s="1285"/>
      <c r="G666" s="1333"/>
      <c r="H666" s="1310"/>
      <c r="I666" s="1310">
        <f t="shared" si="84"/>
        <v>0</v>
      </c>
      <c r="J666" s="1310" t="e">
        <f>I666*#REF!</f>
        <v>#REF!</v>
      </c>
      <c r="K666" s="1310" t="e">
        <f t="shared" si="80"/>
        <v>#REF!</v>
      </c>
    </row>
    <row r="667" spans="1:11" ht="15" hidden="1" customHeight="1">
      <c r="A667" s="776"/>
      <c r="B667" s="1285" t="s">
        <v>11655</v>
      </c>
      <c r="C667" s="1285"/>
      <c r="D667" s="1375" t="s">
        <v>11656</v>
      </c>
      <c r="E667" s="1285" t="s">
        <v>498</v>
      </c>
      <c r="F667" s="1285"/>
      <c r="G667" s="1333"/>
      <c r="H667" s="1310"/>
      <c r="I667" s="1310">
        <f t="shared" si="84"/>
        <v>0</v>
      </c>
      <c r="J667" s="1310" t="e">
        <f>I667*#REF!</f>
        <v>#REF!</v>
      </c>
      <c r="K667" s="1310" t="e">
        <f t="shared" si="80"/>
        <v>#REF!</v>
      </c>
    </row>
    <row r="668" spans="1:11" ht="15" hidden="1" customHeight="1">
      <c r="A668" s="776"/>
      <c r="B668" s="1285" t="s">
        <v>11657</v>
      </c>
      <c r="C668" s="1285"/>
      <c r="D668" s="1375" t="s">
        <v>11658</v>
      </c>
      <c r="E668" s="1285" t="s">
        <v>275</v>
      </c>
      <c r="F668" s="1285"/>
      <c r="G668" s="1333"/>
      <c r="H668" s="1310"/>
      <c r="I668" s="1310">
        <f t="shared" si="84"/>
        <v>0</v>
      </c>
      <c r="J668" s="1310" t="e">
        <f>I668*#REF!</f>
        <v>#REF!</v>
      </c>
      <c r="K668" s="1310" t="e">
        <f t="shared" si="80"/>
        <v>#REF!</v>
      </c>
    </row>
    <row r="669" spans="1:11" ht="15" hidden="1" customHeight="1">
      <c r="A669" s="776"/>
      <c r="B669" s="1285" t="s">
        <v>11659</v>
      </c>
      <c r="C669" s="1285"/>
      <c r="D669" s="1375" t="s">
        <v>11660</v>
      </c>
      <c r="E669" s="1285" t="s">
        <v>275</v>
      </c>
      <c r="F669" s="1285"/>
      <c r="G669" s="1333"/>
      <c r="H669" s="1310"/>
      <c r="I669" s="1310">
        <f t="shared" si="84"/>
        <v>0</v>
      </c>
      <c r="J669" s="1310" t="e">
        <f>I669*#REF!</f>
        <v>#REF!</v>
      </c>
      <c r="K669" s="1310" t="e">
        <f t="shared" ref="K669:K672" si="85">SUM(I669:J669)</f>
        <v>#REF!</v>
      </c>
    </row>
    <row r="670" spans="1:11" ht="15" hidden="1" customHeight="1">
      <c r="A670" s="776"/>
      <c r="B670" s="1285"/>
      <c r="C670" s="1285"/>
      <c r="D670" s="1375"/>
      <c r="E670" s="1285"/>
      <c r="F670" s="1285"/>
      <c r="G670" s="1333"/>
      <c r="H670" s="1310"/>
      <c r="I670" s="1310"/>
      <c r="J670" s="1310"/>
      <c r="K670" s="1310"/>
    </row>
    <row r="671" spans="1:11" ht="15" hidden="1" customHeight="1">
      <c r="A671" s="776"/>
      <c r="B671" s="1318" t="s">
        <v>11661</v>
      </c>
      <c r="C671" s="1318"/>
      <c r="D671" s="1319" t="s">
        <v>11662</v>
      </c>
      <c r="E671" s="1318"/>
      <c r="F671" s="1318"/>
      <c r="G671" s="1318"/>
      <c r="H671" s="1318"/>
      <c r="I671" s="1318"/>
      <c r="J671" s="1318"/>
      <c r="K671" s="1318"/>
    </row>
    <row r="672" spans="1:11" ht="15" hidden="1" customHeight="1">
      <c r="A672" s="776"/>
      <c r="B672" s="2068" t="s">
        <v>11663</v>
      </c>
      <c r="C672" s="1331"/>
      <c r="D672" s="2068" t="s">
        <v>11663</v>
      </c>
      <c r="E672" s="1356"/>
      <c r="F672" s="1356"/>
      <c r="G672" s="1333"/>
      <c r="H672" s="1310"/>
      <c r="I672" s="1310">
        <f>H672*G672</f>
        <v>0</v>
      </c>
      <c r="J672" s="1310" t="e">
        <f>I672*#REF!</f>
        <v>#REF!</v>
      </c>
      <c r="K672" s="1310" t="e">
        <f t="shared" si="85"/>
        <v>#REF!</v>
      </c>
    </row>
    <row r="673" spans="1:11" ht="15" hidden="1" customHeight="1">
      <c r="A673" s="776"/>
      <c r="B673" s="2068"/>
      <c r="C673" s="1331"/>
      <c r="D673" s="2068"/>
      <c r="E673" s="1356"/>
      <c r="F673" s="1356"/>
      <c r="G673" s="1333"/>
      <c r="H673" s="1310"/>
      <c r="I673" s="1310"/>
      <c r="J673" s="1310"/>
      <c r="K673" s="1310"/>
    </row>
    <row r="674" spans="1:11" ht="15" hidden="1" customHeight="1">
      <c r="A674" s="776"/>
      <c r="B674" s="1321"/>
      <c r="C674" s="1331"/>
      <c r="D674" s="1358"/>
      <c r="E674" s="1356"/>
      <c r="F674" s="1356"/>
      <c r="G674" s="1333"/>
      <c r="H674" s="1310"/>
      <c r="I674" s="1310"/>
      <c r="J674" s="1310"/>
      <c r="K674" s="1310"/>
    </row>
    <row r="675" spans="1:11" ht="15" hidden="1" customHeight="1">
      <c r="A675" s="776"/>
      <c r="B675" s="1334" t="s">
        <v>142</v>
      </c>
      <c r="C675" s="2491" t="s">
        <v>143</v>
      </c>
      <c r="D675" s="2491"/>
      <c r="E675" s="2491"/>
      <c r="F675" s="2491"/>
      <c r="G675" s="2491"/>
      <c r="H675" s="2491"/>
      <c r="I675" s="2491"/>
      <c r="J675" s="2491"/>
      <c r="K675" s="2491"/>
    </row>
    <row r="676" spans="1:11" ht="15" hidden="1" customHeight="1">
      <c r="A676" s="776"/>
      <c r="B676" s="2492" t="s">
        <v>259</v>
      </c>
      <c r="C676" s="2492" t="s">
        <v>260</v>
      </c>
      <c r="D676" s="2492" t="s">
        <v>131</v>
      </c>
      <c r="E676" s="2492" t="s">
        <v>261</v>
      </c>
      <c r="F676" s="1359"/>
      <c r="G676" s="2492" t="s">
        <v>262</v>
      </c>
      <c r="H676" s="2492" t="s">
        <v>11051</v>
      </c>
      <c r="I676" s="2492" t="s">
        <v>11052</v>
      </c>
      <c r="J676" s="1359" t="s">
        <v>265</v>
      </c>
      <c r="K676" s="2492" t="s">
        <v>11053</v>
      </c>
    </row>
    <row r="677" spans="1:11" ht="15" hidden="1" customHeight="1">
      <c r="A677" s="776"/>
      <c r="B677" s="2492"/>
      <c r="C677" s="2492"/>
      <c r="D677" s="2492"/>
      <c r="E677" s="2492"/>
      <c r="F677" s="1359"/>
      <c r="G677" s="2492"/>
      <c r="H677" s="2492"/>
      <c r="I677" s="2492"/>
      <c r="J677" s="1360"/>
      <c r="K677" s="2492"/>
    </row>
    <row r="678" spans="1:11" ht="15" hidden="1" customHeight="1">
      <c r="A678" s="776"/>
      <c r="B678" s="1318" t="s">
        <v>210</v>
      </c>
      <c r="C678" s="1318"/>
      <c r="D678" s="1319" t="s">
        <v>211</v>
      </c>
      <c r="E678" s="1318"/>
      <c r="F678" s="1318"/>
      <c r="G678" s="1318"/>
      <c r="H678" s="1318"/>
      <c r="I678" s="1318"/>
      <c r="J678" s="1318"/>
      <c r="K678" s="1318"/>
    </row>
    <row r="679" spans="1:11" ht="15" hidden="1" customHeight="1">
      <c r="A679" s="776"/>
      <c r="B679" s="1315" t="s">
        <v>11664</v>
      </c>
      <c r="C679" s="1315"/>
      <c r="D679" s="1316" t="s">
        <v>242</v>
      </c>
      <c r="E679" s="1315"/>
      <c r="F679" s="1315"/>
      <c r="G679" s="1315"/>
      <c r="H679" s="1315"/>
      <c r="I679" s="1315"/>
      <c r="J679" s="1315"/>
      <c r="K679" s="1315"/>
    </row>
    <row r="680" spans="1:11" ht="15" hidden="1" customHeight="1">
      <c r="A680" s="776"/>
      <c r="B680" s="1285" t="s">
        <v>11665</v>
      </c>
      <c r="C680" s="1285"/>
      <c r="D680" s="1309" t="s">
        <v>966</v>
      </c>
      <c r="E680" s="1376"/>
      <c r="F680" s="1376"/>
      <c r="G680" s="1285" t="s">
        <v>347</v>
      </c>
      <c r="H680" s="1285"/>
      <c r="I680" s="1310">
        <f>H680*E680</f>
        <v>0</v>
      </c>
      <c r="J680" s="1310" t="e">
        <f>I680*#REF!</f>
        <v>#REF!</v>
      </c>
      <c r="K680" s="1310" t="e">
        <f t="shared" ref="K680:K743" si="86">SUM(I680:J680)</f>
        <v>#REF!</v>
      </c>
    </row>
    <row r="681" spans="1:11" ht="15" hidden="1" customHeight="1">
      <c r="A681" s="776"/>
      <c r="B681" s="1285" t="s">
        <v>11666</v>
      </c>
      <c r="C681" s="1285"/>
      <c r="D681" s="1309" t="s">
        <v>2036</v>
      </c>
      <c r="E681" s="1376"/>
      <c r="F681" s="1376"/>
      <c r="G681" s="1285" t="s">
        <v>322</v>
      </c>
      <c r="H681" s="1285"/>
      <c r="I681" s="1310">
        <f t="shared" ref="I681:I692" si="87">H681*E681</f>
        <v>0</v>
      </c>
      <c r="J681" s="1310" t="e">
        <f>I681*#REF!</f>
        <v>#REF!</v>
      </c>
      <c r="K681" s="1310" t="e">
        <f t="shared" si="86"/>
        <v>#REF!</v>
      </c>
    </row>
    <row r="682" spans="1:11" ht="15" hidden="1" customHeight="1">
      <c r="A682" s="776"/>
      <c r="B682" s="1285" t="s">
        <v>11667</v>
      </c>
      <c r="C682" s="1285"/>
      <c r="D682" s="1309" t="s">
        <v>11668</v>
      </c>
      <c r="E682" s="1376"/>
      <c r="F682" s="1376"/>
      <c r="G682" s="1285" t="s">
        <v>322</v>
      </c>
      <c r="H682" s="1285"/>
      <c r="I682" s="1310">
        <f t="shared" si="87"/>
        <v>0</v>
      </c>
      <c r="J682" s="1310" t="e">
        <f>I682*#REF!</f>
        <v>#REF!</v>
      </c>
      <c r="K682" s="1310" t="e">
        <f t="shared" si="86"/>
        <v>#REF!</v>
      </c>
    </row>
    <row r="683" spans="1:11" ht="15" hidden="1" customHeight="1">
      <c r="A683" s="776"/>
      <c r="B683" s="1285" t="s">
        <v>11669</v>
      </c>
      <c r="C683" s="1285"/>
      <c r="D683" s="1309" t="s">
        <v>1019</v>
      </c>
      <c r="E683" s="1376"/>
      <c r="F683" s="1376"/>
      <c r="G683" s="1285" t="s">
        <v>322</v>
      </c>
      <c r="H683" s="1285"/>
      <c r="I683" s="1310">
        <f t="shared" si="87"/>
        <v>0</v>
      </c>
      <c r="J683" s="1310" t="e">
        <f>I683*#REF!</f>
        <v>#REF!</v>
      </c>
      <c r="K683" s="1310" t="e">
        <f t="shared" si="86"/>
        <v>#REF!</v>
      </c>
    </row>
    <row r="684" spans="1:11" ht="15" hidden="1" customHeight="1">
      <c r="A684" s="776"/>
      <c r="B684" s="1285" t="s">
        <v>11670</v>
      </c>
      <c r="C684" s="1285"/>
      <c r="D684" s="1309" t="s">
        <v>11671</v>
      </c>
      <c r="E684" s="1376"/>
      <c r="F684" s="1376"/>
      <c r="G684" s="1285" t="s">
        <v>322</v>
      </c>
      <c r="H684" s="1285"/>
      <c r="I684" s="1310">
        <f t="shared" si="87"/>
        <v>0</v>
      </c>
      <c r="J684" s="1310" t="e">
        <f>I684*#REF!</f>
        <v>#REF!</v>
      </c>
      <c r="K684" s="1310" t="e">
        <f t="shared" si="86"/>
        <v>#REF!</v>
      </c>
    </row>
    <row r="685" spans="1:11" ht="15" hidden="1" customHeight="1">
      <c r="A685" s="776"/>
      <c r="B685" s="1285" t="s">
        <v>11672</v>
      </c>
      <c r="C685" s="1285"/>
      <c r="D685" s="1309" t="s">
        <v>1008</v>
      </c>
      <c r="E685" s="1376"/>
      <c r="F685" s="1376"/>
      <c r="G685" s="1285" t="s">
        <v>322</v>
      </c>
      <c r="H685" s="1285"/>
      <c r="I685" s="1310">
        <f t="shared" si="87"/>
        <v>0</v>
      </c>
      <c r="J685" s="1310" t="e">
        <f>I685*#REF!</f>
        <v>#REF!</v>
      </c>
      <c r="K685" s="1310" t="e">
        <f t="shared" si="86"/>
        <v>#REF!</v>
      </c>
    </row>
    <row r="686" spans="1:11" ht="15" hidden="1" customHeight="1">
      <c r="A686" s="776"/>
      <c r="B686" s="1285" t="s">
        <v>11673</v>
      </c>
      <c r="C686" s="1285"/>
      <c r="D686" s="1309" t="s">
        <v>11674</v>
      </c>
      <c r="E686" s="1376"/>
      <c r="F686" s="1376"/>
      <c r="G686" s="1285" t="s">
        <v>322</v>
      </c>
      <c r="H686" s="1285"/>
      <c r="I686" s="1310">
        <f t="shared" si="87"/>
        <v>0</v>
      </c>
      <c r="J686" s="1310" t="e">
        <f>I686*#REF!</f>
        <v>#REF!</v>
      </c>
      <c r="K686" s="1310" t="e">
        <f t="shared" si="86"/>
        <v>#REF!</v>
      </c>
    </row>
    <row r="687" spans="1:11" ht="15" hidden="1" customHeight="1">
      <c r="A687" s="776"/>
      <c r="B687" s="1285" t="s">
        <v>11675</v>
      </c>
      <c r="C687" s="1285"/>
      <c r="D687" s="1309" t="s">
        <v>11676</v>
      </c>
      <c r="E687" s="1376"/>
      <c r="F687" s="1376"/>
      <c r="G687" s="1285" t="s">
        <v>322</v>
      </c>
      <c r="H687" s="1285"/>
      <c r="I687" s="1310">
        <f t="shared" si="87"/>
        <v>0</v>
      </c>
      <c r="J687" s="1310" t="e">
        <f>I687*#REF!</f>
        <v>#REF!</v>
      </c>
      <c r="K687" s="1310" t="e">
        <f t="shared" si="86"/>
        <v>#REF!</v>
      </c>
    </row>
    <row r="688" spans="1:11" ht="15" hidden="1" customHeight="1">
      <c r="A688" s="776"/>
      <c r="B688" s="1285" t="s">
        <v>11677</v>
      </c>
      <c r="C688" s="1285"/>
      <c r="D688" s="1309" t="s">
        <v>11678</v>
      </c>
      <c r="E688" s="1376"/>
      <c r="F688" s="1376"/>
      <c r="G688" s="1285" t="s">
        <v>322</v>
      </c>
      <c r="H688" s="1285"/>
      <c r="I688" s="1310">
        <f t="shared" si="87"/>
        <v>0</v>
      </c>
      <c r="J688" s="1310" t="e">
        <f>I688*#REF!</f>
        <v>#REF!</v>
      </c>
      <c r="K688" s="1310" t="e">
        <f t="shared" si="86"/>
        <v>#REF!</v>
      </c>
    </row>
    <row r="689" spans="1:11" ht="15" hidden="1" customHeight="1">
      <c r="A689" s="776"/>
      <c r="B689" s="1285" t="s">
        <v>11679</v>
      </c>
      <c r="C689" s="1285"/>
      <c r="D689" s="1309" t="s">
        <v>11680</v>
      </c>
      <c r="E689" s="1376"/>
      <c r="F689" s="1376"/>
      <c r="G689" s="1285" t="s">
        <v>322</v>
      </c>
      <c r="H689" s="1285"/>
      <c r="I689" s="1310">
        <f t="shared" si="87"/>
        <v>0</v>
      </c>
      <c r="J689" s="1310" t="e">
        <f>I689*#REF!</f>
        <v>#REF!</v>
      </c>
      <c r="K689" s="1310" t="e">
        <f t="shared" si="86"/>
        <v>#REF!</v>
      </c>
    </row>
    <row r="690" spans="1:11" ht="15" hidden="1" customHeight="1">
      <c r="A690" s="776"/>
      <c r="B690" s="1285" t="s">
        <v>11681</v>
      </c>
      <c r="C690" s="1285"/>
      <c r="D690" s="1309" t="s">
        <v>11682</v>
      </c>
      <c r="E690" s="1376"/>
      <c r="F690" s="1376"/>
      <c r="G690" s="1285" t="s">
        <v>322</v>
      </c>
      <c r="H690" s="1285"/>
      <c r="I690" s="1310">
        <f t="shared" si="87"/>
        <v>0</v>
      </c>
      <c r="J690" s="1310" t="e">
        <f>I690*#REF!</f>
        <v>#REF!</v>
      </c>
      <c r="K690" s="1310" t="e">
        <f t="shared" si="86"/>
        <v>#REF!</v>
      </c>
    </row>
    <row r="691" spans="1:11" ht="15" hidden="1" customHeight="1">
      <c r="A691" s="776"/>
      <c r="B691" s="1285" t="s">
        <v>11683</v>
      </c>
      <c r="C691" s="1285"/>
      <c r="D691" s="1309" t="s">
        <v>11684</v>
      </c>
      <c r="E691" s="1376"/>
      <c r="F691" s="1376"/>
      <c r="G691" s="1285" t="s">
        <v>322</v>
      </c>
      <c r="H691" s="1285"/>
      <c r="I691" s="1310">
        <f t="shared" si="87"/>
        <v>0</v>
      </c>
      <c r="J691" s="1310" t="e">
        <f>I691*#REF!</f>
        <v>#REF!</v>
      </c>
      <c r="K691" s="1310" t="e">
        <f t="shared" si="86"/>
        <v>#REF!</v>
      </c>
    </row>
    <row r="692" spans="1:11" ht="15" hidden="1" customHeight="1">
      <c r="A692" s="776"/>
      <c r="B692" s="1285" t="s">
        <v>11685</v>
      </c>
      <c r="C692" s="1285"/>
      <c r="D692" s="1309" t="s">
        <v>11686</v>
      </c>
      <c r="E692" s="1376"/>
      <c r="F692" s="1376"/>
      <c r="G692" s="1285" t="s">
        <v>322</v>
      </c>
      <c r="H692" s="1285"/>
      <c r="I692" s="1310">
        <f t="shared" si="87"/>
        <v>0</v>
      </c>
      <c r="J692" s="1310" t="e">
        <f>I692*#REF!</f>
        <v>#REF!</v>
      </c>
      <c r="K692" s="1310" t="e">
        <f t="shared" si="86"/>
        <v>#REF!</v>
      </c>
    </row>
    <row r="693" spans="1:11" ht="15" hidden="1" customHeight="1">
      <c r="A693" s="776"/>
      <c r="B693" s="2068"/>
      <c r="C693" s="1331"/>
      <c r="D693" s="2068"/>
      <c r="E693" s="1356"/>
      <c r="F693" s="1356"/>
      <c r="G693" s="1356"/>
      <c r="H693" s="1356"/>
      <c r="I693" s="1356"/>
      <c r="J693" s="1356"/>
      <c r="K693" s="1356"/>
    </row>
    <row r="694" spans="1:11" ht="15" hidden="1" customHeight="1">
      <c r="A694" s="776"/>
      <c r="B694" s="1318" t="s">
        <v>963</v>
      </c>
      <c r="C694" s="1318"/>
      <c r="D694" s="1319" t="s">
        <v>964</v>
      </c>
      <c r="E694" s="1318"/>
      <c r="F694" s="1318"/>
      <c r="G694" s="1318"/>
      <c r="H694" s="1318"/>
      <c r="I694" s="1318"/>
      <c r="J694" s="1318"/>
      <c r="K694" s="1318"/>
    </row>
    <row r="695" spans="1:11" ht="15" hidden="1" customHeight="1">
      <c r="A695" s="776"/>
      <c r="B695" s="1315" t="s">
        <v>965</v>
      </c>
      <c r="C695" s="1315"/>
      <c r="D695" s="1316" t="s">
        <v>966</v>
      </c>
      <c r="E695" s="1315"/>
      <c r="F695" s="1315"/>
      <c r="G695" s="1315"/>
      <c r="H695" s="1315"/>
      <c r="I695" s="1315"/>
      <c r="J695" s="1315"/>
      <c r="K695" s="1315"/>
    </row>
    <row r="696" spans="1:11" ht="15" hidden="1" customHeight="1">
      <c r="A696" s="776"/>
      <c r="B696" s="1285" t="s">
        <v>967</v>
      </c>
      <c r="C696" s="2147" t="s">
        <v>977</v>
      </c>
      <c r="D696" s="1332" t="s">
        <v>11687</v>
      </c>
      <c r="E696" s="2148"/>
      <c r="F696" s="2148"/>
      <c r="G696" s="2148" t="s">
        <v>347</v>
      </c>
      <c r="H696" s="1310"/>
      <c r="I696" s="1310">
        <f>H696*E696</f>
        <v>0</v>
      </c>
      <c r="J696" s="1310" t="e">
        <f>I696*#REF!</f>
        <v>#REF!</v>
      </c>
      <c r="K696" s="1310" t="e">
        <f t="shared" ref="K696:K699" si="88">SUM(I696:J696)</f>
        <v>#REF!</v>
      </c>
    </row>
    <row r="697" spans="1:11" ht="15" hidden="1" customHeight="1">
      <c r="A697" s="776"/>
      <c r="B697" s="1285" t="s">
        <v>970</v>
      </c>
      <c r="C697" s="2147" t="s">
        <v>11688</v>
      </c>
      <c r="D697" s="1332" t="s">
        <v>11689</v>
      </c>
      <c r="E697" s="2148"/>
      <c r="F697" s="2148"/>
      <c r="G697" s="2148" t="s">
        <v>347</v>
      </c>
      <c r="H697" s="1310"/>
      <c r="I697" s="1310">
        <f t="shared" ref="I697:I699" si="89">H697*E697</f>
        <v>0</v>
      </c>
      <c r="J697" s="1310" t="e">
        <f>I697*#REF!</f>
        <v>#REF!</v>
      </c>
      <c r="K697" s="1310" t="e">
        <f t="shared" si="88"/>
        <v>#REF!</v>
      </c>
    </row>
    <row r="698" spans="1:11" ht="15" hidden="1" customHeight="1">
      <c r="A698" s="776"/>
      <c r="B698" s="1285" t="s">
        <v>973</v>
      </c>
      <c r="C698" s="2147" t="s">
        <v>11690</v>
      </c>
      <c r="D698" s="1332" t="s">
        <v>11691</v>
      </c>
      <c r="E698" s="2148"/>
      <c r="F698" s="2148"/>
      <c r="G698" s="2148" t="s">
        <v>347</v>
      </c>
      <c r="H698" s="1310"/>
      <c r="I698" s="1310">
        <f t="shared" si="89"/>
        <v>0</v>
      </c>
      <c r="J698" s="1310" t="e">
        <f>I698*#REF!</f>
        <v>#REF!</v>
      </c>
      <c r="K698" s="1310" t="e">
        <f t="shared" si="88"/>
        <v>#REF!</v>
      </c>
    </row>
    <row r="699" spans="1:11" ht="15" hidden="1" customHeight="1">
      <c r="A699" s="776"/>
      <c r="B699" s="1285" t="s">
        <v>976</v>
      </c>
      <c r="C699" s="2147" t="s">
        <v>11692</v>
      </c>
      <c r="D699" s="1332" t="s">
        <v>11693</v>
      </c>
      <c r="E699" s="2148"/>
      <c r="F699" s="2148"/>
      <c r="G699" s="2148" t="s">
        <v>347</v>
      </c>
      <c r="H699" s="1310"/>
      <c r="I699" s="1310">
        <f t="shared" si="89"/>
        <v>0</v>
      </c>
      <c r="J699" s="1310" t="e">
        <f>I699*#REF!</f>
        <v>#REF!</v>
      </c>
      <c r="K699" s="1310" t="e">
        <f t="shared" si="88"/>
        <v>#REF!</v>
      </c>
    </row>
    <row r="700" spans="1:11" ht="15" hidden="1" customHeight="1">
      <c r="A700" s="776"/>
      <c r="B700" s="1285"/>
      <c r="C700" s="1285"/>
      <c r="D700" s="1310"/>
      <c r="E700" s="1310"/>
      <c r="F700" s="1310"/>
      <c r="G700" s="1310"/>
      <c r="H700" s="1310"/>
      <c r="I700" s="1310"/>
      <c r="J700" s="1310"/>
      <c r="K700" s="1310"/>
    </row>
    <row r="701" spans="1:11" ht="15" hidden="1" customHeight="1">
      <c r="A701" s="776"/>
      <c r="B701" s="1315" t="s">
        <v>979</v>
      </c>
      <c r="C701" s="1315"/>
      <c r="D701" s="1316" t="s">
        <v>980</v>
      </c>
      <c r="E701" s="1315"/>
      <c r="F701" s="1315"/>
      <c r="G701" s="1315"/>
      <c r="H701" s="1315"/>
      <c r="I701" s="1315"/>
      <c r="J701" s="1315"/>
      <c r="K701" s="1315"/>
    </row>
    <row r="702" spans="1:11" ht="15" hidden="1" customHeight="1">
      <c r="A702" s="776"/>
      <c r="B702" s="1285" t="s">
        <v>981</v>
      </c>
      <c r="C702" s="2149" t="s">
        <v>11694</v>
      </c>
      <c r="D702" s="1332" t="s">
        <v>11695</v>
      </c>
      <c r="E702" s="2148"/>
      <c r="F702" s="2148"/>
      <c r="G702" s="2148" t="s">
        <v>322</v>
      </c>
      <c r="H702" s="1310"/>
      <c r="I702" s="1310">
        <f>H702*E702</f>
        <v>0</v>
      </c>
      <c r="J702" s="1310" t="e">
        <f>I702*#REF!</f>
        <v>#REF!</v>
      </c>
      <c r="K702" s="1310" t="e">
        <f t="shared" ref="K702:K703" si="90">SUM(I702:J702)</f>
        <v>#REF!</v>
      </c>
    </row>
    <row r="703" spans="1:11" ht="15" hidden="1" customHeight="1">
      <c r="A703" s="776"/>
      <c r="B703" s="1285" t="s">
        <v>984</v>
      </c>
      <c r="C703" s="2149" t="s">
        <v>11696</v>
      </c>
      <c r="D703" s="1332" t="s">
        <v>11697</v>
      </c>
      <c r="E703" s="2148"/>
      <c r="F703" s="2148"/>
      <c r="G703" s="2148" t="s">
        <v>322</v>
      </c>
      <c r="H703" s="1310"/>
      <c r="I703" s="1310">
        <f t="shared" ref="I703" si="91">H703*E703</f>
        <v>0</v>
      </c>
      <c r="J703" s="1310" t="e">
        <f>I703*#REF!</f>
        <v>#REF!</v>
      </c>
      <c r="K703" s="1310" t="e">
        <f t="shared" si="90"/>
        <v>#REF!</v>
      </c>
    </row>
    <row r="704" spans="1:11" ht="15" hidden="1" customHeight="1">
      <c r="A704" s="776"/>
      <c r="B704" s="1285"/>
      <c r="C704" s="1285"/>
      <c r="D704" s="1309"/>
      <c r="E704" s="1285"/>
      <c r="F704" s="1285"/>
      <c r="G704" s="1333"/>
      <c r="H704" s="1310"/>
      <c r="I704" s="1310"/>
      <c r="J704" s="1310"/>
      <c r="K704" s="1310"/>
    </row>
    <row r="705" spans="1:11" ht="15" hidden="1" customHeight="1">
      <c r="A705" s="776"/>
      <c r="B705" s="1315" t="s">
        <v>11698</v>
      </c>
      <c r="C705" s="1315"/>
      <c r="D705" s="1316" t="s">
        <v>11674</v>
      </c>
      <c r="E705" s="1315"/>
      <c r="F705" s="1315"/>
      <c r="G705" s="1315"/>
      <c r="H705" s="1315"/>
      <c r="I705" s="1315"/>
      <c r="J705" s="1315"/>
      <c r="K705" s="1315"/>
    </row>
    <row r="706" spans="1:11" ht="15" hidden="1" customHeight="1">
      <c r="A706" s="776"/>
      <c r="B706" s="1285" t="s">
        <v>11699</v>
      </c>
      <c r="C706" s="1285"/>
      <c r="D706" s="2150" t="s">
        <v>11700</v>
      </c>
      <c r="E706" s="2148"/>
      <c r="F706" s="2148"/>
      <c r="G706" s="2148" t="s">
        <v>322</v>
      </c>
      <c r="H706" s="1310"/>
      <c r="I706" s="1310">
        <f>H706*E706</f>
        <v>0</v>
      </c>
      <c r="J706" s="1310" t="e">
        <f>I706*#REF!</f>
        <v>#REF!</v>
      </c>
      <c r="K706" s="1310" t="e">
        <f t="shared" ref="K706:K708" si="92">SUM(I706:J706)</f>
        <v>#REF!</v>
      </c>
    </row>
    <row r="707" spans="1:11" ht="15" hidden="1" customHeight="1">
      <c r="A707" s="776"/>
      <c r="B707" s="1285" t="s">
        <v>11701</v>
      </c>
      <c r="C707" s="2149" t="s">
        <v>11702</v>
      </c>
      <c r="D707" s="1332" t="s">
        <v>11703</v>
      </c>
      <c r="E707" s="2148"/>
      <c r="F707" s="2148"/>
      <c r="G707" s="2148" t="s">
        <v>322</v>
      </c>
      <c r="H707" s="1310"/>
      <c r="I707" s="1310">
        <f t="shared" ref="I707:I708" si="93">H707*E707</f>
        <v>0</v>
      </c>
      <c r="J707" s="1310" t="e">
        <f>I707*#REF!</f>
        <v>#REF!</v>
      </c>
      <c r="K707" s="1310" t="e">
        <f t="shared" si="92"/>
        <v>#REF!</v>
      </c>
    </row>
    <row r="708" spans="1:11" ht="15" hidden="1" customHeight="1">
      <c r="A708" s="776"/>
      <c r="B708" s="1285" t="s">
        <v>11704</v>
      </c>
      <c r="C708" s="2147" t="s">
        <v>11705</v>
      </c>
      <c r="D708" s="1332" t="s">
        <v>11706</v>
      </c>
      <c r="E708" s="2148"/>
      <c r="F708" s="2148"/>
      <c r="G708" s="2148" t="s">
        <v>322</v>
      </c>
      <c r="H708" s="1310"/>
      <c r="I708" s="1310">
        <f t="shared" si="93"/>
        <v>0</v>
      </c>
      <c r="J708" s="1310" t="e">
        <f>I708*#REF!</f>
        <v>#REF!</v>
      </c>
      <c r="K708" s="1310" t="e">
        <f t="shared" si="92"/>
        <v>#REF!</v>
      </c>
    </row>
    <row r="709" spans="1:11" ht="15" hidden="1" customHeight="1">
      <c r="A709" s="776"/>
      <c r="B709" s="1285"/>
      <c r="C709" s="1285"/>
      <c r="D709" s="1309"/>
      <c r="E709" s="1285"/>
      <c r="F709" s="1285"/>
      <c r="G709" s="1333"/>
      <c r="H709" s="1310"/>
      <c r="I709" s="1310"/>
      <c r="J709" s="1310"/>
      <c r="K709" s="1310"/>
    </row>
    <row r="710" spans="1:11" ht="15" hidden="1" customHeight="1">
      <c r="A710" s="776"/>
      <c r="B710" s="1285" t="s">
        <v>11707</v>
      </c>
      <c r="C710" s="1285"/>
      <c r="D710" s="1309" t="s">
        <v>11708</v>
      </c>
      <c r="E710" s="1285"/>
      <c r="F710" s="1285"/>
      <c r="G710" s="1333"/>
      <c r="H710" s="1310"/>
      <c r="I710" s="1310">
        <f t="shared" ref="I710:I786" si="94">H710*G710</f>
        <v>0</v>
      </c>
      <c r="J710" s="1310" t="e">
        <f>I710*#REF!</f>
        <v>#REF!</v>
      </c>
      <c r="K710" s="1310" t="e">
        <f t="shared" si="86"/>
        <v>#REF!</v>
      </c>
    </row>
    <row r="711" spans="1:11" ht="15" hidden="1" customHeight="1">
      <c r="A711" s="776"/>
      <c r="B711" s="1285" t="s">
        <v>11709</v>
      </c>
      <c r="C711" s="1285"/>
      <c r="D711" s="1309" t="s">
        <v>11671</v>
      </c>
      <c r="E711" s="1285"/>
      <c r="F711" s="1285"/>
      <c r="G711" s="1333"/>
      <c r="H711" s="1310"/>
      <c r="I711" s="1310">
        <f t="shared" si="94"/>
        <v>0</v>
      </c>
      <c r="J711" s="1310" t="e">
        <f>I711*#REF!</f>
        <v>#REF!</v>
      </c>
      <c r="K711" s="1310" t="e">
        <f t="shared" si="86"/>
        <v>#REF!</v>
      </c>
    </row>
    <row r="712" spans="1:11" ht="15" hidden="1" customHeight="1">
      <c r="A712" s="776"/>
      <c r="B712" s="1315" t="s">
        <v>11710</v>
      </c>
      <c r="C712" s="1315"/>
      <c r="D712" s="1316" t="s">
        <v>2036</v>
      </c>
      <c r="E712" s="1315"/>
      <c r="F712" s="1315"/>
      <c r="G712" s="1315"/>
      <c r="H712" s="1315"/>
      <c r="I712" s="1315"/>
      <c r="J712" s="1315"/>
      <c r="K712" s="1315"/>
    </row>
    <row r="713" spans="1:11" ht="15" hidden="1" customHeight="1">
      <c r="A713" s="776"/>
      <c r="B713" s="1285" t="s">
        <v>11711</v>
      </c>
      <c r="C713" s="1285" t="s">
        <v>11712</v>
      </c>
      <c r="D713" s="2150" t="s">
        <v>11713</v>
      </c>
      <c r="E713" s="2148"/>
      <c r="F713" s="2148"/>
      <c r="G713" s="2148" t="s">
        <v>322</v>
      </c>
      <c r="H713" s="1310"/>
      <c r="I713" s="1310">
        <f>H713*E713</f>
        <v>0</v>
      </c>
      <c r="J713" s="1310" t="e">
        <f>I713*#REF!</f>
        <v>#REF!</v>
      </c>
      <c r="K713" s="1310" t="e">
        <f t="shared" ref="K713:K715" si="95">SUM(I713:J713)</f>
        <v>#REF!</v>
      </c>
    </row>
    <row r="714" spans="1:11" ht="15" hidden="1" customHeight="1">
      <c r="A714" s="776"/>
      <c r="B714" s="1285" t="s">
        <v>11714</v>
      </c>
      <c r="C714" s="1285" t="s">
        <v>11715</v>
      </c>
      <c r="D714" s="2150" t="s">
        <v>11716</v>
      </c>
      <c r="E714" s="2148"/>
      <c r="F714" s="2148"/>
      <c r="G714" s="2148" t="s">
        <v>322</v>
      </c>
      <c r="H714" s="1310"/>
      <c r="I714" s="1310">
        <f t="shared" ref="I714:I715" si="96">H714*E714</f>
        <v>0</v>
      </c>
      <c r="J714" s="1310" t="e">
        <f>I714*#REF!</f>
        <v>#REF!</v>
      </c>
      <c r="K714" s="1310" t="e">
        <f t="shared" si="95"/>
        <v>#REF!</v>
      </c>
    </row>
    <row r="715" spans="1:11" ht="15" hidden="1" customHeight="1">
      <c r="A715" s="776"/>
      <c r="B715" s="1285" t="s">
        <v>11717</v>
      </c>
      <c r="C715" s="1285" t="s">
        <v>11718</v>
      </c>
      <c r="D715" s="2150" t="s">
        <v>11719</v>
      </c>
      <c r="E715" s="2148"/>
      <c r="F715" s="2148"/>
      <c r="G715" s="2148" t="s">
        <v>322</v>
      </c>
      <c r="H715" s="1310"/>
      <c r="I715" s="1310">
        <f t="shared" si="96"/>
        <v>0</v>
      </c>
      <c r="J715" s="1310" t="e">
        <f>I715*#REF!</f>
        <v>#REF!</v>
      </c>
      <c r="K715" s="1310" t="e">
        <f t="shared" si="95"/>
        <v>#REF!</v>
      </c>
    </row>
    <row r="716" spans="1:11" ht="15" hidden="1" customHeight="1">
      <c r="A716" s="776"/>
      <c r="B716" s="1285"/>
      <c r="C716" s="1285"/>
      <c r="D716" s="1309"/>
      <c r="E716" s="1285"/>
      <c r="F716" s="1285"/>
      <c r="G716" s="1333"/>
      <c r="H716" s="1310"/>
      <c r="I716" s="1310"/>
      <c r="J716" s="1310"/>
      <c r="K716" s="1310"/>
    </row>
    <row r="717" spans="1:11" ht="15" hidden="1" customHeight="1">
      <c r="A717" s="776"/>
      <c r="B717" s="1315" t="s">
        <v>990</v>
      </c>
      <c r="C717" s="1315"/>
      <c r="D717" s="1316" t="s">
        <v>991</v>
      </c>
      <c r="E717" s="1315"/>
      <c r="F717" s="1315"/>
      <c r="G717" s="1315"/>
      <c r="H717" s="1315"/>
      <c r="I717" s="1315"/>
      <c r="J717" s="1315"/>
      <c r="K717" s="1315"/>
    </row>
    <row r="718" spans="1:11" ht="15" hidden="1" customHeight="1">
      <c r="A718" s="776"/>
      <c r="B718" s="1285" t="s">
        <v>992</v>
      </c>
      <c r="C718" s="2149" t="s">
        <v>11720</v>
      </c>
      <c r="D718" s="1332" t="s">
        <v>11721</v>
      </c>
      <c r="E718" s="2148"/>
      <c r="F718" s="2148"/>
      <c r="G718" s="2148" t="s">
        <v>322</v>
      </c>
      <c r="H718" s="1310"/>
      <c r="I718" s="1310">
        <f>H718*E718</f>
        <v>0</v>
      </c>
      <c r="J718" s="1310" t="e">
        <f>I718*#REF!</f>
        <v>#REF!</v>
      </c>
      <c r="K718" s="1310" t="e">
        <f t="shared" ref="K718:K720" si="97">SUM(I718:J718)</f>
        <v>#REF!</v>
      </c>
    </row>
    <row r="719" spans="1:11" ht="15" hidden="1" customHeight="1">
      <c r="A719" s="776"/>
      <c r="B719" s="1285" t="s">
        <v>995</v>
      </c>
      <c r="C719" s="2149" t="s">
        <v>11722</v>
      </c>
      <c r="D719" s="1332" t="s">
        <v>11723</v>
      </c>
      <c r="E719" s="2148"/>
      <c r="F719" s="2148"/>
      <c r="G719" s="2148" t="s">
        <v>322</v>
      </c>
      <c r="H719" s="1310"/>
      <c r="I719" s="1310">
        <f t="shared" ref="I719" si="98">H719*E719</f>
        <v>0</v>
      </c>
      <c r="J719" s="1310" t="e">
        <f>I719*#REF!</f>
        <v>#REF!</v>
      </c>
      <c r="K719" s="1310" t="e">
        <f t="shared" si="97"/>
        <v>#REF!</v>
      </c>
    </row>
    <row r="720" spans="1:11" ht="15" hidden="1" customHeight="1">
      <c r="A720" s="776"/>
      <c r="B720" s="1285" t="s">
        <v>998</v>
      </c>
      <c r="C720" s="2149" t="s">
        <v>11724</v>
      </c>
      <c r="D720" s="1332" t="s">
        <v>11725</v>
      </c>
      <c r="E720" s="2148"/>
      <c r="F720" s="2148"/>
      <c r="G720" s="2148" t="s">
        <v>322</v>
      </c>
      <c r="H720" s="1310"/>
      <c r="I720" s="1310">
        <f>H720*E720</f>
        <v>0</v>
      </c>
      <c r="J720" s="1310" t="e">
        <f>I720*#REF!</f>
        <v>#REF!</v>
      </c>
      <c r="K720" s="1310" t="e">
        <f t="shared" si="97"/>
        <v>#REF!</v>
      </c>
    </row>
    <row r="721" spans="1:11" ht="15" hidden="1" customHeight="1">
      <c r="A721" s="776"/>
      <c r="B721" s="1285"/>
      <c r="C721" s="1285"/>
      <c r="D721" s="1309"/>
      <c r="E721" s="1285"/>
      <c r="F721" s="1285"/>
      <c r="G721" s="1333"/>
      <c r="H721" s="1310"/>
      <c r="I721" s="1310"/>
      <c r="J721" s="1310"/>
      <c r="K721" s="1310"/>
    </row>
    <row r="722" spans="1:11" ht="15" hidden="1" customHeight="1">
      <c r="A722" s="776"/>
      <c r="B722" s="1315" t="s">
        <v>1007</v>
      </c>
      <c r="C722" s="1315"/>
      <c r="D722" s="1316" t="s">
        <v>1008</v>
      </c>
      <c r="E722" s="1315"/>
      <c r="F722" s="1315"/>
      <c r="G722" s="1315"/>
      <c r="H722" s="1315"/>
      <c r="I722" s="1315"/>
      <c r="J722" s="1315"/>
      <c r="K722" s="1315"/>
    </row>
    <row r="723" spans="1:11" ht="15" hidden="1" customHeight="1">
      <c r="A723" s="776"/>
      <c r="B723" s="1285" t="s">
        <v>1009</v>
      </c>
      <c r="C723" s="1309" t="s">
        <v>11726</v>
      </c>
      <c r="D723" s="2150" t="s">
        <v>11727</v>
      </c>
      <c r="E723" s="2148"/>
      <c r="F723" s="2148"/>
      <c r="G723" s="2148" t="s">
        <v>322</v>
      </c>
      <c r="H723" s="1310"/>
      <c r="I723" s="1310">
        <f>H723*E723</f>
        <v>0</v>
      </c>
      <c r="J723" s="1310" t="e">
        <f>I723*#REF!</f>
        <v>#REF!</v>
      </c>
      <c r="K723" s="1310" t="e">
        <f t="shared" si="86"/>
        <v>#REF!</v>
      </c>
    </row>
    <row r="724" spans="1:11" ht="15" hidden="1" customHeight="1">
      <c r="A724" s="776"/>
      <c r="B724" s="1285" t="s">
        <v>1012</v>
      </c>
      <c r="C724" s="1309" t="s">
        <v>11728</v>
      </c>
      <c r="D724" s="2150" t="s">
        <v>11729</v>
      </c>
      <c r="E724" s="2148"/>
      <c r="F724" s="2148"/>
      <c r="G724" s="2148" t="s">
        <v>322</v>
      </c>
      <c r="H724" s="1310"/>
      <c r="I724" s="1310">
        <f t="shared" ref="I724" si="99">H724*E724</f>
        <v>0</v>
      </c>
      <c r="J724" s="1310" t="e">
        <f>I724*#REF!</f>
        <v>#REF!</v>
      </c>
      <c r="K724" s="1310" t="e">
        <f t="shared" si="86"/>
        <v>#REF!</v>
      </c>
    </row>
    <row r="725" spans="1:11" ht="15" hidden="1" customHeight="1">
      <c r="A725" s="776"/>
      <c r="B725" s="1285" t="s">
        <v>1015</v>
      </c>
      <c r="C725" s="1309" t="s">
        <v>11730</v>
      </c>
      <c r="D725" s="2150" t="s">
        <v>11731</v>
      </c>
      <c r="E725" s="2148"/>
      <c r="F725" s="2148"/>
      <c r="G725" s="2148" t="s">
        <v>322</v>
      </c>
      <c r="H725" s="1310"/>
      <c r="I725" s="1310">
        <f>H725*E725</f>
        <v>0</v>
      </c>
      <c r="J725" s="1310" t="e">
        <f>I725*#REF!</f>
        <v>#REF!</v>
      </c>
      <c r="K725" s="1310" t="e">
        <f t="shared" si="86"/>
        <v>#REF!</v>
      </c>
    </row>
    <row r="726" spans="1:11" ht="15" hidden="1" customHeight="1">
      <c r="A726" s="776"/>
      <c r="B726" s="1285"/>
      <c r="C726" s="1285"/>
      <c r="D726" s="1309"/>
      <c r="E726" s="1285"/>
      <c r="F726" s="1285"/>
      <c r="G726" s="1333"/>
      <c r="H726" s="1310"/>
      <c r="I726" s="1310"/>
      <c r="J726" s="1310"/>
      <c r="K726" s="1310"/>
    </row>
    <row r="727" spans="1:11" ht="15" hidden="1" customHeight="1">
      <c r="A727" s="776"/>
      <c r="B727" s="1315" t="s">
        <v>1018</v>
      </c>
      <c r="C727" s="1315"/>
      <c r="D727" s="1316" t="s">
        <v>1019</v>
      </c>
      <c r="E727" s="1315"/>
      <c r="F727" s="1315"/>
      <c r="G727" s="1315"/>
      <c r="H727" s="1315"/>
      <c r="I727" s="1315"/>
      <c r="J727" s="1315"/>
      <c r="K727" s="1315"/>
    </row>
    <row r="728" spans="1:11" ht="15" hidden="1" customHeight="1">
      <c r="A728" s="776"/>
      <c r="B728" s="1285" t="s">
        <v>1020</v>
      </c>
      <c r="C728" s="1285"/>
      <c r="D728" s="2150" t="s">
        <v>11732</v>
      </c>
      <c r="E728" s="2148"/>
      <c r="F728" s="2148"/>
      <c r="G728" s="2148" t="s">
        <v>322</v>
      </c>
      <c r="H728" s="1310"/>
      <c r="I728" s="1310">
        <f>H728*E728</f>
        <v>0</v>
      </c>
      <c r="J728" s="1310" t="e">
        <f>I728*#REF!</f>
        <v>#REF!</v>
      </c>
      <c r="K728" s="1310" t="e">
        <f t="shared" ref="K728:K731" si="100">SUM(I728:J728)</f>
        <v>#REF!</v>
      </c>
    </row>
    <row r="729" spans="1:11" ht="15" hidden="1" customHeight="1">
      <c r="A729" s="776"/>
      <c r="B729" s="1285" t="s">
        <v>1023</v>
      </c>
      <c r="C729" s="2149" t="s">
        <v>11733</v>
      </c>
      <c r="D729" s="2150" t="s">
        <v>11734</v>
      </c>
      <c r="E729" s="2148"/>
      <c r="F729" s="2148"/>
      <c r="G729" s="2148" t="s">
        <v>322</v>
      </c>
      <c r="H729" s="1310"/>
      <c r="I729" s="1310">
        <f t="shared" ref="I729:I731" si="101">H729*E729</f>
        <v>0</v>
      </c>
      <c r="J729" s="1310" t="e">
        <f>I729*#REF!</f>
        <v>#REF!</v>
      </c>
      <c r="K729" s="1310" t="e">
        <f t="shared" si="100"/>
        <v>#REF!</v>
      </c>
    </row>
    <row r="730" spans="1:11" ht="15" hidden="1" customHeight="1">
      <c r="A730" s="776"/>
      <c r="B730" s="1285" t="s">
        <v>1026</v>
      </c>
      <c r="C730" s="2149" t="s">
        <v>11735</v>
      </c>
      <c r="D730" s="1332" t="s">
        <v>11736</v>
      </c>
      <c r="E730" s="2148"/>
      <c r="F730" s="2148"/>
      <c r="G730" s="2148" t="s">
        <v>322</v>
      </c>
      <c r="H730" s="1310"/>
      <c r="I730" s="1310">
        <f t="shared" si="101"/>
        <v>0</v>
      </c>
      <c r="J730" s="1310" t="e">
        <f>I730*#REF!</f>
        <v>#REF!</v>
      </c>
      <c r="K730" s="1310" t="e">
        <f t="shared" si="100"/>
        <v>#REF!</v>
      </c>
    </row>
    <row r="731" spans="1:11" ht="15" hidden="1" customHeight="1">
      <c r="A731" s="776"/>
      <c r="B731" s="1285" t="s">
        <v>1029</v>
      </c>
      <c r="C731" s="2149" t="s">
        <v>11737</v>
      </c>
      <c r="D731" s="1332" t="s">
        <v>11738</v>
      </c>
      <c r="E731" s="2148"/>
      <c r="F731" s="2148"/>
      <c r="G731" s="2148" t="s">
        <v>322</v>
      </c>
      <c r="H731" s="1310"/>
      <c r="I731" s="1310">
        <f t="shared" si="101"/>
        <v>0</v>
      </c>
      <c r="J731" s="1310" t="e">
        <f>I731*#REF!</f>
        <v>#REF!</v>
      </c>
      <c r="K731" s="1310" t="e">
        <f t="shared" si="100"/>
        <v>#REF!</v>
      </c>
    </row>
    <row r="732" spans="1:11" ht="15" hidden="1" customHeight="1">
      <c r="A732" s="776"/>
      <c r="B732" s="1285"/>
      <c r="C732" s="1285"/>
      <c r="D732" s="1309"/>
      <c r="E732" s="1285"/>
      <c r="F732" s="1285"/>
      <c r="G732" s="1333"/>
      <c r="H732" s="1310"/>
      <c r="I732" s="1310"/>
      <c r="J732" s="1310"/>
      <c r="K732" s="1310"/>
    </row>
    <row r="733" spans="1:11" ht="15" hidden="1" customHeight="1">
      <c r="A733" s="776"/>
      <c r="B733" s="1285" t="s">
        <v>11739</v>
      </c>
      <c r="C733" s="1285"/>
      <c r="D733" s="1309" t="s">
        <v>11684</v>
      </c>
      <c r="E733" s="1285"/>
      <c r="F733" s="1285"/>
      <c r="G733" s="1333"/>
      <c r="H733" s="1310"/>
      <c r="I733" s="1310">
        <f t="shared" si="94"/>
        <v>0</v>
      </c>
      <c r="J733" s="1310" t="e">
        <f>I733*#REF!</f>
        <v>#REF!</v>
      </c>
      <c r="K733" s="1310" t="e">
        <f t="shared" si="86"/>
        <v>#REF!</v>
      </c>
    </row>
    <row r="734" spans="1:11" ht="15" hidden="1" customHeight="1">
      <c r="A734" s="776"/>
      <c r="B734" s="1285" t="s">
        <v>11740</v>
      </c>
      <c r="C734" s="1285"/>
      <c r="D734" s="1309" t="s">
        <v>11741</v>
      </c>
      <c r="E734" s="1285"/>
      <c r="F734" s="1285"/>
      <c r="G734" s="1333"/>
      <c r="H734" s="1310"/>
      <c r="I734" s="1310">
        <f t="shared" si="94"/>
        <v>0</v>
      </c>
      <c r="J734" s="1310" t="e">
        <f>I734*#REF!</f>
        <v>#REF!</v>
      </c>
      <c r="K734" s="1310" t="e">
        <f t="shared" si="86"/>
        <v>#REF!</v>
      </c>
    </row>
    <row r="735" spans="1:11" ht="15" hidden="1" customHeight="1">
      <c r="A735" s="776"/>
      <c r="B735" s="1285" t="s">
        <v>11742</v>
      </c>
      <c r="C735" s="1285"/>
      <c r="D735" s="1309" t="s">
        <v>11743</v>
      </c>
      <c r="E735" s="1285"/>
      <c r="F735" s="1285"/>
      <c r="G735" s="1333"/>
      <c r="H735" s="1310"/>
      <c r="I735" s="1310">
        <f t="shared" si="94"/>
        <v>0</v>
      </c>
      <c r="J735" s="1310" t="e">
        <f>I735*#REF!</f>
        <v>#REF!</v>
      </c>
      <c r="K735" s="1310" t="e">
        <f t="shared" si="86"/>
        <v>#REF!</v>
      </c>
    </row>
    <row r="736" spans="1:11" ht="15" hidden="1" customHeight="1">
      <c r="A736" s="776"/>
      <c r="B736" s="1285" t="s">
        <v>11744</v>
      </c>
      <c r="C736" s="1285"/>
      <c r="D736" s="1309" t="s">
        <v>11745</v>
      </c>
      <c r="E736" s="1285"/>
      <c r="F736" s="1285"/>
      <c r="G736" s="1333"/>
      <c r="H736" s="1310"/>
      <c r="I736" s="1310">
        <f t="shared" si="94"/>
        <v>0</v>
      </c>
      <c r="J736" s="1310" t="e">
        <f>I736*#REF!</f>
        <v>#REF!</v>
      </c>
      <c r="K736" s="1310" t="e">
        <f t="shared" si="86"/>
        <v>#REF!</v>
      </c>
    </row>
    <row r="737" spans="1:11" ht="15" hidden="1" customHeight="1">
      <c r="A737" s="776"/>
      <c r="B737" s="2068"/>
      <c r="C737" s="1377"/>
      <c r="D737" s="2068"/>
      <c r="E737" s="1322"/>
      <c r="F737" s="1322"/>
      <c r="G737" s="1322"/>
      <c r="H737" s="1322"/>
      <c r="I737" s="1322"/>
      <c r="J737" s="1322"/>
      <c r="K737" s="1322"/>
    </row>
    <row r="738" spans="1:11" ht="15" hidden="1" customHeight="1">
      <c r="A738" s="776"/>
      <c r="B738" s="1315" t="s">
        <v>11746</v>
      </c>
      <c r="C738" s="1315"/>
      <c r="D738" s="1316" t="s">
        <v>11747</v>
      </c>
      <c r="E738" s="1315"/>
      <c r="F738" s="1315"/>
      <c r="G738" s="1315"/>
      <c r="H738" s="1315"/>
      <c r="I738" s="1315"/>
      <c r="J738" s="1315"/>
      <c r="K738" s="1315"/>
    </row>
    <row r="739" spans="1:11" ht="15" hidden="1" customHeight="1">
      <c r="A739" s="776"/>
      <c r="B739" s="1285" t="s">
        <v>11748</v>
      </c>
      <c r="C739" s="1285"/>
      <c r="D739" s="1309" t="s">
        <v>966</v>
      </c>
      <c r="E739" s="1285"/>
      <c r="F739" s="1285"/>
      <c r="G739" s="1333"/>
      <c r="H739" s="1310"/>
      <c r="I739" s="1310">
        <f t="shared" si="94"/>
        <v>0</v>
      </c>
      <c r="J739" s="1310" t="e">
        <f>I739*#REF!</f>
        <v>#REF!</v>
      </c>
      <c r="K739" s="1310" t="e">
        <f t="shared" si="86"/>
        <v>#REF!</v>
      </c>
    </row>
    <row r="740" spans="1:11" ht="15" hidden="1" customHeight="1">
      <c r="A740" s="776"/>
      <c r="B740" s="1285" t="s">
        <v>11749</v>
      </c>
      <c r="C740" s="1285"/>
      <c r="D740" s="1309" t="s">
        <v>1008</v>
      </c>
      <c r="E740" s="1285"/>
      <c r="F740" s="1285"/>
      <c r="G740" s="1333"/>
      <c r="H740" s="1310"/>
      <c r="I740" s="1310">
        <f t="shared" si="94"/>
        <v>0</v>
      </c>
      <c r="J740" s="1310" t="e">
        <f>I740*#REF!</f>
        <v>#REF!</v>
      </c>
      <c r="K740" s="1310" t="e">
        <f t="shared" si="86"/>
        <v>#REF!</v>
      </c>
    </row>
    <row r="741" spans="1:11" ht="15" hidden="1" customHeight="1">
      <c r="A741" s="776"/>
      <c r="B741" s="1285" t="s">
        <v>11750</v>
      </c>
      <c r="C741" s="1285"/>
      <c r="D741" s="1309" t="s">
        <v>987</v>
      </c>
      <c r="E741" s="1285"/>
      <c r="F741" s="1285"/>
      <c r="G741" s="1333"/>
      <c r="H741" s="1310"/>
      <c r="I741" s="1310">
        <f t="shared" si="94"/>
        <v>0</v>
      </c>
      <c r="J741" s="1310" t="e">
        <f>I741*#REF!</f>
        <v>#REF!</v>
      </c>
      <c r="K741" s="1310" t="e">
        <f t="shared" si="86"/>
        <v>#REF!</v>
      </c>
    </row>
    <row r="742" spans="1:11" ht="15" hidden="1" customHeight="1">
      <c r="A742" s="776"/>
      <c r="B742" s="1285" t="s">
        <v>11751</v>
      </c>
      <c r="C742" s="1285"/>
      <c r="D742" s="1309" t="s">
        <v>11752</v>
      </c>
      <c r="E742" s="1285"/>
      <c r="F742" s="1285"/>
      <c r="G742" s="1333"/>
      <c r="H742" s="1310"/>
      <c r="I742" s="1310">
        <f t="shared" si="94"/>
        <v>0</v>
      </c>
      <c r="J742" s="1310" t="e">
        <f>I742*#REF!</f>
        <v>#REF!</v>
      </c>
      <c r="K742" s="1310" t="e">
        <f t="shared" si="86"/>
        <v>#REF!</v>
      </c>
    </row>
    <row r="743" spans="1:11" ht="15" hidden="1" customHeight="1">
      <c r="A743" s="776"/>
      <c r="B743" s="1285" t="s">
        <v>11753</v>
      </c>
      <c r="C743" s="1285"/>
      <c r="D743" s="1309" t="s">
        <v>2036</v>
      </c>
      <c r="E743" s="1285"/>
      <c r="F743" s="1285"/>
      <c r="G743" s="1333"/>
      <c r="H743" s="1310"/>
      <c r="I743" s="1310">
        <f t="shared" si="94"/>
        <v>0</v>
      </c>
      <c r="J743" s="1310" t="e">
        <f>I743*#REF!</f>
        <v>#REF!</v>
      </c>
      <c r="K743" s="1310" t="e">
        <f t="shared" si="86"/>
        <v>#REF!</v>
      </c>
    </row>
    <row r="744" spans="1:11" ht="15" hidden="1" customHeight="1">
      <c r="A744" s="776"/>
      <c r="B744" s="1285" t="s">
        <v>11754</v>
      </c>
      <c r="C744" s="1285"/>
      <c r="D744" s="1309" t="s">
        <v>11668</v>
      </c>
      <c r="E744" s="1285"/>
      <c r="F744" s="1285"/>
      <c r="G744" s="1333"/>
      <c r="H744" s="1310"/>
      <c r="I744" s="1310">
        <f t="shared" si="94"/>
        <v>0</v>
      </c>
      <c r="J744" s="1310" t="e">
        <f>I744*#REF!</f>
        <v>#REF!</v>
      </c>
      <c r="K744" s="1310" t="e">
        <f t="shared" ref="K744:K786" si="102">SUM(I744:J744)</f>
        <v>#REF!</v>
      </c>
    </row>
    <row r="745" spans="1:11" ht="15" hidden="1" customHeight="1">
      <c r="A745" s="776"/>
      <c r="B745" s="1285" t="s">
        <v>11755</v>
      </c>
      <c r="C745" s="1285"/>
      <c r="D745" s="1309" t="s">
        <v>1019</v>
      </c>
      <c r="E745" s="1285"/>
      <c r="F745" s="1285"/>
      <c r="G745" s="1333"/>
      <c r="H745" s="1310"/>
      <c r="I745" s="1310">
        <f t="shared" si="94"/>
        <v>0</v>
      </c>
      <c r="J745" s="1310" t="e">
        <f>I745*#REF!</f>
        <v>#REF!</v>
      </c>
      <c r="K745" s="1310" t="e">
        <f t="shared" si="102"/>
        <v>#REF!</v>
      </c>
    </row>
    <row r="746" spans="1:11" ht="15" hidden="1" customHeight="1">
      <c r="A746" s="776"/>
      <c r="B746" s="1285" t="s">
        <v>11756</v>
      </c>
      <c r="C746" s="1285"/>
      <c r="D746" s="1309" t="s">
        <v>11680</v>
      </c>
      <c r="E746" s="1285"/>
      <c r="F746" s="1285"/>
      <c r="G746" s="1333"/>
      <c r="H746" s="1310"/>
      <c r="I746" s="1310">
        <f t="shared" si="94"/>
        <v>0</v>
      </c>
      <c r="J746" s="1310" t="e">
        <f>I746*#REF!</f>
        <v>#REF!</v>
      </c>
      <c r="K746" s="1310" t="e">
        <f t="shared" si="102"/>
        <v>#REF!</v>
      </c>
    </row>
    <row r="747" spans="1:11" ht="15" hidden="1" customHeight="1">
      <c r="A747" s="776"/>
      <c r="B747" s="1285" t="s">
        <v>11757</v>
      </c>
      <c r="C747" s="1285"/>
      <c r="D747" s="1309" t="s">
        <v>11684</v>
      </c>
      <c r="E747" s="1285"/>
      <c r="F747" s="1285"/>
      <c r="G747" s="1333"/>
      <c r="H747" s="1310"/>
      <c r="I747" s="1310">
        <f t="shared" si="94"/>
        <v>0</v>
      </c>
      <c r="J747" s="1310" t="e">
        <f>I747*#REF!</f>
        <v>#REF!</v>
      </c>
      <c r="K747" s="1310" t="e">
        <f t="shared" si="102"/>
        <v>#REF!</v>
      </c>
    </row>
    <row r="748" spans="1:11" ht="15" hidden="1" customHeight="1">
      <c r="A748" s="776"/>
      <c r="B748" s="2068"/>
      <c r="C748" s="1377"/>
      <c r="D748" s="2068"/>
      <c r="E748" s="1285"/>
      <c r="F748" s="1285"/>
      <c r="G748" s="1285"/>
      <c r="H748" s="1285"/>
      <c r="I748" s="1285"/>
      <c r="J748" s="1285"/>
      <c r="K748" s="1285"/>
    </row>
    <row r="749" spans="1:11" ht="15" hidden="1" customHeight="1">
      <c r="A749" s="776"/>
      <c r="B749" s="1315" t="s">
        <v>11758</v>
      </c>
      <c r="C749" s="1315"/>
      <c r="D749" s="1316" t="s">
        <v>11759</v>
      </c>
      <c r="E749" s="1315"/>
      <c r="F749" s="1315"/>
      <c r="G749" s="1315"/>
      <c r="H749" s="1315"/>
      <c r="I749" s="1315"/>
      <c r="J749" s="1315"/>
      <c r="K749" s="1315"/>
    </row>
    <row r="750" spans="1:11" ht="15" hidden="1" customHeight="1">
      <c r="A750" s="776"/>
      <c r="B750" s="1285" t="s">
        <v>11760</v>
      </c>
      <c r="C750" s="1285"/>
      <c r="D750" s="1309" t="s">
        <v>966</v>
      </c>
      <c r="E750" s="1285"/>
      <c r="F750" s="1285"/>
      <c r="G750" s="1285"/>
      <c r="H750" s="1310"/>
      <c r="I750" s="1310">
        <f t="shared" si="94"/>
        <v>0</v>
      </c>
      <c r="J750" s="1310" t="e">
        <f>I750*#REF!</f>
        <v>#REF!</v>
      </c>
      <c r="K750" s="1310" t="e">
        <f t="shared" si="102"/>
        <v>#REF!</v>
      </c>
    </row>
    <row r="751" spans="1:11" ht="15" hidden="1" customHeight="1">
      <c r="A751" s="776"/>
      <c r="B751" s="1285" t="s">
        <v>11761</v>
      </c>
      <c r="C751" s="1285"/>
      <c r="D751" s="1309" t="s">
        <v>2036</v>
      </c>
      <c r="E751" s="1285"/>
      <c r="F751" s="1285"/>
      <c r="G751" s="1285"/>
      <c r="H751" s="1310"/>
      <c r="I751" s="1310">
        <f t="shared" si="94"/>
        <v>0</v>
      </c>
      <c r="J751" s="1310" t="e">
        <f>I751*#REF!</f>
        <v>#REF!</v>
      </c>
      <c r="K751" s="1310" t="e">
        <f t="shared" si="102"/>
        <v>#REF!</v>
      </c>
    </row>
    <row r="752" spans="1:11" ht="15" hidden="1" customHeight="1">
      <c r="A752" s="776"/>
      <c r="B752" s="1285" t="s">
        <v>11762</v>
      </c>
      <c r="C752" s="1285"/>
      <c r="D752" s="1309" t="s">
        <v>11763</v>
      </c>
      <c r="E752" s="1285"/>
      <c r="F752" s="1285"/>
      <c r="G752" s="1285"/>
      <c r="H752" s="1310"/>
      <c r="I752" s="1310">
        <f t="shared" si="94"/>
        <v>0</v>
      </c>
      <c r="J752" s="1310" t="e">
        <f>I752*#REF!</f>
        <v>#REF!</v>
      </c>
      <c r="K752" s="1310" t="e">
        <f t="shared" si="102"/>
        <v>#REF!</v>
      </c>
    </row>
    <row r="753" spans="1:11" ht="15" hidden="1" customHeight="1">
      <c r="A753" s="776"/>
      <c r="B753" s="1285" t="s">
        <v>11764</v>
      </c>
      <c r="C753" s="1285"/>
      <c r="D753" s="1309" t="s">
        <v>1008</v>
      </c>
      <c r="E753" s="1285"/>
      <c r="F753" s="1285"/>
      <c r="G753" s="1285"/>
      <c r="H753" s="1310"/>
      <c r="I753" s="1310">
        <f t="shared" si="94"/>
        <v>0</v>
      </c>
      <c r="J753" s="1310" t="e">
        <f>I753*#REF!</f>
        <v>#REF!</v>
      </c>
      <c r="K753" s="1310" t="e">
        <f t="shared" si="102"/>
        <v>#REF!</v>
      </c>
    </row>
    <row r="754" spans="1:11" ht="15" hidden="1" customHeight="1">
      <c r="A754" s="776"/>
      <c r="B754" s="1285" t="s">
        <v>11765</v>
      </c>
      <c r="C754" s="1285"/>
      <c r="D754" s="1309" t="s">
        <v>1019</v>
      </c>
      <c r="E754" s="1285"/>
      <c r="F754" s="1285"/>
      <c r="G754" s="1285"/>
      <c r="H754" s="1310"/>
      <c r="I754" s="1310">
        <f t="shared" si="94"/>
        <v>0</v>
      </c>
      <c r="J754" s="1310" t="e">
        <f>I754*#REF!</f>
        <v>#REF!</v>
      </c>
      <c r="K754" s="1310" t="e">
        <f t="shared" si="102"/>
        <v>#REF!</v>
      </c>
    </row>
    <row r="755" spans="1:11" ht="15" hidden="1" customHeight="1">
      <c r="A755" s="776"/>
      <c r="B755" s="2068"/>
      <c r="C755" s="1377"/>
      <c r="D755" s="2068"/>
      <c r="E755" s="1322"/>
      <c r="F755" s="1322"/>
      <c r="G755" s="1322"/>
      <c r="H755" s="1322"/>
      <c r="I755" s="1322"/>
      <c r="J755" s="1322"/>
      <c r="K755" s="1322"/>
    </row>
    <row r="756" spans="1:11" ht="15" hidden="1" customHeight="1">
      <c r="A756" s="776"/>
      <c r="B756" s="1315" t="s">
        <v>1032</v>
      </c>
      <c r="C756" s="1315"/>
      <c r="D756" s="1316" t="s">
        <v>1033</v>
      </c>
      <c r="E756" s="1315"/>
      <c r="F756" s="1315"/>
      <c r="G756" s="1315"/>
      <c r="H756" s="1315"/>
      <c r="I756" s="1315"/>
      <c r="J756" s="1315"/>
      <c r="K756" s="1315"/>
    </row>
    <row r="757" spans="1:11" ht="15" hidden="1" customHeight="1">
      <c r="A757" s="776"/>
      <c r="B757" s="1341" t="s">
        <v>1034</v>
      </c>
      <c r="C757" s="1341"/>
      <c r="D757" s="1342" t="s">
        <v>11766</v>
      </c>
      <c r="E757" s="1341"/>
      <c r="F757" s="1341"/>
      <c r="G757" s="1341"/>
      <c r="H757" s="1341"/>
      <c r="I757" s="1311"/>
      <c r="J757" s="1311"/>
      <c r="K757" s="1311"/>
    </row>
    <row r="758" spans="1:11" ht="15" hidden="1" customHeight="1">
      <c r="A758" s="776"/>
      <c r="B758" s="1285" t="s">
        <v>1036</v>
      </c>
      <c r="C758" s="1313"/>
      <c r="D758" s="2076" t="s">
        <v>11767</v>
      </c>
      <c r="E758" s="1312"/>
      <c r="F758" s="1312"/>
      <c r="G758" s="2071" t="s">
        <v>1797</v>
      </c>
      <c r="H758" s="1313"/>
      <c r="I758" s="1310">
        <f t="shared" ref="I758:I759" si="103">H758*E758</f>
        <v>0</v>
      </c>
      <c r="J758" s="1310" t="e">
        <f>I758*#REF!</f>
        <v>#REF!</v>
      </c>
      <c r="K758" s="1310" t="e">
        <f t="shared" ref="K758:K759" si="104">SUM(I758:J758)</f>
        <v>#REF!</v>
      </c>
    </row>
    <row r="759" spans="1:11" ht="15" hidden="1" customHeight="1">
      <c r="A759" s="776"/>
      <c r="B759" s="1285" t="s">
        <v>1039</v>
      </c>
      <c r="C759" s="1313" t="s">
        <v>11768</v>
      </c>
      <c r="D759" s="2073" t="s">
        <v>11769</v>
      </c>
      <c r="E759" s="1312"/>
      <c r="F759" s="1312"/>
      <c r="G759" s="2071" t="s">
        <v>1797</v>
      </c>
      <c r="H759" s="1361"/>
      <c r="I759" s="1310">
        <f t="shared" si="103"/>
        <v>0</v>
      </c>
      <c r="J759" s="1310" t="e">
        <f>I759*#REF!</f>
        <v>#REF!</v>
      </c>
      <c r="K759" s="1310" t="e">
        <f t="shared" si="104"/>
        <v>#REF!</v>
      </c>
    </row>
    <row r="760" spans="1:11" ht="15" hidden="1" customHeight="1">
      <c r="A760" s="776"/>
      <c r="B760" s="1285"/>
      <c r="C760" s="1285"/>
      <c r="D760" s="1309"/>
      <c r="E760" s="1285"/>
      <c r="F760" s="1285"/>
      <c r="G760" s="1285"/>
      <c r="H760" s="1285"/>
      <c r="I760" s="1310"/>
      <c r="J760" s="1310"/>
      <c r="K760" s="1310"/>
    </row>
    <row r="761" spans="1:11" ht="15" hidden="1" customHeight="1">
      <c r="A761" s="776"/>
      <c r="B761" s="1285" t="s">
        <v>11770</v>
      </c>
      <c r="C761" s="1285"/>
      <c r="D761" s="1309" t="s">
        <v>11771</v>
      </c>
      <c r="E761" s="1285"/>
      <c r="F761" s="1285"/>
      <c r="G761" s="1285"/>
      <c r="H761" s="1285"/>
      <c r="I761" s="1310">
        <f t="shared" si="94"/>
        <v>0</v>
      </c>
      <c r="J761" s="1310" t="e">
        <f>I761*#REF!</f>
        <v>#REF!</v>
      </c>
      <c r="K761" s="1310" t="e">
        <f t="shared" si="102"/>
        <v>#REF!</v>
      </c>
    </row>
    <row r="762" spans="1:11" ht="15" hidden="1" customHeight="1">
      <c r="A762" s="776"/>
      <c r="B762" s="1341" t="s">
        <v>1045</v>
      </c>
      <c r="C762" s="1341"/>
      <c r="D762" s="1342" t="s">
        <v>1046</v>
      </c>
      <c r="E762" s="1341"/>
      <c r="F762" s="1341"/>
      <c r="G762" s="1341"/>
      <c r="H762" s="1341"/>
      <c r="I762" s="1311"/>
      <c r="J762" s="1311"/>
      <c r="K762" s="1311"/>
    </row>
    <row r="763" spans="1:11" ht="15" hidden="1" customHeight="1">
      <c r="A763" s="776"/>
      <c r="B763" s="1285" t="s">
        <v>1047</v>
      </c>
      <c r="C763" s="1313" t="s">
        <v>11772</v>
      </c>
      <c r="D763" s="2151" t="s">
        <v>11773</v>
      </c>
      <c r="E763" s="1364"/>
      <c r="F763" s="1364"/>
      <c r="G763" s="2141" t="s">
        <v>1797</v>
      </c>
      <c r="H763" s="1361"/>
      <c r="I763" s="1366">
        <f t="shared" ref="I763:I765" si="105">H763*E763</f>
        <v>0</v>
      </c>
      <c r="J763" s="1366" t="e">
        <f>I763*#REF!</f>
        <v>#REF!</v>
      </c>
      <c r="K763" s="1366" t="e">
        <f t="shared" si="102"/>
        <v>#REF!</v>
      </c>
    </row>
    <row r="764" spans="1:11" ht="15" hidden="1" customHeight="1">
      <c r="A764" s="776"/>
      <c r="B764" s="1285" t="s">
        <v>1050</v>
      </c>
      <c r="C764" s="1313" t="s">
        <v>1051</v>
      </c>
      <c r="D764" s="2151" t="s">
        <v>11774</v>
      </c>
      <c r="E764" s="1364"/>
      <c r="F764" s="1364"/>
      <c r="G764" s="2141" t="s">
        <v>1797</v>
      </c>
      <c r="H764" s="1361"/>
      <c r="I764" s="1366">
        <f t="shared" si="105"/>
        <v>0</v>
      </c>
      <c r="J764" s="1366" t="e">
        <f>I764*#REF!</f>
        <v>#REF!</v>
      </c>
      <c r="K764" s="1366" t="e">
        <f t="shared" si="102"/>
        <v>#REF!</v>
      </c>
    </row>
    <row r="765" spans="1:11" ht="15" hidden="1" customHeight="1">
      <c r="A765" s="776"/>
      <c r="B765" s="1285" t="s">
        <v>1053</v>
      </c>
      <c r="C765" s="2152" t="s">
        <v>11775</v>
      </c>
      <c r="D765" s="2073" t="s">
        <v>11776</v>
      </c>
      <c r="E765" s="1312"/>
      <c r="F765" s="1312"/>
      <c r="G765" s="2071" t="s">
        <v>1797</v>
      </c>
      <c r="H765" s="1361"/>
      <c r="I765" s="1366">
        <f t="shared" si="105"/>
        <v>0</v>
      </c>
      <c r="J765" s="1366" t="e">
        <f>I765*#REF!</f>
        <v>#REF!</v>
      </c>
      <c r="K765" s="1366" t="e">
        <f t="shared" si="102"/>
        <v>#REF!</v>
      </c>
    </row>
    <row r="766" spans="1:11" ht="15" hidden="1" customHeight="1">
      <c r="A766" s="776"/>
      <c r="B766" s="1285" t="s">
        <v>11777</v>
      </c>
      <c r="C766" s="2152" t="s">
        <v>11778</v>
      </c>
      <c r="D766" s="2076" t="s">
        <v>11779</v>
      </c>
      <c r="E766" s="1314"/>
      <c r="F766" s="1314"/>
      <c r="G766" s="2071" t="s">
        <v>1797</v>
      </c>
      <c r="H766" s="1361"/>
      <c r="I766" s="1366">
        <f>H766*E766</f>
        <v>0</v>
      </c>
      <c r="J766" s="1366" t="e">
        <f>I766*#REF!</f>
        <v>#REF!</v>
      </c>
      <c r="K766" s="1366" t="e">
        <f t="shared" si="102"/>
        <v>#REF!</v>
      </c>
    </row>
    <row r="767" spans="1:11" ht="15" hidden="1" customHeight="1">
      <c r="A767" s="776"/>
      <c r="B767" s="1285"/>
      <c r="C767" s="1285"/>
      <c r="D767" s="1309"/>
      <c r="E767" s="1285"/>
      <c r="F767" s="1285"/>
      <c r="G767" s="1285"/>
      <c r="H767" s="1285"/>
      <c r="I767" s="1310"/>
      <c r="J767" s="1310"/>
      <c r="K767" s="1310"/>
    </row>
    <row r="768" spans="1:11" ht="15" hidden="1" customHeight="1">
      <c r="A768" s="776"/>
      <c r="B768" s="1285" t="s">
        <v>11780</v>
      </c>
      <c r="C768" s="1285"/>
      <c r="D768" s="1309" t="s">
        <v>11781</v>
      </c>
      <c r="E768" s="1285"/>
      <c r="F768" s="1285"/>
      <c r="G768" s="1285"/>
      <c r="H768" s="1285"/>
      <c r="I768" s="1310">
        <f t="shared" si="94"/>
        <v>0</v>
      </c>
      <c r="J768" s="1310" t="e">
        <f>I768*#REF!</f>
        <v>#REF!</v>
      </c>
      <c r="K768" s="1310" t="e">
        <f t="shared" si="102"/>
        <v>#REF!</v>
      </c>
    </row>
    <row r="769" spans="1:11" ht="15" hidden="1" customHeight="1">
      <c r="A769" s="776"/>
      <c r="B769" s="1285" t="s">
        <v>11782</v>
      </c>
      <c r="C769" s="1285"/>
      <c r="D769" s="1309" t="s">
        <v>11783</v>
      </c>
      <c r="E769" s="1285"/>
      <c r="F769" s="1285"/>
      <c r="G769" s="1285"/>
      <c r="H769" s="1285"/>
      <c r="I769" s="1310">
        <f t="shared" si="94"/>
        <v>0</v>
      </c>
      <c r="J769" s="1310" t="e">
        <f>I769*#REF!</f>
        <v>#REF!</v>
      </c>
      <c r="K769" s="1310" t="e">
        <f t="shared" si="102"/>
        <v>#REF!</v>
      </c>
    </row>
    <row r="770" spans="1:11" ht="15" hidden="1" customHeight="1">
      <c r="A770" s="776"/>
      <c r="B770" s="1285" t="s">
        <v>11784</v>
      </c>
      <c r="C770" s="1285"/>
      <c r="D770" s="1309" t="s">
        <v>11785</v>
      </c>
      <c r="E770" s="1285"/>
      <c r="F770" s="1285"/>
      <c r="G770" s="1285"/>
      <c r="H770" s="1285"/>
      <c r="I770" s="1310">
        <f t="shared" si="94"/>
        <v>0</v>
      </c>
      <c r="J770" s="1310" t="e">
        <f>I770*#REF!</f>
        <v>#REF!</v>
      </c>
      <c r="K770" s="1310" t="e">
        <f t="shared" si="102"/>
        <v>#REF!</v>
      </c>
    </row>
    <row r="771" spans="1:11" ht="15" hidden="1" customHeight="1">
      <c r="A771" s="776"/>
      <c r="B771" s="1285" t="s">
        <v>11786</v>
      </c>
      <c r="C771" s="1285"/>
      <c r="D771" s="1309" t="s">
        <v>11787</v>
      </c>
      <c r="E771" s="1285"/>
      <c r="F771" s="1285"/>
      <c r="G771" s="1285"/>
      <c r="H771" s="1285"/>
      <c r="I771" s="1310">
        <f t="shared" si="94"/>
        <v>0</v>
      </c>
      <c r="J771" s="1310" t="e">
        <f>I771*#REF!</f>
        <v>#REF!</v>
      </c>
      <c r="K771" s="1310" t="e">
        <f t="shared" si="102"/>
        <v>#REF!</v>
      </c>
    </row>
    <row r="772" spans="1:11" ht="15" hidden="1" customHeight="1">
      <c r="A772" s="776"/>
      <c r="B772" s="1285" t="s">
        <v>11788</v>
      </c>
      <c r="C772" s="1285"/>
      <c r="D772" s="1309" t="s">
        <v>11789</v>
      </c>
      <c r="E772" s="1285"/>
      <c r="F772" s="1285"/>
      <c r="G772" s="1285"/>
      <c r="H772" s="1285"/>
      <c r="I772" s="1310">
        <f t="shared" si="94"/>
        <v>0</v>
      </c>
      <c r="J772" s="1310" t="e">
        <f>I772*#REF!</f>
        <v>#REF!</v>
      </c>
      <c r="K772" s="1310" t="e">
        <f t="shared" si="102"/>
        <v>#REF!</v>
      </c>
    </row>
    <row r="773" spans="1:11" ht="15" hidden="1" customHeight="1">
      <c r="A773" s="776"/>
      <c r="B773" s="1285" t="s">
        <v>11790</v>
      </c>
      <c r="C773" s="1285"/>
      <c r="D773" s="1309" t="s">
        <v>11791</v>
      </c>
      <c r="E773" s="1285"/>
      <c r="F773" s="1285"/>
      <c r="G773" s="1285"/>
      <c r="H773" s="1285"/>
      <c r="I773" s="1310">
        <f t="shared" si="94"/>
        <v>0</v>
      </c>
      <c r="J773" s="1310" t="e">
        <f>I773*#REF!</f>
        <v>#REF!</v>
      </c>
      <c r="K773" s="1310" t="e">
        <f t="shared" si="102"/>
        <v>#REF!</v>
      </c>
    </row>
    <row r="774" spans="1:11" ht="15" hidden="1" customHeight="1">
      <c r="A774" s="776"/>
      <c r="B774" s="1285" t="s">
        <v>11792</v>
      </c>
      <c r="C774" s="1285"/>
      <c r="D774" s="1309" t="s">
        <v>11793</v>
      </c>
      <c r="E774" s="1285"/>
      <c r="F774" s="1285"/>
      <c r="G774" s="1285"/>
      <c r="H774" s="1285"/>
      <c r="I774" s="1310">
        <f t="shared" si="94"/>
        <v>0</v>
      </c>
      <c r="J774" s="1310" t="e">
        <f>I774*#REF!</f>
        <v>#REF!</v>
      </c>
      <c r="K774" s="1310" t="e">
        <f t="shared" si="102"/>
        <v>#REF!</v>
      </c>
    </row>
    <row r="775" spans="1:11" ht="15" hidden="1" customHeight="1">
      <c r="A775" s="776"/>
      <c r="B775" s="1341" t="s">
        <v>11794</v>
      </c>
      <c r="C775" s="1341"/>
      <c r="D775" s="1342" t="s">
        <v>11795</v>
      </c>
      <c r="E775" s="1341"/>
      <c r="F775" s="1341"/>
      <c r="G775" s="1341"/>
      <c r="H775" s="1341"/>
      <c r="I775" s="1311"/>
      <c r="J775" s="1311"/>
      <c r="K775" s="1311"/>
    </row>
    <row r="776" spans="1:11" ht="15" hidden="1" customHeight="1">
      <c r="A776" s="776"/>
      <c r="B776" s="1313" t="s">
        <v>11796</v>
      </c>
      <c r="C776" s="1313" t="s">
        <v>11797</v>
      </c>
      <c r="D776" s="2076" t="s">
        <v>11798</v>
      </c>
      <c r="E776" s="1314"/>
      <c r="F776" s="1314"/>
      <c r="G776" s="2071" t="s">
        <v>1797</v>
      </c>
      <c r="H776" s="1361"/>
      <c r="I776" s="1366">
        <f>H776*E776</f>
        <v>0</v>
      </c>
      <c r="J776" s="1366" t="e">
        <f>I776*#REF!</f>
        <v>#REF!</v>
      </c>
      <c r="K776" s="1366" t="e">
        <f t="shared" ref="K776" si="106">SUM(I776:J776)</f>
        <v>#REF!</v>
      </c>
    </row>
    <row r="777" spans="1:11" ht="15" hidden="1" customHeight="1">
      <c r="A777" s="776"/>
      <c r="B777" s="1285"/>
      <c r="C777" s="1285"/>
      <c r="D777" s="1309"/>
      <c r="E777" s="1285"/>
      <c r="F777" s="1285"/>
      <c r="G777" s="1285"/>
      <c r="H777" s="1285"/>
      <c r="I777" s="1310"/>
      <c r="J777" s="1310"/>
      <c r="K777" s="1310"/>
    </row>
    <row r="778" spans="1:11" ht="15" hidden="1" customHeight="1">
      <c r="A778" s="776"/>
      <c r="B778" s="1341" t="s">
        <v>1056</v>
      </c>
      <c r="C778" s="1341"/>
      <c r="D778" s="1342" t="s">
        <v>1057</v>
      </c>
      <c r="E778" s="1341"/>
      <c r="F778" s="1341"/>
      <c r="G778" s="1341"/>
      <c r="H778" s="1341"/>
      <c r="I778" s="1311"/>
      <c r="J778" s="1311"/>
      <c r="K778" s="1311"/>
    </row>
    <row r="779" spans="1:11" ht="15" hidden="1" customHeight="1">
      <c r="A779" s="776"/>
      <c r="B779" s="1313" t="s">
        <v>11799</v>
      </c>
      <c r="C779" s="1313"/>
      <c r="D779" s="2076" t="s">
        <v>11800</v>
      </c>
      <c r="E779" s="1314"/>
      <c r="F779" s="1314"/>
      <c r="G779" s="2074" t="s">
        <v>1061</v>
      </c>
      <c r="H779" s="1313"/>
      <c r="I779" s="1310">
        <f>H779*E779</f>
        <v>0</v>
      </c>
      <c r="J779" s="1310" t="e">
        <f>I779*#REF!</f>
        <v>#REF!</v>
      </c>
      <c r="K779" s="1310" t="e">
        <f t="shared" ref="K779:K782" si="107">SUM(I779:J779)</f>
        <v>#REF!</v>
      </c>
    </row>
    <row r="780" spans="1:11" ht="15" hidden="1" customHeight="1">
      <c r="A780" s="776"/>
      <c r="B780" s="1313" t="s">
        <v>1058</v>
      </c>
      <c r="C780" s="1313"/>
      <c r="D780" s="2076" t="s">
        <v>11801</v>
      </c>
      <c r="E780" s="1314"/>
      <c r="F780" s="1314"/>
      <c r="G780" s="2074" t="s">
        <v>1061</v>
      </c>
      <c r="H780" s="1313"/>
      <c r="I780" s="1310">
        <f>H780*E780</f>
        <v>0</v>
      </c>
      <c r="J780" s="1310" t="e">
        <f>I780*#REF!</f>
        <v>#REF!</v>
      </c>
      <c r="K780" s="1310" t="e">
        <f t="shared" si="107"/>
        <v>#REF!</v>
      </c>
    </row>
    <row r="781" spans="1:11" ht="15" hidden="1" customHeight="1">
      <c r="A781" s="776"/>
      <c r="B781" s="1313" t="s">
        <v>1062</v>
      </c>
      <c r="C781" s="2149"/>
      <c r="D781" s="2076" t="s">
        <v>11802</v>
      </c>
      <c r="E781" s="1314"/>
      <c r="F781" s="1314"/>
      <c r="G781" s="2074" t="s">
        <v>1061</v>
      </c>
      <c r="H781" s="1313"/>
      <c r="I781" s="1310">
        <f t="shared" ref="I781:I782" si="108">H781*E781</f>
        <v>0</v>
      </c>
      <c r="J781" s="1310" t="e">
        <f>I781*#REF!</f>
        <v>#REF!</v>
      </c>
      <c r="K781" s="1310" t="e">
        <f t="shared" si="107"/>
        <v>#REF!</v>
      </c>
    </row>
    <row r="782" spans="1:11" ht="15" hidden="1" customHeight="1">
      <c r="A782" s="776"/>
      <c r="B782" s="1313" t="s">
        <v>11803</v>
      </c>
      <c r="C782" s="2147"/>
      <c r="D782" s="2076" t="s">
        <v>11804</v>
      </c>
      <c r="E782" s="1314"/>
      <c r="F782" s="1314"/>
      <c r="G782" s="2074" t="s">
        <v>1061</v>
      </c>
      <c r="H782" s="1313"/>
      <c r="I782" s="1310">
        <f t="shared" si="108"/>
        <v>0</v>
      </c>
      <c r="J782" s="1310" t="e">
        <f>I782*#REF!</f>
        <v>#REF!</v>
      </c>
      <c r="K782" s="1310" t="e">
        <f t="shared" si="107"/>
        <v>#REF!</v>
      </c>
    </row>
    <row r="783" spans="1:11" ht="15" hidden="1" customHeight="1">
      <c r="A783" s="776"/>
      <c r="B783" s="1285"/>
      <c r="C783" s="1285"/>
      <c r="D783" s="1309"/>
      <c r="E783" s="1285"/>
      <c r="F783" s="1285"/>
      <c r="G783" s="1285"/>
      <c r="H783" s="1285"/>
      <c r="I783" s="1310"/>
      <c r="J783" s="1310"/>
      <c r="K783" s="1310"/>
    </row>
    <row r="784" spans="1:11" ht="15" hidden="1" customHeight="1">
      <c r="A784" s="776"/>
      <c r="B784" s="1285" t="s">
        <v>1065</v>
      </c>
      <c r="C784" s="1285"/>
      <c r="D784" s="1309" t="s">
        <v>11805</v>
      </c>
      <c r="E784" s="1285"/>
      <c r="F784" s="1285"/>
      <c r="G784" s="1285"/>
      <c r="H784" s="1285"/>
      <c r="I784" s="1310">
        <f t="shared" si="94"/>
        <v>0</v>
      </c>
      <c r="J784" s="1310" t="e">
        <f>I784*#REF!</f>
        <v>#REF!</v>
      </c>
      <c r="K784" s="1310" t="e">
        <f t="shared" si="102"/>
        <v>#REF!</v>
      </c>
    </row>
    <row r="785" spans="1:11" ht="15" hidden="1" customHeight="1">
      <c r="A785" s="776"/>
      <c r="B785" s="1285" t="s">
        <v>11806</v>
      </c>
      <c r="C785" s="1285"/>
      <c r="D785" s="1309" t="s">
        <v>11807</v>
      </c>
      <c r="E785" s="1285"/>
      <c r="F785" s="1285"/>
      <c r="G785" s="1285"/>
      <c r="H785" s="1285"/>
      <c r="I785" s="1310">
        <f t="shared" si="94"/>
        <v>0</v>
      </c>
      <c r="J785" s="1310" t="e">
        <f>I785*#REF!</f>
        <v>#REF!</v>
      </c>
      <c r="K785" s="1310" t="e">
        <f t="shared" si="102"/>
        <v>#REF!</v>
      </c>
    </row>
    <row r="786" spans="1:11" ht="15" hidden="1" customHeight="1">
      <c r="A786" s="776"/>
      <c r="B786" s="1285" t="s">
        <v>1070</v>
      </c>
      <c r="C786" s="1285"/>
      <c r="D786" s="1309" t="s">
        <v>1071</v>
      </c>
      <c r="E786" s="1285"/>
      <c r="F786" s="1285"/>
      <c r="G786" s="1285"/>
      <c r="H786" s="1285"/>
      <c r="I786" s="1310">
        <f t="shared" si="94"/>
        <v>0</v>
      </c>
      <c r="J786" s="1310" t="e">
        <f>I786*#REF!</f>
        <v>#REF!</v>
      </c>
      <c r="K786" s="1310" t="e">
        <f t="shared" si="102"/>
        <v>#REF!</v>
      </c>
    </row>
    <row r="787" spans="1:11" ht="15" hidden="1" customHeight="1">
      <c r="A787" s="776"/>
      <c r="B787" s="1341" t="s">
        <v>1075</v>
      </c>
      <c r="C787" s="1341"/>
      <c r="D787" s="1342" t="s">
        <v>1076</v>
      </c>
      <c r="E787" s="1341"/>
      <c r="F787" s="1341"/>
      <c r="G787" s="1341"/>
      <c r="H787" s="1341"/>
      <c r="I787" s="1311"/>
      <c r="J787" s="1311"/>
      <c r="K787" s="1311"/>
    </row>
    <row r="788" spans="1:11" ht="15" hidden="1" customHeight="1">
      <c r="A788" s="776"/>
      <c r="B788" s="1285" t="s">
        <v>1077</v>
      </c>
      <c r="C788" s="2149" t="s">
        <v>1087</v>
      </c>
      <c r="D788" s="1332" t="s">
        <v>11808</v>
      </c>
      <c r="E788" s="2148"/>
      <c r="F788" s="2148"/>
      <c r="G788" s="2148" t="s">
        <v>322</v>
      </c>
      <c r="H788" s="1313"/>
      <c r="I788" s="1310">
        <f>H788*E788</f>
        <v>0</v>
      </c>
      <c r="J788" s="1310" t="e">
        <f>I788*#REF!</f>
        <v>#REF!</v>
      </c>
      <c r="K788" s="1310" t="e">
        <f t="shared" ref="K788:K789" si="109">SUM(I788:J788)</f>
        <v>#REF!</v>
      </c>
    </row>
    <row r="789" spans="1:11" ht="15" hidden="1" customHeight="1">
      <c r="A789" s="776"/>
      <c r="B789" s="1285" t="s">
        <v>1080</v>
      </c>
      <c r="C789" s="2149" t="s">
        <v>11809</v>
      </c>
      <c r="D789" s="1332" t="s">
        <v>11810</v>
      </c>
      <c r="E789" s="2148"/>
      <c r="F789" s="2148"/>
      <c r="G789" s="2148" t="s">
        <v>322</v>
      </c>
      <c r="H789" s="1313"/>
      <c r="I789" s="1310">
        <f>H789*E789</f>
        <v>0</v>
      </c>
      <c r="J789" s="1310" t="e">
        <f>I789*#REF!</f>
        <v>#REF!</v>
      </c>
      <c r="K789" s="1310" t="e">
        <f t="shared" si="109"/>
        <v>#REF!</v>
      </c>
    </row>
    <row r="790" spans="1:11" ht="15" hidden="1" customHeight="1">
      <c r="A790" s="776"/>
      <c r="B790" s="1285"/>
      <c r="C790" s="1285"/>
      <c r="D790" s="1309"/>
      <c r="E790" s="1285"/>
      <c r="F790" s="1285"/>
      <c r="G790" s="1285"/>
      <c r="H790" s="1285"/>
      <c r="I790" s="1310"/>
      <c r="J790" s="1310"/>
      <c r="K790" s="1310"/>
    </row>
    <row r="791" spans="1:11" ht="15" hidden="1" customHeight="1">
      <c r="A791" s="776"/>
      <c r="B791" s="1341" t="s">
        <v>11811</v>
      </c>
      <c r="C791" s="1341"/>
      <c r="D791" s="1342" t="s">
        <v>11812</v>
      </c>
      <c r="E791" s="1341"/>
      <c r="F791" s="1341"/>
      <c r="G791" s="1341"/>
      <c r="H791" s="1341"/>
      <c r="I791" s="1311"/>
      <c r="J791" s="1311"/>
      <c r="K791" s="1311"/>
    </row>
    <row r="792" spans="1:11" ht="15" hidden="1" customHeight="1">
      <c r="A792" s="776"/>
      <c r="B792" s="1285" t="s">
        <v>11813</v>
      </c>
      <c r="C792" s="2149" t="s">
        <v>11814</v>
      </c>
      <c r="D792" s="2078" t="s">
        <v>11815</v>
      </c>
      <c r="E792" s="2148"/>
      <c r="F792" s="2148"/>
      <c r="G792" s="2148" t="s">
        <v>322</v>
      </c>
      <c r="H792" s="1285"/>
      <c r="I792" s="1310">
        <f>H792*E792</f>
        <v>0</v>
      </c>
      <c r="J792" s="1310" t="e">
        <f>I792*#REF!</f>
        <v>#REF!</v>
      </c>
      <c r="K792" s="1310" t="e">
        <f t="shared" ref="K792:K793" si="110">SUM(I792:J792)</f>
        <v>#REF!</v>
      </c>
    </row>
    <row r="793" spans="1:11" ht="15" hidden="1" customHeight="1">
      <c r="A793" s="776"/>
      <c r="B793" s="1285" t="s">
        <v>11816</v>
      </c>
      <c r="C793" s="2149" t="s">
        <v>11817</v>
      </c>
      <c r="D793" s="2078" t="s">
        <v>11818</v>
      </c>
      <c r="E793" s="2148"/>
      <c r="F793" s="2148"/>
      <c r="G793" s="2148" t="s">
        <v>322</v>
      </c>
      <c r="H793" s="1285"/>
      <c r="I793" s="1310">
        <f>H793*E793</f>
        <v>0</v>
      </c>
      <c r="J793" s="1310" t="e">
        <f>I793*#REF!</f>
        <v>#REF!</v>
      </c>
      <c r="K793" s="1310" t="e">
        <f t="shared" si="110"/>
        <v>#REF!</v>
      </c>
    </row>
    <row r="794" spans="1:11" ht="15" hidden="1" customHeight="1">
      <c r="A794" s="776"/>
      <c r="B794" s="1285"/>
      <c r="C794" s="1285"/>
      <c r="D794" s="1309"/>
      <c r="E794" s="1285"/>
      <c r="F794" s="1285"/>
      <c r="G794" s="1285"/>
      <c r="H794" s="1285"/>
      <c r="I794" s="1310"/>
      <c r="J794" s="1310"/>
      <c r="K794" s="1310"/>
    </row>
    <row r="795" spans="1:11" ht="15" hidden="1" customHeight="1">
      <c r="A795" s="776"/>
      <c r="B795" s="1285" t="s">
        <v>1089</v>
      </c>
      <c r="C795" s="1285"/>
      <c r="D795" s="1309" t="s">
        <v>11819</v>
      </c>
      <c r="E795" s="1285"/>
      <c r="F795" s="1285"/>
      <c r="G795" s="1285"/>
      <c r="H795" s="1285"/>
      <c r="I795" s="1310">
        <f t="shared" ref="I795:I872" si="111">H795*G795</f>
        <v>0</v>
      </c>
      <c r="J795" s="1310" t="e">
        <f>I795*#REF!</f>
        <v>#REF!</v>
      </c>
      <c r="K795" s="1310" t="e">
        <f t="shared" ref="K795:K872" si="112">SUM(I795:J795)</f>
        <v>#REF!</v>
      </c>
    </row>
    <row r="796" spans="1:11" ht="15" hidden="1" customHeight="1">
      <c r="A796" s="776"/>
      <c r="B796" s="1341" t="s">
        <v>11820</v>
      </c>
      <c r="C796" s="1341"/>
      <c r="D796" s="1342" t="s">
        <v>11821</v>
      </c>
      <c r="E796" s="1341"/>
      <c r="F796" s="1341"/>
      <c r="G796" s="1341"/>
      <c r="H796" s="1341"/>
      <c r="I796" s="1311">
        <f t="shared" si="111"/>
        <v>0</v>
      </c>
      <c r="J796" s="1311" t="e">
        <f>I796*#REF!</f>
        <v>#REF!</v>
      </c>
      <c r="K796" s="1311" t="e">
        <f t="shared" si="112"/>
        <v>#REF!</v>
      </c>
    </row>
    <row r="797" spans="1:11" ht="15" hidden="1" customHeight="1">
      <c r="A797" s="776"/>
      <c r="B797" s="1285" t="s">
        <v>11822</v>
      </c>
      <c r="C797" s="2149" t="s">
        <v>11823</v>
      </c>
      <c r="D797" s="2068" t="s">
        <v>11824</v>
      </c>
      <c r="E797" s="2148"/>
      <c r="F797" s="2148"/>
      <c r="G797" s="2148" t="s">
        <v>322</v>
      </c>
      <c r="H797" s="1285"/>
      <c r="I797" s="1310">
        <f>H797*E797</f>
        <v>0</v>
      </c>
      <c r="J797" s="1310" t="e">
        <f>I797*#REF!</f>
        <v>#REF!</v>
      </c>
      <c r="K797" s="1310" t="e">
        <f t="shared" si="112"/>
        <v>#REF!</v>
      </c>
    </row>
    <row r="798" spans="1:11" ht="15" hidden="1" customHeight="1">
      <c r="A798" s="776"/>
      <c r="B798" s="1285"/>
      <c r="C798" s="1285"/>
      <c r="D798" s="1309"/>
      <c r="E798" s="1285"/>
      <c r="F798" s="1285"/>
      <c r="G798" s="1285"/>
      <c r="H798" s="1285"/>
      <c r="I798" s="1310"/>
      <c r="J798" s="1310"/>
      <c r="K798" s="1310"/>
    </row>
    <row r="799" spans="1:11" ht="15" hidden="1" customHeight="1">
      <c r="A799" s="776"/>
      <c r="B799" s="1341" t="s">
        <v>11825</v>
      </c>
      <c r="C799" s="1341"/>
      <c r="D799" s="1342" t="s">
        <v>11826</v>
      </c>
      <c r="E799" s="1341"/>
      <c r="F799" s="1341"/>
      <c r="G799" s="1341"/>
      <c r="H799" s="1341"/>
      <c r="I799" s="1311"/>
      <c r="J799" s="1311"/>
      <c r="K799" s="1311"/>
    </row>
    <row r="800" spans="1:11" ht="15" hidden="1" customHeight="1">
      <c r="A800" s="776"/>
      <c r="B800" s="1285" t="s">
        <v>11827</v>
      </c>
      <c r="C800" s="1285"/>
      <c r="D800" s="2150" t="s">
        <v>11828</v>
      </c>
      <c r="E800" s="2148"/>
      <c r="F800" s="2148"/>
      <c r="G800" s="2148" t="s">
        <v>322</v>
      </c>
      <c r="H800" s="1285"/>
      <c r="I800" s="1310">
        <f>H800*E800</f>
        <v>0</v>
      </c>
      <c r="J800" s="1310" t="e">
        <f>I800*#REF!</f>
        <v>#REF!</v>
      </c>
      <c r="K800" s="1310" t="e">
        <f t="shared" ref="K800" si="113">SUM(I800:J800)</f>
        <v>#REF!</v>
      </c>
    </row>
    <row r="801" spans="1:11" ht="15" hidden="1" customHeight="1">
      <c r="A801" s="776"/>
      <c r="B801" s="1285"/>
      <c r="C801" s="1285"/>
      <c r="D801" s="1309"/>
      <c r="E801" s="1285"/>
      <c r="F801" s="1285"/>
      <c r="G801" s="1285"/>
      <c r="H801" s="1285"/>
      <c r="I801" s="1310"/>
      <c r="J801" s="1310"/>
      <c r="K801" s="1310"/>
    </row>
    <row r="802" spans="1:11" ht="15" hidden="1" customHeight="1">
      <c r="A802" s="776"/>
      <c r="B802" s="1285" t="s">
        <v>1094</v>
      </c>
      <c r="C802" s="1285"/>
      <c r="D802" s="1309" t="s">
        <v>1095</v>
      </c>
      <c r="E802" s="1285"/>
      <c r="F802" s="1285"/>
      <c r="G802" s="1285"/>
      <c r="H802" s="1285"/>
      <c r="I802" s="1310">
        <f t="shared" si="111"/>
        <v>0</v>
      </c>
      <c r="J802" s="1310" t="e">
        <f>I802*#REF!</f>
        <v>#REF!</v>
      </c>
      <c r="K802" s="1310" t="e">
        <f t="shared" si="112"/>
        <v>#REF!</v>
      </c>
    </row>
    <row r="803" spans="1:11" ht="15" hidden="1" customHeight="1">
      <c r="A803" s="776"/>
      <c r="B803" s="1285" t="s">
        <v>11829</v>
      </c>
      <c r="C803" s="1285"/>
      <c r="D803" s="1309" t="s">
        <v>11830</v>
      </c>
      <c r="E803" s="1285"/>
      <c r="F803" s="1285"/>
      <c r="G803" s="1285"/>
      <c r="H803" s="1285"/>
      <c r="I803" s="1310"/>
      <c r="J803" s="1310"/>
      <c r="K803" s="1310"/>
    </row>
    <row r="804" spans="1:11" ht="15" hidden="1" customHeight="1">
      <c r="A804" s="776"/>
      <c r="B804" s="1285" t="s">
        <v>11831</v>
      </c>
      <c r="C804" s="1285"/>
      <c r="D804" s="2150" t="s">
        <v>11832</v>
      </c>
      <c r="E804" s="2148"/>
      <c r="F804" s="2148"/>
      <c r="G804" s="2148" t="s">
        <v>322</v>
      </c>
      <c r="H804" s="1285"/>
      <c r="I804" s="1310">
        <f>H804*E804</f>
        <v>0</v>
      </c>
      <c r="J804" s="1310" t="e">
        <f>I804*#REF!</f>
        <v>#REF!</v>
      </c>
      <c r="K804" s="1310" t="e">
        <f t="shared" ref="K804" si="114">SUM(I804:J804)</f>
        <v>#REF!</v>
      </c>
    </row>
    <row r="805" spans="1:11" ht="15" hidden="1" customHeight="1">
      <c r="A805" s="776"/>
      <c r="B805" s="1285"/>
      <c r="C805" s="1285"/>
      <c r="D805" s="1301"/>
      <c r="E805" s="1376"/>
      <c r="F805" s="1376"/>
      <c r="G805" s="1301"/>
      <c r="H805" s="1285"/>
      <c r="I805" s="1310"/>
      <c r="J805" s="1310"/>
      <c r="K805" s="1310"/>
    </row>
    <row r="806" spans="1:11" ht="15" hidden="1" customHeight="1">
      <c r="A806" s="776"/>
      <c r="B806" s="1285" t="s">
        <v>11833</v>
      </c>
      <c r="C806" s="1285"/>
      <c r="D806" s="1309" t="s">
        <v>11834</v>
      </c>
      <c r="E806" s="1285"/>
      <c r="F806" s="1285"/>
      <c r="G806" s="1285"/>
      <c r="H806" s="1285"/>
      <c r="I806" s="1310">
        <f t="shared" si="111"/>
        <v>0</v>
      </c>
      <c r="J806" s="1310" t="e">
        <f>I806*#REF!</f>
        <v>#REF!</v>
      </c>
      <c r="K806" s="1310" t="e">
        <f t="shared" si="112"/>
        <v>#REF!</v>
      </c>
    </row>
    <row r="807" spans="1:11" ht="15" hidden="1" customHeight="1">
      <c r="A807" s="776"/>
      <c r="B807" s="1285" t="s">
        <v>11835</v>
      </c>
      <c r="C807" s="1285"/>
      <c r="D807" s="1309" t="s">
        <v>1100</v>
      </c>
      <c r="E807" s="1285"/>
      <c r="F807" s="1285"/>
      <c r="G807" s="1285"/>
      <c r="H807" s="1285"/>
      <c r="I807" s="1310"/>
      <c r="J807" s="1310"/>
      <c r="K807" s="1310"/>
    </row>
    <row r="808" spans="1:11" ht="15" hidden="1" customHeight="1">
      <c r="A808" s="776"/>
      <c r="B808" s="1285" t="s">
        <v>11836</v>
      </c>
      <c r="C808" s="1285"/>
      <c r="D808" s="1309" t="s">
        <v>11837</v>
      </c>
      <c r="E808" s="1285"/>
      <c r="F808" s="1285"/>
      <c r="G808" s="1285"/>
      <c r="H808" s="1285"/>
      <c r="I808" s="1310">
        <f t="shared" si="111"/>
        <v>0</v>
      </c>
      <c r="J808" s="1310" t="e">
        <f>I808*#REF!</f>
        <v>#REF!</v>
      </c>
      <c r="K808" s="1310" t="e">
        <f t="shared" si="112"/>
        <v>#REF!</v>
      </c>
    </row>
    <row r="809" spans="1:11" ht="15" hidden="1" customHeight="1">
      <c r="A809" s="776"/>
      <c r="B809" s="1285" t="s">
        <v>11838</v>
      </c>
      <c r="C809" s="1285"/>
      <c r="D809" s="1309" t="s">
        <v>11839</v>
      </c>
      <c r="E809" s="1285"/>
      <c r="F809" s="1285"/>
      <c r="G809" s="1285"/>
      <c r="H809" s="1285"/>
      <c r="I809" s="1310">
        <f t="shared" si="111"/>
        <v>0</v>
      </c>
      <c r="J809" s="1310" t="e">
        <f>I809*#REF!</f>
        <v>#REF!</v>
      </c>
      <c r="K809" s="1310" t="e">
        <f t="shared" si="112"/>
        <v>#REF!</v>
      </c>
    </row>
    <row r="810" spans="1:11" ht="15" hidden="1" customHeight="1">
      <c r="A810" s="776"/>
      <c r="B810" s="1285" t="s">
        <v>11840</v>
      </c>
      <c r="C810" s="1285"/>
      <c r="D810" s="1309" t="s">
        <v>11841</v>
      </c>
      <c r="E810" s="1285"/>
      <c r="F810" s="1285"/>
      <c r="G810" s="1285"/>
      <c r="H810" s="1285"/>
      <c r="I810" s="1310">
        <f t="shared" si="111"/>
        <v>0</v>
      </c>
      <c r="J810" s="1310" t="e">
        <f>I810*#REF!</f>
        <v>#REF!</v>
      </c>
      <c r="K810" s="1310" t="e">
        <f t="shared" si="112"/>
        <v>#REF!</v>
      </c>
    </row>
    <row r="811" spans="1:11" ht="15" hidden="1" customHeight="1">
      <c r="A811" s="776"/>
      <c r="B811" s="1285" t="s">
        <v>11842</v>
      </c>
      <c r="C811" s="1285"/>
      <c r="D811" s="1309" t="s">
        <v>11843</v>
      </c>
      <c r="E811" s="1285"/>
      <c r="F811" s="1285"/>
      <c r="G811" s="1285"/>
      <c r="H811" s="1285"/>
      <c r="I811" s="1310">
        <f t="shared" si="111"/>
        <v>0</v>
      </c>
      <c r="J811" s="1310" t="e">
        <f>I811*#REF!</f>
        <v>#REF!</v>
      </c>
      <c r="K811" s="1310" t="e">
        <f t="shared" si="112"/>
        <v>#REF!</v>
      </c>
    </row>
    <row r="812" spans="1:11" ht="15" hidden="1" customHeight="1">
      <c r="A812" s="776"/>
      <c r="B812" s="1285" t="s">
        <v>11844</v>
      </c>
      <c r="C812" s="1285"/>
      <c r="D812" s="1309" t="s">
        <v>11845</v>
      </c>
      <c r="E812" s="1285"/>
      <c r="F812" s="1285"/>
      <c r="G812" s="1285"/>
      <c r="H812" s="1285"/>
      <c r="I812" s="1310">
        <f t="shared" si="111"/>
        <v>0</v>
      </c>
      <c r="J812" s="1310" t="e">
        <f>I812*#REF!</f>
        <v>#REF!</v>
      </c>
      <c r="K812" s="1310" t="e">
        <f t="shared" si="112"/>
        <v>#REF!</v>
      </c>
    </row>
    <row r="813" spans="1:11" ht="15" hidden="1" customHeight="1">
      <c r="A813" s="776"/>
      <c r="B813" s="1285" t="s">
        <v>11846</v>
      </c>
      <c r="C813" s="1285"/>
      <c r="D813" s="1309" t="s">
        <v>11847</v>
      </c>
      <c r="E813" s="1285"/>
      <c r="F813" s="1285"/>
      <c r="G813" s="1285"/>
      <c r="H813" s="1285"/>
      <c r="I813" s="1310">
        <f t="shared" si="111"/>
        <v>0</v>
      </c>
      <c r="J813" s="1310" t="e">
        <f>I813*#REF!</f>
        <v>#REF!</v>
      </c>
      <c r="K813" s="1310" t="e">
        <f t="shared" si="112"/>
        <v>#REF!</v>
      </c>
    </row>
    <row r="814" spans="1:11" ht="15" hidden="1" customHeight="1">
      <c r="A814" s="776"/>
      <c r="B814" s="2068"/>
      <c r="C814" s="1331"/>
      <c r="D814" s="2068"/>
      <c r="E814" s="1322"/>
      <c r="F814" s="1322"/>
      <c r="G814" s="1322"/>
      <c r="H814" s="1322"/>
      <c r="I814" s="1322"/>
      <c r="J814" s="1322"/>
      <c r="K814" s="1322"/>
    </row>
    <row r="815" spans="1:11" ht="15" hidden="1" customHeight="1">
      <c r="A815" s="776"/>
      <c r="B815" s="2068"/>
      <c r="C815" s="1331"/>
      <c r="D815" s="2068"/>
      <c r="E815" s="1322"/>
      <c r="F815" s="1322"/>
      <c r="G815" s="1322"/>
      <c r="H815" s="1322"/>
      <c r="I815" s="1322"/>
      <c r="J815" s="1322"/>
      <c r="K815" s="1322"/>
    </row>
    <row r="816" spans="1:11" ht="15" hidden="1" customHeight="1">
      <c r="A816" s="776"/>
      <c r="B816" s="1315" t="s">
        <v>11848</v>
      </c>
      <c r="C816" s="1315"/>
      <c r="D816" s="1316" t="s">
        <v>11849</v>
      </c>
      <c r="E816" s="1315"/>
      <c r="F816" s="1315"/>
      <c r="G816" s="1315"/>
      <c r="H816" s="1315"/>
      <c r="I816" s="1315"/>
      <c r="J816" s="1315"/>
      <c r="K816" s="1315"/>
    </row>
    <row r="817" spans="1:11" ht="15" hidden="1" customHeight="1">
      <c r="A817" s="776"/>
      <c r="B817" s="1285" t="s">
        <v>11850</v>
      </c>
      <c r="C817" s="1285"/>
      <c r="D817" s="1309" t="s">
        <v>2095</v>
      </c>
      <c r="E817" s="1285"/>
      <c r="F817" s="1285"/>
      <c r="G817" s="1285"/>
      <c r="H817" s="1310"/>
      <c r="I817" s="1310">
        <f t="shared" si="111"/>
        <v>0</v>
      </c>
      <c r="J817" s="1310" t="e">
        <f>I817*#REF!</f>
        <v>#REF!</v>
      </c>
      <c r="K817" s="1310" t="e">
        <f t="shared" si="112"/>
        <v>#REF!</v>
      </c>
    </row>
    <row r="818" spans="1:11" ht="15" hidden="1" customHeight="1">
      <c r="A818" s="776"/>
      <c r="B818" s="1285" t="s">
        <v>11851</v>
      </c>
      <c r="C818" s="1285"/>
      <c r="D818" s="1309" t="s">
        <v>2100</v>
      </c>
      <c r="E818" s="1285"/>
      <c r="F818" s="1285"/>
      <c r="G818" s="1285"/>
      <c r="H818" s="1310"/>
      <c r="I818" s="1310">
        <f t="shared" si="111"/>
        <v>0</v>
      </c>
      <c r="J818" s="1310" t="e">
        <f>I818*#REF!</f>
        <v>#REF!</v>
      </c>
      <c r="K818" s="1310" t="e">
        <f t="shared" si="112"/>
        <v>#REF!</v>
      </c>
    </row>
    <row r="819" spans="1:11" ht="15" hidden="1" customHeight="1">
      <c r="A819" s="776"/>
      <c r="B819" s="1285" t="s">
        <v>11852</v>
      </c>
      <c r="C819" s="1285"/>
      <c r="D819" s="1309" t="s">
        <v>11853</v>
      </c>
      <c r="E819" s="1285"/>
      <c r="F819" s="1285"/>
      <c r="G819" s="1285"/>
      <c r="H819" s="1310"/>
      <c r="I819" s="1310">
        <f t="shared" si="111"/>
        <v>0</v>
      </c>
      <c r="J819" s="1310" t="e">
        <f>I819*#REF!</f>
        <v>#REF!</v>
      </c>
      <c r="K819" s="1310" t="e">
        <f t="shared" si="112"/>
        <v>#REF!</v>
      </c>
    </row>
    <row r="820" spans="1:11" ht="15" hidden="1" customHeight="1">
      <c r="A820" s="776"/>
      <c r="B820" s="1285" t="s">
        <v>11854</v>
      </c>
      <c r="C820" s="1285"/>
      <c r="D820" s="1309" t="s">
        <v>11855</v>
      </c>
      <c r="E820" s="1285"/>
      <c r="F820" s="1285"/>
      <c r="G820" s="1285"/>
      <c r="H820" s="1310"/>
      <c r="I820" s="1310">
        <f t="shared" si="111"/>
        <v>0</v>
      </c>
      <c r="J820" s="1310" t="e">
        <f>I820*#REF!</f>
        <v>#REF!</v>
      </c>
      <c r="K820" s="1310" t="e">
        <f t="shared" si="112"/>
        <v>#REF!</v>
      </c>
    </row>
    <row r="821" spans="1:11" ht="15" hidden="1" customHeight="1">
      <c r="A821" s="776"/>
      <c r="B821" s="1285" t="s">
        <v>11856</v>
      </c>
      <c r="C821" s="1285"/>
      <c r="D821" s="1309" t="s">
        <v>11857</v>
      </c>
      <c r="E821" s="1285"/>
      <c r="F821" s="1285"/>
      <c r="G821" s="1285"/>
      <c r="H821" s="1310"/>
      <c r="I821" s="1310">
        <f t="shared" si="111"/>
        <v>0</v>
      </c>
      <c r="J821" s="1310" t="e">
        <f>I821*#REF!</f>
        <v>#REF!</v>
      </c>
      <c r="K821" s="1310" t="e">
        <f t="shared" si="112"/>
        <v>#REF!</v>
      </c>
    </row>
    <row r="822" spans="1:11" ht="15" hidden="1" customHeight="1">
      <c r="A822" s="776"/>
      <c r="B822" s="1285" t="s">
        <v>11858</v>
      </c>
      <c r="C822" s="1285"/>
      <c r="D822" s="1309" t="s">
        <v>11859</v>
      </c>
      <c r="E822" s="1285"/>
      <c r="F822" s="1285"/>
      <c r="G822" s="1285"/>
      <c r="H822" s="1310"/>
      <c r="I822" s="1310">
        <f t="shared" si="111"/>
        <v>0</v>
      </c>
      <c r="J822" s="1310" t="e">
        <f>I822*#REF!</f>
        <v>#REF!</v>
      </c>
      <c r="K822" s="1310" t="e">
        <f t="shared" si="112"/>
        <v>#REF!</v>
      </c>
    </row>
    <row r="823" spans="1:11" ht="15" hidden="1" customHeight="1">
      <c r="A823" s="776"/>
      <c r="B823" s="1285" t="s">
        <v>11860</v>
      </c>
      <c r="C823" s="1285"/>
      <c r="D823" s="1309" t="s">
        <v>11861</v>
      </c>
      <c r="E823" s="1285"/>
      <c r="F823" s="1285"/>
      <c r="G823" s="1285"/>
      <c r="H823" s="1310"/>
      <c r="I823" s="1310">
        <f t="shared" si="111"/>
        <v>0</v>
      </c>
      <c r="J823" s="1310" t="e">
        <f>I823*#REF!</f>
        <v>#REF!</v>
      </c>
      <c r="K823" s="1310" t="e">
        <f t="shared" si="112"/>
        <v>#REF!</v>
      </c>
    </row>
    <row r="824" spans="1:11" ht="15" hidden="1" customHeight="1">
      <c r="A824" s="776"/>
      <c r="B824" s="1285" t="s">
        <v>11862</v>
      </c>
      <c r="C824" s="1285"/>
      <c r="D824" s="1309" t="s">
        <v>550</v>
      </c>
      <c r="E824" s="1285"/>
      <c r="F824" s="1285"/>
      <c r="G824" s="1285"/>
      <c r="H824" s="1310"/>
      <c r="I824" s="1310"/>
      <c r="J824" s="1310"/>
      <c r="K824" s="1310"/>
    </row>
    <row r="825" spans="1:11" ht="15" hidden="1" customHeight="1">
      <c r="A825" s="776"/>
      <c r="B825" s="1313" t="s">
        <v>11863</v>
      </c>
      <c r="C825" s="2152" t="s">
        <v>11864</v>
      </c>
      <c r="D825" s="2076" t="s">
        <v>1134</v>
      </c>
      <c r="E825" s="1314"/>
      <c r="F825" s="1314"/>
      <c r="G825" s="2071" t="s">
        <v>1797</v>
      </c>
      <c r="H825" s="1285"/>
      <c r="I825" s="1310">
        <f t="shared" ref="I825:I831" si="115">H825*E825</f>
        <v>0</v>
      </c>
      <c r="J825" s="1310" t="e">
        <f>I825*#REF!</f>
        <v>#REF!</v>
      </c>
      <c r="K825" s="1310" t="e">
        <f t="shared" ref="K825:K831" si="116">SUM(I825:J825)</f>
        <v>#REF!</v>
      </c>
    </row>
    <row r="826" spans="1:11" ht="15" hidden="1" customHeight="1">
      <c r="A826" s="776"/>
      <c r="B826" s="1313" t="s">
        <v>11865</v>
      </c>
      <c r="C826" s="2149" t="s">
        <v>11866</v>
      </c>
      <c r="D826" s="2076" t="s">
        <v>11867</v>
      </c>
      <c r="E826" s="1314"/>
      <c r="F826" s="1314"/>
      <c r="G826" s="2071" t="s">
        <v>1797</v>
      </c>
      <c r="H826" s="1313"/>
      <c r="I826" s="1310">
        <f t="shared" si="115"/>
        <v>0</v>
      </c>
      <c r="J826" s="1310" t="e">
        <f>I826*#REF!</f>
        <v>#REF!</v>
      </c>
      <c r="K826" s="1310" t="e">
        <f t="shared" si="116"/>
        <v>#REF!</v>
      </c>
    </row>
    <row r="827" spans="1:11" ht="15" hidden="1" customHeight="1">
      <c r="A827" s="776"/>
      <c r="B827" s="1313" t="s">
        <v>11868</v>
      </c>
      <c r="C827" s="2149" t="s">
        <v>11869</v>
      </c>
      <c r="D827" s="2076" t="s">
        <v>11870</v>
      </c>
      <c r="E827" s="1314"/>
      <c r="F827" s="1314"/>
      <c r="G827" s="2071" t="s">
        <v>1797</v>
      </c>
      <c r="H827" s="1313"/>
      <c r="I827" s="1310">
        <f t="shared" si="115"/>
        <v>0</v>
      </c>
      <c r="J827" s="1310" t="e">
        <f>I827*#REF!</f>
        <v>#REF!</v>
      </c>
      <c r="K827" s="1310" t="e">
        <f t="shared" si="116"/>
        <v>#REF!</v>
      </c>
    </row>
    <row r="828" spans="1:11" ht="15" hidden="1" customHeight="1">
      <c r="A828" s="776"/>
      <c r="B828" s="1313" t="s">
        <v>11871</v>
      </c>
      <c r="C828" s="1313"/>
      <c r="D828" s="2076" t="s">
        <v>11872</v>
      </c>
      <c r="E828" s="1314"/>
      <c r="F828" s="1314"/>
      <c r="G828" s="2071" t="s">
        <v>1797</v>
      </c>
      <c r="H828" s="1285"/>
      <c r="I828" s="1310">
        <f t="shared" si="115"/>
        <v>0</v>
      </c>
      <c r="J828" s="1310" t="e">
        <f>I828*#REF!</f>
        <v>#REF!</v>
      </c>
      <c r="K828" s="1310" t="e">
        <f t="shared" si="116"/>
        <v>#REF!</v>
      </c>
    </row>
    <row r="829" spans="1:11" ht="15" hidden="1" customHeight="1">
      <c r="A829" s="776"/>
      <c r="B829" s="1313" t="s">
        <v>11873</v>
      </c>
      <c r="C829" s="2152" t="s">
        <v>11874</v>
      </c>
      <c r="D829" s="2076" t="s">
        <v>11875</v>
      </c>
      <c r="E829" s="1312"/>
      <c r="F829" s="1312"/>
      <c r="G829" s="2071" t="s">
        <v>1797</v>
      </c>
      <c r="H829" s="1285"/>
      <c r="I829" s="1310">
        <f t="shared" si="115"/>
        <v>0</v>
      </c>
      <c r="J829" s="1310" t="e">
        <f>I829*#REF!</f>
        <v>#REF!</v>
      </c>
      <c r="K829" s="1310" t="e">
        <f t="shared" si="116"/>
        <v>#REF!</v>
      </c>
    </row>
    <row r="830" spans="1:11" ht="15" hidden="1" customHeight="1">
      <c r="A830" s="776"/>
      <c r="B830" s="1313" t="s">
        <v>11876</v>
      </c>
      <c r="C830" s="2147" t="s">
        <v>11877</v>
      </c>
      <c r="D830" s="2076" t="s">
        <v>11878</v>
      </c>
      <c r="E830" s="1312"/>
      <c r="F830" s="1312"/>
      <c r="G830" s="2071" t="s">
        <v>1797</v>
      </c>
      <c r="H830" s="1313"/>
      <c r="I830" s="1310">
        <f t="shared" si="115"/>
        <v>0</v>
      </c>
      <c r="J830" s="1310" t="e">
        <f>I830*#REF!</f>
        <v>#REF!</v>
      </c>
      <c r="K830" s="1310" t="e">
        <f t="shared" si="116"/>
        <v>#REF!</v>
      </c>
    </row>
    <row r="831" spans="1:11" ht="15" hidden="1" customHeight="1">
      <c r="A831" s="776"/>
      <c r="B831" s="1313" t="s">
        <v>11879</v>
      </c>
      <c r="C831" s="2152" t="s">
        <v>11880</v>
      </c>
      <c r="D831" s="2076" t="s">
        <v>11881</v>
      </c>
      <c r="E831" s="1312"/>
      <c r="F831" s="1312"/>
      <c r="G831" s="2071" t="s">
        <v>1797</v>
      </c>
      <c r="H831" s="1285"/>
      <c r="I831" s="1310">
        <f t="shared" si="115"/>
        <v>0</v>
      </c>
      <c r="J831" s="1310" t="e">
        <f>I831*#REF!</f>
        <v>#REF!</v>
      </c>
      <c r="K831" s="1310" t="e">
        <f t="shared" si="116"/>
        <v>#REF!</v>
      </c>
    </row>
    <row r="832" spans="1:11" ht="15" hidden="1" customHeight="1">
      <c r="A832" s="776"/>
      <c r="B832" s="1321"/>
      <c r="C832" s="1331"/>
      <c r="D832" s="1378"/>
      <c r="E832" s="1322"/>
      <c r="F832" s="1322"/>
      <c r="G832" s="1322"/>
      <c r="H832" s="1322"/>
      <c r="I832" s="1322"/>
      <c r="J832" s="1322"/>
      <c r="K832" s="1322"/>
    </row>
    <row r="833" spans="1:11" ht="15" hidden="1" customHeight="1">
      <c r="A833" s="776"/>
      <c r="B833" s="1318" t="s">
        <v>212</v>
      </c>
      <c r="C833" s="1318"/>
      <c r="D833" s="1319" t="s">
        <v>11882</v>
      </c>
      <c r="E833" s="1318"/>
      <c r="F833" s="1318"/>
      <c r="G833" s="1318"/>
      <c r="H833" s="1318"/>
      <c r="I833" s="1318"/>
      <c r="J833" s="1318"/>
      <c r="K833" s="1318"/>
    </row>
    <row r="834" spans="1:11" ht="15" hidden="1" customHeight="1">
      <c r="A834" s="776"/>
      <c r="B834" s="1315" t="s">
        <v>11883</v>
      </c>
      <c r="C834" s="1315"/>
      <c r="D834" s="1316" t="s">
        <v>11747</v>
      </c>
      <c r="E834" s="1315"/>
      <c r="F834" s="1315"/>
      <c r="G834" s="1315"/>
      <c r="H834" s="1315"/>
      <c r="I834" s="1315"/>
      <c r="J834" s="1315"/>
      <c r="K834" s="1315"/>
    </row>
    <row r="835" spans="1:11" ht="15" hidden="1" customHeight="1">
      <c r="A835" s="776"/>
      <c r="B835" s="1285" t="s">
        <v>11884</v>
      </c>
      <c r="C835" s="1285"/>
      <c r="D835" s="1309" t="s">
        <v>966</v>
      </c>
      <c r="E835" s="1285"/>
      <c r="F835" s="1285"/>
      <c r="G835" s="1285"/>
      <c r="H835" s="1285"/>
      <c r="I835" s="1310">
        <f t="shared" si="111"/>
        <v>0</v>
      </c>
      <c r="J835" s="1310" t="e">
        <f>I835*#REF!</f>
        <v>#REF!</v>
      </c>
      <c r="K835" s="1310" t="e">
        <f t="shared" si="112"/>
        <v>#REF!</v>
      </c>
    </row>
    <row r="836" spans="1:11" ht="15" hidden="1" customHeight="1">
      <c r="A836" s="776"/>
      <c r="B836" s="1285" t="s">
        <v>11885</v>
      </c>
      <c r="C836" s="1285"/>
      <c r="D836" s="1309" t="s">
        <v>1008</v>
      </c>
      <c r="E836" s="1285"/>
      <c r="F836" s="1285"/>
      <c r="G836" s="1285"/>
      <c r="H836" s="1285"/>
      <c r="I836" s="1310">
        <f t="shared" si="111"/>
        <v>0</v>
      </c>
      <c r="J836" s="1310" t="e">
        <f>I836*#REF!</f>
        <v>#REF!</v>
      </c>
      <c r="K836" s="1310" t="e">
        <f t="shared" si="112"/>
        <v>#REF!</v>
      </c>
    </row>
    <row r="837" spans="1:11" ht="15" hidden="1" customHeight="1">
      <c r="A837" s="776"/>
      <c r="B837" s="1285" t="s">
        <v>11886</v>
      </c>
      <c r="C837" s="1285"/>
      <c r="D837" s="1309" t="s">
        <v>11674</v>
      </c>
      <c r="E837" s="1285"/>
      <c r="F837" s="1285"/>
      <c r="G837" s="1285"/>
      <c r="H837" s="1285"/>
      <c r="I837" s="1310">
        <f t="shared" si="111"/>
        <v>0</v>
      </c>
      <c r="J837" s="1310" t="e">
        <f>I837*#REF!</f>
        <v>#REF!</v>
      </c>
      <c r="K837" s="1310" t="e">
        <f t="shared" si="112"/>
        <v>#REF!</v>
      </c>
    </row>
    <row r="838" spans="1:11" ht="15" hidden="1" customHeight="1">
      <c r="A838" s="776"/>
      <c r="B838" s="1285" t="s">
        <v>11887</v>
      </c>
      <c r="C838" s="1285"/>
      <c r="D838" s="1309" t="s">
        <v>11752</v>
      </c>
      <c r="E838" s="1285"/>
      <c r="F838" s="1285"/>
      <c r="G838" s="1285"/>
      <c r="H838" s="1285"/>
      <c r="I838" s="1310">
        <f t="shared" si="111"/>
        <v>0</v>
      </c>
      <c r="J838" s="1310" t="e">
        <f>I838*#REF!</f>
        <v>#REF!</v>
      </c>
      <c r="K838" s="1310" t="e">
        <f t="shared" si="112"/>
        <v>#REF!</v>
      </c>
    </row>
    <row r="839" spans="1:11" ht="15" hidden="1" customHeight="1">
      <c r="A839" s="776"/>
      <c r="B839" s="1285" t="s">
        <v>11888</v>
      </c>
      <c r="C839" s="1285"/>
      <c r="D839" s="1309" t="s">
        <v>2036</v>
      </c>
      <c r="E839" s="1285"/>
      <c r="F839" s="1285"/>
      <c r="G839" s="1285"/>
      <c r="H839" s="1285"/>
      <c r="I839" s="1310">
        <f t="shared" si="111"/>
        <v>0</v>
      </c>
      <c r="J839" s="1310" t="e">
        <f>I839*#REF!</f>
        <v>#REF!</v>
      </c>
      <c r="K839" s="1310" t="e">
        <f t="shared" si="112"/>
        <v>#REF!</v>
      </c>
    </row>
    <row r="840" spans="1:11" ht="15" hidden="1" customHeight="1">
      <c r="A840" s="776"/>
      <c r="B840" s="1285" t="s">
        <v>11889</v>
      </c>
      <c r="C840" s="1285"/>
      <c r="D840" s="1309" t="s">
        <v>11668</v>
      </c>
      <c r="E840" s="1285"/>
      <c r="F840" s="1285"/>
      <c r="G840" s="1285"/>
      <c r="H840" s="1285"/>
      <c r="I840" s="1310">
        <f t="shared" si="111"/>
        <v>0</v>
      </c>
      <c r="J840" s="1310" t="e">
        <f>I840*#REF!</f>
        <v>#REF!</v>
      </c>
      <c r="K840" s="1310" t="e">
        <f t="shared" si="112"/>
        <v>#REF!</v>
      </c>
    </row>
    <row r="841" spans="1:11" ht="15" hidden="1" customHeight="1">
      <c r="A841" s="776"/>
      <c r="B841" s="1285" t="s">
        <v>11890</v>
      </c>
      <c r="C841" s="1285"/>
      <c r="D841" s="1309" t="s">
        <v>1019</v>
      </c>
      <c r="E841" s="1285"/>
      <c r="F841" s="1285"/>
      <c r="G841" s="1285"/>
      <c r="H841" s="1285"/>
      <c r="I841" s="1310">
        <f t="shared" si="111"/>
        <v>0</v>
      </c>
      <c r="J841" s="1310" t="e">
        <f>I841*#REF!</f>
        <v>#REF!</v>
      </c>
      <c r="K841" s="1310" t="e">
        <f t="shared" si="112"/>
        <v>#REF!</v>
      </c>
    </row>
    <row r="842" spans="1:11" ht="15" hidden="1" customHeight="1">
      <c r="A842" s="776"/>
      <c r="B842" s="1285" t="s">
        <v>11891</v>
      </c>
      <c r="C842" s="1285"/>
      <c r="D842" s="1309" t="s">
        <v>11680</v>
      </c>
      <c r="E842" s="1285"/>
      <c r="F842" s="1285"/>
      <c r="G842" s="1285"/>
      <c r="H842" s="1285"/>
      <c r="I842" s="1310">
        <f t="shared" si="111"/>
        <v>0</v>
      </c>
      <c r="J842" s="1310" t="e">
        <f>I842*#REF!</f>
        <v>#REF!</v>
      </c>
      <c r="K842" s="1310" t="e">
        <f t="shared" si="112"/>
        <v>#REF!</v>
      </c>
    </row>
    <row r="843" spans="1:11" ht="15" hidden="1" customHeight="1">
      <c r="A843" s="776"/>
      <c r="B843" s="1285" t="s">
        <v>11892</v>
      </c>
      <c r="C843" s="1285"/>
      <c r="D843" s="1309" t="s">
        <v>11684</v>
      </c>
      <c r="E843" s="1285"/>
      <c r="F843" s="1285"/>
      <c r="G843" s="1285"/>
      <c r="H843" s="1285"/>
      <c r="I843" s="1310">
        <f t="shared" si="111"/>
        <v>0</v>
      </c>
      <c r="J843" s="1310" t="e">
        <f>I843*#REF!</f>
        <v>#REF!</v>
      </c>
      <c r="K843" s="1310" t="e">
        <f t="shared" si="112"/>
        <v>#REF!</v>
      </c>
    </row>
    <row r="844" spans="1:11" ht="15" hidden="1" customHeight="1">
      <c r="A844" s="776"/>
      <c r="B844" s="1285" t="s">
        <v>11893</v>
      </c>
      <c r="C844" s="1285"/>
      <c r="D844" s="1309" t="s">
        <v>11894</v>
      </c>
      <c r="E844" s="1285"/>
      <c r="F844" s="1285"/>
      <c r="G844" s="1285"/>
      <c r="H844" s="1285"/>
      <c r="I844" s="1310">
        <f t="shared" si="111"/>
        <v>0</v>
      </c>
      <c r="J844" s="1310" t="e">
        <f>I844*#REF!</f>
        <v>#REF!</v>
      </c>
      <c r="K844" s="1310" t="e">
        <f t="shared" si="112"/>
        <v>#REF!</v>
      </c>
    </row>
    <row r="845" spans="1:11" ht="15" hidden="1" customHeight="1">
      <c r="A845" s="776"/>
      <c r="B845" s="1285" t="s">
        <v>11895</v>
      </c>
      <c r="C845" s="1285"/>
      <c r="D845" s="1309" t="s">
        <v>11896</v>
      </c>
      <c r="E845" s="1285"/>
      <c r="F845" s="1285"/>
      <c r="G845" s="1285"/>
      <c r="H845" s="1285"/>
      <c r="I845" s="1310">
        <f t="shared" si="111"/>
        <v>0</v>
      </c>
      <c r="J845" s="1310" t="e">
        <f>I845*#REF!</f>
        <v>#REF!</v>
      </c>
      <c r="K845" s="1310" t="e">
        <f t="shared" si="112"/>
        <v>#REF!</v>
      </c>
    </row>
    <row r="846" spans="1:11" ht="15" hidden="1" customHeight="1">
      <c r="A846" s="776"/>
      <c r="B846" s="1285"/>
      <c r="C846" s="1285"/>
      <c r="D846" s="1309"/>
      <c r="E846" s="1285"/>
      <c r="F846" s="1285"/>
      <c r="G846" s="1285"/>
      <c r="H846" s="1285"/>
      <c r="I846" s="1310"/>
      <c r="J846" s="1310"/>
      <c r="K846" s="1310"/>
    </row>
    <row r="847" spans="1:11" ht="15" hidden="1" customHeight="1">
      <c r="A847" s="776"/>
      <c r="B847" s="1315" t="s">
        <v>11897</v>
      </c>
      <c r="C847" s="1315"/>
      <c r="D847" s="1374" t="s">
        <v>242</v>
      </c>
      <c r="E847" s="1315"/>
      <c r="F847" s="1315"/>
      <c r="G847" s="1315"/>
      <c r="H847" s="1315"/>
      <c r="I847" s="1315"/>
      <c r="J847" s="1315"/>
      <c r="K847" s="1315"/>
    </row>
    <row r="848" spans="1:11" ht="15" hidden="1" customHeight="1">
      <c r="A848" s="776"/>
      <c r="B848" s="1285" t="s">
        <v>11898</v>
      </c>
      <c r="C848" s="1285"/>
      <c r="D848" s="1375" t="s">
        <v>966</v>
      </c>
      <c r="E848" s="1285"/>
      <c r="F848" s="1285"/>
      <c r="G848" s="1285"/>
      <c r="H848" s="1285"/>
      <c r="I848" s="1310">
        <f t="shared" si="111"/>
        <v>0</v>
      </c>
      <c r="J848" s="1310" t="e">
        <f>I848*#REF!</f>
        <v>#REF!</v>
      </c>
      <c r="K848" s="1310" t="e">
        <f t="shared" si="112"/>
        <v>#REF!</v>
      </c>
    </row>
    <row r="849" spans="1:11" ht="15" hidden="1" customHeight="1">
      <c r="A849" s="776"/>
      <c r="B849" s="1285" t="s">
        <v>11899</v>
      </c>
      <c r="C849" s="1285"/>
      <c r="D849" s="1375" t="s">
        <v>2036</v>
      </c>
      <c r="E849" s="1285"/>
      <c r="F849" s="1285"/>
      <c r="G849" s="1285"/>
      <c r="H849" s="1285"/>
      <c r="I849" s="1310">
        <f t="shared" si="111"/>
        <v>0</v>
      </c>
      <c r="J849" s="1310" t="e">
        <f>I849*#REF!</f>
        <v>#REF!</v>
      </c>
      <c r="K849" s="1310" t="e">
        <f t="shared" si="112"/>
        <v>#REF!</v>
      </c>
    </row>
    <row r="850" spans="1:11" ht="15" hidden="1" customHeight="1">
      <c r="A850" s="776"/>
      <c r="B850" s="1285" t="s">
        <v>11900</v>
      </c>
      <c r="C850" s="1285"/>
      <c r="D850" s="1375" t="s">
        <v>11668</v>
      </c>
      <c r="E850" s="1285"/>
      <c r="F850" s="1285"/>
      <c r="G850" s="1285"/>
      <c r="H850" s="1285"/>
      <c r="I850" s="1310">
        <f t="shared" si="111"/>
        <v>0</v>
      </c>
      <c r="J850" s="1310" t="e">
        <f>I850*#REF!</f>
        <v>#REF!</v>
      </c>
      <c r="K850" s="1310" t="e">
        <f t="shared" si="112"/>
        <v>#REF!</v>
      </c>
    </row>
    <row r="851" spans="1:11" ht="15" hidden="1" customHeight="1">
      <c r="A851" s="776"/>
      <c r="B851" s="1285" t="s">
        <v>11901</v>
      </c>
      <c r="C851" s="1285"/>
      <c r="D851" s="1375" t="s">
        <v>1019</v>
      </c>
      <c r="E851" s="1285"/>
      <c r="F851" s="1285"/>
      <c r="G851" s="1285"/>
      <c r="H851" s="1285"/>
      <c r="I851" s="1310">
        <f t="shared" si="111"/>
        <v>0</v>
      </c>
      <c r="J851" s="1310" t="e">
        <f>I851*#REF!</f>
        <v>#REF!</v>
      </c>
      <c r="K851" s="1310" t="e">
        <f t="shared" si="112"/>
        <v>#REF!</v>
      </c>
    </row>
    <row r="852" spans="1:11" ht="15" hidden="1" customHeight="1">
      <c r="A852" s="776"/>
      <c r="B852" s="1285" t="s">
        <v>11902</v>
      </c>
      <c r="C852" s="1285"/>
      <c r="D852" s="1375" t="s">
        <v>11671</v>
      </c>
      <c r="E852" s="1285"/>
      <c r="F852" s="1285"/>
      <c r="G852" s="1285"/>
      <c r="H852" s="1285"/>
      <c r="I852" s="1310">
        <f t="shared" si="111"/>
        <v>0</v>
      </c>
      <c r="J852" s="1310" t="e">
        <f>I852*#REF!</f>
        <v>#REF!</v>
      </c>
      <c r="K852" s="1310" t="e">
        <f t="shared" si="112"/>
        <v>#REF!</v>
      </c>
    </row>
    <row r="853" spans="1:11" ht="15" hidden="1" customHeight="1">
      <c r="A853" s="776"/>
      <c r="B853" s="1285" t="s">
        <v>11903</v>
      </c>
      <c r="C853" s="1285"/>
      <c r="D853" s="1375" t="s">
        <v>1008</v>
      </c>
      <c r="E853" s="1285"/>
      <c r="F853" s="1285"/>
      <c r="G853" s="1285"/>
      <c r="H853" s="1285"/>
      <c r="I853" s="1310">
        <f t="shared" si="111"/>
        <v>0</v>
      </c>
      <c r="J853" s="1310" t="e">
        <f>I853*#REF!</f>
        <v>#REF!</v>
      </c>
      <c r="K853" s="1310" t="e">
        <f t="shared" si="112"/>
        <v>#REF!</v>
      </c>
    </row>
    <row r="854" spans="1:11" ht="15" hidden="1" customHeight="1">
      <c r="A854" s="776"/>
      <c r="B854" s="1285" t="s">
        <v>11904</v>
      </c>
      <c r="C854" s="1285"/>
      <c r="D854" s="1375" t="s">
        <v>11674</v>
      </c>
      <c r="E854" s="1285"/>
      <c r="F854" s="1285"/>
      <c r="G854" s="1285"/>
      <c r="H854" s="1285"/>
      <c r="I854" s="1310">
        <f t="shared" si="111"/>
        <v>0</v>
      </c>
      <c r="J854" s="1310" t="e">
        <f>I854*#REF!</f>
        <v>#REF!</v>
      </c>
      <c r="K854" s="1310" t="e">
        <f t="shared" si="112"/>
        <v>#REF!</v>
      </c>
    </row>
    <row r="855" spans="1:11" ht="15" hidden="1" customHeight="1">
      <c r="A855" s="776"/>
      <c r="B855" s="1285" t="s">
        <v>11905</v>
      </c>
      <c r="C855" s="1285"/>
      <c r="D855" s="1375" t="s">
        <v>11676</v>
      </c>
      <c r="E855" s="1285"/>
      <c r="F855" s="1285"/>
      <c r="G855" s="1285"/>
      <c r="H855" s="1285"/>
      <c r="I855" s="1310">
        <f t="shared" si="111"/>
        <v>0</v>
      </c>
      <c r="J855" s="1310" t="e">
        <f>I855*#REF!</f>
        <v>#REF!</v>
      </c>
      <c r="K855" s="1310" t="e">
        <f t="shared" si="112"/>
        <v>#REF!</v>
      </c>
    </row>
    <row r="856" spans="1:11" ht="15" hidden="1" customHeight="1">
      <c r="A856" s="776"/>
      <c r="B856" s="1285" t="s">
        <v>11906</v>
      </c>
      <c r="C856" s="1285"/>
      <c r="D856" s="1375" t="s">
        <v>11678</v>
      </c>
      <c r="E856" s="1285"/>
      <c r="F856" s="1285"/>
      <c r="G856" s="1285"/>
      <c r="H856" s="1285"/>
      <c r="I856" s="1310">
        <f t="shared" si="111"/>
        <v>0</v>
      </c>
      <c r="J856" s="1310" t="e">
        <f>I856*#REF!</f>
        <v>#REF!</v>
      </c>
      <c r="K856" s="1310" t="e">
        <f t="shared" si="112"/>
        <v>#REF!</v>
      </c>
    </row>
    <row r="857" spans="1:11" ht="15" hidden="1" customHeight="1">
      <c r="A857" s="776"/>
      <c r="B857" s="1285" t="s">
        <v>11907</v>
      </c>
      <c r="C857" s="1285"/>
      <c r="D857" s="1375" t="s">
        <v>11680</v>
      </c>
      <c r="E857" s="1285"/>
      <c r="F857" s="1285"/>
      <c r="G857" s="1285"/>
      <c r="H857" s="1285"/>
      <c r="I857" s="1310">
        <f t="shared" si="111"/>
        <v>0</v>
      </c>
      <c r="J857" s="1310" t="e">
        <f>I857*#REF!</f>
        <v>#REF!</v>
      </c>
      <c r="K857" s="1310" t="e">
        <f t="shared" si="112"/>
        <v>#REF!</v>
      </c>
    </row>
    <row r="858" spans="1:11" ht="15" hidden="1" customHeight="1">
      <c r="A858" s="776"/>
      <c r="B858" s="1285" t="s">
        <v>11908</v>
      </c>
      <c r="C858" s="1285"/>
      <c r="D858" s="1375" t="s">
        <v>11682</v>
      </c>
      <c r="E858" s="1285"/>
      <c r="F858" s="1285"/>
      <c r="G858" s="1285"/>
      <c r="H858" s="1285"/>
      <c r="I858" s="1310">
        <f t="shared" si="111"/>
        <v>0</v>
      </c>
      <c r="J858" s="1310" t="e">
        <f>I858*#REF!</f>
        <v>#REF!</v>
      </c>
      <c r="K858" s="1310" t="e">
        <f t="shared" si="112"/>
        <v>#REF!</v>
      </c>
    </row>
    <row r="859" spans="1:11" ht="15" hidden="1" customHeight="1">
      <c r="A859" s="776"/>
      <c r="B859" s="1285" t="s">
        <v>11909</v>
      </c>
      <c r="C859" s="1285"/>
      <c r="D859" s="1375" t="s">
        <v>11684</v>
      </c>
      <c r="E859" s="1285"/>
      <c r="F859" s="1285"/>
      <c r="G859" s="1285"/>
      <c r="H859" s="1285"/>
      <c r="I859" s="1310">
        <f t="shared" si="111"/>
        <v>0</v>
      </c>
      <c r="J859" s="1310" t="e">
        <f>I859*#REF!</f>
        <v>#REF!</v>
      </c>
      <c r="K859" s="1310" t="e">
        <f t="shared" si="112"/>
        <v>#REF!</v>
      </c>
    </row>
    <row r="860" spans="1:11" ht="15" hidden="1" customHeight="1">
      <c r="A860" s="776"/>
      <c r="B860" s="1285" t="s">
        <v>11910</v>
      </c>
      <c r="C860" s="1285"/>
      <c r="D860" s="1375" t="s">
        <v>11741</v>
      </c>
      <c r="E860" s="1285"/>
      <c r="F860" s="1285"/>
      <c r="G860" s="1285"/>
      <c r="H860" s="1285"/>
      <c r="I860" s="1310">
        <f t="shared" si="111"/>
        <v>0</v>
      </c>
      <c r="J860" s="1310" t="e">
        <f>I860*#REF!</f>
        <v>#REF!</v>
      </c>
      <c r="K860" s="1310" t="e">
        <f t="shared" si="112"/>
        <v>#REF!</v>
      </c>
    </row>
    <row r="861" spans="1:11" ht="15" hidden="1" customHeight="1">
      <c r="A861" s="776"/>
      <c r="B861" s="2068"/>
      <c r="C861" s="1331"/>
      <c r="D861" s="2068"/>
      <c r="E861" s="1322"/>
      <c r="F861" s="1322"/>
      <c r="G861" s="1322"/>
      <c r="H861" s="1322"/>
      <c r="I861" s="1322"/>
      <c r="J861" s="1322"/>
      <c r="K861" s="1322"/>
    </row>
    <row r="862" spans="1:11" ht="15" hidden="1" customHeight="1">
      <c r="A862" s="776"/>
      <c r="B862" s="1315" t="s">
        <v>11911</v>
      </c>
      <c r="C862" s="1315"/>
      <c r="D862" s="1316" t="s">
        <v>11912</v>
      </c>
      <c r="E862" s="1315"/>
      <c r="F862" s="1315"/>
      <c r="G862" s="1315"/>
      <c r="H862" s="1315"/>
      <c r="I862" s="1315"/>
      <c r="J862" s="1315"/>
      <c r="K862" s="1315"/>
    </row>
    <row r="863" spans="1:11" ht="15" hidden="1" customHeight="1">
      <c r="A863" s="776"/>
      <c r="B863" s="1285" t="s">
        <v>11913</v>
      </c>
      <c r="C863" s="1285"/>
      <c r="D863" s="1309" t="s">
        <v>966</v>
      </c>
      <c r="E863" s="1285"/>
      <c r="F863" s="1285"/>
      <c r="G863" s="1285"/>
      <c r="H863" s="1310"/>
      <c r="I863" s="1310">
        <f t="shared" si="111"/>
        <v>0</v>
      </c>
      <c r="J863" s="1310" t="e">
        <f>I863*#REF!</f>
        <v>#REF!</v>
      </c>
      <c r="K863" s="1310" t="e">
        <f t="shared" si="112"/>
        <v>#REF!</v>
      </c>
    </row>
    <row r="864" spans="1:11" ht="15" hidden="1" customHeight="1">
      <c r="A864" s="776"/>
      <c r="B864" s="1285" t="s">
        <v>11914</v>
      </c>
      <c r="C864" s="1285"/>
      <c r="D864" s="1309" t="s">
        <v>11674</v>
      </c>
      <c r="E864" s="1285"/>
      <c r="F864" s="1285"/>
      <c r="G864" s="1285"/>
      <c r="H864" s="1310"/>
      <c r="I864" s="1310">
        <f t="shared" si="111"/>
        <v>0</v>
      </c>
      <c r="J864" s="1310" t="e">
        <f>I864*#REF!</f>
        <v>#REF!</v>
      </c>
      <c r="K864" s="1310" t="e">
        <f t="shared" si="112"/>
        <v>#REF!</v>
      </c>
    </row>
    <row r="865" spans="1:11" ht="15" hidden="1" customHeight="1">
      <c r="A865" s="776"/>
      <c r="B865" s="1285" t="s">
        <v>11915</v>
      </c>
      <c r="C865" s="1285"/>
      <c r="D865" s="1309" t="s">
        <v>11708</v>
      </c>
      <c r="E865" s="1285"/>
      <c r="F865" s="1285"/>
      <c r="G865" s="1285"/>
      <c r="H865" s="1310"/>
      <c r="I865" s="1310">
        <f t="shared" si="111"/>
        <v>0</v>
      </c>
      <c r="J865" s="1310" t="e">
        <f>I865*#REF!</f>
        <v>#REF!</v>
      </c>
      <c r="K865" s="1310" t="e">
        <f t="shared" si="112"/>
        <v>#REF!</v>
      </c>
    </row>
    <row r="866" spans="1:11" ht="15" hidden="1" customHeight="1">
      <c r="A866" s="776"/>
      <c r="B866" s="1285" t="s">
        <v>11916</v>
      </c>
      <c r="C866" s="1285"/>
      <c r="D866" s="1309" t="s">
        <v>11752</v>
      </c>
      <c r="E866" s="1285"/>
      <c r="F866" s="1285"/>
      <c r="G866" s="1285"/>
      <c r="H866" s="1310"/>
      <c r="I866" s="1310">
        <f t="shared" si="111"/>
        <v>0</v>
      </c>
      <c r="J866" s="1310" t="e">
        <f>I866*#REF!</f>
        <v>#REF!</v>
      </c>
      <c r="K866" s="1310" t="e">
        <f t="shared" si="112"/>
        <v>#REF!</v>
      </c>
    </row>
    <row r="867" spans="1:11" ht="15" hidden="1" customHeight="1">
      <c r="A867" s="776"/>
      <c r="B867" s="1285" t="s">
        <v>11917</v>
      </c>
      <c r="C867" s="1285"/>
      <c r="D867" s="1309" t="s">
        <v>991</v>
      </c>
      <c r="E867" s="1285"/>
      <c r="F867" s="1285"/>
      <c r="G867" s="1285"/>
      <c r="H867" s="1310"/>
      <c r="I867" s="1310">
        <f t="shared" si="111"/>
        <v>0</v>
      </c>
      <c r="J867" s="1310" t="e">
        <f>I867*#REF!</f>
        <v>#REF!</v>
      </c>
      <c r="K867" s="1310" t="e">
        <f t="shared" si="112"/>
        <v>#REF!</v>
      </c>
    </row>
    <row r="868" spans="1:11" ht="15" hidden="1" customHeight="1">
      <c r="A868" s="776"/>
      <c r="B868" s="1285" t="s">
        <v>11918</v>
      </c>
      <c r="C868" s="1285"/>
      <c r="D868" s="1309" t="s">
        <v>1008</v>
      </c>
      <c r="E868" s="1285"/>
      <c r="F868" s="1285"/>
      <c r="G868" s="1285"/>
      <c r="H868" s="1310"/>
      <c r="I868" s="1310">
        <f t="shared" si="111"/>
        <v>0</v>
      </c>
      <c r="J868" s="1310" t="e">
        <f>I868*#REF!</f>
        <v>#REF!</v>
      </c>
      <c r="K868" s="1310" t="e">
        <f t="shared" si="112"/>
        <v>#REF!</v>
      </c>
    </row>
    <row r="869" spans="1:11" ht="15" hidden="1" customHeight="1">
      <c r="A869" s="776"/>
      <c r="B869" s="1285" t="s">
        <v>11919</v>
      </c>
      <c r="C869" s="1285"/>
      <c r="D869" s="1309" t="s">
        <v>11920</v>
      </c>
      <c r="E869" s="1285"/>
      <c r="F869" s="1285"/>
      <c r="G869" s="1285"/>
      <c r="H869" s="1310"/>
      <c r="I869" s="1310">
        <f t="shared" si="111"/>
        <v>0</v>
      </c>
      <c r="J869" s="1310" t="e">
        <f>I869*#REF!</f>
        <v>#REF!</v>
      </c>
      <c r="K869" s="1310" t="e">
        <f t="shared" si="112"/>
        <v>#REF!</v>
      </c>
    </row>
    <row r="870" spans="1:11" ht="15" hidden="1" customHeight="1">
      <c r="A870" s="776"/>
      <c r="B870" s="1285" t="s">
        <v>11921</v>
      </c>
      <c r="C870" s="1285"/>
      <c r="D870" s="1309" t="s">
        <v>11922</v>
      </c>
      <c r="E870" s="1285"/>
      <c r="F870" s="1285"/>
      <c r="G870" s="1285"/>
      <c r="H870" s="1310"/>
      <c r="I870" s="1310">
        <f t="shared" si="111"/>
        <v>0</v>
      </c>
      <c r="J870" s="1310" t="e">
        <f>I870*#REF!</f>
        <v>#REF!</v>
      </c>
      <c r="K870" s="1310" t="e">
        <f t="shared" si="112"/>
        <v>#REF!</v>
      </c>
    </row>
    <row r="871" spans="1:11" ht="15" hidden="1" customHeight="1">
      <c r="A871" s="776"/>
      <c r="B871" s="1285" t="s">
        <v>11923</v>
      </c>
      <c r="C871" s="1285"/>
      <c r="D871" s="1309" t="s">
        <v>11896</v>
      </c>
      <c r="E871" s="1285"/>
      <c r="F871" s="1285"/>
      <c r="G871" s="1285"/>
      <c r="H871" s="1310"/>
      <c r="I871" s="1310">
        <f t="shared" si="111"/>
        <v>0</v>
      </c>
      <c r="J871" s="1310" t="e">
        <f>I871*#REF!</f>
        <v>#REF!</v>
      </c>
      <c r="K871" s="1310" t="e">
        <f t="shared" si="112"/>
        <v>#REF!</v>
      </c>
    </row>
    <row r="872" spans="1:11" ht="15" hidden="1" customHeight="1">
      <c r="A872" s="776"/>
      <c r="B872" s="1285" t="s">
        <v>11924</v>
      </c>
      <c r="C872" s="1285"/>
      <c r="D872" s="1309" t="s">
        <v>1019</v>
      </c>
      <c r="E872" s="1285"/>
      <c r="F872" s="1285"/>
      <c r="G872" s="1285"/>
      <c r="H872" s="1310"/>
      <c r="I872" s="1310">
        <f t="shared" si="111"/>
        <v>0</v>
      </c>
      <c r="J872" s="1310" t="e">
        <f>I872*#REF!</f>
        <v>#REF!</v>
      </c>
      <c r="K872" s="1310" t="e">
        <f t="shared" si="112"/>
        <v>#REF!</v>
      </c>
    </row>
    <row r="873" spans="1:11" ht="15" hidden="1" customHeight="1">
      <c r="A873" s="776"/>
      <c r="B873" s="2068"/>
      <c r="C873" s="1331"/>
      <c r="D873" s="2068"/>
      <c r="E873" s="1322"/>
      <c r="F873" s="1322"/>
      <c r="G873" s="1322"/>
      <c r="H873" s="1322"/>
      <c r="I873" s="1322"/>
      <c r="J873" s="1322"/>
      <c r="K873" s="1322"/>
    </row>
    <row r="874" spans="1:11" ht="15" hidden="1" customHeight="1">
      <c r="A874" s="776"/>
      <c r="B874" s="1315" t="s">
        <v>11925</v>
      </c>
      <c r="C874" s="1315"/>
      <c r="D874" s="1316" t="s">
        <v>244</v>
      </c>
      <c r="E874" s="1315"/>
      <c r="F874" s="1315"/>
      <c r="G874" s="1315"/>
      <c r="H874" s="1315"/>
      <c r="I874" s="1315"/>
      <c r="J874" s="1315"/>
      <c r="K874" s="1315"/>
    </row>
    <row r="875" spans="1:11" ht="15" hidden="1" customHeight="1">
      <c r="A875" s="776"/>
      <c r="B875" s="1285" t="s">
        <v>11926</v>
      </c>
      <c r="C875" s="1285"/>
      <c r="D875" s="1309" t="s">
        <v>11927</v>
      </c>
      <c r="E875" s="1285"/>
      <c r="F875" s="1285"/>
      <c r="G875" s="1333"/>
      <c r="H875" s="1310"/>
      <c r="I875" s="1310">
        <f t="shared" ref="I875:I936" si="117">H875*G875</f>
        <v>0</v>
      </c>
      <c r="J875" s="1310" t="e">
        <f>I875*#REF!</f>
        <v>#REF!</v>
      </c>
      <c r="K875" s="1310" t="e">
        <f t="shared" ref="K875:K936" si="118">SUM(I875:J875)</f>
        <v>#REF!</v>
      </c>
    </row>
    <row r="876" spans="1:11" ht="15" hidden="1" customHeight="1">
      <c r="A876" s="776"/>
      <c r="B876" s="1285" t="s">
        <v>11928</v>
      </c>
      <c r="C876" s="1285"/>
      <c r="D876" s="1309" t="s">
        <v>11929</v>
      </c>
      <c r="E876" s="1285"/>
      <c r="F876" s="1285"/>
      <c r="G876" s="1333"/>
      <c r="H876" s="1310"/>
      <c r="I876" s="1310">
        <f t="shared" si="117"/>
        <v>0</v>
      </c>
      <c r="J876" s="1310" t="e">
        <f>I876*#REF!</f>
        <v>#REF!</v>
      </c>
      <c r="K876" s="1310" t="e">
        <f t="shared" si="118"/>
        <v>#REF!</v>
      </c>
    </row>
    <row r="877" spans="1:11" ht="15" hidden="1" customHeight="1">
      <c r="A877" s="776"/>
      <c r="B877" s="1285" t="s">
        <v>11930</v>
      </c>
      <c r="C877" s="1285"/>
      <c r="D877" s="1309" t="s">
        <v>11931</v>
      </c>
      <c r="E877" s="1285"/>
      <c r="F877" s="1285"/>
      <c r="G877" s="1333"/>
      <c r="H877" s="1310"/>
      <c r="I877" s="1310">
        <f t="shared" si="117"/>
        <v>0</v>
      </c>
      <c r="J877" s="1310" t="e">
        <f>I877*#REF!</f>
        <v>#REF!</v>
      </c>
      <c r="K877" s="1310" t="e">
        <f t="shared" si="118"/>
        <v>#REF!</v>
      </c>
    </row>
    <row r="878" spans="1:11" ht="15" hidden="1" customHeight="1">
      <c r="A878" s="776"/>
      <c r="B878" s="1285" t="s">
        <v>11932</v>
      </c>
      <c r="C878" s="1285"/>
      <c r="D878" s="1309" t="s">
        <v>11933</v>
      </c>
      <c r="E878" s="1285"/>
      <c r="F878" s="1285"/>
      <c r="G878" s="1333"/>
      <c r="H878" s="1310"/>
      <c r="I878" s="1310">
        <f t="shared" si="117"/>
        <v>0</v>
      </c>
      <c r="J878" s="1310" t="e">
        <f>I878*#REF!</f>
        <v>#REF!</v>
      </c>
      <c r="K878" s="1310" t="e">
        <f t="shared" si="118"/>
        <v>#REF!</v>
      </c>
    </row>
    <row r="879" spans="1:11" ht="15" hidden="1" customHeight="1">
      <c r="A879" s="776"/>
      <c r="B879" s="1285" t="s">
        <v>11934</v>
      </c>
      <c r="C879" s="1285"/>
      <c r="D879" s="1309" t="s">
        <v>11935</v>
      </c>
      <c r="E879" s="1285"/>
      <c r="F879" s="1285"/>
      <c r="G879" s="1333"/>
      <c r="H879" s="1310"/>
      <c r="I879" s="1310">
        <f t="shared" si="117"/>
        <v>0</v>
      </c>
      <c r="J879" s="1310" t="e">
        <f>I879*#REF!</f>
        <v>#REF!</v>
      </c>
      <c r="K879" s="1310" t="e">
        <f t="shared" si="118"/>
        <v>#REF!</v>
      </c>
    </row>
    <row r="880" spans="1:11" ht="15" hidden="1" customHeight="1">
      <c r="A880" s="776"/>
      <c r="B880" s="1285" t="s">
        <v>11936</v>
      </c>
      <c r="C880" s="1285"/>
      <c r="D880" s="1309" t="s">
        <v>11841</v>
      </c>
      <c r="E880" s="1285"/>
      <c r="F880" s="1285"/>
      <c r="G880" s="1333"/>
      <c r="H880" s="1310"/>
      <c r="I880" s="1310">
        <f t="shared" si="117"/>
        <v>0</v>
      </c>
      <c r="J880" s="1310" t="e">
        <f>I880*#REF!</f>
        <v>#REF!</v>
      </c>
      <c r="K880" s="1310" t="e">
        <f t="shared" si="118"/>
        <v>#REF!</v>
      </c>
    </row>
    <row r="881" spans="1:11" ht="15" hidden="1" customHeight="1">
      <c r="A881" s="776"/>
      <c r="B881" s="1285" t="s">
        <v>11937</v>
      </c>
      <c r="C881" s="1285"/>
      <c r="D881" s="1309" t="s">
        <v>1076</v>
      </c>
      <c r="E881" s="1285"/>
      <c r="F881" s="1285"/>
      <c r="G881" s="1333"/>
      <c r="H881" s="1310"/>
      <c r="I881" s="1310">
        <f t="shared" si="117"/>
        <v>0</v>
      </c>
      <c r="J881" s="1310" t="e">
        <f>I881*#REF!</f>
        <v>#REF!</v>
      </c>
      <c r="K881" s="1310" t="e">
        <f t="shared" si="118"/>
        <v>#REF!</v>
      </c>
    </row>
    <row r="882" spans="1:11" ht="15" hidden="1" customHeight="1">
      <c r="A882" s="776"/>
      <c r="B882" s="1285" t="s">
        <v>11938</v>
      </c>
      <c r="C882" s="1285"/>
      <c r="D882" s="1309" t="s">
        <v>1071</v>
      </c>
      <c r="E882" s="1285"/>
      <c r="F882" s="1285"/>
      <c r="G882" s="1333"/>
      <c r="H882" s="1310"/>
      <c r="I882" s="1310">
        <f t="shared" si="117"/>
        <v>0</v>
      </c>
      <c r="J882" s="1310" t="e">
        <f>I882*#REF!</f>
        <v>#REF!</v>
      </c>
      <c r="K882" s="1310" t="e">
        <f t="shared" si="118"/>
        <v>#REF!</v>
      </c>
    </row>
    <row r="883" spans="1:11" ht="15" hidden="1" customHeight="1">
      <c r="A883" s="776"/>
      <c r="B883" s="1285" t="s">
        <v>11939</v>
      </c>
      <c r="C883" s="1285"/>
      <c r="D883" s="1309" t="s">
        <v>11843</v>
      </c>
      <c r="E883" s="1285"/>
      <c r="F883" s="1285"/>
      <c r="G883" s="1333"/>
      <c r="H883" s="1310"/>
      <c r="I883" s="1310">
        <f t="shared" si="117"/>
        <v>0</v>
      </c>
      <c r="J883" s="1310" t="e">
        <f>I883*#REF!</f>
        <v>#REF!</v>
      </c>
      <c r="K883" s="1310" t="e">
        <f t="shared" si="118"/>
        <v>#REF!</v>
      </c>
    </row>
    <row r="884" spans="1:11" ht="15" hidden="1" customHeight="1">
      <c r="A884" s="776"/>
      <c r="B884" s="1285" t="s">
        <v>11940</v>
      </c>
      <c r="C884" s="1285"/>
      <c r="D884" s="1309" t="s">
        <v>2100</v>
      </c>
      <c r="E884" s="1285"/>
      <c r="F884" s="1285"/>
      <c r="G884" s="1333"/>
      <c r="H884" s="1310"/>
      <c r="I884" s="1310">
        <f t="shared" si="117"/>
        <v>0</v>
      </c>
      <c r="J884" s="1310" t="e">
        <f>I884*#REF!</f>
        <v>#REF!</v>
      </c>
      <c r="K884" s="1310" t="e">
        <f t="shared" si="118"/>
        <v>#REF!</v>
      </c>
    </row>
    <row r="885" spans="1:11" ht="15" hidden="1" customHeight="1">
      <c r="A885" s="776"/>
      <c r="B885" s="1321"/>
      <c r="C885" s="1331"/>
      <c r="D885" s="1378"/>
      <c r="E885" s="1322"/>
      <c r="F885" s="1322"/>
      <c r="G885" s="1322"/>
      <c r="H885" s="1322"/>
      <c r="I885" s="1322"/>
      <c r="J885" s="1322"/>
      <c r="K885" s="1322"/>
    </row>
    <row r="886" spans="1:11" ht="15" hidden="1" customHeight="1">
      <c r="A886" s="776"/>
      <c r="B886" s="1318" t="s">
        <v>214</v>
      </c>
      <c r="C886" s="1318"/>
      <c r="D886" s="1319" t="s">
        <v>215</v>
      </c>
      <c r="E886" s="1318"/>
      <c r="F886" s="1318"/>
      <c r="G886" s="1318"/>
      <c r="H886" s="1318"/>
      <c r="I886" s="1318"/>
      <c r="J886" s="1318"/>
      <c r="K886" s="1318"/>
    </row>
    <row r="887" spans="1:11" ht="15" hidden="1" customHeight="1">
      <c r="A887" s="776"/>
      <c r="B887" s="1315" t="s">
        <v>11941</v>
      </c>
      <c r="C887" s="1315"/>
      <c r="D887" s="1316" t="s">
        <v>11942</v>
      </c>
      <c r="E887" s="1315"/>
      <c r="F887" s="1315"/>
      <c r="G887" s="1315"/>
      <c r="H887" s="1315"/>
      <c r="I887" s="1315"/>
      <c r="J887" s="1315"/>
      <c r="K887" s="1315"/>
    </row>
    <row r="888" spans="1:11" ht="15" hidden="1" customHeight="1">
      <c r="A888" s="776"/>
      <c r="B888" s="1285" t="s">
        <v>11943</v>
      </c>
      <c r="C888" s="1285"/>
      <c r="D888" s="1309" t="s">
        <v>966</v>
      </c>
      <c r="E888" s="1285"/>
      <c r="F888" s="1285"/>
      <c r="G888" s="1285"/>
      <c r="H888" s="1285"/>
      <c r="I888" s="1310">
        <f t="shared" si="117"/>
        <v>0</v>
      </c>
      <c r="J888" s="1310" t="e">
        <f>I888*#REF!</f>
        <v>#REF!</v>
      </c>
      <c r="K888" s="1310" t="e">
        <f t="shared" si="118"/>
        <v>#REF!</v>
      </c>
    </row>
    <row r="889" spans="1:11" ht="15" hidden="1" customHeight="1">
      <c r="A889" s="776"/>
      <c r="B889" s="1285" t="s">
        <v>11944</v>
      </c>
      <c r="C889" s="1285"/>
      <c r="D889" s="1309" t="s">
        <v>11945</v>
      </c>
      <c r="E889" s="1285"/>
      <c r="F889" s="1285"/>
      <c r="G889" s="1285"/>
      <c r="H889" s="1285"/>
      <c r="I889" s="1310">
        <f t="shared" si="117"/>
        <v>0</v>
      </c>
      <c r="J889" s="1310" t="e">
        <f>I889*#REF!</f>
        <v>#REF!</v>
      </c>
      <c r="K889" s="1310" t="e">
        <f t="shared" si="118"/>
        <v>#REF!</v>
      </c>
    </row>
    <row r="890" spans="1:11" ht="15" hidden="1" customHeight="1">
      <c r="A890" s="776"/>
      <c r="B890" s="1285" t="s">
        <v>11946</v>
      </c>
      <c r="C890" s="1285"/>
      <c r="D890" s="1309" t="s">
        <v>991</v>
      </c>
      <c r="E890" s="1285"/>
      <c r="F890" s="1285"/>
      <c r="G890" s="1285"/>
      <c r="H890" s="1285"/>
      <c r="I890" s="1310">
        <f t="shared" si="117"/>
        <v>0</v>
      </c>
      <c r="J890" s="1310" t="e">
        <f>I890*#REF!</f>
        <v>#REF!</v>
      </c>
      <c r="K890" s="1310" t="e">
        <f t="shared" si="118"/>
        <v>#REF!</v>
      </c>
    </row>
    <row r="891" spans="1:11" ht="15" hidden="1" customHeight="1">
      <c r="A891" s="776"/>
      <c r="B891" s="1285" t="s">
        <v>11947</v>
      </c>
      <c r="C891" s="1285"/>
      <c r="D891" s="1309" t="s">
        <v>1187</v>
      </c>
      <c r="E891" s="1285"/>
      <c r="F891" s="1285"/>
      <c r="G891" s="1285"/>
      <c r="H891" s="1285"/>
      <c r="I891" s="1310">
        <f t="shared" si="117"/>
        <v>0</v>
      </c>
      <c r="J891" s="1310" t="e">
        <f>I891*#REF!</f>
        <v>#REF!</v>
      </c>
      <c r="K891" s="1310" t="e">
        <f t="shared" si="118"/>
        <v>#REF!</v>
      </c>
    </row>
    <row r="892" spans="1:11" ht="15" hidden="1" customHeight="1">
      <c r="A892" s="776"/>
      <c r="B892" s="1285" t="s">
        <v>11948</v>
      </c>
      <c r="C892" s="1285"/>
      <c r="D892" s="1309" t="s">
        <v>1019</v>
      </c>
      <c r="E892" s="1285"/>
      <c r="F892" s="1285"/>
      <c r="G892" s="1285"/>
      <c r="H892" s="1285"/>
      <c r="I892" s="1310">
        <f t="shared" si="117"/>
        <v>0</v>
      </c>
      <c r="J892" s="1310" t="e">
        <f>I892*#REF!</f>
        <v>#REF!</v>
      </c>
      <c r="K892" s="1310" t="e">
        <f t="shared" si="118"/>
        <v>#REF!</v>
      </c>
    </row>
    <row r="893" spans="1:11" ht="15" hidden="1" customHeight="1">
      <c r="A893" s="776"/>
      <c r="B893" s="1285" t="s">
        <v>11949</v>
      </c>
      <c r="C893" s="1285"/>
      <c r="D893" s="1309" t="s">
        <v>11674</v>
      </c>
      <c r="E893" s="1285"/>
      <c r="F893" s="1285"/>
      <c r="G893" s="1285"/>
      <c r="H893" s="1285"/>
      <c r="I893" s="1310">
        <f t="shared" si="117"/>
        <v>0</v>
      </c>
      <c r="J893" s="1310" t="e">
        <f>I893*#REF!</f>
        <v>#REF!</v>
      </c>
      <c r="K893" s="1310" t="e">
        <f t="shared" si="118"/>
        <v>#REF!</v>
      </c>
    </row>
    <row r="894" spans="1:11" ht="15" hidden="1" customHeight="1">
      <c r="A894" s="776"/>
      <c r="B894" s="1285" t="s">
        <v>11950</v>
      </c>
      <c r="C894" s="1285"/>
      <c r="D894" s="1309" t="s">
        <v>11951</v>
      </c>
      <c r="E894" s="1285"/>
      <c r="F894" s="1285"/>
      <c r="G894" s="1285"/>
      <c r="H894" s="1285"/>
      <c r="I894" s="1310">
        <f t="shared" si="117"/>
        <v>0</v>
      </c>
      <c r="J894" s="1310" t="e">
        <f>I894*#REF!</f>
        <v>#REF!</v>
      </c>
      <c r="K894" s="1310" t="e">
        <f t="shared" si="118"/>
        <v>#REF!</v>
      </c>
    </row>
    <row r="895" spans="1:11" ht="15" hidden="1" customHeight="1">
      <c r="A895" s="776"/>
      <c r="B895" s="1285" t="s">
        <v>11952</v>
      </c>
      <c r="C895" s="1285"/>
      <c r="D895" s="1309" t="s">
        <v>1008</v>
      </c>
      <c r="E895" s="1285"/>
      <c r="F895" s="1285"/>
      <c r="G895" s="1285"/>
      <c r="H895" s="1285"/>
      <c r="I895" s="1310">
        <f t="shared" si="117"/>
        <v>0</v>
      </c>
      <c r="J895" s="1310" t="e">
        <f>I895*#REF!</f>
        <v>#REF!</v>
      </c>
      <c r="K895" s="1310" t="e">
        <f t="shared" si="118"/>
        <v>#REF!</v>
      </c>
    </row>
    <row r="896" spans="1:11" ht="15" hidden="1" customHeight="1">
      <c r="A896" s="776"/>
      <c r="B896" s="1285" t="s">
        <v>11953</v>
      </c>
      <c r="C896" s="1285"/>
      <c r="D896" s="1309" t="s">
        <v>980</v>
      </c>
      <c r="E896" s="1285"/>
      <c r="F896" s="1285"/>
      <c r="G896" s="1285"/>
      <c r="H896" s="1285"/>
      <c r="I896" s="1310">
        <f t="shared" si="117"/>
        <v>0</v>
      </c>
      <c r="J896" s="1310" t="e">
        <f>I896*#REF!</f>
        <v>#REF!</v>
      </c>
      <c r="K896" s="1310" t="e">
        <f t="shared" si="118"/>
        <v>#REF!</v>
      </c>
    </row>
    <row r="897" spans="1:11" ht="15" hidden="1" customHeight="1">
      <c r="A897" s="776"/>
      <c r="B897" s="1285" t="s">
        <v>11954</v>
      </c>
      <c r="C897" s="1285"/>
      <c r="D897" s="1309" t="s">
        <v>11763</v>
      </c>
      <c r="E897" s="1285"/>
      <c r="F897" s="1285"/>
      <c r="G897" s="1285"/>
      <c r="H897" s="1285"/>
      <c r="I897" s="1310">
        <f t="shared" si="117"/>
        <v>0</v>
      </c>
      <c r="J897" s="1310" t="e">
        <f>I897*#REF!</f>
        <v>#REF!</v>
      </c>
      <c r="K897" s="1310" t="e">
        <f t="shared" si="118"/>
        <v>#REF!</v>
      </c>
    </row>
    <row r="898" spans="1:11" ht="15" hidden="1" customHeight="1">
      <c r="A898" s="776"/>
      <c r="B898" s="1285" t="s">
        <v>11955</v>
      </c>
      <c r="C898" s="1285"/>
      <c r="D898" s="1309" t="s">
        <v>11956</v>
      </c>
      <c r="E898" s="1285"/>
      <c r="F898" s="1285"/>
      <c r="G898" s="1285"/>
      <c r="H898" s="1285"/>
      <c r="I898" s="1310">
        <f t="shared" si="117"/>
        <v>0</v>
      </c>
      <c r="J898" s="1310" t="e">
        <f>I898*#REF!</f>
        <v>#REF!</v>
      </c>
      <c r="K898" s="1310" t="e">
        <f t="shared" si="118"/>
        <v>#REF!</v>
      </c>
    </row>
    <row r="899" spans="1:11" ht="15" hidden="1" customHeight="1">
      <c r="A899" s="776"/>
      <c r="B899" s="1285" t="s">
        <v>11957</v>
      </c>
      <c r="C899" s="1285"/>
      <c r="D899" s="1309" t="s">
        <v>11958</v>
      </c>
      <c r="E899" s="1285"/>
      <c r="F899" s="1285"/>
      <c r="G899" s="1285"/>
      <c r="H899" s="1285"/>
      <c r="I899" s="1310">
        <f t="shared" si="117"/>
        <v>0</v>
      </c>
      <c r="J899" s="1310" t="e">
        <f>I899*#REF!</f>
        <v>#REF!</v>
      </c>
      <c r="K899" s="1310" t="e">
        <f t="shared" si="118"/>
        <v>#REF!</v>
      </c>
    </row>
    <row r="900" spans="1:11" ht="15" hidden="1" customHeight="1">
      <c r="A900" s="776"/>
      <c r="B900" s="1285" t="s">
        <v>11959</v>
      </c>
      <c r="C900" s="1285"/>
      <c r="D900" s="1309" t="s">
        <v>1214</v>
      </c>
      <c r="E900" s="1285"/>
      <c r="F900" s="1285"/>
      <c r="G900" s="1285"/>
      <c r="H900" s="1285"/>
      <c r="I900" s="1310">
        <f t="shared" si="117"/>
        <v>0</v>
      </c>
      <c r="J900" s="1310" t="e">
        <f>I900*#REF!</f>
        <v>#REF!</v>
      </c>
      <c r="K900" s="1310" t="e">
        <f t="shared" si="118"/>
        <v>#REF!</v>
      </c>
    </row>
    <row r="901" spans="1:11" ht="15" hidden="1" customHeight="1">
      <c r="A901" s="776"/>
      <c r="B901" s="1285" t="s">
        <v>11960</v>
      </c>
      <c r="C901" s="1285"/>
      <c r="D901" s="1309" t="s">
        <v>11961</v>
      </c>
      <c r="E901" s="1285"/>
      <c r="F901" s="1285"/>
      <c r="G901" s="1285"/>
      <c r="H901" s="1285"/>
      <c r="I901" s="1310">
        <f t="shared" si="117"/>
        <v>0</v>
      </c>
      <c r="J901" s="1310" t="e">
        <f>I901*#REF!</f>
        <v>#REF!</v>
      </c>
      <c r="K901" s="1310" t="e">
        <f t="shared" si="118"/>
        <v>#REF!</v>
      </c>
    </row>
    <row r="902" spans="1:11" ht="15" hidden="1" customHeight="1">
      <c r="A902" s="776"/>
      <c r="B902" s="1285" t="s">
        <v>11962</v>
      </c>
      <c r="C902" s="1285"/>
      <c r="D902" s="1309" t="s">
        <v>11963</v>
      </c>
      <c r="E902" s="1285"/>
      <c r="F902" s="1285"/>
      <c r="G902" s="1285"/>
      <c r="H902" s="1285"/>
      <c r="I902" s="1310">
        <f t="shared" si="117"/>
        <v>0</v>
      </c>
      <c r="J902" s="1310" t="e">
        <f>I902*#REF!</f>
        <v>#REF!</v>
      </c>
      <c r="K902" s="1310" t="e">
        <f t="shared" si="118"/>
        <v>#REF!</v>
      </c>
    </row>
    <row r="903" spans="1:11" ht="15" hidden="1" customHeight="1">
      <c r="A903" s="776"/>
      <c r="B903" s="1285" t="s">
        <v>11964</v>
      </c>
      <c r="C903" s="1285"/>
      <c r="D903" s="1309" t="s">
        <v>11680</v>
      </c>
      <c r="E903" s="1285"/>
      <c r="F903" s="1285"/>
      <c r="G903" s="1285"/>
      <c r="H903" s="1285"/>
      <c r="I903" s="1310">
        <f t="shared" si="117"/>
        <v>0</v>
      </c>
      <c r="J903" s="1310" t="e">
        <f>I903*#REF!</f>
        <v>#REF!</v>
      </c>
      <c r="K903" s="1310" t="e">
        <f t="shared" si="118"/>
        <v>#REF!</v>
      </c>
    </row>
    <row r="904" spans="1:11" ht="15" hidden="1" customHeight="1">
      <c r="A904" s="776"/>
      <c r="B904" s="2068"/>
      <c r="C904" s="1331"/>
      <c r="D904" s="2068"/>
      <c r="E904" s="1322"/>
      <c r="F904" s="1322"/>
      <c r="G904" s="1322"/>
      <c r="H904" s="1322"/>
      <c r="I904" s="1322"/>
      <c r="J904" s="1322"/>
      <c r="K904" s="1322"/>
    </row>
    <row r="905" spans="1:11" ht="15" hidden="1" customHeight="1">
      <c r="A905" s="776"/>
      <c r="B905" s="1315" t="s">
        <v>11965</v>
      </c>
      <c r="C905" s="1315"/>
      <c r="D905" s="1316" t="s">
        <v>11966</v>
      </c>
      <c r="E905" s="1315"/>
      <c r="F905" s="1315"/>
      <c r="G905" s="1315"/>
      <c r="H905" s="1315"/>
      <c r="I905" s="1315"/>
      <c r="J905" s="1315"/>
      <c r="K905" s="1315"/>
    </row>
    <row r="906" spans="1:11" ht="15" hidden="1" customHeight="1">
      <c r="A906" s="776"/>
      <c r="B906" s="1285" t="s">
        <v>11967</v>
      </c>
      <c r="C906" s="1285"/>
      <c r="D906" s="1309" t="s">
        <v>966</v>
      </c>
      <c r="E906" s="1285"/>
      <c r="F906" s="1285"/>
      <c r="G906" s="1285"/>
      <c r="H906" s="1285"/>
      <c r="I906" s="1310">
        <f t="shared" si="117"/>
        <v>0</v>
      </c>
      <c r="J906" s="1310" t="e">
        <f>I906*#REF!</f>
        <v>#REF!</v>
      </c>
      <c r="K906" s="1310" t="e">
        <f t="shared" si="118"/>
        <v>#REF!</v>
      </c>
    </row>
    <row r="907" spans="1:11" ht="15" hidden="1" customHeight="1">
      <c r="A907" s="776"/>
      <c r="B907" s="1285" t="s">
        <v>11968</v>
      </c>
      <c r="C907" s="1285"/>
      <c r="D907" s="1309" t="s">
        <v>2036</v>
      </c>
      <c r="E907" s="1285"/>
      <c r="F907" s="1285"/>
      <c r="G907" s="1285"/>
      <c r="H907" s="1285"/>
      <c r="I907" s="1310">
        <f t="shared" si="117"/>
        <v>0</v>
      </c>
      <c r="J907" s="1310" t="e">
        <f>I907*#REF!</f>
        <v>#REF!</v>
      </c>
      <c r="K907" s="1310" t="e">
        <f t="shared" si="118"/>
        <v>#REF!</v>
      </c>
    </row>
    <row r="908" spans="1:11" ht="15" hidden="1" customHeight="1">
      <c r="A908" s="776"/>
      <c r="B908" s="1285" t="s">
        <v>11969</v>
      </c>
      <c r="C908" s="1285"/>
      <c r="D908" s="1309" t="s">
        <v>1187</v>
      </c>
      <c r="E908" s="1285"/>
      <c r="F908" s="1285"/>
      <c r="G908" s="1285"/>
      <c r="H908" s="1285"/>
      <c r="I908" s="1310">
        <f t="shared" si="117"/>
        <v>0</v>
      </c>
      <c r="J908" s="1310" t="e">
        <f>I908*#REF!</f>
        <v>#REF!</v>
      </c>
      <c r="K908" s="1310" t="e">
        <f t="shared" si="118"/>
        <v>#REF!</v>
      </c>
    </row>
    <row r="909" spans="1:11" ht="15" hidden="1" customHeight="1">
      <c r="A909" s="776"/>
      <c r="B909" s="1285" t="s">
        <v>11970</v>
      </c>
      <c r="C909" s="1285"/>
      <c r="D909" s="1309" t="s">
        <v>1019</v>
      </c>
      <c r="E909" s="1285"/>
      <c r="F909" s="1285"/>
      <c r="G909" s="1285"/>
      <c r="H909" s="1285"/>
      <c r="I909" s="1310">
        <f t="shared" si="117"/>
        <v>0</v>
      </c>
      <c r="J909" s="1310" t="e">
        <f>I909*#REF!</f>
        <v>#REF!</v>
      </c>
      <c r="K909" s="1310" t="e">
        <f t="shared" si="118"/>
        <v>#REF!</v>
      </c>
    </row>
    <row r="910" spans="1:11" ht="15" hidden="1" customHeight="1">
      <c r="A910" s="776"/>
      <c r="B910" s="1285" t="s">
        <v>11971</v>
      </c>
      <c r="C910" s="1285"/>
      <c r="D910" s="1309" t="s">
        <v>11763</v>
      </c>
      <c r="E910" s="1285"/>
      <c r="F910" s="1285"/>
      <c r="G910" s="1285"/>
      <c r="H910" s="1285"/>
      <c r="I910" s="1310">
        <f t="shared" si="117"/>
        <v>0</v>
      </c>
      <c r="J910" s="1310" t="e">
        <f>I910*#REF!</f>
        <v>#REF!</v>
      </c>
      <c r="K910" s="1310" t="e">
        <f t="shared" si="118"/>
        <v>#REF!</v>
      </c>
    </row>
    <row r="911" spans="1:11" ht="15" hidden="1" customHeight="1">
      <c r="A911" s="776"/>
      <c r="B911" s="1285" t="s">
        <v>11972</v>
      </c>
      <c r="C911" s="1285"/>
      <c r="D911" s="1309" t="s">
        <v>1008</v>
      </c>
      <c r="E911" s="1285"/>
      <c r="F911" s="1285"/>
      <c r="G911" s="1285"/>
      <c r="H911" s="1285"/>
      <c r="I911" s="1310">
        <f t="shared" si="117"/>
        <v>0</v>
      </c>
      <c r="J911" s="1310" t="e">
        <f>I911*#REF!</f>
        <v>#REF!</v>
      </c>
      <c r="K911" s="1310" t="e">
        <f t="shared" si="118"/>
        <v>#REF!</v>
      </c>
    </row>
    <row r="912" spans="1:11" ht="15" hidden="1" customHeight="1">
      <c r="A912" s="776"/>
      <c r="B912" s="2068"/>
      <c r="C912" s="1331"/>
      <c r="D912" s="2077"/>
      <c r="E912" s="1322"/>
      <c r="F912" s="1322"/>
      <c r="G912" s="1322"/>
      <c r="H912" s="1322"/>
      <c r="I912" s="1322"/>
      <c r="J912" s="1322"/>
      <c r="K912" s="1322"/>
    </row>
    <row r="913" spans="1:11" ht="15" hidden="1" customHeight="1">
      <c r="A913" s="776"/>
      <c r="B913" s="1315" t="s">
        <v>11973</v>
      </c>
      <c r="C913" s="1315"/>
      <c r="D913" s="1316" t="s">
        <v>1153</v>
      </c>
      <c r="E913" s="1315"/>
      <c r="F913" s="1315"/>
      <c r="G913" s="1315"/>
      <c r="H913" s="1315"/>
      <c r="I913" s="1315"/>
      <c r="J913" s="1315"/>
      <c r="K913" s="1315"/>
    </row>
    <row r="914" spans="1:11" ht="15" hidden="1" customHeight="1">
      <c r="A914" s="776"/>
      <c r="B914" s="1285" t="s">
        <v>11974</v>
      </c>
      <c r="C914" s="1285"/>
      <c r="D914" s="1309" t="s">
        <v>966</v>
      </c>
      <c r="E914" s="1285"/>
      <c r="F914" s="1285"/>
      <c r="G914" s="1285"/>
      <c r="H914" s="1285"/>
      <c r="I914" s="1310">
        <f t="shared" si="117"/>
        <v>0</v>
      </c>
      <c r="J914" s="1310" t="e">
        <f>I914*#REF!</f>
        <v>#REF!</v>
      </c>
      <c r="K914" s="1310" t="e">
        <f t="shared" si="118"/>
        <v>#REF!</v>
      </c>
    </row>
    <row r="915" spans="1:11" ht="15" hidden="1" customHeight="1">
      <c r="A915" s="776"/>
      <c r="B915" s="1285" t="s">
        <v>11975</v>
      </c>
      <c r="C915" s="1285"/>
      <c r="D915" s="1309" t="s">
        <v>11708</v>
      </c>
      <c r="E915" s="1285"/>
      <c r="F915" s="1285"/>
      <c r="G915" s="1285"/>
      <c r="H915" s="1285"/>
      <c r="I915" s="1310">
        <f t="shared" si="117"/>
        <v>0</v>
      </c>
      <c r="J915" s="1310" t="e">
        <f>I915*#REF!</f>
        <v>#REF!</v>
      </c>
      <c r="K915" s="1310" t="e">
        <f t="shared" si="118"/>
        <v>#REF!</v>
      </c>
    </row>
    <row r="916" spans="1:11" ht="15" hidden="1" customHeight="1">
      <c r="A916" s="776"/>
      <c r="B916" s="1285" t="s">
        <v>11976</v>
      </c>
      <c r="C916" s="1285"/>
      <c r="D916" s="1309" t="s">
        <v>11671</v>
      </c>
      <c r="E916" s="1285"/>
      <c r="F916" s="1285"/>
      <c r="G916" s="1285"/>
      <c r="H916" s="1285"/>
      <c r="I916" s="1310">
        <f t="shared" si="117"/>
        <v>0</v>
      </c>
      <c r="J916" s="1310" t="e">
        <f>I916*#REF!</f>
        <v>#REF!</v>
      </c>
      <c r="K916" s="1310" t="e">
        <f t="shared" si="118"/>
        <v>#REF!</v>
      </c>
    </row>
    <row r="917" spans="1:11" ht="15" hidden="1" customHeight="1">
      <c r="A917" s="776"/>
      <c r="B917" s="1285" t="s">
        <v>11977</v>
      </c>
      <c r="C917" s="1285"/>
      <c r="D917" s="1309" t="s">
        <v>2036</v>
      </c>
      <c r="E917" s="1285"/>
      <c r="F917" s="1285"/>
      <c r="G917" s="1285"/>
      <c r="H917" s="1285"/>
      <c r="I917" s="1310">
        <f t="shared" si="117"/>
        <v>0</v>
      </c>
      <c r="J917" s="1310" t="e">
        <f>I917*#REF!</f>
        <v>#REF!</v>
      </c>
      <c r="K917" s="1310" t="e">
        <f t="shared" si="118"/>
        <v>#REF!</v>
      </c>
    </row>
    <row r="918" spans="1:11" ht="15" hidden="1" customHeight="1">
      <c r="A918" s="776"/>
      <c r="B918" s="1285" t="s">
        <v>11978</v>
      </c>
      <c r="C918" s="1285"/>
      <c r="D918" s="1309" t="s">
        <v>991</v>
      </c>
      <c r="E918" s="1285"/>
      <c r="F918" s="1285"/>
      <c r="G918" s="1285"/>
      <c r="H918" s="1285"/>
      <c r="I918" s="1310">
        <f t="shared" si="117"/>
        <v>0</v>
      </c>
      <c r="J918" s="1310" t="e">
        <f>I918*#REF!</f>
        <v>#REF!</v>
      </c>
      <c r="K918" s="1310" t="e">
        <f t="shared" si="118"/>
        <v>#REF!</v>
      </c>
    </row>
    <row r="919" spans="1:11" ht="15" hidden="1" customHeight="1">
      <c r="A919" s="776"/>
      <c r="B919" s="1285" t="s">
        <v>11979</v>
      </c>
      <c r="C919" s="1285"/>
      <c r="D919" s="1309" t="s">
        <v>1187</v>
      </c>
      <c r="E919" s="1285"/>
      <c r="F919" s="1285"/>
      <c r="G919" s="1285"/>
      <c r="H919" s="1285"/>
      <c r="I919" s="1310">
        <f t="shared" si="117"/>
        <v>0</v>
      </c>
      <c r="J919" s="1310" t="e">
        <f>I919*#REF!</f>
        <v>#REF!</v>
      </c>
      <c r="K919" s="1310" t="e">
        <f t="shared" si="118"/>
        <v>#REF!</v>
      </c>
    </row>
    <row r="920" spans="1:11" ht="15" hidden="1" customHeight="1">
      <c r="A920" s="776"/>
      <c r="B920" s="1285" t="s">
        <v>11980</v>
      </c>
      <c r="C920" s="1285"/>
      <c r="D920" s="1309" t="s">
        <v>1008</v>
      </c>
      <c r="E920" s="1285"/>
      <c r="F920" s="1285"/>
      <c r="G920" s="1285"/>
      <c r="H920" s="1285"/>
      <c r="I920" s="1310">
        <f t="shared" si="117"/>
        <v>0</v>
      </c>
      <c r="J920" s="1310" t="e">
        <f>I920*#REF!</f>
        <v>#REF!</v>
      </c>
      <c r="K920" s="1310" t="e">
        <f t="shared" si="118"/>
        <v>#REF!</v>
      </c>
    </row>
    <row r="921" spans="1:11" ht="15" hidden="1" customHeight="1">
      <c r="A921" s="776"/>
      <c r="B921" s="1285" t="s">
        <v>11981</v>
      </c>
      <c r="C921" s="1285"/>
      <c r="D921" s="1309" t="s">
        <v>11745</v>
      </c>
      <c r="E921" s="1285"/>
      <c r="F921" s="1285"/>
      <c r="G921" s="1285"/>
      <c r="H921" s="1285"/>
      <c r="I921" s="1310">
        <f t="shared" si="117"/>
        <v>0</v>
      </c>
      <c r="J921" s="1310" t="e">
        <f>I921*#REF!</f>
        <v>#REF!</v>
      </c>
      <c r="K921" s="1310" t="e">
        <f t="shared" si="118"/>
        <v>#REF!</v>
      </c>
    </row>
    <row r="922" spans="1:11" ht="15" hidden="1" customHeight="1">
      <c r="A922" s="776"/>
      <c r="B922" s="1285" t="s">
        <v>11982</v>
      </c>
      <c r="C922" s="1285"/>
      <c r="D922" s="1309" t="s">
        <v>11763</v>
      </c>
      <c r="E922" s="1285"/>
      <c r="F922" s="1285"/>
      <c r="G922" s="1285"/>
      <c r="H922" s="1285"/>
      <c r="I922" s="1310">
        <f t="shared" si="117"/>
        <v>0</v>
      </c>
      <c r="J922" s="1310" t="e">
        <f>I922*#REF!</f>
        <v>#REF!</v>
      </c>
      <c r="K922" s="1310" t="e">
        <f t="shared" si="118"/>
        <v>#REF!</v>
      </c>
    </row>
    <row r="923" spans="1:11" ht="15" hidden="1" customHeight="1">
      <c r="A923" s="776"/>
      <c r="B923" s="1285" t="s">
        <v>11983</v>
      </c>
      <c r="C923" s="1285"/>
      <c r="D923" s="1309" t="s">
        <v>11945</v>
      </c>
      <c r="E923" s="1285"/>
      <c r="F923" s="1285"/>
      <c r="G923" s="1285"/>
      <c r="H923" s="1285"/>
      <c r="I923" s="1310">
        <f t="shared" si="117"/>
        <v>0</v>
      </c>
      <c r="J923" s="1310" t="e">
        <f>I923*#REF!</f>
        <v>#REF!</v>
      </c>
      <c r="K923" s="1310" t="e">
        <f t="shared" si="118"/>
        <v>#REF!</v>
      </c>
    </row>
    <row r="924" spans="1:11" ht="15" hidden="1" customHeight="1">
      <c r="A924" s="776"/>
      <c r="B924" s="1285" t="s">
        <v>11984</v>
      </c>
      <c r="C924" s="1285"/>
      <c r="D924" s="1309" t="s">
        <v>11985</v>
      </c>
      <c r="E924" s="1285"/>
      <c r="F924" s="1285"/>
      <c r="G924" s="1285"/>
      <c r="H924" s="1285"/>
      <c r="I924" s="1310">
        <f t="shared" si="117"/>
        <v>0</v>
      </c>
      <c r="J924" s="1310" t="e">
        <f>I924*#REF!</f>
        <v>#REF!</v>
      </c>
      <c r="K924" s="1310" t="e">
        <f t="shared" si="118"/>
        <v>#REF!</v>
      </c>
    </row>
    <row r="925" spans="1:11" ht="15" hidden="1" customHeight="1">
      <c r="A925" s="776"/>
      <c r="B925" s="1285" t="s">
        <v>11986</v>
      </c>
      <c r="C925" s="1285"/>
      <c r="D925" s="1309" t="s">
        <v>11987</v>
      </c>
      <c r="E925" s="1285"/>
      <c r="F925" s="1285"/>
      <c r="G925" s="1285"/>
      <c r="H925" s="1285"/>
      <c r="I925" s="1310">
        <f t="shared" si="117"/>
        <v>0</v>
      </c>
      <c r="J925" s="1310" t="e">
        <f>I925*#REF!</f>
        <v>#REF!</v>
      </c>
      <c r="K925" s="1310" t="e">
        <f t="shared" si="118"/>
        <v>#REF!</v>
      </c>
    </row>
    <row r="926" spans="1:11" ht="15" hidden="1" customHeight="1">
      <c r="A926" s="776"/>
      <c r="B926" s="2068"/>
      <c r="C926" s="1331"/>
      <c r="D926" s="2068"/>
      <c r="E926" s="1322"/>
      <c r="F926" s="1322"/>
      <c r="G926" s="1322"/>
      <c r="H926" s="1322"/>
      <c r="I926" s="1322"/>
      <c r="J926" s="1322"/>
      <c r="K926" s="1322"/>
    </row>
    <row r="927" spans="1:11" ht="15" hidden="1" customHeight="1">
      <c r="A927" s="776"/>
      <c r="B927" s="1315" t="s">
        <v>11988</v>
      </c>
      <c r="C927" s="1315"/>
      <c r="D927" s="1316" t="s">
        <v>11989</v>
      </c>
      <c r="E927" s="1315"/>
      <c r="F927" s="1315"/>
      <c r="G927" s="1315"/>
      <c r="H927" s="1315"/>
      <c r="I927" s="1315"/>
      <c r="J927" s="1315"/>
      <c r="K927" s="1315"/>
    </row>
    <row r="928" spans="1:11" ht="15" hidden="1" customHeight="1">
      <c r="A928" s="776"/>
      <c r="B928" s="1285" t="s">
        <v>11990</v>
      </c>
      <c r="C928" s="1285"/>
      <c r="D928" s="1309" t="s">
        <v>966</v>
      </c>
      <c r="E928" s="1285"/>
      <c r="F928" s="1285"/>
      <c r="G928" s="1285"/>
      <c r="H928" s="1285"/>
      <c r="I928" s="1310">
        <f t="shared" si="117"/>
        <v>0</v>
      </c>
      <c r="J928" s="1310" t="e">
        <f>I928*#REF!</f>
        <v>#REF!</v>
      </c>
      <c r="K928" s="1310" t="e">
        <f t="shared" si="118"/>
        <v>#REF!</v>
      </c>
    </row>
    <row r="929" spans="1:11" ht="15" hidden="1" customHeight="1">
      <c r="A929" s="776"/>
      <c r="B929" s="1285" t="s">
        <v>11991</v>
      </c>
      <c r="C929" s="1285"/>
      <c r="D929" s="1309" t="s">
        <v>2036</v>
      </c>
      <c r="E929" s="1285"/>
      <c r="F929" s="1285"/>
      <c r="G929" s="1285"/>
      <c r="H929" s="1285"/>
      <c r="I929" s="1310">
        <f t="shared" si="117"/>
        <v>0</v>
      </c>
      <c r="J929" s="1310" t="e">
        <f>I929*#REF!</f>
        <v>#REF!</v>
      </c>
      <c r="K929" s="1310" t="e">
        <f t="shared" si="118"/>
        <v>#REF!</v>
      </c>
    </row>
    <row r="930" spans="1:11" ht="15" hidden="1" customHeight="1">
      <c r="A930" s="776"/>
      <c r="B930" s="1285" t="s">
        <v>11992</v>
      </c>
      <c r="C930" s="1285"/>
      <c r="D930" s="1309" t="s">
        <v>1019</v>
      </c>
      <c r="E930" s="1285"/>
      <c r="F930" s="1285"/>
      <c r="G930" s="1285"/>
      <c r="H930" s="1285"/>
      <c r="I930" s="1310">
        <f t="shared" si="117"/>
        <v>0</v>
      </c>
      <c r="J930" s="1310" t="e">
        <f>I930*#REF!</f>
        <v>#REF!</v>
      </c>
      <c r="K930" s="1310" t="e">
        <f t="shared" si="118"/>
        <v>#REF!</v>
      </c>
    </row>
    <row r="931" spans="1:11" ht="15" hidden="1" customHeight="1">
      <c r="A931" s="776"/>
      <c r="B931" s="1285" t="s">
        <v>11993</v>
      </c>
      <c r="C931" s="1285"/>
      <c r="D931" s="1309" t="s">
        <v>1187</v>
      </c>
      <c r="E931" s="1285"/>
      <c r="F931" s="1285"/>
      <c r="G931" s="1285"/>
      <c r="H931" s="1285"/>
      <c r="I931" s="1310">
        <f t="shared" si="117"/>
        <v>0</v>
      </c>
      <c r="J931" s="1310" t="e">
        <f>I931*#REF!</f>
        <v>#REF!</v>
      </c>
      <c r="K931" s="1310" t="e">
        <f t="shared" si="118"/>
        <v>#REF!</v>
      </c>
    </row>
    <row r="932" spans="1:11" ht="15" hidden="1" customHeight="1">
      <c r="A932" s="776"/>
      <c r="B932" s="1285" t="s">
        <v>11994</v>
      </c>
      <c r="C932" s="1285"/>
      <c r="D932" s="1309" t="s">
        <v>11763</v>
      </c>
      <c r="E932" s="1285"/>
      <c r="F932" s="1285"/>
      <c r="G932" s="1285"/>
      <c r="H932" s="1285"/>
      <c r="I932" s="1310">
        <f t="shared" si="117"/>
        <v>0</v>
      </c>
      <c r="J932" s="1310" t="e">
        <f>I932*#REF!</f>
        <v>#REF!</v>
      </c>
      <c r="K932" s="1310" t="e">
        <f t="shared" si="118"/>
        <v>#REF!</v>
      </c>
    </row>
    <row r="933" spans="1:11" ht="15" hidden="1" customHeight="1">
      <c r="A933" s="776"/>
      <c r="B933" s="1285" t="s">
        <v>11995</v>
      </c>
      <c r="C933" s="1285"/>
      <c r="D933" s="1309" t="s">
        <v>11996</v>
      </c>
      <c r="E933" s="1285"/>
      <c r="F933" s="1285"/>
      <c r="G933" s="1285"/>
      <c r="H933" s="1285"/>
      <c r="I933" s="1310">
        <f t="shared" si="117"/>
        <v>0</v>
      </c>
      <c r="J933" s="1310" t="e">
        <f>I933*#REF!</f>
        <v>#REF!</v>
      </c>
      <c r="K933" s="1310" t="e">
        <f t="shared" si="118"/>
        <v>#REF!</v>
      </c>
    </row>
    <row r="934" spans="1:11" ht="15" hidden="1" customHeight="1">
      <c r="A934" s="776"/>
      <c r="B934" s="1285" t="s">
        <v>11997</v>
      </c>
      <c r="C934" s="1285"/>
      <c r="D934" s="1309" t="s">
        <v>1008</v>
      </c>
      <c r="E934" s="1285"/>
      <c r="F934" s="1285"/>
      <c r="G934" s="1285"/>
      <c r="H934" s="1285"/>
      <c r="I934" s="1310">
        <f t="shared" si="117"/>
        <v>0</v>
      </c>
      <c r="J934" s="1310" t="e">
        <f>I934*#REF!</f>
        <v>#REF!</v>
      </c>
      <c r="K934" s="1310" t="e">
        <f t="shared" si="118"/>
        <v>#REF!</v>
      </c>
    </row>
    <row r="935" spans="1:11" ht="15" hidden="1" customHeight="1">
      <c r="A935" s="776"/>
      <c r="B935" s="1285" t="s">
        <v>11998</v>
      </c>
      <c r="C935" s="1285"/>
      <c r="D935" s="1309" t="s">
        <v>11999</v>
      </c>
      <c r="E935" s="1285"/>
      <c r="F935" s="1285"/>
      <c r="G935" s="1285"/>
      <c r="H935" s="1285"/>
      <c r="I935" s="1310">
        <f t="shared" si="117"/>
        <v>0</v>
      </c>
      <c r="J935" s="1310" t="e">
        <f>I935*#REF!</f>
        <v>#REF!</v>
      </c>
      <c r="K935" s="1310" t="e">
        <f t="shared" si="118"/>
        <v>#REF!</v>
      </c>
    </row>
    <row r="936" spans="1:11" ht="15" hidden="1" customHeight="1">
      <c r="A936" s="776"/>
      <c r="B936" s="1285" t="s">
        <v>12000</v>
      </c>
      <c r="C936" s="1285"/>
      <c r="D936" s="1309" t="s">
        <v>11987</v>
      </c>
      <c r="E936" s="1285"/>
      <c r="F936" s="1285"/>
      <c r="G936" s="1285"/>
      <c r="H936" s="1285"/>
      <c r="I936" s="1310">
        <f t="shared" si="117"/>
        <v>0</v>
      </c>
      <c r="J936" s="1310" t="e">
        <f>I936*#REF!</f>
        <v>#REF!</v>
      </c>
      <c r="K936" s="1310" t="e">
        <f t="shared" si="118"/>
        <v>#REF!</v>
      </c>
    </row>
    <row r="937" spans="1:11" ht="15" hidden="1" customHeight="1">
      <c r="A937" s="776"/>
      <c r="B937" s="2068"/>
      <c r="C937" s="1331"/>
      <c r="D937" s="2068"/>
      <c r="E937" s="1322"/>
      <c r="F937" s="1322"/>
      <c r="G937" s="1322"/>
      <c r="H937" s="1322"/>
      <c r="I937" s="1322"/>
      <c r="J937" s="1322"/>
      <c r="K937" s="1322"/>
    </row>
    <row r="938" spans="1:11" ht="15" hidden="1" customHeight="1">
      <c r="A938" s="776"/>
      <c r="B938" s="1315" t="s">
        <v>12001</v>
      </c>
      <c r="C938" s="1315"/>
      <c r="D938" s="1316" t="s">
        <v>12002</v>
      </c>
      <c r="E938" s="1315"/>
      <c r="F938" s="1315"/>
      <c r="G938" s="1315"/>
      <c r="H938" s="1315"/>
      <c r="I938" s="1315"/>
      <c r="J938" s="1315"/>
      <c r="K938" s="1315"/>
    </row>
    <row r="939" spans="1:11" ht="15" hidden="1" customHeight="1">
      <c r="A939" s="776"/>
      <c r="B939" s="1285" t="s">
        <v>12003</v>
      </c>
      <c r="C939" s="1285"/>
      <c r="D939" s="1309" t="s">
        <v>966</v>
      </c>
      <c r="E939" s="1285"/>
      <c r="F939" s="1285"/>
      <c r="G939" s="1333"/>
      <c r="H939" s="1310"/>
      <c r="I939" s="1310">
        <f t="shared" ref="I939:I1024" si="119">H939*G939</f>
        <v>0</v>
      </c>
      <c r="J939" s="1310" t="e">
        <f>I939*#REF!</f>
        <v>#REF!</v>
      </c>
      <c r="K939" s="1310" t="e">
        <f t="shared" ref="K939:K1024" si="120">SUM(I939:J939)</f>
        <v>#REF!</v>
      </c>
    </row>
    <row r="940" spans="1:11" ht="15" hidden="1" customHeight="1">
      <c r="A940" s="776"/>
      <c r="B940" s="1285" t="s">
        <v>12004</v>
      </c>
      <c r="C940" s="1285"/>
      <c r="D940" s="1309" t="s">
        <v>11987</v>
      </c>
      <c r="E940" s="1285"/>
      <c r="F940" s="1285"/>
      <c r="G940" s="1333"/>
      <c r="H940" s="1310"/>
      <c r="I940" s="1310">
        <f t="shared" si="119"/>
        <v>0</v>
      </c>
      <c r="J940" s="1310" t="e">
        <f>I940*#REF!</f>
        <v>#REF!</v>
      </c>
      <c r="K940" s="1310" t="e">
        <f t="shared" si="120"/>
        <v>#REF!</v>
      </c>
    </row>
    <row r="941" spans="1:11" ht="15" hidden="1" customHeight="1">
      <c r="A941" s="776"/>
      <c r="B941" s="1285" t="s">
        <v>12005</v>
      </c>
      <c r="C941" s="1285"/>
      <c r="D941" s="1309" t="s">
        <v>12006</v>
      </c>
      <c r="E941" s="1285"/>
      <c r="F941" s="1285"/>
      <c r="G941" s="1333"/>
      <c r="H941" s="1310"/>
      <c r="I941" s="1310">
        <f t="shared" si="119"/>
        <v>0</v>
      </c>
      <c r="J941" s="1310" t="e">
        <f>I941*#REF!</f>
        <v>#REF!</v>
      </c>
      <c r="K941" s="1310" t="e">
        <f t="shared" si="120"/>
        <v>#REF!</v>
      </c>
    </row>
    <row r="942" spans="1:11" ht="15" hidden="1" customHeight="1">
      <c r="A942" s="776"/>
      <c r="B942" s="2068"/>
      <c r="C942" s="1331"/>
      <c r="D942" s="2077"/>
      <c r="E942" s="1322"/>
      <c r="F942" s="1322"/>
      <c r="G942" s="1322"/>
      <c r="H942" s="1322"/>
      <c r="I942" s="1322"/>
      <c r="J942" s="1322"/>
      <c r="K942" s="1322"/>
    </row>
    <row r="943" spans="1:11" ht="15" hidden="1" customHeight="1">
      <c r="A943" s="776"/>
      <c r="B943" s="1315" t="s">
        <v>12007</v>
      </c>
      <c r="C943" s="1315"/>
      <c r="D943" s="1316" t="s">
        <v>12008</v>
      </c>
      <c r="E943" s="1315"/>
      <c r="F943" s="1315"/>
      <c r="G943" s="1315"/>
      <c r="H943" s="1315"/>
      <c r="I943" s="1315"/>
      <c r="J943" s="1315"/>
      <c r="K943" s="1315"/>
    </row>
    <row r="944" spans="1:11" ht="15" hidden="1" customHeight="1">
      <c r="A944" s="776"/>
      <c r="B944" s="1285" t="s">
        <v>12009</v>
      </c>
      <c r="C944" s="1285"/>
      <c r="D944" s="1309" t="s">
        <v>966</v>
      </c>
      <c r="E944" s="1285"/>
      <c r="F944" s="1285"/>
      <c r="G944" s="1333"/>
      <c r="H944" s="1310"/>
      <c r="I944" s="1310">
        <f t="shared" si="119"/>
        <v>0</v>
      </c>
      <c r="J944" s="1310" t="e">
        <f>I944*#REF!</f>
        <v>#REF!</v>
      </c>
      <c r="K944" s="1310" t="e">
        <f t="shared" si="120"/>
        <v>#REF!</v>
      </c>
    </row>
    <row r="945" spans="1:11" ht="15" hidden="1" customHeight="1">
      <c r="A945" s="776"/>
      <c r="B945" s="1285" t="s">
        <v>12010</v>
      </c>
      <c r="C945" s="1285"/>
      <c r="D945" s="1309" t="s">
        <v>2036</v>
      </c>
      <c r="E945" s="1285"/>
      <c r="F945" s="1285"/>
      <c r="G945" s="1333"/>
      <c r="H945" s="1310"/>
      <c r="I945" s="1310">
        <f t="shared" si="119"/>
        <v>0</v>
      </c>
      <c r="J945" s="1310" t="e">
        <f>I945*#REF!</f>
        <v>#REF!</v>
      </c>
      <c r="K945" s="1310" t="e">
        <f t="shared" si="120"/>
        <v>#REF!</v>
      </c>
    </row>
    <row r="946" spans="1:11" ht="15" hidden="1" customHeight="1">
      <c r="A946" s="776"/>
      <c r="B946" s="1285" t="s">
        <v>12011</v>
      </c>
      <c r="C946" s="1285"/>
      <c r="D946" s="1309" t="s">
        <v>1019</v>
      </c>
      <c r="E946" s="1285"/>
      <c r="F946" s="1285"/>
      <c r="G946" s="1333"/>
      <c r="H946" s="1310"/>
      <c r="I946" s="1310">
        <f t="shared" si="119"/>
        <v>0</v>
      </c>
      <c r="J946" s="1310" t="e">
        <f>I946*#REF!</f>
        <v>#REF!</v>
      </c>
      <c r="K946" s="1310" t="e">
        <f t="shared" si="120"/>
        <v>#REF!</v>
      </c>
    </row>
    <row r="947" spans="1:11" ht="15" hidden="1" customHeight="1">
      <c r="A947" s="776"/>
      <c r="B947" s="1285" t="s">
        <v>12012</v>
      </c>
      <c r="C947" s="1285"/>
      <c r="D947" s="1309" t="s">
        <v>11671</v>
      </c>
      <c r="E947" s="1285"/>
      <c r="F947" s="1285"/>
      <c r="G947" s="1333"/>
      <c r="H947" s="1310"/>
      <c r="I947" s="1310">
        <f t="shared" si="119"/>
        <v>0</v>
      </c>
      <c r="J947" s="1310" t="e">
        <f>I947*#REF!</f>
        <v>#REF!</v>
      </c>
      <c r="K947" s="1310" t="e">
        <f t="shared" si="120"/>
        <v>#REF!</v>
      </c>
    </row>
    <row r="948" spans="1:11" ht="15" hidden="1" customHeight="1">
      <c r="A948" s="776"/>
      <c r="B948" s="1285" t="s">
        <v>12013</v>
      </c>
      <c r="C948" s="1285"/>
      <c r="D948" s="1309" t="s">
        <v>1187</v>
      </c>
      <c r="E948" s="1285"/>
      <c r="F948" s="1285"/>
      <c r="G948" s="1333"/>
      <c r="H948" s="1310"/>
      <c r="I948" s="1310">
        <f t="shared" si="119"/>
        <v>0</v>
      </c>
      <c r="J948" s="1310" t="e">
        <f>I948*#REF!</f>
        <v>#REF!</v>
      </c>
      <c r="K948" s="1310" t="e">
        <f t="shared" si="120"/>
        <v>#REF!</v>
      </c>
    </row>
    <row r="949" spans="1:11" ht="15" hidden="1" customHeight="1">
      <c r="A949" s="776"/>
      <c r="B949" s="1285" t="s">
        <v>12014</v>
      </c>
      <c r="C949" s="1285"/>
      <c r="D949" s="1309" t="s">
        <v>11763</v>
      </c>
      <c r="E949" s="1285"/>
      <c r="F949" s="1285"/>
      <c r="G949" s="1333"/>
      <c r="H949" s="1310"/>
      <c r="I949" s="1310">
        <f t="shared" si="119"/>
        <v>0</v>
      </c>
      <c r="J949" s="1310" t="e">
        <f>I949*#REF!</f>
        <v>#REF!</v>
      </c>
      <c r="K949" s="1310" t="e">
        <f t="shared" si="120"/>
        <v>#REF!</v>
      </c>
    </row>
    <row r="950" spans="1:11" ht="15" hidden="1" customHeight="1">
      <c r="A950" s="776"/>
      <c r="B950" s="1285" t="s">
        <v>12015</v>
      </c>
      <c r="C950" s="1285"/>
      <c r="D950" s="1309" t="s">
        <v>1008</v>
      </c>
      <c r="E950" s="1285"/>
      <c r="F950" s="1285"/>
      <c r="G950" s="1333"/>
      <c r="H950" s="1310"/>
      <c r="I950" s="1310">
        <f t="shared" si="119"/>
        <v>0</v>
      </c>
      <c r="J950" s="1310" t="e">
        <f>I950*#REF!</f>
        <v>#REF!</v>
      </c>
      <c r="K950" s="1310" t="e">
        <f t="shared" si="120"/>
        <v>#REF!</v>
      </c>
    </row>
    <row r="951" spans="1:11" ht="15" hidden="1" customHeight="1">
      <c r="A951" s="776"/>
      <c r="B951" s="1285" t="s">
        <v>12016</v>
      </c>
      <c r="C951" s="1285"/>
      <c r="D951" s="1309" t="s">
        <v>11680</v>
      </c>
      <c r="E951" s="1285"/>
      <c r="F951" s="1285"/>
      <c r="G951" s="1333"/>
      <c r="H951" s="1310"/>
      <c r="I951" s="1310">
        <f t="shared" si="119"/>
        <v>0</v>
      </c>
      <c r="J951" s="1310" t="e">
        <f>I951*#REF!</f>
        <v>#REF!</v>
      </c>
      <c r="K951" s="1310" t="e">
        <f t="shared" si="120"/>
        <v>#REF!</v>
      </c>
    </row>
    <row r="952" spans="1:11" ht="15" hidden="1" customHeight="1">
      <c r="A952" s="776"/>
      <c r="B952" s="1285" t="s">
        <v>12017</v>
      </c>
      <c r="C952" s="1285"/>
      <c r="D952" s="1309" t="s">
        <v>12018</v>
      </c>
      <c r="E952" s="1285"/>
      <c r="F952" s="1285"/>
      <c r="G952" s="1333"/>
      <c r="H952" s="1310"/>
      <c r="I952" s="1310">
        <f t="shared" si="119"/>
        <v>0</v>
      </c>
      <c r="J952" s="1310" t="e">
        <f>I952*#REF!</f>
        <v>#REF!</v>
      </c>
      <c r="K952" s="1310" t="e">
        <f t="shared" si="120"/>
        <v>#REF!</v>
      </c>
    </row>
    <row r="953" spans="1:11" ht="15" hidden="1" customHeight="1">
      <c r="A953" s="776"/>
      <c r="B953" s="2068"/>
      <c r="C953" s="1331"/>
      <c r="D953" s="2068"/>
      <c r="E953" s="1322"/>
      <c r="F953" s="1322"/>
      <c r="G953" s="1322"/>
      <c r="H953" s="1322"/>
      <c r="I953" s="1322"/>
      <c r="J953" s="1322"/>
      <c r="K953" s="1322"/>
    </row>
    <row r="954" spans="1:11" ht="15" hidden="1" customHeight="1">
      <c r="A954" s="776"/>
      <c r="B954" s="1315" t="s">
        <v>12019</v>
      </c>
      <c r="C954" s="1315"/>
      <c r="D954" s="1316" t="s">
        <v>12020</v>
      </c>
      <c r="E954" s="1315"/>
      <c r="F954" s="1315"/>
      <c r="G954" s="1315"/>
      <c r="H954" s="1315"/>
      <c r="I954" s="1315"/>
      <c r="J954" s="1315"/>
      <c r="K954" s="1315"/>
    </row>
    <row r="955" spans="1:11" ht="15" hidden="1" customHeight="1">
      <c r="A955" s="776"/>
      <c r="B955" s="1285" t="s">
        <v>12021</v>
      </c>
      <c r="C955" s="1285"/>
      <c r="D955" s="1309" t="s">
        <v>12022</v>
      </c>
      <c r="E955" s="1285"/>
      <c r="F955" s="1285"/>
      <c r="G955" s="1333"/>
      <c r="H955" s="1310"/>
      <c r="I955" s="1310">
        <f t="shared" si="119"/>
        <v>0</v>
      </c>
      <c r="J955" s="1310" t="e">
        <f>I955*#REF!</f>
        <v>#REF!</v>
      </c>
      <c r="K955" s="1310" t="e">
        <f t="shared" si="120"/>
        <v>#REF!</v>
      </c>
    </row>
    <row r="956" spans="1:11" ht="15" hidden="1" customHeight="1">
      <c r="A956" s="776"/>
      <c r="B956" s="1285" t="s">
        <v>12023</v>
      </c>
      <c r="C956" s="1285"/>
      <c r="D956" s="1309" t="s">
        <v>12024</v>
      </c>
      <c r="E956" s="1285"/>
      <c r="F956" s="1285"/>
      <c r="G956" s="1333"/>
      <c r="H956" s="1310"/>
      <c r="I956" s="1310">
        <f t="shared" si="119"/>
        <v>0</v>
      </c>
      <c r="J956" s="1310" t="e">
        <f>I956*#REF!</f>
        <v>#REF!</v>
      </c>
      <c r="K956" s="1310" t="e">
        <f t="shared" si="120"/>
        <v>#REF!</v>
      </c>
    </row>
    <row r="957" spans="1:11" ht="15" hidden="1" customHeight="1">
      <c r="A957" s="776"/>
      <c r="B957" s="1285" t="s">
        <v>12025</v>
      </c>
      <c r="C957" s="1285"/>
      <c r="D957" s="1309" t="s">
        <v>12026</v>
      </c>
      <c r="E957" s="1285"/>
      <c r="F957" s="1285"/>
      <c r="G957" s="1333"/>
      <c r="H957" s="1310"/>
      <c r="I957" s="1310">
        <f t="shared" si="119"/>
        <v>0</v>
      </c>
      <c r="J957" s="1310" t="e">
        <f>I957*#REF!</f>
        <v>#REF!</v>
      </c>
      <c r="K957" s="1310" t="e">
        <f t="shared" si="120"/>
        <v>#REF!</v>
      </c>
    </row>
    <row r="958" spans="1:11" ht="15" hidden="1" customHeight="1">
      <c r="A958" s="776"/>
      <c r="B958" s="1285"/>
      <c r="C958" s="1285"/>
      <c r="D958" s="1309"/>
      <c r="E958" s="1285"/>
      <c r="F958" s="1285"/>
      <c r="G958" s="1285"/>
      <c r="H958" s="1285"/>
      <c r="I958" s="1285"/>
      <c r="J958" s="1285"/>
      <c r="K958" s="1285"/>
    </row>
    <row r="959" spans="1:11" ht="15" hidden="1" customHeight="1">
      <c r="A959" s="776"/>
      <c r="B959" s="1315" t="s">
        <v>12027</v>
      </c>
      <c r="C959" s="1315"/>
      <c r="D959" s="1316" t="s">
        <v>12028</v>
      </c>
      <c r="E959" s="1315"/>
      <c r="F959" s="1315"/>
      <c r="G959" s="1315"/>
      <c r="H959" s="1315"/>
      <c r="I959" s="1315"/>
      <c r="J959" s="1315"/>
      <c r="K959" s="1315"/>
    </row>
    <row r="960" spans="1:11" ht="15" hidden="1" customHeight="1">
      <c r="A960" s="776"/>
      <c r="B960" s="1285" t="s">
        <v>12029</v>
      </c>
      <c r="C960" s="1285"/>
      <c r="D960" s="1309" t="s">
        <v>2095</v>
      </c>
      <c r="E960" s="1285"/>
      <c r="F960" s="1285"/>
      <c r="G960" s="1285"/>
      <c r="H960" s="1285"/>
      <c r="I960" s="1310">
        <f t="shared" si="119"/>
        <v>0</v>
      </c>
      <c r="J960" s="1310" t="e">
        <f>I960*#REF!</f>
        <v>#REF!</v>
      </c>
      <c r="K960" s="1310" t="e">
        <f t="shared" si="120"/>
        <v>#REF!</v>
      </c>
    </row>
    <row r="961" spans="1:11" ht="15" hidden="1" customHeight="1">
      <c r="A961" s="776"/>
      <c r="B961" s="1285" t="s">
        <v>12030</v>
      </c>
      <c r="C961" s="1285"/>
      <c r="D961" s="1309" t="s">
        <v>11839</v>
      </c>
      <c r="E961" s="1285"/>
      <c r="F961" s="1285"/>
      <c r="G961" s="1285"/>
      <c r="H961" s="1285"/>
      <c r="I961" s="1310">
        <f t="shared" si="119"/>
        <v>0</v>
      </c>
      <c r="J961" s="1310" t="e">
        <f>I961*#REF!</f>
        <v>#REF!</v>
      </c>
      <c r="K961" s="1310" t="e">
        <f t="shared" si="120"/>
        <v>#REF!</v>
      </c>
    </row>
    <row r="962" spans="1:11" ht="15" hidden="1" customHeight="1">
      <c r="A962" s="776"/>
      <c r="B962" s="1285" t="s">
        <v>12031</v>
      </c>
      <c r="C962" s="1285"/>
      <c r="D962" s="1309" t="s">
        <v>12032</v>
      </c>
      <c r="E962" s="1285"/>
      <c r="F962" s="1285"/>
      <c r="G962" s="1285"/>
      <c r="H962" s="1285"/>
      <c r="I962" s="1310">
        <f t="shared" si="119"/>
        <v>0</v>
      </c>
      <c r="J962" s="1310" t="e">
        <f>I962*#REF!</f>
        <v>#REF!</v>
      </c>
      <c r="K962" s="1310" t="e">
        <f t="shared" si="120"/>
        <v>#REF!</v>
      </c>
    </row>
    <row r="963" spans="1:11" ht="15" hidden="1" customHeight="1">
      <c r="A963" s="776"/>
      <c r="B963" s="1285" t="s">
        <v>12033</v>
      </c>
      <c r="C963" s="1285"/>
      <c r="D963" s="1309" t="s">
        <v>1076</v>
      </c>
      <c r="E963" s="1285"/>
      <c r="F963" s="1285"/>
      <c r="G963" s="1285"/>
      <c r="H963" s="1285"/>
      <c r="I963" s="1310">
        <f t="shared" si="119"/>
        <v>0</v>
      </c>
      <c r="J963" s="1310" t="e">
        <f>I963*#REF!</f>
        <v>#REF!</v>
      </c>
      <c r="K963" s="1310" t="e">
        <f t="shared" si="120"/>
        <v>#REF!</v>
      </c>
    </row>
    <row r="964" spans="1:11" ht="15" hidden="1" customHeight="1">
      <c r="A964" s="776"/>
      <c r="B964" s="1285" t="s">
        <v>12034</v>
      </c>
      <c r="C964" s="1285"/>
      <c r="D964" s="1309" t="s">
        <v>11841</v>
      </c>
      <c r="E964" s="1285"/>
      <c r="F964" s="1285"/>
      <c r="G964" s="1285"/>
      <c r="H964" s="1285"/>
      <c r="I964" s="1310">
        <f t="shared" si="119"/>
        <v>0</v>
      </c>
      <c r="J964" s="1310" t="e">
        <f>I964*#REF!</f>
        <v>#REF!</v>
      </c>
      <c r="K964" s="1310" t="e">
        <f t="shared" si="120"/>
        <v>#REF!</v>
      </c>
    </row>
    <row r="965" spans="1:11" ht="15" hidden="1" customHeight="1">
      <c r="A965" s="776"/>
      <c r="B965" s="1285" t="s">
        <v>12035</v>
      </c>
      <c r="C965" s="1285"/>
      <c r="D965" s="1309" t="s">
        <v>11843</v>
      </c>
      <c r="E965" s="1285"/>
      <c r="F965" s="1285"/>
      <c r="G965" s="1285"/>
      <c r="H965" s="1285"/>
      <c r="I965" s="1310">
        <f t="shared" si="119"/>
        <v>0</v>
      </c>
      <c r="J965" s="1310" t="e">
        <f>I965*#REF!</f>
        <v>#REF!</v>
      </c>
      <c r="K965" s="1310" t="e">
        <f t="shared" si="120"/>
        <v>#REF!</v>
      </c>
    </row>
    <row r="966" spans="1:11" ht="15" hidden="1" customHeight="1">
      <c r="A966" s="776"/>
      <c r="B966" s="1285" t="s">
        <v>12036</v>
      </c>
      <c r="C966" s="1285"/>
      <c r="D966" s="1309" t="s">
        <v>12037</v>
      </c>
      <c r="E966" s="1285"/>
      <c r="F966" s="1285"/>
      <c r="G966" s="1285"/>
      <c r="H966" s="1285"/>
      <c r="I966" s="1310">
        <f t="shared" si="119"/>
        <v>0</v>
      </c>
      <c r="J966" s="1310" t="e">
        <f>I966*#REF!</f>
        <v>#REF!</v>
      </c>
      <c r="K966" s="1310" t="e">
        <f t="shared" si="120"/>
        <v>#REF!</v>
      </c>
    </row>
    <row r="967" spans="1:11" ht="15" hidden="1" customHeight="1">
      <c r="A967" s="776"/>
      <c r="B967" s="1285" t="s">
        <v>12038</v>
      </c>
      <c r="C967" s="1285"/>
      <c r="D967" s="1309" t="s">
        <v>12039</v>
      </c>
      <c r="E967" s="1285"/>
      <c r="F967" s="1285"/>
      <c r="G967" s="1285"/>
      <c r="H967" s="1285"/>
      <c r="I967" s="1310">
        <f t="shared" si="119"/>
        <v>0</v>
      </c>
      <c r="J967" s="1310" t="e">
        <f>I967*#REF!</f>
        <v>#REF!</v>
      </c>
      <c r="K967" s="1310" t="e">
        <f t="shared" si="120"/>
        <v>#REF!</v>
      </c>
    </row>
    <row r="968" spans="1:11" ht="15" hidden="1" customHeight="1">
      <c r="A968" s="776"/>
      <c r="B968" s="2068"/>
      <c r="C968" s="1331"/>
      <c r="D968" s="2068"/>
      <c r="E968" s="1322"/>
      <c r="F968" s="1322"/>
      <c r="G968" s="1322"/>
      <c r="H968" s="1322"/>
      <c r="I968" s="1322"/>
      <c r="J968" s="1322"/>
      <c r="K968" s="1322"/>
    </row>
    <row r="969" spans="1:11" ht="15" hidden="1" customHeight="1">
      <c r="A969" s="776"/>
      <c r="B969" s="1318" t="s">
        <v>216</v>
      </c>
      <c r="C969" s="1318"/>
      <c r="D969" s="1319" t="s">
        <v>217</v>
      </c>
      <c r="E969" s="1318"/>
      <c r="F969" s="1318"/>
      <c r="G969" s="1318"/>
      <c r="H969" s="1318"/>
      <c r="I969" s="1318"/>
      <c r="J969" s="1318"/>
      <c r="K969" s="1318"/>
    </row>
    <row r="970" spans="1:11" ht="15" hidden="1" customHeight="1">
      <c r="A970" s="776"/>
      <c r="B970" s="1315" t="s">
        <v>12040</v>
      </c>
      <c r="C970" s="1315"/>
      <c r="D970" s="1316" t="s">
        <v>11942</v>
      </c>
      <c r="E970" s="1315"/>
      <c r="F970" s="1315"/>
      <c r="G970" s="1315"/>
      <c r="H970" s="1315"/>
      <c r="I970" s="1315"/>
      <c r="J970" s="1315"/>
      <c r="K970" s="1315"/>
    </row>
    <row r="971" spans="1:11" ht="15" hidden="1" customHeight="1">
      <c r="A971" s="776"/>
      <c r="B971" s="1285" t="s">
        <v>12041</v>
      </c>
      <c r="C971" s="1285"/>
      <c r="D971" s="1309" t="s">
        <v>966</v>
      </c>
      <c r="E971" s="1285"/>
      <c r="F971" s="1285"/>
      <c r="G971" s="1285"/>
      <c r="H971" s="1310"/>
      <c r="I971" s="1310">
        <f t="shared" si="119"/>
        <v>0</v>
      </c>
      <c r="J971" s="1310" t="e">
        <f>I971*#REF!</f>
        <v>#REF!</v>
      </c>
      <c r="K971" s="1310" t="e">
        <f t="shared" si="120"/>
        <v>#REF!</v>
      </c>
    </row>
    <row r="972" spans="1:11" ht="15" hidden="1" customHeight="1">
      <c r="A972" s="776"/>
      <c r="B972" s="1285" t="s">
        <v>12042</v>
      </c>
      <c r="C972" s="1285"/>
      <c r="D972" s="1309" t="s">
        <v>11945</v>
      </c>
      <c r="E972" s="1285"/>
      <c r="F972" s="1285"/>
      <c r="G972" s="1285"/>
      <c r="H972" s="1310"/>
      <c r="I972" s="1310">
        <f t="shared" si="119"/>
        <v>0</v>
      </c>
      <c r="J972" s="1310" t="e">
        <f>I972*#REF!</f>
        <v>#REF!</v>
      </c>
      <c r="K972" s="1310" t="e">
        <f t="shared" si="120"/>
        <v>#REF!</v>
      </c>
    </row>
    <row r="973" spans="1:11" ht="15" hidden="1" customHeight="1">
      <c r="A973" s="776"/>
      <c r="B973" s="1285" t="s">
        <v>12043</v>
      </c>
      <c r="C973" s="1285"/>
      <c r="D973" s="1309" t="s">
        <v>12044</v>
      </c>
      <c r="E973" s="1285"/>
      <c r="F973" s="1285"/>
      <c r="G973" s="1285"/>
      <c r="H973" s="1310"/>
      <c r="I973" s="1310">
        <f t="shared" si="119"/>
        <v>0</v>
      </c>
      <c r="J973" s="1310" t="e">
        <f>I973*#REF!</f>
        <v>#REF!</v>
      </c>
      <c r="K973" s="1310" t="e">
        <f t="shared" si="120"/>
        <v>#REF!</v>
      </c>
    </row>
    <row r="974" spans="1:11" ht="15" hidden="1" customHeight="1">
      <c r="A974" s="776"/>
      <c r="B974" s="1285" t="s">
        <v>12045</v>
      </c>
      <c r="C974" s="1285"/>
      <c r="D974" s="1309" t="s">
        <v>12046</v>
      </c>
      <c r="E974" s="1285"/>
      <c r="F974" s="1285"/>
      <c r="G974" s="1285"/>
      <c r="H974" s="1310"/>
      <c r="I974" s="1310">
        <f t="shared" si="119"/>
        <v>0</v>
      </c>
      <c r="J974" s="1310" t="e">
        <f>I974*#REF!</f>
        <v>#REF!</v>
      </c>
      <c r="K974" s="1310" t="e">
        <f t="shared" si="120"/>
        <v>#REF!</v>
      </c>
    </row>
    <row r="975" spans="1:11" ht="15" hidden="1" customHeight="1">
      <c r="A975" s="776"/>
      <c r="B975" s="1285" t="s">
        <v>12047</v>
      </c>
      <c r="C975" s="1285"/>
      <c r="D975" s="1309" t="s">
        <v>12048</v>
      </c>
      <c r="E975" s="1285"/>
      <c r="F975" s="1285"/>
      <c r="G975" s="1285"/>
      <c r="H975" s="1310"/>
      <c r="I975" s="1310">
        <f t="shared" si="119"/>
        <v>0</v>
      </c>
      <c r="J975" s="1310" t="e">
        <f>I975*#REF!</f>
        <v>#REF!</v>
      </c>
      <c r="K975" s="1310" t="e">
        <f t="shared" si="120"/>
        <v>#REF!</v>
      </c>
    </row>
    <row r="976" spans="1:11" ht="15" hidden="1" customHeight="1">
      <c r="A976" s="776"/>
      <c r="B976" s="1285" t="s">
        <v>12049</v>
      </c>
      <c r="C976" s="1285"/>
      <c r="D976" s="1309" t="s">
        <v>11674</v>
      </c>
      <c r="E976" s="1285"/>
      <c r="F976" s="1285"/>
      <c r="G976" s="1285"/>
      <c r="H976" s="1310"/>
      <c r="I976" s="1310">
        <f t="shared" si="119"/>
        <v>0</v>
      </c>
      <c r="J976" s="1310" t="e">
        <f>I976*#REF!</f>
        <v>#REF!</v>
      </c>
      <c r="K976" s="1310" t="e">
        <f t="shared" si="120"/>
        <v>#REF!</v>
      </c>
    </row>
    <row r="977" spans="1:11" ht="15" hidden="1" customHeight="1">
      <c r="A977" s="776"/>
      <c r="B977" s="1285" t="s">
        <v>12050</v>
      </c>
      <c r="C977" s="1285"/>
      <c r="D977" s="1309" t="s">
        <v>11951</v>
      </c>
      <c r="E977" s="1285"/>
      <c r="F977" s="1285"/>
      <c r="G977" s="1285"/>
      <c r="H977" s="1310"/>
      <c r="I977" s="1310">
        <f t="shared" si="119"/>
        <v>0</v>
      </c>
      <c r="J977" s="1310" t="e">
        <f>I977*#REF!</f>
        <v>#REF!</v>
      </c>
      <c r="K977" s="1310" t="e">
        <f t="shared" si="120"/>
        <v>#REF!</v>
      </c>
    </row>
    <row r="978" spans="1:11" ht="15" hidden="1" customHeight="1">
      <c r="A978" s="776"/>
      <c r="B978" s="1285" t="s">
        <v>12051</v>
      </c>
      <c r="C978" s="1285"/>
      <c r="D978" s="1309" t="s">
        <v>1008</v>
      </c>
      <c r="E978" s="1285"/>
      <c r="F978" s="1285"/>
      <c r="G978" s="1285"/>
      <c r="H978" s="1310"/>
      <c r="I978" s="1310">
        <f t="shared" si="119"/>
        <v>0</v>
      </c>
      <c r="J978" s="1310" t="e">
        <f>I978*#REF!</f>
        <v>#REF!</v>
      </c>
      <c r="K978" s="1310" t="e">
        <f t="shared" si="120"/>
        <v>#REF!</v>
      </c>
    </row>
    <row r="979" spans="1:11" ht="15" hidden="1" customHeight="1">
      <c r="A979" s="776"/>
      <c r="B979" s="1285" t="s">
        <v>12052</v>
      </c>
      <c r="C979" s="1285"/>
      <c r="D979" s="1309" t="s">
        <v>12053</v>
      </c>
      <c r="E979" s="1285"/>
      <c r="F979" s="1285"/>
      <c r="G979" s="1285"/>
      <c r="H979" s="1310"/>
      <c r="I979" s="1310">
        <f t="shared" si="119"/>
        <v>0</v>
      </c>
      <c r="J979" s="1310" t="e">
        <f>I979*#REF!</f>
        <v>#REF!</v>
      </c>
      <c r="K979" s="1310" t="e">
        <f t="shared" si="120"/>
        <v>#REF!</v>
      </c>
    </row>
    <row r="980" spans="1:11" ht="15" hidden="1" customHeight="1">
      <c r="A980" s="776"/>
      <c r="B980" s="1285" t="s">
        <v>12054</v>
      </c>
      <c r="C980" s="1285"/>
      <c r="D980" s="1309" t="s">
        <v>11763</v>
      </c>
      <c r="E980" s="1285"/>
      <c r="F980" s="1285"/>
      <c r="G980" s="1285"/>
      <c r="H980" s="1310"/>
      <c r="I980" s="1310">
        <f t="shared" si="119"/>
        <v>0</v>
      </c>
      <c r="J980" s="1310" t="e">
        <f>I980*#REF!</f>
        <v>#REF!</v>
      </c>
      <c r="K980" s="1310" t="e">
        <f t="shared" si="120"/>
        <v>#REF!</v>
      </c>
    </row>
    <row r="981" spans="1:11" ht="15" hidden="1" customHeight="1">
      <c r="A981" s="776"/>
      <c r="B981" s="1285" t="s">
        <v>12055</v>
      </c>
      <c r="C981" s="1285"/>
      <c r="D981" s="1309" t="s">
        <v>11956</v>
      </c>
      <c r="E981" s="1285"/>
      <c r="F981" s="1285"/>
      <c r="G981" s="1285"/>
      <c r="H981" s="1310"/>
      <c r="I981" s="1310">
        <f t="shared" si="119"/>
        <v>0</v>
      </c>
      <c r="J981" s="1310" t="e">
        <f>I981*#REF!</f>
        <v>#REF!</v>
      </c>
      <c r="K981" s="1310" t="e">
        <f t="shared" si="120"/>
        <v>#REF!</v>
      </c>
    </row>
    <row r="982" spans="1:11" ht="15" hidden="1" customHeight="1">
      <c r="A982" s="776"/>
      <c r="B982" s="1285" t="s">
        <v>12056</v>
      </c>
      <c r="C982" s="1285"/>
      <c r="D982" s="1309" t="s">
        <v>12057</v>
      </c>
      <c r="E982" s="1285"/>
      <c r="F982" s="1285"/>
      <c r="G982" s="1285"/>
      <c r="H982" s="1310"/>
      <c r="I982" s="1310">
        <f t="shared" si="119"/>
        <v>0</v>
      </c>
      <c r="J982" s="1310" t="e">
        <f>I982*#REF!</f>
        <v>#REF!</v>
      </c>
      <c r="K982" s="1310" t="e">
        <f t="shared" si="120"/>
        <v>#REF!</v>
      </c>
    </row>
    <row r="983" spans="1:11" ht="15" hidden="1" customHeight="1">
      <c r="A983" s="776"/>
      <c r="B983" s="1285" t="s">
        <v>12058</v>
      </c>
      <c r="C983" s="1285"/>
      <c r="D983" s="1309" t="s">
        <v>11680</v>
      </c>
      <c r="E983" s="1285"/>
      <c r="F983" s="1285"/>
      <c r="G983" s="1285"/>
      <c r="H983" s="1310"/>
      <c r="I983" s="1310">
        <f t="shared" si="119"/>
        <v>0</v>
      </c>
      <c r="J983" s="1310" t="e">
        <f>I983*#REF!</f>
        <v>#REF!</v>
      </c>
      <c r="K983" s="1310" t="e">
        <f t="shared" si="120"/>
        <v>#REF!</v>
      </c>
    </row>
    <row r="984" spans="1:11" ht="15" hidden="1" customHeight="1">
      <c r="A984" s="776"/>
      <c r="B984" s="2068"/>
      <c r="C984" s="1331"/>
      <c r="D984" s="2068"/>
      <c r="E984" s="1322"/>
      <c r="F984" s="1322"/>
      <c r="G984" s="1322"/>
      <c r="H984" s="1322"/>
      <c r="I984" s="1322"/>
      <c r="J984" s="1322"/>
      <c r="K984" s="1322"/>
    </row>
    <row r="985" spans="1:11" ht="15" hidden="1" customHeight="1">
      <c r="A985" s="776"/>
      <c r="B985" s="1315" t="s">
        <v>12059</v>
      </c>
      <c r="C985" s="1315"/>
      <c r="D985" s="1316" t="s">
        <v>11966</v>
      </c>
      <c r="E985" s="1315"/>
      <c r="F985" s="1315"/>
      <c r="G985" s="1315"/>
      <c r="H985" s="1315"/>
      <c r="I985" s="1315"/>
      <c r="J985" s="1315"/>
      <c r="K985" s="1315"/>
    </row>
    <row r="986" spans="1:11" ht="15" hidden="1" customHeight="1">
      <c r="A986" s="776"/>
      <c r="B986" s="1285" t="s">
        <v>12060</v>
      </c>
      <c r="C986" s="1285"/>
      <c r="D986" s="1309" t="s">
        <v>966</v>
      </c>
      <c r="E986" s="1285"/>
      <c r="F986" s="1285"/>
      <c r="G986" s="1285"/>
      <c r="H986" s="1285"/>
      <c r="I986" s="1310">
        <f t="shared" si="119"/>
        <v>0</v>
      </c>
      <c r="J986" s="1310" t="e">
        <f>I986*#REF!</f>
        <v>#REF!</v>
      </c>
      <c r="K986" s="1310" t="e">
        <f t="shared" si="120"/>
        <v>#REF!</v>
      </c>
    </row>
    <row r="987" spans="1:11" ht="15" hidden="1" customHeight="1">
      <c r="A987" s="776"/>
      <c r="B987" s="1285" t="s">
        <v>12061</v>
      </c>
      <c r="C987" s="1285"/>
      <c r="D987" s="1309" t="s">
        <v>2036</v>
      </c>
      <c r="E987" s="1285"/>
      <c r="F987" s="1285"/>
      <c r="G987" s="1285"/>
      <c r="H987" s="1285"/>
      <c r="I987" s="1310">
        <f t="shared" si="119"/>
        <v>0</v>
      </c>
      <c r="J987" s="1310" t="e">
        <f>I987*#REF!</f>
        <v>#REF!</v>
      </c>
      <c r="K987" s="1310" t="e">
        <f t="shared" si="120"/>
        <v>#REF!</v>
      </c>
    </row>
    <row r="988" spans="1:11" ht="15" hidden="1" customHeight="1">
      <c r="A988" s="776"/>
      <c r="B988" s="1285" t="s">
        <v>12062</v>
      </c>
      <c r="C988" s="1285"/>
      <c r="D988" s="1309" t="s">
        <v>1187</v>
      </c>
      <c r="E988" s="1285"/>
      <c r="F988" s="1285"/>
      <c r="G988" s="1285"/>
      <c r="H988" s="1285"/>
      <c r="I988" s="1310">
        <f t="shared" si="119"/>
        <v>0</v>
      </c>
      <c r="J988" s="1310" t="e">
        <f>I988*#REF!</f>
        <v>#REF!</v>
      </c>
      <c r="K988" s="1310" t="e">
        <f t="shared" si="120"/>
        <v>#REF!</v>
      </c>
    </row>
    <row r="989" spans="1:11" ht="15" hidden="1" customHeight="1">
      <c r="A989" s="776"/>
      <c r="B989" s="1285" t="s">
        <v>12063</v>
      </c>
      <c r="C989" s="1285"/>
      <c r="D989" s="1309" t="s">
        <v>1019</v>
      </c>
      <c r="E989" s="1285"/>
      <c r="F989" s="1285"/>
      <c r="G989" s="1285"/>
      <c r="H989" s="1285"/>
      <c r="I989" s="1310">
        <f t="shared" si="119"/>
        <v>0</v>
      </c>
      <c r="J989" s="1310" t="e">
        <f>I989*#REF!</f>
        <v>#REF!</v>
      </c>
      <c r="K989" s="1310" t="e">
        <f t="shared" si="120"/>
        <v>#REF!</v>
      </c>
    </row>
    <row r="990" spans="1:11" ht="15" hidden="1" customHeight="1">
      <c r="A990" s="776"/>
      <c r="B990" s="1285" t="s">
        <v>12064</v>
      </c>
      <c r="C990" s="1285"/>
      <c r="D990" s="1309" t="s">
        <v>11763</v>
      </c>
      <c r="E990" s="1285"/>
      <c r="F990" s="1285"/>
      <c r="G990" s="1285"/>
      <c r="H990" s="1285"/>
      <c r="I990" s="1310">
        <f t="shared" si="119"/>
        <v>0</v>
      </c>
      <c r="J990" s="1310" t="e">
        <f>I990*#REF!</f>
        <v>#REF!</v>
      </c>
      <c r="K990" s="1310" t="e">
        <f t="shared" si="120"/>
        <v>#REF!</v>
      </c>
    </row>
    <row r="991" spans="1:11" ht="15" hidden="1" customHeight="1">
      <c r="A991" s="776"/>
      <c r="B991" s="1285" t="s">
        <v>12065</v>
      </c>
      <c r="C991" s="1285"/>
      <c r="D991" s="1309" t="s">
        <v>1008</v>
      </c>
      <c r="E991" s="1285"/>
      <c r="F991" s="1285"/>
      <c r="G991" s="1285"/>
      <c r="H991" s="1285"/>
      <c r="I991" s="1310">
        <f t="shared" si="119"/>
        <v>0</v>
      </c>
      <c r="J991" s="1310" t="e">
        <f>I991*#REF!</f>
        <v>#REF!</v>
      </c>
      <c r="K991" s="1310" t="e">
        <f t="shared" si="120"/>
        <v>#REF!</v>
      </c>
    </row>
    <row r="992" spans="1:11" ht="15" hidden="1" customHeight="1">
      <c r="A992" s="776"/>
      <c r="B992" s="2068"/>
      <c r="C992" s="1331"/>
      <c r="D992" s="2077"/>
      <c r="E992" s="1322"/>
      <c r="F992" s="1322"/>
      <c r="G992" s="1322"/>
      <c r="H992" s="1322"/>
      <c r="I992" s="1322"/>
      <c r="J992" s="1322"/>
      <c r="K992" s="1322"/>
    </row>
    <row r="993" spans="1:11" ht="15" hidden="1" customHeight="1">
      <c r="A993" s="776"/>
      <c r="B993" s="1318" t="s">
        <v>1152</v>
      </c>
      <c r="C993" s="1318"/>
      <c r="D993" s="1319" t="s">
        <v>1153</v>
      </c>
      <c r="E993" s="1318"/>
      <c r="F993" s="1318"/>
      <c r="G993" s="1318"/>
      <c r="H993" s="1318"/>
      <c r="I993" s="1318"/>
      <c r="J993" s="1318"/>
      <c r="K993" s="1318"/>
    </row>
    <row r="994" spans="1:11" ht="15" hidden="1" customHeight="1">
      <c r="A994" s="776"/>
      <c r="B994" s="1315" t="s">
        <v>1154</v>
      </c>
      <c r="C994" s="1315"/>
      <c r="D994" s="1316" t="s">
        <v>966</v>
      </c>
      <c r="E994" s="1315"/>
      <c r="F994" s="1315"/>
      <c r="G994" s="1315"/>
      <c r="H994" s="1315"/>
      <c r="I994" s="1315"/>
      <c r="J994" s="1315"/>
      <c r="K994" s="1315"/>
    </row>
    <row r="995" spans="1:11" ht="15" hidden="1" customHeight="1">
      <c r="A995" s="776"/>
      <c r="B995" s="1285" t="s">
        <v>1155</v>
      </c>
      <c r="C995" s="2149" t="s">
        <v>1156</v>
      </c>
      <c r="D995" s="1332" t="s">
        <v>12066</v>
      </c>
      <c r="E995" s="2148"/>
      <c r="F995" s="2148"/>
      <c r="G995" s="2148" t="s">
        <v>347</v>
      </c>
      <c r="H995" s="1285"/>
      <c r="I995" s="1310">
        <f t="shared" ref="I995" si="121">H995*E995</f>
        <v>0</v>
      </c>
      <c r="J995" s="1310" t="e">
        <f>I995*#REF!</f>
        <v>#REF!</v>
      </c>
      <c r="K995" s="1310" t="e">
        <f t="shared" ref="K995" si="122">SUM(I995:J995)</f>
        <v>#REF!</v>
      </c>
    </row>
    <row r="996" spans="1:11" ht="15" hidden="1" customHeight="1">
      <c r="A996" s="776"/>
      <c r="B996" s="1285" t="s">
        <v>1158</v>
      </c>
      <c r="C996" s="2149" t="s">
        <v>1159</v>
      </c>
      <c r="D996" s="1332" t="s">
        <v>12067</v>
      </c>
      <c r="E996" s="2148"/>
      <c r="F996" s="2148"/>
      <c r="G996" s="2148" t="s">
        <v>347</v>
      </c>
      <c r="H996" s="1285"/>
      <c r="I996" s="1310">
        <f>H996*E996</f>
        <v>0</v>
      </c>
      <c r="J996" s="1310" t="e">
        <f>I996*#REF!</f>
        <v>#REF!</v>
      </c>
      <c r="K996" s="1310" t="e">
        <f>SUM(I996:J996)</f>
        <v>#REF!</v>
      </c>
    </row>
    <row r="997" spans="1:11" ht="15" hidden="1" customHeight="1">
      <c r="A997" s="776"/>
      <c r="B997" s="1285" t="s">
        <v>1161</v>
      </c>
      <c r="C997" s="2149" t="s">
        <v>12068</v>
      </c>
      <c r="D997" s="1332" t="s">
        <v>12069</v>
      </c>
      <c r="E997" s="2148"/>
      <c r="F997" s="2148"/>
      <c r="G997" s="2148" t="s">
        <v>347</v>
      </c>
      <c r="H997" s="1285"/>
      <c r="I997" s="1310">
        <f>H997*E997</f>
        <v>0</v>
      </c>
      <c r="J997" s="1310" t="e">
        <f>I997*#REF!</f>
        <v>#REF!</v>
      </c>
      <c r="K997" s="1310" t="e">
        <f>SUM(I997:J997)</f>
        <v>#REF!</v>
      </c>
    </row>
    <row r="998" spans="1:11" ht="15" hidden="1" customHeight="1">
      <c r="A998" s="776"/>
      <c r="B998" s="1285" t="s">
        <v>1164</v>
      </c>
      <c r="C998" s="2149" t="s">
        <v>1162</v>
      </c>
      <c r="D998" s="1332" t="s">
        <v>12070</v>
      </c>
      <c r="E998" s="2148"/>
      <c r="F998" s="2148"/>
      <c r="G998" s="2148" t="s">
        <v>347</v>
      </c>
      <c r="H998" s="1285"/>
      <c r="I998" s="1310">
        <f>H998*E998</f>
        <v>0</v>
      </c>
      <c r="J998" s="1310" t="e">
        <f>I998*#REF!</f>
        <v>#REF!</v>
      </c>
      <c r="K998" s="1310" t="e">
        <f>SUM(I998:J998)</f>
        <v>#REF!</v>
      </c>
    </row>
    <row r="999" spans="1:11" ht="15" hidden="1" customHeight="1">
      <c r="A999" s="776"/>
      <c r="B999" s="1285"/>
      <c r="C999" s="1285"/>
      <c r="D999" s="1309"/>
      <c r="E999" s="1285"/>
      <c r="F999" s="1285"/>
      <c r="G999" s="1285"/>
      <c r="H999" s="1285"/>
      <c r="I999" s="1310"/>
      <c r="J999" s="1310"/>
      <c r="K999" s="1310"/>
    </row>
    <row r="1000" spans="1:11" ht="15" hidden="1" customHeight="1">
      <c r="A1000" s="776"/>
      <c r="B1000" s="1285" t="s">
        <v>12071</v>
      </c>
      <c r="C1000" s="1285"/>
      <c r="D1000" s="1309" t="s">
        <v>11708</v>
      </c>
      <c r="E1000" s="1285"/>
      <c r="F1000" s="1285"/>
      <c r="G1000" s="1285"/>
      <c r="H1000" s="1285"/>
      <c r="I1000" s="1310">
        <f t="shared" si="119"/>
        <v>0</v>
      </c>
      <c r="J1000" s="1310" t="e">
        <f>I1000*#REF!</f>
        <v>#REF!</v>
      </c>
      <c r="K1000" s="1310" t="e">
        <f t="shared" si="120"/>
        <v>#REF!</v>
      </c>
    </row>
    <row r="1001" spans="1:11" ht="15" hidden="1" customHeight="1">
      <c r="A1001" s="776"/>
      <c r="B1001" s="1285" t="s">
        <v>12072</v>
      </c>
      <c r="C1001" s="1285"/>
      <c r="D1001" s="1309" t="s">
        <v>11671</v>
      </c>
      <c r="E1001" s="1285"/>
      <c r="F1001" s="1285"/>
      <c r="G1001" s="1285"/>
      <c r="H1001" s="1285"/>
      <c r="I1001" s="1310">
        <f t="shared" si="119"/>
        <v>0</v>
      </c>
      <c r="J1001" s="1310" t="e">
        <f>I1001*#REF!</f>
        <v>#REF!</v>
      </c>
      <c r="K1001" s="1310" t="e">
        <f t="shared" si="120"/>
        <v>#REF!</v>
      </c>
    </row>
    <row r="1002" spans="1:11" ht="15" hidden="1" customHeight="1">
      <c r="A1002" s="776"/>
      <c r="B1002" s="1315" t="s">
        <v>12073</v>
      </c>
      <c r="C1002" s="1315"/>
      <c r="D1002" s="1316" t="s">
        <v>2036</v>
      </c>
      <c r="E1002" s="1315"/>
      <c r="F1002" s="1315"/>
      <c r="G1002" s="1315"/>
      <c r="H1002" s="1315"/>
      <c r="I1002" s="1315"/>
      <c r="J1002" s="1315"/>
      <c r="K1002" s="1315"/>
    </row>
    <row r="1003" spans="1:11" ht="15" hidden="1" customHeight="1">
      <c r="A1003" s="776"/>
      <c r="B1003" s="1285" t="s">
        <v>12074</v>
      </c>
      <c r="C1003" s="1285"/>
      <c r="D1003" s="2150" t="s">
        <v>12075</v>
      </c>
      <c r="E1003" s="2148"/>
      <c r="F1003" s="2148"/>
      <c r="G1003" s="2148" t="s">
        <v>322</v>
      </c>
      <c r="H1003" s="1285"/>
      <c r="I1003" s="1310">
        <f>H1003*E1003</f>
        <v>0</v>
      </c>
      <c r="J1003" s="1310" t="e">
        <f>I1003*#REF!</f>
        <v>#REF!</v>
      </c>
      <c r="K1003" s="1310" t="e">
        <f t="shared" ref="K1003:K1006" si="123">SUM(I1003:J1003)</f>
        <v>#REF!</v>
      </c>
    </row>
    <row r="1004" spans="1:11" ht="15" hidden="1" customHeight="1">
      <c r="A1004" s="776"/>
      <c r="B1004" s="1285" t="s">
        <v>12076</v>
      </c>
      <c r="C1004" s="1285"/>
      <c r="D1004" s="2150" t="s">
        <v>12077</v>
      </c>
      <c r="E1004" s="2148"/>
      <c r="F1004" s="2148"/>
      <c r="G1004" s="2148" t="s">
        <v>322</v>
      </c>
      <c r="H1004" s="1285"/>
      <c r="I1004" s="1310">
        <f t="shared" ref="I1004:I1006" si="124">H1004*E1004</f>
        <v>0</v>
      </c>
      <c r="J1004" s="1310" t="e">
        <f>I1004*#REF!</f>
        <v>#REF!</v>
      </c>
      <c r="K1004" s="1310" t="e">
        <f t="shared" si="123"/>
        <v>#REF!</v>
      </c>
    </row>
    <row r="1005" spans="1:11" ht="15" hidden="1" customHeight="1">
      <c r="A1005" s="776"/>
      <c r="B1005" s="1285" t="s">
        <v>12078</v>
      </c>
      <c r="C1005" s="1285" t="s">
        <v>12079</v>
      </c>
      <c r="D1005" s="2150" t="s">
        <v>12080</v>
      </c>
      <c r="E1005" s="2148"/>
      <c r="F1005" s="2148"/>
      <c r="G1005" s="2148" t="s">
        <v>322</v>
      </c>
      <c r="H1005" s="1285"/>
      <c r="I1005" s="1310">
        <f t="shared" si="124"/>
        <v>0</v>
      </c>
      <c r="J1005" s="1310" t="e">
        <f>I1005*#REF!</f>
        <v>#REF!</v>
      </c>
      <c r="K1005" s="1310" t="e">
        <f t="shared" si="123"/>
        <v>#REF!</v>
      </c>
    </row>
    <row r="1006" spans="1:11" ht="15" hidden="1" customHeight="1">
      <c r="A1006" s="776"/>
      <c r="B1006" s="1285" t="s">
        <v>12081</v>
      </c>
      <c r="C1006" s="1285" t="s">
        <v>12082</v>
      </c>
      <c r="D1006" s="2150" t="s">
        <v>12083</v>
      </c>
      <c r="E1006" s="2148"/>
      <c r="F1006" s="2148"/>
      <c r="G1006" s="2148" t="s">
        <v>322</v>
      </c>
      <c r="H1006" s="1285"/>
      <c r="I1006" s="1310">
        <f t="shared" si="124"/>
        <v>0</v>
      </c>
      <c r="J1006" s="1310" t="e">
        <f>I1006*#REF!</f>
        <v>#REF!</v>
      </c>
      <c r="K1006" s="1310" t="e">
        <f t="shared" si="123"/>
        <v>#REF!</v>
      </c>
    </row>
    <row r="1007" spans="1:11" ht="15" hidden="1" customHeight="1">
      <c r="A1007" s="776"/>
      <c r="B1007" s="1285"/>
      <c r="C1007" s="1285"/>
      <c r="D1007" s="1309"/>
      <c r="E1007" s="1285"/>
      <c r="F1007" s="1285"/>
      <c r="G1007" s="1285"/>
      <c r="H1007" s="1285"/>
      <c r="I1007" s="1310"/>
      <c r="J1007" s="1310"/>
      <c r="K1007" s="1310"/>
    </row>
    <row r="1008" spans="1:11" ht="15" hidden="1" customHeight="1">
      <c r="A1008" s="776"/>
      <c r="B1008" s="1315" t="s">
        <v>1167</v>
      </c>
      <c r="C1008" s="1315"/>
      <c r="D1008" s="1316" t="s">
        <v>991</v>
      </c>
      <c r="E1008" s="1315"/>
      <c r="F1008" s="1315"/>
      <c r="G1008" s="1315"/>
      <c r="H1008" s="1315"/>
      <c r="I1008" s="1315"/>
      <c r="J1008" s="1315"/>
      <c r="K1008" s="1315"/>
    </row>
    <row r="1009" spans="1:11" ht="15" hidden="1" customHeight="1">
      <c r="A1009" s="776"/>
      <c r="B1009" s="1313" t="s">
        <v>1168</v>
      </c>
      <c r="C1009" s="2149" t="s">
        <v>12084</v>
      </c>
      <c r="D1009" s="1332" t="s">
        <v>12085</v>
      </c>
      <c r="E1009" s="2148"/>
      <c r="F1009" s="2148"/>
      <c r="G1009" s="2148" t="s">
        <v>322</v>
      </c>
      <c r="H1009" s="1313"/>
      <c r="I1009" s="1310">
        <f t="shared" ref="I1009:I1015" si="125">H1009*E1009</f>
        <v>0</v>
      </c>
      <c r="J1009" s="1310" t="e">
        <f>I1009*#REF!</f>
        <v>#REF!</v>
      </c>
      <c r="K1009" s="1310" t="e">
        <f t="shared" ref="K1009:K1015" si="126">SUM(I1009:J1009)</f>
        <v>#REF!</v>
      </c>
    </row>
    <row r="1010" spans="1:11" ht="15" hidden="1" customHeight="1">
      <c r="A1010" s="776"/>
      <c r="B1010" s="1313" t="s">
        <v>1171</v>
      </c>
      <c r="C1010" s="2149" t="s">
        <v>12086</v>
      </c>
      <c r="D1010" s="1332" t="s">
        <v>12087</v>
      </c>
      <c r="E1010" s="2148"/>
      <c r="F1010" s="2148"/>
      <c r="G1010" s="2148" t="s">
        <v>322</v>
      </c>
      <c r="H1010" s="1313"/>
      <c r="I1010" s="1310">
        <f t="shared" si="125"/>
        <v>0</v>
      </c>
      <c r="J1010" s="1310" t="e">
        <f>I1010*#REF!</f>
        <v>#REF!</v>
      </c>
      <c r="K1010" s="1310" t="e">
        <f t="shared" si="126"/>
        <v>#REF!</v>
      </c>
    </row>
    <row r="1011" spans="1:11" ht="15" hidden="1" customHeight="1">
      <c r="A1011" s="776"/>
      <c r="B1011" s="1313" t="s">
        <v>1174</v>
      </c>
      <c r="C1011" s="2149" t="s">
        <v>12088</v>
      </c>
      <c r="D1011" s="1332" t="s">
        <v>12089</v>
      </c>
      <c r="E1011" s="2148"/>
      <c r="F1011" s="2148"/>
      <c r="G1011" s="2148" t="s">
        <v>322</v>
      </c>
      <c r="H1011" s="1313"/>
      <c r="I1011" s="1310">
        <f t="shared" si="125"/>
        <v>0</v>
      </c>
      <c r="J1011" s="1310" t="e">
        <f>I1011*#REF!</f>
        <v>#REF!</v>
      </c>
      <c r="K1011" s="1310" t="e">
        <f t="shared" si="126"/>
        <v>#REF!</v>
      </c>
    </row>
    <row r="1012" spans="1:11" ht="15" hidden="1" customHeight="1">
      <c r="A1012" s="776"/>
      <c r="B1012" s="1313" t="s">
        <v>1177</v>
      </c>
      <c r="C1012" s="2149" t="s">
        <v>12090</v>
      </c>
      <c r="D1012" s="1332" t="s">
        <v>12091</v>
      </c>
      <c r="E1012" s="2148"/>
      <c r="F1012" s="2148"/>
      <c r="G1012" s="2148" t="s">
        <v>322</v>
      </c>
      <c r="H1012" s="1313"/>
      <c r="I1012" s="1310">
        <f t="shared" si="125"/>
        <v>0</v>
      </c>
      <c r="J1012" s="1310" t="e">
        <f>I1012*#REF!</f>
        <v>#REF!</v>
      </c>
      <c r="K1012" s="1310" t="e">
        <f t="shared" si="126"/>
        <v>#REF!</v>
      </c>
    </row>
    <row r="1013" spans="1:11" ht="15" hidden="1" customHeight="1">
      <c r="A1013" s="776"/>
      <c r="B1013" s="1313" t="s">
        <v>1180</v>
      </c>
      <c r="C1013" s="2149" t="s">
        <v>12092</v>
      </c>
      <c r="D1013" s="1332" t="s">
        <v>12093</v>
      </c>
      <c r="E1013" s="2148"/>
      <c r="F1013" s="2148"/>
      <c r="G1013" s="2148" t="s">
        <v>322</v>
      </c>
      <c r="H1013" s="1313"/>
      <c r="I1013" s="1310">
        <f t="shared" si="125"/>
        <v>0</v>
      </c>
      <c r="J1013" s="1310" t="e">
        <f>I1013*#REF!</f>
        <v>#REF!</v>
      </c>
      <c r="K1013" s="1310" t="e">
        <f t="shared" si="126"/>
        <v>#REF!</v>
      </c>
    </row>
    <row r="1014" spans="1:11" ht="15" hidden="1" customHeight="1">
      <c r="A1014" s="776"/>
      <c r="B1014" s="1313" t="s">
        <v>1183</v>
      </c>
      <c r="C1014" s="2149" t="s">
        <v>12094</v>
      </c>
      <c r="D1014" s="1332" t="s">
        <v>12095</v>
      </c>
      <c r="E1014" s="2148"/>
      <c r="F1014" s="2148"/>
      <c r="G1014" s="2148" t="s">
        <v>322</v>
      </c>
      <c r="H1014" s="1313"/>
      <c r="I1014" s="1310">
        <f t="shared" si="125"/>
        <v>0</v>
      </c>
      <c r="J1014" s="1310" t="e">
        <f>I1014*#REF!</f>
        <v>#REF!</v>
      </c>
      <c r="K1014" s="1310" t="e">
        <f t="shared" si="126"/>
        <v>#REF!</v>
      </c>
    </row>
    <row r="1015" spans="1:11" ht="15" hidden="1" customHeight="1">
      <c r="A1015" s="776"/>
      <c r="B1015" s="1313" t="s">
        <v>12096</v>
      </c>
      <c r="C1015" s="2149" t="s">
        <v>12097</v>
      </c>
      <c r="D1015" s="1332" t="s">
        <v>12098</v>
      </c>
      <c r="E1015" s="2148"/>
      <c r="F1015" s="2148"/>
      <c r="G1015" s="2148" t="s">
        <v>322</v>
      </c>
      <c r="H1015" s="1313"/>
      <c r="I1015" s="1310">
        <f t="shared" si="125"/>
        <v>0</v>
      </c>
      <c r="J1015" s="1310" t="e">
        <f>I1015*#REF!</f>
        <v>#REF!</v>
      </c>
      <c r="K1015" s="1310" t="e">
        <f t="shared" si="126"/>
        <v>#REF!</v>
      </c>
    </row>
    <row r="1016" spans="1:11" ht="15" hidden="1" customHeight="1">
      <c r="A1016" s="776"/>
      <c r="B1016" s="1285"/>
      <c r="C1016" s="1285"/>
      <c r="D1016" s="1309"/>
      <c r="E1016" s="1285"/>
      <c r="F1016" s="1285"/>
      <c r="G1016" s="1285"/>
      <c r="H1016" s="1285"/>
      <c r="I1016" s="1310"/>
      <c r="J1016" s="1310"/>
      <c r="K1016" s="1310"/>
    </row>
    <row r="1017" spans="1:11" ht="15" hidden="1" customHeight="1">
      <c r="A1017" s="776"/>
      <c r="B1017" s="1315" t="s">
        <v>1186</v>
      </c>
      <c r="C1017" s="1315"/>
      <c r="D1017" s="1316" t="s">
        <v>1187</v>
      </c>
      <c r="E1017" s="1315"/>
      <c r="F1017" s="1315"/>
      <c r="G1017" s="1315"/>
      <c r="H1017" s="1315"/>
      <c r="I1017" s="1315"/>
      <c r="J1017" s="1315"/>
      <c r="K1017" s="1315"/>
    </row>
    <row r="1018" spans="1:11" ht="15" hidden="1" customHeight="1">
      <c r="A1018" s="776"/>
      <c r="B1018" s="1285" t="s">
        <v>1188</v>
      </c>
      <c r="C1018" s="2149" t="s">
        <v>12099</v>
      </c>
      <c r="D1018" s="2150" t="s">
        <v>12100</v>
      </c>
      <c r="E1018" s="2148"/>
      <c r="F1018" s="2148"/>
      <c r="G1018" s="2148" t="s">
        <v>322</v>
      </c>
      <c r="H1018" s="1285"/>
      <c r="I1018" s="1310">
        <f>H1018*E1018</f>
        <v>0</v>
      </c>
      <c r="J1018" s="1310" t="e">
        <f>I1018*#REF!</f>
        <v>#REF!</v>
      </c>
      <c r="K1018" s="1310" t="e">
        <f t="shared" ref="K1018:K1021" si="127">SUM(I1018:J1018)</f>
        <v>#REF!</v>
      </c>
    </row>
    <row r="1019" spans="1:11" ht="15" hidden="1" customHeight="1">
      <c r="A1019" s="776"/>
      <c r="B1019" s="1285" t="s">
        <v>1191</v>
      </c>
      <c r="C1019" s="2149" t="s">
        <v>12101</v>
      </c>
      <c r="D1019" s="1332" t="s">
        <v>12102</v>
      </c>
      <c r="E1019" s="2148"/>
      <c r="F1019" s="2148"/>
      <c r="G1019" s="2148" t="s">
        <v>322</v>
      </c>
      <c r="H1019" s="1313"/>
      <c r="I1019" s="1310">
        <f>H1019*E1019</f>
        <v>0</v>
      </c>
      <c r="J1019" s="1310" t="e">
        <f>I1019*#REF!</f>
        <v>#REF!</v>
      </c>
      <c r="K1019" s="1310" t="e">
        <f>SUM(I1019:J1019)</f>
        <v>#REF!</v>
      </c>
    </row>
    <row r="1020" spans="1:11" ht="15" hidden="1" customHeight="1">
      <c r="A1020" s="776"/>
      <c r="B1020" s="1285" t="s">
        <v>1194</v>
      </c>
      <c r="C1020" s="1285"/>
      <c r="D1020" s="2150" t="s">
        <v>12103</v>
      </c>
      <c r="E1020" s="2148"/>
      <c r="F1020" s="2148"/>
      <c r="G1020" s="2148" t="s">
        <v>322</v>
      </c>
      <c r="H1020" s="1285"/>
      <c r="I1020" s="1310">
        <f t="shared" ref="I1020:I1021" si="128">H1020*E1020</f>
        <v>0</v>
      </c>
      <c r="J1020" s="1310" t="e">
        <f>I1020*#REF!</f>
        <v>#REF!</v>
      </c>
      <c r="K1020" s="1310" t="e">
        <f t="shared" si="127"/>
        <v>#REF!</v>
      </c>
    </row>
    <row r="1021" spans="1:11" ht="15" hidden="1" customHeight="1">
      <c r="A1021" s="776"/>
      <c r="B1021" s="1285" t="s">
        <v>1197</v>
      </c>
      <c r="C1021" s="1285"/>
      <c r="D1021" s="1332" t="s">
        <v>12104</v>
      </c>
      <c r="E1021" s="2148"/>
      <c r="F1021" s="2148"/>
      <c r="G1021" s="2148" t="s">
        <v>322</v>
      </c>
      <c r="H1021" s="1285"/>
      <c r="I1021" s="1310">
        <f t="shared" si="128"/>
        <v>0</v>
      </c>
      <c r="J1021" s="1310" t="e">
        <f>I1021*#REF!</f>
        <v>#REF!</v>
      </c>
      <c r="K1021" s="1310" t="e">
        <f t="shared" si="127"/>
        <v>#REF!</v>
      </c>
    </row>
    <row r="1022" spans="1:11" ht="15" hidden="1" customHeight="1">
      <c r="A1022" s="776"/>
      <c r="B1022" s="1285"/>
      <c r="C1022" s="1285"/>
      <c r="D1022" s="1309"/>
      <c r="E1022" s="1285"/>
      <c r="F1022" s="1285"/>
      <c r="G1022" s="1285"/>
      <c r="H1022" s="1285"/>
      <c r="I1022" s="1310"/>
      <c r="J1022" s="1310"/>
      <c r="K1022" s="1310"/>
    </row>
    <row r="1023" spans="1:11" ht="15" hidden="1" customHeight="1">
      <c r="A1023" s="776"/>
      <c r="B1023" s="1285" t="s">
        <v>12105</v>
      </c>
      <c r="C1023" s="1285"/>
      <c r="D1023" s="1309" t="s">
        <v>1008</v>
      </c>
      <c r="E1023" s="1285"/>
      <c r="F1023" s="1285"/>
      <c r="G1023" s="1285"/>
      <c r="H1023" s="1285"/>
      <c r="I1023" s="1310">
        <f t="shared" si="119"/>
        <v>0</v>
      </c>
      <c r="J1023" s="1310" t="e">
        <f>I1023*#REF!</f>
        <v>#REF!</v>
      </c>
      <c r="K1023" s="1310" t="e">
        <f t="shared" si="120"/>
        <v>#REF!</v>
      </c>
    </row>
    <row r="1024" spans="1:11" ht="15" hidden="1" customHeight="1">
      <c r="A1024" s="776"/>
      <c r="B1024" s="1285" t="s">
        <v>12106</v>
      </c>
      <c r="C1024" s="1285"/>
      <c r="D1024" s="1309" t="s">
        <v>11745</v>
      </c>
      <c r="E1024" s="1285"/>
      <c r="F1024" s="1285"/>
      <c r="G1024" s="1285"/>
      <c r="H1024" s="1285"/>
      <c r="I1024" s="1310">
        <f t="shared" si="119"/>
        <v>0</v>
      </c>
      <c r="J1024" s="1310" t="e">
        <f>I1024*#REF!</f>
        <v>#REF!</v>
      </c>
      <c r="K1024" s="1310" t="e">
        <f t="shared" si="120"/>
        <v>#REF!</v>
      </c>
    </row>
    <row r="1025" spans="1:11" ht="15" hidden="1" customHeight="1">
      <c r="A1025" s="776"/>
      <c r="B1025" s="1315" t="s">
        <v>12107</v>
      </c>
      <c r="C1025" s="1315"/>
      <c r="D1025" s="1316" t="s">
        <v>11763</v>
      </c>
      <c r="E1025" s="1315"/>
      <c r="F1025" s="1315"/>
      <c r="G1025" s="1315"/>
      <c r="H1025" s="1315"/>
      <c r="I1025" s="1315"/>
      <c r="J1025" s="1315"/>
      <c r="K1025" s="1315"/>
    </row>
    <row r="1026" spans="1:11" ht="15" hidden="1" customHeight="1">
      <c r="A1026" s="776"/>
      <c r="B1026" s="1285" t="s">
        <v>12108</v>
      </c>
      <c r="C1026" s="1285"/>
      <c r="D1026" s="1332" t="s">
        <v>12109</v>
      </c>
      <c r="E1026" s="2148"/>
      <c r="F1026" s="2148"/>
      <c r="G1026" s="2148" t="s">
        <v>322</v>
      </c>
      <c r="H1026" s="1285"/>
      <c r="I1026" s="1310">
        <f>H1026*E1026</f>
        <v>0</v>
      </c>
      <c r="J1026" s="1310" t="e">
        <f>I1026*#REF!</f>
        <v>#REF!</v>
      </c>
      <c r="K1026" s="1310" t="e">
        <f t="shared" ref="K1026:K1027" si="129">SUM(I1026:J1026)</f>
        <v>#REF!</v>
      </c>
    </row>
    <row r="1027" spans="1:11" ht="15" hidden="1" customHeight="1">
      <c r="A1027" s="776"/>
      <c r="B1027" s="1285" t="s">
        <v>12110</v>
      </c>
      <c r="C1027" s="1285"/>
      <c r="D1027" s="1332" t="s">
        <v>12111</v>
      </c>
      <c r="E1027" s="2148"/>
      <c r="F1027" s="2148"/>
      <c r="G1027" s="2148" t="s">
        <v>322</v>
      </c>
      <c r="H1027" s="1285"/>
      <c r="I1027" s="1310">
        <f>H1027*E1027</f>
        <v>0</v>
      </c>
      <c r="J1027" s="1310" t="e">
        <f>I1027*#REF!</f>
        <v>#REF!</v>
      </c>
      <c r="K1027" s="1310" t="e">
        <f t="shared" si="129"/>
        <v>#REF!</v>
      </c>
    </row>
    <row r="1028" spans="1:11" ht="15" hidden="1" customHeight="1">
      <c r="A1028" s="776"/>
      <c r="B1028" s="1285"/>
      <c r="C1028" s="1285"/>
      <c r="D1028" s="1309"/>
      <c r="E1028" s="1285"/>
      <c r="F1028" s="1285"/>
      <c r="G1028" s="1285"/>
      <c r="H1028" s="1285"/>
      <c r="I1028" s="1310"/>
      <c r="J1028" s="1310"/>
      <c r="K1028" s="1310"/>
    </row>
    <row r="1029" spans="1:11" ht="15" hidden="1" customHeight="1">
      <c r="A1029" s="776"/>
      <c r="B1029" s="1315" t="s">
        <v>12112</v>
      </c>
      <c r="C1029" s="1315"/>
      <c r="D1029" s="1316" t="s">
        <v>12113</v>
      </c>
      <c r="E1029" s="1315"/>
      <c r="F1029" s="1315"/>
      <c r="G1029" s="1315"/>
      <c r="H1029" s="1315"/>
      <c r="I1029" s="1315"/>
      <c r="J1029" s="1315"/>
      <c r="K1029" s="1315"/>
    </row>
    <row r="1030" spans="1:11" ht="15" hidden="1" customHeight="1">
      <c r="A1030" s="776"/>
      <c r="B1030" s="1285" t="s">
        <v>12114</v>
      </c>
      <c r="C1030" s="1285" t="s">
        <v>12115</v>
      </c>
      <c r="D1030" s="2150" t="s">
        <v>12116</v>
      </c>
      <c r="E1030" s="2148"/>
      <c r="F1030" s="2148"/>
      <c r="G1030" s="2148" t="s">
        <v>322</v>
      </c>
      <c r="H1030" s="1285"/>
      <c r="I1030" s="1310">
        <f>H1030*E1030</f>
        <v>0</v>
      </c>
      <c r="J1030" s="1310" t="e">
        <f>I1030*#REF!</f>
        <v>#REF!</v>
      </c>
      <c r="K1030" s="1310" t="e">
        <f t="shared" ref="K1030" si="130">SUM(I1030:J1030)</f>
        <v>#REF!</v>
      </c>
    </row>
    <row r="1031" spans="1:11" ht="15" hidden="1" customHeight="1">
      <c r="A1031" s="776"/>
      <c r="B1031" s="1285"/>
      <c r="C1031" s="1285"/>
      <c r="D1031" s="1309"/>
      <c r="E1031" s="1285"/>
      <c r="F1031" s="1285"/>
      <c r="G1031" s="1285"/>
      <c r="H1031" s="1285"/>
      <c r="I1031" s="1310"/>
      <c r="J1031" s="1310"/>
      <c r="K1031" s="1310"/>
    </row>
    <row r="1032" spans="1:11" ht="15" hidden="1" customHeight="1">
      <c r="A1032" s="776"/>
      <c r="B1032" s="1285" t="s">
        <v>12117</v>
      </c>
      <c r="C1032" s="1285"/>
      <c r="D1032" s="1309" t="s">
        <v>12118</v>
      </c>
      <c r="E1032" s="1285"/>
      <c r="F1032" s="1285"/>
      <c r="G1032" s="1285"/>
      <c r="H1032" s="1285"/>
      <c r="I1032" s="1310"/>
      <c r="J1032" s="1310"/>
      <c r="K1032" s="1310"/>
    </row>
    <row r="1033" spans="1:11" ht="15" hidden="1" customHeight="1">
      <c r="A1033" s="776"/>
      <c r="B1033" s="1285"/>
      <c r="C1033" s="1301"/>
      <c r="D1033" s="1301"/>
      <c r="E1033" s="1301"/>
      <c r="F1033" s="1301"/>
      <c r="G1033" s="1301"/>
      <c r="H1033" s="1301"/>
      <c r="I1033" s="1301"/>
      <c r="J1033" s="1301"/>
      <c r="K1033" s="1301"/>
    </row>
    <row r="1034" spans="1:11" ht="15" hidden="1" customHeight="1">
      <c r="A1034" s="776"/>
      <c r="B1034" s="1285" t="s">
        <v>12119</v>
      </c>
      <c r="C1034" s="1285"/>
      <c r="D1034" s="1309" t="s">
        <v>11945</v>
      </c>
      <c r="E1034" s="1285"/>
      <c r="F1034" s="1285"/>
      <c r="G1034" s="1285"/>
      <c r="H1034" s="1285"/>
      <c r="I1034" s="1310">
        <f t="shared" ref="I1034:I1107" si="131">H1034*G1034</f>
        <v>0</v>
      </c>
      <c r="J1034" s="1310" t="e">
        <f>I1034*#REF!</f>
        <v>#REF!</v>
      </c>
      <c r="K1034" s="1310" t="e">
        <f t="shared" ref="K1034:K1107" si="132">SUM(I1034:J1034)</f>
        <v>#REF!</v>
      </c>
    </row>
    <row r="1035" spans="1:11" ht="15" hidden="1" customHeight="1">
      <c r="A1035" s="776"/>
      <c r="B1035" s="1285" t="s">
        <v>12120</v>
      </c>
      <c r="C1035" s="1285"/>
      <c r="D1035" s="1309" t="s">
        <v>12121</v>
      </c>
      <c r="E1035" s="1285"/>
      <c r="F1035" s="1285"/>
      <c r="G1035" s="1285"/>
      <c r="H1035" s="1285"/>
      <c r="I1035" s="1310">
        <f t="shared" si="131"/>
        <v>0</v>
      </c>
      <c r="J1035" s="1310" t="e">
        <f>I1035*#REF!</f>
        <v>#REF!</v>
      </c>
      <c r="K1035" s="1310" t="e">
        <f t="shared" si="132"/>
        <v>#REF!</v>
      </c>
    </row>
    <row r="1036" spans="1:11" ht="15" hidden="1" customHeight="1">
      <c r="A1036" s="776"/>
      <c r="B1036" s="1285" t="s">
        <v>12122</v>
      </c>
      <c r="C1036" s="1285"/>
      <c r="D1036" s="1309" t="s">
        <v>12123</v>
      </c>
      <c r="E1036" s="1285"/>
      <c r="F1036" s="1285"/>
      <c r="G1036" s="1285"/>
      <c r="H1036" s="1285"/>
      <c r="I1036" s="1310">
        <f t="shared" si="131"/>
        <v>0</v>
      </c>
      <c r="J1036" s="1310" t="e">
        <f>I1036*#REF!</f>
        <v>#REF!</v>
      </c>
      <c r="K1036" s="1310" t="e">
        <f t="shared" si="132"/>
        <v>#REF!</v>
      </c>
    </row>
    <row r="1037" spans="1:11" ht="15" hidden="1" customHeight="1">
      <c r="A1037" s="776"/>
      <c r="B1037" s="1285" t="s">
        <v>12124</v>
      </c>
      <c r="C1037" s="1285"/>
      <c r="D1037" s="1309" t="s">
        <v>12125</v>
      </c>
      <c r="E1037" s="1285"/>
      <c r="F1037" s="1285"/>
      <c r="G1037" s="1285"/>
      <c r="H1037" s="1285"/>
      <c r="I1037" s="1310">
        <f t="shared" si="131"/>
        <v>0</v>
      </c>
      <c r="J1037" s="1310" t="e">
        <f>I1037*#REF!</f>
        <v>#REF!</v>
      </c>
      <c r="K1037" s="1310" t="e">
        <f t="shared" si="132"/>
        <v>#REF!</v>
      </c>
    </row>
    <row r="1038" spans="1:11" ht="15" hidden="1" customHeight="1">
      <c r="A1038" s="776"/>
      <c r="B1038" s="1315" t="s">
        <v>12126</v>
      </c>
      <c r="C1038" s="1315"/>
      <c r="D1038" s="1316" t="s">
        <v>1019</v>
      </c>
      <c r="E1038" s="1315"/>
      <c r="F1038" s="1315"/>
      <c r="G1038" s="1315"/>
      <c r="H1038" s="1315"/>
      <c r="I1038" s="1315"/>
      <c r="J1038" s="1315"/>
      <c r="K1038" s="1315"/>
    </row>
    <row r="1039" spans="1:11" ht="15" hidden="1" customHeight="1">
      <c r="A1039" s="776"/>
      <c r="B1039" s="1285" t="s">
        <v>1201</v>
      </c>
      <c r="C1039" s="2149" t="s">
        <v>12127</v>
      </c>
      <c r="D1039" s="2150" t="s">
        <v>12128</v>
      </c>
      <c r="E1039" s="2148"/>
      <c r="F1039" s="2148"/>
      <c r="G1039" s="2148" t="s">
        <v>322</v>
      </c>
      <c r="H1039" s="1285"/>
      <c r="I1039" s="1310">
        <f>H1039*E1039</f>
        <v>0</v>
      </c>
      <c r="J1039" s="1310" t="e">
        <f>I1039*#REF!</f>
        <v>#REF!</v>
      </c>
      <c r="K1039" s="1310" t="e">
        <f t="shared" ref="K1039:K1041" si="133">SUM(I1039:J1039)</f>
        <v>#REF!</v>
      </c>
    </row>
    <row r="1040" spans="1:11" ht="15" hidden="1" customHeight="1">
      <c r="A1040" s="776"/>
      <c r="B1040" s="1285" t="s">
        <v>1204</v>
      </c>
      <c r="C1040" s="2149" t="s">
        <v>12129</v>
      </c>
      <c r="D1040" s="2150" t="s">
        <v>12130</v>
      </c>
      <c r="E1040" s="2148"/>
      <c r="F1040" s="2148"/>
      <c r="G1040" s="2148" t="s">
        <v>322</v>
      </c>
      <c r="H1040" s="1285"/>
      <c r="I1040" s="1310">
        <f t="shared" ref="I1040:I1041" si="134">H1040*E1040</f>
        <v>0</v>
      </c>
      <c r="J1040" s="1310" t="e">
        <f>I1040*#REF!</f>
        <v>#REF!</v>
      </c>
      <c r="K1040" s="1310" t="e">
        <f t="shared" si="133"/>
        <v>#REF!</v>
      </c>
    </row>
    <row r="1041" spans="1:11" ht="15" hidden="1" customHeight="1">
      <c r="A1041" s="776"/>
      <c r="B1041" s="1285" t="s">
        <v>12131</v>
      </c>
      <c r="C1041" s="1285"/>
      <c r="D1041" s="2150" t="s">
        <v>12132</v>
      </c>
      <c r="E1041" s="2148"/>
      <c r="F1041" s="2148"/>
      <c r="G1041" s="2148" t="s">
        <v>322</v>
      </c>
      <c r="H1041" s="1285"/>
      <c r="I1041" s="1310">
        <f t="shared" si="134"/>
        <v>0</v>
      </c>
      <c r="J1041" s="1310" t="e">
        <f>I1041*#REF!</f>
        <v>#REF!</v>
      </c>
      <c r="K1041" s="1310" t="e">
        <f t="shared" si="133"/>
        <v>#REF!</v>
      </c>
    </row>
    <row r="1042" spans="1:11" ht="15" hidden="1" customHeight="1">
      <c r="A1042" s="776"/>
      <c r="B1042" s="2068"/>
      <c r="C1042" s="1331"/>
      <c r="D1042" s="2077"/>
      <c r="E1042" s="1322"/>
      <c r="F1042" s="1322"/>
      <c r="G1042" s="1322"/>
      <c r="H1042" s="1322"/>
      <c r="I1042" s="1322"/>
      <c r="J1042" s="1322"/>
      <c r="K1042" s="1322"/>
    </row>
    <row r="1043" spans="1:11" ht="15" hidden="1" customHeight="1">
      <c r="A1043" s="776"/>
      <c r="B1043" s="1315" t="s">
        <v>12133</v>
      </c>
      <c r="C1043" s="1315"/>
      <c r="D1043" s="1316" t="s">
        <v>11989</v>
      </c>
      <c r="E1043" s="1315"/>
      <c r="F1043" s="1315"/>
      <c r="G1043" s="1315"/>
      <c r="H1043" s="1315"/>
      <c r="I1043" s="1315"/>
      <c r="J1043" s="1315"/>
      <c r="K1043" s="1315"/>
    </row>
    <row r="1044" spans="1:11" ht="15" hidden="1" customHeight="1">
      <c r="A1044" s="776"/>
      <c r="B1044" s="1285" t="s">
        <v>12134</v>
      </c>
      <c r="C1044" s="1285"/>
      <c r="D1044" s="1309" t="s">
        <v>966</v>
      </c>
      <c r="E1044" s="1285"/>
      <c r="F1044" s="1285"/>
      <c r="G1044" s="1285"/>
      <c r="H1044" s="1285"/>
      <c r="I1044" s="1310">
        <f t="shared" si="131"/>
        <v>0</v>
      </c>
      <c r="J1044" s="1310" t="e">
        <f>I1044*#REF!</f>
        <v>#REF!</v>
      </c>
      <c r="K1044" s="1310" t="e">
        <f t="shared" si="132"/>
        <v>#REF!</v>
      </c>
    </row>
    <row r="1045" spans="1:11" ht="15" hidden="1" customHeight="1">
      <c r="A1045" s="776"/>
      <c r="B1045" s="1285" t="s">
        <v>12135</v>
      </c>
      <c r="C1045" s="1285"/>
      <c r="D1045" s="1309" t="s">
        <v>2036</v>
      </c>
      <c r="E1045" s="1285"/>
      <c r="F1045" s="1285"/>
      <c r="G1045" s="1285"/>
      <c r="H1045" s="1285"/>
      <c r="I1045" s="1310">
        <f t="shared" si="131"/>
        <v>0</v>
      </c>
      <c r="J1045" s="1310" t="e">
        <f>I1045*#REF!</f>
        <v>#REF!</v>
      </c>
      <c r="K1045" s="1310" t="e">
        <f t="shared" si="132"/>
        <v>#REF!</v>
      </c>
    </row>
    <row r="1046" spans="1:11" ht="15" hidden="1" customHeight="1">
      <c r="A1046" s="776"/>
      <c r="B1046" s="1285" t="s">
        <v>12136</v>
      </c>
      <c r="C1046" s="1285"/>
      <c r="D1046" s="1309" t="s">
        <v>1019</v>
      </c>
      <c r="E1046" s="1285"/>
      <c r="F1046" s="1285"/>
      <c r="G1046" s="1285"/>
      <c r="H1046" s="1285"/>
      <c r="I1046" s="1310">
        <f t="shared" si="131"/>
        <v>0</v>
      </c>
      <c r="J1046" s="1310" t="e">
        <f>I1046*#REF!</f>
        <v>#REF!</v>
      </c>
      <c r="K1046" s="1310" t="e">
        <f t="shared" si="132"/>
        <v>#REF!</v>
      </c>
    </row>
    <row r="1047" spans="1:11" ht="15" hidden="1" customHeight="1">
      <c r="A1047" s="776"/>
      <c r="B1047" s="1285" t="s">
        <v>12137</v>
      </c>
      <c r="C1047" s="1285"/>
      <c r="D1047" s="1309" t="s">
        <v>1187</v>
      </c>
      <c r="E1047" s="1285"/>
      <c r="F1047" s="1285"/>
      <c r="G1047" s="1285"/>
      <c r="H1047" s="1285"/>
      <c r="I1047" s="1310">
        <f t="shared" si="131"/>
        <v>0</v>
      </c>
      <c r="J1047" s="1310" t="e">
        <f>I1047*#REF!</f>
        <v>#REF!</v>
      </c>
      <c r="K1047" s="1310" t="e">
        <f t="shared" si="132"/>
        <v>#REF!</v>
      </c>
    </row>
    <row r="1048" spans="1:11" ht="15" hidden="1" customHeight="1">
      <c r="A1048" s="776"/>
      <c r="B1048" s="1285" t="s">
        <v>12138</v>
      </c>
      <c r="C1048" s="1285"/>
      <c r="D1048" s="1309" t="s">
        <v>11763</v>
      </c>
      <c r="E1048" s="1285"/>
      <c r="F1048" s="1285"/>
      <c r="G1048" s="1285"/>
      <c r="H1048" s="1285"/>
      <c r="I1048" s="1310">
        <f t="shared" si="131"/>
        <v>0</v>
      </c>
      <c r="J1048" s="1310" t="e">
        <f>I1048*#REF!</f>
        <v>#REF!</v>
      </c>
      <c r="K1048" s="1310" t="e">
        <f t="shared" si="132"/>
        <v>#REF!</v>
      </c>
    </row>
    <row r="1049" spans="1:11" ht="15" hidden="1" customHeight="1">
      <c r="A1049" s="776"/>
      <c r="B1049" s="1285" t="s">
        <v>12139</v>
      </c>
      <c r="C1049" s="1285"/>
      <c r="D1049" s="1309" t="s">
        <v>11996</v>
      </c>
      <c r="E1049" s="1285"/>
      <c r="F1049" s="1285"/>
      <c r="G1049" s="1285"/>
      <c r="H1049" s="1285"/>
      <c r="I1049" s="1310">
        <f t="shared" si="131"/>
        <v>0</v>
      </c>
      <c r="J1049" s="1310" t="e">
        <f>I1049*#REF!</f>
        <v>#REF!</v>
      </c>
      <c r="K1049" s="1310" t="e">
        <f t="shared" si="132"/>
        <v>#REF!</v>
      </c>
    </row>
    <row r="1050" spans="1:11" ht="15" hidden="1" customHeight="1">
      <c r="A1050" s="776"/>
      <c r="B1050" s="1285" t="s">
        <v>12140</v>
      </c>
      <c r="C1050" s="1285"/>
      <c r="D1050" s="1309" t="s">
        <v>1008</v>
      </c>
      <c r="E1050" s="1285"/>
      <c r="F1050" s="1285"/>
      <c r="G1050" s="1285"/>
      <c r="H1050" s="1285"/>
      <c r="I1050" s="1310">
        <f t="shared" si="131"/>
        <v>0</v>
      </c>
      <c r="J1050" s="1310" t="e">
        <f>I1050*#REF!</f>
        <v>#REF!</v>
      </c>
      <c r="K1050" s="1310" t="e">
        <f t="shared" si="132"/>
        <v>#REF!</v>
      </c>
    </row>
    <row r="1051" spans="1:11" ht="15" hidden="1" customHeight="1">
      <c r="A1051" s="776"/>
      <c r="B1051" s="1285" t="s">
        <v>12141</v>
      </c>
      <c r="C1051" s="1285"/>
      <c r="D1051" s="1309" t="s">
        <v>11999</v>
      </c>
      <c r="E1051" s="1285"/>
      <c r="F1051" s="1285"/>
      <c r="G1051" s="1285"/>
      <c r="H1051" s="1285"/>
      <c r="I1051" s="1310">
        <f t="shared" si="131"/>
        <v>0</v>
      </c>
      <c r="J1051" s="1310" t="e">
        <f>I1051*#REF!</f>
        <v>#REF!</v>
      </c>
      <c r="K1051" s="1310" t="e">
        <f t="shared" si="132"/>
        <v>#REF!</v>
      </c>
    </row>
    <row r="1052" spans="1:11" ht="15" hidden="1" customHeight="1">
      <c r="A1052" s="776"/>
      <c r="B1052" s="2068"/>
      <c r="C1052" s="1331"/>
      <c r="D1052" s="2068"/>
      <c r="E1052" s="1285"/>
      <c r="F1052" s="1285"/>
      <c r="G1052" s="1285"/>
      <c r="H1052" s="1285"/>
      <c r="I1052" s="1285"/>
      <c r="J1052" s="1285"/>
      <c r="K1052" s="1285"/>
    </row>
    <row r="1053" spans="1:11" ht="15" hidden="1" customHeight="1">
      <c r="A1053" s="776"/>
      <c r="B1053" s="1315" t="s">
        <v>12142</v>
      </c>
      <c r="C1053" s="1315"/>
      <c r="D1053" s="1316" t="s">
        <v>12002</v>
      </c>
      <c r="E1053" s="1315"/>
      <c r="F1053" s="1315"/>
      <c r="G1053" s="1315"/>
      <c r="H1053" s="1315"/>
      <c r="I1053" s="1315"/>
      <c r="J1053" s="1315"/>
      <c r="K1053" s="1315"/>
    </row>
    <row r="1054" spans="1:11" ht="15" hidden="1" customHeight="1">
      <c r="A1054" s="776"/>
      <c r="B1054" s="1285" t="s">
        <v>12143</v>
      </c>
      <c r="C1054" s="1285"/>
      <c r="D1054" s="1309" t="s">
        <v>966</v>
      </c>
      <c r="E1054" s="1285"/>
      <c r="F1054" s="1285"/>
      <c r="G1054" s="1285"/>
      <c r="H1054" s="1285"/>
      <c r="I1054" s="1310">
        <f t="shared" si="131"/>
        <v>0</v>
      </c>
      <c r="J1054" s="1310" t="e">
        <f>I1054*#REF!</f>
        <v>#REF!</v>
      </c>
      <c r="K1054" s="1310" t="e">
        <f t="shared" si="132"/>
        <v>#REF!</v>
      </c>
    </row>
    <row r="1055" spans="1:11" ht="15" hidden="1" customHeight="1">
      <c r="A1055" s="776"/>
      <c r="B1055" s="1285"/>
      <c r="C1055" s="1285"/>
      <c r="D1055" s="1309"/>
      <c r="E1055" s="1285"/>
      <c r="F1055" s="1285"/>
      <c r="G1055" s="1285"/>
      <c r="H1055" s="1285"/>
      <c r="I1055" s="1285"/>
      <c r="J1055" s="1285"/>
      <c r="K1055" s="1285"/>
    </row>
    <row r="1056" spans="1:11" ht="15" hidden="1" customHeight="1">
      <c r="A1056" s="776"/>
      <c r="B1056" s="1315" t="s">
        <v>12144</v>
      </c>
      <c r="C1056" s="1315"/>
      <c r="D1056" s="1316" t="s">
        <v>12008</v>
      </c>
      <c r="E1056" s="1315"/>
      <c r="F1056" s="1315"/>
      <c r="G1056" s="1315"/>
      <c r="H1056" s="1315"/>
      <c r="I1056" s="1315"/>
      <c r="J1056" s="1315"/>
      <c r="K1056" s="1315"/>
    </row>
    <row r="1057" spans="1:11" ht="15" hidden="1" customHeight="1">
      <c r="A1057" s="776"/>
      <c r="B1057" s="1285" t="s">
        <v>12145</v>
      </c>
      <c r="C1057" s="1285"/>
      <c r="D1057" s="1309" t="s">
        <v>966</v>
      </c>
      <c r="E1057" s="1285"/>
      <c r="F1057" s="1285"/>
      <c r="G1057" s="1285"/>
      <c r="H1057" s="1285"/>
      <c r="I1057" s="1310">
        <f t="shared" si="131"/>
        <v>0</v>
      </c>
      <c r="J1057" s="1310" t="e">
        <f>I1057*#REF!</f>
        <v>#REF!</v>
      </c>
      <c r="K1057" s="1310" t="e">
        <f t="shared" si="132"/>
        <v>#REF!</v>
      </c>
    </row>
    <row r="1058" spans="1:11" ht="15" hidden="1" customHeight="1">
      <c r="A1058" s="776"/>
      <c r="B1058" s="1285" t="s">
        <v>12146</v>
      </c>
      <c r="C1058" s="1285"/>
      <c r="D1058" s="1309" t="s">
        <v>2036</v>
      </c>
      <c r="E1058" s="1285"/>
      <c r="F1058" s="1285"/>
      <c r="G1058" s="1285"/>
      <c r="H1058" s="1285"/>
      <c r="I1058" s="1310">
        <f t="shared" si="131"/>
        <v>0</v>
      </c>
      <c r="J1058" s="1310" t="e">
        <f>I1058*#REF!</f>
        <v>#REF!</v>
      </c>
      <c r="K1058" s="1310" t="e">
        <f t="shared" si="132"/>
        <v>#REF!</v>
      </c>
    </row>
    <row r="1059" spans="1:11" ht="15" hidden="1" customHeight="1">
      <c r="A1059" s="776"/>
      <c r="B1059" s="1285" t="s">
        <v>12147</v>
      </c>
      <c r="C1059" s="1285"/>
      <c r="D1059" s="1309" t="s">
        <v>1019</v>
      </c>
      <c r="E1059" s="1285"/>
      <c r="F1059" s="1285"/>
      <c r="G1059" s="1285"/>
      <c r="H1059" s="1285"/>
      <c r="I1059" s="1310">
        <f t="shared" si="131"/>
        <v>0</v>
      </c>
      <c r="J1059" s="1310" t="e">
        <f>I1059*#REF!</f>
        <v>#REF!</v>
      </c>
      <c r="K1059" s="1310" t="e">
        <f t="shared" si="132"/>
        <v>#REF!</v>
      </c>
    </row>
    <row r="1060" spans="1:11" ht="15" hidden="1" customHeight="1">
      <c r="A1060" s="776"/>
      <c r="B1060" s="1285" t="s">
        <v>12148</v>
      </c>
      <c r="C1060" s="1285"/>
      <c r="D1060" s="1309" t="s">
        <v>11671</v>
      </c>
      <c r="E1060" s="1285"/>
      <c r="F1060" s="1285"/>
      <c r="G1060" s="1285"/>
      <c r="H1060" s="1285"/>
      <c r="I1060" s="1310">
        <f t="shared" si="131"/>
        <v>0</v>
      </c>
      <c r="J1060" s="1310" t="e">
        <f>I1060*#REF!</f>
        <v>#REF!</v>
      </c>
      <c r="K1060" s="1310" t="e">
        <f t="shared" si="132"/>
        <v>#REF!</v>
      </c>
    </row>
    <row r="1061" spans="1:11" ht="15" hidden="1" customHeight="1">
      <c r="A1061" s="776"/>
      <c r="B1061" s="1285" t="s">
        <v>12149</v>
      </c>
      <c r="C1061" s="1285"/>
      <c r="D1061" s="1309" t="s">
        <v>1187</v>
      </c>
      <c r="E1061" s="1285"/>
      <c r="F1061" s="1285"/>
      <c r="G1061" s="1285"/>
      <c r="H1061" s="1285"/>
      <c r="I1061" s="1310">
        <f t="shared" si="131"/>
        <v>0</v>
      </c>
      <c r="J1061" s="1310" t="e">
        <f>I1061*#REF!</f>
        <v>#REF!</v>
      </c>
      <c r="K1061" s="1310" t="e">
        <f t="shared" si="132"/>
        <v>#REF!</v>
      </c>
    </row>
    <row r="1062" spans="1:11" ht="15" hidden="1" customHeight="1">
      <c r="A1062" s="776"/>
      <c r="B1062" s="1285" t="s">
        <v>12150</v>
      </c>
      <c r="C1062" s="1285"/>
      <c r="D1062" s="1309" t="s">
        <v>11763</v>
      </c>
      <c r="E1062" s="1285"/>
      <c r="F1062" s="1285"/>
      <c r="G1062" s="1285"/>
      <c r="H1062" s="1285"/>
      <c r="I1062" s="1310">
        <f t="shared" si="131"/>
        <v>0</v>
      </c>
      <c r="J1062" s="1310" t="e">
        <f>I1062*#REF!</f>
        <v>#REF!</v>
      </c>
      <c r="K1062" s="1310" t="e">
        <f t="shared" si="132"/>
        <v>#REF!</v>
      </c>
    </row>
    <row r="1063" spans="1:11" ht="15" hidden="1" customHeight="1">
      <c r="A1063" s="776"/>
      <c r="B1063" s="1285" t="s">
        <v>12151</v>
      </c>
      <c r="C1063" s="1285"/>
      <c r="D1063" s="1309" t="s">
        <v>1008</v>
      </c>
      <c r="E1063" s="1285"/>
      <c r="F1063" s="1285"/>
      <c r="G1063" s="1285"/>
      <c r="H1063" s="1285"/>
      <c r="I1063" s="1310">
        <f t="shared" si="131"/>
        <v>0</v>
      </c>
      <c r="J1063" s="1310" t="e">
        <f>I1063*#REF!</f>
        <v>#REF!</v>
      </c>
      <c r="K1063" s="1310" t="e">
        <f t="shared" si="132"/>
        <v>#REF!</v>
      </c>
    </row>
    <row r="1064" spans="1:11" ht="15" hidden="1" customHeight="1">
      <c r="A1064" s="776"/>
      <c r="B1064" s="1285" t="s">
        <v>12152</v>
      </c>
      <c r="C1064" s="1285"/>
      <c r="D1064" s="1309" t="s">
        <v>11680</v>
      </c>
      <c r="E1064" s="1285"/>
      <c r="F1064" s="1285"/>
      <c r="G1064" s="1285"/>
      <c r="H1064" s="1285"/>
      <c r="I1064" s="1310">
        <f t="shared" si="131"/>
        <v>0</v>
      </c>
      <c r="J1064" s="1310" t="e">
        <f>I1064*#REF!</f>
        <v>#REF!</v>
      </c>
      <c r="K1064" s="1310" t="e">
        <f t="shared" si="132"/>
        <v>#REF!</v>
      </c>
    </row>
    <row r="1065" spans="1:11" ht="15" hidden="1" customHeight="1">
      <c r="A1065" s="776"/>
      <c r="B1065" s="1285" t="s">
        <v>12153</v>
      </c>
      <c r="C1065" s="1285"/>
      <c r="D1065" s="1309" t="s">
        <v>12018</v>
      </c>
      <c r="E1065" s="1285"/>
      <c r="F1065" s="1285"/>
      <c r="G1065" s="1285"/>
      <c r="H1065" s="1285"/>
      <c r="I1065" s="1310">
        <f t="shared" si="131"/>
        <v>0</v>
      </c>
      <c r="J1065" s="1310" t="e">
        <f>I1065*#REF!</f>
        <v>#REF!</v>
      </c>
      <c r="K1065" s="1310" t="e">
        <f t="shared" si="132"/>
        <v>#REF!</v>
      </c>
    </row>
    <row r="1066" spans="1:11" ht="15" hidden="1" customHeight="1">
      <c r="A1066" s="776"/>
      <c r="B1066" s="2068"/>
      <c r="C1066" s="1331"/>
      <c r="D1066" s="2077"/>
      <c r="E1066" s="1322"/>
      <c r="F1066" s="1322"/>
      <c r="G1066" s="1322"/>
      <c r="H1066" s="1322"/>
      <c r="I1066" s="1322"/>
      <c r="J1066" s="1322"/>
      <c r="K1066" s="1322"/>
    </row>
    <row r="1067" spans="1:11" ht="15" hidden="1" customHeight="1">
      <c r="A1067" s="776"/>
      <c r="B1067" s="1315" t="s">
        <v>12154</v>
      </c>
      <c r="C1067" s="1315"/>
      <c r="D1067" s="1316" t="s">
        <v>12028</v>
      </c>
      <c r="E1067" s="1315"/>
      <c r="F1067" s="1315"/>
      <c r="G1067" s="1315"/>
      <c r="H1067" s="1315"/>
      <c r="I1067" s="1315"/>
      <c r="J1067" s="1315"/>
      <c r="K1067" s="1315"/>
    </row>
    <row r="1068" spans="1:11" ht="15" hidden="1" customHeight="1">
      <c r="A1068" s="776"/>
      <c r="B1068" s="1285" t="s">
        <v>12155</v>
      </c>
      <c r="C1068" s="1285"/>
      <c r="D1068" s="1309" t="s">
        <v>12156</v>
      </c>
      <c r="E1068" s="1285"/>
      <c r="F1068" s="1285"/>
      <c r="G1068" s="1285"/>
      <c r="H1068" s="1310"/>
      <c r="I1068" s="1310">
        <f t="shared" si="131"/>
        <v>0</v>
      </c>
      <c r="J1068" s="1310" t="e">
        <f>I1068*#REF!</f>
        <v>#REF!</v>
      </c>
      <c r="K1068" s="1310" t="e">
        <f t="shared" si="132"/>
        <v>#REF!</v>
      </c>
    </row>
    <row r="1069" spans="1:11" ht="15" hidden="1" customHeight="1">
      <c r="A1069" s="776"/>
      <c r="B1069" s="1285" t="s">
        <v>12157</v>
      </c>
      <c r="C1069" s="1285"/>
      <c r="D1069" s="1309" t="s">
        <v>1076</v>
      </c>
      <c r="E1069" s="1285"/>
      <c r="F1069" s="1285"/>
      <c r="G1069" s="1285"/>
      <c r="H1069" s="1310"/>
      <c r="I1069" s="1310">
        <f t="shared" si="131"/>
        <v>0</v>
      </c>
      <c r="J1069" s="1310" t="e">
        <f>I1069*#REF!</f>
        <v>#REF!</v>
      </c>
      <c r="K1069" s="1310" t="e">
        <f t="shared" si="132"/>
        <v>#REF!</v>
      </c>
    </row>
    <row r="1070" spans="1:11" ht="15" hidden="1" customHeight="1">
      <c r="A1070" s="776"/>
      <c r="B1070" s="1285" t="s">
        <v>12158</v>
      </c>
      <c r="C1070" s="1285"/>
      <c r="D1070" s="1309" t="s">
        <v>11841</v>
      </c>
      <c r="E1070" s="1285"/>
      <c r="F1070" s="1285"/>
      <c r="G1070" s="1285"/>
      <c r="H1070" s="1310"/>
      <c r="I1070" s="1310">
        <f t="shared" si="131"/>
        <v>0</v>
      </c>
      <c r="J1070" s="1310" t="e">
        <f>I1070*#REF!</f>
        <v>#REF!</v>
      </c>
      <c r="K1070" s="1310" t="e">
        <f t="shared" si="132"/>
        <v>#REF!</v>
      </c>
    </row>
    <row r="1071" spans="1:11" ht="15" hidden="1" customHeight="1">
      <c r="A1071" s="776"/>
      <c r="B1071" s="1285" t="s">
        <v>12159</v>
      </c>
      <c r="C1071" s="1285"/>
      <c r="D1071" s="1309" t="s">
        <v>12037</v>
      </c>
      <c r="E1071" s="1285"/>
      <c r="F1071" s="1285"/>
      <c r="G1071" s="1285"/>
      <c r="H1071" s="1310"/>
      <c r="I1071" s="1310">
        <f t="shared" si="131"/>
        <v>0</v>
      </c>
      <c r="J1071" s="1310" t="e">
        <f>I1071*#REF!</f>
        <v>#REF!</v>
      </c>
      <c r="K1071" s="1310" t="e">
        <f t="shared" si="132"/>
        <v>#REF!</v>
      </c>
    </row>
    <row r="1072" spans="1:11" ht="15" hidden="1" customHeight="1">
      <c r="A1072" s="776"/>
      <c r="B1072" s="1285" t="s">
        <v>12160</v>
      </c>
      <c r="C1072" s="1285"/>
      <c r="D1072" s="1309" t="s">
        <v>12039</v>
      </c>
      <c r="E1072" s="1285"/>
      <c r="F1072" s="1285"/>
      <c r="G1072" s="1285"/>
      <c r="H1072" s="1310"/>
      <c r="I1072" s="1310">
        <f t="shared" si="131"/>
        <v>0</v>
      </c>
      <c r="J1072" s="1310" t="e">
        <f>I1072*#REF!</f>
        <v>#REF!</v>
      </c>
      <c r="K1072" s="1310" t="e">
        <f t="shared" si="132"/>
        <v>#REF!</v>
      </c>
    </row>
    <row r="1073" spans="1:11" ht="15" hidden="1" customHeight="1">
      <c r="A1073" s="776"/>
      <c r="B1073" s="2068"/>
      <c r="C1073" s="1331"/>
      <c r="D1073" s="2077"/>
      <c r="E1073" s="1322"/>
      <c r="F1073" s="1322"/>
      <c r="G1073" s="1322"/>
      <c r="H1073" s="1322"/>
      <c r="I1073" s="1322"/>
      <c r="J1073" s="1322"/>
      <c r="K1073" s="1322"/>
    </row>
    <row r="1074" spans="1:11" ht="15" hidden="1" customHeight="1">
      <c r="A1074" s="776"/>
      <c r="B1074" s="1315" t="s">
        <v>1207</v>
      </c>
      <c r="C1074" s="1315"/>
      <c r="D1074" s="1316" t="s">
        <v>550</v>
      </c>
      <c r="E1074" s="1315"/>
      <c r="F1074" s="1315"/>
      <c r="G1074" s="1315"/>
      <c r="H1074" s="1315"/>
      <c r="I1074" s="1315"/>
      <c r="J1074" s="1315"/>
      <c r="K1074" s="1315"/>
    </row>
    <row r="1075" spans="1:11" ht="15" hidden="1" customHeight="1">
      <c r="A1075" s="776"/>
      <c r="B1075" s="1285" t="s">
        <v>1208</v>
      </c>
      <c r="C1075" s="1285"/>
      <c r="D1075" s="1309" t="s">
        <v>1209</v>
      </c>
      <c r="E1075" s="1285"/>
      <c r="F1075" s="1285"/>
      <c r="G1075" s="1285"/>
      <c r="H1075" s="1310"/>
      <c r="I1075" s="1310"/>
      <c r="J1075" s="1310"/>
      <c r="K1075" s="1310"/>
    </row>
    <row r="1076" spans="1:11" ht="15" hidden="1" customHeight="1">
      <c r="A1076" s="776"/>
      <c r="B1076" s="1313" t="s">
        <v>1210</v>
      </c>
      <c r="C1076" s="2149" t="s">
        <v>12161</v>
      </c>
      <c r="D1076" s="1332" t="s">
        <v>12162</v>
      </c>
      <c r="E1076" s="2148"/>
      <c r="F1076" s="2148"/>
      <c r="G1076" s="2148" t="s">
        <v>322</v>
      </c>
      <c r="H1076" s="1310"/>
      <c r="I1076" s="1310">
        <f>H1076*E1076</f>
        <v>0</v>
      </c>
      <c r="J1076" s="1310" t="e">
        <f>I1076*#REF!</f>
        <v>#REF!</v>
      </c>
      <c r="K1076" s="1310" t="e">
        <f t="shared" ref="K1076" si="135">SUM(I1076:J1076)</f>
        <v>#REF!</v>
      </c>
    </row>
    <row r="1077" spans="1:11" ht="15" hidden="1" customHeight="1">
      <c r="A1077" s="776"/>
      <c r="B1077" s="1285"/>
      <c r="C1077" s="1285"/>
      <c r="D1077" s="1309"/>
      <c r="E1077" s="1285"/>
      <c r="F1077" s="1285"/>
      <c r="G1077" s="1285"/>
      <c r="H1077" s="1310"/>
      <c r="I1077" s="1310"/>
      <c r="J1077" s="1310"/>
      <c r="K1077" s="1310"/>
    </row>
    <row r="1078" spans="1:11" ht="15" hidden="1" customHeight="1">
      <c r="A1078" s="776"/>
      <c r="B1078" s="1285" t="s">
        <v>12163</v>
      </c>
      <c r="C1078" s="1285"/>
      <c r="D1078" s="1309" t="s">
        <v>11958</v>
      </c>
      <c r="E1078" s="1285"/>
      <c r="F1078" s="1285"/>
      <c r="G1078" s="1285"/>
      <c r="H1078" s="1310"/>
      <c r="I1078" s="1310">
        <f t="shared" si="131"/>
        <v>0</v>
      </c>
      <c r="J1078" s="1310" t="e">
        <f>I1078*#REF!</f>
        <v>#REF!</v>
      </c>
      <c r="K1078" s="1310" t="e">
        <f t="shared" si="132"/>
        <v>#REF!</v>
      </c>
    </row>
    <row r="1079" spans="1:11" ht="15" hidden="1" customHeight="1">
      <c r="A1079" s="776"/>
      <c r="B1079" s="1285" t="s">
        <v>1213</v>
      </c>
      <c r="C1079" s="1285"/>
      <c r="D1079" s="1309" t="s">
        <v>1214</v>
      </c>
      <c r="E1079" s="1285"/>
      <c r="F1079" s="1285"/>
      <c r="G1079" s="1285"/>
      <c r="H1079" s="1310"/>
      <c r="I1079" s="1310">
        <f t="shared" si="131"/>
        <v>0</v>
      </c>
      <c r="J1079" s="1310" t="e">
        <f>I1079*#REF!</f>
        <v>#REF!</v>
      </c>
      <c r="K1079" s="1310" t="e">
        <f t="shared" si="132"/>
        <v>#REF!</v>
      </c>
    </row>
    <row r="1080" spans="1:11" ht="15" hidden="1" customHeight="1">
      <c r="A1080" s="776"/>
      <c r="B1080" s="1285" t="s">
        <v>1218</v>
      </c>
      <c r="C1080" s="1285"/>
      <c r="D1080" s="1309" t="s">
        <v>1219</v>
      </c>
      <c r="E1080" s="1285"/>
      <c r="F1080" s="1285"/>
      <c r="G1080" s="1285"/>
      <c r="H1080" s="1310"/>
      <c r="I1080" s="1310">
        <f t="shared" si="131"/>
        <v>0</v>
      </c>
      <c r="J1080" s="1310" t="e">
        <f>I1080*#REF!</f>
        <v>#REF!</v>
      </c>
      <c r="K1080" s="1310" t="e">
        <f t="shared" si="132"/>
        <v>#REF!</v>
      </c>
    </row>
    <row r="1081" spans="1:11" ht="15" hidden="1" customHeight="1">
      <c r="A1081" s="776"/>
      <c r="B1081" s="1285" t="s">
        <v>12164</v>
      </c>
      <c r="C1081" s="1285"/>
      <c r="D1081" s="1309" t="s">
        <v>12165</v>
      </c>
      <c r="E1081" s="1285"/>
      <c r="F1081" s="1285"/>
      <c r="G1081" s="1285"/>
      <c r="H1081" s="1310"/>
      <c r="I1081" s="1310">
        <f t="shared" si="131"/>
        <v>0</v>
      </c>
      <c r="J1081" s="1310" t="e">
        <f>I1081*#REF!</f>
        <v>#REF!</v>
      </c>
      <c r="K1081" s="1310" t="e">
        <f t="shared" si="132"/>
        <v>#REF!</v>
      </c>
    </row>
    <row r="1082" spans="1:11" s="1380" customFormat="1" ht="15" hidden="1" customHeight="1">
      <c r="A1082" s="1379"/>
      <c r="B1082" s="1285" t="s">
        <v>12166</v>
      </c>
      <c r="C1082" s="1285"/>
      <c r="D1082" s="2150" t="s">
        <v>12167</v>
      </c>
      <c r="E1082" s="2148"/>
      <c r="F1082" s="2148"/>
      <c r="G1082" s="2148" t="s">
        <v>322</v>
      </c>
      <c r="H1082" s="1301"/>
      <c r="I1082" s="1310">
        <f>H1082*E1082</f>
        <v>0</v>
      </c>
      <c r="J1082" s="1310" t="e">
        <f>I1082*#REF!</f>
        <v>#REF!</v>
      </c>
      <c r="K1082" s="1310" t="e">
        <f t="shared" si="132"/>
        <v>#REF!</v>
      </c>
    </row>
    <row r="1083" spans="1:11" s="1380" customFormat="1" ht="15" hidden="1" customHeight="1">
      <c r="A1083" s="1379"/>
      <c r="B1083" s="1285"/>
      <c r="C1083" s="1285"/>
      <c r="D1083" s="2150"/>
      <c r="E1083" s="2148"/>
      <c r="F1083" s="2148"/>
      <c r="G1083" s="2148"/>
      <c r="H1083" s="1301"/>
      <c r="I1083" s="1310"/>
      <c r="J1083" s="1310"/>
      <c r="K1083" s="1310"/>
    </row>
    <row r="1084" spans="1:11" s="1380" customFormat="1" ht="15" hidden="1" customHeight="1">
      <c r="A1084" s="1379"/>
      <c r="B1084" s="1285" t="s">
        <v>12168</v>
      </c>
      <c r="C1084" s="1285"/>
      <c r="D1084" s="2150" t="s">
        <v>12169</v>
      </c>
      <c r="E1084" s="2148"/>
      <c r="F1084" s="2148"/>
      <c r="G1084" s="2148" t="s">
        <v>322</v>
      </c>
      <c r="H1084" s="1301"/>
      <c r="I1084" s="1310">
        <f t="shared" ref="I1084:I1088" si="136">H1084*E1084</f>
        <v>0</v>
      </c>
      <c r="J1084" s="1310" t="e">
        <f>I1084*#REF!</f>
        <v>#REF!</v>
      </c>
      <c r="K1084" s="1310" t="e">
        <f t="shared" si="132"/>
        <v>#REF!</v>
      </c>
    </row>
    <row r="1085" spans="1:11" s="1380" customFormat="1" ht="15" hidden="1" customHeight="1">
      <c r="A1085" s="1379"/>
      <c r="B1085" s="1285"/>
      <c r="C1085" s="1285"/>
      <c r="D1085" s="2150"/>
      <c r="E1085" s="2148"/>
      <c r="F1085" s="2148"/>
      <c r="G1085" s="2148"/>
      <c r="H1085" s="1301"/>
      <c r="I1085" s="1310"/>
      <c r="J1085" s="1310"/>
      <c r="K1085" s="1310"/>
    </row>
    <row r="1086" spans="1:11" s="1380" customFormat="1" ht="15" hidden="1" customHeight="1">
      <c r="A1086" s="1379"/>
      <c r="B1086" s="1285" t="s">
        <v>12170</v>
      </c>
      <c r="C1086" s="1285"/>
      <c r="D1086" s="2150" t="s">
        <v>12171</v>
      </c>
      <c r="E1086" s="2148"/>
      <c r="F1086" s="2148"/>
      <c r="G1086" s="2148" t="s">
        <v>322</v>
      </c>
      <c r="H1086" s="1301"/>
      <c r="I1086" s="1310">
        <f t="shared" si="136"/>
        <v>0</v>
      </c>
      <c r="J1086" s="1310" t="e">
        <f>I1086*#REF!</f>
        <v>#REF!</v>
      </c>
      <c r="K1086" s="1310" t="e">
        <f t="shared" si="132"/>
        <v>#REF!</v>
      </c>
    </row>
    <row r="1087" spans="1:11" s="1380" customFormat="1" ht="15" hidden="1" customHeight="1">
      <c r="A1087" s="1379"/>
      <c r="B1087" s="1285"/>
      <c r="C1087" s="1285"/>
      <c r="D1087" s="2150"/>
      <c r="E1087" s="2148"/>
      <c r="F1087" s="2148"/>
      <c r="G1087" s="2148"/>
      <c r="H1087" s="1301"/>
      <c r="I1087" s="1310"/>
      <c r="J1087" s="1310"/>
      <c r="K1087" s="1310"/>
    </row>
    <row r="1088" spans="1:11" s="1380" customFormat="1" ht="15" hidden="1" customHeight="1">
      <c r="A1088" s="1379"/>
      <c r="B1088" s="1285" t="s">
        <v>12172</v>
      </c>
      <c r="C1088" s="1285"/>
      <c r="D1088" s="2150" t="s">
        <v>12173</v>
      </c>
      <c r="E1088" s="2148"/>
      <c r="F1088" s="2148"/>
      <c r="G1088" s="2148" t="s">
        <v>322</v>
      </c>
      <c r="H1088" s="1301"/>
      <c r="I1088" s="1310">
        <f t="shared" si="136"/>
        <v>0</v>
      </c>
      <c r="J1088" s="1310" t="e">
        <f>I1088*#REF!</f>
        <v>#REF!</v>
      </c>
      <c r="K1088" s="1310" t="e">
        <f t="shared" si="132"/>
        <v>#REF!</v>
      </c>
    </row>
    <row r="1089" spans="1:11" ht="15" hidden="1" customHeight="1">
      <c r="A1089" s="1379"/>
      <c r="B1089" s="1285"/>
      <c r="C1089" s="1285"/>
      <c r="D1089" s="1309"/>
      <c r="E1089" s="1285"/>
      <c r="F1089" s="1285"/>
      <c r="G1089" s="1285"/>
      <c r="H1089" s="1310"/>
      <c r="I1089" s="1310"/>
      <c r="J1089" s="1310"/>
      <c r="K1089" s="1310"/>
    </row>
    <row r="1090" spans="1:11" ht="15" hidden="1" customHeight="1">
      <c r="A1090" s="776"/>
      <c r="B1090" s="1318" t="s">
        <v>12174</v>
      </c>
      <c r="C1090" s="1318"/>
      <c r="D1090" s="1319" t="s">
        <v>12175</v>
      </c>
      <c r="E1090" s="1318"/>
      <c r="F1090" s="1318"/>
      <c r="G1090" s="1318"/>
      <c r="H1090" s="1318"/>
      <c r="I1090" s="1318"/>
      <c r="J1090" s="1318"/>
      <c r="K1090" s="1318"/>
    </row>
    <row r="1091" spans="1:11" ht="15" hidden="1" customHeight="1">
      <c r="A1091" s="776"/>
      <c r="B1091" s="1315" t="s">
        <v>12176</v>
      </c>
      <c r="C1091" s="1315"/>
      <c r="D1091" s="1316" t="s">
        <v>12177</v>
      </c>
      <c r="E1091" s="1315"/>
      <c r="F1091" s="1315"/>
      <c r="G1091" s="1315"/>
      <c r="H1091" s="1315"/>
      <c r="I1091" s="1317">
        <f t="shared" si="131"/>
        <v>0</v>
      </c>
      <c r="J1091" s="1317" t="e">
        <f>I1091*#REF!</f>
        <v>#REF!</v>
      </c>
      <c r="K1091" s="1317" t="e">
        <f t="shared" si="132"/>
        <v>#REF!</v>
      </c>
    </row>
    <row r="1092" spans="1:11" ht="15" hidden="1" customHeight="1">
      <c r="A1092" s="776"/>
      <c r="B1092" s="1285"/>
      <c r="C1092" s="1285"/>
      <c r="D1092" s="1309"/>
      <c r="E1092" s="1285"/>
      <c r="F1092" s="1285"/>
      <c r="G1092" s="1285"/>
      <c r="H1092" s="1285"/>
      <c r="I1092" s="1285"/>
      <c r="J1092" s="1285"/>
      <c r="K1092" s="1285"/>
    </row>
    <row r="1093" spans="1:11" ht="15" hidden="1" customHeight="1">
      <c r="A1093" s="776"/>
      <c r="B1093" s="1315" t="s">
        <v>12178</v>
      </c>
      <c r="C1093" s="1315"/>
      <c r="D1093" s="1316" t="s">
        <v>12179</v>
      </c>
      <c r="E1093" s="1315"/>
      <c r="F1093" s="1315"/>
      <c r="G1093" s="1315"/>
      <c r="H1093" s="1315"/>
      <c r="I1093" s="1317">
        <f t="shared" si="131"/>
        <v>0</v>
      </c>
      <c r="J1093" s="1317" t="e">
        <f>I1093*#REF!</f>
        <v>#REF!</v>
      </c>
      <c r="K1093" s="1317" t="e">
        <f t="shared" si="132"/>
        <v>#REF!</v>
      </c>
    </row>
    <row r="1094" spans="1:11" ht="15" hidden="1" customHeight="1">
      <c r="A1094" s="776"/>
      <c r="B1094" s="1285"/>
      <c r="C1094" s="1285"/>
      <c r="D1094" s="1309"/>
      <c r="E1094" s="1285"/>
      <c r="F1094" s="1285"/>
      <c r="G1094" s="1285"/>
      <c r="H1094" s="1285"/>
      <c r="I1094" s="1285"/>
      <c r="J1094" s="1285"/>
      <c r="K1094" s="1285"/>
    </row>
    <row r="1095" spans="1:11" ht="15" hidden="1" customHeight="1">
      <c r="A1095" s="776"/>
      <c r="B1095" s="1315" t="s">
        <v>12180</v>
      </c>
      <c r="C1095" s="1315"/>
      <c r="D1095" s="1316" t="s">
        <v>12181</v>
      </c>
      <c r="E1095" s="1315"/>
      <c r="F1095" s="1315"/>
      <c r="G1095" s="1315"/>
      <c r="H1095" s="1315"/>
      <c r="I1095" s="1317">
        <f t="shared" si="131"/>
        <v>0</v>
      </c>
      <c r="J1095" s="1317" t="e">
        <f>I1095*#REF!</f>
        <v>#REF!</v>
      </c>
      <c r="K1095" s="1317" t="e">
        <f t="shared" si="132"/>
        <v>#REF!</v>
      </c>
    </row>
    <row r="1096" spans="1:11" ht="15" hidden="1" customHeight="1">
      <c r="A1096" s="776"/>
      <c r="B1096" s="1285"/>
      <c r="C1096" s="1285"/>
      <c r="D1096" s="1309"/>
      <c r="E1096" s="1285"/>
      <c r="F1096" s="1285"/>
      <c r="G1096" s="1285"/>
      <c r="H1096" s="1285"/>
      <c r="I1096" s="1285"/>
      <c r="J1096" s="1285"/>
      <c r="K1096" s="1285"/>
    </row>
    <row r="1097" spans="1:11" ht="15" hidden="1" customHeight="1">
      <c r="A1097" s="776"/>
      <c r="B1097" s="1315" t="s">
        <v>12182</v>
      </c>
      <c r="C1097" s="1315"/>
      <c r="D1097" s="1316" t="s">
        <v>12183</v>
      </c>
      <c r="E1097" s="1315"/>
      <c r="F1097" s="1315"/>
      <c r="G1097" s="1315"/>
      <c r="H1097" s="1315"/>
      <c r="I1097" s="1317">
        <f t="shared" si="131"/>
        <v>0</v>
      </c>
      <c r="J1097" s="1317" t="e">
        <f>I1097*#REF!</f>
        <v>#REF!</v>
      </c>
      <c r="K1097" s="1317" t="e">
        <f t="shared" si="132"/>
        <v>#REF!</v>
      </c>
    </row>
    <row r="1098" spans="1:11" ht="15" hidden="1" customHeight="1">
      <c r="A1098" s="776"/>
      <c r="B1098" s="2068"/>
      <c r="C1098" s="1331"/>
      <c r="D1098" s="2068"/>
      <c r="E1098" s="1322"/>
      <c r="F1098" s="1322"/>
      <c r="G1098" s="1322"/>
      <c r="H1098" s="1322"/>
      <c r="I1098" s="1322"/>
      <c r="J1098" s="1322"/>
      <c r="K1098" s="1322"/>
    </row>
    <row r="1099" spans="1:11" ht="15" hidden="1" customHeight="1">
      <c r="A1099" s="776"/>
      <c r="B1099" s="1318" t="s">
        <v>218</v>
      </c>
      <c r="C1099" s="1318"/>
      <c r="D1099" s="1319" t="s">
        <v>219</v>
      </c>
      <c r="E1099" s="1318"/>
      <c r="F1099" s="1318"/>
      <c r="G1099" s="1318"/>
      <c r="H1099" s="1318"/>
      <c r="I1099" s="1318"/>
      <c r="J1099" s="1318"/>
      <c r="K1099" s="1318"/>
    </row>
    <row r="1100" spans="1:11" ht="15" hidden="1" customHeight="1">
      <c r="A1100" s="776"/>
      <c r="B1100" s="1315" t="s">
        <v>12184</v>
      </c>
      <c r="C1100" s="1315"/>
      <c r="D1100" s="1316" t="s">
        <v>10916</v>
      </c>
      <c r="E1100" s="1315"/>
      <c r="F1100" s="1315"/>
      <c r="G1100" s="1315"/>
      <c r="H1100" s="1315"/>
      <c r="I1100" s="1315"/>
      <c r="J1100" s="1315"/>
      <c r="K1100" s="1315"/>
    </row>
    <row r="1101" spans="1:11" ht="15" hidden="1" customHeight="1">
      <c r="A1101" s="776"/>
      <c r="B1101" s="1285" t="s">
        <v>12185</v>
      </c>
      <c r="C1101" s="1285"/>
      <c r="D1101" s="1309" t="s">
        <v>10918</v>
      </c>
      <c r="E1101" s="1285"/>
      <c r="F1101" s="1285"/>
      <c r="G1101" s="1285"/>
      <c r="H1101" s="1285"/>
      <c r="I1101" s="1310">
        <f t="shared" si="131"/>
        <v>0</v>
      </c>
      <c r="J1101" s="1310" t="e">
        <f>I1101*#REF!</f>
        <v>#REF!</v>
      </c>
      <c r="K1101" s="1310" t="e">
        <f t="shared" si="132"/>
        <v>#REF!</v>
      </c>
    </row>
    <row r="1102" spans="1:11" ht="15" hidden="1" customHeight="1">
      <c r="A1102" s="776"/>
      <c r="B1102" s="1285" t="s">
        <v>12186</v>
      </c>
      <c r="C1102" s="1285"/>
      <c r="D1102" s="1309" t="s">
        <v>12187</v>
      </c>
      <c r="E1102" s="1285"/>
      <c r="F1102" s="1285"/>
      <c r="G1102" s="1285"/>
      <c r="H1102" s="1285"/>
      <c r="I1102" s="1310">
        <f t="shared" si="131"/>
        <v>0</v>
      </c>
      <c r="J1102" s="1310" t="e">
        <f>I1102*#REF!</f>
        <v>#REF!</v>
      </c>
      <c r="K1102" s="1310" t="e">
        <f t="shared" si="132"/>
        <v>#REF!</v>
      </c>
    </row>
    <row r="1103" spans="1:11" ht="15" hidden="1" customHeight="1">
      <c r="A1103" s="776"/>
      <c r="B1103" s="1285" t="s">
        <v>12188</v>
      </c>
      <c r="C1103" s="1285"/>
      <c r="D1103" s="1309" t="s">
        <v>445</v>
      </c>
      <c r="E1103" s="1285"/>
      <c r="F1103" s="1285"/>
      <c r="G1103" s="1285"/>
      <c r="H1103" s="1285"/>
      <c r="I1103" s="1310">
        <f t="shared" si="131"/>
        <v>0</v>
      </c>
      <c r="J1103" s="1310" t="e">
        <f>I1103*#REF!</f>
        <v>#REF!</v>
      </c>
      <c r="K1103" s="1310" t="e">
        <f t="shared" si="132"/>
        <v>#REF!</v>
      </c>
    </row>
    <row r="1104" spans="1:11" ht="15" hidden="1" customHeight="1">
      <c r="A1104" s="776"/>
      <c r="B1104" s="2068"/>
      <c r="C1104" s="1331"/>
      <c r="D1104" s="2077"/>
      <c r="E1104" s="1322"/>
      <c r="F1104" s="1322"/>
      <c r="G1104" s="1322"/>
      <c r="H1104" s="1322"/>
      <c r="I1104" s="1322"/>
      <c r="J1104" s="1322"/>
      <c r="K1104" s="1322"/>
    </row>
    <row r="1105" spans="1:11" ht="15" hidden="1" customHeight="1">
      <c r="A1105" s="776"/>
      <c r="B1105" s="1315" t="s">
        <v>12189</v>
      </c>
      <c r="C1105" s="1315"/>
      <c r="D1105" s="1316" t="s">
        <v>450</v>
      </c>
      <c r="E1105" s="1315"/>
      <c r="F1105" s="1315"/>
      <c r="G1105" s="1315"/>
      <c r="H1105" s="1315"/>
      <c r="I1105" s="1315"/>
      <c r="J1105" s="1315"/>
      <c r="K1105" s="1315"/>
    </row>
    <row r="1106" spans="1:11" ht="15" hidden="1" customHeight="1">
      <c r="A1106" s="776"/>
      <c r="B1106" s="1285" t="s">
        <v>12190</v>
      </c>
      <c r="C1106" s="1285"/>
      <c r="D1106" s="1309" t="s">
        <v>452</v>
      </c>
      <c r="E1106" s="1285"/>
      <c r="F1106" s="1285"/>
      <c r="G1106" s="1285"/>
      <c r="H1106" s="1285"/>
      <c r="I1106" s="1310">
        <f t="shared" si="131"/>
        <v>0</v>
      </c>
      <c r="J1106" s="1310" t="e">
        <f>I1106*#REF!</f>
        <v>#REF!</v>
      </c>
      <c r="K1106" s="1310" t="e">
        <f t="shared" si="132"/>
        <v>#REF!</v>
      </c>
    </row>
    <row r="1107" spans="1:11" ht="15" hidden="1" customHeight="1">
      <c r="A1107" s="776"/>
      <c r="B1107" s="1285" t="s">
        <v>12191</v>
      </c>
      <c r="C1107" s="1285"/>
      <c r="D1107" s="1309" t="s">
        <v>12192</v>
      </c>
      <c r="E1107" s="1285"/>
      <c r="F1107" s="1285"/>
      <c r="G1107" s="1285"/>
      <c r="H1107" s="1285"/>
      <c r="I1107" s="1310">
        <f t="shared" si="131"/>
        <v>0</v>
      </c>
      <c r="J1107" s="1310" t="e">
        <f>I1107*#REF!</f>
        <v>#REF!</v>
      </c>
      <c r="K1107" s="1310" t="e">
        <f t="shared" si="132"/>
        <v>#REF!</v>
      </c>
    </row>
    <row r="1108" spans="1:11" ht="15" hidden="1" customHeight="1">
      <c r="A1108" s="776"/>
      <c r="B1108" s="2068"/>
      <c r="C1108" s="1331"/>
      <c r="D1108" s="2077"/>
      <c r="E1108" s="1322"/>
      <c r="F1108" s="1322"/>
      <c r="G1108" s="1322"/>
      <c r="H1108" s="1322"/>
      <c r="I1108" s="1322"/>
      <c r="J1108" s="1322"/>
      <c r="K1108" s="1322"/>
    </row>
    <row r="1109" spans="1:11" ht="15" hidden="1" customHeight="1">
      <c r="A1109" s="776"/>
      <c r="B1109" s="1315" t="s">
        <v>12193</v>
      </c>
      <c r="C1109" s="1315"/>
      <c r="D1109" s="1316" t="s">
        <v>12194</v>
      </c>
      <c r="E1109" s="1315"/>
      <c r="F1109" s="1315"/>
      <c r="G1109" s="1315"/>
      <c r="H1109" s="1315"/>
      <c r="I1109" s="1315"/>
      <c r="J1109" s="1315"/>
      <c r="K1109" s="1315"/>
    </row>
    <row r="1110" spans="1:11" ht="15" hidden="1" customHeight="1">
      <c r="A1110" s="776"/>
      <c r="B1110" s="1285" t="s">
        <v>12195</v>
      </c>
      <c r="C1110" s="1285"/>
      <c r="D1110" s="1309" t="s">
        <v>12196</v>
      </c>
      <c r="E1110" s="1285"/>
      <c r="F1110" s="1285"/>
      <c r="G1110" s="1285"/>
      <c r="H1110" s="1310"/>
      <c r="I1110" s="1310">
        <f t="shared" ref="I1110:I1132" si="137">H1110*G1110</f>
        <v>0</v>
      </c>
      <c r="J1110" s="1310" t="e">
        <f>I1110*#REF!</f>
        <v>#REF!</v>
      </c>
      <c r="K1110" s="1310" t="e">
        <f t="shared" ref="K1110:K1132" si="138">SUM(I1110:J1110)</f>
        <v>#REF!</v>
      </c>
    </row>
    <row r="1111" spans="1:11" ht="15" hidden="1" customHeight="1">
      <c r="A1111" s="776"/>
      <c r="B1111" s="1285" t="s">
        <v>12197</v>
      </c>
      <c r="C1111" s="1285"/>
      <c r="D1111" s="1309" t="s">
        <v>12198</v>
      </c>
      <c r="E1111" s="1285"/>
      <c r="F1111" s="1285"/>
      <c r="G1111" s="1285"/>
      <c r="H1111" s="1310"/>
      <c r="I1111" s="1310">
        <f t="shared" si="137"/>
        <v>0</v>
      </c>
      <c r="J1111" s="1310" t="e">
        <f>I1111*#REF!</f>
        <v>#REF!</v>
      </c>
      <c r="K1111" s="1310" t="e">
        <f t="shared" si="138"/>
        <v>#REF!</v>
      </c>
    </row>
    <row r="1112" spans="1:11" ht="15" hidden="1" customHeight="1">
      <c r="A1112" s="776"/>
      <c r="B1112" s="1285" t="s">
        <v>12199</v>
      </c>
      <c r="C1112" s="1285"/>
      <c r="D1112" s="1309" t="s">
        <v>12200</v>
      </c>
      <c r="E1112" s="1285"/>
      <c r="F1112" s="1285"/>
      <c r="G1112" s="1285"/>
      <c r="H1112" s="1310"/>
      <c r="I1112" s="1310">
        <f t="shared" si="137"/>
        <v>0</v>
      </c>
      <c r="J1112" s="1310" t="e">
        <f>I1112*#REF!</f>
        <v>#REF!</v>
      </c>
      <c r="K1112" s="1310" t="e">
        <f t="shared" si="138"/>
        <v>#REF!</v>
      </c>
    </row>
    <row r="1113" spans="1:11" ht="15" hidden="1" customHeight="1">
      <c r="A1113" s="776"/>
      <c r="B1113" s="2068"/>
      <c r="C1113" s="1331"/>
      <c r="D1113" s="2077"/>
      <c r="E1113" s="1322"/>
      <c r="F1113" s="1322"/>
      <c r="G1113" s="1322"/>
      <c r="H1113" s="1322"/>
      <c r="I1113" s="1322"/>
      <c r="J1113" s="1322"/>
      <c r="K1113" s="1322"/>
    </row>
    <row r="1114" spans="1:11" ht="15" hidden="1" customHeight="1">
      <c r="A1114" s="776"/>
      <c r="B1114" s="1315" t="s">
        <v>12201</v>
      </c>
      <c r="C1114" s="1315"/>
      <c r="D1114" s="1316" t="s">
        <v>12202</v>
      </c>
      <c r="E1114" s="1315"/>
      <c r="F1114" s="1315"/>
      <c r="G1114" s="1315"/>
      <c r="H1114" s="1315"/>
      <c r="I1114" s="1315"/>
      <c r="J1114" s="1315"/>
      <c r="K1114" s="1315"/>
    </row>
    <row r="1115" spans="1:11" ht="15" hidden="1" customHeight="1">
      <c r="A1115" s="776"/>
      <c r="B1115" s="1285" t="s">
        <v>12203</v>
      </c>
      <c r="C1115" s="1285"/>
      <c r="D1115" s="1309" t="s">
        <v>12196</v>
      </c>
      <c r="E1115" s="1285"/>
      <c r="F1115" s="1285"/>
      <c r="G1115" s="1285"/>
      <c r="H1115" s="1310"/>
      <c r="I1115" s="1310">
        <f t="shared" si="137"/>
        <v>0</v>
      </c>
      <c r="J1115" s="1310" t="e">
        <f>I1115*#REF!</f>
        <v>#REF!</v>
      </c>
      <c r="K1115" s="1310" t="e">
        <f t="shared" si="138"/>
        <v>#REF!</v>
      </c>
    </row>
    <row r="1116" spans="1:11" ht="15" hidden="1" customHeight="1">
      <c r="A1116" s="776"/>
      <c r="B1116" s="1285" t="s">
        <v>12204</v>
      </c>
      <c r="C1116" s="1285"/>
      <c r="D1116" s="1309" t="s">
        <v>12198</v>
      </c>
      <c r="E1116" s="1285"/>
      <c r="F1116" s="1285"/>
      <c r="G1116" s="1285"/>
      <c r="H1116" s="1310"/>
      <c r="I1116" s="1310">
        <f t="shared" si="137"/>
        <v>0</v>
      </c>
      <c r="J1116" s="1310" t="e">
        <f>I1116*#REF!</f>
        <v>#REF!</v>
      </c>
      <c r="K1116" s="1310" t="e">
        <f t="shared" si="138"/>
        <v>#REF!</v>
      </c>
    </row>
    <row r="1117" spans="1:11" ht="15" hidden="1" customHeight="1">
      <c r="A1117" s="776"/>
      <c r="B1117" s="2068"/>
      <c r="C1117" s="1331"/>
      <c r="D1117" s="2077"/>
      <c r="E1117" s="1322"/>
      <c r="F1117" s="1322"/>
      <c r="G1117" s="1322"/>
      <c r="H1117" s="1322"/>
      <c r="I1117" s="1322"/>
      <c r="J1117" s="1322"/>
      <c r="K1117" s="1322"/>
    </row>
    <row r="1118" spans="1:11" ht="15" hidden="1" customHeight="1">
      <c r="A1118" s="776"/>
      <c r="B1118" s="1315" t="s">
        <v>12205</v>
      </c>
      <c r="C1118" s="1315"/>
      <c r="D1118" s="1316" t="s">
        <v>12206</v>
      </c>
      <c r="E1118" s="1315"/>
      <c r="F1118" s="1315"/>
      <c r="G1118" s="1315"/>
      <c r="H1118" s="1315"/>
      <c r="I1118" s="1315"/>
      <c r="J1118" s="1315"/>
      <c r="K1118" s="1315"/>
    </row>
    <row r="1119" spans="1:11" ht="15" hidden="1" customHeight="1">
      <c r="A1119" s="776"/>
      <c r="B1119" s="1285" t="s">
        <v>12207</v>
      </c>
      <c r="C1119" s="1285"/>
      <c r="D1119" s="1309" t="s">
        <v>12196</v>
      </c>
      <c r="E1119" s="1285"/>
      <c r="F1119" s="1285"/>
      <c r="G1119" s="1333"/>
      <c r="H1119" s="1310"/>
      <c r="I1119" s="1310">
        <f t="shared" si="137"/>
        <v>0</v>
      </c>
      <c r="J1119" s="1310" t="e">
        <f>I1119*#REF!</f>
        <v>#REF!</v>
      </c>
      <c r="K1119" s="1310" t="e">
        <f t="shared" si="138"/>
        <v>#REF!</v>
      </c>
    </row>
    <row r="1120" spans="1:11" ht="15" hidden="1" customHeight="1">
      <c r="A1120" s="776"/>
      <c r="B1120" s="1285" t="s">
        <v>12208</v>
      </c>
      <c r="C1120" s="1285"/>
      <c r="D1120" s="1309" t="s">
        <v>12198</v>
      </c>
      <c r="E1120" s="1285"/>
      <c r="F1120" s="1285"/>
      <c r="G1120" s="1333"/>
      <c r="H1120" s="1310"/>
      <c r="I1120" s="1310">
        <f t="shared" si="137"/>
        <v>0</v>
      </c>
      <c r="J1120" s="1310" t="e">
        <f>I1120*#REF!</f>
        <v>#REF!</v>
      </c>
      <c r="K1120" s="1310" t="e">
        <f t="shared" si="138"/>
        <v>#REF!</v>
      </c>
    </row>
    <row r="1121" spans="1:11" ht="15" hidden="1" customHeight="1">
      <c r="A1121" s="776"/>
      <c r="B1121" s="2068"/>
      <c r="C1121" s="1331"/>
      <c r="D1121" s="2077"/>
      <c r="E1121" s="1322"/>
      <c r="F1121" s="1322"/>
      <c r="G1121" s="1322"/>
      <c r="H1121" s="1322"/>
      <c r="I1121" s="1322"/>
      <c r="J1121" s="1322"/>
      <c r="K1121" s="1322"/>
    </row>
    <row r="1122" spans="1:11" ht="15" hidden="1" customHeight="1">
      <c r="A1122" s="776"/>
      <c r="B1122" s="1315" t="s">
        <v>12209</v>
      </c>
      <c r="C1122" s="1315"/>
      <c r="D1122" s="1316" t="s">
        <v>12210</v>
      </c>
      <c r="E1122" s="1315"/>
      <c r="F1122" s="1315"/>
      <c r="G1122" s="1315"/>
      <c r="H1122" s="1315"/>
      <c r="I1122" s="1315"/>
      <c r="J1122" s="1315"/>
      <c r="K1122" s="1315"/>
    </row>
    <row r="1123" spans="1:11" ht="15" hidden="1" customHeight="1">
      <c r="A1123" s="776"/>
      <c r="B1123" s="1285" t="s">
        <v>12211</v>
      </c>
      <c r="C1123" s="1285"/>
      <c r="D1123" s="1309" t="s">
        <v>12198</v>
      </c>
      <c r="E1123" s="1285"/>
      <c r="F1123" s="1285"/>
      <c r="G1123" s="1333"/>
      <c r="H1123" s="1310"/>
      <c r="I1123" s="1310">
        <f t="shared" si="137"/>
        <v>0</v>
      </c>
      <c r="J1123" s="1310" t="e">
        <f>I1123*#REF!</f>
        <v>#REF!</v>
      </c>
      <c r="K1123" s="1310" t="e">
        <f t="shared" si="138"/>
        <v>#REF!</v>
      </c>
    </row>
    <row r="1124" spans="1:11" ht="15" hidden="1" customHeight="1">
      <c r="A1124" s="776"/>
      <c r="B1124" s="1285" t="s">
        <v>12212</v>
      </c>
      <c r="C1124" s="1285"/>
      <c r="D1124" s="1309" t="s">
        <v>12200</v>
      </c>
      <c r="E1124" s="1285"/>
      <c r="F1124" s="1285"/>
      <c r="G1124" s="1333"/>
      <c r="H1124" s="1310"/>
      <c r="I1124" s="1310">
        <f t="shared" si="137"/>
        <v>0</v>
      </c>
      <c r="J1124" s="1310" t="e">
        <f>I1124*#REF!</f>
        <v>#REF!</v>
      </c>
      <c r="K1124" s="1310" t="e">
        <f t="shared" si="138"/>
        <v>#REF!</v>
      </c>
    </row>
    <row r="1125" spans="1:11" ht="15" hidden="1" customHeight="1">
      <c r="A1125" s="776"/>
      <c r="B1125" s="2068"/>
      <c r="C1125" s="1331"/>
      <c r="D1125" s="2077"/>
      <c r="E1125" s="1322"/>
      <c r="F1125" s="1322"/>
      <c r="G1125" s="1322"/>
      <c r="H1125" s="1322"/>
      <c r="I1125" s="1322"/>
      <c r="J1125" s="1322"/>
      <c r="K1125" s="1322"/>
    </row>
    <row r="1126" spans="1:11" ht="15" hidden="1" customHeight="1">
      <c r="A1126" s="776"/>
      <c r="B1126" s="1315" t="s">
        <v>12213</v>
      </c>
      <c r="C1126" s="1315"/>
      <c r="D1126" s="1316" t="s">
        <v>12214</v>
      </c>
      <c r="E1126" s="1315"/>
      <c r="F1126" s="1315"/>
      <c r="G1126" s="1315"/>
      <c r="H1126" s="1315"/>
      <c r="I1126" s="1315"/>
      <c r="J1126" s="1315"/>
      <c r="K1126" s="1315"/>
    </row>
    <row r="1127" spans="1:11" ht="15" hidden="1" customHeight="1">
      <c r="A1127" s="776"/>
      <c r="B1127" s="1285" t="s">
        <v>12215</v>
      </c>
      <c r="C1127" s="1285"/>
      <c r="D1127" s="1309" t="s">
        <v>12196</v>
      </c>
      <c r="E1127" s="1285"/>
      <c r="F1127" s="1285"/>
      <c r="G1127" s="1333"/>
      <c r="H1127" s="1310"/>
      <c r="I1127" s="1310"/>
      <c r="J1127" s="1310"/>
      <c r="K1127" s="1310"/>
    </row>
    <row r="1128" spans="1:11" ht="15" hidden="1" customHeight="1">
      <c r="A1128" s="776"/>
      <c r="B1128" s="1285" t="s">
        <v>12216</v>
      </c>
      <c r="C1128" s="2149"/>
      <c r="D1128" s="2150" t="s">
        <v>12217</v>
      </c>
      <c r="E1128" s="2148"/>
      <c r="F1128" s="2148"/>
      <c r="G1128" s="2148" t="s">
        <v>322</v>
      </c>
      <c r="H1128" s="1310"/>
      <c r="I1128" s="1310">
        <f>H1128*E1128</f>
        <v>0</v>
      </c>
      <c r="J1128" s="1310" t="e">
        <f>I1128*#REF!</f>
        <v>#REF!</v>
      </c>
      <c r="K1128" s="1310" t="e">
        <f t="shared" ref="K1128" si="139">SUM(I1128:J1128)</f>
        <v>#REF!</v>
      </c>
    </row>
    <row r="1129" spans="1:11" ht="15" hidden="1" customHeight="1">
      <c r="A1129" s="776"/>
      <c r="B1129" s="1285"/>
      <c r="C1129" s="1285"/>
      <c r="D1129" s="1309"/>
      <c r="E1129" s="1285"/>
      <c r="F1129" s="1285"/>
      <c r="G1129" s="1333"/>
      <c r="H1129" s="1310"/>
      <c r="I1129" s="1310"/>
      <c r="J1129" s="1310"/>
      <c r="K1129" s="1310"/>
    </row>
    <row r="1130" spans="1:11" ht="15" hidden="1" customHeight="1">
      <c r="A1130" s="776"/>
      <c r="B1130" s="1285" t="s">
        <v>12218</v>
      </c>
      <c r="C1130" s="1285"/>
      <c r="D1130" s="1309" t="s">
        <v>12198</v>
      </c>
      <c r="E1130" s="1285" t="s">
        <v>322</v>
      </c>
      <c r="F1130" s="1285"/>
      <c r="G1130" s="1333"/>
      <c r="H1130" s="1310"/>
      <c r="I1130" s="1310">
        <f t="shared" si="137"/>
        <v>0</v>
      </c>
      <c r="J1130" s="1310" t="e">
        <f>I1130*#REF!</f>
        <v>#REF!</v>
      </c>
      <c r="K1130" s="1310" t="e">
        <f t="shared" si="138"/>
        <v>#REF!</v>
      </c>
    </row>
    <row r="1131" spans="1:11" ht="15" hidden="1" customHeight="1">
      <c r="A1131" s="776"/>
      <c r="B1131" s="2068"/>
      <c r="C1131" s="1331"/>
      <c r="D1131" s="2077"/>
      <c r="E1131" s="1322"/>
      <c r="F1131" s="1322"/>
      <c r="G1131" s="1322"/>
      <c r="H1131" s="1322"/>
      <c r="I1131" s="1322"/>
      <c r="J1131" s="1322"/>
      <c r="K1131" s="1322"/>
    </row>
    <row r="1132" spans="1:11" ht="15" hidden="1" customHeight="1">
      <c r="A1132" s="776"/>
      <c r="B1132" s="1315" t="s">
        <v>12219</v>
      </c>
      <c r="C1132" s="1315"/>
      <c r="D1132" s="1316" t="s">
        <v>12220</v>
      </c>
      <c r="E1132" s="1315" t="s">
        <v>322</v>
      </c>
      <c r="F1132" s="1315"/>
      <c r="G1132" s="1315"/>
      <c r="H1132" s="1315"/>
      <c r="I1132" s="1317">
        <f t="shared" si="137"/>
        <v>0</v>
      </c>
      <c r="J1132" s="1317" t="e">
        <f>I1132*#REF!</f>
        <v>#REF!</v>
      </c>
      <c r="K1132" s="1317" t="e">
        <f t="shared" si="138"/>
        <v>#REF!</v>
      </c>
    </row>
    <row r="1133" spans="1:11" ht="15" hidden="1" customHeight="1">
      <c r="A1133" s="776"/>
      <c r="B1133" s="1381"/>
      <c r="C1133" s="1381"/>
      <c r="D1133" s="1382"/>
      <c r="E1133" s="1381"/>
      <c r="F1133" s="1381"/>
      <c r="G1133" s="1381"/>
      <c r="H1133" s="1381"/>
      <c r="I1133" s="1381"/>
      <c r="J1133" s="1381"/>
      <c r="K1133" s="1381"/>
    </row>
    <row r="1134" spans="1:11" ht="15" hidden="1" customHeight="1">
      <c r="A1134" s="776"/>
      <c r="B1134" s="1334" t="s">
        <v>144</v>
      </c>
      <c r="C1134" s="2491" t="s">
        <v>145</v>
      </c>
      <c r="D1134" s="2491"/>
      <c r="E1134" s="2491"/>
      <c r="F1134" s="2491"/>
      <c r="G1134" s="2491"/>
      <c r="H1134" s="2491"/>
      <c r="I1134" s="2491"/>
      <c r="J1134" s="2491"/>
      <c r="K1134" s="2491"/>
    </row>
    <row r="1135" spans="1:11" ht="15" hidden="1" customHeight="1">
      <c r="A1135" s="776"/>
      <c r="B1135" s="2492" t="s">
        <v>259</v>
      </c>
      <c r="C1135" s="2492" t="s">
        <v>260</v>
      </c>
      <c r="D1135" s="2492" t="s">
        <v>131</v>
      </c>
      <c r="E1135" s="2492" t="s">
        <v>261</v>
      </c>
      <c r="F1135" s="1359"/>
      <c r="G1135" s="2492" t="s">
        <v>262</v>
      </c>
      <c r="H1135" s="2492" t="s">
        <v>11051</v>
      </c>
      <c r="I1135" s="2492" t="s">
        <v>11052</v>
      </c>
      <c r="J1135" s="1359" t="s">
        <v>265</v>
      </c>
      <c r="K1135" s="2492" t="s">
        <v>11053</v>
      </c>
    </row>
    <row r="1136" spans="1:11" ht="15" hidden="1" customHeight="1">
      <c r="A1136" s="776"/>
      <c r="B1136" s="2492"/>
      <c r="C1136" s="2492"/>
      <c r="D1136" s="2492"/>
      <c r="E1136" s="2492"/>
      <c r="F1136" s="1359"/>
      <c r="G1136" s="2492"/>
      <c r="H1136" s="2492"/>
      <c r="I1136" s="2492"/>
      <c r="J1136" s="1360"/>
      <c r="K1136" s="2492"/>
    </row>
    <row r="1137" spans="1:11" ht="15" hidden="1" customHeight="1">
      <c r="A1137" s="776"/>
      <c r="B1137" s="1323" t="s">
        <v>1224</v>
      </c>
      <c r="C1137" s="1323"/>
      <c r="D1137" s="1324" t="s">
        <v>12221</v>
      </c>
      <c r="E1137" s="1323"/>
      <c r="F1137" s="1323"/>
      <c r="G1137" s="1323"/>
      <c r="H1137" s="1323"/>
      <c r="I1137" s="1325">
        <f>SUM(I1169:I1257)</f>
        <v>0</v>
      </c>
      <c r="J1137" s="1325" t="e">
        <f t="shared" ref="J1137:K1137" si="140">SUM(J1169:J1257)</f>
        <v>#REF!</v>
      </c>
      <c r="K1137" s="1325" t="e">
        <f t="shared" si="140"/>
        <v>#REF!</v>
      </c>
    </row>
    <row r="1138" spans="1:11" ht="15" hidden="1" customHeight="1">
      <c r="A1138" s="776"/>
      <c r="B1138" s="1318" t="s">
        <v>220</v>
      </c>
      <c r="C1138" s="1318"/>
      <c r="D1138" s="1319" t="s">
        <v>221</v>
      </c>
      <c r="E1138" s="1318"/>
      <c r="F1138" s="1318"/>
      <c r="G1138" s="1318"/>
      <c r="H1138" s="1318"/>
      <c r="I1138" s="1318"/>
      <c r="J1138" s="1318"/>
      <c r="K1138" s="1318"/>
    </row>
    <row r="1139" spans="1:11" ht="15" hidden="1" customHeight="1">
      <c r="A1139" s="776"/>
      <c r="B1139" s="1285" t="s">
        <v>1226</v>
      </c>
      <c r="C1139" s="1285"/>
      <c r="D1139" s="1309" t="s">
        <v>1227</v>
      </c>
      <c r="E1139" s="1285" t="s">
        <v>347</v>
      </c>
      <c r="F1139" s="1285"/>
      <c r="G1139" s="1333"/>
      <c r="H1139" s="1310"/>
      <c r="I1139" s="1310">
        <f t="shared" ref="I1139:I1172" si="141">H1139*G1139</f>
        <v>0</v>
      </c>
      <c r="J1139" s="1310" t="e">
        <f>I1139*#REF!</f>
        <v>#REF!</v>
      </c>
      <c r="K1139" s="1310" t="e">
        <f t="shared" ref="K1139:K1198" si="142">SUM(I1139:J1139)</f>
        <v>#REF!</v>
      </c>
    </row>
    <row r="1140" spans="1:11" ht="15" hidden="1" customHeight="1">
      <c r="A1140" s="776"/>
      <c r="B1140" s="1285" t="s">
        <v>12222</v>
      </c>
      <c r="C1140" s="1285"/>
      <c r="D1140" s="1309" t="s">
        <v>12223</v>
      </c>
      <c r="E1140" s="1285" t="s">
        <v>322</v>
      </c>
      <c r="F1140" s="1285"/>
      <c r="G1140" s="1333"/>
      <c r="H1140" s="1310"/>
      <c r="I1140" s="1310">
        <f t="shared" si="141"/>
        <v>0</v>
      </c>
      <c r="J1140" s="1310" t="e">
        <f>I1140*#REF!</f>
        <v>#REF!</v>
      </c>
      <c r="K1140" s="1310" t="e">
        <f t="shared" si="142"/>
        <v>#REF!</v>
      </c>
    </row>
    <row r="1141" spans="1:11" ht="15" hidden="1" customHeight="1">
      <c r="A1141" s="776"/>
      <c r="B1141" s="1285" t="s">
        <v>1234</v>
      </c>
      <c r="C1141" s="1285"/>
      <c r="D1141" s="1309" t="s">
        <v>1235</v>
      </c>
      <c r="E1141" s="1285" t="s">
        <v>347</v>
      </c>
      <c r="F1141" s="1285"/>
      <c r="G1141" s="1333"/>
      <c r="H1141" s="1310"/>
      <c r="I1141" s="1310">
        <f t="shared" si="141"/>
        <v>0</v>
      </c>
      <c r="J1141" s="1310" t="e">
        <f>I1141*#REF!</f>
        <v>#REF!</v>
      </c>
      <c r="K1141" s="1310" t="e">
        <f t="shared" si="142"/>
        <v>#REF!</v>
      </c>
    </row>
    <row r="1142" spans="1:11" ht="15" hidden="1" customHeight="1">
      <c r="A1142" s="776"/>
      <c r="B1142" s="1285" t="s">
        <v>1242</v>
      </c>
      <c r="C1142" s="1285"/>
      <c r="D1142" s="1309" t="s">
        <v>1243</v>
      </c>
      <c r="E1142" s="1285" t="s">
        <v>322</v>
      </c>
      <c r="F1142" s="1285"/>
      <c r="G1142" s="1333"/>
      <c r="H1142" s="1310"/>
      <c r="I1142" s="1310">
        <f t="shared" si="141"/>
        <v>0</v>
      </c>
      <c r="J1142" s="1310" t="e">
        <f>I1142*#REF!</f>
        <v>#REF!</v>
      </c>
      <c r="K1142" s="1310" t="e">
        <f t="shared" si="142"/>
        <v>#REF!</v>
      </c>
    </row>
    <row r="1143" spans="1:11" ht="15" hidden="1" customHeight="1">
      <c r="A1143" s="776"/>
      <c r="B1143" s="1285" t="s">
        <v>1250</v>
      </c>
      <c r="C1143" s="1285"/>
      <c r="D1143" s="1309" t="s">
        <v>1251</v>
      </c>
      <c r="E1143" s="1285" t="s">
        <v>322</v>
      </c>
      <c r="F1143" s="1285"/>
      <c r="G1143" s="1333"/>
      <c r="H1143" s="1310"/>
      <c r="I1143" s="1310">
        <f t="shared" si="141"/>
        <v>0</v>
      </c>
      <c r="J1143" s="1310" t="e">
        <f>I1143*#REF!</f>
        <v>#REF!</v>
      </c>
      <c r="K1143" s="1310" t="e">
        <f t="shared" si="142"/>
        <v>#REF!</v>
      </c>
    </row>
    <row r="1144" spans="1:11" ht="15" hidden="1" customHeight="1">
      <c r="A1144" s="776"/>
      <c r="B1144" s="1285" t="s">
        <v>12224</v>
      </c>
      <c r="C1144" s="1285"/>
      <c r="D1144" s="1309" t="s">
        <v>12225</v>
      </c>
      <c r="E1144" s="1285" t="s">
        <v>322</v>
      </c>
      <c r="F1144" s="1285"/>
      <c r="G1144" s="1333"/>
      <c r="H1144" s="1310"/>
      <c r="I1144" s="1310">
        <f t="shared" si="141"/>
        <v>0</v>
      </c>
      <c r="J1144" s="1310" t="e">
        <f>I1144*#REF!</f>
        <v>#REF!</v>
      </c>
      <c r="K1144" s="1310" t="e">
        <f t="shared" si="142"/>
        <v>#REF!</v>
      </c>
    </row>
    <row r="1145" spans="1:11" ht="15" hidden="1" customHeight="1">
      <c r="A1145" s="776"/>
      <c r="B1145" s="1285" t="s">
        <v>12226</v>
      </c>
      <c r="C1145" s="1285"/>
      <c r="D1145" s="1309" t="s">
        <v>12227</v>
      </c>
      <c r="E1145" s="1285" t="s">
        <v>322</v>
      </c>
      <c r="F1145" s="1285"/>
      <c r="G1145" s="1333"/>
      <c r="H1145" s="1310"/>
      <c r="I1145" s="1310">
        <f t="shared" si="141"/>
        <v>0</v>
      </c>
      <c r="J1145" s="1310" t="e">
        <f>I1145*#REF!</f>
        <v>#REF!</v>
      </c>
      <c r="K1145" s="1310" t="e">
        <f t="shared" si="142"/>
        <v>#REF!</v>
      </c>
    </row>
    <row r="1146" spans="1:11" ht="15" hidden="1" customHeight="1">
      <c r="A1146" s="776"/>
      <c r="B1146" s="1285" t="s">
        <v>12228</v>
      </c>
      <c r="C1146" s="1285"/>
      <c r="D1146" s="1309" t="s">
        <v>12229</v>
      </c>
      <c r="E1146" s="1285" t="s">
        <v>347</v>
      </c>
      <c r="F1146" s="1285"/>
      <c r="G1146" s="1333"/>
      <c r="H1146" s="1310"/>
      <c r="I1146" s="1310">
        <f t="shared" si="141"/>
        <v>0</v>
      </c>
      <c r="J1146" s="1310" t="e">
        <f>I1146*#REF!</f>
        <v>#REF!</v>
      </c>
      <c r="K1146" s="1310" t="e">
        <f t="shared" si="142"/>
        <v>#REF!</v>
      </c>
    </row>
    <row r="1147" spans="1:11" ht="15" hidden="1" customHeight="1">
      <c r="A1147" s="776"/>
      <c r="B1147" s="2068"/>
      <c r="C1147" s="2068"/>
      <c r="D1147" s="2068"/>
      <c r="E1147" s="1322"/>
      <c r="F1147" s="1322"/>
      <c r="G1147" s="1322"/>
      <c r="H1147" s="1322"/>
      <c r="I1147" s="1322"/>
      <c r="J1147" s="1322"/>
      <c r="K1147" s="1322"/>
    </row>
    <row r="1148" spans="1:11" ht="15" hidden="1" customHeight="1">
      <c r="A1148" s="776"/>
      <c r="B1148" s="1318" t="s">
        <v>222</v>
      </c>
      <c r="C1148" s="1318"/>
      <c r="D1148" s="1319" t="s">
        <v>223</v>
      </c>
      <c r="E1148" s="1318"/>
      <c r="F1148" s="1318"/>
      <c r="G1148" s="1318"/>
      <c r="H1148" s="1318"/>
      <c r="I1148" s="1318"/>
      <c r="J1148" s="1318"/>
      <c r="K1148" s="1318"/>
    </row>
    <row r="1149" spans="1:11" ht="15" hidden="1" customHeight="1">
      <c r="A1149" s="776"/>
      <c r="B1149" s="1285" t="s">
        <v>1261</v>
      </c>
      <c r="C1149" s="1285"/>
      <c r="D1149" s="1309" t="s">
        <v>1262</v>
      </c>
      <c r="E1149" s="1322" t="s">
        <v>322</v>
      </c>
      <c r="F1149" s="1322"/>
      <c r="G1149" s="1333"/>
      <c r="H1149" s="1310"/>
      <c r="I1149" s="1310">
        <f t="shared" si="141"/>
        <v>0</v>
      </c>
      <c r="J1149" s="1310" t="e">
        <f>I1149*#REF!</f>
        <v>#REF!</v>
      </c>
      <c r="K1149" s="1310" t="e">
        <f t="shared" si="142"/>
        <v>#REF!</v>
      </c>
    </row>
    <row r="1150" spans="1:11" ht="15" hidden="1" customHeight="1">
      <c r="A1150" s="776"/>
      <c r="B1150" s="1285" t="s">
        <v>12230</v>
      </c>
      <c r="C1150" s="1285"/>
      <c r="D1150" s="1309" t="s">
        <v>12231</v>
      </c>
      <c r="E1150" s="1322" t="s">
        <v>347</v>
      </c>
      <c r="F1150" s="1322"/>
      <c r="G1150" s="1333"/>
      <c r="H1150" s="1310"/>
      <c r="I1150" s="1310">
        <f t="shared" si="141"/>
        <v>0</v>
      </c>
      <c r="J1150" s="1310" t="e">
        <f>I1150*#REF!</f>
        <v>#REF!</v>
      </c>
      <c r="K1150" s="1310" t="e">
        <f t="shared" si="142"/>
        <v>#REF!</v>
      </c>
    </row>
    <row r="1151" spans="1:11" ht="15" hidden="1" customHeight="1">
      <c r="A1151" s="776"/>
      <c r="B1151" s="1285" t="s">
        <v>12232</v>
      </c>
      <c r="C1151" s="1285"/>
      <c r="D1151" s="1309" t="s">
        <v>1235</v>
      </c>
      <c r="E1151" s="1322" t="s">
        <v>347</v>
      </c>
      <c r="F1151" s="1322"/>
      <c r="G1151" s="1333"/>
      <c r="H1151" s="1310"/>
      <c r="I1151" s="1310">
        <f t="shared" si="141"/>
        <v>0</v>
      </c>
      <c r="J1151" s="1310" t="e">
        <f>I1151*#REF!</f>
        <v>#REF!</v>
      </c>
      <c r="K1151" s="1310" t="e">
        <f t="shared" si="142"/>
        <v>#REF!</v>
      </c>
    </row>
    <row r="1152" spans="1:11" ht="15" hidden="1" customHeight="1">
      <c r="A1152" s="776"/>
      <c r="B1152" s="1285" t="s">
        <v>12233</v>
      </c>
      <c r="C1152" s="1285"/>
      <c r="D1152" s="1309" t="s">
        <v>12234</v>
      </c>
      <c r="E1152" s="1322" t="s">
        <v>322</v>
      </c>
      <c r="F1152" s="1322"/>
      <c r="G1152" s="1333"/>
      <c r="H1152" s="1310"/>
      <c r="I1152" s="1310">
        <f t="shared" si="141"/>
        <v>0</v>
      </c>
      <c r="J1152" s="1310" t="e">
        <f>I1152*#REF!</f>
        <v>#REF!</v>
      </c>
      <c r="K1152" s="1310" t="e">
        <f t="shared" si="142"/>
        <v>#REF!</v>
      </c>
    </row>
    <row r="1153" spans="1:11" ht="15" hidden="1" customHeight="1">
      <c r="A1153" s="776"/>
      <c r="B1153" s="1285" t="s">
        <v>12235</v>
      </c>
      <c r="C1153" s="1285"/>
      <c r="D1153" s="1309" t="s">
        <v>12236</v>
      </c>
      <c r="E1153" s="1322" t="s">
        <v>322</v>
      </c>
      <c r="F1153" s="1322"/>
      <c r="G1153" s="1333"/>
      <c r="H1153" s="1310"/>
      <c r="I1153" s="1310">
        <f t="shared" si="141"/>
        <v>0</v>
      </c>
      <c r="J1153" s="1310" t="e">
        <f>I1153*#REF!</f>
        <v>#REF!</v>
      </c>
      <c r="K1153" s="1310" t="e">
        <f t="shared" si="142"/>
        <v>#REF!</v>
      </c>
    </row>
    <row r="1154" spans="1:11" ht="15" hidden="1" customHeight="1">
      <c r="A1154" s="776"/>
      <c r="B1154" s="1285" t="s">
        <v>1266</v>
      </c>
      <c r="C1154" s="1285"/>
      <c r="D1154" s="1309" t="s">
        <v>1267</v>
      </c>
      <c r="E1154" s="1322" t="s">
        <v>322</v>
      </c>
      <c r="F1154" s="1322"/>
      <c r="G1154" s="1333"/>
      <c r="H1154" s="1310"/>
      <c r="I1154" s="1310">
        <f t="shared" si="141"/>
        <v>0</v>
      </c>
      <c r="J1154" s="1310" t="e">
        <f>I1154*#REF!</f>
        <v>#REF!</v>
      </c>
      <c r="K1154" s="1310" t="e">
        <f t="shared" si="142"/>
        <v>#REF!</v>
      </c>
    </row>
    <row r="1155" spans="1:11" ht="15" hidden="1" customHeight="1">
      <c r="A1155" s="776"/>
      <c r="B1155" s="1285" t="s">
        <v>12237</v>
      </c>
      <c r="C1155" s="1285"/>
      <c r="D1155" s="1309" t="s">
        <v>12238</v>
      </c>
      <c r="E1155" s="1322" t="s">
        <v>322</v>
      </c>
      <c r="F1155" s="1322"/>
      <c r="G1155" s="1333"/>
      <c r="H1155" s="1310"/>
      <c r="I1155" s="1310">
        <f t="shared" si="141"/>
        <v>0</v>
      </c>
      <c r="J1155" s="1310" t="e">
        <f>I1155*#REF!</f>
        <v>#REF!</v>
      </c>
      <c r="K1155" s="1310" t="e">
        <f t="shared" si="142"/>
        <v>#REF!</v>
      </c>
    </row>
    <row r="1156" spans="1:11" ht="15" hidden="1" customHeight="1">
      <c r="A1156" s="776"/>
      <c r="B1156" s="1285" t="s">
        <v>12239</v>
      </c>
      <c r="C1156" s="1285"/>
      <c r="D1156" s="1309" t="s">
        <v>12240</v>
      </c>
      <c r="E1156" s="1322" t="s">
        <v>322</v>
      </c>
      <c r="F1156" s="1322"/>
      <c r="G1156" s="1333"/>
      <c r="H1156" s="1310"/>
      <c r="I1156" s="1310">
        <f t="shared" si="141"/>
        <v>0</v>
      </c>
      <c r="J1156" s="1310" t="e">
        <f>I1156*#REF!</f>
        <v>#REF!</v>
      </c>
      <c r="K1156" s="1310" t="e">
        <f t="shared" si="142"/>
        <v>#REF!</v>
      </c>
    </row>
    <row r="1157" spans="1:11" ht="15" hidden="1" customHeight="1">
      <c r="A1157" s="776"/>
      <c r="B1157" s="1285" t="s">
        <v>12241</v>
      </c>
      <c r="C1157" s="1285"/>
      <c r="D1157" s="1309" t="s">
        <v>12242</v>
      </c>
      <c r="E1157" s="1322" t="s">
        <v>322</v>
      </c>
      <c r="F1157" s="1322"/>
      <c r="G1157" s="1333"/>
      <c r="H1157" s="1310"/>
      <c r="I1157" s="1310">
        <f t="shared" si="141"/>
        <v>0</v>
      </c>
      <c r="J1157" s="1310" t="e">
        <f>I1157*#REF!</f>
        <v>#REF!</v>
      </c>
      <c r="K1157" s="1310" t="e">
        <f t="shared" si="142"/>
        <v>#REF!</v>
      </c>
    </row>
    <row r="1158" spans="1:11" ht="15" hidden="1" customHeight="1">
      <c r="A1158" s="776"/>
      <c r="B1158" s="1285" t="s">
        <v>12243</v>
      </c>
      <c r="C1158" s="1285"/>
      <c r="D1158" s="1309" t="s">
        <v>12244</v>
      </c>
      <c r="E1158" s="1322" t="s">
        <v>322</v>
      </c>
      <c r="F1158" s="1322"/>
      <c r="G1158" s="1333"/>
      <c r="H1158" s="1310"/>
      <c r="I1158" s="1310">
        <f t="shared" si="141"/>
        <v>0</v>
      </c>
      <c r="J1158" s="1310" t="e">
        <f>I1158*#REF!</f>
        <v>#REF!</v>
      </c>
      <c r="K1158" s="1310" t="e">
        <f t="shared" si="142"/>
        <v>#REF!</v>
      </c>
    </row>
    <row r="1159" spans="1:11" ht="15" hidden="1" customHeight="1">
      <c r="A1159" s="776"/>
      <c r="B1159" s="1285" t="s">
        <v>12245</v>
      </c>
      <c r="C1159" s="1285"/>
      <c r="D1159" s="1309" t="s">
        <v>12246</v>
      </c>
      <c r="E1159" s="1322" t="s">
        <v>322</v>
      </c>
      <c r="F1159" s="1322"/>
      <c r="G1159" s="1333"/>
      <c r="H1159" s="1310"/>
      <c r="I1159" s="1310">
        <f t="shared" si="141"/>
        <v>0</v>
      </c>
      <c r="J1159" s="1310" t="e">
        <f>I1159*#REF!</f>
        <v>#REF!</v>
      </c>
      <c r="K1159" s="1310" t="e">
        <f t="shared" si="142"/>
        <v>#REF!</v>
      </c>
    </row>
    <row r="1160" spans="1:11" ht="15" hidden="1" customHeight="1">
      <c r="A1160" s="776"/>
      <c r="B1160" s="1285" t="s">
        <v>1271</v>
      </c>
      <c r="C1160" s="1285"/>
      <c r="D1160" s="1309" t="s">
        <v>1272</v>
      </c>
      <c r="E1160" s="1322" t="s">
        <v>322</v>
      </c>
      <c r="F1160" s="1322"/>
      <c r="G1160" s="1333"/>
      <c r="H1160" s="1310"/>
      <c r="I1160" s="1310">
        <f t="shared" si="141"/>
        <v>0</v>
      </c>
      <c r="J1160" s="1310" t="e">
        <f>I1160*#REF!</f>
        <v>#REF!</v>
      </c>
      <c r="K1160" s="1310" t="e">
        <f t="shared" si="142"/>
        <v>#REF!</v>
      </c>
    </row>
    <row r="1161" spans="1:11" ht="15" hidden="1" customHeight="1">
      <c r="A1161" s="776"/>
      <c r="B1161" s="2068"/>
      <c r="C1161" s="2068"/>
      <c r="D1161" s="2068"/>
      <c r="E1161" s="1322"/>
      <c r="F1161" s="1322"/>
      <c r="G1161" s="1322"/>
      <c r="H1161" s="1322"/>
      <c r="I1161" s="1322"/>
      <c r="J1161" s="1322"/>
      <c r="K1161" s="1322"/>
    </row>
    <row r="1162" spans="1:11" ht="15" hidden="1" customHeight="1">
      <c r="A1162" s="776"/>
      <c r="B1162" s="2069" t="s">
        <v>12247</v>
      </c>
      <c r="C1162" s="2069"/>
      <c r="D1162" s="2070" t="s">
        <v>550</v>
      </c>
      <c r="E1162" s="2069"/>
      <c r="F1162" s="2069"/>
      <c r="G1162" s="2069"/>
      <c r="H1162" s="2069"/>
      <c r="I1162" s="2069"/>
      <c r="J1162" s="2069"/>
      <c r="K1162" s="2069"/>
    </row>
    <row r="1163" spans="1:11" ht="15" hidden="1" customHeight="1">
      <c r="A1163" s="776"/>
      <c r="B1163" s="1285" t="s">
        <v>12248</v>
      </c>
      <c r="C1163" s="1285"/>
      <c r="D1163" s="1309" t="s">
        <v>12223</v>
      </c>
      <c r="E1163" s="1285" t="s">
        <v>322</v>
      </c>
      <c r="F1163" s="1285"/>
      <c r="G1163" s="1333"/>
      <c r="H1163" s="1310"/>
      <c r="I1163" s="1310">
        <f t="shared" si="141"/>
        <v>0</v>
      </c>
      <c r="J1163" s="1310" t="e">
        <f>I1163*#REF!</f>
        <v>#REF!</v>
      </c>
      <c r="K1163" s="1310" t="e">
        <f t="shared" si="142"/>
        <v>#REF!</v>
      </c>
    </row>
    <row r="1164" spans="1:11" ht="15" hidden="1" customHeight="1">
      <c r="A1164" s="776"/>
      <c r="B1164" s="1285" t="s">
        <v>12249</v>
      </c>
      <c r="C1164" s="1285"/>
      <c r="D1164" s="1309" t="s">
        <v>12250</v>
      </c>
      <c r="E1164" s="1285" t="s">
        <v>322</v>
      </c>
      <c r="F1164" s="1285"/>
      <c r="G1164" s="1333"/>
      <c r="H1164" s="1310"/>
      <c r="I1164" s="1310">
        <f t="shared" si="141"/>
        <v>0</v>
      </c>
      <c r="J1164" s="1310" t="e">
        <f>I1164*#REF!</f>
        <v>#REF!</v>
      </c>
      <c r="K1164" s="1310" t="e">
        <f t="shared" si="142"/>
        <v>#REF!</v>
      </c>
    </row>
    <row r="1165" spans="1:11" ht="15" hidden="1" customHeight="1">
      <c r="A1165" s="776"/>
      <c r="B1165" s="1285" t="s">
        <v>12251</v>
      </c>
      <c r="C1165" s="1285"/>
      <c r="D1165" s="1309" t="s">
        <v>12252</v>
      </c>
      <c r="E1165" s="1285" t="s">
        <v>347</v>
      </c>
      <c r="F1165" s="1285"/>
      <c r="G1165" s="1333"/>
      <c r="H1165" s="1310"/>
      <c r="I1165" s="1310">
        <f t="shared" si="141"/>
        <v>0</v>
      </c>
      <c r="J1165" s="1310" t="e">
        <f>I1165*#REF!</f>
        <v>#REF!</v>
      </c>
      <c r="K1165" s="1310" t="e">
        <f t="shared" si="142"/>
        <v>#REF!</v>
      </c>
    </row>
    <row r="1166" spans="1:11" ht="15" hidden="1" customHeight="1">
      <c r="A1166" s="776"/>
      <c r="B1166" s="2068"/>
      <c r="C1166" s="2068"/>
      <c r="D1166" s="2077"/>
      <c r="E1166" s="1322"/>
      <c r="F1166" s="1322"/>
      <c r="G1166" s="1322"/>
      <c r="H1166" s="1322"/>
      <c r="I1166" s="1322"/>
      <c r="J1166" s="1322"/>
      <c r="K1166" s="1322"/>
    </row>
    <row r="1167" spans="1:11" ht="15" hidden="1" customHeight="1">
      <c r="A1167" s="776"/>
      <c r="B1167" s="1318" t="s">
        <v>224</v>
      </c>
      <c r="C1167" s="1319"/>
      <c r="D1167" s="1319" t="s">
        <v>225</v>
      </c>
      <c r="E1167" s="1319"/>
      <c r="F1167" s="1319"/>
      <c r="G1167" s="1319"/>
      <c r="H1167" s="1319"/>
      <c r="I1167" s="1319"/>
      <c r="J1167" s="1319"/>
      <c r="K1167" s="1319"/>
    </row>
    <row r="1168" spans="1:11" ht="15" hidden="1" customHeight="1">
      <c r="A1168" s="776"/>
      <c r="B1168" s="1285" t="s">
        <v>1279</v>
      </c>
      <c r="C1168" s="1285"/>
      <c r="D1168" s="1309" t="s">
        <v>1280</v>
      </c>
      <c r="E1168" s="1285" t="s">
        <v>322</v>
      </c>
      <c r="F1168" s="1285"/>
      <c r="G1168" s="1333"/>
      <c r="H1168" s="1310"/>
      <c r="I1168" s="1310">
        <f t="shared" si="141"/>
        <v>0</v>
      </c>
      <c r="J1168" s="1310" t="e">
        <f>I1168*#REF!</f>
        <v>#REF!</v>
      </c>
      <c r="K1168" s="1310" t="e">
        <f t="shared" si="142"/>
        <v>#REF!</v>
      </c>
    </row>
    <row r="1169" spans="1:11" ht="15" hidden="1" customHeight="1">
      <c r="A1169" s="776"/>
      <c r="B1169" s="1341" t="s">
        <v>1284</v>
      </c>
      <c r="C1169" s="1341"/>
      <c r="D1169" s="1342" t="s">
        <v>1285</v>
      </c>
      <c r="E1169" s="1341"/>
      <c r="F1169" s="1341"/>
      <c r="G1169" s="1383"/>
      <c r="H1169" s="1311"/>
      <c r="I1169" s="1311"/>
      <c r="J1169" s="1311"/>
      <c r="K1169" s="1311"/>
    </row>
    <row r="1170" spans="1:11" ht="15" hidden="1" customHeight="1">
      <c r="A1170" s="776"/>
      <c r="B1170" s="1285" t="s">
        <v>1286</v>
      </c>
      <c r="C1170" s="1285" t="s">
        <v>12253</v>
      </c>
      <c r="D1170" s="2076" t="s">
        <v>12254</v>
      </c>
      <c r="E1170" s="1384"/>
      <c r="F1170" s="1384"/>
      <c r="G1170" s="2153" t="s">
        <v>1735</v>
      </c>
      <c r="H1170" s="1310"/>
      <c r="I1170" s="1310">
        <f>H1170*E1170</f>
        <v>0</v>
      </c>
      <c r="J1170" s="1310" t="e">
        <f>I1170*#REF!</f>
        <v>#REF!</v>
      </c>
      <c r="K1170" s="1310" t="e">
        <f t="shared" ref="K1170" si="143">SUM(I1170:J1170)</f>
        <v>#REF!</v>
      </c>
    </row>
    <row r="1171" spans="1:11" ht="15" hidden="1" customHeight="1">
      <c r="A1171" s="776"/>
      <c r="B1171" s="1285"/>
      <c r="C1171" s="1285"/>
      <c r="D1171" s="2076"/>
      <c r="E1171" s="1384"/>
      <c r="F1171" s="1384"/>
      <c r="G1171" s="2153"/>
      <c r="H1171" s="1310"/>
      <c r="I1171" s="1310"/>
      <c r="J1171" s="1310"/>
      <c r="K1171" s="1310"/>
    </row>
    <row r="1172" spans="1:11" ht="15" hidden="1" customHeight="1">
      <c r="A1172" s="776"/>
      <c r="B1172" s="1285" t="s">
        <v>12255</v>
      </c>
      <c r="C1172" s="1285"/>
      <c r="D1172" s="1309" t="s">
        <v>12256</v>
      </c>
      <c r="E1172" s="1285"/>
      <c r="F1172" s="1285"/>
      <c r="G1172" s="1333"/>
      <c r="H1172" s="1310"/>
      <c r="I1172" s="1310">
        <f t="shared" si="141"/>
        <v>0</v>
      </c>
      <c r="J1172" s="1310" t="e">
        <f>I1172*#REF!</f>
        <v>#REF!</v>
      </c>
      <c r="K1172" s="1310" t="e">
        <f t="shared" si="142"/>
        <v>#REF!</v>
      </c>
    </row>
    <row r="1173" spans="1:11" ht="15" hidden="1" customHeight="1">
      <c r="A1173" s="776"/>
      <c r="B1173" s="1341" t="s">
        <v>1291</v>
      </c>
      <c r="C1173" s="1341"/>
      <c r="D1173" s="1342" t="s">
        <v>1235</v>
      </c>
      <c r="E1173" s="1341"/>
      <c r="F1173" s="1341"/>
      <c r="G1173" s="1383"/>
      <c r="H1173" s="1311"/>
      <c r="I1173" s="1311"/>
      <c r="J1173" s="1311"/>
      <c r="K1173" s="1311"/>
    </row>
    <row r="1174" spans="1:11" ht="15" hidden="1" customHeight="1">
      <c r="A1174" s="776"/>
      <c r="B1174" s="1285" t="s">
        <v>1292</v>
      </c>
      <c r="C1174" s="2149" t="s">
        <v>12257</v>
      </c>
      <c r="D1174" s="2154" t="s">
        <v>12258</v>
      </c>
      <c r="E1174" s="1384"/>
      <c r="F1174" s="1384"/>
      <c r="G1174" s="2153" t="s">
        <v>347</v>
      </c>
      <c r="H1174" s="1310"/>
      <c r="I1174" s="1310">
        <f>H1174*E1174</f>
        <v>0</v>
      </c>
      <c r="J1174" s="1310" t="e">
        <f>I1174*#REF!</f>
        <v>#REF!</v>
      </c>
      <c r="K1174" s="1310" t="e">
        <f t="shared" ref="K1174:K1181" si="144">SUM(I1174:J1174)</f>
        <v>#REF!</v>
      </c>
    </row>
    <row r="1175" spans="1:11" ht="15" hidden="1" customHeight="1">
      <c r="A1175" s="776"/>
      <c r="B1175" s="1285" t="s">
        <v>1295</v>
      </c>
      <c r="C1175" s="2149" t="s">
        <v>12259</v>
      </c>
      <c r="D1175" s="2154" t="s">
        <v>12260</v>
      </c>
      <c r="E1175" s="1384"/>
      <c r="F1175" s="1384"/>
      <c r="G1175" s="2153" t="s">
        <v>347</v>
      </c>
      <c r="H1175" s="1310"/>
      <c r="I1175" s="1310">
        <f>H1175*E1175</f>
        <v>0</v>
      </c>
      <c r="J1175" s="1310" t="e">
        <f>I1175*#REF!</f>
        <v>#REF!</v>
      </c>
      <c r="K1175" s="1310" t="e">
        <f t="shared" si="144"/>
        <v>#REF!</v>
      </c>
    </row>
    <row r="1176" spans="1:11" ht="15" hidden="1" customHeight="1">
      <c r="A1176" s="776"/>
      <c r="B1176" s="1285" t="s">
        <v>1298</v>
      </c>
      <c r="C1176" s="2149" t="s">
        <v>1296</v>
      </c>
      <c r="D1176" s="2154" t="s">
        <v>12261</v>
      </c>
      <c r="E1176" s="1384"/>
      <c r="F1176" s="1384"/>
      <c r="G1176" s="2153" t="s">
        <v>347</v>
      </c>
      <c r="H1176" s="1310"/>
      <c r="I1176" s="1310">
        <f>H1176*E1176</f>
        <v>0</v>
      </c>
      <c r="J1176" s="1310" t="e">
        <f>I1176*#REF!</f>
        <v>#REF!</v>
      </c>
      <c r="K1176" s="1310" t="e">
        <f t="shared" si="144"/>
        <v>#REF!</v>
      </c>
    </row>
    <row r="1177" spans="1:11" ht="15" hidden="1" customHeight="1">
      <c r="A1177" s="776"/>
      <c r="B1177" s="1285" t="s">
        <v>1301</v>
      </c>
      <c r="C1177" s="2149" t="s">
        <v>1293</v>
      </c>
      <c r="D1177" s="2154" t="s">
        <v>12262</v>
      </c>
      <c r="E1177" s="1384"/>
      <c r="F1177" s="1384"/>
      <c r="G1177" s="2153" t="s">
        <v>347</v>
      </c>
      <c r="H1177" s="1310"/>
      <c r="I1177" s="1310">
        <f t="shared" ref="I1177:I1181" si="145">H1177*E1177</f>
        <v>0</v>
      </c>
      <c r="J1177" s="1310" t="e">
        <f>I1177*#REF!</f>
        <v>#REF!</v>
      </c>
      <c r="K1177" s="1310" t="e">
        <f t="shared" si="144"/>
        <v>#REF!</v>
      </c>
    </row>
    <row r="1178" spans="1:11" ht="15" hidden="1" customHeight="1">
      <c r="A1178" s="776"/>
      <c r="B1178" s="1285" t="s">
        <v>1304</v>
      </c>
      <c r="C1178" s="1313" t="s">
        <v>12263</v>
      </c>
      <c r="D1178" s="2154" t="s">
        <v>12264</v>
      </c>
      <c r="E1178" s="1384"/>
      <c r="F1178" s="1384"/>
      <c r="G1178" s="2153" t="s">
        <v>347</v>
      </c>
      <c r="H1178" s="1310"/>
      <c r="I1178" s="1310">
        <f t="shared" si="145"/>
        <v>0</v>
      </c>
      <c r="J1178" s="1310" t="e">
        <f>I1178*#REF!</f>
        <v>#REF!</v>
      </c>
      <c r="K1178" s="1310" t="e">
        <f t="shared" si="144"/>
        <v>#REF!</v>
      </c>
    </row>
    <row r="1179" spans="1:11" ht="15" hidden="1" customHeight="1">
      <c r="A1179" s="776"/>
      <c r="B1179" s="1285" t="s">
        <v>12265</v>
      </c>
      <c r="C1179" s="1285"/>
      <c r="D1179" s="2154" t="s">
        <v>12266</v>
      </c>
      <c r="E1179" s="1384"/>
      <c r="F1179" s="1384"/>
      <c r="G1179" s="2153" t="s">
        <v>347</v>
      </c>
      <c r="H1179" s="1310"/>
      <c r="I1179" s="1310">
        <f t="shared" si="145"/>
        <v>0</v>
      </c>
      <c r="J1179" s="1310" t="e">
        <f>I1179*#REF!</f>
        <v>#REF!</v>
      </c>
      <c r="K1179" s="1310" t="e">
        <f t="shared" si="144"/>
        <v>#REF!</v>
      </c>
    </row>
    <row r="1180" spans="1:11" ht="15" hidden="1" customHeight="1">
      <c r="A1180" s="776"/>
      <c r="B1180" s="1285" t="s">
        <v>12267</v>
      </c>
      <c r="C1180" s="1285"/>
      <c r="D1180" s="2154" t="s">
        <v>12268</v>
      </c>
      <c r="E1180" s="1285"/>
      <c r="F1180" s="1285"/>
      <c r="G1180" s="2153" t="s">
        <v>347</v>
      </c>
      <c r="H1180" s="1310"/>
      <c r="I1180" s="1310">
        <f t="shared" si="145"/>
        <v>0</v>
      </c>
      <c r="J1180" s="1310" t="e">
        <f>I1180*#REF!</f>
        <v>#REF!</v>
      </c>
      <c r="K1180" s="1310" t="e">
        <f t="shared" si="144"/>
        <v>#REF!</v>
      </c>
    </row>
    <row r="1181" spans="1:11" ht="15" hidden="1" customHeight="1">
      <c r="A1181" s="776"/>
      <c r="B1181" s="1285" t="s">
        <v>12269</v>
      </c>
      <c r="C1181" s="1285" t="s">
        <v>12270</v>
      </c>
      <c r="D1181" s="2154" t="s">
        <v>12271</v>
      </c>
      <c r="E1181" s="1384"/>
      <c r="F1181" s="1384"/>
      <c r="G1181" s="2153" t="s">
        <v>347</v>
      </c>
      <c r="H1181" s="1310"/>
      <c r="I1181" s="1310">
        <f t="shared" si="145"/>
        <v>0</v>
      </c>
      <c r="J1181" s="1310" t="e">
        <f>I1181*#REF!</f>
        <v>#REF!</v>
      </c>
      <c r="K1181" s="1310" t="e">
        <f t="shared" si="144"/>
        <v>#REF!</v>
      </c>
    </row>
    <row r="1182" spans="1:11" ht="15" hidden="1" customHeight="1">
      <c r="A1182" s="776"/>
      <c r="B1182" s="1285"/>
      <c r="C1182" s="1285"/>
      <c r="D1182" s="2154"/>
      <c r="E1182" s="1285"/>
      <c r="F1182" s="1285"/>
      <c r="G1182" s="2153"/>
      <c r="H1182" s="1310"/>
      <c r="I1182" s="1310"/>
      <c r="J1182" s="1310"/>
      <c r="K1182" s="1310"/>
    </row>
    <row r="1183" spans="1:11" ht="15" hidden="1" customHeight="1">
      <c r="A1183" s="776"/>
      <c r="B1183" s="1341" t="s">
        <v>1307</v>
      </c>
      <c r="C1183" s="1341"/>
      <c r="D1183" s="1342" t="s">
        <v>1308</v>
      </c>
      <c r="E1183" s="1341"/>
      <c r="F1183" s="1341"/>
      <c r="G1183" s="1383"/>
      <c r="H1183" s="1311"/>
      <c r="I1183" s="1311"/>
      <c r="J1183" s="1311"/>
      <c r="K1183" s="1311"/>
    </row>
    <row r="1184" spans="1:11" ht="15" hidden="1" customHeight="1">
      <c r="A1184" s="776"/>
      <c r="B1184" s="1285" t="s">
        <v>1309</v>
      </c>
      <c r="C1184" s="1285" t="s">
        <v>12272</v>
      </c>
      <c r="D1184" s="2154" t="s">
        <v>12273</v>
      </c>
      <c r="E1184" s="1384"/>
      <c r="F1184" s="1384"/>
      <c r="G1184" s="1384" t="s">
        <v>347</v>
      </c>
      <c r="H1184" s="1310"/>
      <c r="I1184" s="1310">
        <f>H1184*E1184</f>
        <v>0</v>
      </c>
      <c r="J1184" s="1310" t="e">
        <f>I1184*#REF!</f>
        <v>#REF!</v>
      </c>
      <c r="K1184" s="1310" t="e">
        <f t="shared" si="142"/>
        <v>#REF!</v>
      </c>
    </row>
    <row r="1185" spans="1:11" ht="15" hidden="1" customHeight="1">
      <c r="A1185" s="776"/>
      <c r="B1185" s="1285" t="s">
        <v>1312</v>
      </c>
      <c r="C1185" s="1285"/>
      <c r="D1185" s="2154" t="s">
        <v>1311</v>
      </c>
      <c r="E1185" s="1384"/>
      <c r="F1185" s="1384"/>
      <c r="G1185" s="1384" t="s">
        <v>347</v>
      </c>
      <c r="H1185" s="1310"/>
      <c r="I1185" s="1310">
        <f>H1185*E1377</f>
        <v>0</v>
      </c>
      <c r="J1185" s="1310" t="e">
        <f>I1185*#REF!</f>
        <v>#REF!</v>
      </c>
      <c r="K1185" s="1310" t="e">
        <f t="shared" si="142"/>
        <v>#REF!</v>
      </c>
    </row>
    <row r="1186" spans="1:11" ht="15" hidden="1" customHeight="1">
      <c r="A1186" s="776"/>
      <c r="B1186" s="1285" t="s">
        <v>1315</v>
      </c>
      <c r="C1186" s="1313" t="s">
        <v>12274</v>
      </c>
      <c r="D1186" s="2154" t="s">
        <v>12275</v>
      </c>
      <c r="E1186" s="1384"/>
      <c r="F1186" s="1384"/>
      <c r="G1186" s="1384" t="s">
        <v>347</v>
      </c>
      <c r="H1186" s="1310"/>
      <c r="I1186" s="1310">
        <f>H1186*E1186</f>
        <v>0</v>
      </c>
      <c r="J1186" s="1310" t="e">
        <f>I1186*#REF!</f>
        <v>#REF!</v>
      </c>
      <c r="K1186" s="1310" t="e">
        <f t="shared" si="142"/>
        <v>#REF!</v>
      </c>
    </row>
    <row r="1187" spans="1:11" ht="15" hidden="1" customHeight="1">
      <c r="A1187" s="776"/>
      <c r="B1187" s="1285" t="s">
        <v>1318</v>
      </c>
      <c r="C1187" s="1285"/>
      <c r="D1187" s="2154" t="s">
        <v>12276</v>
      </c>
      <c r="E1187" s="1384"/>
      <c r="F1187" s="1384"/>
      <c r="G1187" s="1384" t="s">
        <v>347</v>
      </c>
      <c r="H1187" s="1310"/>
      <c r="I1187" s="1310">
        <f>H1187*E1408</f>
        <v>0</v>
      </c>
      <c r="J1187" s="1310" t="e">
        <f>I1187*#REF!</f>
        <v>#REF!</v>
      </c>
      <c r="K1187" s="1310" t="e">
        <f t="shared" si="142"/>
        <v>#REF!</v>
      </c>
    </row>
    <row r="1188" spans="1:11" ht="15" hidden="1" customHeight="1">
      <c r="A1188" s="776"/>
      <c r="B1188" s="1285" t="s">
        <v>1315</v>
      </c>
      <c r="C1188" s="1285"/>
      <c r="D1188" s="2154" t="s">
        <v>12277</v>
      </c>
      <c r="E1188" s="1384"/>
      <c r="F1188" s="1384"/>
      <c r="G1188" s="1384" t="s">
        <v>347</v>
      </c>
      <c r="H1188" s="1310"/>
      <c r="I1188" s="1310">
        <f>H1188*E1378</f>
        <v>0</v>
      </c>
      <c r="J1188" s="1310" t="e">
        <f>I1188*#REF!</f>
        <v>#REF!</v>
      </c>
      <c r="K1188" s="1310" t="e">
        <f t="shared" si="142"/>
        <v>#REF!</v>
      </c>
    </row>
    <row r="1189" spans="1:11" ht="15" hidden="1" customHeight="1">
      <c r="A1189" s="776"/>
      <c r="B1189" s="1285"/>
      <c r="C1189" s="1285"/>
      <c r="D1189" s="1309"/>
      <c r="E1189" s="1285"/>
      <c r="F1189" s="1285"/>
      <c r="G1189" s="1333"/>
      <c r="H1189" s="1310"/>
      <c r="I1189" s="1310"/>
      <c r="J1189" s="1310"/>
      <c r="K1189" s="1310"/>
    </row>
    <row r="1190" spans="1:11" ht="15" hidden="1" customHeight="1">
      <c r="A1190" s="776"/>
      <c r="B1190" s="1341" t="s">
        <v>1354</v>
      </c>
      <c r="C1190" s="1341"/>
      <c r="D1190" s="1342" t="s">
        <v>1355</v>
      </c>
      <c r="E1190" s="1341"/>
      <c r="F1190" s="1341"/>
      <c r="G1190" s="1383"/>
      <c r="H1190" s="1311"/>
      <c r="I1190" s="1311"/>
      <c r="J1190" s="1311"/>
      <c r="K1190" s="1311"/>
    </row>
    <row r="1191" spans="1:11" ht="15" hidden="1" customHeight="1">
      <c r="A1191" s="776"/>
      <c r="B1191" s="1285" t="s">
        <v>1356</v>
      </c>
      <c r="C1191" s="1285"/>
      <c r="D1191" s="2076" t="s">
        <v>12278</v>
      </c>
      <c r="E1191" s="1285"/>
      <c r="F1191" s="1285"/>
      <c r="G1191" s="1333" t="s">
        <v>322</v>
      </c>
      <c r="H1191" s="1310"/>
      <c r="I1191" s="1310">
        <f t="shared" ref="I1191:I1197" si="146">H1191*E1191</f>
        <v>0</v>
      </c>
      <c r="J1191" s="1310" t="e">
        <f>I1191*#REF!</f>
        <v>#REF!</v>
      </c>
      <c r="K1191" s="1310" t="e">
        <f t="shared" ref="K1191:K1197" si="147">SUM(I1191:J1191)</f>
        <v>#REF!</v>
      </c>
    </row>
    <row r="1192" spans="1:11" ht="15" hidden="1" customHeight="1">
      <c r="A1192" s="776"/>
      <c r="B1192" s="1285" t="s">
        <v>1359</v>
      </c>
      <c r="C1192" s="1285"/>
      <c r="D1192" s="2076" t="s">
        <v>12279</v>
      </c>
      <c r="E1192" s="1384"/>
      <c r="F1192" s="1384"/>
      <c r="G1192" s="1333" t="s">
        <v>322</v>
      </c>
      <c r="H1192" s="1310"/>
      <c r="I1192" s="1310">
        <f t="shared" si="146"/>
        <v>0</v>
      </c>
      <c r="J1192" s="1310" t="e">
        <f>I1192*#REF!</f>
        <v>#REF!</v>
      </c>
      <c r="K1192" s="1310" t="e">
        <f t="shared" si="147"/>
        <v>#REF!</v>
      </c>
    </row>
    <row r="1193" spans="1:11" ht="15" hidden="1" customHeight="1">
      <c r="A1193" s="776"/>
      <c r="B1193" s="1285" t="s">
        <v>1362</v>
      </c>
      <c r="C1193" s="1285" t="s">
        <v>12280</v>
      </c>
      <c r="D1193" s="2076" t="s">
        <v>12281</v>
      </c>
      <c r="E1193" s="1384"/>
      <c r="F1193" s="1384"/>
      <c r="G1193" s="1333" t="s">
        <v>322</v>
      </c>
      <c r="H1193" s="1310"/>
      <c r="I1193" s="1310">
        <f t="shared" si="146"/>
        <v>0</v>
      </c>
      <c r="J1193" s="1310" t="e">
        <f>I1193*#REF!</f>
        <v>#REF!</v>
      </c>
      <c r="K1193" s="1310" t="e">
        <f t="shared" si="147"/>
        <v>#REF!</v>
      </c>
    </row>
    <row r="1194" spans="1:11" ht="15" hidden="1" customHeight="1">
      <c r="A1194" s="776"/>
      <c r="B1194" s="1285" t="s">
        <v>1365</v>
      </c>
      <c r="C1194" s="1285"/>
      <c r="D1194" s="2076" t="s">
        <v>12282</v>
      </c>
      <c r="E1194" s="1285"/>
      <c r="F1194" s="1285"/>
      <c r="G1194" s="1333" t="s">
        <v>322</v>
      </c>
      <c r="H1194" s="1310"/>
      <c r="I1194" s="1310">
        <f t="shared" si="146"/>
        <v>0</v>
      </c>
      <c r="J1194" s="1310" t="e">
        <f>I1194*#REF!</f>
        <v>#REF!</v>
      </c>
      <c r="K1194" s="1310" t="e">
        <f t="shared" si="147"/>
        <v>#REF!</v>
      </c>
    </row>
    <row r="1195" spans="1:11" ht="15" hidden="1" customHeight="1">
      <c r="A1195" s="776"/>
      <c r="B1195" s="1285" t="s">
        <v>12283</v>
      </c>
      <c r="C1195" s="1285"/>
      <c r="D1195" s="2076" t="s">
        <v>12284</v>
      </c>
      <c r="E1195" s="1285"/>
      <c r="F1195" s="1285"/>
      <c r="G1195" s="1333" t="s">
        <v>322</v>
      </c>
      <c r="H1195" s="1310"/>
      <c r="I1195" s="1310">
        <f t="shared" si="146"/>
        <v>0</v>
      </c>
      <c r="J1195" s="1310" t="e">
        <f>I1195*#REF!</f>
        <v>#REF!</v>
      </c>
      <c r="K1195" s="1310" t="e">
        <f t="shared" si="147"/>
        <v>#REF!</v>
      </c>
    </row>
    <row r="1196" spans="1:11" ht="15" hidden="1" customHeight="1">
      <c r="A1196" s="776"/>
      <c r="B1196" s="1285" t="s">
        <v>1368</v>
      </c>
      <c r="C1196" s="1285"/>
      <c r="D1196" s="2076" t="s">
        <v>12285</v>
      </c>
      <c r="E1196" s="1285"/>
      <c r="F1196" s="1285"/>
      <c r="G1196" s="1333" t="s">
        <v>322</v>
      </c>
      <c r="H1196" s="1310"/>
      <c r="I1196" s="1310">
        <f t="shared" si="146"/>
        <v>0</v>
      </c>
      <c r="J1196" s="1310" t="e">
        <f>I1196*#REF!</f>
        <v>#REF!</v>
      </c>
      <c r="K1196" s="1310" t="e">
        <f t="shared" si="147"/>
        <v>#REF!</v>
      </c>
    </row>
    <row r="1197" spans="1:11" ht="15" hidden="1" customHeight="1">
      <c r="A1197" s="776"/>
      <c r="B1197" s="1285" t="s">
        <v>12286</v>
      </c>
      <c r="C1197" s="1285"/>
      <c r="D1197" s="2076" t="s">
        <v>12287</v>
      </c>
      <c r="E1197" s="1285"/>
      <c r="F1197" s="1285"/>
      <c r="G1197" s="1333" t="s">
        <v>322</v>
      </c>
      <c r="H1197" s="1310"/>
      <c r="I1197" s="1310">
        <f t="shared" si="146"/>
        <v>0</v>
      </c>
      <c r="J1197" s="1310" t="e">
        <f>I1197*#REF!</f>
        <v>#REF!</v>
      </c>
      <c r="K1197" s="1310" t="e">
        <f t="shared" si="147"/>
        <v>#REF!</v>
      </c>
    </row>
    <row r="1198" spans="1:11" ht="15" hidden="1" customHeight="1">
      <c r="A1198" s="776"/>
      <c r="B1198" s="1285" t="s">
        <v>12288</v>
      </c>
      <c r="C1198" s="1285"/>
      <c r="D1198" s="1309" t="s">
        <v>12289</v>
      </c>
      <c r="E1198" s="1285"/>
      <c r="F1198" s="1285"/>
      <c r="G1198" s="1333" t="s">
        <v>322</v>
      </c>
      <c r="H1198" s="1310"/>
      <c r="I1198" s="1310">
        <f>H1198*E1198</f>
        <v>0</v>
      </c>
      <c r="J1198" s="1310" t="e">
        <f>I1198*#REF!</f>
        <v>#REF!</v>
      </c>
      <c r="K1198" s="1310" t="e">
        <f t="shared" si="142"/>
        <v>#REF!</v>
      </c>
    </row>
    <row r="1199" spans="1:11" ht="15" hidden="1" customHeight="1">
      <c r="A1199" s="776"/>
      <c r="B1199" s="1285"/>
      <c r="C1199" s="1285"/>
      <c r="D1199" s="1309"/>
      <c r="E1199" s="1285"/>
      <c r="F1199" s="1285"/>
      <c r="G1199" s="1333"/>
      <c r="H1199" s="1310"/>
      <c r="I1199" s="1310"/>
      <c r="J1199" s="1310"/>
      <c r="K1199" s="1310"/>
    </row>
    <row r="1200" spans="1:11" ht="15" hidden="1" customHeight="1">
      <c r="A1200" s="776"/>
      <c r="B1200" s="1341" t="s">
        <v>1377</v>
      </c>
      <c r="C1200" s="1341"/>
      <c r="D1200" s="1342" t="s">
        <v>1378</v>
      </c>
      <c r="E1200" s="1341"/>
      <c r="F1200" s="1341"/>
      <c r="G1200" s="1383"/>
      <c r="H1200" s="1311"/>
      <c r="I1200" s="1311"/>
      <c r="J1200" s="1311"/>
      <c r="K1200" s="1311"/>
    </row>
    <row r="1201" spans="1:11" ht="15" hidden="1" customHeight="1">
      <c r="A1201" s="776"/>
      <c r="B1201" s="1285" t="s">
        <v>1379</v>
      </c>
      <c r="C1201" s="1285" t="s">
        <v>12290</v>
      </c>
      <c r="D1201" s="1385" t="s">
        <v>12291</v>
      </c>
      <c r="E1201" s="1384"/>
      <c r="F1201" s="1384"/>
      <c r="G1201" s="2153" t="s">
        <v>1735</v>
      </c>
      <c r="H1201" s="1310"/>
      <c r="I1201" s="1310">
        <f>H1201*E1201</f>
        <v>0</v>
      </c>
      <c r="J1201" s="1310" t="e">
        <f>I1201*#REF!</f>
        <v>#REF!</v>
      </c>
      <c r="K1201" s="1310" t="e">
        <f t="shared" ref="K1201:K1207" si="148">SUM(I1201:J1201)</f>
        <v>#REF!</v>
      </c>
    </row>
    <row r="1202" spans="1:11" ht="15" hidden="1" customHeight="1">
      <c r="A1202" s="776"/>
      <c r="B1202" s="1285" t="s">
        <v>1382</v>
      </c>
      <c r="C1202" s="2153" t="s">
        <v>12292</v>
      </c>
      <c r="D1202" s="2155" t="s">
        <v>12293</v>
      </c>
      <c r="E1202" s="1384"/>
      <c r="F1202" s="1384"/>
      <c r="G1202" s="1333" t="s">
        <v>322</v>
      </c>
      <c r="H1202" s="1310"/>
      <c r="I1202" s="1310">
        <f t="shared" ref="I1202:I1207" si="149">H1202*E1202</f>
        <v>0</v>
      </c>
      <c r="J1202" s="1310" t="e">
        <f>I1202*#REF!</f>
        <v>#REF!</v>
      </c>
      <c r="K1202" s="1310" t="e">
        <f t="shared" si="148"/>
        <v>#REF!</v>
      </c>
    </row>
    <row r="1203" spans="1:11" ht="15" hidden="1" customHeight="1">
      <c r="A1203" s="776"/>
      <c r="B1203" s="1285" t="s">
        <v>1385</v>
      </c>
      <c r="C1203" s="2153" t="s">
        <v>12294</v>
      </c>
      <c r="D1203" s="2155" t="s">
        <v>12295</v>
      </c>
      <c r="E1203" s="1384"/>
      <c r="F1203" s="1384"/>
      <c r="G1203" s="1333" t="s">
        <v>322</v>
      </c>
      <c r="H1203" s="1310"/>
      <c r="I1203" s="1310">
        <f t="shared" si="149"/>
        <v>0</v>
      </c>
      <c r="J1203" s="1310" t="e">
        <f>I1203*#REF!</f>
        <v>#REF!</v>
      </c>
      <c r="K1203" s="1310" t="e">
        <f t="shared" si="148"/>
        <v>#REF!</v>
      </c>
    </row>
    <row r="1204" spans="1:11" ht="15" hidden="1" customHeight="1">
      <c r="A1204" s="776"/>
      <c r="B1204" s="1285" t="s">
        <v>1388</v>
      </c>
      <c r="C1204" s="2153" t="s">
        <v>12296</v>
      </c>
      <c r="D1204" s="2155" t="s">
        <v>12297</v>
      </c>
      <c r="E1204" s="1384"/>
      <c r="F1204" s="1384"/>
      <c r="G1204" s="1333" t="s">
        <v>322</v>
      </c>
      <c r="H1204" s="1310"/>
      <c r="I1204" s="1310">
        <f t="shared" si="149"/>
        <v>0</v>
      </c>
      <c r="J1204" s="1310" t="e">
        <f>I1204*#REF!</f>
        <v>#REF!</v>
      </c>
      <c r="K1204" s="1310" t="e">
        <f t="shared" si="148"/>
        <v>#REF!</v>
      </c>
    </row>
    <row r="1205" spans="1:11" ht="15" hidden="1" customHeight="1">
      <c r="A1205" s="776"/>
      <c r="B1205" s="1285" t="s">
        <v>1391</v>
      </c>
      <c r="C1205" s="2153" t="s">
        <v>12296</v>
      </c>
      <c r="D1205" s="2155" t="s">
        <v>12298</v>
      </c>
      <c r="E1205" s="1384"/>
      <c r="F1205" s="1384"/>
      <c r="G1205" s="1333" t="s">
        <v>322</v>
      </c>
      <c r="H1205" s="1310"/>
      <c r="I1205" s="1310">
        <f t="shared" si="149"/>
        <v>0</v>
      </c>
      <c r="J1205" s="1310" t="e">
        <f>I1205*#REF!</f>
        <v>#REF!</v>
      </c>
      <c r="K1205" s="1310" t="e">
        <f t="shared" si="148"/>
        <v>#REF!</v>
      </c>
    </row>
    <row r="1206" spans="1:11" ht="15" hidden="1" customHeight="1">
      <c r="A1206" s="776"/>
      <c r="B1206" s="1285" t="s">
        <v>1394</v>
      </c>
      <c r="C1206" s="2153" t="s">
        <v>12296</v>
      </c>
      <c r="D1206" s="2155" t="s">
        <v>12299</v>
      </c>
      <c r="E1206" s="1384"/>
      <c r="F1206" s="1384"/>
      <c r="G1206" s="1333" t="s">
        <v>322</v>
      </c>
      <c r="H1206" s="1310"/>
      <c r="I1206" s="1310">
        <f t="shared" si="149"/>
        <v>0</v>
      </c>
      <c r="J1206" s="1310" t="e">
        <f>I1206*#REF!</f>
        <v>#REF!</v>
      </c>
      <c r="K1206" s="1310" t="e">
        <f t="shared" si="148"/>
        <v>#REF!</v>
      </c>
    </row>
    <row r="1207" spans="1:11" ht="15" hidden="1" customHeight="1">
      <c r="A1207" s="776"/>
      <c r="B1207" s="1313" t="s">
        <v>1397</v>
      </c>
      <c r="C1207" s="2153" t="s">
        <v>12300</v>
      </c>
      <c r="D1207" s="1386" t="s">
        <v>12301</v>
      </c>
      <c r="E1207" s="1384"/>
      <c r="F1207" s="1384"/>
      <c r="G1207" s="1333" t="s">
        <v>322</v>
      </c>
      <c r="H1207" s="1310"/>
      <c r="I1207" s="1310">
        <f t="shared" si="149"/>
        <v>0</v>
      </c>
      <c r="J1207" s="1310" t="e">
        <f>I1207*#REF!</f>
        <v>#REF!</v>
      </c>
      <c r="K1207" s="1310" t="e">
        <f t="shared" si="148"/>
        <v>#REF!</v>
      </c>
    </row>
    <row r="1208" spans="1:11" ht="15" hidden="1" customHeight="1">
      <c r="A1208" s="776"/>
      <c r="B1208" s="1285" t="s">
        <v>1400</v>
      </c>
      <c r="C1208" s="1285"/>
      <c r="D1208" s="1386" t="s">
        <v>12302</v>
      </c>
      <c r="E1208" s="2156"/>
      <c r="F1208" s="2156"/>
      <c r="G1208" s="1333" t="s">
        <v>322</v>
      </c>
      <c r="H1208" s="1310"/>
      <c r="I1208" s="1310"/>
      <c r="J1208" s="1310"/>
      <c r="K1208" s="1310"/>
    </row>
    <row r="1209" spans="1:11" ht="15" hidden="1" customHeight="1">
      <c r="A1209" s="776"/>
      <c r="B1209" s="1285"/>
      <c r="C1209" s="1285"/>
      <c r="D1209" s="1309"/>
      <c r="E1209" s="1285"/>
      <c r="F1209" s="1285"/>
      <c r="G1209" s="1333"/>
      <c r="H1209" s="1310"/>
      <c r="I1209" s="1310"/>
      <c r="J1209" s="1310"/>
      <c r="K1209" s="1310"/>
    </row>
    <row r="1210" spans="1:11" ht="15" hidden="1" customHeight="1">
      <c r="A1210" s="776"/>
      <c r="B1210" s="1285" t="s">
        <v>1424</v>
      </c>
      <c r="C1210" s="1285"/>
      <c r="D1210" s="1309" t="s">
        <v>1425</v>
      </c>
      <c r="E1210" s="1285"/>
      <c r="F1210" s="1285"/>
      <c r="G1210" s="1333"/>
      <c r="H1210" s="1310"/>
      <c r="I1210" s="1310">
        <f t="shared" ref="I1210:I1341" si="150">H1210*G1210</f>
        <v>0</v>
      </c>
      <c r="J1210" s="1310" t="e">
        <f>I1210*#REF!</f>
        <v>#REF!</v>
      </c>
      <c r="K1210" s="1310" t="e">
        <f t="shared" ref="K1210:K1341" si="151">SUM(I1210:J1210)</f>
        <v>#REF!</v>
      </c>
    </row>
    <row r="1211" spans="1:11" ht="15" hidden="1" customHeight="1">
      <c r="A1211" s="776"/>
      <c r="B1211" s="1285" t="s">
        <v>12303</v>
      </c>
      <c r="C1211" s="1285"/>
      <c r="D1211" s="1309" t="s">
        <v>12304</v>
      </c>
      <c r="E1211" s="1285"/>
      <c r="F1211" s="1285"/>
      <c r="G1211" s="1333"/>
      <c r="H1211" s="1310"/>
      <c r="I1211" s="1310">
        <f t="shared" si="150"/>
        <v>0</v>
      </c>
      <c r="J1211" s="1310" t="e">
        <f>I1211*#REF!</f>
        <v>#REF!</v>
      </c>
      <c r="K1211" s="1310" t="e">
        <f t="shared" si="151"/>
        <v>#REF!</v>
      </c>
    </row>
    <row r="1212" spans="1:11" ht="15" hidden="1" customHeight="1">
      <c r="A1212" s="776"/>
      <c r="B1212" s="1285" t="s">
        <v>12305</v>
      </c>
      <c r="C1212" s="1285"/>
      <c r="D1212" s="1309" t="s">
        <v>12306</v>
      </c>
      <c r="E1212" s="1285"/>
      <c r="F1212" s="1285"/>
      <c r="G1212" s="1333"/>
      <c r="H1212" s="1310"/>
      <c r="I1212" s="1310">
        <f t="shared" si="150"/>
        <v>0</v>
      </c>
      <c r="J1212" s="1310" t="e">
        <f>I1212*#REF!</f>
        <v>#REF!</v>
      </c>
      <c r="K1212" s="1310" t="e">
        <f t="shared" si="151"/>
        <v>#REF!</v>
      </c>
    </row>
    <row r="1213" spans="1:11" ht="15" hidden="1" customHeight="1">
      <c r="A1213" s="776"/>
      <c r="B1213" s="1285"/>
      <c r="C1213" s="1285"/>
      <c r="D1213" s="1309"/>
      <c r="E1213" s="1285"/>
      <c r="F1213" s="1285"/>
      <c r="G1213" s="1333"/>
      <c r="H1213" s="1310"/>
      <c r="I1213" s="1310"/>
      <c r="J1213" s="1310"/>
      <c r="K1213" s="1310"/>
    </row>
    <row r="1214" spans="1:11" ht="15" hidden="1" customHeight="1">
      <c r="A1214" s="776"/>
      <c r="B1214" s="1341" t="s">
        <v>1468</v>
      </c>
      <c r="C1214" s="1341"/>
      <c r="D1214" s="1342" t="s">
        <v>1469</v>
      </c>
      <c r="E1214" s="1341"/>
      <c r="F1214" s="1341"/>
      <c r="G1214" s="1383"/>
      <c r="H1214" s="1311"/>
      <c r="I1214" s="1311"/>
      <c r="J1214" s="1311"/>
      <c r="K1214" s="1311"/>
    </row>
    <row r="1215" spans="1:11" ht="15" hidden="1" customHeight="1">
      <c r="A1215" s="776"/>
      <c r="B1215" s="1285" t="s">
        <v>1470</v>
      </c>
      <c r="C1215" s="1285"/>
      <c r="D1215" s="1387" t="s">
        <v>3093</v>
      </c>
      <c r="E1215" s="1384"/>
      <c r="F1215" s="1384"/>
      <c r="G1215" s="2153" t="s">
        <v>1735</v>
      </c>
      <c r="H1215" s="1310"/>
      <c r="I1215" s="1310">
        <f>H1215*E1215</f>
        <v>0</v>
      </c>
      <c r="J1215" s="1310" t="e">
        <f>I1215*#REF!</f>
        <v>#REF!</v>
      </c>
      <c r="K1215" s="1310" t="e">
        <f t="shared" ref="K1215:K1222" si="152">SUM(I1215:J1215)</f>
        <v>#REF!</v>
      </c>
    </row>
    <row r="1216" spans="1:11" ht="15" hidden="1" customHeight="1">
      <c r="A1216" s="776"/>
      <c r="B1216" s="1285" t="s">
        <v>1473</v>
      </c>
      <c r="C1216" s="1285"/>
      <c r="D1216" s="1385" t="s">
        <v>5910</v>
      </c>
      <c r="E1216" s="1384"/>
      <c r="F1216" s="1384"/>
      <c r="G1216" s="2153" t="s">
        <v>1735</v>
      </c>
      <c r="H1216" s="1310"/>
      <c r="I1216" s="1310">
        <f t="shared" ref="I1216:I1222" si="153">H1216*E1216</f>
        <v>0</v>
      </c>
      <c r="J1216" s="1310" t="e">
        <f>I1216*#REF!</f>
        <v>#REF!</v>
      </c>
      <c r="K1216" s="1310" t="e">
        <f t="shared" si="152"/>
        <v>#REF!</v>
      </c>
    </row>
    <row r="1217" spans="1:11" ht="15" hidden="1" customHeight="1">
      <c r="A1217" s="776"/>
      <c r="B1217" s="1285" t="s">
        <v>1476</v>
      </c>
      <c r="C1217" s="1285"/>
      <c r="D1217" s="1385" t="s">
        <v>12307</v>
      </c>
      <c r="E1217" s="1384"/>
      <c r="F1217" s="1384"/>
      <c r="G1217" s="2153" t="s">
        <v>1735</v>
      </c>
      <c r="H1217" s="1310"/>
      <c r="I1217" s="1310">
        <f t="shared" si="153"/>
        <v>0</v>
      </c>
      <c r="J1217" s="1310" t="e">
        <f>I1217*#REF!</f>
        <v>#REF!</v>
      </c>
      <c r="K1217" s="1310" t="e">
        <f t="shared" si="152"/>
        <v>#REF!</v>
      </c>
    </row>
    <row r="1218" spans="1:11" ht="15" hidden="1" customHeight="1">
      <c r="A1218" s="776"/>
      <c r="B1218" s="1285" t="s">
        <v>1479</v>
      </c>
      <c r="C1218" s="1285"/>
      <c r="D1218" s="1385" t="s">
        <v>12308</v>
      </c>
      <c r="E1218" s="1388"/>
      <c r="F1218" s="1388"/>
      <c r="G1218" s="2153" t="s">
        <v>1735</v>
      </c>
      <c r="H1218" s="1310"/>
      <c r="I1218" s="1310">
        <f t="shared" si="153"/>
        <v>0</v>
      </c>
      <c r="J1218" s="1310" t="e">
        <f>I1218*#REF!</f>
        <v>#REF!</v>
      </c>
      <c r="K1218" s="1310" t="e">
        <f t="shared" si="152"/>
        <v>#REF!</v>
      </c>
    </row>
    <row r="1219" spans="1:11" ht="15" hidden="1" customHeight="1">
      <c r="A1219" s="776"/>
      <c r="B1219" s="1285" t="s">
        <v>1482</v>
      </c>
      <c r="C1219" s="1321" t="s">
        <v>12309</v>
      </c>
      <c r="D1219" s="1385" t="s">
        <v>12310</v>
      </c>
      <c r="E1219" s="1388"/>
      <c r="F1219" s="1388"/>
      <c r="G1219" s="2153" t="s">
        <v>1735</v>
      </c>
      <c r="H1219" s="1310"/>
      <c r="I1219" s="1310">
        <f t="shared" si="153"/>
        <v>0</v>
      </c>
      <c r="J1219" s="1310" t="e">
        <f>I1219*#REF!</f>
        <v>#REF!</v>
      </c>
      <c r="K1219" s="1310" t="e">
        <f t="shared" si="152"/>
        <v>#REF!</v>
      </c>
    </row>
    <row r="1220" spans="1:11" ht="15" hidden="1" customHeight="1">
      <c r="A1220" s="776"/>
      <c r="B1220" s="1285" t="s">
        <v>1485</v>
      </c>
      <c r="C1220" s="1285"/>
      <c r="D1220" s="1385" t="s">
        <v>12311</v>
      </c>
      <c r="E1220" s="1388"/>
      <c r="F1220" s="1388"/>
      <c r="G1220" s="2153" t="s">
        <v>1735</v>
      </c>
      <c r="H1220" s="1310"/>
      <c r="I1220" s="1310">
        <f t="shared" si="153"/>
        <v>0</v>
      </c>
      <c r="J1220" s="1310" t="e">
        <f>I1220*#REF!</f>
        <v>#REF!</v>
      </c>
      <c r="K1220" s="1310" t="e">
        <f t="shared" si="152"/>
        <v>#REF!</v>
      </c>
    </row>
    <row r="1221" spans="1:11" ht="15" hidden="1" customHeight="1">
      <c r="A1221" s="776"/>
      <c r="B1221" s="1285" t="s">
        <v>1488</v>
      </c>
      <c r="C1221" s="1285"/>
      <c r="D1221" s="2076" t="s">
        <v>12312</v>
      </c>
      <c r="E1221" s="2156"/>
      <c r="F1221" s="2156"/>
      <c r="G1221" s="2153" t="s">
        <v>322</v>
      </c>
      <c r="H1221" s="1310"/>
      <c r="I1221" s="1310">
        <f t="shared" si="153"/>
        <v>0</v>
      </c>
      <c r="J1221" s="1310" t="e">
        <f>I1221*#REF!</f>
        <v>#REF!</v>
      </c>
      <c r="K1221" s="1310" t="e">
        <f t="shared" si="152"/>
        <v>#REF!</v>
      </c>
    </row>
    <row r="1222" spans="1:11" ht="15" hidden="1" customHeight="1">
      <c r="A1222" s="776"/>
      <c r="B1222" s="1313" t="s">
        <v>1491</v>
      </c>
      <c r="C1222" s="1389" t="s">
        <v>12313</v>
      </c>
      <c r="D1222" s="2076" t="s">
        <v>1478</v>
      </c>
      <c r="E1222" s="1384"/>
      <c r="F1222" s="1384"/>
      <c r="G1222" s="2153" t="s">
        <v>322</v>
      </c>
      <c r="H1222" s="1322"/>
      <c r="I1222" s="1310">
        <f t="shared" si="153"/>
        <v>0</v>
      </c>
      <c r="J1222" s="1310" t="e">
        <f>I1222*#REF!</f>
        <v>#REF!</v>
      </c>
      <c r="K1222" s="1310" t="e">
        <f t="shared" si="152"/>
        <v>#REF!</v>
      </c>
    </row>
    <row r="1223" spans="1:11" ht="15" hidden="1" customHeight="1">
      <c r="A1223" s="776"/>
      <c r="B1223" s="1285"/>
      <c r="C1223" s="2068"/>
      <c r="D1223" s="2076"/>
      <c r="E1223" s="2156"/>
      <c r="F1223" s="2156"/>
      <c r="G1223" s="1322"/>
      <c r="H1223" s="1322"/>
      <c r="I1223" s="1322"/>
      <c r="J1223" s="1322"/>
      <c r="K1223" s="1322"/>
    </row>
    <row r="1224" spans="1:11" ht="15" hidden="1" customHeight="1">
      <c r="A1224" s="776"/>
      <c r="B1224" s="1318" t="s">
        <v>226</v>
      </c>
      <c r="C1224" s="1318"/>
      <c r="D1224" s="1319" t="s">
        <v>227</v>
      </c>
      <c r="E1224" s="1318"/>
      <c r="F1224" s="1318"/>
      <c r="G1224" s="1318"/>
      <c r="H1224" s="1318"/>
      <c r="I1224" s="1318"/>
      <c r="J1224" s="1318"/>
      <c r="K1224" s="1318"/>
    </row>
    <row r="1225" spans="1:11" ht="15" hidden="1" customHeight="1">
      <c r="A1225" s="776"/>
      <c r="B1225" s="1341" t="s">
        <v>1512</v>
      </c>
      <c r="C1225" s="1341"/>
      <c r="D1225" s="1342" t="s">
        <v>871</v>
      </c>
      <c r="E1225" s="1341"/>
      <c r="F1225" s="1341"/>
      <c r="G1225" s="1383"/>
      <c r="H1225" s="1311"/>
      <c r="I1225" s="1311"/>
      <c r="J1225" s="1311"/>
      <c r="K1225" s="1311"/>
    </row>
    <row r="1226" spans="1:11" ht="15" hidden="1" customHeight="1">
      <c r="A1226" s="776"/>
      <c r="B1226" s="1321" t="s">
        <v>1513</v>
      </c>
      <c r="C1226" s="2147" t="s">
        <v>12314</v>
      </c>
      <c r="D1226" s="2076" t="s">
        <v>12315</v>
      </c>
      <c r="E1226" s="1322"/>
      <c r="F1226" s="1322"/>
      <c r="G1226" s="1333" t="s">
        <v>322</v>
      </c>
      <c r="H1226" s="1310"/>
      <c r="I1226" s="1310">
        <f>H1226*E1226</f>
        <v>0</v>
      </c>
      <c r="J1226" s="1310" t="e">
        <f>I1226*#REF!</f>
        <v>#REF!</v>
      </c>
      <c r="K1226" s="1310" t="e">
        <f t="shared" ref="K1226:K1237" si="154">SUM(I1226:J1226)</f>
        <v>#REF!</v>
      </c>
    </row>
    <row r="1227" spans="1:11" ht="15" hidden="1" customHeight="1">
      <c r="A1227" s="776"/>
      <c r="B1227" s="1321" t="s">
        <v>1516</v>
      </c>
      <c r="C1227" s="2147" t="s">
        <v>12316</v>
      </c>
      <c r="D1227" s="2076" t="s">
        <v>12317</v>
      </c>
      <c r="E1227" s="1322"/>
      <c r="F1227" s="1322"/>
      <c r="G1227" s="1333" t="s">
        <v>322</v>
      </c>
      <c r="H1227" s="1310"/>
      <c r="I1227" s="1310">
        <f t="shared" ref="I1227:I1237" si="155">H1227*E1227</f>
        <v>0</v>
      </c>
      <c r="J1227" s="1310" t="e">
        <f>I1227*#REF!</f>
        <v>#REF!</v>
      </c>
      <c r="K1227" s="1310" t="e">
        <f t="shared" si="154"/>
        <v>#REF!</v>
      </c>
    </row>
    <row r="1228" spans="1:11" ht="15" hidden="1" customHeight="1">
      <c r="A1228" s="776"/>
      <c r="B1228" s="1321" t="s">
        <v>1519</v>
      </c>
      <c r="C1228" s="2147" t="s">
        <v>12318</v>
      </c>
      <c r="D1228" s="2076" t="s">
        <v>12319</v>
      </c>
      <c r="E1228" s="1322"/>
      <c r="F1228" s="1322"/>
      <c r="G1228" s="1333" t="s">
        <v>322</v>
      </c>
      <c r="H1228" s="1310"/>
      <c r="I1228" s="1310">
        <f t="shared" si="155"/>
        <v>0</v>
      </c>
      <c r="J1228" s="1310" t="e">
        <f>I1228*#REF!</f>
        <v>#REF!</v>
      </c>
      <c r="K1228" s="1310" t="e">
        <f t="shared" si="154"/>
        <v>#REF!</v>
      </c>
    </row>
    <row r="1229" spans="1:11" ht="15" hidden="1" customHeight="1">
      <c r="A1229" s="776"/>
      <c r="B1229" s="1321" t="s">
        <v>1522</v>
      </c>
      <c r="C1229" s="2147" t="s">
        <v>12320</v>
      </c>
      <c r="D1229" s="2076" t="s">
        <v>12321</v>
      </c>
      <c r="E1229" s="1322"/>
      <c r="F1229" s="1322"/>
      <c r="G1229" s="1333" t="s">
        <v>322</v>
      </c>
      <c r="H1229" s="1310"/>
      <c r="I1229" s="1310">
        <f t="shared" si="155"/>
        <v>0</v>
      </c>
      <c r="J1229" s="1310" t="e">
        <f>I1229*#REF!</f>
        <v>#REF!</v>
      </c>
      <c r="K1229" s="1310" t="e">
        <f t="shared" si="154"/>
        <v>#REF!</v>
      </c>
    </row>
    <row r="1230" spans="1:11" ht="15" hidden="1" customHeight="1">
      <c r="A1230" s="776"/>
      <c r="B1230" s="1321" t="s">
        <v>1525</v>
      </c>
      <c r="C1230" s="2147"/>
      <c r="D1230" s="2076" t="s">
        <v>12322</v>
      </c>
      <c r="E1230" s="2156"/>
      <c r="F1230" s="2156"/>
      <c r="G1230" s="1333" t="s">
        <v>322</v>
      </c>
      <c r="H1230" s="1310"/>
      <c r="I1230" s="1310">
        <f t="shared" si="155"/>
        <v>0</v>
      </c>
      <c r="J1230" s="1310" t="e">
        <f>I1230*#REF!</f>
        <v>#REF!</v>
      </c>
      <c r="K1230" s="1310" t="e">
        <f t="shared" si="154"/>
        <v>#REF!</v>
      </c>
    </row>
    <row r="1231" spans="1:11" ht="15" hidden="1" customHeight="1">
      <c r="A1231" s="776"/>
      <c r="B1231" s="1321" t="s">
        <v>1528</v>
      </c>
      <c r="C1231" s="2147"/>
      <c r="D1231" s="2076" t="s">
        <v>12323</v>
      </c>
      <c r="E1231" s="2156"/>
      <c r="F1231" s="2156"/>
      <c r="G1231" s="1333" t="s">
        <v>322</v>
      </c>
      <c r="H1231" s="1310"/>
      <c r="I1231" s="1310">
        <f t="shared" si="155"/>
        <v>0</v>
      </c>
      <c r="J1231" s="1310" t="e">
        <f>I1231*#REF!</f>
        <v>#REF!</v>
      </c>
      <c r="K1231" s="1310" t="e">
        <f t="shared" si="154"/>
        <v>#REF!</v>
      </c>
    </row>
    <row r="1232" spans="1:11" ht="15" hidden="1" customHeight="1">
      <c r="A1232" s="776"/>
      <c r="B1232" s="1321" t="s">
        <v>1531</v>
      </c>
      <c r="C1232" s="2147"/>
      <c r="D1232" s="2076" t="s">
        <v>12324</v>
      </c>
      <c r="E1232" s="2156"/>
      <c r="F1232" s="2156"/>
      <c r="G1232" s="1333" t="s">
        <v>322</v>
      </c>
      <c r="H1232" s="1310"/>
      <c r="I1232" s="1310">
        <f t="shared" si="155"/>
        <v>0</v>
      </c>
      <c r="J1232" s="1310" t="e">
        <f>I1232*#REF!</f>
        <v>#REF!</v>
      </c>
      <c r="K1232" s="1310" t="e">
        <f t="shared" si="154"/>
        <v>#REF!</v>
      </c>
    </row>
    <row r="1233" spans="1:11" ht="15" hidden="1" customHeight="1">
      <c r="A1233" s="776"/>
      <c r="B1233" s="1321" t="s">
        <v>1534</v>
      </c>
      <c r="C1233" s="2147"/>
      <c r="D1233" s="2076" t="s">
        <v>12325</v>
      </c>
      <c r="E1233" s="2156"/>
      <c r="F1233" s="2156"/>
      <c r="G1233" s="1333" t="s">
        <v>322</v>
      </c>
      <c r="H1233" s="1310"/>
      <c r="I1233" s="1310">
        <f t="shared" si="155"/>
        <v>0</v>
      </c>
      <c r="J1233" s="1310" t="e">
        <f>I1233*#REF!</f>
        <v>#REF!</v>
      </c>
      <c r="K1233" s="1310" t="e">
        <f t="shared" si="154"/>
        <v>#REF!</v>
      </c>
    </row>
    <row r="1234" spans="1:11" ht="15" hidden="1" customHeight="1">
      <c r="A1234" s="776"/>
      <c r="B1234" s="1321" t="s">
        <v>1537</v>
      </c>
      <c r="C1234" s="2147"/>
      <c r="D1234" s="2076" t="s">
        <v>12326</v>
      </c>
      <c r="E1234" s="2156"/>
      <c r="F1234" s="2156"/>
      <c r="G1234" s="1333" t="s">
        <v>322</v>
      </c>
      <c r="H1234" s="1310"/>
      <c r="I1234" s="1310">
        <f t="shared" si="155"/>
        <v>0</v>
      </c>
      <c r="J1234" s="1310" t="e">
        <f>I1234*#REF!</f>
        <v>#REF!</v>
      </c>
      <c r="K1234" s="1310" t="e">
        <f t="shared" si="154"/>
        <v>#REF!</v>
      </c>
    </row>
    <row r="1235" spans="1:11" ht="15" hidden="1" customHeight="1">
      <c r="A1235" s="776"/>
      <c r="B1235" s="1321" t="s">
        <v>1540</v>
      </c>
      <c r="C1235" s="1389" t="s">
        <v>12318</v>
      </c>
      <c r="D1235" s="2147" t="s">
        <v>12327</v>
      </c>
      <c r="E1235" s="1384"/>
      <c r="F1235" s="1384"/>
      <c r="G1235" s="1333" t="s">
        <v>322</v>
      </c>
      <c r="H1235" s="1310"/>
      <c r="I1235" s="1310">
        <f t="shared" si="155"/>
        <v>0</v>
      </c>
      <c r="J1235" s="1310" t="e">
        <f>I1235*#REF!</f>
        <v>#REF!</v>
      </c>
      <c r="K1235" s="1310" t="e">
        <f t="shared" si="154"/>
        <v>#REF!</v>
      </c>
    </row>
    <row r="1236" spans="1:11" ht="15" hidden="1" customHeight="1">
      <c r="A1236" s="776"/>
      <c r="B1236" s="1321" t="s">
        <v>1543</v>
      </c>
      <c r="C1236" s="1389" t="s">
        <v>12320</v>
      </c>
      <c r="D1236" s="2147" t="s">
        <v>12328</v>
      </c>
      <c r="E1236" s="1384"/>
      <c r="F1236" s="1384"/>
      <c r="G1236" s="1333" t="s">
        <v>322</v>
      </c>
      <c r="H1236" s="1310"/>
      <c r="I1236" s="1310">
        <f t="shared" si="155"/>
        <v>0</v>
      </c>
      <c r="J1236" s="1310" t="e">
        <f>I1236*#REF!</f>
        <v>#REF!</v>
      </c>
      <c r="K1236" s="1310" t="e">
        <f t="shared" si="154"/>
        <v>#REF!</v>
      </c>
    </row>
    <row r="1237" spans="1:11" ht="15" hidden="1" customHeight="1">
      <c r="A1237" s="776"/>
      <c r="B1237" s="1321" t="s">
        <v>12329</v>
      </c>
      <c r="C1237" s="1389" t="s">
        <v>12314</v>
      </c>
      <c r="D1237" s="2147" t="s">
        <v>12330</v>
      </c>
      <c r="E1237" s="1384"/>
      <c r="F1237" s="1384"/>
      <c r="G1237" s="1333" t="s">
        <v>322</v>
      </c>
      <c r="H1237" s="1310"/>
      <c r="I1237" s="1310">
        <f t="shared" si="155"/>
        <v>0</v>
      </c>
      <c r="J1237" s="1310" t="e">
        <f>I1237*#REF!</f>
        <v>#REF!</v>
      </c>
      <c r="K1237" s="1310" t="e">
        <f t="shared" si="154"/>
        <v>#REF!</v>
      </c>
    </row>
    <row r="1238" spans="1:11" ht="15" hidden="1" customHeight="1">
      <c r="A1238" s="776"/>
      <c r="B1238" s="1321"/>
      <c r="C1238" s="2147"/>
      <c r="D1238" s="2076"/>
      <c r="E1238" s="2156"/>
      <c r="F1238" s="2156"/>
      <c r="G1238" s="1333"/>
      <c r="H1238" s="1310"/>
      <c r="I1238" s="1310"/>
      <c r="J1238" s="1310"/>
      <c r="K1238" s="1310"/>
    </row>
    <row r="1239" spans="1:11" ht="15" hidden="1" customHeight="1">
      <c r="A1239" s="776"/>
      <c r="B1239" s="1341" t="s">
        <v>12331</v>
      </c>
      <c r="C1239" s="1341"/>
      <c r="D1239" s="1342" t="s">
        <v>12332</v>
      </c>
      <c r="E1239" s="1341"/>
      <c r="F1239" s="1341"/>
      <c r="G1239" s="1383"/>
      <c r="H1239" s="1311"/>
      <c r="I1239" s="1311"/>
      <c r="J1239" s="1311"/>
      <c r="K1239" s="1311"/>
    </row>
    <row r="1240" spans="1:11" s="1371" customFormat="1" ht="15" hidden="1" customHeight="1">
      <c r="A1240" s="1390"/>
      <c r="B1240" s="1391" t="s">
        <v>12333</v>
      </c>
      <c r="C1240" s="1392"/>
      <c r="D1240" s="2157"/>
      <c r="E1240" s="2158"/>
      <c r="F1240" s="2158"/>
      <c r="G1240" s="1393" t="s">
        <v>322</v>
      </c>
      <c r="H1240" s="1394"/>
      <c r="I1240" s="1394">
        <f t="shared" ref="I1240" si="156">H1240*E1240</f>
        <v>0</v>
      </c>
      <c r="J1240" s="1394" t="e">
        <f>I1240*#REF!</f>
        <v>#REF!</v>
      </c>
      <c r="K1240" s="1394" t="e">
        <f t="shared" ref="K1240" si="157">SUM(I1240:J1240)</f>
        <v>#REF!</v>
      </c>
    </row>
    <row r="1241" spans="1:11" ht="15" hidden="1" customHeight="1">
      <c r="A1241" s="776"/>
      <c r="B1241" s="1285"/>
      <c r="C1241" s="1285"/>
      <c r="D1241" s="1309"/>
      <c r="E1241" s="1322"/>
      <c r="F1241" s="1322"/>
      <c r="G1241" s="1333"/>
      <c r="H1241" s="1310"/>
      <c r="I1241" s="1310"/>
      <c r="J1241" s="1310"/>
      <c r="K1241" s="1310"/>
    </row>
    <row r="1242" spans="1:11" ht="15" hidden="1" customHeight="1">
      <c r="A1242" s="776"/>
      <c r="B1242" s="1341" t="s">
        <v>1546</v>
      </c>
      <c r="C1242" s="1341"/>
      <c r="D1242" s="1342" t="s">
        <v>1547</v>
      </c>
      <c r="E1242" s="1341"/>
      <c r="F1242" s="1341"/>
      <c r="G1242" s="1383"/>
      <c r="H1242" s="1311"/>
      <c r="I1242" s="1311"/>
      <c r="J1242" s="1311"/>
      <c r="K1242" s="1311"/>
    </row>
    <row r="1243" spans="1:11" ht="15" hidden="1" customHeight="1">
      <c r="A1243" s="776"/>
      <c r="B1243" s="1285" t="s">
        <v>1548</v>
      </c>
      <c r="C1243" s="1285" t="s">
        <v>12334</v>
      </c>
      <c r="D1243" s="2076" t="s">
        <v>12335</v>
      </c>
      <c r="E1243" s="2159"/>
      <c r="F1243" s="2159"/>
      <c r="G1243" s="1333" t="s">
        <v>322</v>
      </c>
      <c r="H1243" s="1310"/>
      <c r="I1243" s="1310">
        <f>H1243*E1243</f>
        <v>0</v>
      </c>
      <c r="J1243" s="1310" t="e">
        <f>I1243*#REF!</f>
        <v>#REF!</v>
      </c>
      <c r="K1243" s="1310" t="e">
        <f t="shared" si="151"/>
        <v>#REF!</v>
      </c>
    </row>
    <row r="1244" spans="1:11" ht="15" hidden="1" customHeight="1">
      <c r="A1244" s="776"/>
      <c r="B1244" s="1285" t="s">
        <v>1551</v>
      </c>
      <c r="C1244" s="1285" t="s">
        <v>12336</v>
      </c>
      <c r="D1244" s="2076" t="s">
        <v>12337</v>
      </c>
      <c r="E1244" s="2159"/>
      <c r="F1244" s="2159"/>
      <c r="G1244" s="1333" t="s">
        <v>322</v>
      </c>
      <c r="H1244" s="1310"/>
      <c r="I1244" s="1310">
        <f t="shared" ref="I1244:I1249" si="158">H1244*E1244</f>
        <v>0</v>
      </c>
      <c r="J1244" s="1310" t="e">
        <f>I1244*#REF!</f>
        <v>#REF!</v>
      </c>
      <c r="K1244" s="1310" t="e">
        <f t="shared" si="151"/>
        <v>#REF!</v>
      </c>
    </row>
    <row r="1245" spans="1:11" ht="15" hidden="1" customHeight="1">
      <c r="A1245" s="776"/>
      <c r="B1245" s="1285" t="s">
        <v>12338</v>
      </c>
      <c r="C1245" s="1285" t="s">
        <v>12339</v>
      </c>
      <c r="D1245" s="2076" t="s">
        <v>12340</v>
      </c>
      <c r="E1245" s="2159"/>
      <c r="F1245" s="2159"/>
      <c r="G1245" s="1333" t="s">
        <v>322</v>
      </c>
      <c r="H1245" s="1310"/>
      <c r="I1245" s="1310">
        <f t="shared" si="158"/>
        <v>0</v>
      </c>
      <c r="J1245" s="1310" t="e">
        <f>I1245*#REF!</f>
        <v>#REF!</v>
      </c>
      <c r="K1245" s="1310" t="e">
        <f t="shared" si="151"/>
        <v>#REF!</v>
      </c>
    </row>
    <row r="1246" spans="1:11" ht="15" hidden="1" customHeight="1">
      <c r="A1246" s="776"/>
      <c r="B1246" s="1313" t="s">
        <v>12341</v>
      </c>
      <c r="C1246" s="1313" t="s">
        <v>12342</v>
      </c>
      <c r="D1246" s="2076" t="s">
        <v>1472</v>
      </c>
      <c r="E1246" s="2159"/>
      <c r="F1246" s="2159"/>
      <c r="G1246" s="1333" t="s">
        <v>322</v>
      </c>
      <c r="H1246" s="1310"/>
      <c r="I1246" s="1310">
        <f t="shared" si="158"/>
        <v>0</v>
      </c>
      <c r="J1246" s="1310" t="e">
        <f>I1246*#REF!</f>
        <v>#REF!</v>
      </c>
      <c r="K1246" s="1310" t="e">
        <f t="shared" si="151"/>
        <v>#REF!</v>
      </c>
    </row>
    <row r="1247" spans="1:11" ht="15" hidden="1" customHeight="1">
      <c r="A1247" s="776"/>
      <c r="B1247" s="1285" t="s">
        <v>12343</v>
      </c>
      <c r="C1247" s="1395"/>
      <c r="D1247" s="2076" t="s">
        <v>12344</v>
      </c>
      <c r="E1247" s="2159"/>
      <c r="F1247" s="2159"/>
      <c r="G1247" s="1333" t="s">
        <v>322</v>
      </c>
      <c r="H1247" s="1310"/>
      <c r="I1247" s="1310">
        <f t="shared" si="158"/>
        <v>0</v>
      </c>
      <c r="J1247" s="1310" t="e">
        <f>I1247*#REF!</f>
        <v>#REF!</v>
      </c>
      <c r="K1247" s="1310" t="e">
        <f t="shared" si="151"/>
        <v>#REF!</v>
      </c>
    </row>
    <row r="1248" spans="1:11" ht="15" hidden="1" customHeight="1">
      <c r="A1248" s="776"/>
      <c r="B1248" s="1285" t="s">
        <v>12345</v>
      </c>
      <c r="C1248" s="1395"/>
      <c r="D1248" s="2076" t="s">
        <v>12346</v>
      </c>
      <c r="E1248" s="2159"/>
      <c r="F1248" s="2159"/>
      <c r="G1248" s="1333" t="s">
        <v>322</v>
      </c>
      <c r="H1248" s="1310"/>
      <c r="I1248" s="1310">
        <f t="shared" si="158"/>
        <v>0</v>
      </c>
      <c r="J1248" s="1310" t="e">
        <f>I1248*#REF!</f>
        <v>#REF!</v>
      </c>
      <c r="K1248" s="1310" t="e">
        <f t="shared" si="151"/>
        <v>#REF!</v>
      </c>
    </row>
    <row r="1249" spans="1:11" ht="15" hidden="1" customHeight="1">
      <c r="A1249" s="776"/>
      <c r="B1249" s="1285" t="s">
        <v>12347</v>
      </c>
      <c r="C1249" s="1285"/>
      <c r="D1249" s="2076"/>
      <c r="E1249" s="2159"/>
      <c r="F1249" s="2159"/>
      <c r="G1249" s="1333" t="s">
        <v>322</v>
      </c>
      <c r="H1249" s="1310"/>
      <c r="I1249" s="1310">
        <f t="shared" si="158"/>
        <v>0</v>
      </c>
      <c r="J1249" s="1310" t="e">
        <f>I1249*#REF!</f>
        <v>#REF!</v>
      </c>
      <c r="K1249" s="1310" t="e">
        <f t="shared" si="151"/>
        <v>#REF!</v>
      </c>
    </row>
    <row r="1250" spans="1:11" ht="15" hidden="1" customHeight="1">
      <c r="A1250" s="776"/>
      <c r="B1250" s="1285"/>
      <c r="C1250" s="1285"/>
      <c r="D1250" s="2076"/>
      <c r="E1250" s="2159"/>
      <c r="F1250" s="2159"/>
      <c r="G1250" s="1333"/>
      <c r="H1250" s="1310"/>
      <c r="I1250" s="1310"/>
      <c r="J1250" s="1310"/>
      <c r="K1250" s="1310"/>
    </row>
    <row r="1251" spans="1:11" ht="15" hidden="1" customHeight="1">
      <c r="A1251" s="776"/>
      <c r="B1251" s="1285"/>
      <c r="C1251" s="1285"/>
      <c r="D1251" s="2076"/>
      <c r="E1251" s="2159"/>
      <c r="F1251" s="2159"/>
      <c r="G1251" s="1333"/>
      <c r="H1251" s="1310"/>
      <c r="I1251" s="1310"/>
      <c r="J1251" s="1310"/>
      <c r="K1251" s="1310"/>
    </row>
    <row r="1252" spans="1:11" ht="15" hidden="1" customHeight="1">
      <c r="A1252" s="776"/>
      <c r="B1252" s="1285"/>
      <c r="C1252" s="1285"/>
      <c r="D1252" s="1309"/>
      <c r="E1252" s="1322"/>
      <c r="F1252" s="1322"/>
      <c r="G1252" s="1333"/>
      <c r="H1252" s="1310"/>
      <c r="I1252" s="1310"/>
      <c r="J1252" s="1310"/>
      <c r="K1252" s="1310"/>
    </row>
    <row r="1253" spans="1:11" ht="15" hidden="1" customHeight="1">
      <c r="A1253" s="776"/>
      <c r="B1253" s="1285"/>
      <c r="C1253" s="1285"/>
      <c r="D1253" s="1309"/>
      <c r="E1253" s="1322"/>
      <c r="F1253" s="1322"/>
      <c r="G1253" s="1333"/>
      <c r="H1253" s="1310"/>
      <c r="I1253" s="1310"/>
      <c r="J1253" s="1310"/>
      <c r="K1253" s="1310"/>
    </row>
    <row r="1254" spans="1:11" ht="15" hidden="1" customHeight="1">
      <c r="A1254" s="776"/>
      <c r="B1254" s="1341" t="s">
        <v>1556</v>
      </c>
      <c r="C1254" s="1341"/>
      <c r="D1254" s="1342" t="s">
        <v>1557</v>
      </c>
      <c r="E1254" s="1341"/>
      <c r="F1254" s="1341"/>
      <c r="G1254" s="1383"/>
      <c r="H1254" s="1311"/>
      <c r="I1254" s="1311"/>
      <c r="J1254" s="1311"/>
      <c r="K1254" s="1311"/>
    </row>
    <row r="1255" spans="1:11" ht="15" hidden="1" customHeight="1">
      <c r="A1255" s="776"/>
      <c r="B1255" s="1285" t="s">
        <v>1558</v>
      </c>
      <c r="C1255" s="1285"/>
      <c r="D1255" s="2076" t="s">
        <v>12348</v>
      </c>
      <c r="E1255" s="1322"/>
      <c r="F1255" s="1322"/>
      <c r="G1255" s="1333" t="s">
        <v>322</v>
      </c>
      <c r="H1255" s="1310"/>
      <c r="I1255" s="1310">
        <f>H1255*E1255</f>
        <v>0</v>
      </c>
      <c r="J1255" s="1310" t="e">
        <f>I1255*#REF!</f>
        <v>#REF!</v>
      </c>
      <c r="K1255" s="1310" t="e">
        <f t="shared" ref="K1255:K1258" si="159">SUM(I1255:J1255)</f>
        <v>#REF!</v>
      </c>
    </row>
    <row r="1256" spans="1:11" ht="15" hidden="1" customHeight="1">
      <c r="A1256" s="776"/>
      <c r="B1256" s="1285" t="s">
        <v>12349</v>
      </c>
      <c r="C1256" s="1285" t="s">
        <v>12350</v>
      </c>
      <c r="D1256" s="2076" t="s">
        <v>12351</v>
      </c>
      <c r="E1256" s="2159"/>
      <c r="F1256" s="2159"/>
      <c r="G1256" s="1333" t="s">
        <v>322</v>
      </c>
      <c r="H1256" s="1310"/>
      <c r="I1256" s="1310">
        <f t="shared" ref="I1256:I1258" si="160">H1256*E1256</f>
        <v>0</v>
      </c>
      <c r="J1256" s="1310" t="e">
        <f>I1256*#REF!</f>
        <v>#REF!</v>
      </c>
      <c r="K1256" s="1310" t="e">
        <f t="shared" si="159"/>
        <v>#REF!</v>
      </c>
    </row>
    <row r="1257" spans="1:11" ht="15" hidden="1" customHeight="1">
      <c r="A1257" s="776"/>
      <c r="B1257" s="1285" t="s">
        <v>1561</v>
      </c>
      <c r="C1257" s="1285" t="s">
        <v>12352</v>
      </c>
      <c r="D1257" s="2076" t="s">
        <v>12353</v>
      </c>
      <c r="E1257" s="2159"/>
      <c r="F1257" s="2159"/>
      <c r="G1257" s="1333" t="s">
        <v>322</v>
      </c>
      <c r="H1257" s="1310"/>
      <c r="I1257" s="1310">
        <f t="shared" si="160"/>
        <v>0</v>
      </c>
      <c r="J1257" s="1310" t="e">
        <f>I1257*#REF!</f>
        <v>#REF!</v>
      </c>
      <c r="K1257" s="1310" t="e">
        <f t="shared" si="159"/>
        <v>#REF!</v>
      </c>
    </row>
    <row r="1258" spans="1:11" ht="15" hidden="1" customHeight="1">
      <c r="A1258" s="776"/>
      <c r="B1258" s="1285" t="s">
        <v>1564</v>
      </c>
      <c r="C1258" s="1285"/>
      <c r="D1258" s="2076" t="s">
        <v>12354</v>
      </c>
      <c r="E1258" s="2156"/>
      <c r="F1258" s="2156"/>
      <c r="G1258" s="1333" t="s">
        <v>322</v>
      </c>
      <c r="H1258" s="1310"/>
      <c r="I1258" s="1310">
        <f t="shared" si="160"/>
        <v>0</v>
      </c>
      <c r="J1258" s="1310" t="e">
        <f>I1258*#REF!</f>
        <v>#REF!</v>
      </c>
      <c r="K1258" s="1310" t="e">
        <f t="shared" si="159"/>
        <v>#REF!</v>
      </c>
    </row>
    <row r="1259" spans="1:11" ht="15" hidden="1" customHeight="1">
      <c r="A1259" s="776"/>
      <c r="B1259" s="1285"/>
      <c r="C1259" s="1285"/>
      <c r="D1259" s="1309"/>
      <c r="E1259" s="1322"/>
      <c r="F1259" s="1322"/>
      <c r="G1259" s="1333"/>
      <c r="H1259" s="1310"/>
      <c r="I1259" s="1310"/>
      <c r="J1259" s="1310"/>
      <c r="K1259" s="1310"/>
    </row>
    <row r="1260" spans="1:11" ht="15" hidden="1" customHeight="1">
      <c r="A1260" s="776"/>
      <c r="B1260" s="1285" t="s">
        <v>12355</v>
      </c>
      <c r="C1260" s="1285"/>
      <c r="D1260" s="1309" t="s">
        <v>12356</v>
      </c>
      <c r="E1260" s="1322"/>
      <c r="F1260" s="1322"/>
      <c r="G1260" s="1333"/>
      <c r="H1260" s="1310"/>
      <c r="I1260" s="1310">
        <f t="shared" si="150"/>
        <v>0</v>
      </c>
      <c r="J1260" s="1310" t="e">
        <f>I1260*#REF!</f>
        <v>#REF!</v>
      </c>
      <c r="K1260" s="1310" t="e">
        <f t="shared" si="151"/>
        <v>#REF!</v>
      </c>
    </row>
    <row r="1261" spans="1:11" ht="15" hidden="1" customHeight="1">
      <c r="A1261" s="776"/>
      <c r="B1261" s="2068"/>
      <c r="C1261" s="2068"/>
      <c r="D1261" s="2068"/>
      <c r="E1261" s="1322"/>
      <c r="F1261" s="1322"/>
      <c r="G1261" s="1322"/>
      <c r="H1261" s="1322"/>
      <c r="I1261" s="1322"/>
      <c r="J1261" s="1322"/>
      <c r="K1261" s="1322"/>
    </row>
    <row r="1262" spans="1:11" ht="15" hidden="1" customHeight="1">
      <c r="A1262" s="776"/>
      <c r="B1262" s="2069" t="s">
        <v>1570</v>
      </c>
      <c r="C1262" s="2069"/>
      <c r="D1262" s="2070" t="s">
        <v>550</v>
      </c>
      <c r="E1262" s="2069"/>
      <c r="F1262" s="2069"/>
      <c r="G1262" s="2069"/>
      <c r="H1262" s="2069"/>
      <c r="I1262" s="2069"/>
      <c r="J1262" s="2069"/>
      <c r="K1262" s="2069"/>
    </row>
    <row r="1263" spans="1:11" ht="15" hidden="1" customHeight="1">
      <c r="A1263" s="776"/>
      <c r="B1263" s="1285" t="s">
        <v>12357</v>
      </c>
      <c r="C1263" s="1285"/>
      <c r="D1263" s="1309" t="s">
        <v>12358</v>
      </c>
      <c r="E1263" s="1322"/>
      <c r="F1263" s="1322"/>
      <c r="G1263" s="1333"/>
      <c r="H1263" s="1310"/>
      <c r="I1263" s="1310">
        <f t="shared" si="150"/>
        <v>0</v>
      </c>
      <c r="J1263" s="1310" t="e">
        <f>I1263*#REF!</f>
        <v>#REF!</v>
      </c>
      <c r="K1263" s="1310" t="e">
        <f t="shared" si="151"/>
        <v>#REF!</v>
      </c>
    </row>
    <row r="1264" spans="1:11" ht="15" hidden="1" customHeight="1">
      <c r="A1264" s="776"/>
      <c r="B1264" s="1285" t="s">
        <v>12359</v>
      </c>
      <c r="C1264" s="1285"/>
      <c r="D1264" s="1309" t="s">
        <v>12360</v>
      </c>
      <c r="E1264" s="1322"/>
      <c r="F1264" s="1322"/>
      <c r="G1264" s="1333"/>
      <c r="H1264" s="1310"/>
      <c r="I1264" s="1310">
        <f t="shared" si="150"/>
        <v>0</v>
      </c>
      <c r="J1264" s="1310" t="e">
        <f>I1264*#REF!</f>
        <v>#REF!</v>
      </c>
      <c r="K1264" s="1310" t="e">
        <f t="shared" si="151"/>
        <v>#REF!</v>
      </c>
    </row>
    <row r="1265" spans="1:11" ht="15" hidden="1" customHeight="1">
      <c r="A1265" s="776"/>
      <c r="B1265" s="1285" t="s">
        <v>12361</v>
      </c>
      <c r="C1265" s="1285"/>
      <c r="D1265" s="1309" t="s">
        <v>12362</v>
      </c>
      <c r="E1265" s="1322"/>
      <c r="F1265" s="1322"/>
      <c r="G1265" s="1333"/>
      <c r="H1265" s="1310"/>
      <c r="I1265" s="1310">
        <f t="shared" si="150"/>
        <v>0</v>
      </c>
      <c r="J1265" s="1310" t="e">
        <f>I1265*#REF!</f>
        <v>#REF!</v>
      </c>
      <c r="K1265" s="1310" t="e">
        <f t="shared" si="151"/>
        <v>#REF!</v>
      </c>
    </row>
    <row r="1266" spans="1:11" ht="15" hidden="1" customHeight="1">
      <c r="A1266" s="776"/>
      <c r="B1266" s="1285" t="s">
        <v>1577</v>
      </c>
      <c r="C1266" s="1285"/>
      <c r="D1266" s="1309" t="s">
        <v>1578</v>
      </c>
      <c r="E1266" s="1322"/>
      <c r="F1266" s="1322"/>
      <c r="G1266" s="1333"/>
      <c r="H1266" s="1310"/>
      <c r="I1266" s="1310">
        <f t="shared" si="150"/>
        <v>0</v>
      </c>
      <c r="J1266" s="1310" t="e">
        <f>I1266*#REF!</f>
        <v>#REF!</v>
      </c>
      <c r="K1266" s="1310" t="e">
        <f t="shared" si="151"/>
        <v>#REF!</v>
      </c>
    </row>
    <row r="1267" spans="1:11" ht="15" hidden="1" customHeight="1">
      <c r="A1267" s="776"/>
      <c r="B1267" s="1285" t="s">
        <v>12363</v>
      </c>
      <c r="C1267" s="1285"/>
      <c r="D1267" s="1309" t="s">
        <v>12364</v>
      </c>
      <c r="E1267" s="1322"/>
      <c r="F1267" s="1322"/>
      <c r="G1267" s="1333"/>
      <c r="H1267" s="1310"/>
      <c r="I1267" s="1310">
        <f t="shared" si="150"/>
        <v>0</v>
      </c>
      <c r="J1267" s="1310" t="e">
        <f>I1267*#REF!</f>
        <v>#REF!</v>
      </c>
      <c r="K1267" s="1310" t="e">
        <f t="shared" si="151"/>
        <v>#REF!</v>
      </c>
    </row>
    <row r="1268" spans="1:11" ht="15" hidden="1" customHeight="1">
      <c r="A1268" s="776"/>
      <c r="B1268" s="2068"/>
      <c r="C1268" s="2068"/>
      <c r="D1268" s="2068"/>
      <c r="E1268" s="1322"/>
      <c r="F1268" s="1322"/>
      <c r="G1268" s="1322"/>
      <c r="H1268" s="1322"/>
      <c r="I1268" s="1322"/>
      <c r="J1268" s="1322"/>
      <c r="K1268" s="1322"/>
    </row>
    <row r="1269" spans="1:11" ht="15" hidden="1" customHeight="1">
      <c r="A1269" s="776"/>
      <c r="B1269" s="1315" t="s">
        <v>228</v>
      </c>
      <c r="C1269" s="1315"/>
      <c r="D1269" s="1316" t="s">
        <v>229</v>
      </c>
      <c r="E1269" s="1315"/>
      <c r="F1269" s="1315"/>
      <c r="G1269" s="1315"/>
      <c r="H1269" s="1315"/>
      <c r="I1269" s="1315"/>
      <c r="J1269" s="1315"/>
      <c r="K1269" s="1315"/>
    </row>
    <row r="1270" spans="1:11" ht="15" hidden="1" customHeight="1">
      <c r="A1270" s="776"/>
      <c r="B1270" s="1285" t="s">
        <v>12365</v>
      </c>
      <c r="C1270" s="1309"/>
      <c r="D1270" s="1309" t="s">
        <v>12366</v>
      </c>
      <c r="E1270" s="1322"/>
      <c r="F1270" s="1322"/>
      <c r="G1270" s="1333"/>
      <c r="H1270" s="1310"/>
      <c r="I1270" s="1310">
        <f t="shared" si="150"/>
        <v>0</v>
      </c>
      <c r="J1270" s="1310" t="e">
        <f>I1270*#REF!</f>
        <v>#REF!</v>
      </c>
      <c r="K1270" s="1310" t="e">
        <f t="shared" si="151"/>
        <v>#REF!</v>
      </c>
    </row>
    <row r="1271" spans="1:11" ht="15" hidden="1" customHeight="1">
      <c r="A1271" s="776"/>
      <c r="B1271" s="1285" t="s">
        <v>1585</v>
      </c>
      <c r="C1271" s="1309"/>
      <c r="D1271" s="1309" t="s">
        <v>1586</v>
      </c>
      <c r="E1271" s="1322"/>
      <c r="F1271" s="1322"/>
      <c r="G1271" s="1333"/>
      <c r="H1271" s="1310"/>
      <c r="I1271" s="1310">
        <f t="shared" si="150"/>
        <v>0</v>
      </c>
      <c r="J1271" s="1310" t="e">
        <f>I1271*#REF!</f>
        <v>#REF!</v>
      </c>
      <c r="K1271" s="1310" t="e">
        <f t="shared" si="151"/>
        <v>#REF!</v>
      </c>
    </row>
    <row r="1272" spans="1:11" ht="15" hidden="1" customHeight="1">
      <c r="A1272" s="776"/>
      <c r="B1272" s="1285" t="s">
        <v>12367</v>
      </c>
      <c r="C1272" s="1309"/>
      <c r="D1272" s="1309" t="s">
        <v>12223</v>
      </c>
      <c r="E1272" s="1322"/>
      <c r="F1272" s="1322"/>
      <c r="G1272" s="1333"/>
      <c r="H1272" s="1310"/>
      <c r="I1272" s="1310">
        <f t="shared" si="150"/>
        <v>0</v>
      </c>
      <c r="J1272" s="1310" t="e">
        <f>I1272*#REF!</f>
        <v>#REF!</v>
      </c>
      <c r="K1272" s="1310" t="e">
        <f t="shared" si="151"/>
        <v>#REF!</v>
      </c>
    </row>
    <row r="1273" spans="1:11" ht="15" hidden="1" customHeight="1">
      <c r="A1273" s="776"/>
      <c r="B1273" s="1285" t="s">
        <v>1590</v>
      </c>
      <c r="C1273" s="1309"/>
      <c r="D1273" s="1309" t="s">
        <v>1591</v>
      </c>
      <c r="E1273" s="1322"/>
      <c r="F1273" s="1322"/>
      <c r="G1273" s="1333"/>
      <c r="H1273" s="1310"/>
      <c r="I1273" s="1310">
        <f t="shared" si="150"/>
        <v>0</v>
      </c>
      <c r="J1273" s="1310" t="e">
        <f>I1273*#REF!</f>
        <v>#REF!</v>
      </c>
      <c r="K1273" s="1310" t="e">
        <f t="shared" si="151"/>
        <v>#REF!</v>
      </c>
    </row>
    <row r="1274" spans="1:11" ht="15" hidden="1" customHeight="1">
      <c r="A1274" s="776"/>
      <c r="B1274" s="1285" t="s">
        <v>12368</v>
      </c>
      <c r="C1274" s="1309"/>
      <c r="D1274" s="1309" t="s">
        <v>12369</v>
      </c>
      <c r="E1274" s="1322"/>
      <c r="F1274" s="1322"/>
      <c r="G1274" s="1333"/>
      <c r="H1274" s="1310"/>
      <c r="I1274" s="1310">
        <f t="shared" si="150"/>
        <v>0</v>
      </c>
      <c r="J1274" s="1310" t="e">
        <f>I1274*#REF!</f>
        <v>#REF!</v>
      </c>
      <c r="K1274" s="1310" t="e">
        <f t="shared" si="151"/>
        <v>#REF!</v>
      </c>
    </row>
    <row r="1275" spans="1:11" ht="15" hidden="1" customHeight="1">
      <c r="A1275" s="776"/>
      <c r="B1275" s="1285" t="s">
        <v>1598</v>
      </c>
      <c r="C1275" s="1309"/>
      <c r="D1275" s="1309" t="s">
        <v>5629</v>
      </c>
      <c r="E1275" s="1322"/>
      <c r="F1275" s="1322"/>
      <c r="G1275" s="1333"/>
      <c r="H1275" s="1310"/>
      <c r="I1275" s="1310">
        <f t="shared" si="150"/>
        <v>0</v>
      </c>
      <c r="J1275" s="1310" t="e">
        <f>I1275*#REF!</f>
        <v>#REF!</v>
      </c>
      <c r="K1275" s="1310" t="e">
        <f t="shared" si="151"/>
        <v>#REF!</v>
      </c>
    </row>
    <row r="1276" spans="1:11" ht="15" hidden="1" customHeight="1">
      <c r="A1276" s="776"/>
      <c r="B1276" s="2068"/>
      <c r="C1276" s="2068"/>
      <c r="D1276" s="2068"/>
      <c r="E1276" s="1322"/>
      <c r="F1276" s="1322"/>
      <c r="G1276" s="1322"/>
      <c r="H1276" s="1322"/>
      <c r="I1276" s="1322"/>
      <c r="J1276" s="1322"/>
      <c r="K1276" s="1322"/>
    </row>
    <row r="1277" spans="1:11" ht="15" hidden="1" customHeight="1">
      <c r="A1277" s="776"/>
      <c r="B1277" s="1315" t="s">
        <v>12370</v>
      </c>
      <c r="C1277" s="1315"/>
      <c r="D1277" s="1316" t="s">
        <v>12371</v>
      </c>
      <c r="E1277" s="1315"/>
      <c r="F1277" s="1315"/>
      <c r="G1277" s="1315"/>
      <c r="H1277" s="1315"/>
      <c r="I1277" s="1315"/>
      <c r="J1277" s="1315"/>
      <c r="K1277" s="1315"/>
    </row>
    <row r="1278" spans="1:11" ht="15" hidden="1" customHeight="1">
      <c r="A1278" s="776"/>
      <c r="B1278" s="1285" t="s">
        <v>12372</v>
      </c>
      <c r="C1278" s="1285"/>
      <c r="D1278" s="1309" t="s">
        <v>12373</v>
      </c>
      <c r="E1278" s="1285"/>
      <c r="F1278" s="1285"/>
      <c r="G1278" s="1285"/>
      <c r="H1278" s="1285"/>
      <c r="I1278" s="1310">
        <f t="shared" si="150"/>
        <v>0</v>
      </c>
      <c r="J1278" s="1310" t="e">
        <f>I1278*#REF!</f>
        <v>#REF!</v>
      </c>
      <c r="K1278" s="1310" t="e">
        <f t="shared" si="151"/>
        <v>#REF!</v>
      </c>
    </row>
    <row r="1279" spans="1:11" ht="15" hidden="1" customHeight="1">
      <c r="A1279" s="776"/>
      <c r="B1279" s="1285" t="s">
        <v>12374</v>
      </c>
      <c r="C1279" s="1285"/>
      <c r="D1279" s="1309" t="s">
        <v>12375</v>
      </c>
      <c r="E1279" s="1285"/>
      <c r="F1279" s="1285"/>
      <c r="G1279" s="1285"/>
      <c r="H1279" s="1285"/>
      <c r="I1279" s="1310">
        <f t="shared" si="150"/>
        <v>0</v>
      </c>
      <c r="J1279" s="1310" t="e">
        <f>I1279*#REF!</f>
        <v>#REF!</v>
      </c>
      <c r="K1279" s="1310" t="e">
        <f t="shared" si="151"/>
        <v>#REF!</v>
      </c>
    </row>
    <row r="1280" spans="1:11" ht="15" hidden="1" customHeight="1">
      <c r="A1280" s="776"/>
      <c r="B1280" s="1285" t="s">
        <v>12376</v>
      </c>
      <c r="C1280" s="1285"/>
      <c r="D1280" s="1309" t="s">
        <v>12377</v>
      </c>
      <c r="E1280" s="1285"/>
      <c r="F1280" s="1285"/>
      <c r="G1280" s="1285"/>
      <c r="H1280" s="1285"/>
      <c r="I1280" s="1310">
        <f t="shared" si="150"/>
        <v>0</v>
      </c>
      <c r="J1280" s="1310" t="e">
        <f>I1280*#REF!</f>
        <v>#REF!</v>
      </c>
      <c r="K1280" s="1310" t="e">
        <f t="shared" si="151"/>
        <v>#REF!</v>
      </c>
    </row>
    <row r="1281" spans="1:11" ht="15" hidden="1" customHeight="1">
      <c r="A1281" s="776"/>
      <c r="B1281" s="1285" t="s">
        <v>12378</v>
      </c>
      <c r="C1281" s="1285"/>
      <c r="D1281" s="1309" t="s">
        <v>12379</v>
      </c>
      <c r="E1281" s="1285"/>
      <c r="F1281" s="1285"/>
      <c r="G1281" s="1285"/>
      <c r="H1281" s="1285"/>
      <c r="I1281" s="1310">
        <f t="shared" si="150"/>
        <v>0</v>
      </c>
      <c r="J1281" s="1310" t="e">
        <f>I1281*#REF!</f>
        <v>#REF!</v>
      </c>
      <c r="K1281" s="1310" t="e">
        <f t="shared" si="151"/>
        <v>#REF!</v>
      </c>
    </row>
    <row r="1282" spans="1:11" ht="15" hidden="1" customHeight="1">
      <c r="A1282" s="776"/>
      <c r="B1282" s="2068"/>
      <c r="C1282" s="2068"/>
      <c r="D1282" s="2068"/>
      <c r="E1282" s="1322"/>
      <c r="F1282" s="1322"/>
      <c r="G1282" s="1322"/>
      <c r="H1282" s="1322"/>
      <c r="I1282" s="1322"/>
      <c r="J1282" s="1322"/>
      <c r="K1282" s="1322"/>
    </row>
    <row r="1283" spans="1:11" ht="15" hidden="1" customHeight="1">
      <c r="A1283" s="776"/>
      <c r="B1283" s="1318" t="s">
        <v>12380</v>
      </c>
      <c r="C1283" s="1318"/>
      <c r="D1283" s="1319" t="s">
        <v>12381</v>
      </c>
      <c r="E1283" s="1318"/>
      <c r="F1283" s="1318"/>
      <c r="G1283" s="1318"/>
      <c r="H1283" s="1318"/>
      <c r="I1283" s="1318"/>
      <c r="J1283" s="1318"/>
      <c r="K1283" s="1318"/>
    </row>
    <row r="1284" spans="1:11" ht="15" hidden="1" customHeight="1">
      <c r="A1284" s="776"/>
      <c r="B1284" s="1315" t="s">
        <v>12382</v>
      </c>
      <c r="C1284" s="1315"/>
      <c r="D1284" s="1374" t="s">
        <v>12383</v>
      </c>
      <c r="E1284" s="1315"/>
      <c r="F1284" s="1315"/>
      <c r="G1284" s="1315"/>
      <c r="H1284" s="1315"/>
      <c r="I1284" s="1317">
        <f t="shared" si="150"/>
        <v>0</v>
      </c>
      <c r="J1284" s="1317" t="e">
        <f>I1284*#REF!</f>
        <v>#REF!</v>
      </c>
      <c r="K1284" s="1317" t="e">
        <f t="shared" si="151"/>
        <v>#REF!</v>
      </c>
    </row>
    <row r="1285" spans="1:11" ht="15" hidden="1" customHeight="1">
      <c r="A1285" s="776"/>
      <c r="B1285" s="2068"/>
      <c r="C1285" s="2068"/>
      <c r="D1285" s="2068"/>
      <c r="E1285" s="1322"/>
      <c r="F1285" s="1322"/>
      <c r="G1285" s="1322"/>
      <c r="H1285" s="1322"/>
      <c r="I1285" s="1322"/>
      <c r="J1285" s="1322"/>
      <c r="K1285" s="1322"/>
    </row>
    <row r="1286" spans="1:11" ht="15" hidden="1" customHeight="1">
      <c r="A1286" s="776"/>
      <c r="B1286" s="1315" t="s">
        <v>12384</v>
      </c>
      <c r="C1286" s="1315"/>
      <c r="D1286" s="1374" t="s">
        <v>12385</v>
      </c>
      <c r="E1286" s="1315"/>
      <c r="F1286" s="1315"/>
      <c r="G1286" s="1315"/>
      <c r="H1286" s="1315"/>
      <c r="I1286" s="1317">
        <f t="shared" si="150"/>
        <v>0</v>
      </c>
      <c r="J1286" s="1317" t="e">
        <f>I1286*#REF!</f>
        <v>#REF!</v>
      </c>
      <c r="K1286" s="1317" t="e">
        <f t="shared" si="151"/>
        <v>#REF!</v>
      </c>
    </row>
    <row r="1287" spans="1:11" ht="15" hidden="1" customHeight="1">
      <c r="A1287" s="776"/>
      <c r="B1287" s="2068"/>
      <c r="C1287" s="2068"/>
      <c r="D1287" s="2068"/>
      <c r="E1287" s="1322"/>
      <c r="F1287" s="1322"/>
      <c r="G1287" s="1322"/>
      <c r="H1287" s="1322"/>
      <c r="I1287" s="1322"/>
      <c r="J1287" s="1322"/>
      <c r="K1287" s="1322"/>
    </row>
    <row r="1288" spans="1:11" ht="15" hidden="1" customHeight="1">
      <c r="A1288" s="776"/>
      <c r="B1288" s="1315" t="s">
        <v>12386</v>
      </c>
      <c r="C1288" s="1315"/>
      <c r="D1288" s="1374" t="s">
        <v>12387</v>
      </c>
      <c r="E1288" s="1315"/>
      <c r="F1288" s="1315"/>
      <c r="G1288" s="1315"/>
      <c r="H1288" s="1315"/>
      <c r="I1288" s="1317">
        <f t="shared" si="150"/>
        <v>0</v>
      </c>
      <c r="J1288" s="1317" t="e">
        <f>I1288*#REF!</f>
        <v>#REF!</v>
      </c>
      <c r="K1288" s="1317" t="e">
        <f t="shared" si="151"/>
        <v>#REF!</v>
      </c>
    </row>
    <row r="1289" spans="1:11" ht="15" hidden="1" customHeight="1">
      <c r="A1289" s="776"/>
      <c r="B1289" s="2068"/>
      <c r="C1289" s="2068"/>
      <c r="D1289" s="2068"/>
      <c r="E1289" s="1322"/>
      <c r="F1289" s="1322"/>
      <c r="G1289" s="1322"/>
      <c r="H1289" s="1322"/>
      <c r="I1289" s="1322"/>
      <c r="J1289" s="1322"/>
      <c r="K1289" s="1322"/>
    </row>
    <row r="1290" spans="1:11" ht="15" hidden="1" customHeight="1">
      <c r="A1290" s="776"/>
      <c r="B1290" s="1315" t="s">
        <v>12388</v>
      </c>
      <c r="C1290" s="1315"/>
      <c r="D1290" s="1374" t="s">
        <v>12389</v>
      </c>
      <c r="E1290" s="1315"/>
      <c r="F1290" s="1315"/>
      <c r="G1290" s="1315"/>
      <c r="H1290" s="1315"/>
      <c r="I1290" s="1317">
        <f t="shared" si="150"/>
        <v>0</v>
      </c>
      <c r="J1290" s="1317" t="e">
        <f>I1290*#REF!</f>
        <v>#REF!</v>
      </c>
      <c r="K1290" s="1317" t="e">
        <f t="shared" si="151"/>
        <v>#REF!</v>
      </c>
    </row>
    <row r="1291" spans="1:11" ht="15" hidden="1" customHeight="1">
      <c r="A1291" s="776"/>
      <c r="B1291" s="2068"/>
      <c r="C1291" s="2068"/>
      <c r="D1291" s="2068"/>
      <c r="E1291" s="1322"/>
      <c r="F1291" s="1322"/>
      <c r="G1291" s="1322"/>
      <c r="H1291" s="1322"/>
      <c r="I1291" s="1322"/>
      <c r="J1291" s="1322"/>
      <c r="K1291" s="1322"/>
    </row>
    <row r="1292" spans="1:11" ht="15" hidden="1" customHeight="1">
      <c r="A1292" s="776"/>
      <c r="B1292" s="1315" t="s">
        <v>12390</v>
      </c>
      <c r="C1292" s="1315"/>
      <c r="D1292" s="1374" t="s">
        <v>12391</v>
      </c>
      <c r="E1292" s="1315"/>
      <c r="F1292" s="1315"/>
      <c r="G1292" s="1315"/>
      <c r="H1292" s="1315"/>
      <c r="I1292" s="1317">
        <f t="shared" si="150"/>
        <v>0</v>
      </c>
      <c r="J1292" s="1317" t="e">
        <f>I1292*#REF!</f>
        <v>#REF!</v>
      </c>
      <c r="K1292" s="1317" t="e">
        <f t="shared" si="151"/>
        <v>#REF!</v>
      </c>
    </row>
    <row r="1293" spans="1:11" ht="15" hidden="1" customHeight="1">
      <c r="A1293" s="776"/>
      <c r="B1293" s="2068"/>
      <c r="C1293" s="2068"/>
      <c r="D1293" s="2068"/>
      <c r="E1293" s="1322"/>
      <c r="F1293" s="1322"/>
      <c r="G1293" s="1322"/>
      <c r="H1293" s="1322"/>
      <c r="I1293" s="1322"/>
      <c r="J1293" s="1322"/>
      <c r="K1293" s="1322"/>
    </row>
    <row r="1294" spans="1:11" ht="15" hidden="1" customHeight="1">
      <c r="A1294" s="776"/>
      <c r="B1294" s="1315" t="s">
        <v>12392</v>
      </c>
      <c r="C1294" s="1315"/>
      <c r="D1294" s="1374" t="s">
        <v>12393</v>
      </c>
      <c r="E1294" s="1315"/>
      <c r="F1294" s="1315"/>
      <c r="G1294" s="1315"/>
      <c r="H1294" s="1315"/>
      <c r="I1294" s="1317">
        <f t="shared" si="150"/>
        <v>0</v>
      </c>
      <c r="J1294" s="1317" t="e">
        <f>I1294*#REF!</f>
        <v>#REF!</v>
      </c>
      <c r="K1294" s="1317" t="e">
        <f t="shared" si="151"/>
        <v>#REF!</v>
      </c>
    </row>
    <row r="1295" spans="1:11" ht="15" hidden="1" customHeight="1">
      <c r="A1295" s="776"/>
      <c r="B1295" s="2068"/>
      <c r="C1295" s="2068"/>
      <c r="D1295" s="2068"/>
      <c r="E1295" s="1322"/>
      <c r="F1295" s="1322"/>
      <c r="G1295" s="1322"/>
      <c r="H1295" s="1322"/>
      <c r="I1295" s="1322"/>
      <c r="J1295" s="1322"/>
      <c r="K1295" s="1322"/>
    </row>
    <row r="1296" spans="1:11" ht="15" hidden="1" customHeight="1">
      <c r="A1296" s="776"/>
      <c r="B1296" s="1318" t="s">
        <v>230</v>
      </c>
      <c r="C1296" s="1318"/>
      <c r="D1296" s="1319" t="s">
        <v>231</v>
      </c>
      <c r="E1296" s="1318"/>
      <c r="F1296" s="1318"/>
      <c r="G1296" s="1318"/>
      <c r="H1296" s="1318"/>
      <c r="I1296" s="1318"/>
      <c r="J1296" s="1318"/>
      <c r="K1296" s="1318"/>
    </row>
    <row r="1297" spans="1:11" ht="15" hidden="1" customHeight="1">
      <c r="A1297" s="776"/>
      <c r="B1297" s="1315" t="s">
        <v>1632</v>
      </c>
      <c r="C1297" s="1315"/>
      <c r="D1297" s="1316" t="s">
        <v>12394</v>
      </c>
      <c r="E1297" s="1315"/>
      <c r="F1297" s="1315"/>
      <c r="G1297" s="1315"/>
      <c r="H1297" s="1315"/>
      <c r="I1297" s="1317">
        <f t="shared" si="150"/>
        <v>0</v>
      </c>
      <c r="J1297" s="1317" t="e">
        <f>I1297*#REF!</f>
        <v>#REF!</v>
      </c>
      <c r="K1297" s="1317" t="e">
        <f t="shared" si="151"/>
        <v>#REF!</v>
      </c>
    </row>
    <row r="1298" spans="1:11" ht="15" hidden="1" customHeight="1">
      <c r="A1298" s="776"/>
      <c r="B1298" s="2068"/>
      <c r="C1298" s="2068"/>
      <c r="D1298" s="2068"/>
      <c r="E1298" s="1322"/>
      <c r="F1298" s="1322"/>
      <c r="G1298" s="1322"/>
      <c r="H1298" s="1322"/>
      <c r="I1298" s="1322"/>
      <c r="J1298" s="1322"/>
      <c r="K1298" s="1322"/>
    </row>
    <row r="1299" spans="1:11" ht="15" hidden="1" customHeight="1">
      <c r="A1299" s="776"/>
      <c r="B1299" s="1315" t="s">
        <v>1640</v>
      </c>
      <c r="C1299" s="1315"/>
      <c r="D1299" s="1316" t="s">
        <v>12395</v>
      </c>
      <c r="E1299" s="1315"/>
      <c r="F1299" s="1315"/>
      <c r="G1299" s="1315"/>
      <c r="H1299" s="1315"/>
      <c r="I1299" s="1317">
        <f t="shared" si="150"/>
        <v>0</v>
      </c>
      <c r="J1299" s="1317" t="e">
        <f>I1299*#REF!</f>
        <v>#REF!</v>
      </c>
      <c r="K1299" s="1317" t="e">
        <f t="shared" si="151"/>
        <v>#REF!</v>
      </c>
    </row>
    <row r="1300" spans="1:11" ht="15" hidden="1" customHeight="1">
      <c r="A1300" s="776"/>
      <c r="B1300" s="2068"/>
      <c r="C1300" s="2068"/>
      <c r="D1300" s="2068"/>
      <c r="E1300" s="1322"/>
      <c r="F1300" s="1322"/>
      <c r="G1300" s="1322"/>
      <c r="H1300" s="1322"/>
      <c r="I1300" s="1322"/>
      <c r="J1300" s="1322"/>
      <c r="K1300" s="1322"/>
    </row>
    <row r="1301" spans="1:11" ht="15" hidden="1" customHeight="1">
      <c r="A1301" s="776"/>
      <c r="B1301" s="1315" t="s">
        <v>1648</v>
      </c>
      <c r="C1301" s="1315"/>
      <c r="D1301" s="1316" t="s">
        <v>12396</v>
      </c>
      <c r="E1301" s="1315"/>
      <c r="F1301" s="1315"/>
      <c r="G1301" s="1315"/>
      <c r="H1301" s="1315"/>
      <c r="I1301" s="1317">
        <f t="shared" si="150"/>
        <v>0</v>
      </c>
      <c r="J1301" s="1317" t="e">
        <f>I1301*#REF!</f>
        <v>#REF!</v>
      </c>
      <c r="K1301" s="1317" t="e">
        <f t="shared" si="151"/>
        <v>#REF!</v>
      </c>
    </row>
    <row r="1302" spans="1:11" ht="15" hidden="1" customHeight="1">
      <c r="A1302" s="776"/>
      <c r="B1302" s="2068"/>
      <c r="C1302" s="2068"/>
      <c r="D1302" s="2068"/>
      <c r="E1302" s="1322"/>
      <c r="F1302" s="1322"/>
      <c r="G1302" s="1322"/>
      <c r="H1302" s="1322"/>
      <c r="I1302" s="1322"/>
      <c r="J1302" s="1322"/>
      <c r="K1302" s="1322"/>
    </row>
    <row r="1303" spans="1:11" ht="15" hidden="1" customHeight="1">
      <c r="A1303" s="776"/>
      <c r="B1303" s="1315" t="s">
        <v>12397</v>
      </c>
      <c r="C1303" s="1315"/>
      <c r="D1303" s="1316" t="s">
        <v>12398</v>
      </c>
      <c r="E1303" s="1315"/>
      <c r="F1303" s="1315"/>
      <c r="G1303" s="1315"/>
      <c r="H1303" s="1315"/>
      <c r="I1303" s="1317">
        <f t="shared" si="150"/>
        <v>0</v>
      </c>
      <c r="J1303" s="1317" t="e">
        <f>I1303*#REF!</f>
        <v>#REF!</v>
      </c>
      <c r="K1303" s="1317" t="e">
        <f t="shared" si="151"/>
        <v>#REF!</v>
      </c>
    </row>
    <row r="1304" spans="1:11" ht="15" hidden="1" customHeight="1">
      <c r="A1304" s="776"/>
      <c r="B1304" s="2068"/>
      <c r="C1304" s="2068"/>
      <c r="D1304" s="2068"/>
      <c r="E1304" s="1322"/>
      <c r="F1304" s="1322"/>
      <c r="G1304" s="1322"/>
      <c r="H1304" s="1322"/>
      <c r="I1304" s="1322"/>
      <c r="J1304" s="1322"/>
      <c r="K1304" s="1322"/>
    </row>
    <row r="1305" spans="1:11" ht="15" hidden="1" customHeight="1">
      <c r="A1305" s="776"/>
      <c r="B1305" s="1315" t="s">
        <v>12399</v>
      </c>
      <c r="C1305" s="1315"/>
      <c r="D1305" s="1316" t="s">
        <v>12400</v>
      </c>
      <c r="E1305" s="1315"/>
      <c r="F1305" s="1315"/>
      <c r="G1305" s="1315"/>
      <c r="H1305" s="1315"/>
      <c r="I1305" s="1317">
        <f t="shared" si="150"/>
        <v>0</v>
      </c>
      <c r="J1305" s="1317" t="e">
        <f>I1305*#REF!</f>
        <v>#REF!</v>
      </c>
      <c r="K1305" s="1317" t="e">
        <f t="shared" si="151"/>
        <v>#REF!</v>
      </c>
    </row>
    <row r="1306" spans="1:11" ht="15" hidden="1" customHeight="1">
      <c r="A1306" s="776"/>
      <c r="B1306" s="2068"/>
      <c r="C1306" s="2068"/>
      <c r="D1306" s="2068"/>
      <c r="E1306" s="1322"/>
      <c r="F1306" s="1322"/>
      <c r="G1306" s="1322"/>
      <c r="H1306" s="1322"/>
      <c r="I1306" s="1322"/>
      <c r="J1306" s="1322"/>
      <c r="K1306" s="1322"/>
    </row>
    <row r="1307" spans="1:11" ht="15" hidden="1" customHeight="1">
      <c r="A1307" s="776"/>
      <c r="B1307" s="1318" t="s">
        <v>12401</v>
      </c>
      <c r="C1307" s="1318"/>
      <c r="D1307" s="1319" t="s">
        <v>12402</v>
      </c>
      <c r="E1307" s="1318"/>
      <c r="F1307" s="1318"/>
      <c r="G1307" s="1318"/>
      <c r="H1307" s="1318"/>
      <c r="I1307" s="1318"/>
      <c r="J1307" s="1318"/>
      <c r="K1307" s="1318"/>
    </row>
    <row r="1308" spans="1:11" ht="15" hidden="1" customHeight="1">
      <c r="A1308" s="776"/>
      <c r="B1308" s="1315" t="s">
        <v>12403</v>
      </c>
      <c r="C1308" s="1315"/>
      <c r="D1308" s="1316" t="s">
        <v>12404</v>
      </c>
      <c r="E1308" s="1315"/>
      <c r="F1308" s="1315"/>
      <c r="G1308" s="1315"/>
      <c r="H1308" s="1315"/>
      <c r="I1308" s="1317">
        <f t="shared" si="150"/>
        <v>0</v>
      </c>
      <c r="J1308" s="1317" t="e">
        <f>I1308*#REF!</f>
        <v>#REF!</v>
      </c>
      <c r="K1308" s="1317" t="e">
        <f t="shared" si="151"/>
        <v>#REF!</v>
      </c>
    </row>
    <row r="1309" spans="1:11" ht="15" hidden="1" customHeight="1">
      <c r="A1309" s="776"/>
      <c r="B1309" s="2068"/>
      <c r="C1309" s="2068"/>
      <c r="D1309" s="2068"/>
      <c r="E1309" s="1322"/>
      <c r="F1309" s="1322"/>
      <c r="G1309" s="1322"/>
      <c r="H1309" s="1322"/>
      <c r="I1309" s="1322"/>
      <c r="J1309" s="1322"/>
      <c r="K1309" s="1322"/>
    </row>
    <row r="1310" spans="1:11" ht="15" hidden="1" customHeight="1">
      <c r="A1310" s="776"/>
      <c r="B1310" s="1315" t="s">
        <v>12405</v>
      </c>
      <c r="C1310" s="1315"/>
      <c r="D1310" s="1316" t="s">
        <v>12406</v>
      </c>
      <c r="E1310" s="1315"/>
      <c r="F1310" s="1315"/>
      <c r="G1310" s="1315"/>
      <c r="H1310" s="1315"/>
      <c r="I1310" s="1317">
        <f t="shared" si="150"/>
        <v>0</v>
      </c>
      <c r="J1310" s="1317" t="e">
        <f>I1310*#REF!</f>
        <v>#REF!</v>
      </c>
      <c r="K1310" s="1317" t="e">
        <f t="shared" si="151"/>
        <v>#REF!</v>
      </c>
    </row>
    <row r="1311" spans="1:11" ht="15" hidden="1" customHeight="1">
      <c r="A1311" s="776"/>
      <c r="B1311" s="2068"/>
      <c r="C1311" s="2068"/>
      <c r="D1311" s="2068"/>
      <c r="E1311" s="1322"/>
      <c r="F1311" s="1322"/>
      <c r="G1311" s="1322"/>
      <c r="H1311" s="1322"/>
      <c r="I1311" s="1322"/>
      <c r="J1311" s="1322"/>
      <c r="K1311" s="1322"/>
    </row>
    <row r="1312" spans="1:11" ht="15" hidden="1" customHeight="1">
      <c r="A1312" s="776"/>
      <c r="B1312" s="1315" t="s">
        <v>12407</v>
      </c>
      <c r="C1312" s="1315"/>
      <c r="D1312" s="1316" t="s">
        <v>12398</v>
      </c>
      <c r="E1312" s="1315"/>
      <c r="F1312" s="1315"/>
      <c r="G1312" s="1315"/>
      <c r="H1312" s="1315"/>
      <c r="I1312" s="1317">
        <f t="shared" si="150"/>
        <v>0</v>
      </c>
      <c r="J1312" s="1317" t="e">
        <f>I1312*#REF!</f>
        <v>#REF!</v>
      </c>
      <c r="K1312" s="1317" t="e">
        <f t="shared" si="151"/>
        <v>#REF!</v>
      </c>
    </row>
    <row r="1313" spans="1:11" ht="15" hidden="1" customHeight="1">
      <c r="A1313" s="776"/>
      <c r="B1313" s="2068"/>
      <c r="C1313" s="2068"/>
      <c r="D1313" s="2068"/>
      <c r="E1313" s="1322"/>
      <c r="F1313" s="1322"/>
      <c r="G1313" s="1322"/>
      <c r="H1313" s="1322"/>
      <c r="I1313" s="1322"/>
      <c r="J1313" s="1322"/>
      <c r="K1313" s="1322"/>
    </row>
    <row r="1314" spans="1:11" ht="15" hidden="1" customHeight="1">
      <c r="A1314" s="776"/>
      <c r="B1314" s="1315" t="s">
        <v>12408</v>
      </c>
      <c r="C1314" s="1315"/>
      <c r="D1314" s="1316" t="s">
        <v>12396</v>
      </c>
      <c r="E1314" s="1315"/>
      <c r="F1314" s="1315"/>
      <c r="G1314" s="1315"/>
      <c r="H1314" s="1315"/>
      <c r="I1314" s="1317">
        <f t="shared" si="150"/>
        <v>0</v>
      </c>
      <c r="J1314" s="1317" t="e">
        <f>I1314*#REF!</f>
        <v>#REF!</v>
      </c>
      <c r="K1314" s="1317" t="e">
        <f t="shared" si="151"/>
        <v>#REF!</v>
      </c>
    </row>
    <row r="1315" spans="1:11" ht="15" hidden="1" customHeight="1">
      <c r="A1315" s="776"/>
      <c r="B1315" s="2068"/>
      <c r="C1315" s="2068"/>
      <c r="D1315" s="2068"/>
      <c r="E1315" s="1322"/>
      <c r="F1315" s="1322"/>
      <c r="G1315" s="1322"/>
      <c r="H1315" s="1322"/>
      <c r="I1315" s="1322"/>
      <c r="J1315" s="1322"/>
      <c r="K1315" s="1322"/>
    </row>
    <row r="1316" spans="1:11" ht="15" hidden="1" customHeight="1">
      <c r="A1316" s="776"/>
      <c r="B1316" s="1315" t="s">
        <v>12409</v>
      </c>
      <c r="C1316" s="1315"/>
      <c r="D1316" s="1316" t="s">
        <v>12410</v>
      </c>
      <c r="E1316" s="1315"/>
      <c r="F1316" s="1315"/>
      <c r="G1316" s="1315"/>
      <c r="H1316" s="1315"/>
      <c r="I1316" s="1317">
        <f t="shared" si="150"/>
        <v>0</v>
      </c>
      <c r="J1316" s="1317" t="e">
        <f>I1316*#REF!</f>
        <v>#REF!</v>
      </c>
      <c r="K1316" s="1317" t="e">
        <f t="shared" si="151"/>
        <v>#REF!</v>
      </c>
    </row>
    <row r="1317" spans="1:11" ht="15" hidden="1" customHeight="1">
      <c r="A1317" s="776"/>
      <c r="B1317" s="2068"/>
      <c r="C1317" s="2068"/>
      <c r="D1317" s="2068"/>
      <c r="E1317" s="1322"/>
      <c r="F1317" s="1322"/>
      <c r="G1317" s="1322"/>
      <c r="H1317" s="1322"/>
      <c r="I1317" s="1322"/>
      <c r="J1317" s="1322"/>
      <c r="K1317" s="1322"/>
    </row>
    <row r="1318" spans="1:11" ht="15" hidden="1" customHeight="1">
      <c r="A1318" s="776"/>
      <c r="B1318" s="1318" t="s">
        <v>12411</v>
      </c>
      <c r="C1318" s="1318"/>
      <c r="D1318" s="1319" t="s">
        <v>12412</v>
      </c>
      <c r="E1318" s="1318"/>
      <c r="F1318" s="1318"/>
      <c r="G1318" s="1318"/>
      <c r="H1318" s="1318"/>
      <c r="I1318" s="1318"/>
      <c r="J1318" s="1318"/>
      <c r="K1318" s="1318"/>
    </row>
    <row r="1319" spans="1:11" ht="15" hidden="1" customHeight="1">
      <c r="A1319" s="776"/>
      <c r="B1319" s="1315" t="s">
        <v>12413</v>
      </c>
      <c r="C1319" s="1315"/>
      <c r="D1319" s="1316" t="s">
        <v>12414</v>
      </c>
      <c r="E1319" s="1315"/>
      <c r="F1319" s="1315"/>
      <c r="G1319" s="1315"/>
      <c r="H1319" s="1315"/>
      <c r="I1319" s="1317">
        <f t="shared" si="150"/>
        <v>0</v>
      </c>
      <c r="J1319" s="1317" t="e">
        <f>I1319*#REF!</f>
        <v>#REF!</v>
      </c>
      <c r="K1319" s="1317" t="e">
        <f t="shared" si="151"/>
        <v>#REF!</v>
      </c>
    </row>
    <row r="1320" spans="1:11" ht="15" hidden="1" customHeight="1">
      <c r="A1320" s="776"/>
      <c r="B1320" s="2068"/>
      <c r="C1320" s="2068"/>
      <c r="D1320" s="2077"/>
      <c r="E1320" s="1322"/>
      <c r="F1320" s="1322"/>
      <c r="G1320" s="1322"/>
      <c r="H1320" s="1322"/>
      <c r="I1320" s="1322"/>
      <c r="J1320" s="1322"/>
      <c r="K1320" s="1322"/>
    </row>
    <row r="1321" spans="1:11" ht="15" hidden="1" customHeight="1">
      <c r="A1321" s="776"/>
      <c r="B1321" s="1315" t="s">
        <v>12415</v>
      </c>
      <c r="C1321" s="1315"/>
      <c r="D1321" s="1316" t="s">
        <v>12416</v>
      </c>
      <c r="E1321" s="1315"/>
      <c r="F1321" s="1315"/>
      <c r="G1321" s="1315"/>
      <c r="H1321" s="1315"/>
      <c r="I1321" s="1317">
        <f t="shared" si="150"/>
        <v>0</v>
      </c>
      <c r="J1321" s="1317" t="e">
        <f>I1321*#REF!</f>
        <v>#REF!</v>
      </c>
      <c r="K1321" s="1317" t="e">
        <f t="shared" si="151"/>
        <v>#REF!</v>
      </c>
    </row>
    <row r="1322" spans="1:11" ht="15" hidden="1" customHeight="1">
      <c r="A1322" s="776"/>
      <c r="B1322" s="2068"/>
      <c r="C1322" s="2068"/>
      <c r="D1322" s="2077"/>
      <c r="E1322" s="1322"/>
      <c r="F1322" s="1322"/>
      <c r="G1322" s="1322"/>
      <c r="H1322" s="1322"/>
      <c r="I1322" s="1322"/>
      <c r="J1322" s="1322"/>
      <c r="K1322" s="1322"/>
    </row>
    <row r="1323" spans="1:11" ht="15" hidden="1" customHeight="1">
      <c r="A1323" s="776"/>
      <c r="B1323" s="1315" t="s">
        <v>12417</v>
      </c>
      <c r="C1323" s="1315"/>
      <c r="D1323" s="1316" t="s">
        <v>12396</v>
      </c>
      <c r="E1323" s="1315"/>
      <c r="F1323" s="1315"/>
      <c r="G1323" s="1315"/>
      <c r="H1323" s="1315"/>
      <c r="I1323" s="1317">
        <f t="shared" si="150"/>
        <v>0</v>
      </c>
      <c r="J1323" s="1317" t="e">
        <f>I1323*#REF!</f>
        <v>#REF!</v>
      </c>
      <c r="K1323" s="1317" t="e">
        <f t="shared" si="151"/>
        <v>#REF!</v>
      </c>
    </row>
    <row r="1324" spans="1:11" ht="15" hidden="1" customHeight="1">
      <c r="A1324" s="776"/>
      <c r="B1324" s="2068"/>
      <c r="C1324" s="2068"/>
      <c r="D1324" s="2077"/>
      <c r="E1324" s="1322"/>
      <c r="F1324" s="1322"/>
      <c r="G1324" s="1322"/>
      <c r="H1324" s="1322"/>
      <c r="I1324" s="1322"/>
      <c r="J1324" s="1322"/>
      <c r="K1324" s="1322"/>
    </row>
    <row r="1325" spans="1:11" ht="15" hidden="1" customHeight="1">
      <c r="A1325" s="776"/>
      <c r="B1325" s="1315" t="s">
        <v>12418</v>
      </c>
      <c r="C1325" s="1315"/>
      <c r="D1325" s="1316" t="s">
        <v>12398</v>
      </c>
      <c r="E1325" s="1315"/>
      <c r="F1325" s="1315"/>
      <c r="G1325" s="1315"/>
      <c r="H1325" s="1315"/>
      <c r="I1325" s="1317">
        <f t="shared" si="150"/>
        <v>0</v>
      </c>
      <c r="J1325" s="1317" t="e">
        <f>I1325*#REF!</f>
        <v>#REF!</v>
      </c>
      <c r="K1325" s="1317" t="e">
        <f t="shared" si="151"/>
        <v>#REF!</v>
      </c>
    </row>
    <row r="1326" spans="1:11" ht="15" hidden="1" customHeight="1">
      <c r="A1326" s="776"/>
      <c r="B1326" s="2068"/>
      <c r="C1326" s="2068"/>
      <c r="D1326" s="2068"/>
      <c r="E1326" s="1322"/>
      <c r="F1326" s="1322"/>
      <c r="G1326" s="1322"/>
      <c r="H1326" s="1322"/>
      <c r="I1326" s="1322"/>
      <c r="J1326" s="1322"/>
      <c r="K1326" s="1322"/>
    </row>
    <row r="1327" spans="1:11" ht="15" hidden="1" customHeight="1">
      <c r="A1327" s="776"/>
      <c r="B1327" s="1318" t="s">
        <v>12419</v>
      </c>
      <c r="C1327" s="1318"/>
      <c r="D1327" s="1319" t="s">
        <v>12420</v>
      </c>
      <c r="E1327" s="1318"/>
      <c r="F1327" s="1318"/>
      <c r="G1327" s="1318"/>
      <c r="H1327" s="1318"/>
      <c r="I1327" s="1318"/>
      <c r="J1327" s="1318"/>
      <c r="K1327" s="1318"/>
    </row>
    <row r="1328" spans="1:11" ht="15" hidden="1" customHeight="1">
      <c r="A1328" s="776"/>
      <c r="B1328" s="1315" t="s">
        <v>12421</v>
      </c>
      <c r="C1328" s="1315"/>
      <c r="D1328" s="1316" t="s">
        <v>12422</v>
      </c>
      <c r="E1328" s="1315"/>
      <c r="F1328" s="1315"/>
      <c r="G1328" s="1315"/>
      <c r="H1328" s="1315"/>
      <c r="I1328" s="1317">
        <f t="shared" si="150"/>
        <v>0</v>
      </c>
      <c r="J1328" s="1317" t="e">
        <f>I1328*#REF!</f>
        <v>#REF!</v>
      </c>
      <c r="K1328" s="1317" t="e">
        <f t="shared" si="151"/>
        <v>#REF!</v>
      </c>
    </row>
    <row r="1329" spans="1:11" ht="15" hidden="1" customHeight="1">
      <c r="A1329" s="776"/>
      <c r="B1329" s="2068"/>
      <c r="C1329" s="2068"/>
      <c r="D1329" s="2077"/>
      <c r="E1329" s="1322"/>
      <c r="F1329" s="1322"/>
      <c r="G1329" s="1322"/>
      <c r="H1329" s="1322"/>
      <c r="I1329" s="1322"/>
      <c r="J1329" s="1322"/>
      <c r="K1329" s="1322"/>
    </row>
    <row r="1330" spans="1:11" ht="15" hidden="1" customHeight="1">
      <c r="A1330" s="776"/>
      <c r="B1330" s="1315" t="s">
        <v>12423</v>
      </c>
      <c r="C1330" s="1315"/>
      <c r="D1330" s="1316" t="s">
        <v>12424</v>
      </c>
      <c r="E1330" s="1315"/>
      <c r="F1330" s="1315"/>
      <c r="G1330" s="1315"/>
      <c r="H1330" s="1315"/>
      <c r="I1330" s="1317">
        <f t="shared" si="150"/>
        <v>0</v>
      </c>
      <c r="J1330" s="1317" t="e">
        <f>I1330*#REF!</f>
        <v>#REF!</v>
      </c>
      <c r="K1330" s="1317" t="e">
        <f t="shared" si="151"/>
        <v>#REF!</v>
      </c>
    </row>
    <row r="1331" spans="1:11" ht="15" hidden="1" customHeight="1">
      <c r="A1331" s="776"/>
      <c r="B1331" s="2068"/>
      <c r="C1331" s="2068"/>
      <c r="D1331" s="2077"/>
      <c r="E1331" s="1322"/>
      <c r="F1331" s="1322"/>
      <c r="G1331" s="1322"/>
      <c r="H1331" s="1322"/>
      <c r="I1331" s="1322"/>
      <c r="J1331" s="1322"/>
      <c r="K1331" s="1322"/>
    </row>
    <row r="1332" spans="1:11" ht="15" hidden="1" customHeight="1">
      <c r="A1332" s="776"/>
      <c r="B1332" s="1315" t="s">
        <v>12425</v>
      </c>
      <c r="C1332" s="1315"/>
      <c r="D1332" s="1316" t="s">
        <v>12396</v>
      </c>
      <c r="E1332" s="1315"/>
      <c r="F1332" s="1315"/>
      <c r="G1332" s="1315"/>
      <c r="H1332" s="1315"/>
      <c r="I1332" s="1317">
        <f t="shared" si="150"/>
        <v>0</v>
      </c>
      <c r="J1332" s="1317" t="e">
        <f>I1332*#REF!</f>
        <v>#REF!</v>
      </c>
      <c r="K1332" s="1317" t="e">
        <f t="shared" si="151"/>
        <v>#REF!</v>
      </c>
    </row>
    <row r="1333" spans="1:11" ht="15" hidden="1" customHeight="1">
      <c r="A1333" s="776"/>
      <c r="B1333" s="2068"/>
      <c r="C1333" s="2068"/>
      <c r="D1333" s="2077"/>
      <c r="E1333" s="1322"/>
      <c r="F1333" s="1322"/>
      <c r="G1333" s="1322"/>
      <c r="H1333" s="1322"/>
      <c r="I1333" s="1322"/>
      <c r="J1333" s="1322"/>
      <c r="K1333" s="1322"/>
    </row>
    <row r="1334" spans="1:11" ht="15" hidden="1" customHeight="1">
      <c r="A1334" s="776"/>
      <c r="B1334" s="1315" t="s">
        <v>12426</v>
      </c>
      <c r="C1334" s="1315"/>
      <c r="D1334" s="1316" t="s">
        <v>1243</v>
      </c>
      <c r="E1334" s="1315"/>
      <c r="F1334" s="1315"/>
      <c r="G1334" s="1315"/>
      <c r="H1334" s="1315"/>
      <c r="I1334" s="1317">
        <f t="shared" si="150"/>
        <v>0</v>
      </c>
      <c r="J1334" s="1317" t="e">
        <f>I1334*#REF!</f>
        <v>#REF!</v>
      </c>
      <c r="K1334" s="1317" t="e">
        <f t="shared" si="151"/>
        <v>#REF!</v>
      </c>
    </row>
    <row r="1335" spans="1:11" ht="15" hidden="1" customHeight="1">
      <c r="A1335" s="776"/>
      <c r="B1335" s="2068"/>
      <c r="C1335" s="2068"/>
      <c r="D1335" s="2077"/>
      <c r="E1335" s="1322"/>
      <c r="F1335" s="1322"/>
      <c r="G1335" s="1322"/>
      <c r="H1335" s="1322"/>
      <c r="I1335" s="1322"/>
      <c r="J1335" s="1322"/>
      <c r="K1335" s="1322"/>
    </row>
    <row r="1336" spans="1:11" ht="15" hidden="1" customHeight="1">
      <c r="A1336" s="776"/>
      <c r="B1336" s="1315" t="s">
        <v>12427</v>
      </c>
      <c r="C1336" s="1315"/>
      <c r="D1336" s="1316" t="s">
        <v>11849</v>
      </c>
      <c r="E1336" s="1315"/>
      <c r="F1336" s="1315"/>
      <c r="G1336" s="1315"/>
      <c r="H1336" s="1315"/>
      <c r="I1336" s="1317">
        <f t="shared" si="150"/>
        <v>0</v>
      </c>
      <c r="J1336" s="1317" t="e">
        <f>I1336*#REF!</f>
        <v>#REF!</v>
      </c>
      <c r="K1336" s="1317" t="e">
        <f t="shared" si="151"/>
        <v>#REF!</v>
      </c>
    </row>
    <row r="1337" spans="1:11" ht="15" hidden="1" customHeight="1">
      <c r="A1337" s="776"/>
      <c r="B1337" s="2068"/>
      <c r="C1337" s="2068"/>
      <c r="D1337" s="2077"/>
      <c r="E1337" s="1322"/>
      <c r="F1337" s="1322"/>
      <c r="G1337" s="1322"/>
      <c r="H1337" s="1322"/>
      <c r="I1337" s="1322"/>
      <c r="J1337" s="1322"/>
      <c r="K1337" s="1322"/>
    </row>
    <row r="1338" spans="1:11" ht="15" hidden="1" customHeight="1">
      <c r="A1338" s="776"/>
      <c r="B1338" s="1315" t="s">
        <v>12428</v>
      </c>
      <c r="C1338" s="1315"/>
      <c r="D1338" s="1316" t="s">
        <v>12231</v>
      </c>
      <c r="E1338" s="1315"/>
      <c r="F1338" s="1315"/>
      <c r="G1338" s="1315"/>
      <c r="H1338" s="1315"/>
      <c r="I1338" s="1317">
        <f t="shared" si="150"/>
        <v>0</v>
      </c>
      <c r="J1338" s="1317" t="e">
        <f>I1338*#REF!</f>
        <v>#REF!</v>
      </c>
      <c r="K1338" s="1317" t="e">
        <f t="shared" si="151"/>
        <v>#REF!</v>
      </c>
    </row>
    <row r="1339" spans="1:11" ht="15" hidden="1" customHeight="1">
      <c r="A1339" s="776"/>
      <c r="B1339" s="2068"/>
      <c r="C1339" s="2068"/>
      <c r="D1339" s="2068"/>
      <c r="E1339" s="1322"/>
      <c r="F1339" s="1322"/>
      <c r="G1339" s="1322"/>
      <c r="H1339" s="1322"/>
      <c r="I1339" s="1322"/>
      <c r="J1339" s="1322"/>
      <c r="K1339" s="1322"/>
    </row>
    <row r="1340" spans="1:11" ht="15" hidden="1" customHeight="1">
      <c r="A1340" s="776"/>
      <c r="B1340" s="1318" t="s">
        <v>12429</v>
      </c>
      <c r="C1340" s="1318"/>
      <c r="D1340" s="1319" t="s">
        <v>12430</v>
      </c>
      <c r="E1340" s="1318"/>
      <c r="F1340" s="1318"/>
      <c r="G1340" s="1318"/>
      <c r="H1340" s="1318"/>
      <c r="I1340" s="1318"/>
      <c r="J1340" s="1318"/>
      <c r="K1340" s="1318"/>
    </row>
    <row r="1341" spans="1:11" ht="15" hidden="1" customHeight="1">
      <c r="A1341" s="776"/>
      <c r="B1341" s="1315" t="s">
        <v>12431</v>
      </c>
      <c r="C1341" s="1315"/>
      <c r="D1341" s="1316" t="s">
        <v>12432</v>
      </c>
      <c r="E1341" s="1315"/>
      <c r="F1341" s="1315"/>
      <c r="G1341" s="1315"/>
      <c r="H1341" s="1315"/>
      <c r="I1341" s="1317">
        <f t="shared" si="150"/>
        <v>0</v>
      </c>
      <c r="J1341" s="1317" t="e">
        <f>I1341*#REF!</f>
        <v>#REF!</v>
      </c>
      <c r="K1341" s="1317" t="e">
        <f t="shared" si="151"/>
        <v>#REF!</v>
      </c>
    </row>
    <row r="1342" spans="1:11" ht="15" hidden="1" customHeight="1">
      <c r="A1342" s="776"/>
      <c r="B1342" s="2068"/>
      <c r="C1342" s="2068"/>
      <c r="D1342" s="2068"/>
      <c r="E1342" s="1322"/>
      <c r="F1342" s="1322"/>
      <c r="G1342" s="1322"/>
      <c r="H1342" s="1322"/>
      <c r="I1342" s="1322"/>
      <c r="J1342" s="1322"/>
      <c r="K1342" s="1322"/>
    </row>
    <row r="1343" spans="1:11" ht="15" hidden="1" customHeight="1">
      <c r="A1343" s="776"/>
      <c r="B1343" s="1315" t="s">
        <v>12433</v>
      </c>
      <c r="C1343" s="1315"/>
      <c r="D1343" s="1316" t="s">
        <v>12434</v>
      </c>
      <c r="E1343" s="1315"/>
      <c r="F1343" s="1315"/>
      <c r="G1343" s="1315"/>
      <c r="H1343" s="1315"/>
      <c r="I1343" s="1317">
        <f t="shared" ref="I1343:I1388" si="161">H1343*G1343</f>
        <v>0</v>
      </c>
      <c r="J1343" s="1317" t="e">
        <f>I1343*#REF!</f>
        <v>#REF!</v>
      </c>
      <c r="K1343" s="1317" t="e">
        <f t="shared" ref="K1343:K1421" si="162">SUM(I1343:J1343)</f>
        <v>#REF!</v>
      </c>
    </row>
    <row r="1344" spans="1:11" ht="15" hidden="1" customHeight="1">
      <c r="A1344" s="776"/>
      <c r="B1344" s="2068"/>
      <c r="C1344" s="2068"/>
      <c r="D1344" s="2068"/>
      <c r="E1344" s="1322"/>
      <c r="F1344" s="1322"/>
      <c r="G1344" s="1322"/>
      <c r="H1344" s="1322"/>
      <c r="I1344" s="1322"/>
      <c r="J1344" s="1322"/>
      <c r="K1344" s="1322"/>
    </row>
    <row r="1345" spans="1:11" ht="15" hidden="1" customHeight="1">
      <c r="A1345" s="776"/>
      <c r="B1345" s="1315" t="s">
        <v>12435</v>
      </c>
      <c r="C1345" s="1315"/>
      <c r="D1345" s="1316" t="s">
        <v>12436</v>
      </c>
      <c r="E1345" s="1315"/>
      <c r="F1345" s="1315"/>
      <c r="G1345" s="1315"/>
      <c r="H1345" s="1315"/>
      <c r="I1345" s="1317">
        <f t="shared" si="161"/>
        <v>0</v>
      </c>
      <c r="J1345" s="1317" t="e">
        <f>I1345*#REF!</f>
        <v>#REF!</v>
      </c>
      <c r="K1345" s="1317" t="e">
        <f t="shared" si="162"/>
        <v>#REF!</v>
      </c>
    </row>
    <row r="1346" spans="1:11" ht="15" hidden="1" customHeight="1">
      <c r="A1346" s="776"/>
      <c r="B1346" s="2068"/>
      <c r="C1346" s="2068"/>
      <c r="D1346" s="2068"/>
      <c r="E1346" s="1322"/>
      <c r="F1346" s="1322"/>
      <c r="G1346" s="1322"/>
      <c r="H1346" s="1322"/>
      <c r="I1346" s="1322"/>
      <c r="J1346" s="1322"/>
      <c r="K1346" s="1322"/>
    </row>
    <row r="1347" spans="1:11" ht="15" hidden="1" customHeight="1">
      <c r="A1347" s="776"/>
      <c r="B1347" s="1315" t="s">
        <v>12437</v>
      </c>
      <c r="C1347" s="1315"/>
      <c r="D1347" s="1316" t="s">
        <v>12398</v>
      </c>
      <c r="E1347" s="1315"/>
      <c r="F1347" s="1315"/>
      <c r="G1347" s="1315"/>
      <c r="H1347" s="1315"/>
      <c r="I1347" s="1317">
        <f t="shared" si="161"/>
        <v>0</v>
      </c>
      <c r="J1347" s="1317" t="e">
        <f>I1347*#REF!</f>
        <v>#REF!</v>
      </c>
      <c r="K1347" s="1317" t="e">
        <f t="shared" si="162"/>
        <v>#REF!</v>
      </c>
    </row>
    <row r="1348" spans="1:11" ht="15" hidden="1" customHeight="1">
      <c r="A1348" s="776"/>
      <c r="B1348" s="2068"/>
      <c r="C1348" s="2068"/>
      <c r="D1348" s="2068"/>
      <c r="E1348" s="1322"/>
      <c r="F1348" s="1322"/>
      <c r="G1348" s="1322"/>
      <c r="H1348" s="1322"/>
      <c r="I1348" s="1322"/>
      <c r="J1348" s="1322"/>
      <c r="K1348" s="1322"/>
    </row>
    <row r="1349" spans="1:11" ht="15" hidden="1" customHeight="1">
      <c r="A1349" s="776"/>
      <c r="B1349" s="1318" t="s">
        <v>12438</v>
      </c>
      <c r="C1349" s="1318"/>
      <c r="D1349" s="1319" t="s">
        <v>12439</v>
      </c>
      <c r="E1349" s="1318"/>
      <c r="F1349" s="1318"/>
      <c r="G1349" s="1318"/>
      <c r="H1349" s="1318"/>
      <c r="I1349" s="1318"/>
      <c r="J1349" s="1318"/>
      <c r="K1349" s="1318"/>
    </row>
    <row r="1350" spans="1:11" ht="15" hidden="1" customHeight="1">
      <c r="A1350" s="776"/>
      <c r="B1350" s="1315" t="s">
        <v>12440</v>
      </c>
      <c r="C1350" s="1315"/>
      <c r="D1350" s="1316" t="s">
        <v>12432</v>
      </c>
      <c r="E1350" s="1315"/>
      <c r="F1350" s="1315"/>
      <c r="G1350" s="1315"/>
      <c r="H1350" s="1315"/>
      <c r="I1350" s="1317">
        <f t="shared" si="161"/>
        <v>0</v>
      </c>
      <c r="J1350" s="1317" t="e">
        <f>I1350*#REF!</f>
        <v>#REF!</v>
      </c>
      <c r="K1350" s="1317" t="e">
        <f t="shared" si="162"/>
        <v>#REF!</v>
      </c>
    </row>
    <row r="1351" spans="1:11" ht="15" hidden="1" customHeight="1">
      <c r="A1351" s="776"/>
      <c r="B1351" s="2068"/>
      <c r="C1351" s="2068"/>
      <c r="D1351" s="2068"/>
      <c r="E1351" s="1322"/>
      <c r="F1351" s="1322"/>
      <c r="G1351" s="1322"/>
      <c r="H1351" s="1322"/>
      <c r="I1351" s="1322"/>
      <c r="J1351" s="1322"/>
      <c r="K1351" s="1322"/>
    </row>
    <row r="1352" spans="1:11" ht="15" hidden="1" customHeight="1">
      <c r="A1352" s="776"/>
      <c r="B1352" s="1315" t="s">
        <v>12441</v>
      </c>
      <c r="C1352" s="1315"/>
      <c r="D1352" s="1316" t="s">
        <v>12442</v>
      </c>
      <c r="E1352" s="1315"/>
      <c r="F1352" s="1315"/>
      <c r="G1352" s="1315"/>
      <c r="H1352" s="1315"/>
      <c r="I1352" s="1317">
        <f t="shared" si="161"/>
        <v>0</v>
      </c>
      <c r="J1352" s="1317" t="e">
        <f>I1352*#REF!</f>
        <v>#REF!</v>
      </c>
      <c r="K1352" s="1317" t="e">
        <f t="shared" si="162"/>
        <v>#REF!</v>
      </c>
    </row>
    <row r="1353" spans="1:11" ht="15" hidden="1" customHeight="1">
      <c r="A1353" s="776"/>
      <c r="B1353" s="2068"/>
      <c r="C1353" s="2068"/>
      <c r="D1353" s="2068"/>
      <c r="E1353" s="1322"/>
      <c r="F1353" s="1322"/>
      <c r="G1353" s="1322"/>
      <c r="H1353" s="1322"/>
      <c r="I1353" s="1322"/>
      <c r="J1353" s="1322"/>
      <c r="K1353" s="1322"/>
    </row>
    <row r="1354" spans="1:11" ht="15" hidden="1" customHeight="1">
      <c r="A1354" s="776"/>
      <c r="B1354" s="1315" t="s">
        <v>12443</v>
      </c>
      <c r="C1354" s="1315"/>
      <c r="D1354" s="1316" t="s">
        <v>12444</v>
      </c>
      <c r="E1354" s="1315"/>
      <c r="F1354" s="1315"/>
      <c r="G1354" s="1315"/>
      <c r="H1354" s="1315"/>
      <c r="I1354" s="1317">
        <f t="shared" si="161"/>
        <v>0</v>
      </c>
      <c r="J1354" s="1317" t="e">
        <f>I1354*#REF!</f>
        <v>#REF!</v>
      </c>
      <c r="K1354" s="1317" t="e">
        <f t="shared" si="162"/>
        <v>#REF!</v>
      </c>
    </row>
    <row r="1355" spans="1:11" ht="15" hidden="1" customHeight="1">
      <c r="A1355" s="776"/>
      <c r="B1355" s="2068"/>
      <c r="C1355" s="2068"/>
      <c r="D1355" s="2068"/>
      <c r="E1355" s="1322"/>
      <c r="F1355" s="1322"/>
      <c r="G1355" s="1322"/>
      <c r="H1355" s="1322"/>
      <c r="I1355" s="1322"/>
      <c r="J1355" s="1322"/>
      <c r="K1355" s="1322"/>
    </row>
    <row r="1356" spans="1:11" ht="15" hidden="1" customHeight="1">
      <c r="A1356" s="776"/>
      <c r="B1356" s="1315" t="s">
        <v>12445</v>
      </c>
      <c r="C1356" s="1315"/>
      <c r="D1356" s="1316" t="s">
        <v>12446</v>
      </c>
      <c r="E1356" s="1315"/>
      <c r="F1356" s="1315"/>
      <c r="G1356" s="1315"/>
      <c r="H1356" s="1315"/>
      <c r="I1356" s="1317">
        <f t="shared" si="161"/>
        <v>0</v>
      </c>
      <c r="J1356" s="1317" t="e">
        <f>I1356*#REF!</f>
        <v>#REF!</v>
      </c>
      <c r="K1356" s="1317" t="e">
        <f t="shared" si="162"/>
        <v>#REF!</v>
      </c>
    </row>
    <row r="1357" spans="1:11" ht="15" hidden="1" customHeight="1">
      <c r="A1357" s="776"/>
      <c r="B1357" s="2068"/>
      <c r="C1357" s="2068"/>
      <c r="D1357" s="2068"/>
      <c r="E1357" s="1322"/>
      <c r="F1357" s="1322"/>
      <c r="G1357" s="1322"/>
      <c r="H1357" s="1322"/>
      <c r="I1357" s="1322"/>
      <c r="J1357" s="1322"/>
      <c r="K1357" s="1322"/>
    </row>
    <row r="1358" spans="1:11" ht="15" hidden="1" customHeight="1">
      <c r="A1358" s="776"/>
      <c r="B1358" s="1315" t="s">
        <v>12447</v>
      </c>
      <c r="C1358" s="1315"/>
      <c r="D1358" s="1316" t="s">
        <v>12396</v>
      </c>
      <c r="E1358" s="1315"/>
      <c r="F1358" s="1315"/>
      <c r="G1358" s="1315"/>
      <c r="H1358" s="1315"/>
      <c r="I1358" s="1317">
        <f t="shared" si="161"/>
        <v>0</v>
      </c>
      <c r="J1358" s="1317" t="e">
        <f>I1358*#REF!</f>
        <v>#REF!</v>
      </c>
      <c r="K1358" s="1317" t="e">
        <f t="shared" si="162"/>
        <v>#REF!</v>
      </c>
    </row>
    <row r="1359" spans="1:11" ht="15" hidden="1" customHeight="1">
      <c r="A1359" s="776"/>
      <c r="B1359" s="2068"/>
      <c r="C1359" s="2068"/>
      <c r="D1359" s="2068"/>
      <c r="E1359" s="1322"/>
      <c r="F1359" s="1322"/>
      <c r="G1359" s="1322"/>
      <c r="H1359" s="1322"/>
      <c r="I1359" s="1322"/>
      <c r="J1359" s="1322"/>
      <c r="K1359" s="1322"/>
    </row>
    <row r="1360" spans="1:11" ht="15" hidden="1" customHeight="1">
      <c r="A1360" s="776"/>
      <c r="B1360" s="1315" t="s">
        <v>12448</v>
      </c>
      <c r="C1360" s="1315"/>
      <c r="D1360" s="1316" t="s">
        <v>12449</v>
      </c>
      <c r="E1360" s="1315"/>
      <c r="F1360" s="1315"/>
      <c r="G1360" s="1315"/>
      <c r="H1360" s="1315"/>
      <c r="I1360" s="1317">
        <f t="shared" si="161"/>
        <v>0</v>
      </c>
      <c r="J1360" s="1317" t="e">
        <f>I1360*#REF!</f>
        <v>#REF!</v>
      </c>
      <c r="K1360" s="1317" t="e">
        <f t="shared" si="162"/>
        <v>#REF!</v>
      </c>
    </row>
    <row r="1361" spans="1:11" ht="15" hidden="1" customHeight="1">
      <c r="A1361" s="776"/>
      <c r="B1361" s="2068"/>
      <c r="C1361" s="2068"/>
      <c r="D1361" s="2068"/>
      <c r="E1361" s="1322"/>
      <c r="F1361" s="1322"/>
      <c r="G1361" s="1322"/>
      <c r="H1361" s="1322"/>
      <c r="I1361" s="1322"/>
      <c r="J1361" s="1322"/>
      <c r="K1361" s="1322"/>
    </row>
    <row r="1362" spans="1:11" ht="15" hidden="1" customHeight="1">
      <c r="A1362" s="776"/>
      <c r="B1362" s="1315" t="s">
        <v>12450</v>
      </c>
      <c r="C1362" s="1315"/>
      <c r="D1362" s="1316" t="s">
        <v>12400</v>
      </c>
      <c r="E1362" s="1315"/>
      <c r="F1362" s="1315"/>
      <c r="G1362" s="1315"/>
      <c r="H1362" s="1315"/>
      <c r="I1362" s="1317">
        <f t="shared" si="161"/>
        <v>0</v>
      </c>
      <c r="J1362" s="1317" t="e">
        <f>I1362*#REF!</f>
        <v>#REF!</v>
      </c>
      <c r="K1362" s="1317" t="e">
        <f t="shared" si="162"/>
        <v>#REF!</v>
      </c>
    </row>
    <row r="1363" spans="1:11" ht="15" hidden="1" customHeight="1">
      <c r="A1363" s="776"/>
      <c r="B1363" s="2068"/>
      <c r="C1363" s="2068"/>
      <c r="D1363" s="2068"/>
      <c r="E1363" s="1322"/>
      <c r="F1363" s="1322"/>
      <c r="G1363" s="1322"/>
      <c r="H1363" s="1322"/>
      <c r="I1363" s="1322"/>
      <c r="J1363" s="1322"/>
      <c r="K1363" s="1322"/>
    </row>
    <row r="1364" spans="1:11" ht="15" hidden="1" customHeight="1">
      <c r="A1364" s="776"/>
      <c r="B1364" s="1318" t="s">
        <v>232</v>
      </c>
      <c r="C1364" s="1318"/>
      <c r="D1364" s="1319" t="s">
        <v>233</v>
      </c>
      <c r="E1364" s="1318"/>
      <c r="F1364" s="1318"/>
      <c r="G1364" s="1318"/>
      <c r="H1364" s="1318"/>
      <c r="I1364" s="1318"/>
      <c r="J1364" s="1318"/>
      <c r="K1364" s="1318"/>
    </row>
    <row r="1365" spans="1:11" ht="15" hidden="1" customHeight="1">
      <c r="A1365" s="776"/>
      <c r="B1365" s="1285" t="s">
        <v>12451</v>
      </c>
      <c r="C1365" s="1285"/>
      <c r="D1365" s="1309" t="s">
        <v>12452</v>
      </c>
      <c r="E1365" s="1322"/>
      <c r="F1365" s="1322"/>
      <c r="G1365" s="1333"/>
      <c r="H1365" s="1310"/>
      <c r="I1365" s="1310">
        <f t="shared" si="161"/>
        <v>0</v>
      </c>
      <c r="J1365" s="1310" t="e">
        <f>I1365*#REF!</f>
        <v>#REF!</v>
      </c>
      <c r="K1365" s="1310" t="e">
        <f t="shared" si="162"/>
        <v>#REF!</v>
      </c>
    </row>
    <row r="1366" spans="1:11" ht="15" hidden="1" customHeight="1">
      <c r="A1366" s="776"/>
      <c r="B1366" s="1285" t="s">
        <v>1702</v>
      </c>
      <c r="C1366" s="1285"/>
      <c r="D1366" s="1309" t="s">
        <v>1703</v>
      </c>
      <c r="E1366" s="1322"/>
      <c r="F1366" s="1322"/>
      <c r="G1366" s="1333"/>
      <c r="H1366" s="1310"/>
      <c r="I1366" s="1310"/>
      <c r="J1366" s="1310"/>
      <c r="K1366" s="1310"/>
    </row>
    <row r="1367" spans="1:11" ht="15" hidden="1" customHeight="1">
      <c r="A1367" s="776"/>
      <c r="B1367" s="1285" t="s">
        <v>1704</v>
      </c>
      <c r="C1367" s="1285"/>
      <c r="D1367" s="2078" t="s">
        <v>12453</v>
      </c>
      <c r="E1367" s="2156"/>
      <c r="F1367" s="2156"/>
      <c r="G1367" s="1333" t="s">
        <v>322</v>
      </c>
      <c r="H1367" s="1310"/>
      <c r="I1367" s="1310">
        <f t="shared" ref="I1367:I1370" si="163">H1367*E1367</f>
        <v>0</v>
      </c>
      <c r="J1367" s="1310" t="e">
        <f>I1367*#REF!</f>
        <v>#REF!</v>
      </c>
      <c r="K1367" s="1310" t="e">
        <f t="shared" ref="K1367:K1370" si="164">SUM(I1367:J1367)</f>
        <v>#REF!</v>
      </c>
    </row>
    <row r="1368" spans="1:11" ht="15" hidden="1" customHeight="1">
      <c r="A1368" s="776"/>
      <c r="B1368" s="1285" t="s">
        <v>1707</v>
      </c>
      <c r="C1368" s="1285"/>
      <c r="D1368" s="2078" t="s">
        <v>12454</v>
      </c>
      <c r="E1368" s="2156"/>
      <c r="F1368" s="2156"/>
      <c r="G1368" s="1333" t="s">
        <v>322</v>
      </c>
      <c r="H1368" s="1310"/>
      <c r="I1368" s="1310">
        <f t="shared" si="163"/>
        <v>0</v>
      </c>
      <c r="J1368" s="1310" t="e">
        <f>I1368*#REF!</f>
        <v>#REF!</v>
      </c>
      <c r="K1368" s="1310" t="e">
        <f t="shared" si="164"/>
        <v>#REF!</v>
      </c>
    </row>
    <row r="1369" spans="1:11" ht="15" hidden="1" customHeight="1">
      <c r="A1369" s="776"/>
      <c r="B1369" s="1285" t="s">
        <v>1710</v>
      </c>
      <c r="C1369" s="1285"/>
      <c r="D1369" s="2078" t="s">
        <v>1709</v>
      </c>
      <c r="E1369" s="2156"/>
      <c r="F1369" s="2156"/>
      <c r="G1369" s="1333" t="s">
        <v>322</v>
      </c>
      <c r="H1369" s="1310"/>
      <c r="I1369" s="1310">
        <f t="shared" si="163"/>
        <v>0</v>
      </c>
      <c r="J1369" s="1310" t="e">
        <f>I1369*#REF!</f>
        <v>#REF!</v>
      </c>
      <c r="K1369" s="1310" t="e">
        <f t="shared" si="164"/>
        <v>#REF!</v>
      </c>
    </row>
    <row r="1370" spans="1:11" ht="15" hidden="1" customHeight="1">
      <c r="A1370" s="776"/>
      <c r="B1370" s="1285" t="s">
        <v>1713</v>
      </c>
      <c r="C1370" s="1285"/>
      <c r="D1370" s="2078" t="s">
        <v>12455</v>
      </c>
      <c r="E1370" s="2156"/>
      <c r="F1370" s="2156"/>
      <c r="G1370" s="1333" t="s">
        <v>322</v>
      </c>
      <c r="H1370" s="1310"/>
      <c r="I1370" s="1310">
        <f t="shared" si="163"/>
        <v>0</v>
      </c>
      <c r="J1370" s="1310" t="e">
        <f>I1370*#REF!</f>
        <v>#REF!</v>
      </c>
      <c r="K1370" s="1310" t="e">
        <f t="shared" si="164"/>
        <v>#REF!</v>
      </c>
    </row>
    <row r="1371" spans="1:11" ht="15" hidden="1" customHeight="1">
      <c r="A1371" s="776"/>
      <c r="B1371" s="1285"/>
      <c r="C1371" s="1285"/>
      <c r="D1371" s="1309"/>
      <c r="E1371" s="1322"/>
      <c r="F1371" s="1322"/>
      <c r="G1371" s="1333"/>
      <c r="H1371" s="1310"/>
      <c r="I1371" s="1310"/>
      <c r="J1371" s="1310"/>
      <c r="K1371" s="1310"/>
    </row>
    <row r="1372" spans="1:11" ht="15" hidden="1" customHeight="1">
      <c r="A1372" s="776"/>
      <c r="B1372" s="1285" t="s">
        <v>1716</v>
      </c>
      <c r="C1372" s="1285"/>
      <c r="D1372" s="1309" t="s">
        <v>12456</v>
      </c>
      <c r="E1372" s="1322"/>
      <c r="F1372" s="1322"/>
      <c r="G1372" s="1333"/>
      <c r="H1372" s="1310"/>
      <c r="I1372" s="1310">
        <f t="shared" si="161"/>
        <v>0</v>
      </c>
      <c r="J1372" s="1310" t="e">
        <f>I1372*#REF!</f>
        <v>#REF!</v>
      </c>
      <c r="K1372" s="1310" t="e">
        <f t="shared" si="162"/>
        <v>#REF!</v>
      </c>
    </row>
    <row r="1373" spans="1:11" ht="15" hidden="1" customHeight="1">
      <c r="A1373" s="776"/>
      <c r="B1373" s="1285" t="s">
        <v>1721</v>
      </c>
      <c r="C1373" s="1285"/>
      <c r="D1373" s="1309" t="s">
        <v>12457</v>
      </c>
      <c r="E1373" s="1322"/>
      <c r="F1373" s="1322"/>
      <c r="G1373" s="1333"/>
      <c r="H1373" s="1310"/>
      <c r="I1373" s="1310">
        <f t="shared" si="161"/>
        <v>0</v>
      </c>
      <c r="J1373" s="1310" t="e">
        <f>I1373*#REF!</f>
        <v>#REF!</v>
      </c>
      <c r="K1373" s="1310" t="e">
        <f t="shared" si="162"/>
        <v>#REF!</v>
      </c>
    </row>
    <row r="1374" spans="1:11" ht="15" hidden="1" customHeight="1">
      <c r="A1374" s="776"/>
      <c r="B1374" s="1285" t="s">
        <v>1726</v>
      </c>
      <c r="C1374" s="1285"/>
      <c r="D1374" s="1309" t="s">
        <v>12458</v>
      </c>
      <c r="E1374" s="1322"/>
      <c r="F1374" s="1322"/>
      <c r="G1374" s="1333"/>
      <c r="H1374" s="1310"/>
      <c r="I1374" s="1310">
        <f t="shared" si="161"/>
        <v>0</v>
      </c>
      <c r="J1374" s="1310" t="e">
        <f>I1374*#REF!</f>
        <v>#REF!</v>
      </c>
      <c r="K1374" s="1310" t="e">
        <f t="shared" si="162"/>
        <v>#REF!</v>
      </c>
    </row>
    <row r="1375" spans="1:11" ht="15" hidden="1" customHeight="1">
      <c r="A1375" s="776"/>
      <c r="B1375" s="1285" t="s">
        <v>1730</v>
      </c>
      <c r="C1375" s="1285"/>
      <c r="D1375" s="1309" t="s">
        <v>12459</v>
      </c>
      <c r="E1375" s="1322"/>
      <c r="F1375" s="1322"/>
      <c r="G1375" s="1333"/>
      <c r="H1375" s="1310"/>
      <c r="I1375" s="1310"/>
      <c r="J1375" s="1310"/>
      <c r="K1375" s="1310"/>
    </row>
    <row r="1376" spans="1:11" ht="15" hidden="1" customHeight="1">
      <c r="A1376" s="776"/>
      <c r="B1376" s="1285" t="s">
        <v>1732</v>
      </c>
      <c r="C1376" s="1285"/>
      <c r="D1376" s="2160" t="s">
        <v>12460</v>
      </c>
      <c r="E1376" s="1384"/>
      <c r="F1376" s="1384"/>
      <c r="G1376" s="2153" t="s">
        <v>347</v>
      </c>
      <c r="H1376" s="1310"/>
      <c r="I1376" s="1310">
        <f t="shared" ref="I1376:I1378" si="165">H1376*E1376</f>
        <v>0</v>
      </c>
      <c r="J1376" s="1310" t="e">
        <f>I1376*#REF!</f>
        <v>#REF!</v>
      </c>
      <c r="K1376" s="1310" t="e">
        <f t="shared" ref="K1376:K1378" si="166">SUM(I1376:J1376)</f>
        <v>#REF!</v>
      </c>
    </row>
    <row r="1377" spans="1:11" ht="15" hidden="1" customHeight="1">
      <c r="A1377" s="776"/>
      <c r="B1377" s="1285" t="s">
        <v>12461</v>
      </c>
      <c r="C1377" s="1285"/>
      <c r="D1377" s="2160" t="s">
        <v>12462</v>
      </c>
      <c r="E1377" s="1384"/>
      <c r="F1377" s="1384"/>
      <c r="G1377" s="2153" t="s">
        <v>347</v>
      </c>
      <c r="H1377" s="1310"/>
      <c r="I1377" s="1310">
        <f t="shared" si="165"/>
        <v>0</v>
      </c>
      <c r="J1377" s="1310" t="e">
        <f>I1377*#REF!</f>
        <v>#REF!</v>
      </c>
      <c r="K1377" s="1310" t="e">
        <f t="shared" si="166"/>
        <v>#REF!</v>
      </c>
    </row>
    <row r="1378" spans="1:11" ht="15" hidden="1" customHeight="1">
      <c r="A1378" s="776"/>
      <c r="B1378" s="1285" t="s">
        <v>12463</v>
      </c>
      <c r="C1378" s="1285" t="s">
        <v>12464</v>
      </c>
      <c r="D1378" s="2160" t="s">
        <v>12465</v>
      </c>
      <c r="E1378" s="1384"/>
      <c r="F1378" s="1384"/>
      <c r="G1378" s="2153" t="s">
        <v>347</v>
      </c>
      <c r="H1378" s="1310"/>
      <c r="I1378" s="1310">
        <f t="shared" si="165"/>
        <v>0</v>
      </c>
      <c r="J1378" s="1310" t="e">
        <f>I1378*#REF!</f>
        <v>#REF!</v>
      </c>
      <c r="K1378" s="1310" t="e">
        <f t="shared" si="166"/>
        <v>#REF!</v>
      </c>
    </row>
    <row r="1379" spans="1:11" ht="15" hidden="1" customHeight="1">
      <c r="A1379" s="776"/>
      <c r="B1379" s="1285"/>
      <c r="C1379" s="1285"/>
      <c r="D1379" s="1309"/>
      <c r="E1379" s="1322"/>
      <c r="F1379" s="1322"/>
      <c r="G1379" s="1333"/>
      <c r="H1379" s="1310"/>
      <c r="I1379" s="1310"/>
      <c r="J1379" s="1310"/>
      <c r="K1379" s="1310"/>
    </row>
    <row r="1380" spans="1:11" ht="15" hidden="1" customHeight="1">
      <c r="A1380" s="776"/>
      <c r="B1380" s="1285"/>
      <c r="C1380" s="1285"/>
      <c r="D1380" s="1309"/>
      <c r="E1380" s="1322"/>
      <c r="F1380" s="1322"/>
      <c r="G1380" s="1333"/>
      <c r="H1380" s="1310"/>
      <c r="I1380" s="1310"/>
      <c r="J1380" s="1310"/>
      <c r="K1380" s="1310"/>
    </row>
    <row r="1381" spans="1:11" ht="15" hidden="1" customHeight="1">
      <c r="A1381" s="776"/>
      <c r="B1381" s="1285" t="s">
        <v>12466</v>
      </c>
      <c r="C1381" s="1285"/>
      <c r="D1381" s="1309" t="s">
        <v>1557</v>
      </c>
      <c r="E1381" s="1322"/>
      <c r="F1381" s="1322"/>
      <c r="G1381" s="1333"/>
      <c r="H1381" s="1310"/>
      <c r="I1381" s="1310"/>
      <c r="J1381" s="1310"/>
      <c r="K1381" s="1310"/>
    </row>
    <row r="1382" spans="1:11" ht="15" hidden="1" customHeight="1">
      <c r="A1382" s="776"/>
      <c r="B1382" s="1285" t="s">
        <v>12467</v>
      </c>
      <c r="C1382" s="1285" t="s">
        <v>12468</v>
      </c>
      <c r="D1382" s="2078" t="s">
        <v>12469</v>
      </c>
      <c r="E1382" s="2156"/>
      <c r="F1382" s="2156"/>
      <c r="G1382" s="1333" t="s">
        <v>322</v>
      </c>
      <c r="H1382" s="1310"/>
      <c r="I1382" s="1310">
        <f>H1382*E1382</f>
        <v>0</v>
      </c>
      <c r="J1382" s="1310" t="e">
        <f>I1382*#REF!</f>
        <v>#REF!</v>
      </c>
      <c r="K1382" s="1310" t="e">
        <f>SUM(I1382:J1382)</f>
        <v>#REF!</v>
      </c>
    </row>
    <row r="1383" spans="1:11" ht="15" hidden="1" customHeight="1">
      <c r="A1383" s="776"/>
      <c r="B1383" s="1285"/>
      <c r="C1383" s="1285"/>
      <c r="D1383" s="1309"/>
      <c r="E1383" s="1322"/>
      <c r="F1383" s="1322"/>
      <c r="G1383" s="1333"/>
      <c r="H1383" s="1310"/>
      <c r="I1383" s="1310"/>
      <c r="J1383" s="1310"/>
      <c r="K1383" s="1310"/>
    </row>
    <row r="1384" spans="1:11" ht="15" hidden="1" customHeight="1">
      <c r="A1384" s="776"/>
      <c r="B1384" s="1285" t="s">
        <v>1736</v>
      </c>
      <c r="C1384" s="1285"/>
      <c r="D1384" s="1309" t="s">
        <v>12470</v>
      </c>
      <c r="E1384" s="1322"/>
      <c r="F1384" s="1322"/>
      <c r="G1384" s="1333"/>
      <c r="H1384" s="1310"/>
      <c r="I1384" s="1310"/>
      <c r="J1384" s="1310"/>
      <c r="K1384" s="1310"/>
    </row>
    <row r="1385" spans="1:11" ht="15" hidden="1" customHeight="1">
      <c r="A1385" s="776"/>
      <c r="B1385" s="1285"/>
      <c r="C1385" s="1285"/>
      <c r="D1385" s="2078" t="s">
        <v>1715</v>
      </c>
      <c r="E1385" s="2156"/>
      <c r="F1385" s="2156"/>
      <c r="G1385" s="1333" t="s">
        <v>322</v>
      </c>
      <c r="H1385" s="1310"/>
      <c r="I1385" s="1310">
        <f>H1385*E1385</f>
        <v>0</v>
      </c>
      <c r="J1385" s="1310" t="e">
        <f>I1385*#REF!</f>
        <v>#REF!</v>
      </c>
      <c r="K1385" s="1310" t="e">
        <f t="shared" ref="K1385" si="167">SUM(I1385:J1385)</f>
        <v>#REF!</v>
      </c>
    </row>
    <row r="1386" spans="1:11" ht="15" hidden="1" customHeight="1">
      <c r="A1386" s="776"/>
      <c r="B1386" s="1285"/>
      <c r="C1386" s="1285"/>
      <c r="D1386" s="1309"/>
      <c r="E1386" s="1322"/>
      <c r="F1386" s="1322"/>
      <c r="G1386" s="1333"/>
      <c r="H1386" s="1310"/>
      <c r="I1386" s="1310"/>
      <c r="J1386" s="1310"/>
      <c r="K1386" s="1310"/>
    </row>
    <row r="1387" spans="1:11" ht="15" hidden="1" customHeight="1">
      <c r="A1387" s="776"/>
      <c r="B1387" s="1285" t="s">
        <v>1740</v>
      </c>
      <c r="C1387" s="1285"/>
      <c r="D1387" s="1309" t="s">
        <v>12396</v>
      </c>
      <c r="E1387" s="1322"/>
      <c r="F1387" s="1322"/>
      <c r="G1387" s="1333"/>
      <c r="H1387" s="1310"/>
      <c r="I1387" s="1310">
        <f t="shared" si="161"/>
        <v>0</v>
      </c>
      <c r="J1387" s="1310" t="e">
        <f>I1387*#REF!</f>
        <v>#REF!</v>
      </c>
      <c r="K1387" s="1310" t="e">
        <f t="shared" si="162"/>
        <v>#REF!</v>
      </c>
    </row>
    <row r="1388" spans="1:11" ht="15" hidden="1" customHeight="1">
      <c r="A1388" s="776"/>
      <c r="B1388" s="1285" t="s">
        <v>1741</v>
      </c>
      <c r="C1388" s="1285"/>
      <c r="D1388" s="1309" t="s">
        <v>1586</v>
      </c>
      <c r="E1388" s="1322"/>
      <c r="F1388" s="1322"/>
      <c r="G1388" s="1333"/>
      <c r="H1388" s="1310"/>
      <c r="I1388" s="1310">
        <f t="shared" si="161"/>
        <v>0</v>
      </c>
      <c r="J1388" s="1310" t="e">
        <f>I1388*#REF!</f>
        <v>#REF!</v>
      </c>
      <c r="K1388" s="1310" t="e">
        <f t="shared" si="162"/>
        <v>#REF!</v>
      </c>
    </row>
    <row r="1389" spans="1:11" ht="15" hidden="1" customHeight="1">
      <c r="A1389" s="776"/>
      <c r="B1389" s="1285" t="s">
        <v>1746</v>
      </c>
      <c r="C1389" s="1285"/>
      <c r="D1389" s="1309" t="s">
        <v>12471</v>
      </c>
      <c r="E1389" s="1322"/>
      <c r="F1389" s="1322"/>
      <c r="G1389" s="1333"/>
      <c r="H1389" s="1310"/>
      <c r="I1389" s="1310"/>
      <c r="J1389" s="1310"/>
      <c r="K1389" s="1310"/>
    </row>
    <row r="1390" spans="1:11" ht="15" hidden="1" customHeight="1">
      <c r="A1390" s="776"/>
      <c r="B1390" s="1285" t="s">
        <v>1748</v>
      </c>
      <c r="C1390" s="1285"/>
      <c r="D1390" s="2076" t="s">
        <v>12472</v>
      </c>
      <c r="E1390" s="2156"/>
      <c r="F1390" s="2156"/>
      <c r="G1390" s="2072" t="s">
        <v>347</v>
      </c>
      <c r="H1390" s="1301"/>
      <c r="I1390" s="1310">
        <f>H1390*E1390</f>
        <v>0</v>
      </c>
      <c r="J1390" s="1310" t="e">
        <f>I1390*#REF!</f>
        <v>#REF!</v>
      </c>
      <c r="K1390" s="1310" t="e">
        <f t="shared" ref="K1390:K1391" si="168">SUM(I1390:J1390)</f>
        <v>#REF!</v>
      </c>
    </row>
    <row r="1391" spans="1:11" ht="15" hidden="1" customHeight="1">
      <c r="A1391" s="776"/>
      <c r="B1391" s="1285" t="s">
        <v>1749</v>
      </c>
      <c r="C1391" s="1285"/>
      <c r="D1391" s="2076" t="s">
        <v>12473</v>
      </c>
      <c r="E1391" s="2156"/>
      <c r="F1391" s="2156"/>
      <c r="G1391" s="2072" t="s">
        <v>347</v>
      </c>
      <c r="H1391" s="1301"/>
      <c r="I1391" s="1310">
        <f>H1391*E1391</f>
        <v>0</v>
      </c>
      <c r="J1391" s="1310" t="e">
        <f>I1391*#REF!</f>
        <v>#REF!</v>
      </c>
      <c r="K1391" s="1310" t="e">
        <f t="shared" si="168"/>
        <v>#REF!</v>
      </c>
    </row>
    <row r="1392" spans="1:11" ht="15" hidden="1" customHeight="1">
      <c r="A1392" s="776"/>
      <c r="B1392" s="1285"/>
      <c r="C1392" s="1285"/>
      <c r="D1392" s="2076"/>
      <c r="E1392" s="2156"/>
      <c r="F1392" s="2156"/>
      <c r="G1392" s="2072"/>
      <c r="H1392" s="1301"/>
      <c r="I1392" s="1310"/>
      <c r="J1392" s="1310"/>
      <c r="K1392" s="1310"/>
    </row>
    <row r="1393" spans="1:11" ht="15" hidden="1" customHeight="1">
      <c r="A1393" s="776"/>
      <c r="B1393" s="1285" t="s">
        <v>1750</v>
      </c>
      <c r="C1393" s="1285"/>
      <c r="D1393" s="2076" t="s">
        <v>550</v>
      </c>
      <c r="E1393" s="2156"/>
      <c r="F1393" s="2156"/>
      <c r="G1393" s="2072"/>
      <c r="H1393" s="1301"/>
      <c r="I1393" s="1310"/>
      <c r="J1393" s="1310"/>
      <c r="K1393" s="1310"/>
    </row>
    <row r="1394" spans="1:11" ht="15" hidden="1" customHeight="1">
      <c r="A1394" s="776"/>
      <c r="B1394" s="1285" t="s">
        <v>1751</v>
      </c>
      <c r="C1394" s="1285"/>
      <c r="D1394" s="2078" t="s">
        <v>1771</v>
      </c>
      <c r="E1394" s="2156"/>
      <c r="F1394" s="2156"/>
      <c r="G1394" s="2072" t="s">
        <v>322</v>
      </c>
      <c r="H1394" s="1301"/>
      <c r="I1394" s="1310">
        <f>H1394*E1394</f>
        <v>0</v>
      </c>
      <c r="J1394" s="1310" t="e">
        <f>I1394*#REF!</f>
        <v>#REF!</v>
      </c>
      <c r="K1394" s="1310" t="e">
        <f t="shared" ref="K1394:K1407" si="169">SUM(I1394:J1394)</f>
        <v>#REF!</v>
      </c>
    </row>
    <row r="1395" spans="1:11" ht="15" hidden="1" customHeight="1">
      <c r="A1395" s="776"/>
      <c r="B1395" s="1285" t="s">
        <v>1754</v>
      </c>
      <c r="C1395" s="1285"/>
      <c r="D1395" s="2078" t="s">
        <v>12474</v>
      </c>
      <c r="E1395" s="2156"/>
      <c r="F1395" s="2156"/>
      <c r="G1395" s="2072" t="s">
        <v>322</v>
      </c>
      <c r="H1395" s="1301"/>
      <c r="I1395" s="1310">
        <f>H1395*E1395</f>
        <v>0</v>
      </c>
      <c r="J1395" s="1310" t="e">
        <f>I1395*#REF!</f>
        <v>#REF!</v>
      </c>
      <c r="K1395" s="1310" t="e">
        <f t="shared" si="169"/>
        <v>#REF!</v>
      </c>
    </row>
    <row r="1396" spans="1:11" ht="15" hidden="1" customHeight="1">
      <c r="A1396" s="776"/>
      <c r="B1396" s="1285" t="s">
        <v>1757</v>
      </c>
      <c r="C1396" s="1285"/>
      <c r="D1396" s="2078" t="s">
        <v>12475</v>
      </c>
      <c r="E1396" s="2156"/>
      <c r="F1396" s="2156"/>
      <c r="G1396" s="2072" t="s">
        <v>322</v>
      </c>
      <c r="H1396" s="1301"/>
      <c r="I1396" s="1310">
        <f t="shared" ref="I1396:I1407" si="170">H1396*E1396</f>
        <v>0</v>
      </c>
      <c r="J1396" s="1310" t="e">
        <f>I1396*#REF!</f>
        <v>#REF!</v>
      </c>
      <c r="K1396" s="1310" t="e">
        <f t="shared" si="169"/>
        <v>#REF!</v>
      </c>
    </row>
    <row r="1397" spans="1:11" ht="15" hidden="1" customHeight="1">
      <c r="A1397" s="776"/>
      <c r="B1397" s="1285" t="s">
        <v>1760</v>
      </c>
      <c r="C1397" s="1285"/>
      <c r="D1397" s="2078" t="s">
        <v>12476</v>
      </c>
      <c r="E1397" s="2156"/>
      <c r="F1397" s="2156"/>
      <c r="G1397" s="2072" t="s">
        <v>322</v>
      </c>
      <c r="H1397" s="1301"/>
      <c r="I1397" s="1310">
        <f t="shared" si="170"/>
        <v>0</v>
      </c>
      <c r="J1397" s="1310" t="e">
        <f>I1397*#REF!</f>
        <v>#REF!</v>
      </c>
      <c r="K1397" s="1310" t="e">
        <f t="shared" si="169"/>
        <v>#REF!</v>
      </c>
    </row>
    <row r="1398" spans="1:11" ht="15" hidden="1" customHeight="1">
      <c r="A1398" s="776"/>
      <c r="B1398" s="1285" t="s">
        <v>1763</v>
      </c>
      <c r="C1398" s="1285"/>
      <c r="D1398" s="2078" t="s">
        <v>12477</v>
      </c>
      <c r="E1398" s="2156"/>
      <c r="F1398" s="2156"/>
      <c r="G1398" s="2072" t="s">
        <v>322</v>
      </c>
      <c r="H1398" s="1301"/>
      <c r="I1398" s="1310">
        <f t="shared" si="170"/>
        <v>0</v>
      </c>
      <c r="J1398" s="1310" t="e">
        <f>I1398*#REF!</f>
        <v>#REF!</v>
      </c>
      <c r="K1398" s="1310" t="e">
        <f t="shared" si="169"/>
        <v>#REF!</v>
      </c>
    </row>
    <row r="1399" spans="1:11" ht="15" hidden="1" customHeight="1">
      <c r="A1399" s="776"/>
      <c r="B1399" s="1285" t="s">
        <v>1766</v>
      </c>
      <c r="C1399" s="1285"/>
      <c r="D1399" s="2078" t="s">
        <v>12478</v>
      </c>
      <c r="E1399" s="2156"/>
      <c r="F1399" s="2156"/>
      <c r="G1399" s="2072" t="s">
        <v>322</v>
      </c>
      <c r="H1399" s="1301"/>
      <c r="I1399" s="1310">
        <f t="shared" si="170"/>
        <v>0</v>
      </c>
      <c r="J1399" s="1310" t="e">
        <f>I1399*#REF!</f>
        <v>#REF!</v>
      </c>
      <c r="K1399" s="1310" t="e">
        <f t="shared" si="169"/>
        <v>#REF!</v>
      </c>
    </row>
    <row r="1400" spans="1:11" ht="15" hidden="1" customHeight="1">
      <c r="A1400" s="776"/>
      <c r="B1400" s="1285" t="s">
        <v>1769</v>
      </c>
      <c r="C1400" s="1285"/>
      <c r="D1400" s="2078" t="s">
        <v>12479</v>
      </c>
      <c r="E1400" s="2156"/>
      <c r="F1400" s="2156"/>
      <c r="G1400" s="2072" t="s">
        <v>347</v>
      </c>
      <c r="H1400" s="1301"/>
      <c r="I1400" s="1310">
        <f t="shared" si="170"/>
        <v>0</v>
      </c>
      <c r="J1400" s="1310" t="e">
        <f>I1400*#REF!</f>
        <v>#REF!</v>
      </c>
      <c r="K1400" s="1310" t="e">
        <f t="shared" si="169"/>
        <v>#REF!</v>
      </c>
    </row>
    <row r="1401" spans="1:11" ht="15" hidden="1" customHeight="1">
      <c r="A1401" s="776"/>
      <c r="B1401" s="1285" t="s">
        <v>12480</v>
      </c>
      <c r="C1401" s="1285"/>
      <c r="D1401" s="2078" t="s">
        <v>12481</v>
      </c>
      <c r="E1401" s="2156"/>
      <c r="F1401" s="2156"/>
      <c r="G1401" s="2072" t="s">
        <v>322</v>
      </c>
      <c r="H1401" s="1301"/>
      <c r="I1401" s="1310">
        <f t="shared" si="170"/>
        <v>0</v>
      </c>
      <c r="J1401" s="1310" t="e">
        <f>I1401*#REF!</f>
        <v>#REF!</v>
      </c>
      <c r="K1401" s="1310" t="e">
        <f t="shared" si="169"/>
        <v>#REF!</v>
      </c>
    </row>
    <row r="1402" spans="1:11" ht="15" hidden="1" customHeight="1">
      <c r="A1402" s="776"/>
      <c r="B1402" s="1285" t="s">
        <v>12482</v>
      </c>
      <c r="C1402" s="1285"/>
      <c r="D1402" s="2078" t="s">
        <v>12483</v>
      </c>
      <c r="E1402" s="2156"/>
      <c r="F1402" s="2156"/>
      <c r="G1402" s="2072" t="s">
        <v>322</v>
      </c>
      <c r="H1402" s="1301"/>
      <c r="I1402" s="1310">
        <f t="shared" si="170"/>
        <v>0</v>
      </c>
      <c r="J1402" s="1310" t="e">
        <f>I1402*#REF!</f>
        <v>#REF!</v>
      </c>
      <c r="K1402" s="1310" t="e">
        <f t="shared" si="169"/>
        <v>#REF!</v>
      </c>
    </row>
    <row r="1403" spans="1:11" ht="15" hidden="1" customHeight="1">
      <c r="A1403" s="776"/>
      <c r="B1403" s="1285" t="s">
        <v>12484</v>
      </c>
      <c r="C1403" s="1285"/>
      <c r="D1403" s="2078" t="s">
        <v>12485</v>
      </c>
      <c r="E1403" s="2156"/>
      <c r="F1403" s="2156"/>
      <c r="G1403" s="2072" t="s">
        <v>322</v>
      </c>
      <c r="H1403" s="1301"/>
      <c r="I1403" s="1310">
        <f t="shared" si="170"/>
        <v>0</v>
      </c>
      <c r="J1403" s="1310" t="e">
        <f>I1403*#REF!</f>
        <v>#REF!</v>
      </c>
      <c r="K1403" s="1310" t="e">
        <f t="shared" si="169"/>
        <v>#REF!</v>
      </c>
    </row>
    <row r="1404" spans="1:11" ht="15" hidden="1" customHeight="1">
      <c r="A1404" s="776"/>
      <c r="B1404" s="1285" t="s">
        <v>12486</v>
      </c>
      <c r="C1404" s="1285"/>
      <c r="D1404" s="2078" t="s">
        <v>12487</v>
      </c>
      <c r="E1404" s="2156"/>
      <c r="F1404" s="2156"/>
      <c r="G1404" s="2072" t="s">
        <v>322</v>
      </c>
      <c r="H1404" s="1301"/>
      <c r="I1404" s="1310">
        <f t="shared" si="170"/>
        <v>0</v>
      </c>
      <c r="J1404" s="1310" t="e">
        <f>I1404*#REF!</f>
        <v>#REF!</v>
      </c>
      <c r="K1404" s="1310" t="e">
        <f t="shared" si="169"/>
        <v>#REF!</v>
      </c>
    </row>
    <row r="1405" spans="1:11" ht="15" hidden="1" customHeight="1">
      <c r="A1405" s="776"/>
      <c r="B1405" s="1285" t="s">
        <v>12488</v>
      </c>
      <c r="C1405" s="1285"/>
      <c r="D1405" s="2078" t="s">
        <v>12489</v>
      </c>
      <c r="E1405" s="2156"/>
      <c r="F1405" s="2156"/>
      <c r="G1405" s="2072" t="s">
        <v>322</v>
      </c>
      <c r="H1405" s="1301"/>
      <c r="I1405" s="1310">
        <f t="shared" si="170"/>
        <v>0</v>
      </c>
      <c r="J1405" s="1310" t="e">
        <f>I1405*#REF!</f>
        <v>#REF!</v>
      </c>
      <c r="K1405" s="1310" t="e">
        <f t="shared" si="169"/>
        <v>#REF!</v>
      </c>
    </row>
    <row r="1406" spans="1:11" ht="15" hidden="1" customHeight="1">
      <c r="A1406" s="776"/>
      <c r="B1406" s="1285" t="s">
        <v>12490</v>
      </c>
      <c r="C1406" s="1285"/>
      <c r="D1406" s="2078" t="s">
        <v>12491</v>
      </c>
      <c r="E1406" s="2156"/>
      <c r="F1406" s="2156"/>
      <c r="G1406" s="2072" t="s">
        <v>322</v>
      </c>
      <c r="H1406" s="1301"/>
      <c r="I1406" s="1310">
        <f t="shared" si="170"/>
        <v>0</v>
      </c>
      <c r="J1406" s="1310" t="e">
        <f>I1406*#REF!</f>
        <v>#REF!</v>
      </c>
      <c r="K1406" s="1310" t="e">
        <f t="shared" si="169"/>
        <v>#REF!</v>
      </c>
    </row>
    <row r="1407" spans="1:11" ht="15" hidden="1" customHeight="1">
      <c r="A1407" s="776"/>
      <c r="B1407" s="1285" t="s">
        <v>12492</v>
      </c>
      <c r="C1407" s="1285"/>
      <c r="D1407" s="2161" t="s">
        <v>12493</v>
      </c>
      <c r="E1407" s="2156"/>
      <c r="F1407" s="2156"/>
      <c r="G1407" s="2072" t="s">
        <v>347</v>
      </c>
      <c r="H1407" s="1301"/>
      <c r="I1407" s="1310">
        <f t="shared" si="170"/>
        <v>0</v>
      </c>
      <c r="J1407" s="1310" t="e">
        <f>I1407*#REF!</f>
        <v>#REF!</v>
      </c>
      <c r="K1407" s="1310" t="e">
        <f t="shared" si="169"/>
        <v>#REF!</v>
      </c>
    </row>
    <row r="1408" spans="1:11" ht="15" hidden="1" customHeight="1">
      <c r="A1408" s="776"/>
      <c r="B1408" s="2068"/>
      <c r="C1408" s="2068"/>
      <c r="D1408" s="2068"/>
      <c r="E1408" s="1322"/>
      <c r="F1408" s="1322"/>
      <c r="G1408" s="1322"/>
      <c r="H1408" s="1322"/>
      <c r="I1408" s="1322"/>
      <c r="J1408" s="1322"/>
      <c r="K1408" s="1322"/>
    </row>
    <row r="1409" spans="1:11" ht="15" hidden="1" customHeight="1">
      <c r="A1409" s="776"/>
      <c r="B1409" s="1318" t="s">
        <v>12494</v>
      </c>
      <c r="C1409" s="1318"/>
      <c r="D1409" s="1319" t="s">
        <v>219</v>
      </c>
      <c r="E1409" s="1318"/>
      <c r="F1409" s="1318"/>
      <c r="G1409" s="1318"/>
      <c r="H1409" s="1318"/>
      <c r="I1409" s="1318"/>
      <c r="J1409" s="1318"/>
      <c r="K1409" s="1318"/>
    </row>
    <row r="1410" spans="1:11" ht="15" hidden="1" customHeight="1">
      <c r="A1410" s="776"/>
      <c r="B1410" s="1315" t="s">
        <v>12495</v>
      </c>
      <c r="C1410" s="1315"/>
      <c r="D1410" s="1316" t="s">
        <v>10916</v>
      </c>
      <c r="E1410" s="1315"/>
      <c r="F1410" s="1315"/>
      <c r="G1410" s="1315"/>
      <c r="H1410" s="1315"/>
      <c r="I1410" s="1315"/>
      <c r="J1410" s="1315"/>
      <c r="K1410" s="1315"/>
    </row>
    <row r="1411" spans="1:11" ht="15" hidden="1" customHeight="1">
      <c r="A1411" s="776"/>
      <c r="B1411" s="1285" t="s">
        <v>12496</v>
      </c>
      <c r="C1411" s="1285"/>
      <c r="D1411" s="1309" t="s">
        <v>10918</v>
      </c>
      <c r="E1411" s="1322"/>
      <c r="F1411" s="1322"/>
      <c r="G1411" s="1322" t="s">
        <v>368</v>
      </c>
      <c r="H1411" s="1310"/>
      <c r="I1411" s="1310">
        <f>H1411*E1411</f>
        <v>0</v>
      </c>
      <c r="J1411" s="1310" t="e">
        <f>I1411*#REF!</f>
        <v>#REF!</v>
      </c>
      <c r="K1411" s="1310" t="e">
        <f t="shared" si="162"/>
        <v>#REF!</v>
      </c>
    </row>
    <row r="1412" spans="1:11" ht="15" hidden="1" customHeight="1">
      <c r="A1412" s="776"/>
      <c r="B1412" s="1285" t="s">
        <v>12497</v>
      </c>
      <c r="C1412" s="1285"/>
      <c r="D1412" s="1309" t="s">
        <v>12187</v>
      </c>
      <c r="E1412" s="1322"/>
      <c r="F1412" s="1322"/>
      <c r="G1412" s="1322" t="s">
        <v>368</v>
      </c>
      <c r="H1412" s="1310"/>
      <c r="I1412" s="1310">
        <f t="shared" ref="I1412:I1421" si="171">H1412*E1412</f>
        <v>0</v>
      </c>
      <c r="J1412" s="1310" t="e">
        <f>I1412*#REF!</f>
        <v>#REF!</v>
      </c>
      <c r="K1412" s="1310" t="e">
        <f t="shared" si="162"/>
        <v>#REF!</v>
      </c>
    </row>
    <row r="1413" spans="1:11" ht="15" hidden="1" customHeight="1">
      <c r="A1413" s="776"/>
      <c r="B1413" s="1285" t="s">
        <v>12498</v>
      </c>
      <c r="C1413" s="1285"/>
      <c r="D1413" s="1309" t="s">
        <v>445</v>
      </c>
      <c r="E1413" s="1322"/>
      <c r="F1413" s="1322"/>
      <c r="G1413" s="1322" t="s">
        <v>368</v>
      </c>
      <c r="H1413" s="1310"/>
      <c r="I1413" s="1310">
        <f t="shared" si="171"/>
        <v>0</v>
      </c>
      <c r="J1413" s="1310" t="e">
        <f>I1413*#REF!</f>
        <v>#REF!</v>
      </c>
      <c r="K1413" s="1310" t="e">
        <f t="shared" si="162"/>
        <v>#REF!</v>
      </c>
    </row>
    <row r="1414" spans="1:11" ht="15" hidden="1" customHeight="1">
      <c r="A1414" s="776"/>
      <c r="B1414" s="2068"/>
      <c r="C1414" s="2068"/>
      <c r="D1414" s="2077"/>
      <c r="E1414" s="1322"/>
      <c r="F1414" s="1322"/>
      <c r="G1414" s="1322"/>
      <c r="H1414" s="1322"/>
      <c r="I1414" s="1322"/>
      <c r="J1414" s="1322"/>
      <c r="K1414" s="1322"/>
    </row>
    <row r="1415" spans="1:11" ht="15" hidden="1" customHeight="1">
      <c r="A1415" s="776"/>
      <c r="B1415" s="1315" t="s">
        <v>12499</v>
      </c>
      <c r="C1415" s="1315"/>
      <c r="D1415" s="1316" t="s">
        <v>450</v>
      </c>
      <c r="E1415" s="1315"/>
      <c r="F1415" s="1315"/>
      <c r="G1415" s="1315"/>
      <c r="H1415" s="1315"/>
      <c r="I1415" s="1315"/>
      <c r="J1415" s="1315"/>
      <c r="K1415" s="1315"/>
    </row>
    <row r="1416" spans="1:11" ht="15" hidden="1" customHeight="1">
      <c r="A1416" s="776"/>
      <c r="B1416" s="1285" t="s">
        <v>12500</v>
      </c>
      <c r="C1416" s="1285"/>
      <c r="D1416" s="1309" t="s">
        <v>452</v>
      </c>
      <c r="E1416" s="1322"/>
      <c r="F1416" s="1322"/>
      <c r="G1416" s="1322" t="s">
        <v>368</v>
      </c>
      <c r="H1416" s="1310"/>
      <c r="I1416" s="1310">
        <f t="shared" si="171"/>
        <v>0</v>
      </c>
      <c r="J1416" s="1310" t="e">
        <f>I1416*#REF!</f>
        <v>#REF!</v>
      </c>
      <c r="K1416" s="1310" t="e">
        <f t="shared" si="162"/>
        <v>#REF!</v>
      </c>
    </row>
    <row r="1417" spans="1:11" ht="15" hidden="1" customHeight="1">
      <c r="A1417" s="776"/>
      <c r="B1417" s="1285" t="s">
        <v>12501</v>
      </c>
      <c r="C1417" s="1285"/>
      <c r="D1417" s="1309" t="s">
        <v>12192</v>
      </c>
      <c r="E1417" s="1322"/>
      <c r="F1417" s="1322"/>
      <c r="G1417" s="1322" t="s">
        <v>368</v>
      </c>
      <c r="H1417" s="1310"/>
      <c r="I1417" s="1310">
        <f t="shared" si="171"/>
        <v>0</v>
      </c>
      <c r="J1417" s="1310" t="e">
        <f>I1417*#REF!</f>
        <v>#REF!</v>
      </c>
      <c r="K1417" s="1310" t="e">
        <f t="shared" si="162"/>
        <v>#REF!</v>
      </c>
    </row>
    <row r="1418" spans="1:11" ht="15" hidden="1" customHeight="1">
      <c r="A1418" s="776"/>
      <c r="B1418" s="2068"/>
      <c r="C1418" s="2068"/>
      <c r="D1418" s="2077"/>
      <c r="E1418" s="1322"/>
      <c r="F1418" s="1322"/>
      <c r="G1418" s="1322"/>
      <c r="H1418" s="1322"/>
      <c r="I1418" s="1322"/>
      <c r="J1418" s="1322"/>
      <c r="K1418" s="1322"/>
    </row>
    <row r="1419" spans="1:11" ht="15" hidden="1" customHeight="1">
      <c r="A1419" s="776"/>
      <c r="B1419" s="1315" t="s">
        <v>12502</v>
      </c>
      <c r="C1419" s="1315"/>
      <c r="D1419" s="1316" t="s">
        <v>12194</v>
      </c>
      <c r="E1419" s="1315"/>
      <c r="F1419" s="1315"/>
      <c r="G1419" s="1315"/>
      <c r="H1419" s="1315"/>
      <c r="I1419" s="1315"/>
      <c r="J1419" s="1315"/>
      <c r="K1419" s="1315"/>
    </row>
    <row r="1420" spans="1:11" ht="15" hidden="1" customHeight="1">
      <c r="A1420" s="776"/>
      <c r="B1420" s="1285" t="s">
        <v>12503</v>
      </c>
      <c r="C1420" s="1285"/>
      <c r="D1420" s="1309" t="s">
        <v>12196</v>
      </c>
      <c r="E1420" s="1322"/>
      <c r="F1420" s="1322"/>
      <c r="G1420" s="1322" t="s">
        <v>322</v>
      </c>
      <c r="H1420" s="1310"/>
      <c r="I1420" s="1310">
        <f t="shared" si="171"/>
        <v>0</v>
      </c>
      <c r="J1420" s="1310" t="e">
        <f>I1420*#REF!</f>
        <v>#REF!</v>
      </c>
      <c r="K1420" s="1310" t="e">
        <f t="shared" si="162"/>
        <v>#REF!</v>
      </c>
    </row>
    <row r="1421" spans="1:11" ht="15" hidden="1" customHeight="1">
      <c r="A1421" s="776"/>
      <c r="B1421" s="1285" t="s">
        <v>12504</v>
      </c>
      <c r="C1421" s="1285"/>
      <c r="D1421" s="1309" t="s">
        <v>12200</v>
      </c>
      <c r="E1421" s="1322"/>
      <c r="F1421" s="1322"/>
      <c r="G1421" s="1322" t="s">
        <v>322</v>
      </c>
      <c r="H1421" s="1310"/>
      <c r="I1421" s="1310">
        <f t="shared" si="171"/>
        <v>0</v>
      </c>
      <c r="J1421" s="1310" t="e">
        <f>I1421*#REF!</f>
        <v>#REF!</v>
      </c>
      <c r="K1421" s="1310" t="e">
        <f t="shared" si="162"/>
        <v>#REF!</v>
      </c>
    </row>
    <row r="1422" spans="1:11" ht="15" hidden="1" customHeight="1">
      <c r="A1422" s="776"/>
      <c r="B1422" s="1321"/>
      <c r="C1422" s="1331"/>
      <c r="D1422" s="1378"/>
      <c r="E1422" s="1322"/>
      <c r="F1422" s="1322"/>
      <c r="G1422" s="1333"/>
      <c r="H1422" s="1310"/>
      <c r="I1422" s="1310"/>
      <c r="J1422" s="1310"/>
      <c r="K1422" s="1310"/>
    </row>
    <row r="1423" spans="1:11" ht="15" hidden="1" customHeight="1">
      <c r="A1423" s="776"/>
      <c r="B1423" s="1334" t="s">
        <v>234</v>
      </c>
      <c r="C1423" s="2491" t="s">
        <v>146</v>
      </c>
      <c r="D1423" s="2491"/>
      <c r="E1423" s="2491"/>
      <c r="F1423" s="2491"/>
      <c r="G1423" s="2491"/>
      <c r="H1423" s="2491"/>
      <c r="I1423" s="2491"/>
      <c r="J1423" s="2491"/>
      <c r="K1423" s="2491"/>
    </row>
    <row r="1424" spans="1:11" ht="15" hidden="1" customHeight="1">
      <c r="A1424" s="776"/>
      <c r="B1424" s="2492" t="s">
        <v>259</v>
      </c>
      <c r="C1424" s="2492" t="s">
        <v>260</v>
      </c>
      <c r="D1424" s="2492" t="s">
        <v>131</v>
      </c>
      <c r="E1424" s="2492" t="s">
        <v>261</v>
      </c>
      <c r="F1424" s="1359"/>
      <c r="G1424" s="2492" t="s">
        <v>262</v>
      </c>
      <c r="H1424" s="2492" t="s">
        <v>11051</v>
      </c>
      <c r="I1424" s="2492" t="s">
        <v>11052</v>
      </c>
      <c r="J1424" s="1359" t="s">
        <v>265</v>
      </c>
      <c r="K1424" s="2492" t="s">
        <v>11053</v>
      </c>
    </row>
    <row r="1425" spans="1:11" ht="15" hidden="1" customHeight="1">
      <c r="A1425" s="776"/>
      <c r="B1425" s="2492"/>
      <c r="C1425" s="2492"/>
      <c r="D1425" s="2492"/>
      <c r="E1425" s="2492"/>
      <c r="F1425" s="1359"/>
      <c r="G1425" s="2492"/>
      <c r="H1425" s="2492"/>
      <c r="I1425" s="2492"/>
      <c r="J1425" s="1360"/>
      <c r="K1425" s="2492"/>
    </row>
    <row r="1426" spans="1:11" ht="15" hidden="1" customHeight="1">
      <c r="A1426" s="776"/>
      <c r="B1426" s="1318" t="s">
        <v>235</v>
      </c>
      <c r="C1426" s="1318"/>
      <c r="D1426" s="1319" t="s">
        <v>236</v>
      </c>
      <c r="E1426" s="1318"/>
      <c r="F1426" s="1318"/>
      <c r="G1426" s="1318" t="s">
        <v>912</v>
      </c>
      <c r="H1426" s="1318"/>
      <c r="I1426" s="1318"/>
      <c r="J1426" s="1318"/>
      <c r="K1426" s="1318"/>
    </row>
    <row r="1427" spans="1:11" ht="15" hidden="1" customHeight="1">
      <c r="A1427" s="776"/>
      <c r="B1427" s="1318" t="s">
        <v>237</v>
      </c>
      <c r="C1427" s="1318"/>
      <c r="D1427" s="1319" t="s">
        <v>238</v>
      </c>
      <c r="E1427" s="1318"/>
      <c r="F1427" s="1318"/>
      <c r="G1427" s="1318"/>
      <c r="H1427" s="1318"/>
      <c r="I1427" s="1318"/>
      <c r="J1427" s="1318"/>
      <c r="K1427" s="1318"/>
    </row>
    <row r="1428" spans="1:11" ht="15" hidden="1" customHeight="1">
      <c r="A1428" s="776"/>
      <c r="B1428" s="1315" t="s">
        <v>12505</v>
      </c>
      <c r="C1428" s="1315"/>
      <c r="D1428" s="1316" t="s">
        <v>12506</v>
      </c>
      <c r="E1428" s="1315"/>
      <c r="F1428" s="1315"/>
      <c r="G1428" s="1315"/>
      <c r="H1428" s="1315"/>
      <c r="I1428" s="1315"/>
      <c r="J1428" s="1315"/>
      <c r="K1428" s="1315"/>
    </row>
    <row r="1429" spans="1:11" ht="15" hidden="1" customHeight="1">
      <c r="A1429" s="776"/>
      <c r="B1429" s="1285" t="s">
        <v>12507</v>
      </c>
      <c r="C1429" s="1285"/>
      <c r="D1429" s="1309" t="s">
        <v>12508</v>
      </c>
      <c r="E1429" s="1285"/>
      <c r="F1429" s="1285"/>
      <c r="G1429" s="1285" t="s">
        <v>322</v>
      </c>
      <c r="H1429" s="1310"/>
      <c r="I1429" s="1310">
        <f>H1429*E1429</f>
        <v>0</v>
      </c>
      <c r="J1429" s="1310" t="e">
        <f>I1429*#REF!</f>
        <v>#REF!</v>
      </c>
      <c r="K1429" s="1310" t="e">
        <f t="shared" ref="K1429:K1492" si="172">SUM(I1429:J1429)</f>
        <v>#REF!</v>
      </c>
    </row>
    <row r="1430" spans="1:11" ht="15" hidden="1" customHeight="1">
      <c r="A1430" s="776"/>
      <c r="B1430" s="1285" t="s">
        <v>12509</v>
      </c>
      <c r="C1430" s="1285"/>
      <c r="D1430" s="1309" t="s">
        <v>1921</v>
      </c>
      <c r="E1430" s="1285"/>
      <c r="F1430" s="1285"/>
      <c r="G1430" s="1285" t="s">
        <v>322</v>
      </c>
      <c r="H1430" s="1310"/>
      <c r="I1430" s="1310">
        <f t="shared" ref="I1430:I1434" si="173">H1430*E1430</f>
        <v>0</v>
      </c>
      <c r="J1430" s="1310" t="e">
        <f>I1430*#REF!</f>
        <v>#REF!</v>
      </c>
      <c r="K1430" s="1310" t="e">
        <f t="shared" si="172"/>
        <v>#REF!</v>
      </c>
    </row>
    <row r="1431" spans="1:11" ht="15" hidden="1" customHeight="1">
      <c r="A1431" s="776"/>
      <c r="B1431" s="2068"/>
      <c r="C1431" s="2068"/>
      <c r="D1431" s="2077"/>
      <c r="E1431" s="1322"/>
      <c r="F1431" s="1322"/>
      <c r="G1431" s="1322"/>
      <c r="H1431" s="1322"/>
      <c r="I1431" s="1322"/>
      <c r="J1431" s="1322"/>
      <c r="K1431" s="1322"/>
    </row>
    <row r="1432" spans="1:11" ht="15" hidden="1" customHeight="1">
      <c r="A1432" s="776"/>
      <c r="B1432" s="1315" t="s">
        <v>1780</v>
      </c>
      <c r="C1432" s="1315"/>
      <c r="D1432" s="1316" t="s">
        <v>1781</v>
      </c>
      <c r="E1432" s="1315"/>
      <c r="F1432" s="1315"/>
      <c r="G1432" s="1315"/>
      <c r="H1432" s="1315"/>
      <c r="I1432" s="1315"/>
      <c r="J1432" s="1315"/>
      <c r="K1432" s="1315"/>
    </row>
    <row r="1433" spans="1:11" ht="15" hidden="1" customHeight="1">
      <c r="A1433" s="776"/>
      <c r="B1433" s="1285" t="s">
        <v>1782</v>
      </c>
      <c r="C1433" s="1285"/>
      <c r="D1433" s="1309" t="s">
        <v>12510</v>
      </c>
      <c r="E1433" s="1285"/>
      <c r="F1433" s="1285"/>
      <c r="G1433" s="1285" t="s">
        <v>322</v>
      </c>
      <c r="H1433" s="1310"/>
      <c r="I1433" s="1310">
        <f t="shared" si="173"/>
        <v>0</v>
      </c>
      <c r="J1433" s="1310" t="e">
        <f>I1433*#REF!</f>
        <v>#REF!</v>
      </c>
      <c r="K1433" s="1310" t="e">
        <f t="shared" si="172"/>
        <v>#REF!</v>
      </c>
    </row>
    <row r="1434" spans="1:11" ht="15" hidden="1" customHeight="1">
      <c r="A1434" s="776"/>
      <c r="B1434" s="1285" t="s">
        <v>1785</v>
      </c>
      <c r="C1434" s="1285"/>
      <c r="D1434" s="1309" t="s">
        <v>12511</v>
      </c>
      <c r="E1434" s="1285"/>
      <c r="F1434" s="1285"/>
      <c r="G1434" s="1285" t="s">
        <v>322</v>
      </c>
      <c r="H1434" s="1310"/>
      <c r="I1434" s="1310">
        <f t="shared" si="173"/>
        <v>0</v>
      </c>
      <c r="J1434" s="1310" t="e">
        <f>I1434*#REF!</f>
        <v>#REF!</v>
      </c>
      <c r="K1434" s="1310" t="e">
        <f t="shared" si="172"/>
        <v>#REF!</v>
      </c>
    </row>
    <row r="1435" spans="1:11" ht="15" hidden="1" customHeight="1">
      <c r="A1435" s="776"/>
      <c r="B1435" s="1285" t="s">
        <v>12512</v>
      </c>
      <c r="C1435" s="1285"/>
      <c r="D1435" s="2154" t="s">
        <v>12513</v>
      </c>
      <c r="E1435" s="1384"/>
      <c r="F1435" s="1384"/>
      <c r="G1435" s="1384" t="s">
        <v>322</v>
      </c>
      <c r="H1435" s="1310"/>
      <c r="I1435" s="1310">
        <f>H1435*E1435</f>
        <v>0</v>
      </c>
      <c r="J1435" s="1310" t="e">
        <f>I1435*#REF!</f>
        <v>#REF!</v>
      </c>
      <c r="K1435" s="1310" t="e">
        <f t="shared" si="172"/>
        <v>#REF!</v>
      </c>
    </row>
    <row r="1436" spans="1:11" ht="15" hidden="1" customHeight="1">
      <c r="A1436" s="776"/>
      <c r="B1436" s="1285" t="s">
        <v>12514</v>
      </c>
      <c r="C1436" s="1285"/>
      <c r="D1436" s="2154" t="s">
        <v>12515</v>
      </c>
      <c r="E1436" s="1384"/>
      <c r="F1436" s="1384"/>
      <c r="G1436" s="1384" t="s">
        <v>322</v>
      </c>
      <c r="H1436" s="1310"/>
      <c r="I1436" s="1310">
        <f>H1436*E1436</f>
        <v>0</v>
      </c>
      <c r="J1436" s="1310" t="e">
        <f>I1436*#REF!</f>
        <v>#REF!</v>
      </c>
      <c r="K1436" s="1310" t="e">
        <f t="shared" si="172"/>
        <v>#REF!</v>
      </c>
    </row>
    <row r="1437" spans="1:11" ht="15" hidden="1" customHeight="1">
      <c r="A1437" s="776"/>
      <c r="B1437" s="1285" t="s">
        <v>12516</v>
      </c>
      <c r="C1437" s="1285"/>
      <c r="D1437" s="2154" t="s">
        <v>12517</v>
      </c>
      <c r="E1437" s="1384"/>
      <c r="F1437" s="1384"/>
      <c r="G1437" s="1384" t="s">
        <v>322</v>
      </c>
      <c r="H1437" s="1310"/>
      <c r="I1437" s="1310">
        <f t="shared" ref="I1437:I1438" si="174">H1437*E1437</f>
        <v>0</v>
      </c>
      <c r="J1437" s="1310" t="e">
        <f>I1437*#REF!</f>
        <v>#REF!</v>
      </c>
      <c r="K1437" s="1310" t="e">
        <f t="shared" si="172"/>
        <v>#REF!</v>
      </c>
    </row>
    <row r="1438" spans="1:11" ht="15" hidden="1" customHeight="1">
      <c r="A1438" s="776"/>
      <c r="B1438" s="1285" t="s">
        <v>12518</v>
      </c>
      <c r="C1438" s="1285"/>
      <c r="D1438" s="2154" t="s">
        <v>12519</v>
      </c>
      <c r="E1438" s="1384"/>
      <c r="F1438" s="1384"/>
      <c r="G1438" s="1384" t="s">
        <v>322</v>
      </c>
      <c r="H1438" s="1310"/>
      <c r="I1438" s="1310">
        <f t="shared" si="174"/>
        <v>0</v>
      </c>
      <c r="J1438" s="1310" t="e">
        <f>I1438*#REF!</f>
        <v>#REF!</v>
      </c>
      <c r="K1438" s="1310" t="e">
        <f t="shared" si="172"/>
        <v>#REF!</v>
      </c>
    </row>
    <row r="1439" spans="1:11" ht="15" hidden="1" customHeight="1">
      <c r="A1439" s="776"/>
      <c r="B1439" s="1285"/>
      <c r="C1439" s="1285"/>
      <c r="D1439" s="1309"/>
      <c r="E1439" s="1285"/>
      <c r="F1439" s="1285"/>
      <c r="G1439" s="1333"/>
      <c r="H1439" s="1310"/>
      <c r="I1439" s="1310"/>
      <c r="J1439" s="1310"/>
      <c r="K1439" s="1310"/>
    </row>
    <row r="1440" spans="1:11" ht="15" hidden="1" customHeight="1">
      <c r="A1440" s="776"/>
      <c r="B1440" s="1285" t="s">
        <v>1788</v>
      </c>
      <c r="C1440" s="1285"/>
      <c r="D1440" s="1309" t="s">
        <v>12520</v>
      </c>
      <c r="E1440" s="1285"/>
      <c r="F1440" s="1285"/>
      <c r="G1440" s="1333"/>
      <c r="H1440" s="1310"/>
      <c r="I1440" s="1310">
        <f t="shared" ref="I1440:I1516" si="175">H1440*G1440</f>
        <v>0</v>
      </c>
      <c r="J1440" s="1310" t="e">
        <f>I1440*#REF!</f>
        <v>#REF!</v>
      </c>
      <c r="K1440" s="1310" t="e">
        <f t="shared" si="172"/>
        <v>#REF!</v>
      </c>
    </row>
    <row r="1441" spans="1:11" ht="15" hidden="1" customHeight="1">
      <c r="A1441" s="776"/>
      <c r="B1441" s="2068"/>
      <c r="C1441" s="2068"/>
      <c r="D1441" s="2077"/>
      <c r="E1441" s="1322"/>
      <c r="F1441" s="1322"/>
      <c r="G1441" s="1322"/>
      <c r="H1441" s="1322"/>
      <c r="I1441" s="1322"/>
      <c r="J1441" s="1322"/>
      <c r="K1441" s="1322"/>
    </row>
    <row r="1442" spans="1:11" ht="15" hidden="1" customHeight="1">
      <c r="A1442" s="776"/>
      <c r="B1442" s="1315" t="s">
        <v>1813</v>
      </c>
      <c r="C1442" s="1315"/>
      <c r="D1442" s="1316" t="s">
        <v>1814</v>
      </c>
      <c r="E1442" s="1315"/>
      <c r="F1442" s="1315"/>
      <c r="G1442" s="1315"/>
      <c r="H1442" s="1315"/>
      <c r="I1442" s="1315"/>
      <c r="J1442" s="1315"/>
      <c r="K1442" s="1315"/>
    </row>
    <row r="1443" spans="1:11" ht="15" hidden="1" customHeight="1">
      <c r="A1443" s="776"/>
      <c r="B1443" s="1315" t="s">
        <v>1815</v>
      </c>
      <c r="C1443" s="1315"/>
      <c r="D1443" s="1316" t="s">
        <v>1816</v>
      </c>
      <c r="E1443" s="1315"/>
      <c r="F1443" s="1315"/>
      <c r="G1443" s="1315"/>
      <c r="H1443" s="1315"/>
      <c r="I1443" s="1315"/>
      <c r="J1443" s="1315"/>
      <c r="K1443" s="1315"/>
    </row>
    <row r="1444" spans="1:11" ht="15" hidden="1" customHeight="1">
      <c r="A1444" s="776"/>
      <c r="B1444" s="1285" t="s">
        <v>1817</v>
      </c>
      <c r="C1444" s="1285" t="s">
        <v>12521</v>
      </c>
      <c r="D1444" s="1396" t="s">
        <v>12522</v>
      </c>
      <c r="E1444" s="1384"/>
      <c r="F1444" s="1384"/>
      <c r="G1444" s="2153" t="s">
        <v>468</v>
      </c>
      <c r="H1444" s="1310"/>
      <c r="I1444" s="1310">
        <f>H1444*E1444</f>
        <v>0</v>
      </c>
      <c r="J1444" s="1310" t="e">
        <f>I1444*#REF!</f>
        <v>#REF!</v>
      </c>
      <c r="K1444" s="1310" t="e">
        <f t="shared" ref="K1444:K1451" si="176">SUM(I1444:J1444)</f>
        <v>#REF!</v>
      </c>
    </row>
    <row r="1445" spans="1:11" ht="15" hidden="1" customHeight="1">
      <c r="A1445" s="776"/>
      <c r="B1445" s="1285" t="s">
        <v>1820</v>
      </c>
      <c r="C1445" s="1285" t="s">
        <v>12523</v>
      </c>
      <c r="D1445" s="1396" t="s">
        <v>12524</v>
      </c>
      <c r="E1445" s="1384"/>
      <c r="F1445" s="1384"/>
      <c r="G1445" s="2153" t="s">
        <v>468</v>
      </c>
      <c r="H1445" s="1310"/>
      <c r="I1445" s="1310">
        <f t="shared" ref="I1445:I1451" si="177">H1445*E1445</f>
        <v>0</v>
      </c>
      <c r="J1445" s="1310" t="e">
        <f>I1445*#REF!</f>
        <v>#REF!</v>
      </c>
      <c r="K1445" s="1310" t="e">
        <f t="shared" si="176"/>
        <v>#REF!</v>
      </c>
    </row>
    <row r="1446" spans="1:11" ht="15" hidden="1" customHeight="1">
      <c r="A1446" s="776"/>
      <c r="B1446" s="1285" t="s">
        <v>1823</v>
      </c>
      <c r="C1446" s="1285" t="s">
        <v>12525</v>
      </c>
      <c r="D1446" s="1396" t="s">
        <v>12526</v>
      </c>
      <c r="E1446" s="1384"/>
      <c r="F1446" s="1384"/>
      <c r="G1446" s="2153" t="s">
        <v>468</v>
      </c>
      <c r="H1446" s="1310"/>
      <c r="I1446" s="1310">
        <f t="shared" si="177"/>
        <v>0</v>
      </c>
      <c r="J1446" s="1310" t="e">
        <f>I1446*#REF!</f>
        <v>#REF!</v>
      </c>
      <c r="K1446" s="1310" t="e">
        <f t="shared" si="176"/>
        <v>#REF!</v>
      </c>
    </row>
    <row r="1447" spans="1:11" ht="15" hidden="1" customHeight="1">
      <c r="A1447" s="776"/>
      <c r="B1447" s="1285" t="s">
        <v>1826</v>
      </c>
      <c r="C1447" s="1285"/>
      <c r="D1447" s="1397" t="s">
        <v>12527</v>
      </c>
      <c r="E1447" s="1384"/>
      <c r="F1447" s="1384"/>
      <c r="G1447" s="2153" t="s">
        <v>347</v>
      </c>
      <c r="H1447" s="1310"/>
      <c r="I1447" s="1310">
        <f t="shared" si="177"/>
        <v>0</v>
      </c>
      <c r="J1447" s="1310" t="e">
        <f>I1447*#REF!</f>
        <v>#REF!</v>
      </c>
      <c r="K1447" s="1310" t="e">
        <f t="shared" si="176"/>
        <v>#REF!</v>
      </c>
    </row>
    <row r="1448" spans="1:11" ht="15" hidden="1" customHeight="1">
      <c r="A1448" s="776"/>
      <c r="B1448" s="1285" t="s">
        <v>1829</v>
      </c>
      <c r="C1448" s="1285"/>
      <c r="D1448" s="1397" t="s">
        <v>12528</v>
      </c>
      <c r="E1448" s="1384"/>
      <c r="F1448" s="1384"/>
      <c r="G1448" s="2153" t="s">
        <v>347</v>
      </c>
      <c r="H1448" s="1310"/>
      <c r="I1448" s="1310">
        <f t="shared" si="177"/>
        <v>0</v>
      </c>
      <c r="J1448" s="1310" t="e">
        <f>I1448*#REF!</f>
        <v>#REF!</v>
      </c>
      <c r="K1448" s="1310" t="e">
        <f t="shared" si="176"/>
        <v>#REF!</v>
      </c>
    </row>
    <row r="1449" spans="1:11" ht="15" hidden="1" customHeight="1">
      <c r="A1449" s="776"/>
      <c r="B1449" s="1285" t="s">
        <v>1832</v>
      </c>
      <c r="C1449" s="1285"/>
      <c r="D1449" s="1397" t="s">
        <v>12529</v>
      </c>
      <c r="E1449" s="1384"/>
      <c r="F1449" s="1384"/>
      <c r="G1449" s="2153" t="s">
        <v>347</v>
      </c>
      <c r="H1449" s="1310"/>
      <c r="I1449" s="1310">
        <f t="shared" si="177"/>
        <v>0</v>
      </c>
      <c r="J1449" s="1310" t="e">
        <f>I1449*#REF!</f>
        <v>#REF!</v>
      </c>
      <c r="K1449" s="1310" t="e">
        <f t="shared" si="176"/>
        <v>#REF!</v>
      </c>
    </row>
    <row r="1450" spans="1:11" ht="15" hidden="1" customHeight="1">
      <c r="A1450" s="776"/>
      <c r="B1450" s="1285" t="s">
        <v>1835</v>
      </c>
      <c r="C1450" s="1285"/>
      <c r="D1450" s="1397" t="s">
        <v>12530</v>
      </c>
      <c r="E1450" s="1384"/>
      <c r="F1450" s="1384"/>
      <c r="G1450" s="2153" t="s">
        <v>347</v>
      </c>
      <c r="H1450" s="1310"/>
      <c r="I1450" s="1310">
        <f t="shared" si="177"/>
        <v>0</v>
      </c>
      <c r="J1450" s="1310" t="e">
        <f>I1450*#REF!</f>
        <v>#REF!</v>
      </c>
      <c r="K1450" s="1310" t="e">
        <f t="shared" si="176"/>
        <v>#REF!</v>
      </c>
    </row>
    <row r="1451" spans="1:11" ht="15" hidden="1" customHeight="1">
      <c r="A1451" s="776"/>
      <c r="B1451" s="1285" t="s">
        <v>1838</v>
      </c>
      <c r="C1451" s="1285"/>
      <c r="D1451" s="1397" t="s">
        <v>12531</v>
      </c>
      <c r="E1451" s="1384"/>
      <c r="F1451" s="1384"/>
      <c r="G1451" s="2153" t="s">
        <v>347</v>
      </c>
      <c r="H1451" s="1310"/>
      <c r="I1451" s="1310">
        <f t="shared" si="177"/>
        <v>0</v>
      </c>
      <c r="J1451" s="1310" t="e">
        <f>I1451*#REF!</f>
        <v>#REF!</v>
      </c>
      <c r="K1451" s="1310" t="e">
        <f t="shared" si="176"/>
        <v>#REF!</v>
      </c>
    </row>
    <row r="1452" spans="1:11" ht="15" hidden="1" customHeight="1">
      <c r="A1452" s="776"/>
      <c r="B1452" s="1285"/>
      <c r="C1452" s="1285"/>
      <c r="D1452" s="1309"/>
      <c r="E1452" s="1285"/>
      <c r="F1452" s="1285"/>
      <c r="G1452" s="1333"/>
      <c r="H1452" s="1310"/>
      <c r="I1452" s="1310"/>
      <c r="J1452" s="1310"/>
      <c r="K1452" s="1310"/>
    </row>
    <row r="1453" spans="1:11" ht="15" hidden="1" customHeight="1">
      <c r="A1453" s="776"/>
      <c r="B1453" s="1285" t="s">
        <v>12532</v>
      </c>
      <c r="C1453" s="1285"/>
      <c r="D1453" s="1309" t="s">
        <v>12533</v>
      </c>
      <c r="E1453" s="1285"/>
      <c r="F1453" s="1285"/>
      <c r="G1453" s="1333"/>
      <c r="H1453" s="1310"/>
      <c r="I1453" s="1310">
        <f t="shared" si="175"/>
        <v>0</v>
      </c>
      <c r="J1453" s="1310" t="e">
        <f>I1453*#REF!</f>
        <v>#REF!</v>
      </c>
      <c r="K1453" s="1310" t="e">
        <f t="shared" si="172"/>
        <v>#REF!</v>
      </c>
    </row>
    <row r="1454" spans="1:11" ht="15" hidden="1" customHeight="1">
      <c r="A1454" s="776"/>
      <c r="B1454" s="1315" t="s">
        <v>12534</v>
      </c>
      <c r="C1454" s="1315"/>
      <c r="D1454" s="1316" t="s">
        <v>12535</v>
      </c>
      <c r="E1454" s="1315"/>
      <c r="F1454" s="1315"/>
      <c r="G1454" s="1315"/>
      <c r="H1454" s="1315"/>
      <c r="I1454" s="1315">
        <f t="shared" si="175"/>
        <v>0</v>
      </c>
      <c r="J1454" s="1315" t="e">
        <f>I1454*#REF!</f>
        <v>#REF!</v>
      </c>
      <c r="K1454" s="1315" t="e">
        <f t="shared" si="172"/>
        <v>#REF!</v>
      </c>
    </row>
    <row r="1455" spans="1:11" ht="15" hidden="1" customHeight="1">
      <c r="A1455" s="776"/>
      <c r="B1455" s="1285" t="s">
        <v>12536</v>
      </c>
      <c r="C1455" s="1285"/>
      <c r="D1455" s="2147" t="s">
        <v>12537</v>
      </c>
      <c r="E1455" s="1384"/>
      <c r="F1455" s="1384"/>
      <c r="G1455" s="1384" t="s">
        <v>1735</v>
      </c>
      <c r="H1455" s="1310"/>
      <c r="I1455" s="1310">
        <f>H1455*E1455</f>
        <v>0</v>
      </c>
      <c r="J1455" s="1310" t="e">
        <f>I1455*#REF!</f>
        <v>#REF!</v>
      </c>
      <c r="K1455" s="1310" t="e">
        <f t="shared" si="172"/>
        <v>#REF!</v>
      </c>
    </row>
    <row r="1456" spans="1:11" ht="15" hidden="1" customHeight="1">
      <c r="A1456" s="776"/>
      <c r="B1456" s="1285" t="s">
        <v>12538</v>
      </c>
      <c r="C1456" s="1285"/>
      <c r="D1456" s="2147" t="s">
        <v>12539</v>
      </c>
      <c r="E1456" s="1384"/>
      <c r="F1456" s="1384"/>
      <c r="G1456" s="1384" t="s">
        <v>1735</v>
      </c>
      <c r="H1456" s="1310"/>
      <c r="I1456" s="1310">
        <f t="shared" ref="I1456:I1460" si="178">H1456*E1456</f>
        <v>0</v>
      </c>
      <c r="J1456" s="1310" t="e">
        <f>I1456*#REF!</f>
        <v>#REF!</v>
      </c>
      <c r="K1456" s="1310" t="e">
        <f t="shared" si="172"/>
        <v>#REF!</v>
      </c>
    </row>
    <row r="1457" spans="1:11" ht="15" hidden="1" customHeight="1">
      <c r="A1457" s="776"/>
      <c r="B1457" s="1285" t="s">
        <v>12540</v>
      </c>
      <c r="C1457" s="1285"/>
      <c r="D1457" s="2147" t="s">
        <v>12541</v>
      </c>
      <c r="E1457" s="1384"/>
      <c r="F1457" s="1384"/>
      <c r="G1457" s="1384" t="s">
        <v>1735</v>
      </c>
      <c r="H1457" s="1310"/>
      <c r="I1457" s="1310">
        <f t="shared" si="178"/>
        <v>0</v>
      </c>
      <c r="J1457" s="1310" t="e">
        <f>I1457*#REF!</f>
        <v>#REF!</v>
      </c>
      <c r="K1457" s="1310" t="e">
        <f t="shared" si="172"/>
        <v>#REF!</v>
      </c>
    </row>
    <row r="1458" spans="1:11" ht="15" hidden="1" customHeight="1">
      <c r="A1458" s="776"/>
      <c r="B1458" s="1285" t="s">
        <v>12542</v>
      </c>
      <c r="C1458" s="1285"/>
      <c r="D1458" s="2147" t="s">
        <v>12543</v>
      </c>
      <c r="E1458" s="1384"/>
      <c r="F1458" s="1384"/>
      <c r="G1458" s="1384" t="s">
        <v>1735</v>
      </c>
      <c r="H1458" s="1310"/>
      <c r="I1458" s="1310">
        <f t="shared" si="178"/>
        <v>0</v>
      </c>
      <c r="J1458" s="1310" t="e">
        <f>I1458*#REF!</f>
        <v>#REF!</v>
      </c>
      <c r="K1458" s="1310" t="e">
        <f t="shared" si="172"/>
        <v>#REF!</v>
      </c>
    </row>
    <row r="1459" spans="1:11" ht="15" hidden="1" customHeight="1">
      <c r="A1459" s="776"/>
      <c r="B1459" s="1285" t="s">
        <v>12544</v>
      </c>
      <c r="C1459" s="1285"/>
      <c r="D1459" s="2147" t="s">
        <v>12545</v>
      </c>
      <c r="E1459" s="1384"/>
      <c r="F1459" s="1384"/>
      <c r="G1459" s="1384" t="s">
        <v>1735</v>
      </c>
      <c r="H1459" s="1310"/>
      <c r="I1459" s="1310">
        <f t="shared" si="178"/>
        <v>0</v>
      </c>
      <c r="J1459" s="1310" t="e">
        <f>I1459*#REF!</f>
        <v>#REF!</v>
      </c>
      <c r="K1459" s="1310" t="e">
        <f t="shared" si="172"/>
        <v>#REF!</v>
      </c>
    </row>
    <row r="1460" spans="1:11" ht="15" hidden="1" customHeight="1">
      <c r="A1460" s="776"/>
      <c r="B1460" s="1285" t="s">
        <v>12546</v>
      </c>
      <c r="C1460" s="1285"/>
      <c r="D1460" s="2147" t="s">
        <v>12547</v>
      </c>
      <c r="E1460" s="1384"/>
      <c r="F1460" s="1384"/>
      <c r="G1460" s="1384" t="s">
        <v>1735</v>
      </c>
      <c r="H1460" s="1310"/>
      <c r="I1460" s="1310">
        <f t="shared" si="178"/>
        <v>0</v>
      </c>
      <c r="J1460" s="1310" t="e">
        <f>I1460*#REF!</f>
        <v>#REF!</v>
      </c>
      <c r="K1460" s="1310" t="e">
        <f t="shared" si="172"/>
        <v>#REF!</v>
      </c>
    </row>
    <row r="1461" spans="1:11" ht="15" hidden="1" customHeight="1">
      <c r="A1461" s="776"/>
      <c r="B1461" s="1285"/>
      <c r="C1461" s="1285"/>
      <c r="D1461" s="1301"/>
      <c r="E1461" s="1301"/>
      <c r="F1461" s="1301"/>
      <c r="G1461" s="1301"/>
      <c r="H1461" s="1310"/>
      <c r="I1461" s="1310"/>
      <c r="J1461" s="1310"/>
      <c r="K1461" s="1310"/>
    </row>
    <row r="1462" spans="1:11" ht="15" hidden="1" customHeight="1">
      <c r="A1462" s="776"/>
      <c r="B1462" s="1285" t="s">
        <v>12548</v>
      </c>
      <c r="C1462" s="1285"/>
      <c r="D1462" s="1309" t="s">
        <v>12549</v>
      </c>
      <c r="E1462" s="1285"/>
      <c r="F1462" s="1285"/>
      <c r="G1462" s="1333"/>
      <c r="H1462" s="1310"/>
      <c r="I1462" s="1310">
        <f t="shared" si="175"/>
        <v>0</v>
      </c>
      <c r="J1462" s="1310" t="e">
        <f>I1462*#REF!</f>
        <v>#REF!</v>
      </c>
      <c r="K1462" s="1310" t="e">
        <f t="shared" si="172"/>
        <v>#REF!</v>
      </c>
    </row>
    <row r="1463" spans="1:11" ht="15" hidden="1" customHeight="1">
      <c r="A1463" s="776"/>
      <c r="B1463" s="1285"/>
      <c r="C1463" s="1285"/>
      <c r="D1463" s="1309"/>
      <c r="E1463" s="1285"/>
      <c r="F1463" s="1285"/>
      <c r="G1463" s="1333"/>
      <c r="H1463" s="1310"/>
      <c r="I1463" s="1310"/>
      <c r="J1463" s="1310"/>
      <c r="K1463" s="1310"/>
    </row>
    <row r="1464" spans="1:11" ht="15" hidden="1" customHeight="1">
      <c r="A1464" s="776"/>
      <c r="B1464" s="1315" t="s">
        <v>12550</v>
      </c>
      <c r="C1464" s="1315"/>
      <c r="D1464" s="1316" t="s">
        <v>12551</v>
      </c>
      <c r="E1464" s="1315"/>
      <c r="F1464" s="1315"/>
      <c r="G1464" s="1315"/>
      <c r="H1464" s="1315"/>
      <c r="I1464" s="1315"/>
      <c r="J1464" s="1315"/>
      <c r="K1464" s="1315"/>
    </row>
    <row r="1465" spans="1:11" ht="15" hidden="1" customHeight="1">
      <c r="A1465" s="776"/>
      <c r="B1465" s="1315" t="s">
        <v>12552</v>
      </c>
      <c r="C1465" s="1315"/>
      <c r="D1465" s="1316" t="s">
        <v>11747</v>
      </c>
      <c r="E1465" s="1315"/>
      <c r="F1465" s="1315"/>
      <c r="G1465" s="1315"/>
      <c r="H1465" s="1315"/>
      <c r="I1465" s="1315"/>
      <c r="J1465" s="1315"/>
      <c r="K1465" s="1315"/>
    </row>
    <row r="1466" spans="1:11" ht="15" hidden="1" customHeight="1">
      <c r="A1466" s="776"/>
      <c r="B1466" s="1285" t="s">
        <v>12553</v>
      </c>
      <c r="C1466" s="1285"/>
      <c r="D1466" s="1309" t="s">
        <v>966</v>
      </c>
      <c r="E1466" s="1285"/>
      <c r="F1466" s="1285"/>
      <c r="G1466" s="1333"/>
      <c r="H1466" s="1310"/>
      <c r="I1466" s="1310"/>
      <c r="J1466" s="1310"/>
      <c r="K1466" s="1310"/>
    </row>
    <row r="1467" spans="1:11" ht="15" hidden="1" customHeight="1">
      <c r="A1467" s="776"/>
      <c r="B1467" s="1285" t="s">
        <v>12554</v>
      </c>
      <c r="C1467" s="1285"/>
      <c r="D1467" s="2161" t="s">
        <v>12555</v>
      </c>
      <c r="E1467" s="1384"/>
      <c r="F1467" s="1384"/>
      <c r="G1467" s="1384" t="s">
        <v>347</v>
      </c>
      <c r="H1467" s="1310"/>
      <c r="I1467" s="1310">
        <f>H1467*E1467</f>
        <v>0</v>
      </c>
      <c r="J1467" s="1310" t="e">
        <f>I1467*#REF!</f>
        <v>#REF!</v>
      </c>
      <c r="K1467" s="1310" t="e">
        <f t="shared" ref="K1467:K1469" si="179">SUM(I1467:J1467)</f>
        <v>#REF!</v>
      </c>
    </row>
    <row r="1468" spans="1:11" ht="15" hidden="1" customHeight="1">
      <c r="A1468" s="776"/>
      <c r="B1468" s="1285" t="s">
        <v>12556</v>
      </c>
      <c r="C1468" s="1285"/>
      <c r="D1468" s="2161" t="s">
        <v>12557</v>
      </c>
      <c r="E1468" s="1384"/>
      <c r="F1468" s="1384"/>
      <c r="G1468" s="1384" t="s">
        <v>347</v>
      </c>
      <c r="H1468" s="1310"/>
      <c r="I1468" s="1310">
        <f t="shared" ref="I1468:I1469" si="180">H1468*E1468</f>
        <v>0</v>
      </c>
      <c r="J1468" s="1310" t="e">
        <f>I1468*#REF!</f>
        <v>#REF!</v>
      </c>
      <c r="K1468" s="1310" t="e">
        <f t="shared" si="179"/>
        <v>#REF!</v>
      </c>
    </row>
    <row r="1469" spans="1:11" ht="15" hidden="1" customHeight="1">
      <c r="A1469" s="776"/>
      <c r="B1469" s="1285" t="s">
        <v>12558</v>
      </c>
      <c r="C1469" s="1285"/>
      <c r="D1469" s="2161" t="s">
        <v>12559</v>
      </c>
      <c r="E1469" s="1384"/>
      <c r="F1469" s="1384"/>
      <c r="G1469" s="1384" t="s">
        <v>347</v>
      </c>
      <c r="H1469" s="1310"/>
      <c r="I1469" s="1310">
        <f t="shared" si="180"/>
        <v>0</v>
      </c>
      <c r="J1469" s="1310" t="e">
        <f>I1469*#REF!</f>
        <v>#REF!</v>
      </c>
      <c r="K1469" s="1310" t="e">
        <f t="shared" si="179"/>
        <v>#REF!</v>
      </c>
    </row>
    <row r="1470" spans="1:11" ht="15" hidden="1" customHeight="1">
      <c r="A1470" s="776"/>
      <c r="B1470" s="1285"/>
      <c r="C1470" s="1285"/>
      <c r="D1470" s="1309"/>
      <c r="E1470" s="1285"/>
      <c r="F1470" s="1285"/>
      <c r="G1470" s="1333"/>
      <c r="H1470" s="1310"/>
      <c r="I1470" s="1310"/>
      <c r="J1470" s="1310"/>
      <c r="K1470" s="1310"/>
    </row>
    <row r="1471" spans="1:11" ht="15" hidden="1" customHeight="1">
      <c r="A1471" s="776"/>
      <c r="B1471" s="1285" t="s">
        <v>12560</v>
      </c>
      <c r="C1471" s="1285"/>
      <c r="D1471" s="1309" t="s">
        <v>1008</v>
      </c>
      <c r="E1471" s="1285"/>
      <c r="F1471" s="1285"/>
      <c r="G1471" s="1333"/>
      <c r="H1471" s="1310"/>
      <c r="I1471" s="1310">
        <f t="shared" ref="I1471:I1486" si="181">H1471*G1471</f>
        <v>0</v>
      </c>
      <c r="J1471" s="1310" t="e">
        <f>I1471*#REF!</f>
        <v>#REF!</v>
      </c>
      <c r="K1471" s="1310" t="e">
        <f t="shared" ref="K1471:K1486" si="182">SUM(I1471:J1471)</f>
        <v>#REF!</v>
      </c>
    </row>
    <row r="1472" spans="1:11" ht="15" hidden="1" customHeight="1">
      <c r="A1472" s="776"/>
      <c r="B1472" s="1285" t="s">
        <v>12561</v>
      </c>
      <c r="C1472" s="1285"/>
      <c r="D1472" s="1309" t="s">
        <v>987</v>
      </c>
      <c r="E1472" s="1285"/>
      <c r="F1472" s="1285"/>
      <c r="G1472" s="1333"/>
      <c r="H1472" s="1310"/>
      <c r="I1472" s="1310">
        <f t="shared" si="181"/>
        <v>0</v>
      </c>
      <c r="J1472" s="1310" t="e">
        <f>I1472*#REF!</f>
        <v>#REF!</v>
      </c>
      <c r="K1472" s="1310" t="e">
        <f t="shared" si="182"/>
        <v>#REF!</v>
      </c>
    </row>
    <row r="1473" spans="1:11" ht="15" hidden="1" customHeight="1">
      <c r="A1473" s="776"/>
      <c r="B1473" s="1285" t="s">
        <v>12562</v>
      </c>
      <c r="C1473" s="1285"/>
      <c r="D1473" s="1309" t="s">
        <v>11752</v>
      </c>
      <c r="E1473" s="1285"/>
      <c r="F1473" s="1285"/>
      <c r="G1473" s="1333"/>
      <c r="H1473" s="1310"/>
      <c r="I1473" s="1310">
        <f t="shared" si="181"/>
        <v>0</v>
      </c>
      <c r="J1473" s="1310" t="e">
        <f>I1473*#REF!</f>
        <v>#REF!</v>
      </c>
      <c r="K1473" s="1310" t="e">
        <f t="shared" si="182"/>
        <v>#REF!</v>
      </c>
    </row>
    <row r="1474" spans="1:11" ht="15" hidden="1" customHeight="1">
      <c r="A1474" s="776"/>
      <c r="B1474" s="1285" t="s">
        <v>12563</v>
      </c>
      <c r="C1474" s="1285"/>
      <c r="D1474" s="1309" t="s">
        <v>2036</v>
      </c>
      <c r="E1474" s="1285"/>
      <c r="F1474" s="1285"/>
      <c r="G1474" s="1333"/>
      <c r="H1474" s="1310"/>
      <c r="I1474" s="1310">
        <f t="shared" si="181"/>
        <v>0</v>
      </c>
      <c r="J1474" s="1310" t="e">
        <f>I1474*#REF!</f>
        <v>#REF!</v>
      </c>
      <c r="K1474" s="1310" t="e">
        <f t="shared" si="182"/>
        <v>#REF!</v>
      </c>
    </row>
    <row r="1475" spans="1:11" ht="15" hidden="1" customHeight="1">
      <c r="A1475" s="776"/>
      <c r="B1475" s="1285" t="s">
        <v>12564</v>
      </c>
      <c r="C1475" s="1285"/>
      <c r="D1475" s="1309" t="s">
        <v>11668</v>
      </c>
      <c r="E1475" s="1285"/>
      <c r="F1475" s="1285"/>
      <c r="G1475" s="1333"/>
      <c r="H1475" s="1310"/>
      <c r="I1475" s="1310">
        <f t="shared" si="181"/>
        <v>0</v>
      </c>
      <c r="J1475" s="1310" t="e">
        <f>I1475*#REF!</f>
        <v>#REF!</v>
      </c>
      <c r="K1475" s="1310" t="e">
        <f t="shared" si="182"/>
        <v>#REF!</v>
      </c>
    </row>
    <row r="1476" spans="1:11" ht="15" hidden="1" customHeight="1">
      <c r="A1476" s="776"/>
      <c r="B1476" s="1285" t="s">
        <v>12565</v>
      </c>
      <c r="C1476" s="1285"/>
      <c r="D1476" s="1309" t="s">
        <v>1019</v>
      </c>
      <c r="E1476" s="1285"/>
      <c r="F1476" s="1285"/>
      <c r="G1476" s="1333"/>
      <c r="H1476" s="1310"/>
      <c r="I1476" s="1310">
        <f t="shared" si="181"/>
        <v>0</v>
      </c>
      <c r="J1476" s="1310" t="e">
        <f>I1476*#REF!</f>
        <v>#REF!</v>
      </c>
      <c r="K1476" s="1310" t="e">
        <f t="shared" si="182"/>
        <v>#REF!</v>
      </c>
    </row>
    <row r="1477" spans="1:11" ht="15" hidden="1" customHeight="1">
      <c r="A1477" s="776"/>
      <c r="B1477" s="1285" t="s">
        <v>12566</v>
      </c>
      <c r="C1477" s="1285"/>
      <c r="D1477" s="1309" t="s">
        <v>11680</v>
      </c>
      <c r="E1477" s="1285"/>
      <c r="F1477" s="1285"/>
      <c r="G1477" s="1333"/>
      <c r="H1477" s="1310"/>
      <c r="I1477" s="1310">
        <f t="shared" si="181"/>
        <v>0</v>
      </c>
      <c r="J1477" s="1310" t="e">
        <f>I1477*#REF!</f>
        <v>#REF!</v>
      </c>
      <c r="K1477" s="1310" t="e">
        <f t="shared" si="182"/>
        <v>#REF!</v>
      </c>
    </row>
    <row r="1478" spans="1:11" ht="15" hidden="1" customHeight="1">
      <c r="A1478" s="776"/>
      <c r="B1478" s="1285" t="s">
        <v>12567</v>
      </c>
      <c r="C1478" s="1285"/>
      <c r="D1478" s="1309" t="s">
        <v>11684</v>
      </c>
      <c r="E1478" s="1285"/>
      <c r="F1478" s="1285"/>
      <c r="G1478" s="1333"/>
      <c r="H1478" s="1310"/>
      <c r="I1478" s="1310">
        <f t="shared" si="181"/>
        <v>0</v>
      </c>
      <c r="J1478" s="1310" t="e">
        <f>I1478*#REF!</f>
        <v>#REF!</v>
      </c>
      <c r="K1478" s="1310" t="e">
        <f t="shared" si="182"/>
        <v>#REF!</v>
      </c>
    </row>
    <row r="1479" spans="1:11" ht="15" hidden="1" customHeight="1">
      <c r="A1479" s="776"/>
      <c r="B1479" s="1285"/>
      <c r="C1479" s="1285"/>
      <c r="D1479" s="1309"/>
      <c r="E1479" s="1285"/>
      <c r="F1479" s="1285"/>
      <c r="G1479" s="1333"/>
      <c r="H1479" s="1310"/>
      <c r="I1479" s="1310"/>
      <c r="J1479" s="1310"/>
      <c r="K1479" s="1310"/>
    </row>
    <row r="1480" spans="1:11" ht="15" hidden="1" customHeight="1">
      <c r="A1480" s="776"/>
      <c r="B1480" s="1315" t="s">
        <v>12568</v>
      </c>
      <c r="C1480" s="1315"/>
      <c r="D1480" s="1316" t="s">
        <v>964</v>
      </c>
      <c r="E1480" s="1315"/>
      <c r="F1480" s="1315"/>
      <c r="G1480" s="1315"/>
      <c r="H1480" s="1315"/>
      <c r="I1480" s="1315"/>
      <c r="J1480" s="1315"/>
      <c r="K1480" s="1315"/>
    </row>
    <row r="1481" spans="1:11" ht="15" hidden="1" customHeight="1">
      <c r="A1481" s="776"/>
      <c r="B1481" s="1398" t="s">
        <v>12569</v>
      </c>
      <c r="C1481" s="1398"/>
      <c r="D1481" s="1399" t="s">
        <v>966</v>
      </c>
      <c r="E1481" s="1341"/>
      <c r="F1481" s="1341"/>
      <c r="G1481" s="1383"/>
      <c r="H1481" s="1311"/>
      <c r="I1481" s="1311"/>
      <c r="J1481" s="1311"/>
      <c r="K1481" s="1311"/>
    </row>
    <row r="1482" spans="1:11" ht="15" hidden="1" customHeight="1">
      <c r="A1482" s="776"/>
      <c r="B1482" s="1285" t="s">
        <v>12570</v>
      </c>
      <c r="C1482" s="1285"/>
      <c r="D1482" s="2154" t="s">
        <v>12571</v>
      </c>
      <c r="E1482" s="1384"/>
      <c r="F1482" s="1384"/>
      <c r="G1482" s="2153" t="s">
        <v>347</v>
      </c>
      <c r="H1482" s="1310"/>
      <c r="I1482" s="1310">
        <f t="shared" ref="I1482:I1483" si="183">H1482*E1482</f>
        <v>0</v>
      </c>
      <c r="J1482" s="1310" t="e">
        <f>I1482*#REF!</f>
        <v>#REF!</v>
      </c>
      <c r="K1482" s="1310" t="e">
        <f t="shared" ref="K1482:K1483" si="184">SUM(I1482:J1482)</f>
        <v>#REF!</v>
      </c>
    </row>
    <row r="1483" spans="1:11" ht="15" hidden="1" customHeight="1">
      <c r="A1483" s="776"/>
      <c r="B1483" s="1285" t="s">
        <v>12572</v>
      </c>
      <c r="C1483" s="1285"/>
      <c r="D1483" s="2154" t="s">
        <v>12573</v>
      </c>
      <c r="E1483" s="1384"/>
      <c r="F1483" s="1384"/>
      <c r="G1483" s="2153" t="s">
        <v>347</v>
      </c>
      <c r="H1483" s="1310"/>
      <c r="I1483" s="1310">
        <f t="shared" si="183"/>
        <v>0</v>
      </c>
      <c r="J1483" s="1310" t="e">
        <f>I1483*#REF!</f>
        <v>#REF!</v>
      </c>
      <c r="K1483" s="1310" t="e">
        <f t="shared" si="184"/>
        <v>#REF!</v>
      </c>
    </row>
    <row r="1484" spans="1:11" ht="15" hidden="1" customHeight="1">
      <c r="A1484" s="776"/>
      <c r="B1484" s="1285"/>
      <c r="C1484" s="1285"/>
      <c r="D1484" s="1309"/>
      <c r="E1484" s="1285"/>
      <c r="F1484" s="1285"/>
      <c r="G1484" s="1333"/>
      <c r="H1484" s="1310"/>
      <c r="I1484" s="1310"/>
      <c r="J1484" s="1310"/>
      <c r="K1484" s="1310"/>
    </row>
    <row r="1485" spans="1:11" ht="15" hidden="1" customHeight="1">
      <c r="A1485" s="776"/>
      <c r="B1485" s="1285"/>
      <c r="C1485" s="1285"/>
      <c r="D1485" s="1309"/>
      <c r="E1485" s="1285"/>
      <c r="F1485" s="1285"/>
      <c r="G1485" s="1333"/>
      <c r="H1485" s="1310"/>
      <c r="I1485" s="1310"/>
      <c r="J1485" s="1310"/>
      <c r="K1485" s="1310"/>
    </row>
    <row r="1486" spans="1:11" ht="15" hidden="1" customHeight="1">
      <c r="A1486" s="776"/>
      <c r="B1486" s="1309"/>
      <c r="C1486" s="1309"/>
      <c r="D1486" s="1309"/>
      <c r="E1486" s="1322"/>
      <c r="F1486" s="1322"/>
      <c r="G1486" s="1333"/>
      <c r="H1486" s="1310"/>
      <c r="I1486" s="1310">
        <f t="shared" si="181"/>
        <v>0</v>
      </c>
      <c r="J1486" s="1310" t="e">
        <f>I1486*#REF!</f>
        <v>#REF!</v>
      </c>
      <c r="K1486" s="1310" t="e">
        <f t="shared" si="182"/>
        <v>#REF!</v>
      </c>
    </row>
    <row r="1487" spans="1:11" ht="15" hidden="1" customHeight="1">
      <c r="A1487" s="776"/>
      <c r="B1487" s="1315" t="s">
        <v>12574</v>
      </c>
      <c r="C1487" s="1315"/>
      <c r="D1487" s="1316" t="s">
        <v>1863</v>
      </c>
      <c r="E1487" s="1315"/>
      <c r="F1487" s="1315"/>
      <c r="G1487" s="1315"/>
      <c r="H1487" s="1315"/>
      <c r="I1487" s="1315"/>
      <c r="J1487" s="1315"/>
      <c r="K1487" s="1315"/>
    </row>
    <row r="1488" spans="1:11" ht="15" hidden="1" customHeight="1">
      <c r="A1488" s="776"/>
      <c r="B1488" s="1285" t="s">
        <v>12575</v>
      </c>
      <c r="C1488" s="1309"/>
      <c r="D1488" s="1309" t="s">
        <v>12576</v>
      </c>
      <c r="E1488" s="1285"/>
      <c r="F1488" s="1285"/>
      <c r="G1488" s="1333"/>
      <c r="H1488" s="1310"/>
      <c r="I1488" s="1310">
        <f t="shared" si="175"/>
        <v>0</v>
      </c>
      <c r="J1488" s="1310" t="e">
        <f>I1488*#REF!</f>
        <v>#REF!</v>
      </c>
      <c r="K1488" s="1310" t="e">
        <f t="shared" si="172"/>
        <v>#REF!</v>
      </c>
    </row>
    <row r="1489" spans="1:11" ht="15" hidden="1" customHeight="1">
      <c r="A1489" s="776"/>
      <c r="B1489" s="1315" t="s">
        <v>12577</v>
      </c>
      <c r="C1489" s="1315"/>
      <c r="D1489" s="1316" t="s">
        <v>1865</v>
      </c>
      <c r="E1489" s="1315"/>
      <c r="F1489" s="1315"/>
      <c r="G1489" s="1315"/>
      <c r="H1489" s="1315"/>
      <c r="I1489" s="1315"/>
      <c r="J1489" s="1315"/>
      <c r="K1489" s="1315"/>
    </row>
    <row r="1490" spans="1:11" ht="15" hidden="1" customHeight="1">
      <c r="A1490" s="776"/>
      <c r="B1490" s="1285" t="s">
        <v>1866</v>
      </c>
      <c r="C1490" s="1309"/>
      <c r="D1490" s="2147" t="s">
        <v>12578</v>
      </c>
      <c r="E1490" s="2162"/>
      <c r="F1490" s="2162"/>
      <c r="G1490" s="1384" t="s">
        <v>1735</v>
      </c>
      <c r="H1490" s="1310"/>
      <c r="I1490" s="1310">
        <f>H1490*E1490</f>
        <v>0</v>
      </c>
      <c r="J1490" s="1310" t="e">
        <f>I1490*#REF!</f>
        <v>#REF!</v>
      </c>
      <c r="K1490" s="1310" t="e">
        <f t="shared" ref="K1490" si="185">SUM(I1490:J1490)</f>
        <v>#REF!</v>
      </c>
    </row>
    <row r="1491" spans="1:11" ht="15" hidden="1" customHeight="1">
      <c r="A1491" s="776"/>
      <c r="B1491" s="1285"/>
      <c r="C1491" s="1309"/>
      <c r="D1491" s="1309"/>
      <c r="E1491" s="1285"/>
      <c r="F1491" s="1285"/>
      <c r="G1491" s="1333"/>
      <c r="H1491" s="1310"/>
      <c r="I1491" s="1310"/>
      <c r="J1491" s="1310"/>
      <c r="K1491" s="1310"/>
    </row>
    <row r="1492" spans="1:11" ht="15" hidden="1" customHeight="1">
      <c r="A1492" s="776"/>
      <c r="B1492" s="1285" t="s">
        <v>12579</v>
      </c>
      <c r="C1492" s="1309"/>
      <c r="D1492" s="1309" t="s">
        <v>12580</v>
      </c>
      <c r="E1492" s="1285"/>
      <c r="F1492" s="1285"/>
      <c r="G1492" s="1333"/>
      <c r="H1492" s="1310"/>
      <c r="I1492" s="1310">
        <f t="shared" si="175"/>
        <v>0</v>
      </c>
      <c r="J1492" s="1310" t="e">
        <f>I1492*#REF!</f>
        <v>#REF!</v>
      </c>
      <c r="K1492" s="1310" t="e">
        <f t="shared" si="172"/>
        <v>#REF!</v>
      </c>
    </row>
    <row r="1493" spans="1:11" ht="15" hidden="1" customHeight="1">
      <c r="A1493" s="776"/>
      <c r="B1493" s="1285" t="s">
        <v>12581</v>
      </c>
      <c r="C1493" s="1309"/>
      <c r="D1493" s="1309" t="s">
        <v>12582</v>
      </c>
      <c r="E1493" s="1285"/>
      <c r="F1493" s="1285"/>
      <c r="G1493" s="1333"/>
      <c r="H1493" s="1310"/>
      <c r="I1493" s="1310">
        <f t="shared" si="175"/>
        <v>0</v>
      </c>
      <c r="J1493" s="1310" t="e">
        <f>I1493*#REF!</f>
        <v>#REF!</v>
      </c>
      <c r="K1493" s="1310" t="e">
        <f t="shared" ref="K1493:K1616" si="186">SUM(I1493:J1493)</f>
        <v>#REF!</v>
      </c>
    </row>
    <row r="1494" spans="1:11" ht="15" hidden="1" customHeight="1">
      <c r="A1494" s="776"/>
      <c r="B1494" s="1285" t="s">
        <v>12583</v>
      </c>
      <c r="C1494" s="1309"/>
      <c r="D1494" s="1309" t="s">
        <v>12584</v>
      </c>
      <c r="E1494" s="1285"/>
      <c r="F1494" s="1285"/>
      <c r="G1494" s="1333"/>
      <c r="H1494" s="1310"/>
      <c r="I1494" s="1310">
        <f t="shared" si="175"/>
        <v>0</v>
      </c>
      <c r="J1494" s="1310" t="e">
        <f>I1494*#REF!</f>
        <v>#REF!</v>
      </c>
      <c r="K1494" s="1310" t="e">
        <f t="shared" si="186"/>
        <v>#REF!</v>
      </c>
    </row>
    <row r="1495" spans="1:11" ht="15" hidden="1" customHeight="1">
      <c r="A1495" s="776"/>
      <c r="B1495" s="1285" t="s">
        <v>12585</v>
      </c>
      <c r="C1495" s="1309"/>
      <c r="D1495" s="1309" t="s">
        <v>12586</v>
      </c>
      <c r="E1495" s="1285"/>
      <c r="F1495" s="1285"/>
      <c r="G1495" s="1333"/>
      <c r="H1495" s="1310"/>
      <c r="I1495" s="1310">
        <f t="shared" si="175"/>
        <v>0</v>
      </c>
      <c r="J1495" s="1310" t="e">
        <f>I1495*#REF!</f>
        <v>#REF!</v>
      </c>
      <c r="K1495" s="1310" t="e">
        <f t="shared" si="186"/>
        <v>#REF!</v>
      </c>
    </row>
    <row r="1496" spans="1:11" ht="15" hidden="1" customHeight="1">
      <c r="A1496" s="776"/>
      <c r="B1496" s="1285" t="s">
        <v>12587</v>
      </c>
      <c r="C1496" s="1309"/>
      <c r="D1496" s="1309" t="s">
        <v>1870</v>
      </c>
      <c r="E1496" s="1322"/>
      <c r="F1496" s="1322"/>
      <c r="G1496" s="1333"/>
      <c r="H1496" s="1310"/>
      <c r="I1496" s="1310">
        <f t="shared" si="175"/>
        <v>0</v>
      </c>
      <c r="J1496" s="1310" t="e">
        <f>I1496*#REF!</f>
        <v>#REF!</v>
      </c>
      <c r="K1496" s="1310" t="e">
        <f t="shared" si="186"/>
        <v>#REF!</v>
      </c>
    </row>
    <row r="1497" spans="1:11" ht="15" hidden="1" customHeight="1">
      <c r="A1497" s="776"/>
      <c r="B1497" s="1285"/>
      <c r="C1497" s="2068"/>
      <c r="D1497" s="2068"/>
      <c r="E1497" s="1322"/>
      <c r="F1497" s="1322"/>
      <c r="G1497" s="1322"/>
      <c r="H1497" s="1322"/>
      <c r="I1497" s="1322"/>
      <c r="J1497" s="1322"/>
      <c r="K1497" s="1322"/>
    </row>
    <row r="1498" spans="1:11" ht="15" hidden="1" customHeight="1">
      <c r="A1498" s="776"/>
      <c r="B1498" s="1315" t="s">
        <v>12588</v>
      </c>
      <c r="C1498" s="1315"/>
      <c r="D1498" s="1316" t="s">
        <v>12589</v>
      </c>
      <c r="E1498" s="1315"/>
      <c r="F1498" s="1315"/>
      <c r="G1498" s="1315"/>
      <c r="H1498" s="1315"/>
      <c r="I1498" s="1315"/>
      <c r="J1498" s="1315"/>
      <c r="K1498" s="1315"/>
    </row>
    <row r="1499" spans="1:11" ht="15" hidden="1" customHeight="1">
      <c r="A1499" s="776"/>
      <c r="B1499" s="1285" t="s">
        <v>12590</v>
      </c>
      <c r="C1499" s="1285"/>
      <c r="D1499" s="1309" t="s">
        <v>12591</v>
      </c>
      <c r="E1499" s="1285"/>
      <c r="F1499" s="1285"/>
      <c r="G1499" s="1333"/>
      <c r="H1499" s="1310"/>
      <c r="I1499" s="1310">
        <f t="shared" si="175"/>
        <v>0</v>
      </c>
      <c r="J1499" s="1310" t="e">
        <f>I1499*#REF!</f>
        <v>#REF!</v>
      </c>
      <c r="K1499" s="1310" t="e">
        <f t="shared" si="186"/>
        <v>#REF!</v>
      </c>
    </row>
    <row r="1500" spans="1:11" ht="15" hidden="1" customHeight="1">
      <c r="A1500" s="776"/>
      <c r="B1500" s="1285" t="s">
        <v>12592</v>
      </c>
      <c r="C1500" s="1285"/>
      <c r="D1500" s="1309" t="s">
        <v>12593</v>
      </c>
      <c r="E1500" s="1285"/>
      <c r="F1500" s="1285"/>
      <c r="G1500" s="1333"/>
      <c r="H1500" s="1310"/>
      <c r="I1500" s="1310">
        <f t="shared" si="175"/>
        <v>0</v>
      </c>
      <c r="J1500" s="1310" t="e">
        <f>I1500*#REF!</f>
        <v>#REF!</v>
      </c>
      <c r="K1500" s="1310" t="e">
        <f t="shared" si="186"/>
        <v>#REF!</v>
      </c>
    </row>
    <row r="1501" spans="1:11" ht="15" hidden="1" customHeight="1">
      <c r="A1501" s="776"/>
      <c r="B1501" s="2068"/>
      <c r="C1501" s="2068"/>
      <c r="D1501" s="2077"/>
      <c r="E1501" s="1322"/>
      <c r="F1501" s="1322"/>
      <c r="G1501" s="1322"/>
      <c r="H1501" s="1322"/>
      <c r="I1501" s="1322"/>
      <c r="J1501" s="1322"/>
      <c r="K1501" s="1322"/>
    </row>
    <row r="1502" spans="1:11" ht="15" hidden="1" customHeight="1">
      <c r="A1502" s="776"/>
      <c r="B1502" s="1315" t="s">
        <v>12594</v>
      </c>
      <c r="C1502" s="1315"/>
      <c r="D1502" s="1316" t="s">
        <v>550</v>
      </c>
      <c r="E1502" s="1315"/>
      <c r="F1502" s="1315"/>
      <c r="G1502" s="1315"/>
      <c r="H1502" s="1315"/>
      <c r="I1502" s="1317"/>
      <c r="J1502" s="1317"/>
      <c r="K1502" s="1317"/>
    </row>
    <row r="1503" spans="1:11" ht="15" hidden="1" customHeight="1">
      <c r="A1503" s="776"/>
      <c r="B1503" s="1285" t="s">
        <v>12595</v>
      </c>
      <c r="C1503" s="1309"/>
      <c r="D1503" s="2147" t="s">
        <v>12596</v>
      </c>
      <c r="E1503" s="1328"/>
      <c r="F1503" s="1328"/>
      <c r="G1503" s="1333" t="s">
        <v>1735</v>
      </c>
      <c r="H1503" s="1310"/>
      <c r="I1503" s="1310">
        <f>H1503*E1503</f>
        <v>0</v>
      </c>
      <c r="J1503" s="1310" t="e">
        <f>I1503*#REF!</f>
        <v>#REF!</v>
      </c>
      <c r="K1503" s="1310" t="e">
        <f t="shared" ref="K1503:K1512" si="187">SUM(I1503:J1503)</f>
        <v>#REF!</v>
      </c>
    </row>
    <row r="1504" spans="1:11" ht="15" hidden="1" customHeight="1">
      <c r="A1504" s="776"/>
      <c r="B1504" s="1285" t="s">
        <v>12597</v>
      </c>
      <c r="C1504" s="1309"/>
      <c r="D1504" s="2147" t="s">
        <v>12598</v>
      </c>
      <c r="E1504" s="1328"/>
      <c r="F1504" s="1328"/>
      <c r="G1504" s="1333" t="s">
        <v>1735</v>
      </c>
      <c r="H1504" s="1310"/>
      <c r="I1504" s="1310">
        <f>H1504*E1504</f>
        <v>0</v>
      </c>
      <c r="J1504" s="1310" t="e">
        <f>I1504*#REF!</f>
        <v>#REF!</v>
      </c>
      <c r="K1504" s="1310" t="e">
        <f t="shared" si="187"/>
        <v>#REF!</v>
      </c>
    </row>
    <row r="1505" spans="1:11" ht="15" hidden="1" customHeight="1">
      <c r="A1505" s="776"/>
      <c r="B1505" s="1285" t="s">
        <v>12599</v>
      </c>
      <c r="C1505" s="1309"/>
      <c r="D1505" s="1396" t="s">
        <v>12600</v>
      </c>
      <c r="E1505" s="1328"/>
      <c r="F1505" s="1328"/>
      <c r="G1505" s="1333" t="s">
        <v>347</v>
      </c>
      <c r="H1505" s="1310"/>
      <c r="I1505" s="1310">
        <f t="shared" ref="I1505:I1508" si="188">H1505*E1505</f>
        <v>0</v>
      </c>
      <c r="J1505" s="1310" t="e">
        <f>I1505*#REF!</f>
        <v>#REF!</v>
      </c>
      <c r="K1505" s="1310" t="e">
        <f t="shared" si="187"/>
        <v>#REF!</v>
      </c>
    </row>
    <row r="1506" spans="1:11" ht="15" hidden="1" customHeight="1">
      <c r="A1506" s="776"/>
      <c r="B1506" s="1285" t="s">
        <v>12601</v>
      </c>
      <c r="C1506" s="1309"/>
      <c r="D1506" s="1396" t="s">
        <v>12602</v>
      </c>
      <c r="E1506" s="1328"/>
      <c r="F1506" s="1328"/>
      <c r="G1506" s="1333" t="s">
        <v>1735</v>
      </c>
      <c r="H1506" s="1310"/>
      <c r="I1506" s="1310">
        <f t="shared" si="188"/>
        <v>0</v>
      </c>
      <c r="J1506" s="1310" t="e">
        <f>I1506*#REF!</f>
        <v>#REF!</v>
      </c>
      <c r="K1506" s="1310" t="e">
        <f t="shared" si="187"/>
        <v>#REF!</v>
      </c>
    </row>
    <row r="1507" spans="1:11" ht="15" hidden="1" customHeight="1">
      <c r="A1507" s="776"/>
      <c r="B1507" s="1285" t="s">
        <v>12603</v>
      </c>
      <c r="C1507" s="1309"/>
      <c r="D1507" s="1396" t="s">
        <v>12604</v>
      </c>
      <c r="E1507" s="1328"/>
      <c r="F1507" s="1328"/>
      <c r="G1507" s="1333" t="s">
        <v>1735</v>
      </c>
      <c r="H1507" s="1310"/>
      <c r="I1507" s="1310">
        <f t="shared" si="188"/>
        <v>0</v>
      </c>
      <c r="J1507" s="1310" t="e">
        <f>I1507*#REF!</f>
        <v>#REF!</v>
      </c>
      <c r="K1507" s="1310" t="e">
        <f t="shared" si="187"/>
        <v>#REF!</v>
      </c>
    </row>
    <row r="1508" spans="1:11" ht="15" hidden="1" customHeight="1">
      <c r="A1508" s="776"/>
      <c r="B1508" s="1285" t="s">
        <v>12605</v>
      </c>
      <c r="C1508" s="1309"/>
      <c r="D1508" s="1396" t="s">
        <v>12606</v>
      </c>
      <c r="E1508" s="1328"/>
      <c r="F1508" s="1328"/>
      <c r="G1508" s="1333" t="s">
        <v>275</v>
      </c>
      <c r="H1508" s="1310"/>
      <c r="I1508" s="1310">
        <f t="shared" si="188"/>
        <v>0</v>
      </c>
      <c r="J1508" s="1310" t="e">
        <f>I1508*#REF!</f>
        <v>#REF!</v>
      </c>
      <c r="K1508" s="1310" t="e">
        <f t="shared" si="187"/>
        <v>#REF!</v>
      </c>
    </row>
    <row r="1509" spans="1:11" ht="15" hidden="1" customHeight="1">
      <c r="A1509" s="776"/>
      <c r="B1509" s="1285" t="s">
        <v>12607</v>
      </c>
      <c r="C1509" s="1309"/>
      <c r="D1509" s="1400" t="s">
        <v>12608</v>
      </c>
      <c r="E1509" s="1328"/>
      <c r="F1509" s="1328"/>
      <c r="G1509" s="1384" t="s">
        <v>468</v>
      </c>
      <c r="H1509" s="1310"/>
      <c r="I1509" s="1310">
        <f>H1509*E1509</f>
        <v>0</v>
      </c>
      <c r="J1509" s="1310" t="e">
        <f>I1509*#REF!</f>
        <v>#REF!</v>
      </c>
      <c r="K1509" s="1310" t="e">
        <f t="shared" si="187"/>
        <v>#REF!</v>
      </c>
    </row>
    <row r="1510" spans="1:11" s="1380" customFormat="1" ht="15" hidden="1" customHeight="1">
      <c r="A1510" s="776"/>
      <c r="B1510" s="1285" t="s">
        <v>12609</v>
      </c>
      <c r="C1510" s="1309"/>
      <c r="D1510" s="1400" t="s">
        <v>12610</v>
      </c>
      <c r="E1510" s="1328"/>
      <c r="F1510" s="1328"/>
      <c r="G1510" s="1384" t="s">
        <v>1735</v>
      </c>
      <c r="H1510" s="1310"/>
      <c r="I1510" s="1310">
        <f t="shared" ref="I1510:I1512" si="189">H1510*E1510</f>
        <v>0</v>
      </c>
      <c r="J1510" s="1310" t="e">
        <f>I1510*#REF!</f>
        <v>#REF!</v>
      </c>
      <c r="K1510" s="1310" t="e">
        <f t="shared" si="187"/>
        <v>#REF!</v>
      </c>
    </row>
    <row r="1511" spans="1:11" s="1380" customFormat="1" ht="15" hidden="1" customHeight="1">
      <c r="A1511" s="1379"/>
      <c r="B1511" s="1285" t="s">
        <v>12611</v>
      </c>
      <c r="C1511" s="1309"/>
      <c r="D1511" s="1400" t="s">
        <v>12612</v>
      </c>
      <c r="E1511" s="1328"/>
      <c r="F1511" s="1328"/>
      <c r="G1511" s="1384" t="s">
        <v>1735</v>
      </c>
      <c r="H1511" s="1310"/>
      <c r="I1511" s="1310">
        <f t="shared" si="189"/>
        <v>0</v>
      </c>
      <c r="J1511" s="1310" t="e">
        <f>I1511*#REF!</f>
        <v>#REF!</v>
      </c>
      <c r="K1511" s="1310" t="e">
        <f t="shared" si="187"/>
        <v>#REF!</v>
      </c>
    </row>
    <row r="1512" spans="1:11" s="1380" customFormat="1" ht="15" hidden="1" customHeight="1">
      <c r="A1512" s="1379"/>
      <c r="B1512" s="1285" t="s">
        <v>12613</v>
      </c>
      <c r="C1512" s="1309"/>
      <c r="D1512" s="1400" t="s">
        <v>12614</v>
      </c>
      <c r="E1512" s="1328"/>
      <c r="F1512" s="1328"/>
      <c r="G1512" s="1384" t="s">
        <v>5788</v>
      </c>
      <c r="H1512" s="1310"/>
      <c r="I1512" s="1310">
        <f t="shared" si="189"/>
        <v>0</v>
      </c>
      <c r="J1512" s="1310" t="e">
        <f>I1512*#REF!</f>
        <v>#REF!</v>
      </c>
      <c r="K1512" s="1310" t="e">
        <f t="shared" si="187"/>
        <v>#REF!</v>
      </c>
    </row>
    <row r="1513" spans="1:11" s="1380" customFormat="1" ht="15" hidden="1" customHeight="1">
      <c r="A1513" s="1379"/>
      <c r="B1513" s="1285" t="s">
        <v>12615</v>
      </c>
      <c r="C1513" s="1309"/>
      <c r="D1513" s="1400" t="s">
        <v>12616</v>
      </c>
      <c r="E1513" s="1328"/>
      <c r="F1513" s="1328"/>
      <c r="G1513" s="1384" t="s">
        <v>2010</v>
      </c>
      <c r="H1513" s="1310"/>
      <c r="I1513" s="1310"/>
      <c r="J1513" s="1310"/>
      <c r="K1513" s="1310"/>
    </row>
    <row r="1514" spans="1:11" s="1380" customFormat="1" ht="15" hidden="1" customHeight="1">
      <c r="A1514" s="1379"/>
      <c r="B1514" s="1285" t="s">
        <v>12617</v>
      </c>
      <c r="C1514" s="1309"/>
      <c r="D1514" s="1400" t="s">
        <v>12618</v>
      </c>
      <c r="E1514" s="1328"/>
      <c r="F1514" s="1328"/>
      <c r="G1514" s="1384" t="s">
        <v>2010</v>
      </c>
      <c r="H1514" s="1310"/>
      <c r="I1514" s="1310"/>
      <c r="J1514" s="1310"/>
      <c r="K1514" s="1310"/>
    </row>
    <row r="1515" spans="1:11" ht="15" hidden="1" customHeight="1">
      <c r="A1515" s="1379"/>
      <c r="B1515" s="2068"/>
      <c r="C1515" s="2068"/>
      <c r="D1515" s="2068"/>
      <c r="E1515" s="1322"/>
      <c r="F1515" s="1322"/>
      <c r="G1515" s="1322"/>
      <c r="H1515" s="1322"/>
      <c r="I1515" s="1322"/>
      <c r="J1515" s="1322"/>
      <c r="K1515" s="1322"/>
    </row>
    <row r="1516" spans="1:11" ht="15" hidden="1" customHeight="1">
      <c r="A1516" s="776"/>
      <c r="B1516" s="1318" t="s">
        <v>12619</v>
      </c>
      <c r="C1516" s="1318"/>
      <c r="D1516" s="1319" t="s">
        <v>12620</v>
      </c>
      <c r="E1516" s="1318"/>
      <c r="F1516" s="1318"/>
      <c r="G1516" s="1318"/>
      <c r="H1516" s="1318"/>
      <c r="I1516" s="2163">
        <f t="shared" si="175"/>
        <v>0</v>
      </c>
      <c r="J1516" s="2163" t="e">
        <f>I1516*#REF!</f>
        <v>#REF!</v>
      </c>
      <c r="K1516" s="2163" t="e">
        <f t="shared" si="186"/>
        <v>#REF!</v>
      </c>
    </row>
    <row r="1517" spans="1:11" ht="15" hidden="1" customHeight="1">
      <c r="A1517" s="776"/>
      <c r="B1517" s="2068"/>
      <c r="C1517" s="2068"/>
      <c r="D1517" s="2068"/>
      <c r="E1517" s="1322"/>
      <c r="F1517" s="1322"/>
      <c r="G1517" s="1322"/>
      <c r="H1517" s="1322"/>
      <c r="I1517" s="1322"/>
      <c r="J1517" s="1322"/>
      <c r="K1517" s="1322"/>
    </row>
    <row r="1518" spans="1:11" ht="15" hidden="1" customHeight="1">
      <c r="A1518" s="776"/>
      <c r="B1518" s="1318" t="s">
        <v>239</v>
      </c>
      <c r="C1518" s="1318"/>
      <c r="D1518" s="1319" t="s">
        <v>1917</v>
      </c>
      <c r="E1518" s="1318"/>
      <c r="F1518" s="1318"/>
      <c r="G1518" s="1318"/>
      <c r="H1518" s="1318"/>
      <c r="I1518" s="1318"/>
      <c r="J1518" s="1318"/>
      <c r="K1518" s="1318"/>
    </row>
    <row r="1519" spans="1:11" ht="15" hidden="1" customHeight="1">
      <c r="A1519" s="776"/>
      <c r="B1519" s="1318" t="s">
        <v>1918</v>
      </c>
      <c r="C1519" s="1318"/>
      <c r="D1519" s="1319" t="s">
        <v>1919</v>
      </c>
      <c r="E1519" s="1318"/>
      <c r="F1519" s="1318"/>
      <c r="G1519" s="1318"/>
      <c r="H1519" s="1318"/>
      <c r="I1519" s="1318"/>
      <c r="J1519" s="1318"/>
      <c r="K1519" s="1318"/>
    </row>
    <row r="1520" spans="1:11" ht="15" hidden="1" customHeight="1">
      <c r="A1520" s="776"/>
      <c r="B1520" s="1315" t="s">
        <v>1920</v>
      </c>
      <c r="C1520" s="1315"/>
      <c r="D1520" s="1316" t="s">
        <v>1921</v>
      </c>
      <c r="E1520" s="1315"/>
      <c r="F1520" s="1315"/>
      <c r="G1520" s="1315"/>
      <c r="H1520" s="1315"/>
      <c r="I1520" s="1315"/>
      <c r="J1520" s="1315"/>
      <c r="K1520" s="1315"/>
    </row>
    <row r="1521" spans="1:11" ht="15" hidden="1" customHeight="1">
      <c r="A1521" s="776"/>
      <c r="B1521" s="1285" t="s">
        <v>12621</v>
      </c>
      <c r="C1521" s="1285"/>
      <c r="D1521" s="2147" t="s">
        <v>12622</v>
      </c>
      <c r="E1521" s="1322"/>
      <c r="F1521" s="1322"/>
      <c r="G1521" s="1333" t="s">
        <v>322</v>
      </c>
      <c r="H1521" s="1310"/>
      <c r="I1521" s="1310">
        <f>H1521*E1521</f>
        <v>0</v>
      </c>
      <c r="J1521" s="1310" t="e">
        <f>I1521*#REF!</f>
        <v>#REF!</v>
      </c>
      <c r="K1521" s="1310" t="e">
        <f t="shared" ref="K1521:K1524" si="190">SUM(I1521:J1521)</f>
        <v>#REF!</v>
      </c>
    </row>
    <row r="1522" spans="1:11" ht="15" hidden="1" customHeight="1">
      <c r="A1522" s="776"/>
      <c r="B1522" s="1285" t="s">
        <v>12623</v>
      </c>
      <c r="C1522" s="1285"/>
      <c r="D1522" s="2147" t="s">
        <v>12624</v>
      </c>
      <c r="E1522" s="1322"/>
      <c r="F1522" s="1322"/>
      <c r="G1522" s="1333" t="s">
        <v>322</v>
      </c>
      <c r="H1522" s="1310"/>
      <c r="I1522" s="1310">
        <f>H1522*E1522</f>
        <v>0</v>
      </c>
      <c r="J1522" s="1310" t="e">
        <f>I1522*#REF!</f>
        <v>#REF!</v>
      </c>
      <c r="K1522" s="1310" t="e">
        <f t="shared" si="190"/>
        <v>#REF!</v>
      </c>
    </row>
    <row r="1523" spans="1:11" ht="15" hidden="1" customHeight="1">
      <c r="A1523" s="776"/>
      <c r="B1523" s="1285" t="s">
        <v>1922</v>
      </c>
      <c r="C1523" s="1285"/>
      <c r="D1523" s="2147" t="s">
        <v>12625</v>
      </c>
      <c r="E1523" s="1322"/>
      <c r="F1523" s="1322"/>
      <c r="G1523" s="1333" t="s">
        <v>322</v>
      </c>
      <c r="H1523" s="1310"/>
      <c r="I1523" s="1310">
        <f t="shared" ref="I1523:I1524" si="191">H1523*E1523</f>
        <v>0</v>
      </c>
      <c r="J1523" s="1310" t="e">
        <f>I1523*#REF!</f>
        <v>#REF!</v>
      </c>
      <c r="K1523" s="1310" t="e">
        <f t="shared" si="190"/>
        <v>#REF!</v>
      </c>
    </row>
    <row r="1524" spans="1:11" ht="15" hidden="1" customHeight="1">
      <c r="A1524" s="776"/>
      <c r="B1524" s="1285" t="s">
        <v>1925</v>
      </c>
      <c r="C1524" s="1285"/>
      <c r="D1524" s="2147" t="s">
        <v>12626</v>
      </c>
      <c r="E1524" s="1322"/>
      <c r="F1524" s="1322"/>
      <c r="G1524" s="1333" t="s">
        <v>322</v>
      </c>
      <c r="H1524" s="1310"/>
      <c r="I1524" s="1310">
        <f t="shared" si="191"/>
        <v>0</v>
      </c>
      <c r="J1524" s="1310" t="e">
        <f>I1524*#REF!</f>
        <v>#REF!</v>
      </c>
      <c r="K1524" s="1310" t="e">
        <f t="shared" si="190"/>
        <v>#REF!</v>
      </c>
    </row>
    <row r="1525" spans="1:11" ht="15" hidden="1" customHeight="1">
      <c r="A1525" s="776"/>
      <c r="B1525" s="1285"/>
      <c r="C1525" s="1285"/>
      <c r="D1525" s="1309"/>
      <c r="E1525" s="1322"/>
      <c r="F1525" s="1322"/>
      <c r="G1525" s="1333"/>
      <c r="H1525" s="1310"/>
      <c r="I1525" s="1310"/>
      <c r="J1525" s="1310"/>
      <c r="K1525" s="1310"/>
    </row>
    <row r="1526" spans="1:11" ht="15" hidden="1" customHeight="1">
      <c r="A1526" s="776"/>
      <c r="B1526" s="1285" t="s">
        <v>12627</v>
      </c>
      <c r="C1526" s="1285"/>
      <c r="D1526" s="1309" t="s">
        <v>12628</v>
      </c>
      <c r="E1526" s="1322"/>
      <c r="F1526" s="1322"/>
      <c r="G1526" s="1322" t="s">
        <v>322</v>
      </c>
      <c r="H1526" s="1310"/>
      <c r="I1526" s="1310">
        <f>H1526*E1526</f>
        <v>0</v>
      </c>
      <c r="J1526" s="1310" t="e">
        <f>I1526*#REF!</f>
        <v>#REF!</v>
      </c>
      <c r="K1526" s="1310" t="e">
        <f t="shared" si="186"/>
        <v>#REF!</v>
      </c>
    </row>
    <row r="1527" spans="1:11" ht="15" hidden="1" customHeight="1">
      <c r="A1527" s="776"/>
      <c r="B1527" s="2068"/>
      <c r="C1527" s="2068"/>
      <c r="D1527" s="2077"/>
      <c r="E1527" s="1322"/>
      <c r="F1527" s="1322"/>
      <c r="G1527" s="1322"/>
      <c r="H1527" s="1322"/>
      <c r="I1527" s="1322"/>
      <c r="J1527" s="1322"/>
      <c r="K1527" s="1322"/>
    </row>
    <row r="1528" spans="1:11" ht="15" hidden="1" customHeight="1">
      <c r="A1528" s="776"/>
      <c r="B1528" s="1315" t="s">
        <v>12629</v>
      </c>
      <c r="C1528" s="1315"/>
      <c r="D1528" s="1316" t="s">
        <v>1814</v>
      </c>
      <c r="E1528" s="1315"/>
      <c r="F1528" s="1315"/>
      <c r="G1528" s="1315"/>
      <c r="H1528" s="1315"/>
      <c r="I1528" s="1315"/>
      <c r="J1528" s="1315"/>
      <c r="K1528" s="1315"/>
    </row>
    <row r="1529" spans="1:11" ht="15" hidden="1" customHeight="1">
      <c r="A1529" s="776"/>
      <c r="B1529" s="1285" t="s">
        <v>12630</v>
      </c>
      <c r="C1529" s="1285"/>
      <c r="D1529" s="1309" t="s">
        <v>1816</v>
      </c>
      <c r="E1529" s="1322"/>
      <c r="F1529" s="1322"/>
      <c r="G1529" s="1322" t="s">
        <v>468</v>
      </c>
      <c r="H1529" s="1310"/>
      <c r="I1529" s="1310">
        <f>H1529*E1529</f>
        <v>0</v>
      </c>
      <c r="J1529" s="1310" t="e">
        <f>I1529*#REF!</f>
        <v>#REF!</v>
      </c>
      <c r="K1529" s="1310" t="e">
        <f t="shared" si="186"/>
        <v>#REF!</v>
      </c>
    </row>
    <row r="1530" spans="1:11" ht="15" hidden="1" customHeight="1">
      <c r="A1530" s="776"/>
      <c r="B1530" s="1285" t="s">
        <v>12631</v>
      </c>
      <c r="C1530" s="1285"/>
      <c r="D1530" s="1309" t="s">
        <v>12533</v>
      </c>
      <c r="E1530" s="1322"/>
      <c r="F1530" s="1322"/>
      <c r="G1530" s="1322" t="s">
        <v>322</v>
      </c>
      <c r="H1530" s="1310"/>
      <c r="I1530" s="1310">
        <f t="shared" ref="I1530:I1537" si="192">H1530*E1530</f>
        <v>0</v>
      </c>
      <c r="J1530" s="1310" t="e">
        <f>I1530*#REF!</f>
        <v>#REF!</v>
      </c>
      <c r="K1530" s="1310" t="e">
        <f t="shared" si="186"/>
        <v>#REF!</v>
      </c>
    </row>
    <row r="1531" spans="1:11" ht="15" hidden="1" customHeight="1">
      <c r="A1531" s="776"/>
      <c r="B1531" s="1285" t="s">
        <v>12632</v>
      </c>
      <c r="C1531" s="1285"/>
      <c r="D1531" s="1309" t="s">
        <v>12535</v>
      </c>
      <c r="E1531" s="1322"/>
      <c r="F1531" s="1322"/>
      <c r="G1531" s="1322" t="s">
        <v>322</v>
      </c>
      <c r="H1531" s="1310"/>
      <c r="I1531" s="1310">
        <f t="shared" si="192"/>
        <v>0</v>
      </c>
      <c r="J1531" s="1310" t="e">
        <f>I1531*#REF!</f>
        <v>#REF!</v>
      </c>
      <c r="K1531" s="1310" t="e">
        <f t="shared" si="186"/>
        <v>#REF!</v>
      </c>
    </row>
    <row r="1532" spans="1:11" ht="15" hidden="1" customHeight="1">
      <c r="A1532" s="776"/>
      <c r="B1532" s="1285" t="s">
        <v>12633</v>
      </c>
      <c r="C1532" s="1285"/>
      <c r="D1532" s="1309" t="s">
        <v>12549</v>
      </c>
      <c r="E1532" s="1322"/>
      <c r="F1532" s="1322"/>
      <c r="G1532" s="1322" t="s">
        <v>275</v>
      </c>
      <c r="H1532" s="1310"/>
      <c r="I1532" s="1310">
        <f t="shared" si="192"/>
        <v>0</v>
      </c>
      <c r="J1532" s="1310" t="e">
        <f>I1532*#REF!</f>
        <v>#REF!</v>
      </c>
      <c r="K1532" s="1310" t="e">
        <f t="shared" si="186"/>
        <v>#REF!</v>
      </c>
    </row>
    <row r="1533" spans="1:11" ht="15" hidden="1" customHeight="1">
      <c r="A1533" s="776"/>
      <c r="B1533" s="2068"/>
      <c r="C1533" s="2068"/>
      <c r="D1533" s="2077"/>
      <c r="E1533" s="1322"/>
      <c r="F1533" s="1322"/>
      <c r="G1533" s="1322"/>
      <c r="H1533" s="1322"/>
      <c r="I1533" s="1310"/>
      <c r="J1533" s="1322"/>
      <c r="K1533" s="1322"/>
    </row>
    <row r="1534" spans="1:11" ht="15" hidden="1" customHeight="1">
      <c r="A1534" s="776"/>
      <c r="B1534" s="1315" t="s">
        <v>1862</v>
      </c>
      <c r="C1534" s="1315"/>
      <c r="D1534" s="1316" t="s">
        <v>1863</v>
      </c>
      <c r="E1534" s="1315"/>
      <c r="F1534" s="1315"/>
      <c r="G1534" s="1315"/>
      <c r="H1534" s="1315"/>
      <c r="I1534" s="1315"/>
      <c r="J1534" s="1315"/>
      <c r="K1534" s="1315"/>
    </row>
    <row r="1535" spans="1:11" ht="15" hidden="1" customHeight="1">
      <c r="A1535" s="776"/>
      <c r="B1535" s="1285" t="s">
        <v>1864</v>
      </c>
      <c r="C1535" s="1285"/>
      <c r="D1535" s="1309" t="s">
        <v>1865</v>
      </c>
      <c r="E1535" s="1322"/>
      <c r="F1535" s="1322"/>
      <c r="G1535" s="1322" t="s">
        <v>322</v>
      </c>
      <c r="H1535" s="1310"/>
      <c r="I1535" s="1310">
        <f t="shared" si="192"/>
        <v>0</v>
      </c>
      <c r="J1535" s="1310" t="e">
        <f>I1535*#REF!</f>
        <v>#REF!</v>
      </c>
      <c r="K1535" s="1310" t="e">
        <f t="shared" si="186"/>
        <v>#REF!</v>
      </c>
    </row>
    <row r="1536" spans="1:11" ht="15" hidden="1" customHeight="1">
      <c r="A1536" s="776"/>
      <c r="B1536" s="1285" t="s">
        <v>12634</v>
      </c>
      <c r="C1536" s="1285"/>
      <c r="D1536" s="1309" t="s">
        <v>12635</v>
      </c>
      <c r="E1536" s="1322"/>
      <c r="F1536" s="1322"/>
      <c r="G1536" s="1322" t="s">
        <v>322</v>
      </c>
      <c r="H1536" s="1310"/>
      <c r="I1536" s="1310">
        <f t="shared" si="192"/>
        <v>0</v>
      </c>
      <c r="J1536" s="1310" t="e">
        <f>I1536*#REF!</f>
        <v>#REF!</v>
      </c>
      <c r="K1536" s="1310" t="e">
        <f t="shared" si="186"/>
        <v>#REF!</v>
      </c>
    </row>
    <row r="1537" spans="1:11" ht="15" hidden="1" customHeight="1">
      <c r="A1537" s="776"/>
      <c r="B1537" s="1285" t="s">
        <v>1869</v>
      </c>
      <c r="C1537" s="1285"/>
      <c r="D1537" s="1309" t="s">
        <v>1870</v>
      </c>
      <c r="E1537" s="1322"/>
      <c r="F1537" s="1322"/>
      <c r="G1537" s="1322" t="s">
        <v>322</v>
      </c>
      <c r="H1537" s="1310"/>
      <c r="I1537" s="1310">
        <f t="shared" si="192"/>
        <v>0</v>
      </c>
      <c r="J1537" s="1310" t="e">
        <f>I1537*#REF!</f>
        <v>#REF!</v>
      </c>
      <c r="K1537" s="1310" t="e">
        <f t="shared" si="186"/>
        <v>#REF!</v>
      </c>
    </row>
    <row r="1538" spans="1:11" ht="15" hidden="1" customHeight="1">
      <c r="A1538" s="776"/>
      <c r="B1538" s="2068"/>
      <c r="C1538" s="2068"/>
      <c r="D1538" s="2077"/>
      <c r="E1538" s="1322"/>
      <c r="F1538" s="1322"/>
      <c r="G1538" s="1322"/>
      <c r="H1538" s="1322"/>
      <c r="I1538" s="1310"/>
      <c r="J1538" s="1322"/>
      <c r="K1538" s="1322"/>
    </row>
    <row r="1539" spans="1:11" ht="15" hidden="1" customHeight="1">
      <c r="A1539" s="776"/>
      <c r="B1539" s="1315" t="s">
        <v>1952</v>
      </c>
      <c r="C1539" s="1315"/>
      <c r="D1539" s="1316" t="s">
        <v>550</v>
      </c>
      <c r="E1539" s="1315"/>
      <c r="F1539" s="1315"/>
      <c r="G1539" s="1315" t="s">
        <v>912</v>
      </c>
      <c r="H1539" s="1315"/>
      <c r="I1539" s="1317">
        <f>H1539*E1539</f>
        <v>0</v>
      </c>
      <c r="J1539" s="1317" t="e">
        <f>I1539*#REF!</f>
        <v>#REF!</v>
      </c>
      <c r="K1539" s="1317" t="e">
        <f t="shared" si="186"/>
        <v>#REF!</v>
      </c>
    </row>
    <row r="1540" spans="1:11" ht="15" hidden="1" customHeight="1">
      <c r="A1540" s="776"/>
      <c r="B1540" s="2068"/>
      <c r="C1540" s="2068"/>
      <c r="D1540" s="2068"/>
      <c r="E1540" s="1322"/>
      <c r="F1540" s="1322"/>
      <c r="G1540" s="1322"/>
      <c r="H1540" s="1322"/>
      <c r="I1540" s="1322"/>
      <c r="J1540" s="1322"/>
      <c r="K1540" s="1322"/>
    </row>
    <row r="1541" spans="1:11" ht="15" hidden="1" customHeight="1">
      <c r="A1541" s="776"/>
      <c r="B1541" s="1318" t="s">
        <v>12636</v>
      </c>
      <c r="C1541" s="1318"/>
      <c r="D1541" s="1319" t="s">
        <v>12637</v>
      </c>
      <c r="E1541" s="1318"/>
      <c r="F1541" s="1318"/>
      <c r="G1541" s="1318" t="s">
        <v>912</v>
      </c>
      <c r="H1541" s="1318"/>
      <c r="I1541" s="2163">
        <f>H1541*E1541</f>
        <v>0</v>
      </c>
      <c r="J1541" s="2163" t="e">
        <f>I1541*#REF!</f>
        <v>#REF!</v>
      </c>
      <c r="K1541" s="2163" t="e">
        <f t="shared" si="186"/>
        <v>#REF!</v>
      </c>
    </row>
    <row r="1542" spans="1:11" ht="15" hidden="1" customHeight="1">
      <c r="A1542" s="776"/>
      <c r="B1542" s="2068"/>
      <c r="C1542" s="2068"/>
      <c r="D1542" s="2068"/>
      <c r="E1542" s="1322"/>
      <c r="F1542" s="1322"/>
      <c r="G1542" s="1322"/>
      <c r="H1542" s="1322"/>
      <c r="I1542" s="1322"/>
      <c r="J1542" s="1322"/>
      <c r="K1542" s="1322"/>
    </row>
    <row r="1543" spans="1:11" ht="15" hidden="1" customHeight="1">
      <c r="A1543" s="776"/>
      <c r="B1543" s="1318" t="s">
        <v>12638</v>
      </c>
      <c r="C1543" s="1318"/>
      <c r="D1543" s="1319" t="s">
        <v>12639</v>
      </c>
      <c r="E1543" s="1318"/>
      <c r="F1543" s="1318"/>
      <c r="G1543" s="1318" t="s">
        <v>912</v>
      </c>
      <c r="H1543" s="1318"/>
      <c r="I1543" s="2163">
        <f>H1543*E1543</f>
        <v>0</v>
      </c>
      <c r="J1543" s="2163" t="e">
        <f>I1543*#REF!</f>
        <v>#REF!</v>
      </c>
      <c r="K1543" s="2163" t="e">
        <f t="shared" si="186"/>
        <v>#REF!</v>
      </c>
    </row>
    <row r="1544" spans="1:11" ht="15" hidden="1" customHeight="1">
      <c r="A1544" s="776"/>
      <c r="B1544" s="2068"/>
      <c r="C1544" s="2068"/>
      <c r="D1544" s="2068"/>
      <c r="E1544" s="1322"/>
      <c r="F1544" s="1322"/>
      <c r="G1544" s="1322"/>
      <c r="H1544" s="1322"/>
      <c r="I1544" s="1322"/>
      <c r="J1544" s="1322"/>
      <c r="K1544" s="1322"/>
    </row>
    <row r="1545" spans="1:11" ht="15" hidden="1" customHeight="1">
      <c r="A1545" s="776"/>
      <c r="B1545" s="1318" t="s">
        <v>12640</v>
      </c>
      <c r="C1545" s="1318"/>
      <c r="D1545" s="1319" t="s">
        <v>12641</v>
      </c>
      <c r="E1545" s="1318"/>
      <c r="F1545" s="1318"/>
      <c r="G1545" s="1318"/>
      <c r="H1545" s="1318"/>
      <c r="I1545" s="1318"/>
      <c r="J1545" s="1318"/>
      <c r="K1545" s="1318"/>
    </row>
    <row r="1546" spans="1:11" ht="15" hidden="1" customHeight="1">
      <c r="A1546" s="776"/>
      <c r="B1546" s="1315" t="s">
        <v>12642</v>
      </c>
      <c r="C1546" s="1315"/>
      <c r="D1546" s="1316" t="s">
        <v>12643</v>
      </c>
      <c r="E1546" s="1315"/>
      <c r="F1546" s="1315"/>
      <c r="G1546" s="1315"/>
      <c r="H1546" s="1315"/>
      <c r="I1546" s="1315"/>
      <c r="J1546" s="1315"/>
      <c r="K1546" s="1315"/>
    </row>
    <row r="1547" spans="1:11" ht="15" hidden="1" customHeight="1">
      <c r="A1547" s="776"/>
      <c r="B1547" s="1285" t="s">
        <v>12644</v>
      </c>
      <c r="C1547" s="1285"/>
      <c r="D1547" s="1309" t="s">
        <v>966</v>
      </c>
      <c r="E1547" s="1322"/>
      <c r="F1547" s="1322"/>
      <c r="G1547" s="1322" t="s">
        <v>347</v>
      </c>
      <c r="H1547" s="1310"/>
      <c r="I1547" s="1310">
        <f>H1547*E1547</f>
        <v>0</v>
      </c>
      <c r="J1547" s="1310" t="e">
        <f>I1547*#REF!</f>
        <v>#REF!</v>
      </c>
      <c r="K1547" s="1310" t="e">
        <f t="shared" si="186"/>
        <v>#REF!</v>
      </c>
    </row>
    <row r="1548" spans="1:11" ht="15" hidden="1" customHeight="1">
      <c r="A1548" s="776"/>
      <c r="B1548" s="1285" t="s">
        <v>12645</v>
      </c>
      <c r="C1548" s="1285"/>
      <c r="D1548" s="1309" t="s">
        <v>2036</v>
      </c>
      <c r="E1548" s="1322"/>
      <c r="F1548" s="1322"/>
      <c r="G1548" s="1322" t="s">
        <v>322</v>
      </c>
      <c r="H1548" s="1310"/>
      <c r="I1548" s="1310">
        <f t="shared" ref="I1548:I1564" si="193">H1548*E1548</f>
        <v>0</v>
      </c>
      <c r="J1548" s="1310" t="e">
        <f>I1548*#REF!</f>
        <v>#REF!</v>
      </c>
      <c r="K1548" s="1310" t="e">
        <f t="shared" si="186"/>
        <v>#REF!</v>
      </c>
    </row>
    <row r="1549" spans="1:11" ht="15" hidden="1" customHeight="1">
      <c r="A1549" s="776"/>
      <c r="B1549" s="1285" t="s">
        <v>12646</v>
      </c>
      <c r="C1549" s="1285"/>
      <c r="D1549" s="1309" t="s">
        <v>1019</v>
      </c>
      <c r="E1549" s="1322"/>
      <c r="F1549" s="1322"/>
      <c r="G1549" s="1322" t="s">
        <v>322</v>
      </c>
      <c r="H1549" s="1310"/>
      <c r="I1549" s="1310">
        <f t="shared" si="193"/>
        <v>0</v>
      </c>
      <c r="J1549" s="1310" t="e">
        <f>I1549*#REF!</f>
        <v>#REF!</v>
      </c>
      <c r="K1549" s="1310" t="e">
        <f t="shared" si="186"/>
        <v>#REF!</v>
      </c>
    </row>
    <row r="1550" spans="1:11" ht="15" hidden="1" customHeight="1">
      <c r="A1550" s="776"/>
      <c r="B1550" s="1285" t="s">
        <v>12647</v>
      </c>
      <c r="C1550" s="1285"/>
      <c r="D1550" s="1309" t="s">
        <v>11763</v>
      </c>
      <c r="E1550" s="1322"/>
      <c r="F1550" s="1322"/>
      <c r="G1550" s="1322" t="s">
        <v>322</v>
      </c>
      <c r="H1550" s="1310"/>
      <c r="I1550" s="1310">
        <f t="shared" si="193"/>
        <v>0</v>
      </c>
      <c r="J1550" s="1310" t="e">
        <f>I1550*#REF!</f>
        <v>#REF!</v>
      </c>
      <c r="K1550" s="1310" t="e">
        <f t="shared" si="186"/>
        <v>#REF!</v>
      </c>
    </row>
    <row r="1551" spans="1:11" ht="15" hidden="1" customHeight="1">
      <c r="A1551" s="776"/>
      <c r="B1551" s="1285" t="s">
        <v>12648</v>
      </c>
      <c r="C1551" s="1285"/>
      <c r="D1551" s="1309" t="s">
        <v>11708</v>
      </c>
      <c r="E1551" s="1322"/>
      <c r="F1551" s="1322"/>
      <c r="G1551" s="1322" t="s">
        <v>322</v>
      </c>
      <c r="H1551" s="1310"/>
      <c r="I1551" s="1310">
        <f t="shared" si="193"/>
        <v>0</v>
      </c>
      <c r="J1551" s="1310" t="e">
        <f>I1551*#REF!</f>
        <v>#REF!</v>
      </c>
      <c r="K1551" s="1310" t="e">
        <f t="shared" si="186"/>
        <v>#REF!</v>
      </c>
    </row>
    <row r="1552" spans="1:11" ht="15" hidden="1" customHeight="1">
      <c r="A1552" s="776"/>
      <c r="B1552" s="1285" t="s">
        <v>12649</v>
      </c>
      <c r="C1552" s="1285"/>
      <c r="D1552" s="1309" t="s">
        <v>12650</v>
      </c>
      <c r="E1552" s="1322"/>
      <c r="F1552" s="1322"/>
      <c r="G1552" s="1322" t="s">
        <v>322</v>
      </c>
      <c r="H1552" s="1310"/>
      <c r="I1552" s="1310">
        <f t="shared" si="193"/>
        <v>0</v>
      </c>
      <c r="J1552" s="1310" t="e">
        <f>I1552*#REF!</f>
        <v>#REF!</v>
      </c>
      <c r="K1552" s="1310" t="e">
        <f t="shared" si="186"/>
        <v>#REF!</v>
      </c>
    </row>
    <row r="1553" spans="1:11" ht="15" hidden="1" customHeight="1">
      <c r="A1553" s="776"/>
      <c r="B1553" s="1285" t="s">
        <v>12651</v>
      </c>
      <c r="C1553" s="1285"/>
      <c r="D1553" s="1309" t="s">
        <v>11743</v>
      </c>
      <c r="E1553" s="1322"/>
      <c r="F1553" s="1322"/>
      <c r="G1553" s="1322" t="s">
        <v>322</v>
      </c>
      <c r="H1553" s="1310"/>
      <c r="I1553" s="1310">
        <f t="shared" si="193"/>
        <v>0</v>
      </c>
      <c r="J1553" s="1310" t="e">
        <f>I1553*#REF!</f>
        <v>#REF!</v>
      </c>
      <c r="K1553" s="1310" t="e">
        <f t="shared" si="186"/>
        <v>#REF!</v>
      </c>
    </row>
    <row r="1554" spans="1:11" ht="15" hidden="1" customHeight="1">
      <c r="A1554" s="776"/>
      <c r="B1554" s="1285" t="s">
        <v>12652</v>
      </c>
      <c r="C1554" s="1285"/>
      <c r="D1554" s="1309" t="s">
        <v>12653</v>
      </c>
      <c r="E1554" s="1322"/>
      <c r="F1554" s="1322"/>
      <c r="G1554" s="1322" t="s">
        <v>322</v>
      </c>
      <c r="H1554" s="1310"/>
      <c r="I1554" s="1310">
        <f t="shared" si="193"/>
        <v>0</v>
      </c>
      <c r="J1554" s="1310" t="e">
        <f>I1554*#REF!</f>
        <v>#REF!</v>
      </c>
      <c r="K1554" s="1310" t="e">
        <f t="shared" si="186"/>
        <v>#REF!</v>
      </c>
    </row>
    <row r="1555" spans="1:11" ht="15" hidden="1" customHeight="1">
      <c r="A1555" s="776"/>
      <c r="B1555" s="1285" t="s">
        <v>12654</v>
      </c>
      <c r="C1555" s="1285"/>
      <c r="D1555" s="1309" t="s">
        <v>11678</v>
      </c>
      <c r="E1555" s="1322"/>
      <c r="F1555" s="1322"/>
      <c r="G1555" s="1322" t="s">
        <v>322</v>
      </c>
      <c r="H1555" s="1310"/>
      <c r="I1555" s="1310">
        <f t="shared" si="193"/>
        <v>0</v>
      </c>
      <c r="J1555" s="1310" t="e">
        <f>I1555*#REF!</f>
        <v>#REF!</v>
      </c>
      <c r="K1555" s="1310" t="e">
        <f t="shared" si="186"/>
        <v>#REF!</v>
      </c>
    </row>
    <row r="1556" spans="1:11" ht="15" hidden="1" customHeight="1">
      <c r="A1556" s="776"/>
      <c r="B1556" s="1285" t="s">
        <v>12655</v>
      </c>
      <c r="C1556" s="1285"/>
      <c r="D1556" s="1309" t="s">
        <v>1008</v>
      </c>
      <c r="E1556" s="1322"/>
      <c r="F1556" s="1322"/>
      <c r="G1556" s="1322" t="s">
        <v>322</v>
      </c>
      <c r="H1556" s="1310"/>
      <c r="I1556" s="1310">
        <f t="shared" si="193"/>
        <v>0</v>
      </c>
      <c r="J1556" s="1310" t="e">
        <f>I1556*#REF!</f>
        <v>#REF!</v>
      </c>
      <c r="K1556" s="1310" t="e">
        <f t="shared" si="186"/>
        <v>#REF!</v>
      </c>
    </row>
    <row r="1557" spans="1:11" ht="15" hidden="1" customHeight="1">
      <c r="A1557" s="776"/>
      <c r="B1557" s="1285" t="s">
        <v>12656</v>
      </c>
      <c r="C1557" s="1285"/>
      <c r="D1557" s="1309" t="s">
        <v>12657</v>
      </c>
      <c r="E1557" s="1322"/>
      <c r="F1557" s="1322"/>
      <c r="G1557" s="1322" t="s">
        <v>322</v>
      </c>
      <c r="H1557" s="1310"/>
      <c r="I1557" s="1310">
        <f t="shared" si="193"/>
        <v>0</v>
      </c>
      <c r="J1557" s="1310" t="e">
        <f>I1557*#REF!</f>
        <v>#REF!</v>
      </c>
      <c r="K1557" s="1310" t="e">
        <f t="shared" si="186"/>
        <v>#REF!</v>
      </c>
    </row>
    <row r="1558" spans="1:11" ht="15" hidden="1" customHeight="1">
      <c r="A1558" s="776"/>
      <c r="B1558" s="1285" t="s">
        <v>12658</v>
      </c>
      <c r="C1558" s="1285"/>
      <c r="D1558" s="1309" t="s">
        <v>12659</v>
      </c>
      <c r="E1558" s="1322"/>
      <c r="F1558" s="1322"/>
      <c r="G1558" s="1322" t="s">
        <v>322</v>
      </c>
      <c r="H1558" s="1310"/>
      <c r="I1558" s="1310">
        <f t="shared" si="193"/>
        <v>0</v>
      </c>
      <c r="J1558" s="1310" t="e">
        <f>I1558*#REF!</f>
        <v>#REF!</v>
      </c>
      <c r="K1558" s="1310" t="e">
        <f t="shared" si="186"/>
        <v>#REF!</v>
      </c>
    </row>
    <row r="1559" spans="1:11" ht="15" hidden="1" customHeight="1">
      <c r="A1559" s="776"/>
      <c r="B1559" s="1285" t="s">
        <v>12660</v>
      </c>
      <c r="C1559" s="1285"/>
      <c r="D1559" s="1309" t="s">
        <v>11684</v>
      </c>
      <c r="E1559" s="1322"/>
      <c r="F1559" s="1322"/>
      <c r="G1559" s="1322" t="s">
        <v>322</v>
      </c>
      <c r="H1559" s="1310"/>
      <c r="I1559" s="1310">
        <f t="shared" si="193"/>
        <v>0</v>
      </c>
      <c r="J1559" s="1310" t="e">
        <f>I1559*#REF!</f>
        <v>#REF!</v>
      </c>
      <c r="K1559" s="1310" t="e">
        <f t="shared" si="186"/>
        <v>#REF!</v>
      </c>
    </row>
    <row r="1560" spans="1:11" ht="15" hidden="1" customHeight="1">
      <c r="A1560" s="776"/>
      <c r="B1560" s="1285" t="s">
        <v>12661</v>
      </c>
      <c r="C1560" s="1285"/>
      <c r="D1560" s="1309" t="s">
        <v>11668</v>
      </c>
      <c r="E1560" s="1322"/>
      <c r="F1560" s="1322"/>
      <c r="G1560" s="1322" t="s">
        <v>322</v>
      </c>
      <c r="H1560" s="1310"/>
      <c r="I1560" s="1310">
        <f t="shared" si="193"/>
        <v>0</v>
      </c>
      <c r="J1560" s="1310" t="e">
        <f>I1560*#REF!</f>
        <v>#REF!</v>
      </c>
      <c r="K1560" s="1310" t="e">
        <f t="shared" si="186"/>
        <v>#REF!</v>
      </c>
    </row>
    <row r="1561" spans="1:11" ht="15" hidden="1" customHeight="1">
      <c r="A1561" s="776"/>
      <c r="B1561" s="1285" t="s">
        <v>12662</v>
      </c>
      <c r="C1561" s="1285"/>
      <c r="D1561" s="1309" t="s">
        <v>987</v>
      </c>
      <c r="E1561" s="1322"/>
      <c r="F1561" s="1322"/>
      <c r="G1561" s="1322" t="s">
        <v>322</v>
      </c>
      <c r="H1561" s="1310"/>
      <c r="I1561" s="1310">
        <f t="shared" si="193"/>
        <v>0</v>
      </c>
      <c r="J1561" s="1310" t="e">
        <f>I1561*#REF!</f>
        <v>#REF!</v>
      </c>
      <c r="K1561" s="1310" t="e">
        <f t="shared" si="186"/>
        <v>#REF!</v>
      </c>
    </row>
    <row r="1562" spans="1:11" ht="15" hidden="1" customHeight="1">
      <c r="A1562" s="776"/>
      <c r="B1562" s="1285" t="s">
        <v>12663</v>
      </c>
      <c r="C1562" s="1285"/>
      <c r="D1562" s="1309" t="s">
        <v>11741</v>
      </c>
      <c r="E1562" s="1322"/>
      <c r="F1562" s="1322"/>
      <c r="G1562" s="1322" t="s">
        <v>322</v>
      </c>
      <c r="H1562" s="1310"/>
      <c r="I1562" s="1310">
        <f t="shared" si="193"/>
        <v>0</v>
      </c>
      <c r="J1562" s="1310" t="e">
        <f>I1562*#REF!</f>
        <v>#REF!</v>
      </c>
      <c r="K1562" s="1310" t="e">
        <f t="shared" si="186"/>
        <v>#REF!</v>
      </c>
    </row>
    <row r="1563" spans="1:11" ht="15" hidden="1" customHeight="1">
      <c r="A1563" s="776"/>
      <c r="B1563" s="1285" t="s">
        <v>12664</v>
      </c>
      <c r="C1563" s="1285"/>
      <c r="D1563" s="1309" t="s">
        <v>12665</v>
      </c>
      <c r="E1563" s="1322"/>
      <c r="F1563" s="1322"/>
      <c r="G1563" s="1322" t="s">
        <v>322</v>
      </c>
      <c r="H1563" s="1310"/>
      <c r="I1563" s="1310">
        <f t="shared" si="193"/>
        <v>0</v>
      </c>
      <c r="J1563" s="1310" t="e">
        <f>I1563*#REF!</f>
        <v>#REF!</v>
      </c>
      <c r="K1563" s="1310" t="e">
        <f t="shared" si="186"/>
        <v>#REF!</v>
      </c>
    </row>
    <row r="1564" spans="1:11" ht="15" hidden="1" customHeight="1">
      <c r="A1564" s="776"/>
      <c r="B1564" s="1285" t="s">
        <v>12666</v>
      </c>
      <c r="C1564" s="1285"/>
      <c r="D1564" s="1309" t="s">
        <v>12667</v>
      </c>
      <c r="E1564" s="1322"/>
      <c r="F1564" s="1322"/>
      <c r="G1564" s="1322" t="s">
        <v>322</v>
      </c>
      <c r="H1564" s="1310"/>
      <c r="I1564" s="1310">
        <f t="shared" si="193"/>
        <v>0</v>
      </c>
      <c r="J1564" s="1310" t="e">
        <f>I1564*#REF!</f>
        <v>#REF!</v>
      </c>
      <c r="K1564" s="1310" t="e">
        <f t="shared" si="186"/>
        <v>#REF!</v>
      </c>
    </row>
    <row r="1565" spans="1:11" ht="15" hidden="1" customHeight="1">
      <c r="A1565" s="776"/>
      <c r="B1565" s="2068"/>
      <c r="C1565" s="2068"/>
      <c r="D1565" s="2068"/>
      <c r="E1565" s="1322"/>
      <c r="F1565" s="1322"/>
      <c r="G1565" s="1322"/>
      <c r="H1565" s="1322"/>
      <c r="I1565" s="1322"/>
      <c r="J1565" s="1322"/>
      <c r="K1565" s="1322"/>
    </row>
    <row r="1566" spans="1:11" ht="15" hidden="1" customHeight="1">
      <c r="A1566" s="776"/>
      <c r="B1566" s="1315" t="s">
        <v>12668</v>
      </c>
      <c r="C1566" s="1315"/>
      <c r="D1566" s="1316" t="s">
        <v>11747</v>
      </c>
      <c r="E1566" s="1315"/>
      <c r="F1566" s="1315"/>
      <c r="G1566" s="1315"/>
      <c r="H1566" s="1315"/>
      <c r="I1566" s="1315"/>
      <c r="J1566" s="1315"/>
      <c r="K1566" s="1315"/>
    </row>
    <row r="1567" spans="1:11" ht="15" hidden="1" customHeight="1">
      <c r="A1567" s="776"/>
      <c r="B1567" s="1285" t="s">
        <v>12669</v>
      </c>
      <c r="C1567" s="1285"/>
      <c r="D1567" s="1309" t="s">
        <v>966</v>
      </c>
      <c r="E1567" s="1322"/>
      <c r="F1567" s="1322"/>
      <c r="G1567" s="1322" t="s">
        <v>347</v>
      </c>
      <c r="H1567" s="1310"/>
      <c r="I1567" s="1310">
        <f>H1567*E1567</f>
        <v>0</v>
      </c>
      <c r="J1567" s="1310" t="e">
        <f>I1567*#REF!</f>
        <v>#REF!</v>
      </c>
      <c r="K1567" s="1310" t="e">
        <f t="shared" si="186"/>
        <v>#REF!</v>
      </c>
    </row>
    <row r="1568" spans="1:11" ht="15" hidden="1" customHeight="1">
      <c r="A1568" s="776"/>
      <c r="B1568" s="1285" t="s">
        <v>12670</v>
      </c>
      <c r="C1568" s="1285"/>
      <c r="D1568" s="1309" t="s">
        <v>1008</v>
      </c>
      <c r="E1568" s="1322"/>
      <c r="F1568" s="1322"/>
      <c r="G1568" s="1322" t="s">
        <v>322</v>
      </c>
      <c r="H1568" s="1310"/>
      <c r="I1568" s="1310">
        <f t="shared" ref="I1568:I1575" si="194">H1568*E1568</f>
        <v>0</v>
      </c>
      <c r="J1568" s="1310" t="e">
        <f>I1568*#REF!</f>
        <v>#REF!</v>
      </c>
      <c r="K1568" s="1310" t="e">
        <f t="shared" si="186"/>
        <v>#REF!</v>
      </c>
    </row>
    <row r="1569" spans="1:11" ht="15" hidden="1" customHeight="1">
      <c r="A1569" s="776"/>
      <c r="B1569" s="1285" t="s">
        <v>12671</v>
      </c>
      <c r="C1569" s="1285"/>
      <c r="D1569" s="1309" t="s">
        <v>987</v>
      </c>
      <c r="E1569" s="1322"/>
      <c r="F1569" s="1322"/>
      <c r="G1569" s="1322" t="s">
        <v>322</v>
      </c>
      <c r="H1569" s="1310"/>
      <c r="I1569" s="1310">
        <f t="shared" si="194"/>
        <v>0</v>
      </c>
      <c r="J1569" s="1310" t="e">
        <f>I1569*#REF!</f>
        <v>#REF!</v>
      </c>
      <c r="K1569" s="1310" t="e">
        <f t="shared" si="186"/>
        <v>#REF!</v>
      </c>
    </row>
    <row r="1570" spans="1:11" ht="15" hidden="1" customHeight="1">
      <c r="A1570" s="776"/>
      <c r="B1570" s="1285" t="s">
        <v>12672</v>
      </c>
      <c r="C1570" s="1285"/>
      <c r="D1570" s="1309" t="s">
        <v>11752</v>
      </c>
      <c r="E1570" s="1322"/>
      <c r="F1570" s="1322"/>
      <c r="G1570" s="1322" t="s">
        <v>322</v>
      </c>
      <c r="H1570" s="1310"/>
      <c r="I1570" s="1310">
        <f t="shared" si="194"/>
        <v>0</v>
      </c>
      <c r="J1570" s="1310" t="e">
        <f>I1570*#REF!</f>
        <v>#REF!</v>
      </c>
      <c r="K1570" s="1310" t="e">
        <f t="shared" si="186"/>
        <v>#REF!</v>
      </c>
    </row>
    <row r="1571" spans="1:11" ht="15" hidden="1" customHeight="1">
      <c r="A1571" s="776"/>
      <c r="B1571" s="1285" t="s">
        <v>12673</v>
      </c>
      <c r="C1571" s="1285"/>
      <c r="D1571" s="1309" t="s">
        <v>2036</v>
      </c>
      <c r="E1571" s="1322"/>
      <c r="F1571" s="1322"/>
      <c r="G1571" s="1322" t="s">
        <v>322</v>
      </c>
      <c r="H1571" s="1310"/>
      <c r="I1571" s="1310">
        <f t="shared" si="194"/>
        <v>0</v>
      </c>
      <c r="J1571" s="1310" t="e">
        <f>I1571*#REF!</f>
        <v>#REF!</v>
      </c>
      <c r="K1571" s="1310" t="e">
        <f t="shared" si="186"/>
        <v>#REF!</v>
      </c>
    </row>
    <row r="1572" spans="1:11" ht="15" hidden="1" customHeight="1">
      <c r="A1572" s="776"/>
      <c r="B1572" s="1285" t="s">
        <v>12674</v>
      </c>
      <c r="C1572" s="1285"/>
      <c r="D1572" s="1309" t="s">
        <v>11668</v>
      </c>
      <c r="E1572" s="1322"/>
      <c r="F1572" s="1322"/>
      <c r="G1572" s="1322" t="s">
        <v>322</v>
      </c>
      <c r="H1572" s="1310"/>
      <c r="I1572" s="1310">
        <f t="shared" si="194"/>
        <v>0</v>
      </c>
      <c r="J1572" s="1310" t="e">
        <f>I1572*#REF!</f>
        <v>#REF!</v>
      </c>
      <c r="K1572" s="1310" t="e">
        <f t="shared" si="186"/>
        <v>#REF!</v>
      </c>
    </row>
    <row r="1573" spans="1:11" ht="15" hidden="1" customHeight="1">
      <c r="A1573" s="776"/>
      <c r="B1573" s="1285" t="s">
        <v>12675</v>
      </c>
      <c r="C1573" s="1285"/>
      <c r="D1573" s="1309" t="s">
        <v>1019</v>
      </c>
      <c r="E1573" s="1322"/>
      <c r="F1573" s="1322"/>
      <c r="G1573" s="1322" t="s">
        <v>322</v>
      </c>
      <c r="H1573" s="1310"/>
      <c r="I1573" s="1310">
        <f t="shared" si="194"/>
        <v>0</v>
      </c>
      <c r="J1573" s="1310" t="e">
        <f>I1573*#REF!</f>
        <v>#REF!</v>
      </c>
      <c r="K1573" s="1310" t="e">
        <f t="shared" si="186"/>
        <v>#REF!</v>
      </c>
    </row>
    <row r="1574" spans="1:11" ht="15" hidden="1" customHeight="1">
      <c r="A1574" s="776"/>
      <c r="B1574" s="1285" t="s">
        <v>12676</v>
      </c>
      <c r="C1574" s="1285"/>
      <c r="D1574" s="1309" t="s">
        <v>11680</v>
      </c>
      <c r="E1574" s="1322"/>
      <c r="F1574" s="1322"/>
      <c r="G1574" s="1322" t="s">
        <v>322</v>
      </c>
      <c r="H1574" s="1310"/>
      <c r="I1574" s="1310">
        <f t="shared" si="194"/>
        <v>0</v>
      </c>
      <c r="J1574" s="1310" t="e">
        <f>I1574*#REF!</f>
        <v>#REF!</v>
      </c>
      <c r="K1574" s="1310" t="e">
        <f t="shared" si="186"/>
        <v>#REF!</v>
      </c>
    </row>
    <row r="1575" spans="1:11" ht="15" hidden="1" customHeight="1">
      <c r="A1575" s="776"/>
      <c r="B1575" s="1285" t="s">
        <v>12677</v>
      </c>
      <c r="C1575" s="1285"/>
      <c r="D1575" s="1309" t="s">
        <v>11684</v>
      </c>
      <c r="E1575" s="1322"/>
      <c r="F1575" s="1322"/>
      <c r="G1575" s="1322" t="s">
        <v>322</v>
      </c>
      <c r="H1575" s="1310"/>
      <c r="I1575" s="1310">
        <f t="shared" si="194"/>
        <v>0</v>
      </c>
      <c r="J1575" s="1310" t="e">
        <f>I1575*#REF!</f>
        <v>#REF!</v>
      </c>
      <c r="K1575" s="1310" t="e">
        <f t="shared" si="186"/>
        <v>#REF!</v>
      </c>
    </row>
    <row r="1576" spans="1:11" ht="15" hidden="1" customHeight="1">
      <c r="A1576" s="776"/>
      <c r="B1576" s="2068"/>
      <c r="C1576" s="2068"/>
      <c r="D1576" s="2068"/>
      <c r="E1576" s="1322"/>
      <c r="F1576" s="1322"/>
      <c r="G1576" s="1322"/>
      <c r="H1576" s="1322"/>
      <c r="I1576" s="1322"/>
      <c r="J1576" s="1322"/>
      <c r="K1576" s="1322"/>
    </row>
    <row r="1577" spans="1:11" ht="15" hidden="1" customHeight="1">
      <c r="A1577" s="776"/>
      <c r="B1577" s="1315" t="s">
        <v>12678</v>
      </c>
      <c r="C1577" s="1315"/>
      <c r="D1577" s="1316" t="s">
        <v>244</v>
      </c>
      <c r="E1577" s="1315"/>
      <c r="F1577" s="1315"/>
      <c r="G1577" s="1315"/>
      <c r="H1577" s="1315"/>
      <c r="I1577" s="1315"/>
      <c r="J1577" s="1315"/>
      <c r="K1577" s="1315"/>
    </row>
    <row r="1578" spans="1:11" ht="15" hidden="1" customHeight="1">
      <c r="A1578" s="776"/>
      <c r="B1578" s="1285" t="s">
        <v>12679</v>
      </c>
      <c r="C1578" s="1285"/>
      <c r="D1578" s="1309" t="s">
        <v>12680</v>
      </c>
      <c r="E1578" s="1285"/>
      <c r="F1578" s="1285"/>
      <c r="G1578" s="1285" t="s">
        <v>322</v>
      </c>
      <c r="H1578" s="1310"/>
      <c r="I1578" s="1310">
        <f>H1578*E1578</f>
        <v>0</v>
      </c>
      <c r="J1578" s="1310" t="e">
        <f>I1578*#REF!</f>
        <v>#REF!</v>
      </c>
      <c r="K1578" s="1310" t="e">
        <f t="shared" si="186"/>
        <v>#REF!</v>
      </c>
    </row>
    <row r="1579" spans="1:11" ht="15" hidden="1" customHeight="1">
      <c r="A1579" s="776"/>
      <c r="B1579" s="2068"/>
      <c r="C1579" s="2068"/>
      <c r="D1579" s="2068"/>
      <c r="E1579" s="1322"/>
      <c r="F1579" s="1322"/>
      <c r="G1579" s="1322"/>
      <c r="H1579" s="1322"/>
      <c r="I1579" s="1322"/>
      <c r="J1579" s="1322"/>
      <c r="K1579" s="1322"/>
    </row>
    <row r="1580" spans="1:11" ht="15" hidden="1" customHeight="1">
      <c r="A1580" s="776"/>
      <c r="B1580" s="1318" t="s">
        <v>12681</v>
      </c>
      <c r="C1580" s="1318"/>
      <c r="D1580" s="1319" t="s">
        <v>12682</v>
      </c>
      <c r="E1580" s="1318"/>
      <c r="F1580" s="1318"/>
      <c r="G1580" s="1318"/>
      <c r="H1580" s="1318"/>
      <c r="I1580" s="1318"/>
      <c r="J1580" s="1318"/>
      <c r="K1580" s="1318"/>
    </row>
    <row r="1581" spans="1:11" ht="15" hidden="1" customHeight="1">
      <c r="A1581" s="776"/>
      <c r="B1581" s="1315" t="s">
        <v>12683</v>
      </c>
      <c r="C1581" s="1315"/>
      <c r="D1581" s="1316" t="s">
        <v>12643</v>
      </c>
      <c r="E1581" s="1315"/>
      <c r="F1581" s="1315"/>
      <c r="G1581" s="1315"/>
      <c r="H1581" s="1315"/>
      <c r="I1581" s="1315"/>
      <c r="J1581" s="1315"/>
      <c r="K1581" s="1315"/>
    </row>
    <row r="1582" spans="1:11" ht="15" hidden="1" customHeight="1">
      <c r="A1582" s="776"/>
      <c r="B1582" s="1285" t="s">
        <v>12684</v>
      </c>
      <c r="C1582" s="1331"/>
      <c r="D1582" s="1309" t="s">
        <v>966</v>
      </c>
      <c r="E1582" s="1322"/>
      <c r="F1582" s="1322"/>
      <c r="G1582" s="1322" t="s">
        <v>347</v>
      </c>
      <c r="H1582" s="1310"/>
      <c r="I1582" s="1310">
        <f>H1582*E1582</f>
        <v>0</v>
      </c>
      <c r="J1582" s="1310" t="e">
        <f>I1582*#REF!</f>
        <v>#REF!</v>
      </c>
      <c r="K1582" s="1310" t="e">
        <f t="shared" si="186"/>
        <v>#REF!</v>
      </c>
    </row>
    <row r="1583" spans="1:11" ht="15" hidden="1" customHeight="1">
      <c r="A1583" s="776"/>
      <c r="B1583" s="1285" t="s">
        <v>12685</v>
      </c>
      <c r="C1583" s="1331"/>
      <c r="D1583" s="1309" t="s">
        <v>2036</v>
      </c>
      <c r="E1583" s="1322"/>
      <c r="F1583" s="1322"/>
      <c r="G1583" s="1322" t="s">
        <v>322</v>
      </c>
      <c r="H1583" s="1310"/>
      <c r="I1583" s="1310">
        <f t="shared" ref="I1583:I1597" si="195">H1583*E1583</f>
        <v>0</v>
      </c>
      <c r="J1583" s="1310" t="e">
        <f>I1583*#REF!</f>
        <v>#REF!</v>
      </c>
      <c r="K1583" s="1310" t="e">
        <f t="shared" si="186"/>
        <v>#REF!</v>
      </c>
    </row>
    <row r="1584" spans="1:11" ht="15" hidden="1" customHeight="1">
      <c r="A1584" s="776"/>
      <c r="B1584" s="1285" t="s">
        <v>12686</v>
      </c>
      <c r="C1584" s="1331"/>
      <c r="D1584" s="1309" t="s">
        <v>1019</v>
      </c>
      <c r="E1584" s="1322"/>
      <c r="F1584" s="1322"/>
      <c r="G1584" s="1322" t="s">
        <v>322</v>
      </c>
      <c r="H1584" s="1310"/>
      <c r="I1584" s="1310">
        <f t="shared" si="195"/>
        <v>0</v>
      </c>
      <c r="J1584" s="1310" t="e">
        <f>I1584*#REF!</f>
        <v>#REF!</v>
      </c>
      <c r="K1584" s="1310" t="e">
        <f t="shared" si="186"/>
        <v>#REF!</v>
      </c>
    </row>
    <row r="1585" spans="1:11" ht="15" hidden="1" customHeight="1">
      <c r="A1585" s="776"/>
      <c r="B1585" s="1285" t="s">
        <v>12687</v>
      </c>
      <c r="C1585" s="1331"/>
      <c r="D1585" s="1309" t="s">
        <v>11763</v>
      </c>
      <c r="E1585" s="1322"/>
      <c r="F1585" s="1322"/>
      <c r="G1585" s="1322" t="s">
        <v>322</v>
      </c>
      <c r="H1585" s="1310"/>
      <c r="I1585" s="1310">
        <f t="shared" si="195"/>
        <v>0</v>
      </c>
      <c r="J1585" s="1310" t="e">
        <f>I1585*#REF!</f>
        <v>#REF!</v>
      </c>
      <c r="K1585" s="1310" t="e">
        <f t="shared" si="186"/>
        <v>#REF!</v>
      </c>
    </row>
    <row r="1586" spans="1:11" ht="15" hidden="1" customHeight="1">
      <c r="A1586" s="776"/>
      <c r="B1586" s="1285" t="s">
        <v>12688</v>
      </c>
      <c r="C1586" s="1331"/>
      <c r="D1586" s="1309" t="s">
        <v>11708</v>
      </c>
      <c r="E1586" s="1322"/>
      <c r="F1586" s="1322"/>
      <c r="G1586" s="1322" t="s">
        <v>322</v>
      </c>
      <c r="H1586" s="1310"/>
      <c r="I1586" s="1310">
        <f t="shared" si="195"/>
        <v>0</v>
      </c>
      <c r="J1586" s="1310" t="e">
        <f>I1586*#REF!</f>
        <v>#REF!</v>
      </c>
      <c r="K1586" s="1310" t="e">
        <f t="shared" si="186"/>
        <v>#REF!</v>
      </c>
    </row>
    <row r="1587" spans="1:11" ht="15" hidden="1" customHeight="1">
      <c r="A1587" s="776"/>
      <c r="B1587" s="1285" t="s">
        <v>12689</v>
      </c>
      <c r="C1587" s="1331"/>
      <c r="D1587" s="1309" t="s">
        <v>12650</v>
      </c>
      <c r="E1587" s="1322"/>
      <c r="F1587" s="1322"/>
      <c r="G1587" s="1322" t="s">
        <v>322</v>
      </c>
      <c r="H1587" s="1310"/>
      <c r="I1587" s="1310">
        <f t="shared" si="195"/>
        <v>0</v>
      </c>
      <c r="J1587" s="1310" t="e">
        <f>I1587*#REF!</f>
        <v>#REF!</v>
      </c>
      <c r="K1587" s="1310" t="e">
        <f t="shared" si="186"/>
        <v>#REF!</v>
      </c>
    </row>
    <row r="1588" spans="1:11" ht="15" hidden="1" customHeight="1">
      <c r="A1588" s="776"/>
      <c r="B1588" s="1285" t="s">
        <v>12690</v>
      </c>
      <c r="C1588" s="1331"/>
      <c r="D1588" s="1309" t="s">
        <v>11743</v>
      </c>
      <c r="E1588" s="1322"/>
      <c r="F1588" s="1322"/>
      <c r="G1588" s="1322" t="s">
        <v>322</v>
      </c>
      <c r="H1588" s="1310"/>
      <c r="I1588" s="1310">
        <f t="shared" si="195"/>
        <v>0</v>
      </c>
      <c r="J1588" s="1310" t="e">
        <f>I1588*#REF!</f>
        <v>#REF!</v>
      </c>
      <c r="K1588" s="1310" t="e">
        <f t="shared" si="186"/>
        <v>#REF!</v>
      </c>
    </row>
    <row r="1589" spans="1:11" ht="15" hidden="1" customHeight="1">
      <c r="A1589" s="776"/>
      <c r="B1589" s="1285" t="s">
        <v>12691</v>
      </c>
      <c r="C1589" s="1331"/>
      <c r="D1589" s="1309" t="s">
        <v>11678</v>
      </c>
      <c r="E1589" s="1322"/>
      <c r="F1589" s="1322"/>
      <c r="G1589" s="1322" t="s">
        <v>322</v>
      </c>
      <c r="H1589" s="1310"/>
      <c r="I1589" s="1310">
        <f t="shared" si="195"/>
        <v>0</v>
      </c>
      <c r="J1589" s="1310" t="e">
        <f>I1589*#REF!</f>
        <v>#REF!</v>
      </c>
      <c r="K1589" s="1310" t="e">
        <f t="shared" si="186"/>
        <v>#REF!</v>
      </c>
    </row>
    <row r="1590" spans="1:11" ht="15" hidden="1" customHeight="1">
      <c r="A1590" s="776"/>
      <c r="B1590" s="1285" t="s">
        <v>12692</v>
      </c>
      <c r="C1590" s="1331"/>
      <c r="D1590" s="1309" t="s">
        <v>1008</v>
      </c>
      <c r="E1590" s="1322"/>
      <c r="F1590" s="1322"/>
      <c r="G1590" s="1322" t="s">
        <v>322</v>
      </c>
      <c r="H1590" s="1310"/>
      <c r="I1590" s="1310">
        <f t="shared" si="195"/>
        <v>0</v>
      </c>
      <c r="J1590" s="1310" t="e">
        <f>I1590*#REF!</f>
        <v>#REF!</v>
      </c>
      <c r="K1590" s="1310" t="e">
        <f t="shared" si="186"/>
        <v>#REF!</v>
      </c>
    </row>
    <row r="1591" spans="1:11" ht="15" hidden="1" customHeight="1">
      <c r="A1591" s="776"/>
      <c r="B1591" s="1285" t="s">
        <v>12693</v>
      </c>
      <c r="C1591" s="1331"/>
      <c r="D1591" s="1309" t="s">
        <v>12659</v>
      </c>
      <c r="E1591" s="1322"/>
      <c r="F1591" s="1322"/>
      <c r="G1591" s="1322" t="s">
        <v>322</v>
      </c>
      <c r="H1591" s="1310"/>
      <c r="I1591" s="1310">
        <f t="shared" si="195"/>
        <v>0</v>
      </c>
      <c r="J1591" s="1310" t="e">
        <f>I1591*#REF!</f>
        <v>#REF!</v>
      </c>
      <c r="K1591" s="1310" t="e">
        <f t="shared" si="186"/>
        <v>#REF!</v>
      </c>
    </row>
    <row r="1592" spans="1:11" ht="15" hidden="1" customHeight="1">
      <c r="A1592" s="776"/>
      <c r="B1592" s="1285" t="s">
        <v>12694</v>
      </c>
      <c r="C1592" s="1331"/>
      <c r="D1592" s="1309" t="s">
        <v>11684</v>
      </c>
      <c r="E1592" s="1322"/>
      <c r="F1592" s="1322"/>
      <c r="G1592" s="1322" t="s">
        <v>322</v>
      </c>
      <c r="H1592" s="1310"/>
      <c r="I1592" s="1310">
        <f t="shared" si="195"/>
        <v>0</v>
      </c>
      <c r="J1592" s="1310" t="e">
        <f>I1592*#REF!</f>
        <v>#REF!</v>
      </c>
      <c r="K1592" s="1310" t="e">
        <f t="shared" si="186"/>
        <v>#REF!</v>
      </c>
    </row>
    <row r="1593" spans="1:11" ht="15" hidden="1" customHeight="1">
      <c r="A1593" s="776"/>
      <c r="B1593" s="1285" t="s">
        <v>12695</v>
      </c>
      <c r="C1593" s="1331"/>
      <c r="D1593" s="1309" t="s">
        <v>11668</v>
      </c>
      <c r="E1593" s="1322"/>
      <c r="F1593" s="1322"/>
      <c r="G1593" s="1322" t="s">
        <v>322</v>
      </c>
      <c r="H1593" s="1310"/>
      <c r="I1593" s="1310">
        <f t="shared" si="195"/>
        <v>0</v>
      </c>
      <c r="J1593" s="1310" t="e">
        <f>I1593*#REF!</f>
        <v>#REF!</v>
      </c>
      <c r="K1593" s="1310" t="e">
        <f t="shared" si="186"/>
        <v>#REF!</v>
      </c>
    </row>
    <row r="1594" spans="1:11" ht="15" hidden="1" customHeight="1">
      <c r="A1594" s="776"/>
      <c r="B1594" s="1285" t="s">
        <v>12696</v>
      </c>
      <c r="C1594" s="1331"/>
      <c r="D1594" s="1309" t="s">
        <v>987</v>
      </c>
      <c r="E1594" s="1322"/>
      <c r="F1594" s="1322"/>
      <c r="G1594" s="1322" t="s">
        <v>322</v>
      </c>
      <c r="H1594" s="1310"/>
      <c r="I1594" s="1310">
        <f t="shared" si="195"/>
        <v>0</v>
      </c>
      <c r="J1594" s="1310" t="e">
        <f>I1594*#REF!</f>
        <v>#REF!</v>
      </c>
      <c r="K1594" s="1310" t="e">
        <f t="shared" si="186"/>
        <v>#REF!</v>
      </c>
    </row>
    <row r="1595" spans="1:11" ht="15" hidden="1" customHeight="1">
      <c r="A1595" s="776"/>
      <c r="B1595" s="1285" t="s">
        <v>12697</v>
      </c>
      <c r="C1595" s="1331"/>
      <c r="D1595" s="1309" t="s">
        <v>11741</v>
      </c>
      <c r="E1595" s="1322"/>
      <c r="F1595" s="1322"/>
      <c r="G1595" s="1322" t="s">
        <v>322</v>
      </c>
      <c r="H1595" s="1310"/>
      <c r="I1595" s="1310">
        <f t="shared" si="195"/>
        <v>0</v>
      </c>
      <c r="J1595" s="1310" t="e">
        <f>I1595*#REF!</f>
        <v>#REF!</v>
      </c>
      <c r="K1595" s="1310" t="e">
        <f t="shared" si="186"/>
        <v>#REF!</v>
      </c>
    </row>
    <row r="1596" spans="1:11" ht="15" hidden="1" customHeight="1">
      <c r="A1596" s="776"/>
      <c r="B1596" s="1285" t="s">
        <v>12698</v>
      </c>
      <c r="C1596" s="1331"/>
      <c r="D1596" s="1309" t="s">
        <v>12665</v>
      </c>
      <c r="E1596" s="1322"/>
      <c r="F1596" s="1322"/>
      <c r="G1596" s="1322" t="s">
        <v>322</v>
      </c>
      <c r="H1596" s="1310"/>
      <c r="I1596" s="1310">
        <f t="shared" si="195"/>
        <v>0</v>
      </c>
      <c r="J1596" s="1310" t="e">
        <f>I1596*#REF!</f>
        <v>#REF!</v>
      </c>
      <c r="K1596" s="1310" t="e">
        <f t="shared" si="186"/>
        <v>#REF!</v>
      </c>
    </row>
    <row r="1597" spans="1:11" ht="15" hidden="1" customHeight="1">
      <c r="A1597" s="776"/>
      <c r="B1597" s="1285" t="s">
        <v>12699</v>
      </c>
      <c r="C1597" s="1331"/>
      <c r="D1597" s="1309" t="s">
        <v>12667</v>
      </c>
      <c r="E1597" s="1322"/>
      <c r="F1597" s="1322"/>
      <c r="G1597" s="1322" t="s">
        <v>322</v>
      </c>
      <c r="H1597" s="1310"/>
      <c r="I1597" s="1310">
        <f t="shared" si="195"/>
        <v>0</v>
      </c>
      <c r="J1597" s="1310" t="e">
        <f>I1597*#REF!</f>
        <v>#REF!</v>
      </c>
      <c r="K1597" s="1310" t="e">
        <f t="shared" si="186"/>
        <v>#REF!</v>
      </c>
    </row>
    <row r="1598" spans="1:11" ht="15" hidden="1" customHeight="1">
      <c r="A1598" s="776"/>
      <c r="B1598" s="1285" t="s">
        <v>12700</v>
      </c>
      <c r="C1598" s="1331"/>
      <c r="D1598" s="1309" t="s">
        <v>12701</v>
      </c>
      <c r="E1598" s="1322"/>
      <c r="F1598" s="1322"/>
      <c r="G1598" s="1322" t="s">
        <v>322</v>
      </c>
      <c r="H1598" s="1310"/>
      <c r="I1598" s="1310">
        <f>H1598*E1598</f>
        <v>0</v>
      </c>
      <c r="J1598" s="1310" t="e">
        <f>I1598*#REF!</f>
        <v>#REF!</v>
      </c>
      <c r="K1598" s="1310" t="e">
        <f t="shared" si="186"/>
        <v>#REF!</v>
      </c>
    </row>
    <row r="1599" spans="1:11" ht="15" hidden="1" customHeight="1">
      <c r="A1599" s="776"/>
      <c r="B1599" s="2068"/>
      <c r="C1599" s="1331"/>
      <c r="D1599" s="2068"/>
      <c r="E1599" s="1322"/>
      <c r="F1599" s="1322"/>
      <c r="G1599" s="1322"/>
      <c r="H1599" s="1322"/>
      <c r="I1599" s="1322"/>
      <c r="J1599" s="1322"/>
      <c r="K1599" s="1322"/>
    </row>
    <row r="1600" spans="1:11" ht="15" hidden="1" customHeight="1">
      <c r="A1600" s="776"/>
      <c r="B1600" s="1315" t="s">
        <v>12702</v>
      </c>
      <c r="C1600" s="1315"/>
      <c r="D1600" s="1316" t="s">
        <v>244</v>
      </c>
      <c r="E1600" s="1315"/>
      <c r="F1600" s="1315"/>
      <c r="G1600" s="1315"/>
      <c r="H1600" s="1315"/>
      <c r="I1600" s="1315"/>
      <c r="J1600" s="1315"/>
      <c r="K1600" s="1315"/>
    </row>
    <row r="1601" spans="1:11" ht="15" hidden="1" customHeight="1">
      <c r="A1601" s="776"/>
      <c r="B1601" s="1321" t="s">
        <v>12703</v>
      </c>
      <c r="C1601" s="1331"/>
      <c r="D1601" s="1309" t="s">
        <v>12704</v>
      </c>
      <c r="E1601" s="1322"/>
      <c r="F1601" s="1322"/>
      <c r="G1601" s="1322" t="s">
        <v>322</v>
      </c>
      <c r="H1601" s="1310"/>
      <c r="I1601" s="1310">
        <f>H1601*E1601</f>
        <v>0</v>
      </c>
      <c r="J1601" s="1310" t="e">
        <f>I1601*#REF!</f>
        <v>#REF!</v>
      </c>
      <c r="K1601" s="1310" t="e">
        <f t="shared" si="186"/>
        <v>#REF!</v>
      </c>
    </row>
    <row r="1602" spans="1:11" ht="15" hidden="1" customHeight="1">
      <c r="A1602" s="776"/>
      <c r="B1602" s="1321" t="s">
        <v>12705</v>
      </c>
      <c r="C1602" s="1331"/>
      <c r="D1602" s="1309" t="s">
        <v>12635</v>
      </c>
      <c r="E1602" s="1322"/>
      <c r="F1602" s="1322"/>
      <c r="G1602" s="1322" t="s">
        <v>322</v>
      </c>
      <c r="H1602" s="1310"/>
      <c r="I1602" s="1310">
        <f t="shared" ref="I1602:I1606" si="196">H1602*E1602</f>
        <v>0</v>
      </c>
      <c r="J1602" s="1310" t="e">
        <f>I1602*#REF!</f>
        <v>#REF!</v>
      </c>
      <c r="K1602" s="1310" t="e">
        <f t="shared" si="186"/>
        <v>#REF!</v>
      </c>
    </row>
    <row r="1603" spans="1:11" ht="15" hidden="1" customHeight="1">
      <c r="A1603" s="776"/>
      <c r="B1603" s="1321" t="s">
        <v>12706</v>
      </c>
      <c r="C1603" s="1331"/>
      <c r="D1603" s="1309" t="s">
        <v>12707</v>
      </c>
      <c r="E1603" s="1322"/>
      <c r="F1603" s="1322"/>
      <c r="G1603" s="1322" t="s">
        <v>322</v>
      </c>
      <c r="H1603" s="1310"/>
      <c r="I1603" s="1310">
        <f t="shared" si="196"/>
        <v>0</v>
      </c>
      <c r="J1603" s="1310" t="e">
        <f>I1603*#REF!</f>
        <v>#REF!</v>
      </c>
      <c r="K1603" s="1310" t="e">
        <f t="shared" si="186"/>
        <v>#REF!</v>
      </c>
    </row>
    <row r="1604" spans="1:11" ht="15" hidden="1" customHeight="1">
      <c r="A1604" s="776"/>
      <c r="B1604" s="1321" t="s">
        <v>12708</v>
      </c>
      <c r="C1604" s="1331"/>
      <c r="D1604" s="1309" t="s">
        <v>12709</v>
      </c>
      <c r="E1604" s="1322"/>
      <c r="F1604" s="1322"/>
      <c r="G1604" s="1322" t="s">
        <v>322</v>
      </c>
      <c r="H1604" s="1310"/>
      <c r="I1604" s="1310">
        <f t="shared" si="196"/>
        <v>0</v>
      </c>
      <c r="J1604" s="1310" t="e">
        <f>I1604*#REF!</f>
        <v>#REF!</v>
      </c>
      <c r="K1604" s="1310" t="e">
        <f t="shared" si="186"/>
        <v>#REF!</v>
      </c>
    </row>
    <row r="1605" spans="1:11" ht="15" hidden="1" customHeight="1">
      <c r="A1605" s="776"/>
      <c r="B1605" s="1321" t="s">
        <v>12710</v>
      </c>
      <c r="C1605" s="1331"/>
      <c r="D1605" s="1309" t="s">
        <v>12711</v>
      </c>
      <c r="E1605" s="1322"/>
      <c r="F1605" s="1322"/>
      <c r="G1605" s="1322" t="s">
        <v>322</v>
      </c>
      <c r="H1605" s="1310"/>
      <c r="I1605" s="1310">
        <f t="shared" si="196"/>
        <v>0</v>
      </c>
      <c r="J1605" s="1310" t="e">
        <f>I1605*#REF!</f>
        <v>#REF!</v>
      </c>
      <c r="K1605" s="1310" t="e">
        <f t="shared" si="186"/>
        <v>#REF!</v>
      </c>
    </row>
    <row r="1606" spans="1:11" ht="15" hidden="1" customHeight="1">
      <c r="A1606" s="776"/>
      <c r="B1606" s="1321" t="s">
        <v>12712</v>
      </c>
      <c r="C1606" s="1331"/>
      <c r="D1606" s="1309" t="s">
        <v>12713</v>
      </c>
      <c r="E1606" s="1322"/>
      <c r="F1606" s="1322"/>
      <c r="G1606" s="1322" t="s">
        <v>322</v>
      </c>
      <c r="H1606" s="1310"/>
      <c r="I1606" s="1310">
        <f t="shared" si="196"/>
        <v>0</v>
      </c>
      <c r="J1606" s="1310" t="e">
        <f>I1606*#REF!</f>
        <v>#REF!</v>
      </c>
      <c r="K1606" s="1310" t="e">
        <f t="shared" si="186"/>
        <v>#REF!</v>
      </c>
    </row>
    <row r="1607" spans="1:11" ht="15" hidden="1" customHeight="1">
      <c r="A1607" s="776"/>
      <c r="B1607" s="1321"/>
      <c r="C1607" s="1331"/>
      <c r="D1607" s="2068"/>
      <c r="E1607" s="1322"/>
      <c r="F1607" s="1322"/>
      <c r="G1607" s="1322"/>
      <c r="H1607" s="1322"/>
      <c r="I1607" s="1322"/>
      <c r="J1607" s="1322"/>
      <c r="K1607" s="1322"/>
    </row>
    <row r="1608" spans="1:11" ht="15" hidden="1" customHeight="1">
      <c r="A1608" s="776"/>
      <c r="B1608" s="1318" t="s">
        <v>12714</v>
      </c>
      <c r="C1608" s="1318"/>
      <c r="D1608" s="1319" t="s">
        <v>12715</v>
      </c>
      <c r="E1608" s="1318"/>
      <c r="F1608" s="1318"/>
      <c r="G1608" s="1318"/>
      <c r="H1608" s="1318"/>
      <c r="I1608" s="1318"/>
      <c r="J1608" s="1318"/>
      <c r="K1608" s="1318"/>
    </row>
    <row r="1609" spans="1:11" ht="15" hidden="1" customHeight="1">
      <c r="A1609" s="776"/>
      <c r="B1609" s="1315" t="s">
        <v>12716</v>
      </c>
      <c r="C1609" s="1315"/>
      <c r="D1609" s="1316" t="s">
        <v>12643</v>
      </c>
      <c r="E1609" s="1315"/>
      <c r="F1609" s="1315"/>
      <c r="G1609" s="1315"/>
      <c r="H1609" s="1315"/>
      <c r="I1609" s="1315"/>
      <c r="J1609" s="1315"/>
      <c r="K1609" s="1315"/>
    </row>
    <row r="1610" spans="1:11" ht="15" hidden="1" customHeight="1">
      <c r="A1610" s="776"/>
      <c r="B1610" s="1321" t="s">
        <v>12717</v>
      </c>
      <c r="C1610" s="1321"/>
      <c r="D1610" s="1309" t="s">
        <v>966</v>
      </c>
      <c r="E1610" s="1322"/>
      <c r="F1610" s="1322"/>
      <c r="G1610" s="1322" t="s">
        <v>347</v>
      </c>
      <c r="H1610" s="1310"/>
      <c r="I1610" s="1310">
        <f>H1610*E1610</f>
        <v>0</v>
      </c>
      <c r="J1610" s="1310" t="e">
        <f>I1610*#REF!</f>
        <v>#REF!</v>
      </c>
      <c r="K1610" s="1310" t="e">
        <f t="shared" si="186"/>
        <v>#REF!</v>
      </c>
    </row>
    <row r="1611" spans="1:11" ht="15" hidden="1" customHeight="1">
      <c r="A1611" s="776"/>
      <c r="B1611" s="1321" t="s">
        <v>12718</v>
      </c>
      <c r="C1611" s="1321"/>
      <c r="D1611" s="1309" t="s">
        <v>2036</v>
      </c>
      <c r="E1611" s="1322"/>
      <c r="F1611" s="1322"/>
      <c r="G1611" s="1322" t="s">
        <v>322</v>
      </c>
      <c r="H1611" s="1310"/>
      <c r="I1611" s="1310">
        <f t="shared" ref="I1611:I1643" si="197">H1611*E1611</f>
        <v>0</v>
      </c>
      <c r="J1611" s="1310" t="e">
        <f>I1611*#REF!</f>
        <v>#REF!</v>
      </c>
      <c r="K1611" s="1310" t="e">
        <f t="shared" si="186"/>
        <v>#REF!</v>
      </c>
    </row>
    <row r="1612" spans="1:11" ht="15" hidden="1" customHeight="1">
      <c r="A1612" s="776"/>
      <c r="B1612" s="1321" t="s">
        <v>12719</v>
      </c>
      <c r="C1612" s="1321"/>
      <c r="D1612" s="1309" t="s">
        <v>1019</v>
      </c>
      <c r="E1612" s="1322"/>
      <c r="F1612" s="1322"/>
      <c r="G1612" s="1322" t="s">
        <v>322</v>
      </c>
      <c r="H1612" s="1310"/>
      <c r="I1612" s="1310">
        <f t="shared" si="197"/>
        <v>0</v>
      </c>
      <c r="J1612" s="1310" t="e">
        <f>I1612*#REF!</f>
        <v>#REF!</v>
      </c>
      <c r="K1612" s="1310" t="e">
        <f t="shared" si="186"/>
        <v>#REF!</v>
      </c>
    </row>
    <row r="1613" spans="1:11" ht="15" hidden="1" customHeight="1">
      <c r="A1613" s="776"/>
      <c r="B1613" s="1321" t="s">
        <v>12720</v>
      </c>
      <c r="C1613" s="1321"/>
      <c r="D1613" s="1309" t="s">
        <v>11763</v>
      </c>
      <c r="E1613" s="1322"/>
      <c r="F1613" s="1322"/>
      <c r="G1613" s="1322" t="s">
        <v>322</v>
      </c>
      <c r="H1613" s="1310"/>
      <c r="I1613" s="1310">
        <f t="shared" si="197"/>
        <v>0</v>
      </c>
      <c r="J1613" s="1310" t="e">
        <f>I1613*#REF!</f>
        <v>#REF!</v>
      </c>
      <c r="K1613" s="1310" t="e">
        <f t="shared" si="186"/>
        <v>#REF!</v>
      </c>
    </row>
    <row r="1614" spans="1:11" ht="15" hidden="1" customHeight="1">
      <c r="A1614" s="776"/>
      <c r="B1614" s="1321" t="s">
        <v>12721</v>
      </c>
      <c r="C1614" s="1321"/>
      <c r="D1614" s="1309" t="s">
        <v>11708</v>
      </c>
      <c r="E1614" s="1322"/>
      <c r="F1614" s="1322"/>
      <c r="G1614" s="1322" t="s">
        <v>322</v>
      </c>
      <c r="H1614" s="1310"/>
      <c r="I1614" s="1310">
        <f t="shared" si="197"/>
        <v>0</v>
      </c>
      <c r="J1614" s="1310" t="e">
        <f>I1614*#REF!</f>
        <v>#REF!</v>
      </c>
      <c r="K1614" s="1310" t="e">
        <f t="shared" si="186"/>
        <v>#REF!</v>
      </c>
    </row>
    <row r="1615" spans="1:11" ht="15" hidden="1" customHeight="1">
      <c r="A1615" s="776"/>
      <c r="B1615" s="1321" t="s">
        <v>12722</v>
      </c>
      <c r="C1615" s="1321"/>
      <c r="D1615" s="1309" t="s">
        <v>12650</v>
      </c>
      <c r="E1615" s="1322"/>
      <c r="F1615" s="1322"/>
      <c r="G1615" s="1322" t="s">
        <v>322</v>
      </c>
      <c r="H1615" s="1310"/>
      <c r="I1615" s="1310">
        <f t="shared" si="197"/>
        <v>0</v>
      </c>
      <c r="J1615" s="1310" t="e">
        <f>I1615*#REF!</f>
        <v>#REF!</v>
      </c>
      <c r="K1615" s="1310" t="e">
        <f t="shared" si="186"/>
        <v>#REF!</v>
      </c>
    </row>
    <row r="1616" spans="1:11" ht="15" hidden="1" customHeight="1">
      <c r="A1616" s="776"/>
      <c r="B1616" s="1321" t="s">
        <v>12723</v>
      </c>
      <c r="C1616" s="1321"/>
      <c r="D1616" s="1309" t="s">
        <v>11743</v>
      </c>
      <c r="E1616" s="1322"/>
      <c r="F1616" s="1322"/>
      <c r="G1616" s="1322" t="s">
        <v>322</v>
      </c>
      <c r="H1616" s="1310"/>
      <c r="I1616" s="1310">
        <f t="shared" si="197"/>
        <v>0</v>
      </c>
      <c r="J1616" s="1310" t="e">
        <f>I1616*#REF!</f>
        <v>#REF!</v>
      </c>
      <c r="K1616" s="1310" t="e">
        <f t="shared" si="186"/>
        <v>#REF!</v>
      </c>
    </row>
    <row r="1617" spans="1:11" ht="15" hidden="1" customHeight="1">
      <c r="A1617" s="776"/>
      <c r="B1617" s="1321" t="s">
        <v>12724</v>
      </c>
      <c r="C1617" s="1321"/>
      <c r="D1617" s="1309" t="s">
        <v>11678</v>
      </c>
      <c r="E1617" s="1322"/>
      <c r="F1617" s="1322"/>
      <c r="G1617" s="1322" t="s">
        <v>322</v>
      </c>
      <c r="H1617" s="1310"/>
      <c r="I1617" s="1310">
        <f t="shared" si="197"/>
        <v>0</v>
      </c>
      <c r="J1617" s="1310" t="e">
        <f>I1617*#REF!</f>
        <v>#REF!</v>
      </c>
      <c r="K1617" s="1310" t="e">
        <f t="shared" ref="K1617:K1678" si="198">SUM(I1617:J1617)</f>
        <v>#REF!</v>
      </c>
    </row>
    <row r="1618" spans="1:11" ht="15" hidden="1" customHeight="1">
      <c r="A1618" s="776"/>
      <c r="B1618" s="1321" t="s">
        <v>12725</v>
      </c>
      <c r="C1618" s="1321"/>
      <c r="D1618" s="1309" t="s">
        <v>1008</v>
      </c>
      <c r="E1618" s="1322"/>
      <c r="F1618" s="1322"/>
      <c r="G1618" s="1322" t="s">
        <v>322</v>
      </c>
      <c r="H1618" s="1310"/>
      <c r="I1618" s="1310">
        <f t="shared" si="197"/>
        <v>0</v>
      </c>
      <c r="J1618" s="1310" t="e">
        <f>I1618*#REF!</f>
        <v>#REF!</v>
      </c>
      <c r="K1618" s="1310" t="e">
        <f t="shared" si="198"/>
        <v>#REF!</v>
      </c>
    </row>
    <row r="1619" spans="1:11" ht="15" hidden="1" customHeight="1">
      <c r="A1619" s="776"/>
      <c r="B1619" s="1321" t="s">
        <v>12726</v>
      </c>
      <c r="C1619" s="1321"/>
      <c r="D1619" s="1309" t="s">
        <v>12659</v>
      </c>
      <c r="E1619" s="1322"/>
      <c r="F1619" s="1322"/>
      <c r="G1619" s="1322" t="s">
        <v>322</v>
      </c>
      <c r="H1619" s="1310"/>
      <c r="I1619" s="1310">
        <f t="shared" si="197"/>
        <v>0</v>
      </c>
      <c r="J1619" s="1310" t="e">
        <f>I1619*#REF!</f>
        <v>#REF!</v>
      </c>
      <c r="K1619" s="1310" t="e">
        <f t="shared" si="198"/>
        <v>#REF!</v>
      </c>
    </row>
    <row r="1620" spans="1:11" ht="15" hidden="1" customHeight="1">
      <c r="A1620" s="776"/>
      <c r="B1620" s="1321" t="s">
        <v>12727</v>
      </c>
      <c r="C1620" s="1321"/>
      <c r="D1620" s="1309" t="s">
        <v>11684</v>
      </c>
      <c r="E1620" s="1322"/>
      <c r="F1620" s="1322"/>
      <c r="G1620" s="1322" t="s">
        <v>322</v>
      </c>
      <c r="H1620" s="1310"/>
      <c r="I1620" s="1310">
        <f t="shared" si="197"/>
        <v>0</v>
      </c>
      <c r="J1620" s="1310" t="e">
        <f>I1620*#REF!</f>
        <v>#REF!</v>
      </c>
      <c r="K1620" s="1310" t="e">
        <f t="shared" si="198"/>
        <v>#REF!</v>
      </c>
    </row>
    <row r="1621" spans="1:11" ht="15" hidden="1" customHeight="1">
      <c r="A1621" s="776"/>
      <c r="B1621" s="1321" t="s">
        <v>12728</v>
      </c>
      <c r="C1621" s="1321"/>
      <c r="D1621" s="1309" t="s">
        <v>11668</v>
      </c>
      <c r="E1621" s="1322"/>
      <c r="F1621" s="1322"/>
      <c r="G1621" s="1322" t="s">
        <v>322</v>
      </c>
      <c r="H1621" s="1310"/>
      <c r="I1621" s="1310">
        <f t="shared" si="197"/>
        <v>0</v>
      </c>
      <c r="J1621" s="1310" t="e">
        <f>I1621*#REF!</f>
        <v>#REF!</v>
      </c>
      <c r="K1621" s="1310" t="e">
        <f t="shared" si="198"/>
        <v>#REF!</v>
      </c>
    </row>
    <row r="1622" spans="1:11" ht="15" hidden="1" customHeight="1">
      <c r="A1622" s="776"/>
      <c r="B1622" s="1321" t="s">
        <v>12729</v>
      </c>
      <c r="C1622" s="1321"/>
      <c r="D1622" s="1309" t="s">
        <v>987</v>
      </c>
      <c r="E1622" s="1322"/>
      <c r="F1622" s="1322"/>
      <c r="G1622" s="1322" t="s">
        <v>322</v>
      </c>
      <c r="H1622" s="1310"/>
      <c r="I1622" s="1310">
        <f t="shared" si="197"/>
        <v>0</v>
      </c>
      <c r="J1622" s="1310" t="e">
        <f>I1622*#REF!</f>
        <v>#REF!</v>
      </c>
      <c r="K1622" s="1310" t="e">
        <f t="shared" si="198"/>
        <v>#REF!</v>
      </c>
    </row>
    <row r="1623" spans="1:11" ht="15" hidden="1" customHeight="1">
      <c r="A1623" s="776"/>
      <c r="B1623" s="1321" t="s">
        <v>12730</v>
      </c>
      <c r="C1623" s="1321"/>
      <c r="D1623" s="1309" t="s">
        <v>11741</v>
      </c>
      <c r="E1623" s="1322"/>
      <c r="F1623" s="1322"/>
      <c r="G1623" s="1322" t="s">
        <v>322</v>
      </c>
      <c r="H1623" s="1310"/>
      <c r="I1623" s="1310">
        <f t="shared" si="197"/>
        <v>0</v>
      </c>
      <c r="J1623" s="1310" t="e">
        <f>I1623*#REF!</f>
        <v>#REF!</v>
      </c>
      <c r="K1623" s="1310" t="e">
        <f t="shared" si="198"/>
        <v>#REF!</v>
      </c>
    </row>
    <row r="1624" spans="1:11" ht="15" hidden="1" customHeight="1">
      <c r="A1624" s="776"/>
      <c r="B1624" s="1321" t="s">
        <v>12731</v>
      </c>
      <c r="C1624" s="1321"/>
      <c r="D1624" s="1309" t="s">
        <v>12665</v>
      </c>
      <c r="E1624" s="1322"/>
      <c r="F1624" s="1322"/>
      <c r="G1624" s="1322" t="s">
        <v>322</v>
      </c>
      <c r="H1624" s="1310"/>
      <c r="I1624" s="1310">
        <f t="shared" si="197"/>
        <v>0</v>
      </c>
      <c r="J1624" s="1310" t="e">
        <f>I1624*#REF!</f>
        <v>#REF!</v>
      </c>
      <c r="K1624" s="1310" t="e">
        <f t="shared" si="198"/>
        <v>#REF!</v>
      </c>
    </row>
    <row r="1625" spans="1:11" ht="15" hidden="1" customHeight="1">
      <c r="A1625" s="776"/>
      <c r="B1625" s="1321" t="s">
        <v>12732</v>
      </c>
      <c r="C1625" s="1321"/>
      <c r="D1625" s="1309" t="s">
        <v>12667</v>
      </c>
      <c r="E1625" s="1322"/>
      <c r="F1625" s="1322"/>
      <c r="G1625" s="1322" t="s">
        <v>322</v>
      </c>
      <c r="H1625" s="1310"/>
      <c r="I1625" s="1310">
        <f t="shared" si="197"/>
        <v>0</v>
      </c>
      <c r="J1625" s="1310" t="e">
        <f>I1625*#REF!</f>
        <v>#REF!</v>
      </c>
      <c r="K1625" s="1310" t="e">
        <f t="shared" si="198"/>
        <v>#REF!</v>
      </c>
    </row>
    <row r="1626" spans="1:11" ht="15" hidden="1" customHeight="1">
      <c r="A1626" s="776"/>
      <c r="B1626" s="1321" t="s">
        <v>12733</v>
      </c>
      <c r="C1626" s="1321"/>
      <c r="D1626" s="1309" t="s">
        <v>12701</v>
      </c>
      <c r="E1626" s="1322"/>
      <c r="F1626" s="1322"/>
      <c r="G1626" s="1322" t="s">
        <v>322</v>
      </c>
      <c r="H1626" s="1310"/>
      <c r="I1626" s="1310">
        <f t="shared" si="197"/>
        <v>0</v>
      </c>
      <c r="J1626" s="1310" t="e">
        <f>I1626*#REF!</f>
        <v>#REF!</v>
      </c>
      <c r="K1626" s="1310" t="e">
        <f t="shared" si="198"/>
        <v>#REF!</v>
      </c>
    </row>
    <row r="1627" spans="1:11" ht="15" hidden="1" customHeight="1">
      <c r="A1627" s="776"/>
      <c r="B1627" s="1321"/>
      <c r="C1627" s="1331"/>
      <c r="D1627" s="1378"/>
      <c r="E1627" s="1322"/>
      <c r="F1627" s="1322"/>
      <c r="G1627" s="1322"/>
      <c r="H1627" s="1322"/>
      <c r="I1627" s="1322"/>
      <c r="J1627" s="1322"/>
      <c r="K1627" s="1322"/>
    </row>
    <row r="1628" spans="1:11" ht="15" hidden="1" customHeight="1">
      <c r="A1628" s="776"/>
      <c r="B1628" s="1315" t="s">
        <v>12734</v>
      </c>
      <c r="C1628" s="1315"/>
      <c r="D1628" s="1316" t="s">
        <v>11747</v>
      </c>
      <c r="E1628" s="1315"/>
      <c r="F1628" s="1315"/>
      <c r="G1628" s="1315"/>
      <c r="H1628" s="1315"/>
      <c r="I1628" s="1315"/>
      <c r="J1628" s="1315"/>
      <c r="K1628" s="1315"/>
    </row>
    <row r="1629" spans="1:11" ht="15" hidden="1" customHeight="1">
      <c r="A1629" s="776"/>
      <c r="B1629" s="1321" t="s">
        <v>12735</v>
      </c>
      <c r="C1629" s="1309"/>
      <c r="D1629" s="1309" t="s">
        <v>966</v>
      </c>
      <c r="E1629" s="1322"/>
      <c r="F1629" s="1322"/>
      <c r="G1629" s="1322" t="s">
        <v>347</v>
      </c>
      <c r="H1629" s="1310"/>
      <c r="I1629" s="1310">
        <f t="shared" si="197"/>
        <v>0</v>
      </c>
      <c r="J1629" s="1310" t="e">
        <f>I1629*#REF!</f>
        <v>#REF!</v>
      </c>
      <c r="K1629" s="1310" t="e">
        <f t="shared" si="198"/>
        <v>#REF!</v>
      </c>
    </row>
    <row r="1630" spans="1:11" ht="15" hidden="1" customHeight="1">
      <c r="A1630" s="776"/>
      <c r="B1630" s="1321" t="s">
        <v>12736</v>
      </c>
      <c r="C1630" s="1309"/>
      <c r="D1630" s="1309" t="s">
        <v>1008</v>
      </c>
      <c r="E1630" s="1322"/>
      <c r="F1630" s="1322"/>
      <c r="G1630" s="1322" t="s">
        <v>322</v>
      </c>
      <c r="H1630" s="1310"/>
      <c r="I1630" s="1310">
        <f t="shared" si="197"/>
        <v>0</v>
      </c>
      <c r="J1630" s="1310" t="e">
        <f>I1630*#REF!</f>
        <v>#REF!</v>
      </c>
      <c r="K1630" s="1310" t="e">
        <f t="shared" si="198"/>
        <v>#REF!</v>
      </c>
    </row>
    <row r="1631" spans="1:11" ht="15" hidden="1" customHeight="1">
      <c r="A1631" s="776"/>
      <c r="B1631" s="1321" t="s">
        <v>12737</v>
      </c>
      <c r="C1631" s="1309"/>
      <c r="D1631" s="1309" t="s">
        <v>11674</v>
      </c>
      <c r="E1631" s="1322"/>
      <c r="F1631" s="1322"/>
      <c r="G1631" s="1322" t="s">
        <v>322</v>
      </c>
      <c r="H1631" s="1310"/>
      <c r="I1631" s="1310">
        <f t="shared" si="197"/>
        <v>0</v>
      </c>
      <c r="J1631" s="1310" t="e">
        <f>I1631*#REF!</f>
        <v>#REF!</v>
      </c>
      <c r="K1631" s="1310" t="e">
        <f t="shared" si="198"/>
        <v>#REF!</v>
      </c>
    </row>
    <row r="1632" spans="1:11" ht="15" hidden="1" customHeight="1">
      <c r="A1632" s="776"/>
      <c r="B1632" s="1321" t="s">
        <v>12738</v>
      </c>
      <c r="C1632" s="1309"/>
      <c r="D1632" s="1309" t="s">
        <v>11752</v>
      </c>
      <c r="E1632" s="1322"/>
      <c r="F1632" s="1322"/>
      <c r="G1632" s="1322" t="s">
        <v>322</v>
      </c>
      <c r="H1632" s="1310"/>
      <c r="I1632" s="1310">
        <f t="shared" si="197"/>
        <v>0</v>
      </c>
      <c r="J1632" s="1310" t="e">
        <f>I1632*#REF!</f>
        <v>#REF!</v>
      </c>
      <c r="K1632" s="1310" t="e">
        <f t="shared" si="198"/>
        <v>#REF!</v>
      </c>
    </row>
    <row r="1633" spans="1:11" ht="15" hidden="1" customHeight="1">
      <c r="A1633" s="776"/>
      <c r="B1633" s="1321" t="s">
        <v>12739</v>
      </c>
      <c r="C1633" s="1309"/>
      <c r="D1633" s="1309" t="s">
        <v>2036</v>
      </c>
      <c r="E1633" s="1322"/>
      <c r="F1633" s="1322"/>
      <c r="G1633" s="1322" t="s">
        <v>322</v>
      </c>
      <c r="H1633" s="1310"/>
      <c r="I1633" s="1310">
        <f t="shared" si="197"/>
        <v>0</v>
      </c>
      <c r="J1633" s="1310" t="e">
        <f>I1633*#REF!</f>
        <v>#REF!</v>
      </c>
      <c r="K1633" s="1310" t="e">
        <f t="shared" si="198"/>
        <v>#REF!</v>
      </c>
    </row>
    <row r="1634" spans="1:11" ht="15" hidden="1" customHeight="1">
      <c r="A1634" s="776"/>
      <c r="B1634" s="1321" t="s">
        <v>12740</v>
      </c>
      <c r="C1634" s="1309"/>
      <c r="D1634" s="1309" t="s">
        <v>11668</v>
      </c>
      <c r="E1634" s="1322"/>
      <c r="F1634" s="1322"/>
      <c r="G1634" s="1322" t="s">
        <v>322</v>
      </c>
      <c r="H1634" s="1310"/>
      <c r="I1634" s="1310">
        <f t="shared" si="197"/>
        <v>0</v>
      </c>
      <c r="J1634" s="1310" t="e">
        <f>I1634*#REF!</f>
        <v>#REF!</v>
      </c>
      <c r="K1634" s="1310" t="e">
        <f t="shared" si="198"/>
        <v>#REF!</v>
      </c>
    </row>
    <row r="1635" spans="1:11" ht="15" hidden="1" customHeight="1">
      <c r="A1635" s="776"/>
      <c r="B1635" s="1321" t="s">
        <v>12741</v>
      </c>
      <c r="C1635" s="1309"/>
      <c r="D1635" s="1309" t="s">
        <v>1019</v>
      </c>
      <c r="E1635" s="1322"/>
      <c r="F1635" s="1322"/>
      <c r="G1635" s="1322" t="s">
        <v>322</v>
      </c>
      <c r="H1635" s="1310"/>
      <c r="I1635" s="1310">
        <f t="shared" si="197"/>
        <v>0</v>
      </c>
      <c r="J1635" s="1310" t="e">
        <f>I1635*#REF!</f>
        <v>#REF!</v>
      </c>
      <c r="K1635" s="1310" t="e">
        <f t="shared" si="198"/>
        <v>#REF!</v>
      </c>
    </row>
    <row r="1636" spans="1:11" ht="15" hidden="1" customHeight="1">
      <c r="A1636" s="776"/>
      <c r="B1636" s="1321" t="s">
        <v>12742</v>
      </c>
      <c r="C1636" s="1309"/>
      <c r="D1636" s="1309" t="s">
        <v>11680</v>
      </c>
      <c r="E1636" s="1322"/>
      <c r="F1636" s="1322"/>
      <c r="G1636" s="1322" t="s">
        <v>322</v>
      </c>
      <c r="H1636" s="1310"/>
      <c r="I1636" s="1310">
        <f t="shared" si="197"/>
        <v>0</v>
      </c>
      <c r="J1636" s="1310" t="e">
        <f>I1636*#REF!</f>
        <v>#REF!</v>
      </c>
      <c r="K1636" s="1310" t="e">
        <f t="shared" si="198"/>
        <v>#REF!</v>
      </c>
    </row>
    <row r="1637" spans="1:11" ht="15" hidden="1" customHeight="1">
      <c r="A1637" s="776"/>
      <c r="B1637" s="1321" t="s">
        <v>12743</v>
      </c>
      <c r="C1637" s="1309"/>
      <c r="D1637" s="1309" t="s">
        <v>11684</v>
      </c>
      <c r="E1637" s="1322"/>
      <c r="F1637" s="1322"/>
      <c r="G1637" s="1322" t="s">
        <v>322</v>
      </c>
      <c r="H1637" s="1310"/>
      <c r="I1637" s="1310">
        <f t="shared" si="197"/>
        <v>0</v>
      </c>
      <c r="J1637" s="1310" t="e">
        <f>I1637*#REF!</f>
        <v>#REF!</v>
      </c>
      <c r="K1637" s="1310" t="e">
        <f t="shared" si="198"/>
        <v>#REF!</v>
      </c>
    </row>
    <row r="1638" spans="1:11" ht="15" hidden="1" customHeight="1">
      <c r="A1638" s="776"/>
      <c r="B1638" s="2068"/>
      <c r="C1638" s="2068"/>
      <c r="D1638" s="2068"/>
      <c r="E1638" s="1322"/>
      <c r="F1638" s="1322"/>
      <c r="G1638" s="1322"/>
      <c r="H1638" s="1322"/>
      <c r="I1638" s="1322"/>
      <c r="J1638" s="1322"/>
      <c r="K1638" s="1322"/>
    </row>
    <row r="1639" spans="1:11" ht="15" hidden="1" customHeight="1">
      <c r="A1639" s="776"/>
      <c r="B1639" s="1315" t="s">
        <v>12744</v>
      </c>
      <c r="C1639" s="1315"/>
      <c r="D1639" s="1316" t="s">
        <v>244</v>
      </c>
      <c r="E1639" s="1315"/>
      <c r="F1639" s="1315"/>
      <c r="G1639" s="1315"/>
      <c r="H1639" s="1315"/>
      <c r="I1639" s="1315"/>
      <c r="J1639" s="1315"/>
      <c r="K1639" s="1315"/>
    </row>
    <row r="1640" spans="1:11" ht="15" hidden="1" customHeight="1">
      <c r="A1640" s="776"/>
      <c r="B1640" s="1321" t="s">
        <v>12745</v>
      </c>
      <c r="C1640" s="1321"/>
      <c r="D1640" s="1309" t="s">
        <v>12746</v>
      </c>
      <c r="E1640" s="1322"/>
      <c r="F1640" s="1322"/>
      <c r="G1640" s="1322" t="s">
        <v>322</v>
      </c>
      <c r="H1640" s="1310"/>
      <c r="I1640" s="1310">
        <f t="shared" si="197"/>
        <v>0</v>
      </c>
      <c r="J1640" s="1310" t="e">
        <f>I1640*#REF!</f>
        <v>#REF!</v>
      </c>
      <c r="K1640" s="1310" t="e">
        <f t="shared" si="198"/>
        <v>#REF!</v>
      </c>
    </row>
    <row r="1641" spans="1:11" ht="15" hidden="1" customHeight="1">
      <c r="A1641" s="776"/>
      <c r="B1641" s="1321" t="s">
        <v>12747</v>
      </c>
      <c r="C1641" s="1321"/>
      <c r="D1641" s="1309" t="s">
        <v>12635</v>
      </c>
      <c r="E1641" s="1322"/>
      <c r="F1641" s="1322"/>
      <c r="G1641" s="1322" t="s">
        <v>322</v>
      </c>
      <c r="H1641" s="1310"/>
      <c r="I1641" s="1310">
        <f t="shared" si="197"/>
        <v>0</v>
      </c>
      <c r="J1641" s="1310" t="e">
        <f>I1641*#REF!</f>
        <v>#REF!</v>
      </c>
      <c r="K1641" s="1310" t="e">
        <f t="shared" si="198"/>
        <v>#REF!</v>
      </c>
    </row>
    <row r="1642" spans="1:11" ht="15" hidden="1" customHeight="1">
      <c r="A1642" s="776"/>
      <c r="B1642" s="1321" t="s">
        <v>12748</v>
      </c>
      <c r="C1642" s="1321"/>
      <c r="D1642" s="1309" t="s">
        <v>12707</v>
      </c>
      <c r="E1642" s="1322"/>
      <c r="F1642" s="1322"/>
      <c r="G1642" s="1322" t="s">
        <v>322</v>
      </c>
      <c r="H1642" s="1310"/>
      <c r="I1642" s="1310">
        <f t="shared" si="197"/>
        <v>0</v>
      </c>
      <c r="J1642" s="1310" t="e">
        <f>I1642*#REF!</f>
        <v>#REF!</v>
      </c>
      <c r="K1642" s="1310" t="e">
        <f t="shared" si="198"/>
        <v>#REF!</v>
      </c>
    </row>
    <row r="1643" spans="1:11" ht="15" hidden="1" customHeight="1">
      <c r="A1643" s="776"/>
      <c r="B1643" s="1321" t="s">
        <v>12749</v>
      </c>
      <c r="C1643" s="1321"/>
      <c r="D1643" s="1309" t="s">
        <v>12711</v>
      </c>
      <c r="E1643" s="1322"/>
      <c r="F1643" s="1322"/>
      <c r="G1643" s="1322" t="s">
        <v>322</v>
      </c>
      <c r="H1643" s="1310"/>
      <c r="I1643" s="1310">
        <f t="shared" si="197"/>
        <v>0</v>
      </c>
      <c r="J1643" s="1310" t="e">
        <f>I1643*#REF!</f>
        <v>#REF!</v>
      </c>
      <c r="K1643" s="1310" t="e">
        <f t="shared" si="198"/>
        <v>#REF!</v>
      </c>
    </row>
    <row r="1644" spans="1:11" ht="15" hidden="1" customHeight="1">
      <c r="A1644" s="776"/>
      <c r="B1644" s="2068"/>
      <c r="C1644" s="2068"/>
      <c r="D1644" s="2068"/>
      <c r="E1644" s="1322"/>
      <c r="F1644" s="1322"/>
      <c r="G1644" s="1322"/>
      <c r="H1644" s="1322"/>
      <c r="I1644" s="1322"/>
      <c r="J1644" s="1322"/>
      <c r="K1644" s="1322"/>
    </row>
    <row r="1645" spans="1:11" ht="15" hidden="1" customHeight="1">
      <c r="A1645" s="776"/>
      <c r="B1645" s="1318" t="s">
        <v>12750</v>
      </c>
      <c r="C1645" s="1318"/>
      <c r="D1645" s="1319" t="s">
        <v>12751</v>
      </c>
      <c r="E1645" s="1318"/>
      <c r="F1645" s="1318"/>
      <c r="G1645" s="1318"/>
      <c r="H1645" s="1318"/>
      <c r="I1645" s="1318"/>
      <c r="J1645" s="1318"/>
      <c r="K1645" s="1318"/>
    </row>
    <row r="1646" spans="1:11" ht="15" hidden="1" customHeight="1">
      <c r="A1646" s="776"/>
      <c r="B1646" s="1315" t="s">
        <v>12752</v>
      </c>
      <c r="C1646" s="1315"/>
      <c r="D1646" s="1316" t="s">
        <v>12643</v>
      </c>
      <c r="E1646" s="1315"/>
      <c r="F1646" s="1315"/>
      <c r="G1646" s="1315"/>
      <c r="H1646" s="1315"/>
      <c r="I1646" s="1315"/>
      <c r="J1646" s="1315"/>
      <c r="K1646" s="1315"/>
    </row>
    <row r="1647" spans="1:11" ht="15" hidden="1" customHeight="1">
      <c r="A1647" s="776"/>
      <c r="B1647" s="1321" t="s">
        <v>12753</v>
      </c>
      <c r="C1647" s="1309"/>
      <c r="D1647" s="1309" t="s">
        <v>966</v>
      </c>
      <c r="E1647" s="1322"/>
      <c r="F1647" s="1322"/>
      <c r="G1647" s="1322" t="s">
        <v>347</v>
      </c>
      <c r="H1647" s="1310"/>
      <c r="I1647" s="1310">
        <f>H1647*E1647</f>
        <v>0</v>
      </c>
      <c r="J1647" s="1310" t="e">
        <f>I1647*#REF!</f>
        <v>#REF!</v>
      </c>
      <c r="K1647" s="1310" t="e">
        <f t="shared" si="198"/>
        <v>#REF!</v>
      </c>
    </row>
    <row r="1648" spans="1:11" ht="15" hidden="1" customHeight="1">
      <c r="A1648" s="776"/>
      <c r="B1648" s="1321" t="s">
        <v>12754</v>
      </c>
      <c r="C1648" s="1309"/>
      <c r="D1648" s="1309" t="s">
        <v>2036</v>
      </c>
      <c r="E1648" s="1322"/>
      <c r="F1648" s="1322"/>
      <c r="G1648" s="1322" t="s">
        <v>322</v>
      </c>
      <c r="H1648" s="1310"/>
      <c r="I1648" s="1310">
        <f t="shared" ref="I1648:I1678" si="199">H1648*E1648</f>
        <v>0</v>
      </c>
      <c r="J1648" s="1310" t="e">
        <f>I1648*#REF!</f>
        <v>#REF!</v>
      </c>
      <c r="K1648" s="1310" t="e">
        <f t="shared" si="198"/>
        <v>#REF!</v>
      </c>
    </row>
    <row r="1649" spans="1:11" ht="15" hidden="1" customHeight="1">
      <c r="A1649" s="776"/>
      <c r="B1649" s="1321" t="s">
        <v>12755</v>
      </c>
      <c r="C1649" s="1309"/>
      <c r="D1649" s="1309" t="s">
        <v>1019</v>
      </c>
      <c r="E1649" s="1322"/>
      <c r="F1649" s="1322"/>
      <c r="G1649" s="1322" t="s">
        <v>322</v>
      </c>
      <c r="H1649" s="1310"/>
      <c r="I1649" s="1310">
        <f t="shared" si="199"/>
        <v>0</v>
      </c>
      <c r="J1649" s="1310" t="e">
        <f>I1649*#REF!</f>
        <v>#REF!</v>
      </c>
      <c r="K1649" s="1310" t="e">
        <f t="shared" si="198"/>
        <v>#REF!</v>
      </c>
    </row>
    <row r="1650" spans="1:11" ht="15" hidden="1" customHeight="1">
      <c r="A1650" s="776"/>
      <c r="B1650" s="1321" t="s">
        <v>12756</v>
      </c>
      <c r="C1650" s="1309"/>
      <c r="D1650" s="1309" t="s">
        <v>11763</v>
      </c>
      <c r="E1650" s="1322"/>
      <c r="F1650" s="1322"/>
      <c r="G1650" s="1322" t="s">
        <v>322</v>
      </c>
      <c r="H1650" s="1310"/>
      <c r="I1650" s="1310">
        <f t="shared" si="199"/>
        <v>0</v>
      </c>
      <c r="J1650" s="1310" t="e">
        <f>I1650*#REF!</f>
        <v>#REF!</v>
      </c>
      <c r="K1650" s="1310" t="e">
        <f t="shared" si="198"/>
        <v>#REF!</v>
      </c>
    </row>
    <row r="1651" spans="1:11" ht="15" hidden="1" customHeight="1">
      <c r="A1651" s="776"/>
      <c r="B1651" s="1321" t="s">
        <v>12757</v>
      </c>
      <c r="C1651" s="1309"/>
      <c r="D1651" s="1309" t="s">
        <v>11708</v>
      </c>
      <c r="E1651" s="1322"/>
      <c r="F1651" s="1322"/>
      <c r="G1651" s="1322" t="s">
        <v>322</v>
      </c>
      <c r="H1651" s="1310"/>
      <c r="I1651" s="1310">
        <f t="shared" si="199"/>
        <v>0</v>
      </c>
      <c r="J1651" s="1310" t="e">
        <f>I1651*#REF!</f>
        <v>#REF!</v>
      </c>
      <c r="K1651" s="1310" t="e">
        <f t="shared" si="198"/>
        <v>#REF!</v>
      </c>
    </row>
    <row r="1652" spans="1:11" ht="15" hidden="1" customHeight="1">
      <c r="A1652" s="776"/>
      <c r="B1652" s="1321" t="s">
        <v>12758</v>
      </c>
      <c r="C1652" s="1309"/>
      <c r="D1652" s="1309" t="s">
        <v>12650</v>
      </c>
      <c r="E1652" s="1322"/>
      <c r="F1652" s="1322"/>
      <c r="G1652" s="1322" t="s">
        <v>322</v>
      </c>
      <c r="H1652" s="1310"/>
      <c r="I1652" s="1310">
        <f t="shared" si="199"/>
        <v>0</v>
      </c>
      <c r="J1652" s="1310" t="e">
        <f>I1652*#REF!</f>
        <v>#REF!</v>
      </c>
      <c r="K1652" s="1310" t="e">
        <f t="shared" si="198"/>
        <v>#REF!</v>
      </c>
    </row>
    <row r="1653" spans="1:11" ht="15" hidden="1" customHeight="1">
      <c r="A1653" s="776"/>
      <c r="B1653" s="1321" t="s">
        <v>12759</v>
      </c>
      <c r="C1653" s="1309"/>
      <c r="D1653" s="1309" t="s">
        <v>11743</v>
      </c>
      <c r="E1653" s="1322"/>
      <c r="F1653" s="1322"/>
      <c r="G1653" s="1322" t="s">
        <v>322</v>
      </c>
      <c r="H1653" s="1310"/>
      <c r="I1653" s="1310">
        <f t="shared" si="199"/>
        <v>0</v>
      </c>
      <c r="J1653" s="1310" t="e">
        <f>I1653*#REF!</f>
        <v>#REF!</v>
      </c>
      <c r="K1653" s="1310" t="e">
        <f t="shared" si="198"/>
        <v>#REF!</v>
      </c>
    </row>
    <row r="1654" spans="1:11" ht="15" hidden="1" customHeight="1">
      <c r="A1654" s="776"/>
      <c r="B1654" s="1321" t="s">
        <v>12760</v>
      </c>
      <c r="C1654" s="1309"/>
      <c r="D1654" s="1309" t="s">
        <v>11678</v>
      </c>
      <c r="E1654" s="1322"/>
      <c r="F1654" s="1322"/>
      <c r="G1654" s="1322" t="s">
        <v>322</v>
      </c>
      <c r="H1654" s="1310"/>
      <c r="I1654" s="1310">
        <f t="shared" si="199"/>
        <v>0</v>
      </c>
      <c r="J1654" s="1310" t="e">
        <f>I1654*#REF!</f>
        <v>#REF!</v>
      </c>
      <c r="K1654" s="1310" t="e">
        <f t="shared" si="198"/>
        <v>#REF!</v>
      </c>
    </row>
    <row r="1655" spans="1:11" ht="15" hidden="1" customHeight="1">
      <c r="A1655" s="776"/>
      <c r="B1655" s="1321" t="s">
        <v>12761</v>
      </c>
      <c r="C1655" s="1309"/>
      <c r="D1655" s="1309" t="s">
        <v>1008</v>
      </c>
      <c r="E1655" s="1322"/>
      <c r="F1655" s="1322"/>
      <c r="G1655" s="1322" t="s">
        <v>322</v>
      </c>
      <c r="H1655" s="1310"/>
      <c r="I1655" s="1310">
        <f t="shared" si="199"/>
        <v>0</v>
      </c>
      <c r="J1655" s="1310" t="e">
        <f>I1655*#REF!</f>
        <v>#REF!</v>
      </c>
      <c r="K1655" s="1310" t="e">
        <f t="shared" si="198"/>
        <v>#REF!</v>
      </c>
    </row>
    <row r="1656" spans="1:11" ht="15" hidden="1" customHeight="1">
      <c r="A1656" s="776"/>
      <c r="B1656" s="1321" t="s">
        <v>12762</v>
      </c>
      <c r="C1656" s="1309"/>
      <c r="D1656" s="1309" t="s">
        <v>12659</v>
      </c>
      <c r="E1656" s="1322"/>
      <c r="F1656" s="1322"/>
      <c r="G1656" s="1322" t="s">
        <v>322</v>
      </c>
      <c r="H1656" s="1310"/>
      <c r="I1656" s="1310">
        <f t="shared" si="199"/>
        <v>0</v>
      </c>
      <c r="J1656" s="1310" t="e">
        <f>I1656*#REF!</f>
        <v>#REF!</v>
      </c>
      <c r="K1656" s="1310" t="e">
        <f t="shared" si="198"/>
        <v>#REF!</v>
      </c>
    </row>
    <row r="1657" spans="1:11" ht="15" hidden="1" customHeight="1">
      <c r="A1657" s="776"/>
      <c r="B1657" s="1321" t="s">
        <v>12763</v>
      </c>
      <c r="C1657" s="1309"/>
      <c r="D1657" s="1309" t="s">
        <v>11684</v>
      </c>
      <c r="E1657" s="1322"/>
      <c r="F1657" s="1322"/>
      <c r="G1657" s="1322" t="s">
        <v>322</v>
      </c>
      <c r="H1657" s="1310"/>
      <c r="I1657" s="1310">
        <f t="shared" si="199"/>
        <v>0</v>
      </c>
      <c r="J1657" s="1310" t="e">
        <f>I1657*#REF!</f>
        <v>#REF!</v>
      </c>
      <c r="K1657" s="1310" t="e">
        <f t="shared" si="198"/>
        <v>#REF!</v>
      </c>
    </row>
    <row r="1658" spans="1:11" ht="15" hidden="1" customHeight="1">
      <c r="A1658" s="776"/>
      <c r="B1658" s="1321" t="s">
        <v>12764</v>
      </c>
      <c r="C1658" s="1309"/>
      <c r="D1658" s="1309" t="s">
        <v>11668</v>
      </c>
      <c r="E1658" s="1322"/>
      <c r="F1658" s="1322"/>
      <c r="G1658" s="1322" t="s">
        <v>322</v>
      </c>
      <c r="H1658" s="1310"/>
      <c r="I1658" s="1310">
        <f t="shared" si="199"/>
        <v>0</v>
      </c>
      <c r="J1658" s="1310" t="e">
        <f>I1658*#REF!</f>
        <v>#REF!</v>
      </c>
      <c r="K1658" s="1310" t="e">
        <f t="shared" si="198"/>
        <v>#REF!</v>
      </c>
    </row>
    <row r="1659" spans="1:11" ht="15" hidden="1" customHeight="1">
      <c r="A1659" s="776"/>
      <c r="B1659" s="1321" t="s">
        <v>12765</v>
      </c>
      <c r="C1659" s="1309"/>
      <c r="D1659" s="1309" t="s">
        <v>987</v>
      </c>
      <c r="E1659" s="1322"/>
      <c r="F1659" s="1322"/>
      <c r="G1659" s="1322" t="s">
        <v>322</v>
      </c>
      <c r="H1659" s="1310"/>
      <c r="I1659" s="1310">
        <f t="shared" si="199"/>
        <v>0</v>
      </c>
      <c r="J1659" s="1310" t="e">
        <f>I1659*#REF!</f>
        <v>#REF!</v>
      </c>
      <c r="K1659" s="1310" t="e">
        <f t="shared" si="198"/>
        <v>#REF!</v>
      </c>
    </row>
    <row r="1660" spans="1:11" ht="15" hidden="1" customHeight="1">
      <c r="A1660" s="776"/>
      <c r="B1660" s="1321" t="s">
        <v>12766</v>
      </c>
      <c r="C1660" s="1309"/>
      <c r="D1660" s="1309" t="s">
        <v>11741</v>
      </c>
      <c r="E1660" s="1322"/>
      <c r="F1660" s="1322"/>
      <c r="G1660" s="1322" t="s">
        <v>322</v>
      </c>
      <c r="H1660" s="1310"/>
      <c r="I1660" s="1310">
        <f t="shared" si="199"/>
        <v>0</v>
      </c>
      <c r="J1660" s="1310" t="e">
        <f>I1660*#REF!</f>
        <v>#REF!</v>
      </c>
      <c r="K1660" s="1310" t="e">
        <f t="shared" si="198"/>
        <v>#REF!</v>
      </c>
    </row>
    <row r="1661" spans="1:11" ht="15" hidden="1" customHeight="1">
      <c r="A1661" s="776"/>
      <c r="B1661" s="1321" t="s">
        <v>12767</v>
      </c>
      <c r="C1661" s="1309"/>
      <c r="D1661" s="1309" t="s">
        <v>12665</v>
      </c>
      <c r="E1661" s="1322"/>
      <c r="F1661" s="1322"/>
      <c r="G1661" s="1322" t="s">
        <v>322</v>
      </c>
      <c r="H1661" s="1310"/>
      <c r="I1661" s="1310">
        <f t="shared" si="199"/>
        <v>0</v>
      </c>
      <c r="J1661" s="1310" t="e">
        <f>I1661*#REF!</f>
        <v>#REF!</v>
      </c>
      <c r="K1661" s="1310" t="e">
        <f t="shared" si="198"/>
        <v>#REF!</v>
      </c>
    </row>
    <row r="1662" spans="1:11" ht="15" hidden="1" customHeight="1">
      <c r="A1662" s="776"/>
      <c r="B1662" s="1321" t="s">
        <v>12768</v>
      </c>
      <c r="C1662" s="1309"/>
      <c r="D1662" s="1309" t="s">
        <v>12667</v>
      </c>
      <c r="E1662" s="1322"/>
      <c r="F1662" s="1322"/>
      <c r="G1662" s="1322" t="s">
        <v>322</v>
      </c>
      <c r="H1662" s="1310"/>
      <c r="I1662" s="1310">
        <f t="shared" si="199"/>
        <v>0</v>
      </c>
      <c r="J1662" s="1310" t="e">
        <f>I1662*#REF!</f>
        <v>#REF!</v>
      </c>
      <c r="K1662" s="1310" t="e">
        <f t="shared" si="198"/>
        <v>#REF!</v>
      </c>
    </row>
    <row r="1663" spans="1:11" ht="15" hidden="1" customHeight="1">
      <c r="A1663" s="776"/>
      <c r="B1663" s="1321" t="s">
        <v>12769</v>
      </c>
      <c r="C1663" s="1309"/>
      <c r="D1663" s="1309" t="s">
        <v>12701</v>
      </c>
      <c r="E1663" s="1322"/>
      <c r="F1663" s="1322"/>
      <c r="G1663" s="1322" t="s">
        <v>322</v>
      </c>
      <c r="H1663" s="1310"/>
      <c r="I1663" s="1310">
        <f t="shared" si="199"/>
        <v>0</v>
      </c>
      <c r="J1663" s="1310" t="e">
        <f>I1663*#REF!</f>
        <v>#REF!</v>
      </c>
      <c r="K1663" s="1310" t="e">
        <f t="shared" si="198"/>
        <v>#REF!</v>
      </c>
    </row>
    <row r="1664" spans="1:11" ht="15" hidden="1" customHeight="1">
      <c r="A1664" s="776"/>
      <c r="B1664" s="1321" t="s">
        <v>12770</v>
      </c>
      <c r="C1664" s="1309"/>
      <c r="D1664" s="1309" t="s">
        <v>12771</v>
      </c>
      <c r="E1664" s="1322"/>
      <c r="F1664" s="1322"/>
      <c r="G1664" s="1322" t="s">
        <v>322</v>
      </c>
      <c r="H1664" s="1310"/>
      <c r="I1664" s="1310">
        <f t="shared" si="199"/>
        <v>0</v>
      </c>
      <c r="J1664" s="1310" t="e">
        <f>I1664*#REF!</f>
        <v>#REF!</v>
      </c>
      <c r="K1664" s="1310" t="e">
        <f t="shared" si="198"/>
        <v>#REF!</v>
      </c>
    </row>
    <row r="1665" spans="1:11" ht="15" hidden="1" customHeight="1">
      <c r="A1665" s="776"/>
      <c r="B1665" s="1321"/>
      <c r="C1665" s="2068"/>
      <c r="D1665" s="2068"/>
      <c r="E1665" s="1322"/>
      <c r="F1665" s="1322"/>
      <c r="G1665" s="1322"/>
      <c r="H1665" s="1322"/>
      <c r="I1665" s="1322"/>
      <c r="J1665" s="1322"/>
      <c r="K1665" s="1322"/>
    </row>
    <row r="1666" spans="1:11" ht="15" hidden="1" customHeight="1">
      <c r="A1666" s="776"/>
      <c r="B1666" s="1315" t="s">
        <v>12772</v>
      </c>
      <c r="C1666" s="1315"/>
      <c r="D1666" s="1316" t="s">
        <v>11747</v>
      </c>
      <c r="E1666" s="1315"/>
      <c r="F1666" s="1315"/>
      <c r="G1666" s="1315"/>
      <c r="H1666" s="1315"/>
      <c r="I1666" s="1315"/>
      <c r="J1666" s="1315"/>
      <c r="K1666" s="1315"/>
    </row>
    <row r="1667" spans="1:11" ht="15" hidden="1" customHeight="1">
      <c r="A1667" s="776"/>
      <c r="B1667" s="1321" t="s">
        <v>12773</v>
      </c>
      <c r="C1667" s="2068"/>
      <c r="D1667" s="1309" t="s">
        <v>966</v>
      </c>
      <c r="E1667" s="1322"/>
      <c r="F1667" s="1322"/>
      <c r="G1667" s="1322" t="s">
        <v>347</v>
      </c>
      <c r="H1667" s="1310"/>
      <c r="I1667" s="1310">
        <f t="shared" si="199"/>
        <v>0</v>
      </c>
      <c r="J1667" s="1310" t="e">
        <f>I1667*#REF!</f>
        <v>#REF!</v>
      </c>
      <c r="K1667" s="1310" t="e">
        <f t="shared" si="198"/>
        <v>#REF!</v>
      </c>
    </row>
    <row r="1668" spans="1:11" ht="15" hidden="1" customHeight="1">
      <c r="A1668" s="776"/>
      <c r="B1668" s="1321" t="s">
        <v>12774</v>
      </c>
      <c r="C1668" s="1331"/>
      <c r="D1668" s="1309" t="s">
        <v>1008</v>
      </c>
      <c r="E1668" s="1322"/>
      <c r="F1668" s="1322"/>
      <c r="G1668" s="1322" t="s">
        <v>322</v>
      </c>
      <c r="H1668" s="1310"/>
      <c r="I1668" s="1310">
        <f t="shared" si="199"/>
        <v>0</v>
      </c>
      <c r="J1668" s="1310" t="e">
        <f>I1668*#REF!</f>
        <v>#REF!</v>
      </c>
      <c r="K1668" s="1310" t="e">
        <f t="shared" si="198"/>
        <v>#REF!</v>
      </c>
    </row>
    <row r="1669" spans="1:11" ht="15" hidden="1" customHeight="1">
      <c r="A1669" s="776"/>
      <c r="B1669" s="1321" t="s">
        <v>12775</v>
      </c>
      <c r="C1669" s="1331"/>
      <c r="D1669" s="1309" t="s">
        <v>11674</v>
      </c>
      <c r="E1669" s="1322"/>
      <c r="F1669" s="1322"/>
      <c r="G1669" s="1322" t="s">
        <v>322</v>
      </c>
      <c r="H1669" s="1310"/>
      <c r="I1669" s="1310">
        <f t="shared" si="199"/>
        <v>0</v>
      </c>
      <c r="J1669" s="1310" t="e">
        <f>I1669*#REF!</f>
        <v>#REF!</v>
      </c>
      <c r="K1669" s="1310" t="e">
        <f t="shared" si="198"/>
        <v>#REF!</v>
      </c>
    </row>
    <row r="1670" spans="1:11" ht="15" hidden="1" customHeight="1">
      <c r="A1670" s="776"/>
      <c r="B1670" s="1321" t="s">
        <v>12776</v>
      </c>
      <c r="C1670" s="1331"/>
      <c r="D1670" s="1309" t="s">
        <v>11752</v>
      </c>
      <c r="E1670" s="1322"/>
      <c r="F1670" s="1322"/>
      <c r="G1670" s="1322" t="s">
        <v>322</v>
      </c>
      <c r="H1670" s="1310"/>
      <c r="I1670" s="1310">
        <f t="shared" si="199"/>
        <v>0</v>
      </c>
      <c r="J1670" s="1310" t="e">
        <f>I1670*#REF!</f>
        <v>#REF!</v>
      </c>
      <c r="K1670" s="1310" t="e">
        <f t="shared" si="198"/>
        <v>#REF!</v>
      </c>
    </row>
    <row r="1671" spans="1:11" ht="15" hidden="1" customHeight="1">
      <c r="A1671" s="776"/>
      <c r="B1671" s="1321" t="s">
        <v>12777</v>
      </c>
      <c r="C1671" s="1331"/>
      <c r="D1671" s="1309" t="s">
        <v>2036</v>
      </c>
      <c r="E1671" s="1322"/>
      <c r="F1671" s="1322"/>
      <c r="G1671" s="1322" t="s">
        <v>322</v>
      </c>
      <c r="H1671" s="1310"/>
      <c r="I1671" s="1310">
        <f t="shared" si="199"/>
        <v>0</v>
      </c>
      <c r="J1671" s="1310" t="e">
        <f>I1671*#REF!</f>
        <v>#REF!</v>
      </c>
      <c r="K1671" s="1310" t="e">
        <f t="shared" si="198"/>
        <v>#REF!</v>
      </c>
    </row>
    <row r="1672" spans="1:11" ht="15" hidden="1" customHeight="1">
      <c r="A1672" s="776"/>
      <c r="B1672" s="1321" t="s">
        <v>12778</v>
      </c>
      <c r="C1672" s="1331"/>
      <c r="D1672" s="1309" t="s">
        <v>11668</v>
      </c>
      <c r="E1672" s="1322"/>
      <c r="F1672" s="1322"/>
      <c r="G1672" s="1322" t="s">
        <v>322</v>
      </c>
      <c r="H1672" s="1310"/>
      <c r="I1672" s="1310">
        <f t="shared" si="199"/>
        <v>0</v>
      </c>
      <c r="J1672" s="1310" t="e">
        <f>I1672*#REF!</f>
        <v>#REF!</v>
      </c>
      <c r="K1672" s="1310" t="e">
        <f t="shared" si="198"/>
        <v>#REF!</v>
      </c>
    </row>
    <row r="1673" spans="1:11" ht="15" hidden="1" customHeight="1">
      <c r="A1673" s="776"/>
      <c r="B1673" s="1321" t="s">
        <v>12779</v>
      </c>
      <c r="C1673" s="1331"/>
      <c r="D1673" s="1309" t="s">
        <v>1019</v>
      </c>
      <c r="E1673" s="1322"/>
      <c r="F1673" s="1322"/>
      <c r="G1673" s="1322" t="s">
        <v>322</v>
      </c>
      <c r="H1673" s="1310"/>
      <c r="I1673" s="1310">
        <f t="shared" si="199"/>
        <v>0</v>
      </c>
      <c r="J1673" s="1310" t="e">
        <f>I1673*#REF!</f>
        <v>#REF!</v>
      </c>
      <c r="K1673" s="1310" t="e">
        <f t="shared" si="198"/>
        <v>#REF!</v>
      </c>
    </row>
    <row r="1674" spans="1:11" ht="15" hidden="1" customHeight="1">
      <c r="A1674" s="776"/>
      <c r="B1674" s="1321" t="s">
        <v>12780</v>
      </c>
      <c r="C1674" s="1331"/>
      <c r="D1674" s="1309" t="s">
        <v>11680</v>
      </c>
      <c r="E1674" s="1322"/>
      <c r="F1674" s="1322"/>
      <c r="G1674" s="1322" t="s">
        <v>322</v>
      </c>
      <c r="H1674" s="1310"/>
      <c r="I1674" s="1310">
        <f t="shared" si="199"/>
        <v>0</v>
      </c>
      <c r="J1674" s="1310" t="e">
        <f>I1674*#REF!</f>
        <v>#REF!</v>
      </c>
      <c r="K1674" s="1310" t="e">
        <f t="shared" si="198"/>
        <v>#REF!</v>
      </c>
    </row>
    <row r="1675" spans="1:11" ht="15" hidden="1" customHeight="1">
      <c r="A1675" s="776"/>
      <c r="B1675" s="1321" t="s">
        <v>12781</v>
      </c>
      <c r="C1675" s="1331"/>
      <c r="D1675" s="1309" t="s">
        <v>11684</v>
      </c>
      <c r="E1675" s="1322"/>
      <c r="F1675" s="1322"/>
      <c r="G1675" s="1322" t="s">
        <v>322</v>
      </c>
      <c r="H1675" s="1310"/>
      <c r="I1675" s="1310">
        <f t="shared" si="199"/>
        <v>0</v>
      </c>
      <c r="J1675" s="1310" t="e">
        <f>I1675*#REF!</f>
        <v>#REF!</v>
      </c>
      <c r="K1675" s="1310" t="e">
        <f t="shared" si="198"/>
        <v>#REF!</v>
      </c>
    </row>
    <row r="1676" spans="1:11" ht="15" hidden="1" customHeight="1">
      <c r="A1676" s="776"/>
      <c r="B1676" s="2068"/>
      <c r="C1676" s="1331"/>
      <c r="D1676" s="2068"/>
      <c r="E1676" s="1333"/>
      <c r="F1676" s="1333"/>
      <c r="G1676" s="1333"/>
      <c r="H1676" s="1333"/>
      <c r="I1676" s="1333"/>
      <c r="J1676" s="1333"/>
      <c r="K1676" s="1333"/>
    </row>
    <row r="1677" spans="1:11" ht="15" hidden="1" customHeight="1">
      <c r="A1677" s="776"/>
      <c r="B1677" s="1315" t="s">
        <v>12782</v>
      </c>
      <c r="C1677" s="1315"/>
      <c r="D1677" s="1316" t="s">
        <v>244</v>
      </c>
      <c r="E1677" s="1315"/>
      <c r="F1677" s="1315"/>
      <c r="G1677" s="1315"/>
      <c r="H1677" s="1315"/>
      <c r="I1677" s="1315"/>
      <c r="J1677" s="1315"/>
      <c r="K1677" s="1315"/>
    </row>
    <row r="1678" spans="1:11" ht="15" hidden="1" customHeight="1">
      <c r="A1678" s="776"/>
      <c r="B1678" s="1321" t="s">
        <v>12783</v>
      </c>
      <c r="C1678" s="1331"/>
      <c r="D1678" s="1309" t="s">
        <v>12784</v>
      </c>
      <c r="E1678" s="1322"/>
      <c r="F1678" s="1322"/>
      <c r="G1678" s="1322" t="s">
        <v>322</v>
      </c>
      <c r="H1678" s="1310"/>
      <c r="I1678" s="1310">
        <f t="shared" si="199"/>
        <v>0</v>
      </c>
      <c r="J1678" s="1310" t="e">
        <f>I1678*#REF!</f>
        <v>#REF!</v>
      </c>
      <c r="K1678" s="1310" t="e">
        <f t="shared" si="198"/>
        <v>#REF!</v>
      </c>
    </row>
    <row r="1679" spans="1:11" ht="15" hidden="1" customHeight="1">
      <c r="A1679" s="776"/>
      <c r="B1679" s="1321"/>
      <c r="C1679" s="1331"/>
      <c r="D1679" s="2068"/>
      <c r="E1679" s="1322"/>
      <c r="F1679" s="1322"/>
      <c r="G1679" s="1322"/>
      <c r="H1679" s="1322"/>
      <c r="I1679" s="1322"/>
      <c r="J1679" s="1322"/>
      <c r="K1679" s="1322"/>
    </row>
    <row r="1680" spans="1:11" ht="15" hidden="1" customHeight="1">
      <c r="A1680" s="776"/>
      <c r="B1680" s="1318" t="s">
        <v>12785</v>
      </c>
      <c r="C1680" s="1318"/>
      <c r="D1680" s="1319" t="s">
        <v>12786</v>
      </c>
      <c r="E1680" s="1318"/>
      <c r="F1680" s="1318"/>
      <c r="G1680" s="1318"/>
      <c r="H1680" s="1318"/>
      <c r="I1680" s="1318"/>
      <c r="J1680" s="1318"/>
      <c r="K1680" s="1318"/>
    </row>
    <row r="1681" spans="1:11" ht="15" hidden="1" customHeight="1">
      <c r="A1681" s="776"/>
      <c r="B1681" s="1315" t="s">
        <v>12787</v>
      </c>
      <c r="C1681" s="1315"/>
      <c r="D1681" s="1316" t="s">
        <v>12643</v>
      </c>
      <c r="E1681" s="1315"/>
      <c r="F1681" s="1315"/>
      <c r="G1681" s="1315"/>
      <c r="H1681" s="1315"/>
      <c r="I1681" s="1315"/>
      <c r="J1681" s="1315"/>
      <c r="K1681" s="1315"/>
    </row>
    <row r="1682" spans="1:11" ht="15" hidden="1" customHeight="1">
      <c r="A1682" s="776"/>
      <c r="B1682" s="1321" t="s">
        <v>12788</v>
      </c>
      <c r="C1682" s="1321"/>
      <c r="D1682" s="1309" t="s">
        <v>966</v>
      </c>
      <c r="E1682" s="1322"/>
      <c r="F1682" s="1322"/>
      <c r="G1682" s="1322" t="s">
        <v>347</v>
      </c>
      <c r="H1682" s="1310"/>
      <c r="I1682" s="1310">
        <f>H1682*E1682</f>
        <v>0</v>
      </c>
      <c r="J1682" s="1310" t="e">
        <f>I1682*#REF!</f>
        <v>#REF!</v>
      </c>
      <c r="K1682" s="1310" t="e">
        <f t="shared" ref="K1682:K1712" si="200">SUM(I1682:J1682)</f>
        <v>#REF!</v>
      </c>
    </row>
    <row r="1683" spans="1:11" ht="15" hidden="1" customHeight="1">
      <c r="A1683" s="776"/>
      <c r="B1683" s="1321" t="s">
        <v>12789</v>
      </c>
      <c r="C1683" s="1321"/>
      <c r="D1683" s="1309" t="s">
        <v>2036</v>
      </c>
      <c r="E1683" s="1322"/>
      <c r="F1683" s="1322"/>
      <c r="G1683" s="1322" t="s">
        <v>322</v>
      </c>
      <c r="H1683" s="1310"/>
      <c r="I1683" s="1310">
        <f t="shared" ref="I1683:I1708" si="201">H1683*E1683</f>
        <v>0</v>
      </c>
      <c r="J1683" s="1310" t="e">
        <f>I1683*#REF!</f>
        <v>#REF!</v>
      </c>
      <c r="K1683" s="1310" t="e">
        <f t="shared" si="200"/>
        <v>#REF!</v>
      </c>
    </row>
    <row r="1684" spans="1:11" ht="15" hidden="1" customHeight="1">
      <c r="A1684" s="776"/>
      <c r="B1684" s="1321" t="s">
        <v>12790</v>
      </c>
      <c r="C1684" s="1321"/>
      <c r="D1684" s="1309" t="s">
        <v>1019</v>
      </c>
      <c r="E1684" s="1322"/>
      <c r="F1684" s="1322"/>
      <c r="G1684" s="1322" t="s">
        <v>322</v>
      </c>
      <c r="H1684" s="1310"/>
      <c r="I1684" s="1310">
        <f t="shared" si="201"/>
        <v>0</v>
      </c>
      <c r="J1684" s="1310" t="e">
        <f>I1684*#REF!</f>
        <v>#REF!</v>
      </c>
      <c r="K1684" s="1310" t="e">
        <f t="shared" si="200"/>
        <v>#REF!</v>
      </c>
    </row>
    <row r="1685" spans="1:11" ht="15" hidden="1" customHeight="1">
      <c r="A1685" s="776"/>
      <c r="B1685" s="1321" t="s">
        <v>12791</v>
      </c>
      <c r="C1685" s="1321"/>
      <c r="D1685" s="1309" t="s">
        <v>11763</v>
      </c>
      <c r="E1685" s="1322"/>
      <c r="F1685" s="1322"/>
      <c r="G1685" s="1322" t="s">
        <v>322</v>
      </c>
      <c r="H1685" s="1310"/>
      <c r="I1685" s="1310">
        <f t="shared" si="201"/>
        <v>0</v>
      </c>
      <c r="J1685" s="1310" t="e">
        <f>I1685*#REF!</f>
        <v>#REF!</v>
      </c>
      <c r="K1685" s="1310" t="e">
        <f t="shared" si="200"/>
        <v>#REF!</v>
      </c>
    </row>
    <row r="1686" spans="1:11" ht="15" hidden="1" customHeight="1">
      <c r="A1686" s="776"/>
      <c r="B1686" s="1321" t="s">
        <v>12792</v>
      </c>
      <c r="C1686" s="1321"/>
      <c r="D1686" s="1309" t="s">
        <v>11708</v>
      </c>
      <c r="E1686" s="1322"/>
      <c r="F1686" s="1322"/>
      <c r="G1686" s="1322" t="s">
        <v>322</v>
      </c>
      <c r="H1686" s="1310"/>
      <c r="I1686" s="1310">
        <f t="shared" si="201"/>
        <v>0</v>
      </c>
      <c r="J1686" s="1310" t="e">
        <f>I1686*#REF!</f>
        <v>#REF!</v>
      </c>
      <c r="K1686" s="1310" t="e">
        <f t="shared" si="200"/>
        <v>#REF!</v>
      </c>
    </row>
    <row r="1687" spans="1:11" ht="15" hidden="1" customHeight="1">
      <c r="A1687" s="776"/>
      <c r="B1687" s="1321" t="s">
        <v>12793</v>
      </c>
      <c r="C1687" s="1321"/>
      <c r="D1687" s="1309" t="s">
        <v>11743</v>
      </c>
      <c r="E1687" s="1322"/>
      <c r="F1687" s="1322"/>
      <c r="G1687" s="1322" t="s">
        <v>322</v>
      </c>
      <c r="H1687" s="1310"/>
      <c r="I1687" s="1310">
        <f t="shared" si="201"/>
        <v>0</v>
      </c>
      <c r="J1687" s="1310" t="e">
        <f>I1687*#REF!</f>
        <v>#REF!</v>
      </c>
      <c r="K1687" s="1310" t="e">
        <f t="shared" si="200"/>
        <v>#REF!</v>
      </c>
    </row>
    <row r="1688" spans="1:11" ht="15" hidden="1" customHeight="1">
      <c r="A1688" s="776"/>
      <c r="B1688" s="1321" t="s">
        <v>12794</v>
      </c>
      <c r="C1688" s="1321"/>
      <c r="D1688" s="1309" t="s">
        <v>11678</v>
      </c>
      <c r="E1688" s="1322"/>
      <c r="F1688" s="1322"/>
      <c r="G1688" s="1322" t="s">
        <v>322</v>
      </c>
      <c r="H1688" s="1310"/>
      <c r="I1688" s="1310">
        <f t="shared" si="201"/>
        <v>0</v>
      </c>
      <c r="J1688" s="1310" t="e">
        <f>I1688*#REF!</f>
        <v>#REF!</v>
      </c>
      <c r="K1688" s="1310" t="e">
        <f t="shared" si="200"/>
        <v>#REF!</v>
      </c>
    </row>
    <row r="1689" spans="1:11" ht="15" hidden="1" customHeight="1">
      <c r="A1689" s="776"/>
      <c r="B1689" s="1321" t="s">
        <v>12795</v>
      </c>
      <c r="C1689" s="1321"/>
      <c r="D1689" s="1309" t="s">
        <v>1008</v>
      </c>
      <c r="E1689" s="1322"/>
      <c r="F1689" s="1322"/>
      <c r="G1689" s="1322" t="s">
        <v>322</v>
      </c>
      <c r="H1689" s="1310"/>
      <c r="I1689" s="1310">
        <f t="shared" si="201"/>
        <v>0</v>
      </c>
      <c r="J1689" s="1310" t="e">
        <f>I1689*#REF!</f>
        <v>#REF!</v>
      </c>
      <c r="K1689" s="1310" t="e">
        <f t="shared" si="200"/>
        <v>#REF!</v>
      </c>
    </row>
    <row r="1690" spans="1:11" ht="15" hidden="1" customHeight="1">
      <c r="A1690" s="776"/>
      <c r="B1690" s="1321" t="s">
        <v>12796</v>
      </c>
      <c r="C1690" s="1321"/>
      <c r="D1690" s="1309" t="s">
        <v>11684</v>
      </c>
      <c r="E1690" s="1322"/>
      <c r="F1690" s="1322"/>
      <c r="G1690" s="1322" t="s">
        <v>322</v>
      </c>
      <c r="H1690" s="1310"/>
      <c r="I1690" s="1310">
        <f t="shared" si="201"/>
        <v>0</v>
      </c>
      <c r="J1690" s="1310" t="e">
        <f>I1690*#REF!</f>
        <v>#REF!</v>
      </c>
      <c r="K1690" s="1310" t="e">
        <f t="shared" si="200"/>
        <v>#REF!</v>
      </c>
    </row>
    <row r="1691" spans="1:11" ht="15" hidden="1" customHeight="1">
      <c r="A1691" s="776"/>
      <c r="B1691" s="1321" t="s">
        <v>12797</v>
      </c>
      <c r="C1691" s="1321"/>
      <c r="D1691" s="1309" t="s">
        <v>11668</v>
      </c>
      <c r="E1691" s="1322"/>
      <c r="F1691" s="1322"/>
      <c r="G1691" s="1322" t="s">
        <v>322</v>
      </c>
      <c r="H1691" s="1310"/>
      <c r="I1691" s="1310">
        <f t="shared" si="201"/>
        <v>0</v>
      </c>
      <c r="J1691" s="1310" t="e">
        <f>I1691*#REF!</f>
        <v>#REF!</v>
      </c>
      <c r="K1691" s="1310" t="e">
        <f t="shared" si="200"/>
        <v>#REF!</v>
      </c>
    </row>
    <row r="1692" spans="1:11" ht="15" hidden="1" customHeight="1">
      <c r="A1692" s="776"/>
      <c r="B1692" s="1321" t="s">
        <v>12798</v>
      </c>
      <c r="C1692" s="1321"/>
      <c r="D1692" s="1309" t="s">
        <v>987</v>
      </c>
      <c r="E1692" s="1322"/>
      <c r="F1692" s="1322"/>
      <c r="G1692" s="1322" t="s">
        <v>322</v>
      </c>
      <c r="H1692" s="1310"/>
      <c r="I1692" s="1310">
        <f t="shared" si="201"/>
        <v>0</v>
      </c>
      <c r="J1692" s="1310" t="e">
        <f>I1692*#REF!</f>
        <v>#REF!</v>
      </c>
      <c r="K1692" s="1310" t="e">
        <f t="shared" si="200"/>
        <v>#REF!</v>
      </c>
    </row>
    <row r="1693" spans="1:11" ht="15" hidden="1" customHeight="1">
      <c r="A1693" s="776"/>
      <c r="B1693" s="1321" t="s">
        <v>12799</v>
      </c>
      <c r="C1693" s="1321"/>
      <c r="D1693" s="1309" t="s">
        <v>12665</v>
      </c>
      <c r="E1693" s="1322"/>
      <c r="F1693" s="1322"/>
      <c r="G1693" s="1322" t="s">
        <v>322</v>
      </c>
      <c r="H1693" s="1310"/>
      <c r="I1693" s="1310">
        <f t="shared" si="201"/>
        <v>0</v>
      </c>
      <c r="J1693" s="1310" t="e">
        <f>I1693*#REF!</f>
        <v>#REF!</v>
      </c>
      <c r="K1693" s="1310" t="e">
        <f t="shared" si="200"/>
        <v>#REF!</v>
      </c>
    </row>
    <row r="1694" spans="1:11" ht="15" hidden="1" customHeight="1">
      <c r="A1694" s="776"/>
      <c r="B1694" s="1321" t="s">
        <v>12800</v>
      </c>
      <c r="C1694" s="1321"/>
      <c r="D1694" s="1309" t="s">
        <v>12701</v>
      </c>
      <c r="E1694" s="1322"/>
      <c r="F1694" s="1322"/>
      <c r="G1694" s="1322" t="s">
        <v>322</v>
      </c>
      <c r="H1694" s="1310"/>
      <c r="I1694" s="1310">
        <f t="shared" si="201"/>
        <v>0</v>
      </c>
      <c r="J1694" s="1310" t="e">
        <f>I1694*#REF!</f>
        <v>#REF!</v>
      </c>
      <c r="K1694" s="1310" t="e">
        <f t="shared" si="200"/>
        <v>#REF!</v>
      </c>
    </row>
    <row r="1695" spans="1:11" ht="15" hidden="1" customHeight="1">
      <c r="A1695" s="776"/>
      <c r="B1695" s="2068"/>
      <c r="C1695" s="2068"/>
      <c r="D1695" s="2068"/>
      <c r="E1695" s="1322"/>
      <c r="F1695" s="1322"/>
      <c r="G1695" s="1322"/>
      <c r="H1695" s="1322"/>
      <c r="I1695" s="1322"/>
      <c r="J1695" s="1322"/>
      <c r="K1695" s="1322"/>
    </row>
    <row r="1696" spans="1:11" ht="15" hidden="1" customHeight="1">
      <c r="A1696" s="776"/>
      <c r="B1696" s="1315" t="s">
        <v>12801</v>
      </c>
      <c r="C1696" s="1315"/>
      <c r="D1696" s="1316" t="s">
        <v>11747</v>
      </c>
      <c r="E1696" s="1315"/>
      <c r="F1696" s="1315"/>
      <c r="G1696" s="1315"/>
      <c r="H1696" s="1315"/>
      <c r="I1696" s="1315"/>
      <c r="J1696" s="1315"/>
      <c r="K1696" s="1315"/>
    </row>
    <row r="1697" spans="1:11" ht="15" hidden="1" customHeight="1">
      <c r="A1697" s="776"/>
      <c r="B1697" s="1321" t="s">
        <v>12802</v>
      </c>
      <c r="C1697" s="1321"/>
      <c r="D1697" s="1309" t="s">
        <v>966</v>
      </c>
      <c r="E1697" s="1322"/>
      <c r="F1697" s="1322"/>
      <c r="G1697" s="1322" t="s">
        <v>347</v>
      </c>
      <c r="H1697" s="1310"/>
      <c r="I1697" s="1310">
        <f t="shared" si="201"/>
        <v>0</v>
      </c>
      <c r="J1697" s="1310" t="e">
        <f>I1697*#REF!</f>
        <v>#REF!</v>
      </c>
      <c r="K1697" s="1310" t="e">
        <f t="shared" si="200"/>
        <v>#REF!</v>
      </c>
    </row>
    <row r="1698" spans="1:11" ht="15" hidden="1" customHeight="1">
      <c r="A1698" s="776"/>
      <c r="B1698" s="1321" t="s">
        <v>12803</v>
      </c>
      <c r="C1698" s="1321"/>
      <c r="D1698" s="1309" t="s">
        <v>1008</v>
      </c>
      <c r="E1698" s="1322"/>
      <c r="F1698" s="1322"/>
      <c r="G1698" s="1322" t="s">
        <v>322</v>
      </c>
      <c r="H1698" s="1310"/>
      <c r="I1698" s="1310">
        <f t="shared" si="201"/>
        <v>0</v>
      </c>
      <c r="J1698" s="1310" t="e">
        <f>I1698*#REF!</f>
        <v>#REF!</v>
      </c>
      <c r="K1698" s="1310" t="e">
        <f t="shared" si="200"/>
        <v>#REF!</v>
      </c>
    </row>
    <row r="1699" spans="1:11" ht="15" hidden="1" customHeight="1">
      <c r="A1699" s="776"/>
      <c r="B1699" s="1321" t="s">
        <v>12804</v>
      </c>
      <c r="C1699" s="1321"/>
      <c r="D1699" s="1309" t="s">
        <v>11674</v>
      </c>
      <c r="E1699" s="1322"/>
      <c r="F1699" s="1322"/>
      <c r="G1699" s="1322" t="s">
        <v>322</v>
      </c>
      <c r="H1699" s="1310"/>
      <c r="I1699" s="1310">
        <f t="shared" si="201"/>
        <v>0</v>
      </c>
      <c r="J1699" s="1310" t="e">
        <f>I1699*#REF!</f>
        <v>#REF!</v>
      </c>
      <c r="K1699" s="1310" t="e">
        <f t="shared" si="200"/>
        <v>#REF!</v>
      </c>
    </row>
    <row r="1700" spans="1:11" ht="15" hidden="1" customHeight="1">
      <c r="A1700" s="776"/>
      <c r="B1700" s="1321" t="s">
        <v>12805</v>
      </c>
      <c r="C1700" s="1321"/>
      <c r="D1700" s="1309" t="s">
        <v>11752</v>
      </c>
      <c r="E1700" s="1322"/>
      <c r="F1700" s="1322"/>
      <c r="G1700" s="1322" t="s">
        <v>322</v>
      </c>
      <c r="H1700" s="1310"/>
      <c r="I1700" s="1310">
        <f t="shared" si="201"/>
        <v>0</v>
      </c>
      <c r="J1700" s="1310" t="e">
        <f>I1700*#REF!</f>
        <v>#REF!</v>
      </c>
      <c r="K1700" s="1310" t="e">
        <f t="shared" si="200"/>
        <v>#REF!</v>
      </c>
    </row>
    <row r="1701" spans="1:11" ht="15" hidden="1" customHeight="1">
      <c r="A1701" s="776"/>
      <c r="B1701" s="1321" t="s">
        <v>12806</v>
      </c>
      <c r="C1701" s="1321"/>
      <c r="D1701" s="1309" t="s">
        <v>2036</v>
      </c>
      <c r="E1701" s="1322"/>
      <c r="F1701" s="1322"/>
      <c r="G1701" s="1322" t="s">
        <v>322</v>
      </c>
      <c r="H1701" s="1310"/>
      <c r="I1701" s="1310">
        <f t="shared" si="201"/>
        <v>0</v>
      </c>
      <c r="J1701" s="1310" t="e">
        <f>I1701*#REF!</f>
        <v>#REF!</v>
      </c>
      <c r="K1701" s="1310" t="e">
        <f t="shared" si="200"/>
        <v>#REF!</v>
      </c>
    </row>
    <row r="1702" spans="1:11" ht="15" hidden="1" customHeight="1">
      <c r="A1702" s="776"/>
      <c r="B1702" s="1321" t="s">
        <v>12807</v>
      </c>
      <c r="C1702" s="1321"/>
      <c r="D1702" s="1309" t="s">
        <v>11668</v>
      </c>
      <c r="E1702" s="1322"/>
      <c r="F1702" s="1322"/>
      <c r="G1702" s="1322" t="s">
        <v>322</v>
      </c>
      <c r="H1702" s="1310"/>
      <c r="I1702" s="1310">
        <f t="shared" si="201"/>
        <v>0</v>
      </c>
      <c r="J1702" s="1310" t="e">
        <f>I1702*#REF!</f>
        <v>#REF!</v>
      </c>
      <c r="K1702" s="1310" t="e">
        <f t="shared" si="200"/>
        <v>#REF!</v>
      </c>
    </row>
    <row r="1703" spans="1:11" ht="15" hidden="1" customHeight="1">
      <c r="A1703" s="776"/>
      <c r="B1703" s="1321" t="s">
        <v>12808</v>
      </c>
      <c r="C1703" s="1321"/>
      <c r="D1703" s="1309" t="s">
        <v>1019</v>
      </c>
      <c r="E1703" s="1322"/>
      <c r="F1703" s="1322"/>
      <c r="G1703" s="1322" t="s">
        <v>322</v>
      </c>
      <c r="H1703" s="1310"/>
      <c r="I1703" s="1310">
        <f t="shared" si="201"/>
        <v>0</v>
      </c>
      <c r="J1703" s="1310" t="e">
        <f>I1703*#REF!</f>
        <v>#REF!</v>
      </c>
      <c r="K1703" s="1310" t="e">
        <f t="shared" si="200"/>
        <v>#REF!</v>
      </c>
    </row>
    <row r="1704" spans="1:11" ht="15" hidden="1" customHeight="1">
      <c r="A1704" s="776"/>
      <c r="B1704" s="1321" t="s">
        <v>12809</v>
      </c>
      <c r="C1704" s="1321"/>
      <c r="D1704" s="1309" t="s">
        <v>11680</v>
      </c>
      <c r="E1704" s="1322"/>
      <c r="F1704" s="1322"/>
      <c r="G1704" s="1322" t="s">
        <v>322</v>
      </c>
      <c r="H1704" s="1310"/>
      <c r="I1704" s="1310">
        <f t="shared" si="201"/>
        <v>0</v>
      </c>
      <c r="J1704" s="1310" t="e">
        <f>I1704*#REF!</f>
        <v>#REF!</v>
      </c>
      <c r="K1704" s="1310" t="e">
        <f t="shared" si="200"/>
        <v>#REF!</v>
      </c>
    </row>
    <row r="1705" spans="1:11" ht="15" hidden="1" customHeight="1">
      <c r="A1705" s="776"/>
      <c r="B1705" s="1321" t="s">
        <v>12810</v>
      </c>
      <c r="C1705" s="1321"/>
      <c r="D1705" s="1309" t="s">
        <v>11684</v>
      </c>
      <c r="E1705" s="1322"/>
      <c r="F1705" s="1322"/>
      <c r="G1705" s="1322" t="s">
        <v>322</v>
      </c>
      <c r="H1705" s="1310"/>
      <c r="I1705" s="1310">
        <f t="shared" si="201"/>
        <v>0</v>
      </c>
      <c r="J1705" s="1310" t="e">
        <f>I1705*#REF!</f>
        <v>#REF!</v>
      </c>
      <c r="K1705" s="1310" t="e">
        <f t="shared" si="200"/>
        <v>#REF!</v>
      </c>
    </row>
    <row r="1706" spans="1:11" ht="15" hidden="1" customHeight="1">
      <c r="A1706" s="776"/>
      <c r="B1706" s="2068"/>
      <c r="C1706" s="2068"/>
      <c r="D1706" s="2068"/>
      <c r="E1706" s="1322"/>
      <c r="F1706" s="1322"/>
      <c r="G1706" s="1322"/>
      <c r="H1706" s="1322"/>
      <c r="I1706" s="1322"/>
      <c r="J1706" s="1322"/>
      <c r="K1706" s="1322"/>
    </row>
    <row r="1707" spans="1:11" ht="15" hidden="1" customHeight="1">
      <c r="A1707" s="776"/>
      <c r="B1707" s="1315" t="s">
        <v>12811</v>
      </c>
      <c r="C1707" s="1315"/>
      <c r="D1707" s="1316" t="s">
        <v>244</v>
      </c>
      <c r="E1707" s="1315"/>
      <c r="F1707" s="1315"/>
      <c r="G1707" s="1315"/>
      <c r="H1707" s="1315"/>
      <c r="I1707" s="1315"/>
      <c r="J1707" s="1315"/>
      <c r="K1707" s="1315"/>
    </row>
    <row r="1708" spans="1:11" ht="15" hidden="1" customHeight="1">
      <c r="A1708" s="776"/>
      <c r="B1708" s="1321" t="s">
        <v>12812</v>
      </c>
      <c r="C1708" s="1309"/>
      <c r="D1708" s="1309" t="s">
        <v>12813</v>
      </c>
      <c r="E1708" s="1322"/>
      <c r="F1708" s="1322"/>
      <c r="G1708" s="1322" t="s">
        <v>322</v>
      </c>
      <c r="H1708" s="1310"/>
      <c r="I1708" s="1310">
        <f t="shared" si="201"/>
        <v>0</v>
      </c>
      <c r="J1708" s="1310" t="e">
        <f>I1708*#REF!</f>
        <v>#REF!</v>
      </c>
      <c r="K1708" s="1310" t="e">
        <f t="shared" si="200"/>
        <v>#REF!</v>
      </c>
    </row>
    <row r="1709" spans="1:11" ht="15" hidden="1" customHeight="1">
      <c r="A1709" s="776"/>
      <c r="B1709" s="2068"/>
      <c r="C1709" s="2068"/>
      <c r="D1709" s="2068"/>
      <c r="E1709" s="1322"/>
      <c r="F1709" s="1322"/>
      <c r="G1709" s="1322"/>
      <c r="H1709" s="1322"/>
      <c r="I1709" s="1322"/>
      <c r="J1709" s="1322"/>
      <c r="K1709" s="1322"/>
    </row>
    <row r="1710" spans="1:11" ht="15" hidden="1" customHeight="1">
      <c r="A1710" s="776"/>
      <c r="B1710" s="1318" t="s">
        <v>12814</v>
      </c>
      <c r="C1710" s="1318"/>
      <c r="D1710" s="1319" t="s">
        <v>12815</v>
      </c>
      <c r="E1710" s="1318"/>
      <c r="F1710" s="1318"/>
      <c r="G1710" s="1318" t="s">
        <v>912</v>
      </c>
      <c r="H1710" s="1318"/>
      <c r="I1710" s="2163">
        <f>H1710*E1710</f>
        <v>0</v>
      </c>
      <c r="J1710" s="2163" t="e">
        <f>I1710*#REF!</f>
        <v>#REF!</v>
      </c>
      <c r="K1710" s="2163" t="e">
        <f t="shared" si="200"/>
        <v>#REF!</v>
      </c>
    </row>
    <row r="1711" spans="1:11" ht="15" hidden="1" customHeight="1">
      <c r="A1711" s="776"/>
      <c r="B1711" s="2068"/>
      <c r="C1711" s="2068"/>
      <c r="D1711" s="2077"/>
      <c r="E1711" s="1322"/>
      <c r="F1711" s="1322"/>
      <c r="G1711" s="1322"/>
      <c r="H1711" s="1322"/>
      <c r="I1711" s="1322"/>
      <c r="J1711" s="1322"/>
      <c r="K1711" s="1322"/>
    </row>
    <row r="1712" spans="1:11" ht="15" hidden="1" customHeight="1">
      <c r="A1712" s="776"/>
      <c r="B1712" s="1318" t="s">
        <v>12816</v>
      </c>
      <c r="C1712" s="1318"/>
      <c r="D1712" s="1319" t="s">
        <v>12817</v>
      </c>
      <c r="E1712" s="1318"/>
      <c r="F1712" s="1318"/>
      <c r="G1712" s="1318" t="s">
        <v>912</v>
      </c>
      <c r="H1712" s="1318"/>
      <c r="I1712" s="2163">
        <f>H1712*E1712</f>
        <v>0</v>
      </c>
      <c r="J1712" s="2163" t="e">
        <f>I1712*#REF!</f>
        <v>#REF!</v>
      </c>
      <c r="K1712" s="2163" t="e">
        <f t="shared" si="200"/>
        <v>#REF!</v>
      </c>
    </row>
    <row r="1713" spans="1:11" ht="15" hidden="1" customHeight="1">
      <c r="A1713" s="776"/>
      <c r="B1713" s="1310"/>
      <c r="C1713" s="1310"/>
      <c r="D1713" s="1310"/>
      <c r="E1713" s="1310"/>
      <c r="F1713" s="1310"/>
      <c r="G1713" s="1310"/>
      <c r="H1713" s="1310"/>
      <c r="I1713" s="1310"/>
      <c r="J1713" s="1310"/>
      <c r="K1713" s="1310"/>
    </row>
    <row r="1714" spans="1:11" ht="15" hidden="1" customHeight="1">
      <c r="A1714" s="776"/>
      <c r="B1714" s="1334" t="s">
        <v>147</v>
      </c>
      <c r="C1714" s="2491" t="s">
        <v>148</v>
      </c>
      <c r="D1714" s="2491"/>
      <c r="E1714" s="2491"/>
      <c r="F1714" s="2491"/>
      <c r="G1714" s="2491"/>
      <c r="H1714" s="2491"/>
      <c r="I1714" s="2491"/>
      <c r="J1714" s="2491"/>
      <c r="K1714" s="2491"/>
    </row>
    <row r="1715" spans="1:11" ht="15" hidden="1" customHeight="1">
      <c r="A1715" s="776"/>
      <c r="B1715" s="2492" t="s">
        <v>259</v>
      </c>
      <c r="C1715" s="2492" t="s">
        <v>260</v>
      </c>
      <c r="D1715" s="2492" t="s">
        <v>131</v>
      </c>
      <c r="E1715" s="2492" t="s">
        <v>261</v>
      </c>
      <c r="F1715" s="1359"/>
      <c r="G1715" s="2492" t="s">
        <v>262</v>
      </c>
      <c r="H1715" s="2492" t="s">
        <v>11051</v>
      </c>
      <c r="I1715" s="2492" t="s">
        <v>11052</v>
      </c>
      <c r="J1715" s="1359" t="s">
        <v>265</v>
      </c>
      <c r="K1715" s="2492" t="s">
        <v>11053</v>
      </c>
    </row>
    <row r="1716" spans="1:11" ht="15" hidden="1" customHeight="1">
      <c r="A1716" s="776"/>
      <c r="B1716" s="2492"/>
      <c r="C1716" s="2492"/>
      <c r="D1716" s="2492"/>
      <c r="E1716" s="2492"/>
      <c r="F1716" s="1359"/>
      <c r="G1716" s="2492"/>
      <c r="H1716" s="2492"/>
      <c r="I1716" s="2492"/>
      <c r="J1716" s="1360"/>
      <c r="K1716" s="2492"/>
    </row>
    <row r="1717" spans="1:11" ht="15" hidden="1" customHeight="1">
      <c r="A1717" s="776"/>
      <c r="B1717" s="1323" t="s">
        <v>2023</v>
      </c>
      <c r="C1717" s="1323"/>
      <c r="D1717" s="1324" t="s">
        <v>2024</v>
      </c>
      <c r="E1717" s="1323"/>
      <c r="F1717" s="1323"/>
      <c r="G1717" s="1323"/>
      <c r="H1717" s="1323"/>
      <c r="I1717" s="1325">
        <f>SUM(I1776:I1812)</f>
        <v>0</v>
      </c>
      <c r="J1717" s="1325" t="e">
        <f t="shared" ref="J1717:K1717" si="202">SUM(J1776:J1812)</f>
        <v>#REF!</v>
      </c>
      <c r="K1717" s="1325" t="e">
        <f t="shared" si="202"/>
        <v>#REF!</v>
      </c>
    </row>
    <row r="1718" spans="1:11" ht="15" hidden="1" customHeight="1">
      <c r="A1718" s="776"/>
      <c r="B1718" s="1315" t="s">
        <v>12818</v>
      </c>
      <c r="C1718" s="1315"/>
      <c r="D1718" s="1316" t="s">
        <v>11942</v>
      </c>
      <c r="E1718" s="1315"/>
      <c r="F1718" s="1315"/>
      <c r="G1718" s="1315"/>
      <c r="H1718" s="1315"/>
      <c r="I1718" s="1315"/>
      <c r="J1718" s="1315"/>
      <c r="K1718" s="1315"/>
    </row>
    <row r="1719" spans="1:11" ht="15" hidden="1" customHeight="1">
      <c r="A1719" s="776"/>
      <c r="B1719" s="1321" t="s">
        <v>12819</v>
      </c>
      <c r="C1719" s="1331"/>
      <c r="D1719" s="1309" t="s">
        <v>966</v>
      </c>
      <c r="E1719" s="1322"/>
      <c r="F1719" s="1322"/>
      <c r="G1719" s="1322" t="s">
        <v>347</v>
      </c>
      <c r="H1719" s="1310"/>
      <c r="I1719" s="1310">
        <f>H1719*E1719</f>
        <v>0</v>
      </c>
      <c r="J1719" s="1310" t="e">
        <f>I1719*#REF!</f>
        <v>#REF!</v>
      </c>
      <c r="K1719" s="1310" t="e">
        <f t="shared" ref="K1719:K1782" si="203">SUM(I1719:J1719)</f>
        <v>#REF!</v>
      </c>
    </row>
    <row r="1720" spans="1:11" ht="15" hidden="1" customHeight="1">
      <c r="A1720" s="776"/>
      <c r="B1720" s="1321" t="s">
        <v>12820</v>
      </c>
      <c r="C1720" s="1331"/>
      <c r="D1720" s="1309" t="s">
        <v>991</v>
      </c>
      <c r="E1720" s="1322"/>
      <c r="F1720" s="1322"/>
      <c r="G1720" s="1322" t="s">
        <v>1735</v>
      </c>
      <c r="H1720" s="1310"/>
      <c r="I1720" s="1310">
        <f t="shared" ref="I1720:I1783" si="204">H1720*E1720</f>
        <v>0</v>
      </c>
      <c r="J1720" s="1310" t="e">
        <f>I1720*#REF!</f>
        <v>#REF!</v>
      </c>
      <c r="K1720" s="1310" t="e">
        <f t="shared" si="203"/>
        <v>#REF!</v>
      </c>
    </row>
    <row r="1721" spans="1:11" ht="15" hidden="1" customHeight="1">
      <c r="A1721" s="776"/>
      <c r="B1721" s="1321" t="s">
        <v>12821</v>
      </c>
      <c r="C1721" s="1331"/>
      <c r="D1721" s="1309" t="s">
        <v>12667</v>
      </c>
      <c r="E1721" s="1322"/>
      <c r="F1721" s="1322"/>
      <c r="G1721" s="1322" t="s">
        <v>322</v>
      </c>
      <c r="H1721" s="1310"/>
      <c r="I1721" s="1310">
        <f t="shared" si="204"/>
        <v>0</v>
      </c>
      <c r="J1721" s="1310" t="e">
        <f>I1721*#REF!</f>
        <v>#REF!</v>
      </c>
      <c r="K1721" s="1310" t="e">
        <f t="shared" si="203"/>
        <v>#REF!</v>
      </c>
    </row>
    <row r="1722" spans="1:11" ht="15" hidden="1" customHeight="1">
      <c r="A1722" s="776"/>
      <c r="B1722" s="1321" t="s">
        <v>12822</v>
      </c>
      <c r="C1722" s="1331"/>
      <c r="D1722" s="1309" t="s">
        <v>1019</v>
      </c>
      <c r="E1722" s="1322"/>
      <c r="F1722" s="1322"/>
      <c r="G1722" s="1322" t="s">
        <v>322</v>
      </c>
      <c r="H1722" s="1310"/>
      <c r="I1722" s="1310">
        <f t="shared" si="204"/>
        <v>0</v>
      </c>
      <c r="J1722" s="1310" t="e">
        <f>I1722*#REF!</f>
        <v>#REF!</v>
      </c>
      <c r="K1722" s="1310" t="e">
        <f t="shared" si="203"/>
        <v>#REF!</v>
      </c>
    </row>
    <row r="1723" spans="1:11" ht="15" hidden="1" customHeight="1">
      <c r="A1723" s="776"/>
      <c r="B1723" s="1321" t="s">
        <v>12823</v>
      </c>
      <c r="C1723" s="1331"/>
      <c r="D1723" s="1309" t="s">
        <v>11671</v>
      </c>
      <c r="E1723" s="1322"/>
      <c r="F1723" s="1322"/>
      <c r="G1723" s="1322" t="s">
        <v>322</v>
      </c>
      <c r="H1723" s="1310"/>
      <c r="I1723" s="1310">
        <f t="shared" si="204"/>
        <v>0</v>
      </c>
      <c r="J1723" s="1310" t="e">
        <f>I1723*#REF!</f>
        <v>#REF!</v>
      </c>
      <c r="K1723" s="1310" t="e">
        <f t="shared" si="203"/>
        <v>#REF!</v>
      </c>
    </row>
    <row r="1724" spans="1:11" ht="15" hidden="1" customHeight="1">
      <c r="A1724" s="776"/>
      <c r="B1724" s="1321" t="s">
        <v>12824</v>
      </c>
      <c r="C1724" s="1331"/>
      <c r="D1724" s="1309" t="s">
        <v>11763</v>
      </c>
      <c r="E1724" s="1322"/>
      <c r="F1724" s="1322"/>
      <c r="G1724" s="1322" t="s">
        <v>322</v>
      </c>
      <c r="H1724" s="1310"/>
      <c r="I1724" s="1310">
        <f t="shared" si="204"/>
        <v>0</v>
      </c>
      <c r="J1724" s="1310" t="e">
        <f>I1724*#REF!</f>
        <v>#REF!</v>
      </c>
      <c r="K1724" s="1310" t="e">
        <f t="shared" si="203"/>
        <v>#REF!</v>
      </c>
    </row>
    <row r="1725" spans="1:11" ht="15" hidden="1" customHeight="1">
      <c r="A1725" s="776"/>
      <c r="B1725" s="1321" t="s">
        <v>12825</v>
      </c>
      <c r="C1725" s="1331"/>
      <c r="D1725" s="1309" t="s">
        <v>1008</v>
      </c>
      <c r="E1725" s="1322"/>
      <c r="F1725" s="1322"/>
      <c r="G1725" s="1322" t="s">
        <v>322</v>
      </c>
      <c r="H1725" s="1310"/>
      <c r="I1725" s="1310">
        <f t="shared" si="204"/>
        <v>0</v>
      </c>
      <c r="J1725" s="1310" t="e">
        <f>I1725*#REF!</f>
        <v>#REF!</v>
      </c>
      <c r="K1725" s="1310" t="e">
        <f t="shared" si="203"/>
        <v>#REF!</v>
      </c>
    </row>
    <row r="1726" spans="1:11" ht="15" hidden="1" customHeight="1">
      <c r="A1726" s="776"/>
      <c r="B1726" s="1321" t="s">
        <v>12826</v>
      </c>
      <c r="C1726" s="1331"/>
      <c r="D1726" s="1309" t="s">
        <v>11745</v>
      </c>
      <c r="E1726" s="1322"/>
      <c r="F1726" s="1322"/>
      <c r="G1726" s="1322" t="s">
        <v>322</v>
      </c>
      <c r="H1726" s="1310"/>
      <c r="I1726" s="1310">
        <f t="shared" si="204"/>
        <v>0</v>
      </c>
      <c r="J1726" s="1310" t="e">
        <f>I1726*#REF!</f>
        <v>#REF!</v>
      </c>
      <c r="K1726" s="1310" t="e">
        <f t="shared" si="203"/>
        <v>#REF!</v>
      </c>
    </row>
    <row r="1727" spans="1:11" ht="15" hidden="1" customHeight="1">
      <c r="A1727" s="776"/>
      <c r="B1727" s="1321" t="s">
        <v>12827</v>
      </c>
      <c r="C1727" s="1331"/>
      <c r="D1727" s="1309" t="s">
        <v>11708</v>
      </c>
      <c r="E1727" s="1322"/>
      <c r="F1727" s="1322"/>
      <c r="G1727" s="1322" t="s">
        <v>322</v>
      </c>
      <c r="H1727" s="1310"/>
      <c r="I1727" s="1310">
        <f t="shared" si="204"/>
        <v>0</v>
      </c>
      <c r="J1727" s="1310" t="e">
        <f>I1727*#REF!</f>
        <v>#REF!</v>
      </c>
      <c r="K1727" s="1310" t="e">
        <f t="shared" si="203"/>
        <v>#REF!</v>
      </c>
    </row>
    <row r="1728" spans="1:11" ht="15" hidden="1" customHeight="1">
      <c r="A1728" s="776"/>
      <c r="B1728" s="1321" t="s">
        <v>12828</v>
      </c>
      <c r="C1728" s="1331"/>
      <c r="D1728" s="1309" t="s">
        <v>12018</v>
      </c>
      <c r="E1728" s="1322"/>
      <c r="F1728" s="1322"/>
      <c r="G1728" s="1322" t="s">
        <v>322</v>
      </c>
      <c r="H1728" s="1310"/>
      <c r="I1728" s="1310">
        <f t="shared" si="204"/>
        <v>0</v>
      </c>
      <c r="J1728" s="1310" t="e">
        <f>I1728*#REF!</f>
        <v>#REF!</v>
      </c>
      <c r="K1728" s="1310" t="e">
        <f t="shared" si="203"/>
        <v>#REF!</v>
      </c>
    </row>
    <row r="1729" spans="1:11" ht="15" hidden="1" customHeight="1">
      <c r="A1729" s="776"/>
      <c r="B1729" s="1321" t="s">
        <v>12829</v>
      </c>
      <c r="C1729" s="1331"/>
      <c r="D1729" s="1309" t="s">
        <v>12830</v>
      </c>
      <c r="E1729" s="1322"/>
      <c r="F1729" s="1322"/>
      <c r="G1729" s="1322" t="s">
        <v>322</v>
      </c>
      <c r="H1729" s="1310"/>
      <c r="I1729" s="1310">
        <f t="shared" si="204"/>
        <v>0</v>
      </c>
      <c r="J1729" s="1310" t="e">
        <f>I1729*#REF!</f>
        <v>#REF!</v>
      </c>
      <c r="K1729" s="1310" t="e">
        <f t="shared" si="203"/>
        <v>#REF!</v>
      </c>
    </row>
    <row r="1730" spans="1:11" ht="15" hidden="1" customHeight="1">
      <c r="A1730" s="776"/>
      <c r="B1730" s="1321" t="s">
        <v>12831</v>
      </c>
      <c r="C1730" s="1331"/>
      <c r="D1730" s="1309" t="s">
        <v>12832</v>
      </c>
      <c r="E1730" s="1322"/>
      <c r="F1730" s="1322"/>
      <c r="G1730" s="1322" t="s">
        <v>322</v>
      </c>
      <c r="H1730" s="1310"/>
      <c r="I1730" s="1310">
        <f t="shared" si="204"/>
        <v>0</v>
      </c>
      <c r="J1730" s="1310" t="e">
        <f>I1730*#REF!</f>
        <v>#REF!</v>
      </c>
      <c r="K1730" s="1310" t="e">
        <f t="shared" si="203"/>
        <v>#REF!</v>
      </c>
    </row>
    <row r="1731" spans="1:11" ht="15" hidden="1" customHeight="1">
      <c r="A1731" s="776"/>
      <c r="B1731" s="1321" t="s">
        <v>12833</v>
      </c>
      <c r="C1731" s="1331"/>
      <c r="D1731" s="1309" t="s">
        <v>12834</v>
      </c>
      <c r="E1731" s="1322"/>
      <c r="F1731" s="1322"/>
      <c r="G1731" s="1322" t="s">
        <v>322</v>
      </c>
      <c r="H1731" s="1310"/>
      <c r="I1731" s="1310">
        <f t="shared" si="204"/>
        <v>0</v>
      </c>
      <c r="J1731" s="1310" t="e">
        <f>I1731*#REF!</f>
        <v>#REF!</v>
      </c>
      <c r="K1731" s="1310" t="e">
        <f t="shared" si="203"/>
        <v>#REF!</v>
      </c>
    </row>
    <row r="1732" spans="1:11" ht="15" hidden="1" customHeight="1">
      <c r="A1732" s="776"/>
      <c r="B1732" s="1321" t="s">
        <v>12835</v>
      </c>
      <c r="C1732" s="1331"/>
      <c r="D1732" s="1309" t="s">
        <v>12836</v>
      </c>
      <c r="E1732" s="1322"/>
      <c r="F1732" s="1322"/>
      <c r="G1732" s="1322" t="s">
        <v>322</v>
      </c>
      <c r="H1732" s="1310"/>
      <c r="I1732" s="1310">
        <f t="shared" si="204"/>
        <v>0</v>
      </c>
      <c r="J1732" s="1310" t="e">
        <f>I1732*#REF!</f>
        <v>#REF!</v>
      </c>
      <c r="K1732" s="1310" t="e">
        <f t="shared" si="203"/>
        <v>#REF!</v>
      </c>
    </row>
    <row r="1733" spans="1:11" ht="15" hidden="1" customHeight="1">
      <c r="A1733" s="776"/>
      <c r="B1733" s="1321"/>
      <c r="C1733" s="1331"/>
      <c r="D1733" s="2068"/>
      <c r="E1733" s="1322"/>
      <c r="F1733" s="1322"/>
      <c r="G1733" s="1322"/>
      <c r="H1733" s="1322"/>
      <c r="I1733" s="1322"/>
      <c r="J1733" s="1322"/>
      <c r="K1733" s="1322"/>
    </row>
    <row r="1734" spans="1:11" ht="15" hidden="1" customHeight="1">
      <c r="A1734" s="776"/>
      <c r="B1734" s="1315" t="s">
        <v>241</v>
      </c>
      <c r="C1734" s="1315"/>
      <c r="D1734" s="1316" t="s">
        <v>242</v>
      </c>
      <c r="E1734" s="1315"/>
      <c r="F1734" s="1315"/>
      <c r="G1734" s="1315"/>
      <c r="H1734" s="1315"/>
      <c r="I1734" s="1315"/>
      <c r="J1734" s="1315"/>
      <c r="K1734" s="1315"/>
    </row>
    <row r="1735" spans="1:11" ht="15" hidden="1" customHeight="1">
      <c r="A1735" s="776"/>
      <c r="B1735" s="1321" t="s">
        <v>2025</v>
      </c>
      <c r="C1735" s="1331"/>
      <c r="D1735" s="1309" t="s">
        <v>966</v>
      </c>
      <c r="E1735" s="1322"/>
      <c r="F1735" s="1322"/>
      <c r="G1735" s="1322" t="s">
        <v>347</v>
      </c>
      <c r="H1735" s="1310"/>
      <c r="I1735" s="1310">
        <f t="shared" si="204"/>
        <v>0</v>
      </c>
      <c r="J1735" s="1310" t="e">
        <f>I1735*#REF!</f>
        <v>#REF!</v>
      </c>
      <c r="K1735" s="1310" t="e">
        <f t="shared" si="203"/>
        <v>#REF!</v>
      </c>
    </row>
    <row r="1736" spans="1:11" ht="15" hidden="1" customHeight="1">
      <c r="A1736" s="776"/>
      <c r="B1736" s="1321" t="s">
        <v>2035</v>
      </c>
      <c r="C1736" s="1331"/>
      <c r="D1736" s="1309" t="s">
        <v>2036</v>
      </c>
      <c r="E1736" s="1322"/>
      <c r="F1736" s="1322"/>
      <c r="G1736" s="1322" t="s">
        <v>322</v>
      </c>
      <c r="H1736" s="1310"/>
      <c r="I1736" s="1310">
        <f t="shared" si="204"/>
        <v>0</v>
      </c>
      <c r="J1736" s="1310" t="e">
        <f>I1736*#REF!</f>
        <v>#REF!</v>
      </c>
      <c r="K1736" s="1310" t="e">
        <f t="shared" si="203"/>
        <v>#REF!</v>
      </c>
    </row>
    <row r="1737" spans="1:11" ht="15" hidden="1" customHeight="1">
      <c r="A1737" s="776"/>
      <c r="B1737" s="1321" t="s">
        <v>12837</v>
      </c>
      <c r="C1737" s="1331"/>
      <c r="D1737" s="1309" t="s">
        <v>11668</v>
      </c>
      <c r="E1737" s="1322"/>
      <c r="F1737" s="1322"/>
      <c r="G1737" s="1322" t="s">
        <v>322</v>
      </c>
      <c r="H1737" s="1310"/>
      <c r="I1737" s="1310">
        <f t="shared" si="204"/>
        <v>0</v>
      </c>
      <c r="J1737" s="1310" t="e">
        <f>I1737*#REF!</f>
        <v>#REF!</v>
      </c>
      <c r="K1737" s="1310" t="e">
        <f t="shared" si="203"/>
        <v>#REF!</v>
      </c>
    </row>
    <row r="1738" spans="1:11" ht="15" hidden="1" customHeight="1">
      <c r="A1738" s="776"/>
      <c r="B1738" s="1321" t="s">
        <v>2043</v>
      </c>
      <c r="C1738" s="1331"/>
      <c r="D1738" s="1309" t="s">
        <v>1019</v>
      </c>
      <c r="E1738" s="1322"/>
      <c r="F1738" s="1322"/>
      <c r="G1738" s="1322" t="s">
        <v>322</v>
      </c>
      <c r="H1738" s="1310"/>
      <c r="I1738" s="1310">
        <f t="shared" si="204"/>
        <v>0</v>
      </c>
      <c r="J1738" s="1310" t="e">
        <f>I1738*#REF!</f>
        <v>#REF!</v>
      </c>
      <c r="K1738" s="1310" t="e">
        <f t="shared" si="203"/>
        <v>#REF!</v>
      </c>
    </row>
    <row r="1739" spans="1:11" ht="15" hidden="1" customHeight="1">
      <c r="A1739" s="776"/>
      <c r="B1739" s="1321" t="s">
        <v>12838</v>
      </c>
      <c r="C1739" s="1331"/>
      <c r="D1739" s="1309" t="s">
        <v>11671</v>
      </c>
      <c r="E1739" s="1322"/>
      <c r="F1739" s="1322"/>
      <c r="G1739" s="1322" t="s">
        <v>322</v>
      </c>
      <c r="H1739" s="1310"/>
      <c r="I1739" s="1310">
        <f t="shared" si="204"/>
        <v>0</v>
      </c>
      <c r="J1739" s="1310" t="e">
        <f>I1739*#REF!</f>
        <v>#REF!</v>
      </c>
      <c r="K1739" s="1310" t="e">
        <f t="shared" si="203"/>
        <v>#REF!</v>
      </c>
    </row>
    <row r="1740" spans="1:11" ht="15" hidden="1" customHeight="1">
      <c r="A1740" s="776"/>
      <c r="B1740" s="1321" t="s">
        <v>12839</v>
      </c>
      <c r="C1740" s="1331"/>
      <c r="D1740" s="1309" t="s">
        <v>1008</v>
      </c>
      <c r="E1740" s="1322"/>
      <c r="F1740" s="1322"/>
      <c r="G1740" s="1322" t="s">
        <v>322</v>
      </c>
      <c r="H1740" s="1310"/>
      <c r="I1740" s="1310">
        <f t="shared" si="204"/>
        <v>0</v>
      </c>
      <c r="J1740" s="1310" t="e">
        <f>I1740*#REF!</f>
        <v>#REF!</v>
      </c>
      <c r="K1740" s="1310" t="e">
        <f t="shared" si="203"/>
        <v>#REF!</v>
      </c>
    </row>
    <row r="1741" spans="1:11" ht="15" hidden="1" customHeight="1">
      <c r="A1741" s="776"/>
      <c r="B1741" s="1321" t="s">
        <v>12840</v>
      </c>
      <c r="C1741" s="1331"/>
      <c r="D1741" s="1309" t="s">
        <v>11674</v>
      </c>
      <c r="E1741" s="1322"/>
      <c r="F1741" s="1322"/>
      <c r="G1741" s="1322" t="s">
        <v>322</v>
      </c>
      <c r="H1741" s="1310"/>
      <c r="I1741" s="1310">
        <f t="shared" si="204"/>
        <v>0</v>
      </c>
      <c r="J1741" s="1310" t="e">
        <f>I1741*#REF!</f>
        <v>#REF!</v>
      </c>
      <c r="K1741" s="1310" t="e">
        <f t="shared" si="203"/>
        <v>#REF!</v>
      </c>
    </row>
    <row r="1742" spans="1:11" ht="15" hidden="1" customHeight="1">
      <c r="A1742" s="776"/>
      <c r="B1742" s="1321" t="s">
        <v>12841</v>
      </c>
      <c r="C1742" s="1331"/>
      <c r="D1742" s="1309" t="s">
        <v>11676</v>
      </c>
      <c r="E1742" s="1322"/>
      <c r="F1742" s="1322"/>
      <c r="G1742" s="1322" t="s">
        <v>322</v>
      </c>
      <c r="H1742" s="1310"/>
      <c r="I1742" s="1310">
        <f t="shared" si="204"/>
        <v>0</v>
      </c>
      <c r="J1742" s="1310" t="e">
        <f>I1742*#REF!</f>
        <v>#REF!</v>
      </c>
      <c r="K1742" s="1310" t="e">
        <f t="shared" si="203"/>
        <v>#REF!</v>
      </c>
    </row>
    <row r="1743" spans="1:11" ht="15" hidden="1" customHeight="1">
      <c r="A1743" s="776"/>
      <c r="B1743" s="1321" t="s">
        <v>12842</v>
      </c>
      <c r="C1743" s="1331"/>
      <c r="D1743" s="1309" t="s">
        <v>11678</v>
      </c>
      <c r="E1743" s="1322"/>
      <c r="F1743" s="1322"/>
      <c r="G1743" s="1322" t="s">
        <v>322</v>
      </c>
      <c r="H1743" s="1310"/>
      <c r="I1743" s="1310">
        <f t="shared" si="204"/>
        <v>0</v>
      </c>
      <c r="J1743" s="1310" t="e">
        <f>I1743*#REF!</f>
        <v>#REF!</v>
      </c>
      <c r="K1743" s="1310" t="e">
        <f t="shared" si="203"/>
        <v>#REF!</v>
      </c>
    </row>
    <row r="1744" spans="1:11" ht="15" hidden="1" customHeight="1">
      <c r="A1744" s="776"/>
      <c r="B1744" s="1321" t="s">
        <v>12843</v>
      </c>
      <c r="C1744" s="1331"/>
      <c r="D1744" s="1309" t="s">
        <v>11680</v>
      </c>
      <c r="E1744" s="1322"/>
      <c r="F1744" s="1322"/>
      <c r="G1744" s="1322" t="s">
        <v>322</v>
      </c>
      <c r="H1744" s="1310"/>
      <c r="I1744" s="1310">
        <f t="shared" si="204"/>
        <v>0</v>
      </c>
      <c r="J1744" s="1310" t="e">
        <f>I1744*#REF!</f>
        <v>#REF!</v>
      </c>
      <c r="K1744" s="1310" t="e">
        <f t="shared" si="203"/>
        <v>#REF!</v>
      </c>
    </row>
    <row r="1745" spans="1:11" ht="15" hidden="1" customHeight="1">
      <c r="A1745" s="776"/>
      <c r="B1745" s="1321" t="s">
        <v>12844</v>
      </c>
      <c r="C1745" s="1331"/>
      <c r="D1745" s="1309" t="s">
        <v>11682</v>
      </c>
      <c r="E1745" s="1322"/>
      <c r="F1745" s="1322"/>
      <c r="G1745" s="1322" t="s">
        <v>322</v>
      </c>
      <c r="H1745" s="1310"/>
      <c r="I1745" s="1310">
        <f t="shared" si="204"/>
        <v>0</v>
      </c>
      <c r="J1745" s="1310" t="e">
        <f>I1745*#REF!</f>
        <v>#REF!</v>
      </c>
      <c r="K1745" s="1310" t="e">
        <f t="shared" si="203"/>
        <v>#REF!</v>
      </c>
    </row>
    <row r="1746" spans="1:11" ht="15" hidden="1" customHeight="1">
      <c r="A1746" s="776"/>
      <c r="B1746" s="1321" t="s">
        <v>12845</v>
      </c>
      <c r="C1746" s="1331"/>
      <c r="D1746" s="1309" t="s">
        <v>11684</v>
      </c>
      <c r="E1746" s="1322"/>
      <c r="F1746" s="1322"/>
      <c r="G1746" s="1322" t="s">
        <v>322</v>
      </c>
      <c r="H1746" s="1310"/>
      <c r="I1746" s="1310">
        <f t="shared" si="204"/>
        <v>0</v>
      </c>
      <c r="J1746" s="1310" t="e">
        <f>I1746*#REF!</f>
        <v>#REF!</v>
      </c>
      <c r="K1746" s="1310" t="e">
        <f t="shared" si="203"/>
        <v>#REF!</v>
      </c>
    </row>
    <row r="1747" spans="1:11" ht="15" hidden="1" customHeight="1">
      <c r="A1747" s="776"/>
      <c r="B1747" s="1321" t="s">
        <v>12846</v>
      </c>
      <c r="C1747" s="1331"/>
      <c r="D1747" s="1309" t="s">
        <v>11741</v>
      </c>
      <c r="E1747" s="1322"/>
      <c r="F1747" s="1322"/>
      <c r="G1747" s="1322" t="s">
        <v>322</v>
      </c>
      <c r="H1747" s="1310"/>
      <c r="I1747" s="1310">
        <f t="shared" si="204"/>
        <v>0</v>
      </c>
      <c r="J1747" s="1310" t="e">
        <f>I1747*#REF!</f>
        <v>#REF!</v>
      </c>
      <c r="K1747" s="1310" t="e">
        <f t="shared" si="203"/>
        <v>#REF!</v>
      </c>
    </row>
    <row r="1748" spans="1:11" ht="15" hidden="1" customHeight="1">
      <c r="A1748" s="776"/>
      <c r="B1748" s="1321"/>
      <c r="C1748" s="1331"/>
      <c r="D1748" s="1309"/>
      <c r="E1748" s="1322"/>
      <c r="F1748" s="1322"/>
      <c r="G1748" s="1322"/>
      <c r="H1748" s="1322"/>
      <c r="I1748" s="1322"/>
      <c r="J1748" s="1322"/>
      <c r="K1748" s="1322"/>
    </row>
    <row r="1749" spans="1:11" ht="15" hidden="1" customHeight="1">
      <c r="A1749" s="776"/>
      <c r="B1749" s="1315" t="s">
        <v>12847</v>
      </c>
      <c r="C1749" s="1315"/>
      <c r="D1749" s="1316" t="s">
        <v>1153</v>
      </c>
      <c r="E1749" s="1315"/>
      <c r="F1749" s="1315"/>
      <c r="G1749" s="1315"/>
      <c r="H1749" s="1315"/>
      <c r="I1749" s="1315"/>
      <c r="J1749" s="1315"/>
      <c r="K1749" s="1315"/>
    </row>
    <row r="1750" spans="1:11" ht="15" hidden="1" customHeight="1">
      <c r="A1750" s="776"/>
      <c r="B1750" s="1321" t="s">
        <v>12848</v>
      </c>
      <c r="C1750" s="1331"/>
      <c r="D1750" s="1309" t="s">
        <v>966</v>
      </c>
      <c r="E1750" s="1322"/>
      <c r="F1750" s="1322"/>
      <c r="G1750" s="1322" t="s">
        <v>347</v>
      </c>
      <c r="H1750" s="1310"/>
      <c r="I1750" s="1310">
        <f t="shared" si="204"/>
        <v>0</v>
      </c>
      <c r="J1750" s="1310" t="e">
        <f>I1750*#REF!</f>
        <v>#REF!</v>
      </c>
      <c r="K1750" s="1310" t="e">
        <f t="shared" si="203"/>
        <v>#REF!</v>
      </c>
    </row>
    <row r="1751" spans="1:11" ht="15" hidden="1" customHeight="1">
      <c r="A1751" s="776"/>
      <c r="B1751" s="1321" t="s">
        <v>12849</v>
      </c>
      <c r="C1751" s="1331"/>
      <c r="D1751" s="1309" t="s">
        <v>980</v>
      </c>
      <c r="E1751" s="1322"/>
      <c r="F1751" s="1322"/>
      <c r="G1751" s="1322" t="s">
        <v>322</v>
      </c>
      <c r="H1751" s="1310"/>
      <c r="I1751" s="1310">
        <f t="shared" si="204"/>
        <v>0</v>
      </c>
      <c r="J1751" s="1310" t="e">
        <f>I1751*#REF!</f>
        <v>#REF!</v>
      </c>
      <c r="K1751" s="1310" t="e">
        <f t="shared" si="203"/>
        <v>#REF!</v>
      </c>
    </row>
    <row r="1752" spans="1:11" ht="15" hidden="1" customHeight="1">
      <c r="A1752" s="776"/>
      <c r="B1752" s="1321" t="s">
        <v>12850</v>
      </c>
      <c r="C1752" s="1331"/>
      <c r="D1752" s="1309" t="s">
        <v>11674</v>
      </c>
      <c r="E1752" s="1322"/>
      <c r="F1752" s="1322"/>
      <c r="G1752" s="1322" t="s">
        <v>322</v>
      </c>
      <c r="H1752" s="1310"/>
      <c r="I1752" s="1310">
        <f t="shared" si="204"/>
        <v>0</v>
      </c>
      <c r="J1752" s="1310" t="e">
        <f>I1752*#REF!</f>
        <v>#REF!</v>
      </c>
      <c r="K1752" s="1310" t="e">
        <f t="shared" si="203"/>
        <v>#REF!</v>
      </c>
    </row>
    <row r="1753" spans="1:11" ht="15" hidden="1" customHeight="1">
      <c r="A1753" s="776"/>
      <c r="B1753" s="1321" t="s">
        <v>12851</v>
      </c>
      <c r="C1753" s="1331"/>
      <c r="D1753" s="1309" t="s">
        <v>11708</v>
      </c>
      <c r="E1753" s="1322"/>
      <c r="F1753" s="1322"/>
      <c r="G1753" s="1322" t="s">
        <v>322</v>
      </c>
      <c r="H1753" s="1310"/>
      <c r="I1753" s="1310">
        <f t="shared" si="204"/>
        <v>0</v>
      </c>
      <c r="J1753" s="1310" t="e">
        <f>I1753*#REF!</f>
        <v>#REF!</v>
      </c>
      <c r="K1753" s="1310" t="e">
        <f t="shared" si="203"/>
        <v>#REF!</v>
      </c>
    </row>
    <row r="1754" spans="1:11" ht="15" hidden="1" customHeight="1">
      <c r="A1754" s="776"/>
      <c r="B1754" s="1321" t="s">
        <v>12852</v>
      </c>
      <c r="C1754" s="1331"/>
      <c r="D1754" s="1309" t="s">
        <v>11671</v>
      </c>
      <c r="E1754" s="1322"/>
      <c r="F1754" s="1322"/>
      <c r="G1754" s="1322" t="s">
        <v>322</v>
      </c>
      <c r="H1754" s="1310"/>
      <c r="I1754" s="1310">
        <f t="shared" si="204"/>
        <v>0</v>
      </c>
      <c r="J1754" s="1310" t="e">
        <f>I1754*#REF!</f>
        <v>#REF!</v>
      </c>
      <c r="K1754" s="1310" t="e">
        <f t="shared" si="203"/>
        <v>#REF!</v>
      </c>
    </row>
    <row r="1755" spans="1:11" ht="15" hidden="1" customHeight="1">
      <c r="A1755" s="776"/>
      <c r="B1755" s="1321" t="s">
        <v>12853</v>
      </c>
      <c r="C1755" s="1331"/>
      <c r="D1755" s="1309" t="s">
        <v>2036</v>
      </c>
      <c r="E1755" s="1322"/>
      <c r="F1755" s="1322"/>
      <c r="G1755" s="1322" t="s">
        <v>322</v>
      </c>
      <c r="H1755" s="1310"/>
      <c r="I1755" s="1310">
        <f t="shared" si="204"/>
        <v>0</v>
      </c>
      <c r="J1755" s="1310" t="e">
        <f>I1755*#REF!</f>
        <v>#REF!</v>
      </c>
      <c r="K1755" s="1310" t="e">
        <f t="shared" si="203"/>
        <v>#REF!</v>
      </c>
    </row>
    <row r="1756" spans="1:11" ht="15" hidden="1" customHeight="1">
      <c r="A1756" s="776"/>
      <c r="B1756" s="1321" t="s">
        <v>12854</v>
      </c>
      <c r="C1756" s="1331"/>
      <c r="D1756" s="1309" t="s">
        <v>991</v>
      </c>
      <c r="E1756" s="1322"/>
      <c r="F1756" s="1322"/>
      <c r="G1756" s="1322" t="s">
        <v>322</v>
      </c>
      <c r="H1756" s="1310"/>
      <c r="I1756" s="1310">
        <f t="shared" si="204"/>
        <v>0</v>
      </c>
      <c r="J1756" s="1310" t="e">
        <f>I1756*#REF!</f>
        <v>#REF!</v>
      </c>
      <c r="K1756" s="1310" t="e">
        <f t="shared" si="203"/>
        <v>#REF!</v>
      </c>
    </row>
    <row r="1757" spans="1:11" ht="15" hidden="1" customHeight="1">
      <c r="A1757" s="776"/>
      <c r="B1757" s="1321" t="s">
        <v>12855</v>
      </c>
      <c r="C1757" s="1331"/>
      <c r="D1757" s="1309" t="s">
        <v>1008</v>
      </c>
      <c r="E1757" s="1322"/>
      <c r="F1757" s="1322"/>
      <c r="G1757" s="1322" t="s">
        <v>322</v>
      </c>
      <c r="H1757" s="1310"/>
      <c r="I1757" s="1310">
        <f t="shared" si="204"/>
        <v>0</v>
      </c>
      <c r="J1757" s="1310" t="e">
        <f>I1757*#REF!</f>
        <v>#REF!</v>
      </c>
      <c r="K1757" s="1310" t="e">
        <f t="shared" si="203"/>
        <v>#REF!</v>
      </c>
    </row>
    <row r="1758" spans="1:11" ht="15" hidden="1" customHeight="1">
      <c r="A1758" s="776"/>
      <c r="B1758" s="1321" t="s">
        <v>12856</v>
      </c>
      <c r="C1758" s="1331"/>
      <c r="D1758" s="1309" t="s">
        <v>1019</v>
      </c>
      <c r="E1758" s="1322"/>
      <c r="F1758" s="1322"/>
      <c r="G1758" s="1322" t="s">
        <v>322</v>
      </c>
      <c r="H1758" s="1310"/>
      <c r="I1758" s="1310">
        <f t="shared" si="204"/>
        <v>0</v>
      </c>
      <c r="J1758" s="1310" t="e">
        <f>I1758*#REF!</f>
        <v>#REF!</v>
      </c>
      <c r="K1758" s="1310" t="e">
        <f t="shared" si="203"/>
        <v>#REF!</v>
      </c>
    </row>
    <row r="1759" spans="1:11" ht="15" hidden="1" customHeight="1">
      <c r="A1759" s="776"/>
      <c r="B1759" s="1321" t="s">
        <v>12857</v>
      </c>
      <c r="C1759" s="1331"/>
      <c r="D1759" s="1309" t="s">
        <v>11684</v>
      </c>
      <c r="E1759" s="1322"/>
      <c r="F1759" s="1322"/>
      <c r="G1759" s="1322" t="s">
        <v>322</v>
      </c>
      <c r="H1759" s="1310"/>
      <c r="I1759" s="1310">
        <f t="shared" si="204"/>
        <v>0</v>
      </c>
      <c r="J1759" s="1310" t="e">
        <f>I1759*#REF!</f>
        <v>#REF!</v>
      </c>
      <c r="K1759" s="1310" t="e">
        <f t="shared" si="203"/>
        <v>#REF!</v>
      </c>
    </row>
    <row r="1760" spans="1:11" ht="15" hidden="1" customHeight="1">
      <c r="A1760" s="776"/>
      <c r="B1760" s="1321" t="s">
        <v>12858</v>
      </c>
      <c r="C1760" s="1331"/>
      <c r="D1760" s="1309" t="s">
        <v>11741</v>
      </c>
      <c r="E1760" s="1322"/>
      <c r="F1760" s="1322"/>
      <c r="G1760" s="1322" t="s">
        <v>322</v>
      </c>
      <c r="H1760" s="1310"/>
      <c r="I1760" s="1310">
        <f t="shared" si="204"/>
        <v>0</v>
      </c>
      <c r="J1760" s="1310" t="e">
        <f>I1760*#REF!</f>
        <v>#REF!</v>
      </c>
      <c r="K1760" s="1310" t="e">
        <f t="shared" si="203"/>
        <v>#REF!</v>
      </c>
    </row>
    <row r="1761" spans="1:11" ht="15" hidden="1" customHeight="1">
      <c r="A1761" s="776"/>
      <c r="B1761" s="1321" t="s">
        <v>12859</v>
      </c>
      <c r="C1761" s="1331"/>
      <c r="D1761" s="1309" t="s">
        <v>11743</v>
      </c>
      <c r="E1761" s="1322"/>
      <c r="F1761" s="1322"/>
      <c r="G1761" s="1322" t="s">
        <v>322</v>
      </c>
      <c r="H1761" s="1310"/>
      <c r="I1761" s="1310">
        <f t="shared" si="204"/>
        <v>0</v>
      </c>
      <c r="J1761" s="1310" t="e">
        <f>I1761*#REF!</f>
        <v>#REF!</v>
      </c>
      <c r="K1761" s="1310" t="e">
        <f t="shared" si="203"/>
        <v>#REF!</v>
      </c>
    </row>
    <row r="1762" spans="1:11" ht="15" hidden="1" customHeight="1">
      <c r="A1762" s="776"/>
      <c r="B1762" s="1321" t="s">
        <v>12860</v>
      </c>
      <c r="C1762" s="1331"/>
      <c r="D1762" s="1309" t="s">
        <v>11745</v>
      </c>
      <c r="E1762" s="1322"/>
      <c r="F1762" s="1322"/>
      <c r="G1762" s="1322" t="s">
        <v>322</v>
      </c>
      <c r="H1762" s="1310"/>
      <c r="I1762" s="1310">
        <f t="shared" si="204"/>
        <v>0</v>
      </c>
      <c r="J1762" s="1310" t="e">
        <f>I1762*#REF!</f>
        <v>#REF!</v>
      </c>
      <c r="K1762" s="1310" t="e">
        <f t="shared" si="203"/>
        <v>#REF!</v>
      </c>
    </row>
    <row r="1763" spans="1:11" ht="15" hidden="1" customHeight="1">
      <c r="A1763" s="776"/>
      <c r="B1763" s="1321"/>
      <c r="C1763" s="1331"/>
      <c r="D1763" s="2068"/>
      <c r="E1763" s="1322"/>
      <c r="F1763" s="1322"/>
      <c r="G1763" s="1322"/>
      <c r="H1763" s="1322"/>
      <c r="I1763" s="1322"/>
      <c r="J1763" s="1322"/>
      <c r="K1763" s="1322"/>
    </row>
    <row r="1764" spans="1:11" ht="15" hidden="1" customHeight="1">
      <c r="A1764" s="776"/>
      <c r="B1764" s="1315" t="s">
        <v>12861</v>
      </c>
      <c r="C1764" s="1315"/>
      <c r="D1764" s="1316" t="s">
        <v>11747</v>
      </c>
      <c r="E1764" s="1315"/>
      <c r="F1764" s="1315"/>
      <c r="G1764" s="1315"/>
      <c r="H1764" s="1315"/>
      <c r="I1764" s="1315"/>
      <c r="J1764" s="1315"/>
      <c r="K1764" s="1315"/>
    </row>
    <row r="1765" spans="1:11" ht="15" hidden="1" customHeight="1">
      <c r="A1765" s="776"/>
      <c r="B1765" s="1321" t="s">
        <v>12862</v>
      </c>
      <c r="C1765" s="1331"/>
      <c r="D1765" s="1309" t="s">
        <v>966</v>
      </c>
      <c r="E1765" s="1322"/>
      <c r="F1765" s="1322"/>
      <c r="G1765" s="1322" t="s">
        <v>347</v>
      </c>
      <c r="H1765" s="1310"/>
      <c r="I1765" s="1310">
        <f t="shared" si="204"/>
        <v>0</v>
      </c>
      <c r="J1765" s="1310" t="e">
        <f>I1765*#REF!</f>
        <v>#REF!</v>
      </c>
      <c r="K1765" s="1310" t="e">
        <f t="shared" si="203"/>
        <v>#REF!</v>
      </c>
    </row>
    <row r="1766" spans="1:11" ht="15" hidden="1" customHeight="1">
      <c r="A1766" s="776"/>
      <c r="B1766" s="1321" t="s">
        <v>12863</v>
      </c>
      <c r="C1766" s="1331"/>
      <c r="D1766" s="1309" t="s">
        <v>1008</v>
      </c>
      <c r="E1766" s="1322"/>
      <c r="F1766" s="1322"/>
      <c r="G1766" s="1322" t="s">
        <v>322</v>
      </c>
      <c r="H1766" s="1310"/>
      <c r="I1766" s="1310">
        <f t="shared" si="204"/>
        <v>0</v>
      </c>
      <c r="J1766" s="1310" t="e">
        <f>I1766*#REF!</f>
        <v>#REF!</v>
      </c>
      <c r="K1766" s="1310" t="e">
        <f t="shared" si="203"/>
        <v>#REF!</v>
      </c>
    </row>
    <row r="1767" spans="1:11" ht="15" hidden="1" customHeight="1">
      <c r="A1767" s="776"/>
      <c r="B1767" s="1321" t="s">
        <v>12864</v>
      </c>
      <c r="C1767" s="1331"/>
      <c r="D1767" s="1309" t="s">
        <v>11674</v>
      </c>
      <c r="E1767" s="1322"/>
      <c r="F1767" s="1322"/>
      <c r="G1767" s="1322" t="s">
        <v>322</v>
      </c>
      <c r="H1767" s="1310"/>
      <c r="I1767" s="1310">
        <f t="shared" si="204"/>
        <v>0</v>
      </c>
      <c r="J1767" s="1310" t="e">
        <f>I1767*#REF!</f>
        <v>#REF!</v>
      </c>
      <c r="K1767" s="1310" t="e">
        <f t="shared" si="203"/>
        <v>#REF!</v>
      </c>
    </row>
    <row r="1768" spans="1:11" ht="15" hidden="1" customHeight="1">
      <c r="A1768" s="776"/>
      <c r="B1768" s="1321" t="s">
        <v>12865</v>
      </c>
      <c r="C1768" s="1331"/>
      <c r="D1768" s="1309" t="s">
        <v>11752</v>
      </c>
      <c r="E1768" s="1322"/>
      <c r="F1768" s="1322"/>
      <c r="G1768" s="1322" t="s">
        <v>322</v>
      </c>
      <c r="H1768" s="1310"/>
      <c r="I1768" s="1310">
        <f t="shared" si="204"/>
        <v>0</v>
      </c>
      <c r="J1768" s="1310" t="e">
        <f>I1768*#REF!</f>
        <v>#REF!</v>
      </c>
      <c r="K1768" s="1310" t="e">
        <f t="shared" si="203"/>
        <v>#REF!</v>
      </c>
    </row>
    <row r="1769" spans="1:11" ht="15" hidden="1" customHeight="1">
      <c r="A1769" s="776"/>
      <c r="B1769" s="1321" t="s">
        <v>12866</v>
      </c>
      <c r="C1769" s="1331"/>
      <c r="D1769" s="1309" t="s">
        <v>2036</v>
      </c>
      <c r="E1769" s="1322"/>
      <c r="F1769" s="1322"/>
      <c r="G1769" s="1322" t="s">
        <v>322</v>
      </c>
      <c r="H1769" s="1310"/>
      <c r="I1769" s="1310">
        <f t="shared" si="204"/>
        <v>0</v>
      </c>
      <c r="J1769" s="1310" t="e">
        <f>I1769*#REF!</f>
        <v>#REF!</v>
      </c>
      <c r="K1769" s="1310" t="e">
        <f t="shared" si="203"/>
        <v>#REF!</v>
      </c>
    </row>
    <row r="1770" spans="1:11" ht="15" hidden="1" customHeight="1">
      <c r="A1770" s="776"/>
      <c r="B1770" s="1321" t="s">
        <v>12867</v>
      </c>
      <c r="C1770" s="1331"/>
      <c r="D1770" s="1309" t="s">
        <v>11668</v>
      </c>
      <c r="E1770" s="1322"/>
      <c r="F1770" s="1322"/>
      <c r="G1770" s="1322" t="s">
        <v>322</v>
      </c>
      <c r="H1770" s="1310"/>
      <c r="I1770" s="1310">
        <f t="shared" si="204"/>
        <v>0</v>
      </c>
      <c r="J1770" s="1310" t="e">
        <f>I1770*#REF!</f>
        <v>#REF!</v>
      </c>
      <c r="K1770" s="1310" t="e">
        <f t="shared" si="203"/>
        <v>#REF!</v>
      </c>
    </row>
    <row r="1771" spans="1:11" ht="15" hidden="1" customHeight="1">
      <c r="A1771" s="776"/>
      <c r="B1771" s="1321" t="s">
        <v>12868</v>
      </c>
      <c r="C1771" s="1331"/>
      <c r="D1771" s="1309" t="s">
        <v>1019</v>
      </c>
      <c r="E1771" s="1322"/>
      <c r="F1771" s="1322"/>
      <c r="G1771" s="1322" t="s">
        <v>322</v>
      </c>
      <c r="H1771" s="1310"/>
      <c r="I1771" s="1310">
        <f t="shared" si="204"/>
        <v>0</v>
      </c>
      <c r="J1771" s="1310" t="e">
        <f>I1771*#REF!</f>
        <v>#REF!</v>
      </c>
      <c r="K1771" s="1310" t="e">
        <f t="shared" si="203"/>
        <v>#REF!</v>
      </c>
    </row>
    <row r="1772" spans="1:11" ht="15" hidden="1" customHeight="1">
      <c r="A1772" s="776"/>
      <c r="B1772" s="1321" t="s">
        <v>12869</v>
      </c>
      <c r="C1772" s="1331"/>
      <c r="D1772" s="1309" t="s">
        <v>11680</v>
      </c>
      <c r="E1772" s="1322"/>
      <c r="F1772" s="1322"/>
      <c r="G1772" s="1322" t="s">
        <v>322</v>
      </c>
      <c r="H1772" s="1310"/>
      <c r="I1772" s="1310">
        <f t="shared" si="204"/>
        <v>0</v>
      </c>
      <c r="J1772" s="1310" t="e">
        <f>I1772*#REF!</f>
        <v>#REF!</v>
      </c>
      <c r="K1772" s="1310" t="e">
        <f t="shared" si="203"/>
        <v>#REF!</v>
      </c>
    </row>
    <row r="1773" spans="1:11" ht="15" hidden="1" customHeight="1">
      <c r="A1773" s="776"/>
      <c r="B1773" s="1321" t="s">
        <v>12870</v>
      </c>
      <c r="C1773" s="1331"/>
      <c r="D1773" s="1309" t="s">
        <v>11684</v>
      </c>
      <c r="E1773" s="1322"/>
      <c r="F1773" s="1322"/>
      <c r="G1773" s="1322" t="s">
        <v>322</v>
      </c>
      <c r="H1773" s="1310"/>
      <c r="I1773" s="1310">
        <f t="shared" si="204"/>
        <v>0</v>
      </c>
      <c r="J1773" s="1310" t="e">
        <f>I1773*#REF!</f>
        <v>#REF!</v>
      </c>
      <c r="K1773" s="1310" t="e">
        <f t="shared" si="203"/>
        <v>#REF!</v>
      </c>
    </row>
    <row r="1774" spans="1:11" ht="15" hidden="1" customHeight="1">
      <c r="A1774" s="776"/>
      <c r="B1774" s="1321" t="s">
        <v>12871</v>
      </c>
      <c r="C1774" s="1331"/>
      <c r="D1774" s="1309" t="s">
        <v>11741</v>
      </c>
      <c r="E1774" s="1322"/>
      <c r="F1774" s="1322"/>
      <c r="G1774" s="1322" t="s">
        <v>322</v>
      </c>
      <c r="H1774" s="1310"/>
      <c r="I1774" s="1310">
        <f t="shared" si="204"/>
        <v>0</v>
      </c>
      <c r="J1774" s="1310" t="e">
        <f>I1774*#REF!</f>
        <v>#REF!</v>
      </c>
      <c r="K1774" s="1310" t="e">
        <f t="shared" si="203"/>
        <v>#REF!</v>
      </c>
    </row>
    <row r="1775" spans="1:11" ht="15" hidden="1" customHeight="1">
      <c r="A1775" s="776"/>
      <c r="B1775" s="1321"/>
      <c r="C1775" s="1331"/>
      <c r="D1775" s="1309"/>
      <c r="E1775" s="1322"/>
      <c r="F1775" s="1322"/>
      <c r="G1775" s="1322"/>
      <c r="H1775" s="1322"/>
      <c r="I1775" s="1322"/>
      <c r="J1775" s="1322"/>
      <c r="K1775" s="1322"/>
    </row>
    <row r="1776" spans="1:11" ht="15" hidden="1" customHeight="1">
      <c r="A1776" s="776"/>
      <c r="B1776" s="1318" t="s">
        <v>243</v>
      </c>
      <c r="C1776" s="1318"/>
      <c r="D1776" s="1319" t="s">
        <v>244</v>
      </c>
      <c r="E1776" s="1318"/>
      <c r="F1776" s="1318"/>
      <c r="G1776" s="1318"/>
      <c r="H1776" s="1318"/>
      <c r="I1776" s="2164"/>
      <c r="J1776" s="2164"/>
      <c r="K1776" s="2164"/>
    </row>
    <row r="1777" spans="1:11" ht="15" hidden="1" customHeight="1">
      <c r="A1777" s="776"/>
      <c r="B1777" s="1321" t="s">
        <v>2050</v>
      </c>
      <c r="C1777" s="1331"/>
      <c r="D1777" s="1309" t="s">
        <v>12872</v>
      </c>
      <c r="E1777" s="1322"/>
      <c r="F1777" s="1322"/>
      <c r="G1777" s="1322" t="s">
        <v>347</v>
      </c>
      <c r="H1777" s="1310"/>
      <c r="I1777" s="1310">
        <f t="shared" si="204"/>
        <v>0</v>
      </c>
      <c r="J1777" s="1310" t="e">
        <f>I1777*#REF!</f>
        <v>#REF!</v>
      </c>
      <c r="K1777" s="1310" t="e">
        <f t="shared" si="203"/>
        <v>#REF!</v>
      </c>
    </row>
    <row r="1778" spans="1:11" ht="15" hidden="1" customHeight="1">
      <c r="A1778" s="776"/>
      <c r="B1778" s="1321" t="s">
        <v>12873</v>
      </c>
      <c r="C1778" s="1331"/>
      <c r="D1778" s="1309" t="s">
        <v>12874</v>
      </c>
      <c r="E1778" s="1322"/>
      <c r="F1778" s="1322"/>
      <c r="G1778" s="1322" t="s">
        <v>322</v>
      </c>
      <c r="H1778" s="1310"/>
      <c r="I1778" s="1310">
        <f t="shared" si="204"/>
        <v>0</v>
      </c>
      <c r="J1778" s="1310" t="e">
        <f>I1778*#REF!</f>
        <v>#REF!</v>
      </c>
      <c r="K1778" s="1310" t="e">
        <f t="shared" si="203"/>
        <v>#REF!</v>
      </c>
    </row>
    <row r="1779" spans="1:11" ht="15" hidden="1" customHeight="1">
      <c r="A1779" s="776"/>
      <c r="B1779" s="1321" t="s">
        <v>12875</v>
      </c>
      <c r="C1779" s="1331"/>
      <c r="D1779" s="1309" t="s">
        <v>12876</v>
      </c>
      <c r="E1779" s="1322"/>
      <c r="F1779" s="1322"/>
      <c r="G1779" s="1322" t="s">
        <v>322</v>
      </c>
      <c r="H1779" s="1310"/>
      <c r="I1779" s="1310">
        <f t="shared" si="204"/>
        <v>0</v>
      </c>
      <c r="J1779" s="1310" t="e">
        <f>I1779*#REF!</f>
        <v>#REF!</v>
      </c>
      <c r="K1779" s="1310" t="e">
        <f t="shared" si="203"/>
        <v>#REF!</v>
      </c>
    </row>
    <row r="1780" spans="1:11" ht="15" hidden="1" customHeight="1">
      <c r="A1780" s="776"/>
      <c r="B1780" s="1321" t="s">
        <v>12877</v>
      </c>
      <c r="C1780" s="1331"/>
      <c r="D1780" s="1309" t="s">
        <v>12878</v>
      </c>
      <c r="E1780" s="1322"/>
      <c r="F1780" s="1322"/>
      <c r="G1780" s="1322" t="s">
        <v>322</v>
      </c>
      <c r="H1780" s="1310"/>
      <c r="I1780" s="1310">
        <f t="shared" si="204"/>
        <v>0</v>
      </c>
      <c r="J1780" s="1310" t="e">
        <f>I1780*#REF!</f>
        <v>#REF!</v>
      </c>
      <c r="K1780" s="1310" t="e">
        <f t="shared" si="203"/>
        <v>#REF!</v>
      </c>
    </row>
    <row r="1781" spans="1:11" ht="15" hidden="1" customHeight="1">
      <c r="A1781" s="776"/>
      <c r="B1781" s="1321" t="s">
        <v>2055</v>
      </c>
      <c r="C1781" s="1331"/>
      <c r="D1781" s="1309" t="s">
        <v>2056</v>
      </c>
      <c r="E1781" s="1322"/>
      <c r="F1781" s="1322"/>
      <c r="G1781" s="1322" t="s">
        <v>322</v>
      </c>
      <c r="H1781" s="1310"/>
      <c r="I1781" s="1310">
        <f t="shared" si="204"/>
        <v>0</v>
      </c>
      <c r="J1781" s="1310" t="e">
        <f>I1781*#REF!</f>
        <v>#REF!</v>
      </c>
      <c r="K1781" s="1310" t="e">
        <f t="shared" si="203"/>
        <v>#REF!</v>
      </c>
    </row>
    <row r="1782" spans="1:11" ht="15" hidden="1" customHeight="1">
      <c r="A1782" s="776"/>
      <c r="B1782" s="1321" t="s">
        <v>12879</v>
      </c>
      <c r="C1782" s="1331"/>
      <c r="D1782" s="1309" t="s">
        <v>12880</v>
      </c>
      <c r="E1782" s="1322"/>
      <c r="F1782" s="1322"/>
      <c r="G1782" s="1322" t="s">
        <v>322</v>
      </c>
      <c r="H1782" s="1310"/>
      <c r="I1782" s="1310">
        <f t="shared" si="204"/>
        <v>0</v>
      </c>
      <c r="J1782" s="1310" t="e">
        <f>I1782*#REF!</f>
        <v>#REF!</v>
      </c>
      <c r="K1782" s="1310" t="e">
        <f t="shared" si="203"/>
        <v>#REF!</v>
      </c>
    </row>
    <row r="1783" spans="1:11" ht="15" hidden="1" customHeight="1">
      <c r="A1783" s="776"/>
      <c r="B1783" s="1321" t="s">
        <v>2060</v>
      </c>
      <c r="C1783" s="1331"/>
      <c r="D1783" s="1309" t="s">
        <v>12881</v>
      </c>
      <c r="E1783" s="1322"/>
      <c r="F1783" s="1322"/>
      <c r="G1783" s="1322" t="s">
        <v>322</v>
      </c>
      <c r="H1783" s="1310"/>
      <c r="I1783" s="1310">
        <f t="shared" si="204"/>
        <v>0</v>
      </c>
      <c r="J1783" s="1310" t="e">
        <f>I1783*#REF!</f>
        <v>#REF!</v>
      </c>
      <c r="K1783" s="1310" t="e">
        <f t="shared" ref="K1783:K1806" si="205">SUM(I1783:J1783)</f>
        <v>#REF!</v>
      </c>
    </row>
    <row r="1784" spans="1:11" ht="15" hidden="1" customHeight="1">
      <c r="A1784" s="776"/>
      <c r="B1784" s="1321" t="s">
        <v>2068</v>
      </c>
      <c r="C1784" s="1331"/>
      <c r="D1784" s="1309" t="s">
        <v>2069</v>
      </c>
      <c r="E1784" s="1322"/>
      <c r="F1784" s="1322"/>
      <c r="G1784" s="1322" t="s">
        <v>322</v>
      </c>
      <c r="H1784" s="1310"/>
      <c r="I1784" s="1310">
        <f t="shared" ref="I1784:I1792" si="206">H1784*E1784</f>
        <v>0</v>
      </c>
      <c r="J1784" s="1310" t="e">
        <f>I1784*#REF!</f>
        <v>#REF!</v>
      </c>
      <c r="K1784" s="1310" t="e">
        <f t="shared" si="205"/>
        <v>#REF!</v>
      </c>
    </row>
    <row r="1785" spans="1:11" ht="15" hidden="1" customHeight="1">
      <c r="A1785" s="776"/>
      <c r="B1785" s="1321" t="s">
        <v>2073</v>
      </c>
      <c r="C1785" s="1331"/>
      <c r="D1785" s="1309" t="s">
        <v>2074</v>
      </c>
      <c r="E1785" s="1322"/>
      <c r="F1785" s="1322"/>
      <c r="G1785" s="1322" t="s">
        <v>322</v>
      </c>
      <c r="H1785" s="1310"/>
      <c r="I1785" s="1310">
        <f t="shared" si="206"/>
        <v>0</v>
      </c>
      <c r="J1785" s="1310" t="e">
        <f>I1785*#REF!</f>
        <v>#REF!</v>
      </c>
      <c r="K1785" s="1310" t="e">
        <f t="shared" si="205"/>
        <v>#REF!</v>
      </c>
    </row>
    <row r="1786" spans="1:11" ht="15" hidden="1" customHeight="1">
      <c r="A1786" s="776"/>
      <c r="B1786" s="1321" t="s">
        <v>12882</v>
      </c>
      <c r="C1786" s="1331"/>
      <c r="D1786" s="1309" t="s">
        <v>11841</v>
      </c>
      <c r="E1786" s="1322"/>
      <c r="F1786" s="1322"/>
      <c r="G1786" s="1322" t="s">
        <v>322</v>
      </c>
      <c r="H1786" s="1310"/>
      <c r="I1786" s="1310">
        <f t="shared" si="206"/>
        <v>0</v>
      </c>
      <c r="J1786" s="1310" t="e">
        <f>I1786*#REF!</f>
        <v>#REF!</v>
      </c>
      <c r="K1786" s="1310" t="e">
        <f t="shared" si="205"/>
        <v>#REF!</v>
      </c>
    </row>
    <row r="1787" spans="1:11" ht="15" hidden="1" customHeight="1">
      <c r="A1787" s="776"/>
      <c r="B1787" s="1321" t="s">
        <v>12883</v>
      </c>
      <c r="C1787" s="1331"/>
      <c r="D1787" s="1309" t="s">
        <v>12884</v>
      </c>
      <c r="E1787" s="1322"/>
      <c r="F1787" s="1322"/>
      <c r="G1787" s="1322" t="s">
        <v>322</v>
      </c>
      <c r="H1787" s="1310"/>
      <c r="I1787" s="1310">
        <f t="shared" si="206"/>
        <v>0</v>
      </c>
      <c r="J1787" s="1310" t="e">
        <f>I1787*#REF!</f>
        <v>#REF!</v>
      </c>
      <c r="K1787" s="1310" t="e">
        <f t="shared" si="205"/>
        <v>#REF!</v>
      </c>
    </row>
    <row r="1788" spans="1:11" ht="15" hidden="1" customHeight="1">
      <c r="A1788" s="776"/>
      <c r="B1788" s="1321" t="s">
        <v>2089</v>
      </c>
      <c r="C1788" s="1331"/>
      <c r="D1788" s="1309" t="s">
        <v>2090</v>
      </c>
      <c r="E1788" s="1322"/>
      <c r="F1788" s="1322"/>
      <c r="G1788" s="1322" t="s">
        <v>322</v>
      </c>
      <c r="H1788" s="1310"/>
      <c r="I1788" s="1310">
        <f t="shared" si="206"/>
        <v>0</v>
      </c>
      <c r="J1788" s="1310" t="e">
        <f>I1788*#REF!</f>
        <v>#REF!</v>
      </c>
      <c r="K1788" s="1310" t="e">
        <f t="shared" si="205"/>
        <v>#REF!</v>
      </c>
    </row>
    <row r="1789" spans="1:11" ht="15" hidden="1" customHeight="1">
      <c r="A1789" s="776"/>
      <c r="B1789" s="1321" t="s">
        <v>12885</v>
      </c>
      <c r="C1789" s="1331"/>
      <c r="D1789" s="1309" t="s">
        <v>12886</v>
      </c>
      <c r="E1789" s="1322"/>
      <c r="F1789" s="1322"/>
      <c r="G1789" s="1322" t="s">
        <v>322</v>
      </c>
      <c r="H1789" s="1310"/>
      <c r="I1789" s="1310">
        <f t="shared" si="206"/>
        <v>0</v>
      </c>
      <c r="J1789" s="1310" t="e">
        <f>I1789*#REF!</f>
        <v>#REF!</v>
      </c>
      <c r="K1789" s="1310" t="e">
        <f t="shared" si="205"/>
        <v>#REF!</v>
      </c>
    </row>
    <row r="1790" spans="1:11" ht="15" hidden="1" customHeight="1">
      <c r="A1790" s="776"/>
      <c r="B1790" s="1321" t="s">
        <v>12887</v>
      </c>
      <c r="C1790" s="1331"/>
      <c r="D1790" s="1309" t="s">
        <v>12888</v>
      </c>
      <c r="E1790" s="1322"/>
      <c r="F1790" s="1322"/>
      <c r="G1790" s="1322" t="s">
        <v>322</v>
      </c>
      <c r="H1790" s="1310"/>
      <c r="I1790" s="1310">
        <f t="shared" si="206"/>
        <v>0</v>
      </c>
      <c r="J1790" s="1310" t="e">
        <f>I1790*#REF!</f>
        <v>#REF!</v>
      </c>
      <c r="K1790" s="1310" t="e">
        <f t="shared" si="205"/>
        <v>#REF!</v>
      </c>
    </row>
    <row r="1791" spans="1:11" ht="15" hidden="1" customHeight="1">
      <c r="A1791" s="776"/>
      <c r="B1791" s="1321" t="s">
        <v>12889</v>
      </c>
      <c r="C1791" s="1331"/>
      <c r="D1791" s="1309" t="s">
        <v>12890</v>
      </c>
      <c r="E1791" s="1322"/>
      <c r="F1791" s="1322"/>
      <c r="G1791" s="1322" t="s">
        <v>322</v>
      </c>
      <c r="H1791" s="1310"/>
      <c r="I1791" s="1310">
        <f t="shared" si="206"/>
        <v>0</v>
      </c>
      <c r="J1791" s="1310" t="e">
        <f>I1791*#REF!</f>
        <v>#REF!</v>
      </c>
      <c r="K1791" s="1310" t="e">
        <f t="shared" si="205"/>
        <v>#REF!</v>
      </c>
    </row>
    <row r="1792" spans="1:11" ht="15" hidden="1" customHeight="1">
      <c r="A1792" s="776"/>
      <c r="B1792" s="1321" t="s">
        <v>12891</v>
      </c>
      <c r="C1792" s="1331"/>
      <c r="D1792" s="1309" t="s">
        <v>12892</v>
      </c>
      <c r="E1792" s="1322"/>
      <c r="F1792" s="1322"/>
      <c r="G1792" s="1322" t="s">
        <v>322</v>
      </c>
      <c r="H1792" s="1310"/>
      <c r="I1792" s="1310">
        <f t="shared" si="206"/>
        <v>0</v>
      </c>
      <c r="J1792" s="1310" t="e">
        <f>I1792*#REF!</f>
        <v>#REF!</v>
      </c>
      <c r="K1792" s="1310" t="e">
        <f t="shared" si="205"/>
        <v>#REF!</v>
      </c>
    </row>
    <row r="1793" spans="1:11" ht="15" hidden="1" customHeight="1">
      <c r="A1793" s="776"/>
      <c r="B1793" s="1341" t="s">
        <v>12893</v>
      </c>
      <c r="C1793" s="1341"/>
      <c r="D1793" s="1342" t="s">
        <v>12894</v>
      </c>
      <c r="E1793" s="1341"/>
      <c r="F1793" s="1341"/>
      <c r="G1793" s="1383"/>
      <c r="H1793" s="1311"/>
      <c r="I1793" s="1311"/>
      <c r="J1793" s="1311"/>
      <c r="K1793" s="1311"/>
    </row>
    <row r="1794" spans="1:11" ht="15" hidden="1" customHeight="1">
      <c r="A1794" s="776"/>
      <c r="B1794" s="1321" t="s">
        <v>12895</v>
      </c>
      <c r="C1794" s="1285" t="s">
        <v>12896</v>
      </c>
      <c r="D1794" s="2078" t="s">
        <v>12897</v>
      </c>
      <c r="E1794" s="2079"/>
      <c r="F1794" s="2079"/>
      <c r="G1794" s="2080" t="s">
        <v>322</v>
      </c>
      <c r="H1794" s="1310"/>
      <c r="I1794" s="1310">
        <f>H1794*E1794</f>
        <v>0</v>
      </c>
      <c r="J1794" s="1310" t="e">
        <f>I1794*#REF!</f>
        <v>#REF!</v>
      </c>
      <c r="K1794" s="1310" t="e">
        <f t="shared" ref="K1794:K1795" si="207">SUM(I1794:J1794)</f>
        <v>#REF!</v>
      </c>
    </row>
    <row r="1795" spans="1:11" ht="15" hidden="1" customHeight="1">
      <c r="A1795" s="776"/>
      <c r="B1795" s="1321" t="s">
        <v>12898</v>
      </c>
      <c r="C1795" s="1285" t="s">
        <v>12899</v>
      </c>
      <c r="D1795" s="2078" t="s">
        <v>12900</v>
      </c>
      <c r="E1795" s="2079"/>
      <c r="F1795" s="2079"/>
      <c r="G1795" s="2080" t="s">
        <v>322</v>
      </c>
      <c r="H1795" s="1310"/>
      <c r="I1795" s="1310">
        <f>H1795*E1795</f>
        <v>0</v>
      </c>
      <c r="J1795" s="1310" t="e">
        <f>I1795*#REF!</f>
        <v>#REF!</v>
      </c>
      <c r="K1795" s="1310" t="e">
        <f t="shared" si="207"/>
        <v>#REF!</v>
      </c>
    </row>
    <row r="1796" spans="1:11" ht="15" hidden="1" customHeight="1">
      <c r="A1796" s="776"/>
      <c r="B1796" s="1321"/>
      <c r="C1796" s="1331"/>
      <c r="D1796" s="1309"/>
      <c r="E1796" s="1322"/>
      <c r="F1796" s="1322"/>
      <c r="G1796" s="1333"/>
      <c r="H1796" s="1310"/>
      <c r="I1796" s="1310"/>
      <c r="J1796" s="1310"/>
      <c r="K1796" s="1310"/>
    </row>
    <row r="1797" spans="1:11" ht="15" hidden="1" customHeight="1">
      <c r="A1797" s="776"/>
      <c r="B1797" s="1341" t="s">
        <v>12901</v>
      </c>
      <c r="C1797" s="1341"/>
      <c r="D1797" s="1342" t="s">
        <v>12902</v>
      </c>
      <c r="E1797" s="1341"/>
      <c r="F1797" s="1341"/>
      <c r="G1797" s="1383"/>
      <c r="H1797" s="1311"/>
      <c r="I1797" s="1311"/>
      <c r="J1797" s="1311"/>
      <c r="K1797" s="1311"/>
    </row>
    <row r="1798" spans="1:11" ht="15" hidden="1" customHeight="1">
      <c r="A1798" s="776"/>
      <c r="B1798" s="1321" t="s">
        <v>12903</v>
      </c>
      <c r="C1798" s="1313" t="s">
        <v>12904</v>
      </c>
      <c r="D1798" s="1309" t="s">
        <v>12905</v>
      </c>
      <c r="E1798" s="1322"/>
      <c r="F1798" s="1322"/>
      <c r="G1798" s="1322" t="s">
        <v>322</v>
      </c>
      <c r="H1798" s="1310"/>
      <c r="I1798" s="1310">
        <f>H1798*E1798</f>
        <v>0</v>
      </c>
      <c r="J1798" s="1310" t="e">
        <f>I1798*#REF!</f>
        <v>#REF!</v>
      </c>
      <c r="K1798" s="1310" t="e">
        <f>SUM(I1798:J1798)</f>
        <v>#REF!</v>
      </c>
    </row>
    <row r="1799" spans="1:11" ht="15" hidden="1" customHeight="1">
      <c r="A1799" s="776"/>
      <c r="B1799" s="1321"/>
      <c r="C1799" s="1331"/>
      <c r="D1799" s="1309"/>
      <c r="E1799" s="1322"/>
      <c r="F1799" s="1322"/>
      <c r="G1799" s="1333"/>
      <c r="H1799" s="1310"/>
      <c r="I1799" s="1310"/>
      <c r="J1799" s="1310"/>
      <c r="K1799" s="1310"/>
    </row>
    <row r="1800" spans="1:11" ht="15" hidden="1" customHeight="1">
      <c r="A1800" s="776"/>
      <c r="B1800" s="1321" t="s">
        <v>2094</v>
      </c>
      <c r="C1800" s="1331"/>
      <c r="D1800" s="1309" t="s">
        <v>2095</v>
      </c>
      <c r="E1800" s="1322" t="s">
        <v>322</v>
      </c>
      <c r="F1800" s="1322"/>
      <c r="G1800" s="1333"/>
      <c r="H1800" s="1310"/>
      <c r="I1800" s="1310">
        <f t="shared" ref="I1800:I1806" si="208">H1800*G1800</f>
        <v>0</v>
      </c>
      <c r="J1800" s="1310" t="e">
        <f>I1800*#REF!</f>
        <v>#REF!</v>
      </c>
      <c r="K1800" s="1310" t="e">
        <f t="shared" si="205"/>
        <v>#REF!</v>
      </c>
    </row>
    <row r="1801" spans="1:11" ht="15" hidden="1" customHeight="1">
      <c r="A1801" s="776"/>
      <c r="B1801" s="1321" t="s">
        <v>2099</v>
      </c>
      <c r="C1801" s="1331"/>
      <c r="D1801" s="1309" t="s">
        <v>2100</v>
      </c>
      <c r="E1801" s="1322" t="s">
        <v>322</v>
      </c>
      <c r="F1801" s="1322"/>
      <c r="G1801" s="1333"/>
      <c r="H1801" s="1310"/>
      <c r="I1801" s="1310">
        <f t="shared" si="208"/>
        <v>0</v>
      </c>
      <c r="J1801" s="1310" t="e">
        <f>I1801*#REF!</f>
        <v>#REF!</v>
      </c>
      <c r="K1801" s="1310" t="e">
        <f t="shared" si="205"/>
        <v>#REF!</v>
      </c>
    </row>
    <row r="1802" spans="1:11" ht="15" hidden="1" customHeight="1">
      <c r="A1802" s="776"/>
      <c r="B1802" s="1321" t="s">
        <v>2104</v>
      </c>
      <c r="C1802" s="1331"/>
      <c r="D1802" s="1309" t="s">
        <v>11859</v>
      </c>
      <c r="E1802" s="1322" t="s">
        <v>322</v>
      </c>
      <c r="F1802" s="1322"/>
      <c r="G1802" s="1333"/>
      <c r="H1802" s="1310"/>
      <c r="I1802" s="1310">
        <f t="shared" si="208"/>
        <v>0</v>
      </c>
      <c r="J1802" s="1310" t="e">
        <f>I1802*#REF!</f>
        <v>#REF!</v>
      </c>
      <c r="K1802" s="1310" t="e">
        <f t="shared" si="205"/>
        <v>#REF!</v>
      </c>
    </row>
    <row r="1803" spans="1:11" ht="15" hidden="1" customHeight="1">
      <c r="A1803" s="776"/>
      <c r="B1803" s="1321" t="s">
        <v>2109</v>
      </c>
      <c r="C1803" s="1331"/>
      <c r="D1803" s="1309" t="s">
        <v>11857</v>
      </c>
      <c r="E1803" s="1322" t="s">
        <v>322</v>
      </c>
      <c r="F1803" s="1322"/>
      <c r="G1803" s="1333"/>
      <c r="H1803" s="1310"/>
      <c r="I1803" s="1310">
        <f t="shared" si="208"/>
        <v>0</v>
      </c>
      <c r="J1803" s="1310" t="e">
        <f>I1803*#REF!</f>
        <v>#REF!</v>
      </c>
      <c r="K1803" s="1310" t="e">
        <f t="shared" si="205"/>
        <v>#REF!</v>
      </c>
    </row>
    <row r="1804" spans="1:11" ht="15" hidden="1" customHeight="1">
      <c r="A1804" s="776"/>
      <c r="B1804" s="1321" t="s">
        <v>12906</v>
      </c>
      <c r="C1804" s="1331"/>
      <c r="D1804" s="1309" t="s">
        <v>12907</v>
      </c>
      <c r="E1804" s="1322" t="s">
        <v>322</v>
      </c>
      <c r="F1804" s="1322"/>
      <c r="G1804" s="1333"/>
      <c r="H1804" s="1310"/>
      <c r="I1804" s="1310">
        <f t="shared" si="208"/>
        <v>0</v>
      </c>
      <c r="J1804" s="1310" t="e">
        <f>I1804*#REF!</f>
        <v>#REF!</v>
      </c>
      <c r="K1804" s="1310" t="e">
        <f t="shared" si="205"/>
        <v>#REF!</v>
      </c>
    </row>
    <row r="1805" spans="1:11" ht="15" hidden="1" customHeight="1">
      <c r="A1805" s="776"/>
      <c r="B1805" s="1321" t="s">
        <v>12908</v>
      </c>
      <c r="C1805" s="1331"/>
      <c r="D1805" s="1309" t="s">
        <v>12909</v>
      </c>
      <c r="E1805" s="1322" t="s">
        <v>322</v>
      </c>
      <c r="F1805" s="1322"/>
      <c r="G1805" s="1333"/>
      <c r="H1805" s="1310"/>
      <c r="I1805" s="1310">
        <f t="shared" si="208"/>
        <v>0</v>
      </c>
      <c r="J1805" s="1310" t="e">
        <f>I1805*#REF!</f>
        <v>#REF!</v>
      </c>
      <c r="K1805" s="1310" t="e">
        <f t="shared" si="205"/>
        <v>#REF!</v>
      </c>
    </row>
    <row r="1806" spans="1:11" ht="15" hidden="1" customHeight="1">
      <c r="A1806" s="776"/>
      <c r="B1806" s="1321" t="s">
        <v>12910</v>
      </c>
      <c r="C1806" s="1331"/>
      <c r="D1806" s="1309" t="s">
        <v>11861</v>
      </c>
      <c r="E1806" s="1322" t="s">
        <v>322</v>
      </c>
      <c r="F1806" s="1322"/>
      <c r="G1806" s="1333"/>
      <c r="H1806" s="1310"/>
      <c r="I1806" s="1310">
        <f t="shared" si="208"/>
        <v>0</v>
      </c>
      <c r="J1806" s="1310" t="e">
        <f>I1806*#REF!</f>
        <v>#REF!</v>
      </c>
      <c r="K1806" s="1310" t="e">
        <f t="shared" si="205"/>
        <v>#REF!</v>
      </c>
    </row>
    <row r="1807" spans="1:11" ht="15" hidden="1" customHeight="1">
      <c r="A1807" s="776"/>
      <c r="B1807" s="1321"/>
      <c r="C1807" s="1331"/>
      <c r="D1807" s="1309"/>
      <c r="E1807" s="1322"/>
      <c r="F1807" s="1322"/>
      <c r="G1807" s="1333"/>
      <c r="H1807" s="1310"/>
      <c r="I1807" s="1310"/>
      <c r="J1807" s="1310"/>
      <c r="K1807" s="1310"/>
    </row>
    <row r="1808" spans="1:11" ht="15" hidden="1" customHeight="1">
      <c r="A1808" s="776"/>
      <c r="B1808" s="1318" t="s">
        <v>12911</v>
      </c>
      <c r="C1808" s="1318"/>
      <c r="D1808" s="1319" t="s">
        <v>12912</v>
      </c>
      <c r="E1808" s="1318"/>
      <c r="F1808" s="1318"/>
      <c r="G1808" s="1318"/>
      <c r="H1808" s="1318"/>
      <c r="I1808" s="2164"/>
      <c r="J1808" s="2164"/>
      <c r="K1808" s="2164"/>
    </row>
    <row r="1809" spans="1:11" ht="15" hidden="1" customHeight="1">
      <c r="A1809" s="776"/>
      <c r="B1809" s="1321" t="s">
        <v>12913</v>
      </c>
      <c r="C1809" s="1313" t="s">
        <v>12914</v>
      </c>
      <c r="D1809" s="1309" t="s">
        <v>12915</v>
      </c>
      <c r="E1809" s="1322"/>
      <c r="F1809" s="1322"/>
      <c r="G1809" s="1322" t="s">
        <v>347</v>
      </c>
      <c r="H1809" s="1310"/>
      <c r="I1809" s="1310">
        <f>H1809*E1809</f>
        <v>0</v>
      </c>
      <c r="J1809" s="1310" t="e">
        <f>I1809*#REF!</f>
        <v>#REF!</v>
      </c>
      <c r="K1809" s="1310" t="e">
        <f t="shared" ref="K1809:K1812" si="209">SUM(I1809:J1809)</f>
        <v>#REF!</v>
      </c>
    </row>
    <row r="1810" spans="1:11" ht="15" hidden="1" customHeight="1">
      <c r="A1810" s="776"/>
      <c r="B1810" s="1321" t="s">
        <v>12916</v>
      </c>
      <c r="C1810" s="1313" t="s">
        <v>12917</v>
      </c>
      <c r="D1810" s="1309" t="s">
        <v>12918</v>
      </c>
      <c r="E1810" s="1322"/>
      <c r="F1810" s="1322"/>
      <c r="G1810" s="1322" t="s">
        <v>1735</v>
      </c>
      <c r="H1810" s="1310"/>
      <c r="I1810" s="1310">
        <f t="shared" ref="I1810:I1812" si="210">H1810*E1810</f>
        <v>0</v>
      </c>
      <c r="J1810" s="1310" t="e">
        <f>I1810*#REF!</f>
        <v>#REF!</v>
      </c>
      <c r="K1810" s="1310" t="e">
        <f t="shared" si="209"/>
        <v>#REF!</v>
      </c>
    </row>
    <row r="1811" spans="1:11" ht="15" hidden="1" customHeight="1">
      <c r="A1811" s="776"/>
      <c r="B1811" s="1321" t="s">
        <v>12919</v>
      </c>
      <c r="C1811" s="1313" t="s">
        <v>12920</v>
      </c>
      <c r="D1811" s="1309" t="s">
        <v>12921</v>
      </c>
      <c r="E1811" s="1322"/>
      <c r="F1811" s="1322"/>
      <c r="G1811" s="1322" t="s">
        <v>1735</v>
      </c>
      <c r="H1811" s="1310"/>
      <c r="I1811" s="1310">
        <f t="shared" si="210"/>
        <v>0</v>
      </c>
      <c r="J1811" s="1310" t="e">
        <f>I1811*#REF!</f>
        <v>#REF!</v>
      </c>
      <c r="K1811" s="1310" t="e">
        <f t="shared" si="209"/>
        <v>#REF!</v>
      </c>
    </row>
    <row r="1812" spans="1:11" ht="15" hidden="1" customHeight="1">
      <c r="A1812" s="776"/>
      <c r="B1812" s="1321" t="s">
        <v>12922</v>
      </c>
      <c r="C1812" s="1313" t="s">
        <v>12923</v>
      </c>
      <c r="D1812" s="1309" t="s">
        <v>12924</v>
      </c>
      <c r="E1812" s="1322"/>
      <c r="F1812" s="1322"/>
      <c r="G1812" s="1322" t="s">
        <v>1735</v>
      </c>
      <c r="H1812" s="1310"/>
      <c r="I1812" s="1310">
        <f t="shared" si="210"/>
        <v>0</v>
      </c>
      <c r="J1812" s="1310" t="e">
        <f>I1812*#REF!</f>
        <v>#REF!</v>
      </c>
      <c r="K1812" s="1310" t="e">
        <f t="shared" si="209"/>
        <v>#REF!</v>
      </c>
    </row>
    <row r="1813" spans="1:11" ht="15" hidden="1" customHeight="1">
      <c r="A1813" s="776"/>
      <c r="B1813" s="1321"/>
      <c r="C1813" s="1331"/>
      <c r="D1813" s="2068"/>
      <c r="E1813" s="1322"/>
      <c r="F1813" s="1322"/>
      <c r="G1813" s="1333"/>
      <c r="H1813" s="1310"/>
      <c r="I1813" s="1310"/>
      <c r="J1813" s="1310"/>
      <c r="K1813" s="1310"/>
    </row>
    <row r="1814" spans="1:11" ht="15" hidden="1" customHeight="1">
      <c r="A1814" s="776"/>
      <c r="B1814" s="1334" t="s">
        <v>149</v>
      </c>
      <c r="C1814" s="2491" t="s">
        <v>150</v>
      </c>
      <c r="D1814" s="2491"/>
      <c r="E1814" s="2491"/>
      <c r="F1814" s="2491"/>
      <c r="G1814" s="2491"/>
      <c r="H1814" s="2491"/>
      <c r="I1814" s="2491"/>
      <c r="J1814" s="2491"/>
      <c r="K1814" s="2491"/>
    </row>
    <row r="1815" spans="1:11" ht="15" hidden="1" customHeight="1">
      <c r="A1815" s="776"/>
      <c r="B1815" s="2492" t="s">
        <v>259</v>
      </c>
      <c r="C1815" s="2492" t="s">
        <v>260</v>
      </c>
      <c r="D1815" s="2492" t="s">
        <v>131</v>
      </c>
      <c r="E1815" s="2492" t="s">
        <v>261</v>
      </c>
      <c r="F1815" s="1359"/>
      <c r="G1815" s="2492" t="s">
        <v>262</v>
      </c>
      <c r="H1815" s="2492" t="s">
        <v>11051</v>
      </c>
      <c r="I1815" s="2492" t="s">
        <v>11052</v>
      </c>
      <c r="J1815" s="1359" t="s">
        <v>265</v>
      </c>
      <c r="K1815" s="2492" t="s">
        <v>11053</v>
      </c>
    </row>
    <row r="1816" spans="1:11" ht="15" hidden="1" customHeight="1">
      <c r="A1816" s="776"/>
      <c r="B1816" s="2492"/>
      <c r="C1816" s="2492"/>
      <c r="D1816" s="2492"/>
      <c r="E1816" s="2492"/>
      <c r="F1816" s="1359"/>
      <c r="G1816" s="2492"/>
      <c r="H1816" s="2492"/>
      <c r="I1816" s="2492"/>
      <c r="J1816" s="1360"/>
      <c r="K1816" s="2492"/>
    </row>
    <row r="1817" spans="1:11" ht="15" hidden="1" customHeight="1">
      <c r="A1817" s="776"/>
      <c r="B1817" s="1318" t="s">
        <v>245</v>
      </c>
      <c r="C1817" s="1318"/>
      <c r="D1817" s="1319" t="s">
        <v>246</v>
      </c>
      <c r="E1817" s="1318"/>
      <c r="F1817" s="1318"/>
      <c r="G1817" s="1318"/>
      <c r="H1817" s="1318"/>
      <c r="I1817" s="1318"/>
      <c r="J1817" s="1318"/>
      <c r="K1817" s="1318"/>
    </row>
    <row r="1818" spans="1:11" ht="15" hidden="1" customHeight="1">
      <c r="A1818" s="776"/>
      <c r="B1818" s="1315" t="s">
        <v>12925</v>
      </c>
      <c r="C1818" s="1315"/>
      <c r="D1818" s="1316" t="s">
        <v>12926</v>
      </c>
      <c r="E1818" s="1315"/>
      <c r="F1818" s="1315"/>
      <c r="G1818" s="1315"/>
      <c r="H1818" s="1315"/>
      <c r="I1818" s="1315"/>
      <c r="J1818" s="1315"/>
      <c r="K1818" s="1315"/>
    </row>
    <row r="1819" spans="1:11" ht="15" hidden="1" customHeight="1">
      <c r="A1819" s="776"/>
      <c r="B1819" s="1321" t="s">
        <v>12927</v>
      </c>
      <c r="C1819" s="1377"/>
      <c r="D1819" s="1309" t="s">
        <v>12928</v>
      </c>
      <c r="E1819" s="1322" t="s">
        <v>322</v>
      </c>
      <c r="F1819" s="1322"/>
      <c r="G1819" s="1322"/>
      <c r="H1819" s="1322"/>
      <c r="I1819" s="1310">
        <f t="shared" ref="I1819:I1855" si="211">H1819*G1819</f>
        <v>0</v>
      </c>
      <c r="J1819" s="1310" t="e">
        <f>I1819*#REF!</f>
        <v>#REF!</v>
      </c>
      <c r="K1819" s="1310" t="e">
        <f t="shared" ref="K1819:K1882" si="212">SUM(I1819:J1819)</f>
        <v>#REF!</v>
      </c>
    </row>
    <row r="1820" spans="1:11" ht="15" hidden="1" customHeight="1">
      <c r="A1820" s="776"/>
      <c r="B1820" s="1321" t="s">
        <v>12929</v>
      </c>
      <c r="C1820" s="1377"/>
      <c r="D1820" s="1309" t="s">
        <v>12930</v>
      </c>
      <c r="E1820" s="1322" t="s">
        <v>322</v>
      </c>
      <c r="F1820" s="1322"/>
      <c r="G1820" s="1322"/>
      <c r="H1820" s="1322"/>
      <c r="I1820" s="1310">
        <f t="shared" si="211"/>
        <v>0</v>
      </c>
      <c r="J1820" s="1310" t="e">
        <f>I1820*#REF!</f>
        <v>#REF!</v>
      </c>
      <c r="K1820" s="1310" t="e">
        <f t="shared" si="212"/>
        <v>#REF!</v>
      </c>
    </row>
    <row r="1821" spans="1:11" ht="15" hidden="1" customHeight="1">
      <c r="A1821" s="776"/>
      <c r="B1821" s="1321" t="s">
        <v>12931</v>
      </c>
      <c r="C1821" s="1377"/>
      <c r="D1821" s="1309" t="s">
        <v>12932</v>
      </c>
      <c r="E1821" s="1322" t="s">
        <v>322</v>
      </c>
      <c r="F1821" s="1322"/>
      <c r="G1821" s="1322"/>
      <c r="H1821" s="1322"/>
      <c r="I1821" s="1310">
        <f t="shared" si="211"/>
        <v>0</v>
      </c>
      <c r="J1821" s="1310" t="e">
        <f>I1821*#REF!</f>
        <v>#REF!</v>
      </c>
      <c r="K1821" s="1310" t="e">
        <f t="shared" si="212"/>
        <v>#REF!</v>
      </c>
    </row>
    <row r="1822" spans="1:11" ht="15" hidden="1" customHeight="1">
      <c r="A1822" s="776"/>
      <c r="B1822" s="1321" t="s">
        <v>12933</v>
      </c>
      <c r="C1822" s="1377"/>
      <c r="D1822" s="1309" t="s">
        <v>12934</v>
      </c>
      <c r="E1822" s="1322" t="s">
        <v>322</v>
      </c>
      <c r="F1822" s="1322"/>
      <c r="G1822" s="1322"/>
      <c r="H1822" s="1322"/>
      <c r="I1822" s="1310">
        <f t="shared" si="211"/>
        <v>0</v>
      </c>
      <c r="J1822" s="1310" t="e">
        <f>I1822*#REF!</f>
        <v>#REF!</v>
      </c>
      <c r="K1822" s="1310" t="e">
        <f t="shared" si="212"/>
        <v>#REF!</v>
      </c>
    </row>
    <row r="1823" spans="1:11" ht="15" hidden="1" customHeight="1">
      <c r="A1823" s="776"/>
      <c r="B1823" s="1321" t="s">
        <v>12935</v>
      </c>
      <c r="C1823" s="1377"/>
      <c r="D1823" s="1309" t="s">
        <v>12936</v>
      </c>
      <c r="E1823" s="1322" t="s">
        <v>322</v>
      </c>
      <c r="F1823" s="1322"/>
      <c r="G1823" s="1322"/>
      <c r="H1823" s="1322"/>
      <c r="I1823" s="1310">
        <f t="shared" si="211"/>
        <v>0</v>
      </c>
      <c r="J1823" s="1310" t="e">
        <f>I1823*#REF!</f>
        <v>#REF!</v>
      </c>
      <c r="K1823" s="1310" t="e">
        <f t="shared" si="212"/>
        <v>#REF!</v>
      </c>
    </row>
    <row r="1824" spans="1:11" ht="15" hidden="1" customHeight="1">
      <c r="A1824" s="776"/>
      <c r="B1824" s="1321" t="s">
        <v>12937</v>
      </c>
      <c r="C1824" s="1377"/>
      <c r="D1824" s="1309" t="s">
        <v>12938</v>
      </c>
      <c r="E1824" s="1322" t="s">
        <v>322</v>
      </c>
      <c r="F1824" s="1322"/>
      <c r="G1824" s="1322"/>
      <c r="H1824" s="1322"/>
      <c r="I1824" s="1310">
        <f t="shared" si="211"/>
        <v>0</v>
      </c>
      <c r="J1824" s="1310" t="e">
        <f>I1824*#REF!</f>
        <v>#REF!</v>
      </c>
      <c r="K1824" s="1310" t="e">
        <f t="shared" si="212"/>
        <v>#REF!</v>
      </c>
    </row>
    <row r="1825" spans="1:11" ht="15" hidden="1" customHeight="1">
      <c r="A1825" s="776"/>
      <c r="B1825" s="1321" t="s">
        <v>12939</v>
      </c>
      <c r="C1825" s="1377"/>
      <c r="D1825" s="1309" t="s">
        <v>12940</v>
      </c>
      <c r="E1825" s="1322" t="s">
        <v>322</v>
      </c>
      <c r="F1825" s="1322"/>
      <c r="G1825" s="1322"/>
      <c r="H1825" s="1322"/>
      <c r="I1825" s="1310">
        <f t="shared" si="211"/>
        <v>0</v>
      </c>
      <c r="J1825" s="1310" t="e">
        <f>I1825*#REF!</f>
        <v>#REF!</v>
      </c>
      <c r="K1825" s="1310" t="e">
        <f t="shared" si="212"/>
        <v>#REF!</v>
      </c>
    </row>
    <row r="1826" spans="1:11" ht="15" hidden="1" customHeight="1">
      <c r="A1826" s="776"/>
      <c r="B1826" s="1321" t="s">
        <v>12941</v>
      </c>
      <c r="C1826" s="1377"/>
      <c r="D1826" s="1309" t="s">
        <v>12942</v>
      </c>
      <c r="E1826" s="1322" t="s">
        <v>322</v>
      </c>
      <c r="F1826" s="1322"/>
      <c r="G1826" s="1322"/>
      <c r="H1826" s="1322"/>
      <c r="I1826" s="1310">
        <f t="shared" si="211"/>
        <v>0</v>
      </c>
      <c r="J1826" s="1310" t="e">
        <f>I1826*#REF!</f>
        <v>#REF!</v>
      </c>
      <c r="K1826" s="1310" t="e">
        <f t="shared" si="212"/>
        <v>#REF!</v>
      </c>
    </row>
    <row r="1827" spans="1:11" ht="15" hidden="1" customHeight="1">
      <c r="A1827" s="776"/>
      <c r="B1827" s="1321" t="s">
        <v>12943</v>
      </c>
      <c r="C1827" s="1377"/>
      <c r="D1827" s="1309" t="s">
        <v>12944</v>
      </c>
      <c r="E1827" s="1322" t="s">
        <v>322</v>
      </c>
      <c r="F1827" s="1322"/>
      <c r="G1827" s="1322"/>
      <c r="H1827" s="1322"/>
      <c r="I1827" s="1310">
        <f t="shared" si="211"/>
        <v>0</v>
      </c>
      <c r="J1827" s="1310" t="e">
        <f>I1827*#REF!</f>
        <v>#REF!</v>
      </c>
      <c r="K1827" s="1310" t="e">
        <f t="shared" si="212"/>
        <v>#REF!</v>
      </c>
    </row>
    <row r="1828" spans="1:11" ht="15" hidden="1" customHeight="1">
      <c r="A1828" s="776"/>
      <c r="B1828" s="1321" t="s">
        <v>12945</v>
      </c>
      <c r="C1828" s="1377"/>
      <c r="D1828" s="1309" t="s">
        <v>12946</v>
      </c>
      <c r="E1828" s="1322" t="s">
        <v>322</v>
      </c>
      <c r="F1828" s="1322"/>
      <c r="G1828" s="1322"/>
      <c r="H1828" s="1322"/>
      <c r="I1828" s="1310">
        <f t="shared" si="211"/>
        <v>0</v>
      </c>
      <c r="J1828" s="1310" t="e">
        <f>I1828*#REF!</f>
        <v>#REF!</v>
      </c>
      <c r="K1828" s="1310" t="e">
        <f t="shared" si="212"/>
        <v>#REF!</v>
      </c>
    </row>
    <row r="1829" spans="1:11" ht="15" hidden="1" customHeight="1">
      <c r="A1829" s="776"/>
      <c r="B1829" s="1321" t="s">
        <v>12947</v>
      </c>
      <c r="C1829" s="1377"/>
      <c r="D1829" s="1309" t="s">
        <v>12948</v>
      </c>
      <c r="E1829" s="1322" t="s">
        <v>322</v>
      </c>
      <c r="F1829" s="1322"/>
      <c r="G1829" s="1322"/>
      <c r="H1829" s="1322"/>
      <c r="I1829" s="1310">
        <f t="shared" si="211"/>
        <v>0</v>
      </c>
      <c r="J1829" s="1310" t="e">
        <f>I1829*#REF!</f>
        <v>#REF!</v>
      </c>
      <c r="K1829" s="1310" t="e">
        <f t="shared" si="212"/>
        <v>#REF!</v>
      </c>
    </row>
    <row r="1830" spans="1:11" ht="15" hidden="1" customHeight="1">
      <c r="A1830" s="776"/>
      <c r="B1830" s="1321" t="s">
        <v>12949</v>
      </c>
      <c r="C1830" s="1377"/>
      <c r="D1830" s="1309" t="s">
        <v>12950</v>
      </c>
      <c r="E1830" s="1322" t="s">
        <v>322</v>
      </c>
      <c r="F1830" s="1322"/>
      <c r="G1830" s="1322"/>
      <c r="H1830" s="1322"/>
      <c r="I1830" s="1310">
        <f t="shared" si="211"/>
        <v>0</v>
      </c>
      <c r="J1830" s="1310" t="e">
        <f>I1830*#REF!</f>
        <v>#REF!</v>
      </c>
      <c r="K1830" s="1310" t="e">
        <f t="shared" si="212"/>
        <v>#REF!</v>
      </c>
    </row>
    <row r="1831" spans="1:11" ht="15" hidden="1" customHeight="1">
      <c r="A1831" s="776"/>
      <c r="B1831" s="1322"/>
      <c r="C1831" s="1322"/>
      <c r="D1831" s="1322"/>
      <c r="E1831" s="1322"/>
      <c r="F1831" s="1322"/>
      <c r="G1831" s="1322"/>
      <c r="H1831" s="1322"/>
      <c r="I1831" s="1322"/>
      <c r="J1831" s="1322"/>
      <c r="K1831" s="1322"/>
    </row>
    <row r="1832" spans="1:11" ht="15" hidden="1" customHeight="1">
      <c r="A1832" s="776"/>
      <c r="B1832" s="1315" t="s">
        <v>12951</v>
      </c>
      <c r="C1832" s="1315"/>
      <c r="D1832" s="1316" t="s">
        <v>12952</v>
      </c>
      <c r="E1832" s="1315"/>
      <c r="F1832" s="1315"/>
      <c r="G1832" s="1315"/>
      <c r="H1832" s="1315"/>
      <c r="I1832" s="1315"/>
      <c r="J1832" s="1315"/>
      <c r="K1832" s="1315"/>
    </row>
    <row r="1833" spans="1:11" ht="15" hidden="1" customHeight="1">
      <c r="A1833" s="776"/>
      <c r="B1833" s="1321" t="s">
        <v>12953</v>
      </c>
      <c r="C1833" s="1321"/>
      <c r="D1833" s="1309" t="s">
        <v>12954</v>
      </c>
      <c r="E1833" s="1322" t="s">
        <v>322</v>
      </c>
      <c r="F1833" s="1322"/>
      <c r="G1833" s="1322"/>
      <c r="H1833" s="1322"/>
      <c r="I1833" s="1310">
        <f t="shared" si="211"/>
        <v>0</v>
      </c>
      <c r="J1833" s="1310" t="e">
        <f>I1833*#REF!</f>
        <v>#REF!</v>
      </c>
      <c r="K1833" s="1310" t="e">
        <f t="shared" si="212"/>
        <v>#REF!</v>
      </c>
    </row>
    <row r="1834" spans="1:11" ht="15" hidden="1" customHeight="1">
      <c r="A1834" s="776"/>
      <c r="B1834" s="1321" t="s">
        <v>12955</v>
      </c>
      <c r="C1834" s="1321"/>
      <c r="D1834" s="1309" t="s">
        <v>12956</v>
      </c>
      <c r="E1834" s="1322" t="s">
        <v>322</v>
      </c>
      <c r="F1834" s="1322"/>
      <c r="G1834" s="1322"/>
      <c r="H1834" s="1322"/>
      <c r="I1834" s="1310">
        <f t="shared" si="211"/>
        <v>0</v>
      </c>
      <c r="J1834" s="1310" t="e">
        <f>I1834*#REF!</f>
        <v>#REF!</v>
      </c>
      <c r="K1834" s="1310" t="e">
        <f t="shared" si="212"/>
        <v>#REF!</v>
      </c>
    </row>
    <row r="1835" spans="1:11" ht="15" hidden="1" customHeight="1">
      <c r="A1835" s="776"/>
      <c r="B1835" s="1321"/>
      <c r="C1835" s="1331"/>
      <c r="D1835" s="2068"/>
      <c r="E1835" s="1401"/>
      <c r="F1835" s="1401"/>
      <c r="G1835" s="1401"/>
      <c r="H1835" s="1401"/>
      <c r="I1835" s="1401"/>
      <c r="J1835" s="1401"/>
      <c r="K1835" s="1401"/>
    </row>
    <row r="1836" spans="1:11" ht="15" hidden="1" customHeight="1">
      <c r="A1836" s="776"/>
      <c r="B1836" s="1323" t="s">
        <v>247</v>
      </c>
      <c r="C1836" s="1323"/>
      <c r="D1836" s="1324" t="s">
        <v>248</v>
      </c>
      <c r="E1836" s="1323"/>
      <c r="F1836" s="1323"/>
      <c r="G1836" s="1323"/>
      <c r="H1836" s="1323"/>
      <c r="I1836" s="1325">
        <f>I1837</f>
        <v>0</v>
      </c>
      <c r="J1836" s="1325" t="e">
        <f t="shared" ref="J1836:K1836" si="213">J1837</f>
        <v>#REF!</v>
      </c>
      <c r="K1836" s="1325" t="e">
        <f t="shared" si="213"/>
        <v>#REF!</v>
      </c>
    </row>
    <row r="1837" spans="1:11" ht="15" hidden="1" customHeight="1">
      <c r="A1837" s="776"/>
      <c r="B1837" s="1285" t="s">
        <v>12957</v>
      </c>
      <c r="C1837" s="1285" t="s">
        <v>12958</v>
      </c>
      <c r="D1837" s="1309" t="s">
        <v>12959</v>
      </c>
      <c r="E1837" s="1285"/>
      <c r="F1837" s="1285"/>
      <c r="G1837" s="1333" t="s">
        <v>275</v>
      </c>
      <c r="H1837" s="1310"/>
      <c r="I1837" s="1310">
        <f>H1837*E1837</f>
        <v>0</v>
      </c>
      <c r="J1837" s="1310" t="e">
        <f>ROUNDDOWN(I1837*#REF!,2)</f>
        <v>#REF!</v>
      </c>
      <c r="K1837" s="1310" t="e">
        <f t="shared" si="212"/>
        <v>#REF!</v>
      </c>
    </row>
    <row r="1838" spans="1:11" ht="15" hidden="1" customHeight="1">
      <c r="A1838" s="776"/>
      <c r="B1838" s="1330"/>
      <c r="C1838" s="1330"/>
      <c r="D1838" s="1330"/>
      <c r="E1838" s="1330"/>
      <c r="F1838" s="1330"/>
      <c r="G1838" s="1330"/>
      <c r="H1838" s="1330"/>
      <c r="I1838" s="1310"/>
      <c r="J1838" s="1310"/>
      <c r="K1838" s="1310"/>
    </row>
    <row r="1839" spans="1:11" ht="15" hidden="1" customHeight="1">
      <c r="A1839" s="776"/>
      <c r="B1839" s="1318" t="s">
        <v>12960</v>
      </c>
      <c r="C1839" s="1318"/>
      <c r="D1839" s="1319" t="s">
        <v>12961</v>
      </c>
      <c r="E1839" s="1318"/>
      <c r="F1839" s="1318"/>
      <c r="G1839" s="1318"/>
      <c r="H1839" s="1318"/>
      <c r="I1839" s="1318"/>
      <c r="J1839" s="1318"/>
      <c r="K1839" s="1318"/>
    </row>
    <row r="1840" spans="1:11" ht="15" hidden="1" customHeight="1">
      <c r="A1840" s="776"/>
      <c r="B1840" s="1315" t="s">
        <v>12962</v>
      </c>
      <c r="C1840" s="1315"/>
      <c r="D1840" s="1316" t="s">
        <v>12963</v>
      </c>
      <c r="E1840" s="1315" t="s">
        <v>912</v>
      </c>
      <c r="F1840" s="1315"/>
      <c r="G1840" s="1315"/>
      <c r="H1840" s="1315"/>
      <c r="I1840" s="1317">
        <f t="shared" si="211"/>
        <v>0</v>
      </c>
      <c r="J1840" s="1317" t="e">
        <f>I1840*#REF!</f>
        <v>#REF!</v>
      </c>
      <c r="K1840" s="1317" t="e">
        <f t="shared" si="212"/>
        <v>#REF!</v>
      </c>
    </row>
    <row r="1841" spans="1:11" ht="15" hidden="1" customHeight="1">
      <c r="A1841" s="776"/>
      <c r="B1841" s="1330"/>
      <c r="C1841" s="1377"/>
      <c r="D1841" s="2077"/>
      <c r="E1841" s="1401"/>
      <c r="F1841" s="1401"/>
      <c r="G1841" s="1401"/>
      <c r="H1841" s="1401"/>
      <c r="I1841" s="1401"/>
      <c r="J1841" s="1401"/>
      <c r="K1841" s="1401"/>
    </row>
    <row r="1842" spans="1:11" ht="15" hidden="1" customHeight="1">
      <c r="A1842" s="776"/>
      <c r="B1842" s="1315" t="s">
        <v>12964</v>
      </c>
      <c r="C1842" s="1315"/>
      <c r="D1842" s="1316" t="s">
        <v>12965</v>
      </c>
      <c r="E1842" s="1315" t="s">
        <v>912</v>
      </c>
      <c r="F1842" s="1315"/>
      <c r="G1842" s="1315"/>
      <c r="H1842" s="1315"/>
      <c r="I1842" s="1317">
        <f t="shared" si="211"/>
        <v>0</v>
      </c>
      <c r="J1842" s="1317" t="e">
        <f>I1842*#REF!</f>
        <v>#REF!</v>
      </c>
      <c r="K1842" s="1317" t="e">
        <f t="shared" si="212"/>
        <v>#REF!</v>
      </c>
    </row>
    <row r="1843" spans="1:11" ht="15" hidden="1" customHeight="1">
      <c r="A1843" s="776"/>
      <c r="B1843" s="1330"/>
      <c r="C1843" s="1377"/>
      <c r="D1843" s="2077"/>
      <c r="E1843" s="1401"/>
      <c r="F1843" s="1401"/>
      <c r="G1843" s="1401"/>
      <c r="H1843" s="1401"/>
      <c r="I1843" s="1401"/>
      <c r="J1843" s="1401"/>
      <c r="K1843" s="1401"/>
    </row>
    <row r="1844" spans="1:11" ht="15" hidden="1" customHeight="1">
      <c r="A1844" s="776"/>
      <c r="B1844" s="1315" t="s">
        <v>12966</v>
      </c>
      <c r="C1844" s="1315"/>
      <c r="D1844" s="1316" t="s">
        <v>12967</v>
      </c>
      <c r="E1844" s="1315" t="s">
        <v>912</v>
      </c>
      <c r="F1844" s="1315"/>
      <c r="G1844" s="1315"/>
      <c r="H1844" s="1315"/>
      <c r="I1844" s="1317">
        <f t="shared" si="211"/>
        <v>0</v>
      </c>
      <c r="J1844" s="1317" t="e">
        <f>I1844*#REF!</f>
        <v>#REF!</v>
      </c>
      <c r="K1844" s="1317" t="e">
        <f t="shared" si="212"/>
        <v>#REF!</v>
      </c>
    </row>
    <row r="1845" spans="1:11" ht="15" hidden="1" customHeight="1">
      <c r="A1845" s="776"/>
      <c r="B1845" s="1330"/>
      <c r="C1845" s="1377"/>
      <c r="D1845" s="2077"/>
      <c r="E1845" s="1401"/>
      <c r="F1845" s="1401"/>
      <c r="G1845" s="1401"/>
      <c r="H1845" s="1401"/>
      <c r="I1845" s="1401"/>
      <c r="J1845" s="1401"/>
      <c r="K1845" s="1401"/>
    </row>
    <row r="1846" spans="1:11" ht="15" hidden="1" customHeight="1">
      <c r="A1846" s="776"/>
      <c r="B1846" s="1315" t="s">
        <v>12968</v>
      </c>
      <c r="C1846" s="1315"/>
      <c r="D1846" s="1316" t="s">
        <v>12969</v>
      </c>
      <c r="E1846" s="1315" t="s">
        <v>912</v>
      </c>
      <c r="F1846" s="1315"/>
      <c r="G1846" s="1315"/>
      <c r="H1846" s="1315"/>
      <c r="I1846" s="1317">
        <f t="shared" si="211"/>
        <v>0</v>
      </c>
      <c r="J1846" s="1317" t="e">
        <f>I1846*#REF!</f>
        <v>#REF!</v>
      </c>
      <c r="K1846" s="1317" t="e">
        <f t="shared" si="212"/>
        <v>#REF!</v>
      </c>
    </row>
    <row r="1847" spans="1:11" ht="15" hidden="1" customHeight="1">
      <c r="A1847" s="776"/>
      <c r="B1847" s="1330"/>
      <c r="C1847" s="1377"/>
      <c r="D1847" s="2077"/>
      <c r="E1847" s="1401"/>
      <c r="F1847" s="1401"/>
      <c r="G1847" s="1401"/>
      <c r="H1847" s="1401"/>
      <c r="I1847" s="1401"/>
      <c r="J1847" s="1401"/>
      <c r="K1847" s="1401"/>
    </row>
    <row r="1848" spans="1:11" ht="15" hidden="1" customHeight="1">
      <c r="A1848" s="776"/>
      <c r="B1848" s="1315" t="s">
        <v>12970</v>
      </c>
      <c r="C1848" s="1315"/>
      <c r="D1848" s="1316" t="s">
        <v>12971</v>
      </c>
      <c r="E1848" s="1315" t="s">
        <v>912</v>
      </c>
      <c r="F1848" s="1315"/>
      <c r="G1848" s="1315"/>
      <c r="H1848" s="1315"/>
      <c r="I1848" s="1317">
        <f t="shared" si="211"/>
        <v>0</v>
      </c>
      <c r="J1848" s="1317" t="e">
        <f>I1848*#REF!</f>
        <v>#REF!</v>
      </c>
      <c r="K1848" s="1317" t="e">
        <f t="shared" si="212"/>
        <v>#REF!</v>
      </c>
    </row>
    <row r="1849" spans="1:11" ht="15" hidden="1" customHeight="1">
      <c r="A1849" s="776"/>
      <c r="B1849" s="1330"/>
      <c r="C1849" s="1377"/>
      <c r="D1849" s="2077"/>
      <c r="E1849" s="1401"/>
      <c r="F1849" s="1401"/>
      <c r="G1849" s="1401"/>
      <c r="H1849" s="1401"/>
      <c r="I1849" s="1401"/>
      <c r="J1849" s="1401"/>
      <c r="K1849" s="1401"/>
    </row>
    <row r="1850" spans="1:11" ht="15" hidden="1" customHeight="1">
      <c r="A1850" s="776"/>
      <c r="B1850" s="1315" t="s">
        <v>12972</v>
      </c>
      <c r="C1850" s="1315"/>
      <c r="D1850" s="1316" t="s">
        <v>12973</v>
      </c>
      <c r="E1850" s="1315" t="s">
        <v>912</v>
      </c>
      <c r="F1850" s="1315"/>
      <c r="G1850" s="1315"/>
      <c r="H1850" s="1315"/>
      <c r="I1850" s="1317">
        <f t="shared" si="211"/>
        <v>0</v>
      </c>
      <c r="J1850" s="1317" t="e">
        <f>I1850*#REF!</f>
        <v>#REF!</v>
      </c>
      <c r="K1850" s="1317" t="e">
        <f t="shared" si="212"/>
        <v>#REF!</v>
      </c>
    </row>
    <row r="1851" spans="1:11" ht="15" hidden="1" customHeight="1">
      <c r="A1851" s="776"/>
      <c r="B1851" s="1330"/>
      <c r="C1851" s="1377"/>
      <c r="D1851" s="2068"/>
      <c r="E1851" s="1401"/>
      <c r="F1851" s="1401"/>
      <c r="G1851" s="1401"/>
      <c r="H1851" s="1401"/>
      <c r="I1851" s="1401"/>
      <c r="J1851" s="1401"/>
      <c r="K1851" s="1401"/>
    </row>
    <row r="1852" spans="1:11" ht="15" hidden="1" customHeight="1">
      <c r="A1852" s="776"/>
      <c r="B1852" s="1323" t="s">
        <v>249</v>
      </c>
      <c r="C1852" s="1323"/>
      <c r="D1852" s="1324" t="s">
        <v>250</v>
      </c>
      <c r="E1852" s="1323"/>
      <c r="F1852" s="1323"/>
      <c r="G1852" s="1323"/>
      <c r="H1852" s="1323"/>
      <c r="I1852" s="1325">
        <f>I1853</f>
        <v>0</v>
      </c>
      <c r="J1852" s="1325" t="e">
        <f t="shared" ref="J1852:K1852" si="214">J1853</f>
        <v>#REF!</v>
      </c>
      <c r="K1852" s="1325" t="e">
        <f t="shared" si="214"/>
        <v>#REF!</v>
      </c>
    </row>
    <row r="1853" spans="1:11" ht="15" hidden="1" customHeight="1">
      <c r="A1853" s="776"/>
      <c r="B1853" s="1285" t="s">
        <v>12974</v>
      </c>
      <c r="C1853" s="1285" t="s">
        <v>12975</v>
      </c>
      <c r="D1853" s="1309" t="s">
        <v>12976</v>
      </c>
      <c r="E1853" s="1285"/>
      <c r="F1853" s="1285"/>
      <c r="G1853" s="1333" t="s">
        <v>275</v>
      </c>
      <c r="H1853" s="1310"/>
      <c r="I1853" s="1310">
        <f>H1853*E1853</f>
        <v>0</v>
      </c>
      <c r="J1853" s="1310" t="e">
        <f>I1853*#REF!</f>
        <v>#REF!</v>
      </c>
      <c r="K1853" s="1310" t="e">
        <f t="shared" si="212"/>
        <v>#REF!</v>
      </c>
    </row>
    <row r="1854" spans="1:11" ht="15" hidden="1" customHeight="1">
      <c r="A1854" s="776"/>
      <c r="B1854" s="1330"/>
      <c r="C1854" s="1377"/>
      <c r="D1854" s="2077"/>
      <c r="E1854" s="1401"/>
      <c r="F1854" s="1401"/>
      <c r="G1854" s="1401"/>
      <c r="H1854" s="1401"/>
      <c r="I1854" s="1310"/>
      <c r="J1854" s="1310"/>
      <c r="K1854" s="1310"/>
    </row>
    <row r="1855" spans="1:11" ht="15" hidden="1" customHeight="1">
      <c r="A1855" s="776"/>
      <c r="B1855" s="1318" t="s">
        <v>12977</v>
      </c>
      <c r="C1855" s="1318"/>
      <c r="D1855" s="1319" t="s">
        <v>12978</v>
      </c>
      <c r="E1855" s="1318" t="s">
        <v>912</v>
      </c>
      <c r="F1855" s="1318"/>
      <c r="G1855" s="1318"/>
      <c r="H1855" s="1318"/>
      <c r="I1855" s="2163">
        <f t="shared" si="211"/>
        <v>0</v>
      </c>
      <c r="J1855" s="2163" t="e">
        <f>I1855*#REF!</f>
        <v>#REF!</v>
      </c>
      <c r="K1855" s="2163" t="e">
        <f t="shared" si="212"/>
        <v>#REF!</v>
      </c>
    </row>
    <row r="1856" spans="1:11" ht="15" hidden="1" customHeight="1">
      <c r="A1856" s="776"/>
      <c r="B1856" s="1330"/>
      <c r="C1856" s="1377"/>
      <c r="D1856" s="2068"/>
      <c r="E1856" s="1401"/>
      <c r="F1856" s="1401"/>
      <c r="G1856" s="1401"/>
      <c r="H1856" s="1401"/>
      <c r="I1856" s="1401"/>
      <c r="J1856" s="1401"/>
      <c r="K1856" s="1401"/>
    </row>
    <row r="1857" spans="1:11" ht="15" hidden="1" customHeight="1">
      <c r="A1857" s="776"/>
      <c r="B1857" s="1334" t="s">
        <v>151</v>
      </c>
      <c r="C1857" s="2491" t="s">
        <v>152</v>
      </c>
      <c r="D1857" s="2491"/>
      <c r="E1857" s="2491"/>
      <c r="F1857" s="2491"/>
      <c r="G1857" s="2491"/>
      <c r="H1857" s="2491"/>
      <c r="I1857" s="2491"/>
      <c r="J1857" s="2491"/>
      <c r="K1857" s="2491"/>
    </row>
    <row r="1858" spans="1:11" ht="15" hidden="1" customHeight="1">
      <c r="A1858" s="776"/>
      <c r="B1858" s="2492" t="s">
        <v>259</v>
      </c>
      <c r="C1858" s="2492" t="s">
        <v>260</v>
      </c>
      <c r="D1858" s="2492" t="s">
        <v>131</v>
      </c>
      <c r="E1858" s="2492" t="s">
        <v>261</v>
      </c>
      <c r="F1858" s="1359"/>
      <c r="G1858" s="2492" t="s">
        <v>262</v>
      </c>
      <c r="H1858" s="2492" t="s">
        <v>11051</v>
      </c>
      <c r="I1858" s="2492" t="s">
        <v>11052</v>
      </c>
      <c r="J1858" s="1359" t="s">
        <v>265</v>
      </c>
      <c r="K1858" s="2492" t="s">
        <v>11053</v>
      </c>
    </row>
    <row r="1859" spans="1:11" ht="15" hidden="1" customHeight="1">
      <c r="A1859" s="776"/>
      <c r="B1859" s="2492"/>
      <c r="C1859" s="2492"/>
      <c r="D1859" s="2492"/>
      <c r="E1859" s="2492"/>
      <c r="F1859" s="1359"/>
      <c r="G1859" s="2492"/>
      <c r="H1859" s="2492"/>
      <c r="I1859" s="2492"/>
      <c r="J1859" s="1360"/>
      <c r="K1859" s="2492"/>
    </row>
    <row r="1860" spans="1:11" ht="15" hidden="1" customHeight="1">
      <c r="A1860" s="776"/>
      <c r="B1860" s="1323" t="s">
        <v>2123</v>
      </c>
      <c r="C1860" s="1323"/>
      <c r="D1860" s="1324" t="s">
        <v>2124</v>
      </c>
      <c r="E1860" s="1323"/>
      <c r="F1860" s="1323"/>
      <c r="G1860" s="1323"/>
      <c r="H1860" s="1323"/>
      <c r="I1860" s="1325">
        <f>SUM(I1872:I1880)</f>
        <v>0</v>
      </c>
      <c r="J1860" s="1325" t="e">
        <f t="shared" ref="J1860:K1860" si="215">SUM(J1872:J1880)</f>
        <v>#REF!</v>
      </c>
      <c r="K1860" s="1325" t="e">
        <f t="shared" si="215"/>
        <v>#REF!</v>
      </c>
    </row>
    <row r="1861" spans="1:11" ht="15" hidden="1" customHeight="1">
      <c r="A1861" s="776"/>
      <c r="B1861" s="1318" t="s">
        <v>251</v>
      </c>
      <c r="C1861" s="1318"/>
      <c r="D1861" s="1319" t="s">
        <v>252</v>
      </c>
      <c r="E1861" s="1318"/>
      <c r="F1861" s="1318"/>
      <c r="G1861" s="1318"/>
      <c r="H1861" s="1318"/>
      <c r="I1861" s="2164"/>
      <c r="J1861" s="2164"/>
      <c r="K1861" s="2164"/>
    </row>
    <row r="1862" spans="1:11" ht="15" hidden="1" customHeight="1">
      <c r="A1862" s="776"/>
      <c r="B1862" s="1321" t="s">
        <v>12979</v>
      </c>
      <c r="C1862" s="1321"/>
      <c r="D1862" s="1402" t="s">
        <v>12980</v>
      </c>
      <c r="E1862" s="1321"/>
      <c r="F1862" s="1321"/>
      <c r="G1862" s="1321" t="s">
        <v>2132</v>
      </c>
      <c r="H1862" s="1321"/>
      <c r="I1862" s="1310">
        <f>H1862*E1862</f>
        <v>0</v>
      </c>
      <c r="J1862" s="1310" t="e">
        <f>I1862*#REF!</f>
        <v>#REF!</v>
      </c>
      <c r="K1862" s="1310" t="e">
        <f t="shared" si="212"/>
        <v>#REF!</v>
      </c>
    </row>
    <row r="1863" spans="1:11" ht="15" hidden="1" customHeight="1">
      <c r="A1863" s="776"/>
      <c r="B1863" s="1321" t="s">
        <v>2125</v>
      </c>
      <c r="C1863" s="1321"/>
      <c r="D1863" s="1402" t="s">
        <v>2126</v>
      </c>
      <c r="E1863" s="1321"/>
      <c r="F1863" s="1321"/>
      <c r="G1863" s="1321" t="s">
        <v>2132</v>
      </c>
      <c r="H1863" s="1321"/>
      <c r="I1863" s="1310">
        <f t="shared" ref="I1863:I1877" si="216">H1863*E1863</f>
        <v>0</v>
      </c>
      <c r="J1863" s="1310" t="e">
        <f>I1863*#REF!</f>
        <v>#REF!</v>
      </c>
      <c r="K1863" s="1310" t="e">
        <f t="shared" si="212"/>
        <v>#REF!</v>
      </c>
    </row>
    <row r="1864" spans="1:11" ht="15" hidden="1" customHeight="1">
      <c r="A1864" s="776"/>
      <c r="B1864" s="1321" t="s">
        <v>12981</v>
      </c>
      <c r="C1864" s="1321"/>
      <c r="D1864" s="1402" t="s">
        <v>12982</v>
      </c>
      <c r="E1864" s="1321"/>
      <c r="F1864" s="1321"/>
      <c r="G1864" s="1321" t="s">
        <v>2132</v>
      </c>
      <c r="H1864" s="1321"/>
      <c r="I1864" s="1310">
        <f t="shared" si="216"/>
        <v>0</v>
      </c>
      <c r="J1864" s="1310" t="e">
        <f>I1864*#REF!</f>
        <v>#REF!</v>
      </c>
      <c r="K1864" s="1310" t="e">
        <f t="shared" si="212"/>
        <v>#REF!</v>
      </c>
    </row>
    <row r="1865" spans="1:11" ht="15" hidden="1" customHeight="1">
      <c r="A1865" s="776"/>
      <c r="B1865" s="1321" t="s">
        <v>12983</v>
      </c>
      <c r="C1865" s="1321"/>
      <c r="D1865" s="1402" t="s">
        <v>12984</v>
      </c>
      <c r="E1865" s="1321"/>
      <c r="F1865" s="1321"/>
      <c r="G1865" s="1321" t="s">
        <v>2132</v>
      </c>
      <c r="H1865" s="1321"/>
      <c r="I1865" s="1310">
        <f t="shared" si="216"/>
        <v>0</v>
      </c>
      <c r="J1865" s="1310" t="e">
        <f>I1865*#REF!</f>
        <v>#REF!</v>
      </c>
      <c r="K1865" s="1310" t="e">
        <f t="shared" si="212"/>
        <v>#REF!</v>
      </c>
    </row>
    <row r="1866" spans="1:11" ht="15" hidden="1" customHeight="1">
      <c r="A1866" s="776"/>
      <c r="B1866" s="1321" t="s">
        <v>12985</v>
      </c>
      <c r="C1866" s="1321"/>
      <c r="D1866" s="1402" t="s">
        <v>12986</v>
      </c>
      <c r="E1866" s="1321"/>
      <c r="F1866" s="1321"/>
      <c r="G1866" s="1321" t="s">
        <v>2132</v>
      </c>
      <c r="H1866" s="1321"/>
      <c r="I1866" s="1310">
        <f t="shared" si="216"/>
        <v>0</v>
      </c>
      <c r="J1866" s="1310" t="e">
        <f>I1866*#REF!</f>
        <v>#REF!</v>
      </c>
      <c r="K1866" s="1310" t="e">
        <f t="shared" si="212"/>
        <v>#REF!</v>
      </c>
    </row>
    <row r="1867" spans="1:11" ht="15" hidden="1" customHeight="1">
      <c r="A1867" s="776"/>
      <c r="B1867" s="1321" t="s">
        <v>12987</v>
      </c>
      <c r="C1867" s="1321"/>
      <c r="D1867" s="1402" t="s">
        <v>12988</v>
      </c>
      <c r="E1867" s="1321"/>
      <c r="F1867" s="1321"/>
      <c r="G1867" s="1321" t="s">
        <v>2132</v>
      </c>
      <c r="H1867" s="1321"/>
      <c r="I1867" s="1310">
        <f t="shared" si="216"/>
        <v>0</v>
      </c>
      <c r="J1867" s="1310" t="e">
        <f>I1867*#REF!</f>
        <v>#REF!</v>
      </c>
      <c r="K1867" s="1310" t="e">
        <f t="shared" si="212"/>
        <v>#REF!</v>
      </c>
    </row>
    <row r="1868" spans="1:11" ht="15" hidden="1" customHeight="1">
      <c r="A1868" s="776"/>
      <c r="B1868" s="1321" t="s">
        <v>12989</v>
      </c>
      <c r="C1868" s="1321"/>
      <c r="D1868" s="1402" t="s">
        <v>12990</v>
      </c>
      <c r="E1868" s="1321"/>
      <c r="F1868" s="1321"/>
      <c r="G1868" s="1321" t="s">
        <v>2132</v>
      </c>
      <c r="H1868" s="1321"/>
      <c r="I1868" s="1310">
        <f t="shared" si="216"/>
        <v>0</v>
      </c>
      <c r="J1868" s="1310" t="e">
        <f>I1868*#REF!</f>
        <v>#REF!</v>
      </c>
      <c r="K1868" s="1310" t="e">
        <f t="shared" si="212"/>
        <v>#REF!</v>
      </c>
    </row>
    <row r="1869" spans="1:11" ht="15" hidden="1" customHeight="1">
      <c r="A1869" s="776"/>
      <c r="B1869" s="1321" t="s">
        <v>12991</v>
      </c>
      <c r="C1869" s="1321"/>
      <c r="D1869" s="1402" t="s">
        <v>12992</v>
      </c>
      <c r="E1869" s="1321"/>
      <c r="F1869" s="1321"/>
      <c r="G1869" s="1321" t="s">
        <v>2132</v>
      </c>
      <c r="H1869" s="1321"/>
      <c r="I1869" s="1310">
        <f t="shared" si="216"/>
        <v>0</v>
      </c>
      <c r="J1869" s="1310" t="e">
        <f>I1869*#REF!</f>
        <v>#REF!</v>
      </c>
      <c r="K1869" s="1310" t="e">
        <f t="shared" si="212"/>
        <v>#REF!</v>
      </c>
    </row>
    <row r="1870" spans="1:11" ht="15" hidden="1" customHeight="1">
      <c r="A1870" s="776"/>
      <c r="B1870" s="1321" t="s">
        <v>12993</v>
      </c>
      <c r="C1870" s="1321"/>
      <c r="D1870" s="1402" t="s">
        <v>12994</v>
      </c>
      <c r="E1870" s="1321"/>
      <c r="F1870" s="1321"/>
      <c r="G1870" s="1321" t="s">
        <v>2132</v>
      </c>
      <c r="H1870" s="1321"/>
      <c r="I1870" s="1310">
        <f t="shared" si="216"/>
        <v>0</v>
      </c>
      <c r="J1870" s="1310" t="e">
        <f>I1870*#REF!</f>
        <v>#REF!</v>
      </c>
      <c r="K1870" s="1310" t="e">
        <f t="shared" si="212"/>
        <v>#REF!</v>
      </c>
    </row>
    <row r="1871" spans="1:11" ht="15" hidden="1" customHeight="1">
      <c r="A1871" s="776"/>
      <c r="B1871" s="1321" t="s">
        <v>12995</v>
      </c>
      <c r="C1871" s="1321"/>
      <c r="D1871" s="1402" t="s">
        <v>12996</v>
      </c>
      <c r="E1871" s="1321"/>
      <c r="F1871" s="1321"/>
      <c r="G1871" s="1321" t="s">
        <v>2132</v>
      </c>
      <c r="H1871" s="1321"/>
      <c r="I1871" s="1310">
        <f t="shared" si="216"/>
        <v>0</v>
      </c>
      <c r="J1871" s="1310" t="e">
        <f>I1871*#REF!</f>
        <v>#REF!</v>
      </c>
      <c r="K1871" s="1310" t="e">
        <f t="shared" si="212"/>
        <v>#REF!</v>
      </c>
    </row>
    <row r="1872" spans="1:11" ht="15" hidden="1" customHeight="1">
      <c r="A1872" s="776"/>
      <c r="B1872" s="1285" t="s">
        <v>2127</v>
      </c>
      <c r="C1872" s="1285" t="s">
        <v>2130</v>
      </c>
      <c r="D1872" s="1309" t="s">
        <v>2128</v>
      </c>
      <c r="E1872" s="1328"/>
      <c r="F1872" s="1328"/>
      <c r="G1872" s="1333" t="s">
        <v>2132</v>
      </c>
      <c r="H1872" s="1310"/>
      <c r="I1872" s="1310">
        <f t="shared" si="216"/>
        <v>0</v>
      </c>
      <c r="J1872" s="1310" t="e">
        <f>I1872*#REF!</f>
        <v>#REF!</v>
      </c>
      <c r="K1872" s="1310" t="e">
        <f t="shared" si="212"/>
        <v>#REF!</v>
      </c>
    </row>
    <row r="1873" spans="1:11" ht="15" hidden="1" customHeight="1">
      <c r="A1873" s="776"/>
      <c r="B1873" s="1321" t="s">
        <v>12997</v>
      </c>
      <c r="C1873" s="1321"/>
      <c r="D1873" s="1402" t="s">
        <v>12998</v>
      </c>
      <c r="E1873" s="1403"/>
      <c r="F1873" s="1403"/>
      <c r="G1873" s="1321" t="s">
        <v>2132</v>
      </c>
      <c r="H1873" s="1321"/>
      <c r="I1873" s="1310">
        <f t="shared" si="216"/>
        <v>0</v>
      </c>
      <c r="J1873" s="1310" t="e">
        <f>I1873*#REF!</f>
        <v>#REF!</v>
      </c>
      <c r="K1873" s="1310" t="e">
        <f t="shared" si="212"/>
        <v>#REF!</v>
      </c>
    </row>
    <row r="1874" spans="1:11" ht="15" hidden="1" customHeight="1">
      <c r="A1874" s="776"/>
      <c r="B1874" s="1321" t="s">
        <v>12999</v>
      </c>
      <c r="C1874" s="1321"/>
      <c r="D1874" s="1402" t="s">
        <v>13000</v>
      </c>
      <c r="E1874" s="1403"/>
      <c r="F1874" s="1403"/>
      <c r="G1874" s="1321" t="s">
        <v>2132</v>
      </c>
      <c r="H1874" s="1321"/>
      <c r="I1874" s="1310">
        <f t="shared" si="216"/>
        <v>0</v>
      </c>
      <c r="J1874" s="1310" t="e">
        <f>I1874*#REF!</f>
        <v>#REF!</v>
      </c>
      <c r="K1874" s="1310" t="e">
        <f t="shared" si="212"/>
        <v>#REF!</v>
      </c>
    </row>
    <row r="1875" spans="1:11" ht="15" hidden="1" customHeight="1">
      <c r="A1875" s="776"/>
      <c r="B1875" s="1321" t="s">
        <v>13001</v>
      </c>
      <c r="C1875" s="1321"/>
      <c r="D1875" s="1402" t="s">
        <v>13002</v>
      </c>
      <c r="E1875" s="1403"/>
      <c r="F1875" s="1403"/>
      <c r="G1875" s="1321" t="s">
        <v>2132</v>
      </c>
      <c r="H1875" s="1321"/>
      <c r="I1875" s="1310">
        <f t="shared" si="216"/>
        <v>0</v>
      </c>
      <c r="J1875" s="1310" t="e">
        <f>I1875*#REF!</f>
        <v>#REF!</v>
      </c>
      <c r="K1875" s="1310" t="e">
        <f t="shared" si="212"/>
        <v>#REF!</v>
      </c>
    </row>
    <row r="1876" spans="1:11" ht="15" hidden="1" customHeight="1">
      <c r="A1876" s="776"/>
      <c r="B1876" s="1321" t="s">
        <v>13003</v>
      </c>
      <c r="C1876" s="1321"/>
      <c r="D1876" s="1402" t="s">
        <v>13004</v>
      </c>
      <c r="E1876" s="1403"/>
      <c r="F1876" s="1403"/>
      <c r="G1876" s="1321" t="s">
        <v>2132</v>
      </c>
      <c r="H1876" s="1321"/>
      <c r="I1876" s="1310">
        <f t="shared" si="216"/>
        <v>0</v>
      </c>
      <c r="J1876" s="1310" t="e">
        <f>I1876*#REF!</f>
        <v>#REF!</v>
      </c>
      <c r="K1876" s="1310" t="e">
        <f t="shared" si="212"/>
        <v>#REF!</v>
      </c>
    </row>
    <row r="1877" spans="1:11" ht="15" hidden="1" customHeight="1">
      <c r="A1877" s="776"/>
      <c r="B1877" s="1321" t="s">
        <v>13005</v>
      </c>
      <c r="C1877" s="1321"/>
      <c r="D1877" s="1402" t="s">
        <v>13006</v>
      </c>
      <c r="E1877" s="1403"/>
      <c r="F1877" s="1403"/>
      <c r="G1877" s="1321" t="s">
        <v>2132</v>
      </c>
      <c r="H1877" s="1321"/>
      <c r="I1877" s="1310">
        <f t="shared" si="216"/>
        <v>0</v>
      </c>
      <c r="J1877" s="1310" t="e">
        <f>I1877*#REF!</f>
        <v>#REF!</v>
      </c>
      <c r="K1877" s="1310" t="e">
        <f t="shared" si="212"/>
        <v>#REF!</v>
      </c>
    </row>
    <row r="1878" spans="1:11" ht="15" hidden="1" customHeight="1">
      <c r="A1878" s="776"/>
      <c r="B1878" s="1330"/>
      <c r="C1878" s="1377"/>
      <c r="D1878" s="2068"/>
      <c r="E1878" s="1322"/>
      <c r="F1878" s="1322"/>
      <c r="G1878" s="1401"/>
      <c r="H1878" s="1401"/>
      <c r="I1878" s="1401"/>
      <c r="J1878" s="1401"/>
      <c r="K1878" s="1401"/>
    </row>
    <row r="1879" spans="1:11" ht="15" hidden="1" customHeight="1">
      <c r="A1879" s="776"/>
      <c r="B1879" s="1318" t="s">
        <v>253</v>
      </c>
      <c r="C1879" s="1318"/>
      <c r="D1879" s="1319" t="s">
        <v>254</v>
      </c>
      <c r="E1879" s="1404"/>
      <c r="F1879" s="1404"/>
      <c r="G1879" s="1318"/>
      <c r="H1879" s="1318"/>
      <c r="I1879" s="2164"/>
      <c r="J1879" s="2164"/>
      <c r="K1879" s="2164"/>
    </row>
    <row r="1880" spans="1:11" ht="15" hidden="1" customHeight="1">
      <c r="A1880" s="776"/>
      <c r="B1880" s="1285" t="s">
        <v>13007</v>
      </c>
      <c r="C1880" s="1285" t="s">
        <v>13008</v>
      </c>
      <c r="D1880" s="1309" t="s">
        <v>2133</v>
      </c>
      <c r="E1880" s="1328"/>
      <c r="F1880" s="1328"/>
      <c r="G1880" s="1333" t="s">
        <v>2132</v>
      </c>
      <c r="H1880" s="1310"/>
      <c r="I1880" s="1310">
        <f>H1880*E1880</f>
        <v>0</v>
      </c>
      <c r="J1880" s="1310" t="e">
        <f>I1880*#REF!</f>
        <v>#REF!</v>
      </c>
      <c r="K1880" s="1310" t="e">
        <f t="shared" si="212"/>
        <v>#REF!</v>
      </c>
    </row>
    <row r="1881" spans="1:11" ht="15" hidden="1" customHeight="1">
      <c r="A1881" s="776"/>
      <c r="B1881" s="1321" t="s">
        <v>13009</v>
      </c>
      <c r="C1881" s="1321"/>
      <c r="D1881" s="1402" t="s">
        <v>13010</v>
      </c>
      <c r="E1881" s="1321"/>
      <c r="F1881" s="1321"/>
      <c r="G1881" s="2080" t="s">
        <v>2132</v>
      </c>
      <c r="H1881" s="1402"/>
      <c r="I1881" s="1310">
        <f t="shared" ref="I1881:I1885" si="217">H1881*E1881</f>
        <v>0</v>
      </c>
      <c r="J1881" s="1310" t="e">
        <f>I1881*#REF!</f>
        <v>#REF!</v>
      </c>
      <c r="K1881" s="1310" t="e">
        <f t="shared" si="212"/>
        <v>#REF!</v>
      </c>
    </row>
    <row r="1882" spans="1:11" ht="15" hidden="1" customHeight="1">
      <c r="A1882" s="776"/>
      <c r="B1882" s="1321" t="s">
        <v>13011</v>
      </c>
      <c r="C1882" s="1321"/>
      <c r="D1882" s="1402" t="s">
        <v>13012</v>
      </c>
      <c r="E1882" s="1321"/>
      <c r="F1882" s="1321"/>
      <c r="G1882" s="2080" t="s">
        <v>2132</v>
      </c>
      <c r="H1882" s="1402"/>
      <c r="I1882" s="1310">
        <f t="shared" si="217"/>
        <v>0</v>
      </c>
      <c r="J1882" s="1310" t="e">
        <f>I1882*#REF!</f>
        <v>#REF!</v>
      </c>
      <c r="K1882" s="1310" t="e">
        <f t="shared" si="212"/>
        <v>#REF!</v>
      </c>
    </row>
    <row r="1883" spans="1:11" ht="15" hidden="1" customHeight="1">
      <c r="A1883" s="776"/>
      <c r="B1883" s="1321" t="s">
        <v>13013</v>
      </c>
      <c r="C1883" s="1321"/>
      <c r="D1883" s="1402" t="s">
        <v>13014</v>
      </c>
      <c r="E1883" s="1321"/>
      <c r="F1883" s="1321"/>
      <c r="G1883" s="2080" t="s">
        <v>2132</v>
      </c>
      <c r="H1883" s="1402"/>
      <c r="I1883" s="1310">
        <f t="shared" si="217"/>
        <v>0</v>
      </c>
      <c r="J1883" s="1310" t="e">
        <f>I1883*#REF!</f>
        <v>#REF!</v>
      </c>
      <c r="K1883" s="1310" t="e">
        <f t="shared" ref="K1883:K1885" si="218">SUM(I1883:J1883)</f>
        <v>#REF!</v>
      </c>
    </row>
    <row r="1884" spans="1:11" ht="15" hidden="1" customHeight="1">
      <c r="A1884" s="776"/>
      <c r="B1884" s="1321" t="s">
        <v>2144</v>
      </c>
      <c r="C1884" s="1321"/>
      <c r="D1884" s="1402" t="s">
        <v>2145</v>
      </c>
      <c r="E1884" s="1321"/>
      <c r="F1884" s="1321"/>
      <c r="G1884" s="2080" t="s">
        <v>2132</v>
      </c>
      <c r="H1884" s="1402"/>
      <c r="I1884" s="1310">
        <f t="shared" si="217"/>
        <v>0</v>
      </c>
      <c r="J1884" s="1310" t="e">
        <f>I1884*#REF!</f>
        <v>#REF!</v>
      </c>
      <c r="K1884" s="1310" t="e">
        <f t="shared" si="218"/>
        <v>#REF!</v>
      </c>
    </row>
    <row r="1885" spans="1:11" ht="15" hidden="1" customHeight="1">
      <c r="A1885" s="776"/>
      <c r="B1885" s="1321" t="s">
        <v>13015</v>
      </c>
      <c r="C1885" s="1321"/>
      <c r="D1885" s="1402" t="s">
        <v>13016</v>
      </c>
      <c r="E1885" s="1321"/>
      <c r="F1885" s="1321"/>
      <c r="G1885" s="2080" t="s">
        <v>2132</v>
      </c>
      <c r="H1885" s="1402"/>
      <c r="I1885" s="1310">
        <f t="shared" si="217"/>
        <v>0</v>
      </c>
      <c r="J1885" s="1310" t="e">
        <f>I1885*#REF!</f>
        <v>#REF!</v>
      </c>
      <c r="K1885" s="1310" t="e">
        <f t="shared" si="218"/>
        <v>#REF!</v>
      </c>
    </row>
    <row r="1886" spans="1:11" ht="15" hidden="1" customHeight="1">
      <c r="A1886" s="776"/>
      <c r="B1886" s="1330"/>
      <c r="C1886" s="1377"/>
      <c r="D1886" s="1378"/>
      <c r="E1886" s="1401"/>
      <c r="F1886" s="1401"/>
      <c r="G1886" s="1401"/>
      <c r="H1886" s="1401"/>
      <c r="I1886" s="1401"/>
      <c r="J1886" s="1401"/>
      <c r="K1886" s="1401"/>
    </row>
    <row r="1887" spans="1:11" ht="15" hidden="1" customHeight="1">
      <c r="A1887" s="776"/>
      <c r="B1887" s="1318" t="s">
        <v>13017</v>
      </c>
      <c r="C1887" s="1318"/>
      <c r="D1887" s="1319" t="s">
        <v>13018</v>
      </c>
      <c r="E1887" s="1318"/>
      <c r="F1887" s="1318"/>
      <c r="G1887" s="1318"/>
      <c r="H1887" s="1318"/>
      <c r="I1887" s="1318"/>
      <c r="J1887" s="1318"/>
      <c r="K1887" s="1318"/>
    </row>
    <row r="1888" spans="1:11" ht="15" hidden="1" customHeight="1">
      <c r="A1888" s="776"/>
      <c r="B1888" s="1315" t="s">
        <v>13019</v>
      </c>
      <c r="C1888" s="1315"/>
      <c r="D1888" s="1316" t="s">
        <v>13020</v>
      </c>
      <c r="E1888" s="1315"/>
      <c r="F1888" s="1315"/>
      <c r="G1888" s="1315"/>
      <c r="H1888" s="1315"/>
      <c r="I1888" s="1315"/>
      <c r="J1888" s="1315"/>
      <c r="K1888" s="1315"/>
    </row>
    <row r="1889" spans="1:11" ht="15" hidden="1" customHeight="1">
      <c r="A1889" s="776"/>
      <c r="B1889" s="1321" t="s">
        <v>13021</v>
      </c>
      <c r="C1889" s="1321"/>
      <c r="D1889" s="1402" t="s">
        <v>13022</v>
      </c>
      <c r="E1889" s="1321"/>
      <c r="F1889" s="1321"/>
      <c r="G1889" s="1321" t="s">
        <v>912</v>
      </c>
      <c r="H1889" s="1321"/>
      <c r="I1889" s="1310">
        <f>H1889*E1889</f>
        <v>0</v>
      </c>
      <c r="J1889" s="1310" t="e">
        <f>I1889*#REF!</f>
        <v>#REF!</v>
      </c>
      <c r="K1889" s="1310" t="e">
        <f t="shared" ref="K1889:K1917" si="219">SUM(I1889:J1889)</f>
        <v>#REF!</v>
      </c>
    </row>
    <row r="1890" spans="1:11" ht="15" hidden="1" customHeight="1">
      <c r="A1890" s="776"/>
      <c r="B1890" s="1321" t="s">
        <v>13023</v>
      </c>
      <c r="C1890" s="1321"/>
      <c r="D1890" s="1402" t="s">
        <v>13024</v>
      </c>
      <c r="E1890" s="1321"/>
      <c r="F1890" s="1321"/>
      <c r="G1890" s="1321" t="s">
        <v>912</v>
      </c>
      <c r="H1890" s="1321"/>
      <c r="I1890" s="1310">
        <f t="shared" ref="I1890:I1917" si="220">H1890*E1890</f>
        <v>0</v>
      </c>
      <c r="J1890" s="1310" t="e">
        <f>I1890*#REF!</f>
        <v>#REF!</v>
      </c>
      <c r="K1890" s="1310" t="e">
        <f t="shared" si="219"/>
        <v>#REF!</v>
      </c>
    </row>
    <row r="1891" spans="1:11" ht="15" hidden="1" customHeight="1">
      <c r="A1891" s="776"/>
      <c r="B1891" s="1321" t="s">
        <v>13025</v>
      </c>
      <c r="C1891" s="1321"/>
      <c r="D1891" s="1402" t="s">
        <v>13026</v>
      </c>
      <c r="E1891" s="1321"/>
      <c r="F1891" s="1321"/>
      <c r="G1891" s="1321" t="s">
        <v>912</v>
      </c>
      <c r="H1891" s="1321"/>
      <c r="I1891" s="1310">
        <f t="shared" si="220"/>
        <v>0</v>
      </c>
      <c r="J1891" s="1310" t="e">
        <f>I1891*#REF!</f>
        <v>#REF!</v>
      </c>
      <c r="K1891" s="1310" t="e">
        <f t="shared" si="219"/>
        <v>#REF!</v>
      </c>
    </row>
    <row r="1892" spans="1:11" ht="15" hidden="1" customHeight="1">
      <c r="A1892" s="776"/>
      <c r="B1892" s="1330"/>
      <c r="C1892" s="1377"/>
      <c r="D1892" s="2077"/>
      <c r="E1892" s="1401"/>
      <c r="F1892" s="1401"/>
      <c r="G1892" s="1401"/>
      <c r="H1892" s="1401"/>
      <c r="I1892" s="1310"/>
      <c r="J1892" s="1401"/>
      <c r="K1892" s="1401"/>
    </row>
    <row r="1893" spans="1:11" ht="15" hidden="1" customHeight="1">
      <c r="A1893" s="776"/>
      <c r="B1893" s="1315" t="s">
        <v>13027</v>
      </c>
      <c r="C1893" s="1315"/>
      <c r="D1893" s="1316" t="s">
        <v>13028</v>
      </c>
      <c r="E1893" s="1315"/>
      <c r="F1893" s="1315"/>
      <c r="G1893" s="1315" t="s">
        <v>912</v>
      </c>
      <c r="H1893" s="1315"/>
      <c r="I1893" s="1317">
        <f t="shared" si="220"/>
        <v>0</v>
      </c>
      <c r="J1893" s="1317" t="e">
        <f>I1893*#REF!</f>
        <v>#REF!</v>
      </c>
      <c r="K1893" s="1317" t="e">
        <f t="shared" si="219"/>
        <v>#REF!</v>
      </c>
    </row>
    <row r="1894" spans="1:11" ht="15" hidden="1" customHeight="1">
      <c r="A1894" s="776"/>
      <c r="B1894" s="1330"/>
      <c r="C1894" s="1377"/>
      <c r="D1894" s="2068"/>
      <c r="E1894" s="1401"/>
      <c r="F1894" s="1401"/>
      <c r="G1894" s="1401"/>
      <c r="H1894" s="1401"/>
      <c r="I1894" s="1401"/>
      <c r="J1894" s="1401"/>
      <c r="K1894" s="1401"/>
    </row>
    <row r="1895" spans="1:11" ht="15" hidden="1" customHeight="1">
      <c r="A1895" s="776"/>
      <c r="B1895" s="1318" t="s">
        <v>13029</v>
      </c>
      <c r="C1895" s="1318"/>
      <c r="D1895" s="1319" t="s">
        <v>13030</v>
      </c>
      <c r="E1895" s="1318"/>
      <c r="F1895" s="1318"/>
      <c r="G1895" s="1318"/>
      <c r="H1895" s="1318"/>
      <c r="I1895" s="1318"/>
      <c r="J1895" s="1318"/>
      <c r="K1895" s="1318"/>
    </row>
    <row r="1896" spans="1:11" ht="15" hidden="1" customHeight="1">
      <c r="A1896" s="776"/>
      <c r="B1896" s="1315" t="s">
        <v>13031</v>
      </c>
      <c r="C1896" s="1315"/>
      <c r="D1896" s="1316" t="s">
        <v>13032</v>
      </c>
      <c r="E1896" s="1315"/>
      <c r="F1896" s="1315"/>
      <c r="G1896" s="1315" t="s">
        <v>912</v>
      </c>
      <c r="H1896" s="1315"/>
      <c r="I1896" s="1317">
        <f t="shared" si="220"/>
        <v>0</v>
      </c>
      <c r="J1896" s="1317" t="e">
        <f>I1896*#REF!</f>
        <v>#REF!</v>
      </c>
      <c r="K1896" s="1317" t="e">
        <f t="shared" si="219"/>
        <v>#REF!</v>
      </c>
    </row>
    <row r="1897" spans="1:11" ht="15" hidden="1" customHeight="1">
      <c r="A1897" s="776"/>
      <c r="B1897" s="1330"/>
      <c r="C1897" s="1377"/>
      <c r="D1897" s="2077"/>
      <c r="E1897" s="1401"/>
      <c r="F1897" s="1401"/>
      <c r="G1897" s="1401"/>
      <c r="H1897" s="1401"/>
      <c r="I1897" s="1310"/>
      <c r="J1897" s="1401"/>
      <c r="K1897" s="1401"/>
    </row>
    <row r="1898" spans="1:11" ht="15" hidden="1" customHeight="1">
      <c r="A1898" s="776"/>
      <c r="B1898" s="1315" t="s">
        <v>13033</v>
      </c>
      <c r="C1898" s="1315"/>
      <c r="D1898" s="1316" t="s">
        <v>13034</v>
      </c>
      <c r="E1898" s="1315"/>
      <c r="F1898" s="1315"/>
      <c r="G1898" s="1315" t="s">
        <v>912</v>
      </c>
      <c r="H1898" s="1315"/>
      <c r="I1898" s="1317">
        <f t="shared" si="220"/>
        <v>0</v>
      </c>
      <c r="J1898" s="1317" t="e">
        <f>I1898*#REF!</f>
        <v>#REF!</v>
      </c>
      <c r="K1898" s="1317" t="e">
        <f t="shared" si="219"/>
        <v>#REF!</v>
      </c>
    </row>
    <row r="1899" spans="1:11" ht="15" hidden="1" customHeight="1">
      <c r="A1899" s="776"/>
      <c r="B1899" s="1330"/>
      <c r="C1899" s="1377"/>
      <c r="D1899" s="2077"/>
      <c r="E1899" s="1401"/>
      <c r="F1899" s="1401"/>
      <c r="G1899" s="1401"/>
      <c r="H1899" s="1401"/>
      <c r="I1899" s="1310"/>
      <c r="J1899" s="1401"/>
      <c r="K1899" s="1401"/>
    </row>
    <row r="1900" spans="1:11" ht="15" hidden="1" customHeight="1">
      <c r="A1900" s="776"/>
      <c r="B1900" s="1315" t="s">
        <v>13035</v>
      </c>
      <c r="C1900" s="1315"/>
      <c r="D1900" s="1316" t="s">
        <v>13036</v>
      </c>
      <c r="E1900" s="1315"/>
      <c r="F1900" s="1315"/>
      <c r="G1900" s="1315" t="s">
        <v>912</v>
      </c>
      <c r="H1900" s="1315"/>
      <c r="I1900" s="1317">
        <f t="shared" si="220"/>
        <v>0</v>
      </c>
      <c r="J1900" s="1317" t="e">
        <f>I1900*#REF!</f>
        <v>#REF!</v>
      </c>
      <c r="K1900" s="1317" t="e">
        <f t="shared" si="219"/>
        <v>#REF!</v>
      </c>
    </row>
    <row r="1901" spans="1:11" ht="15" hidden="1" customHeight="1">
      <c r="A1901" s="776"/>
      <c r="B1901" s="1330"/>
      <c r="C1901" s="1377"/>
      <c r="D1901" s="2077"/>
      <c r="E1901" s="1401"/>
      <c r="F1901" s="1401"/>
      <c r="G1901" s="1401"/>
      <c r="H1901" s="1401"/>
      <c r="I1901" s="1310"/>
      <c r="J1901" s="1401"/>
      <c r="K1901" s="1401"/>
    </row>
    <row r="1902" spans="1:11" ht="15" hidden="1" customHeight="1">
      <c r="A1902" s="776"/>
      <c r="B1902" s="1315" t="s">
        <v>13037</v>
      </c>
      <c r="C1902" s="1315"/>
      <c r="D1902" s="1316" t="s">
        <v>13038</v>
      </c>
      <c r="E1902" s="1315"/>
      <c r="F1902" s="1315"/>
      <c r="G1902" s="1315" t="s">
        <v>912</v>
      </c>
      <c r="H1902" s="1315"/>
      <c r="I1902" s="1317">
        <f t="shared" si="220"/>
        <v>0</v>
      </c>
      <c r="J1902" s="1317" t="e">
        <f>I1902*#REF!</f>
        <v>#REF!</v>
      </c>
      <c r="K1902" s="1317" t="e">
        <f t="shared" si="219"/>
        <v>#REF!</v>
      </c>
    </row>
    <row r="1903" spans="1:11" ht="15" hidden="1" customHeight="1">
      <c r="A1903" s="776"/>
      <c r="B1903" s="1330"/>
      <c r="C1903" s="1377"/>
      <c r="D1903" s="2077"/>
      <c r="E1903" s="1401"/>
      <c r="F1903" s="1401"/>
      <c r="G1903" s="1401"/>
      <c r="H1903" s="1401"/>
      <c r="I1903" s="1310"/>
      <c r="J1903" s="1401"/>
      <c r="K1903" s="1401"/>
    </row>
    <row r="1904" spans="1:11" ht="15" hidden="1" customHeight="1">
      <c r="A1904" s="776"/>
      <c r="B1904" s="1315" t="s">
        <v>13039</v>
      </c>
      <c r="C1904" s="1315"/>
      <c r="D1904" s="1316" t="s">
        <v>13040</v>
      </c>
      <c r="E1904" s="1315"/>
      <c r="F1904" s="1315"/>
      <c r="G1904" s="1315" t="s">
        <v>912</v>
      </c>
      <c r="H1904" s="1315"/>
      <c r="I1904" s="1317">
        <f t="shared" si="220"/>
        <v>0</v>
      </c>
      <c r="J1904" s="1317" t="e">
        <f>I1904*#REF!</f>
        <v>#REF!</v>
      </c>
      <c r="K1904" s="1317" t="e">
        <f t="shared" si="219"/>
        <v>#REF!</v>
      </c>
    </row>
    <row r="1905" spans="1:11" ht="15" hidden="1" customHeight="1">
      <c r="A1905" s="776"/>
      <c r="B1905" s="1330"/>
      <c r="C1905" s="1377"/>
      <c r="D1905" s="2077"/>
      <c r="E1905" s="1401"/>
      <c r="F1905" s="1401"/>
      <c r="G1905" s="1401"/>
      <c r="H1905" s="1401"/>
      <c r="I1905" s="1310"/>
      <c r="J1905" s="1401"/>
      <c r="K1905" s="1401"/>
    </row>
    <row r="1906" spans="1:11" ht="15" hidden="1" customHeight="1">
      <c r="A1906" s="776"/>
      <c r="B1906" s="1315" t="s">
        <v>13041</v>
      </c>
      <c r="C1906" s="1315"/>
      <c r="D1906" s="1316" t="s">
        <v>13042</v>
      </c>
      <c r="E1906" s="1315"/>
      <c r="F1906" s="1315"/>
      <c r="G1906" s="1315" t="s">
        <v>912</v>
      </c>
      <c r="H1906" s="1315"/>
      <c r="I1906" s="1317">
        <f t="shared" si="220"/>
        <v>0</v>
      </c>
      <c r="J1906" s="1317" t="e">
        <f>I1906*#REF!</f>
        <v>#REF!</v>
      </c>
      <c r="K1906" s="1317" t="e">
        <f t="shared" si="219"/>
        <v>#REF!</v>
      </c>
    </row>
    <row r="1907" spans="1:11" ht="15" hidden="1" customHeight="1">
      <c r="A1907" s="776"/>
      <c r="B1907" s="1330"/>
      <c r="C1907" s="1377"/>
      <c r="D1907" s="2077"/>
      <c r="E1907" s="1401"/>
      <c r="F1907" s="1401"/>
      <c r="G1907" s="1401"/>
      <c r="H1907" s="1401"/>
      <c r="I1907" s="1310"/>
      <c r="J1907" s="1401"/>
      <c r="K1907" s="1401"/>
    </row>
    <row r="1908" spans="1:11" ht="15" hidden="1" customHeight="1">
      <c r="A1908" s="776"/>
      <c r="B1908" s="1315" t="s">
        <v>13043</v>
      </c>
      <c r="C1908" s="1315"/>
      <c r="D1908" s="1316" t="s">
        <v>6196</v>
      </c>
      <c r="E1908" s="1315"/>
      <c r="F1908" s="1315"/>
      <c r="G1908" s="1315" t="s">
        <v>912</v>
      </c>
      <c r="H1908" s="1315"/>
      <c r="I1908" s="1317">
        <f t="shared" si="220"/>
        <v>0</v>
      </c>
      <c r="J1908" s="1317" t="e">
        <f>I1908*#REF!</f>
        <v>#REF!</v>
      </c>
      <c r="K1908" s="1317" t="e">
        <f t="shared" si="219"/>
        <v>#REF!</v>
      </c>
    </row>
    <row r="1909" spans="1:11" ht="15" hidden="1" customHeight="1">
      <c r="A1909" s="776"/>
      <c r="B1909" s="1330"/>
      <c r="C1909" s="1377"/>
      <c r="D1909" s="2077"/>
      <c r="E1909" s="1401"/>
      <c r="F1909" s="1401"/>
      <c r="G1909" s="1401"/>
      <c r="H1909" s="1401"/>
      <c r="I1909" s="1401"/>
      <c r="J1909" s="1401"/>
      <c r="K1909" s="1401"/>
    </row>
    <row r="1910" spans="1:11" ht="15" hidden="1" customHeight="1">
      <c r="A1910" s="776"/>
      <c r="B1910" s="1318" t="s">
        <v>13044</v>
      </c>
      <c r="C1910" s="1318"/>
      <c r="D1910" s="1319" t="s">
        <v>13045</v>
      </c>
      <c r="E1910" s="1318"/>
      <c r="F1910" s="1318"/>
      <c r="G1910" s="1318"/>
      <c r="H1910" s="1318"/>
      <c r="I1910" s="1318"/>
      <c r="J1910" s="1318"/>
      <c r="K1910" s="1318"/>
    </row>
    <row r="1911" spans="1:11" ht="15" hidden="1" customHeight="1">
      <c r="A1911" s="776"/>
      <c r="B1911" s="1315" t="s">
        <v>13046</v>
      </c>
      <c r="C1911" s="1315"/>
      <c r="D1911" s="1316" t="s">
        <v>13047</v>
      </c>
      <c r="E1911" s="1315"/>
      <c r="F1911" s="1315"/>
      <c r="G1911" s="1315" t="s">
        <v>912</v>
      </c>
      <c r="H1911" s="1315"/>
      <c r="I1911" s="1317">
        <f t="shared" si="220"/>
        <v>0</v>
      </c>
      <c r="J1911" s="1317" t="e">
        <f>I1911*#REF!</f>
        <v>#REF!</v>
      </c>
      <c r="K1911" s="1317" t="e">
        <f t="shared" si="219"/>
        <v>#REF!</v>
      </c>
    </row>
    <row r="1912" spans="1:11" ht="15" hidden="1" customHeight="1">
      <c r="A1912" s="776"/>
      <c r="B1912" s="1330"/>
      <c r="C1912" s="1401"/>
      <c r="D1912" s="1405"/>
      <c r="E1912" s="1401"/>
      <c r="F1912" s="1401"/>
      <c r="G1912" s="1401"/>
      <c r="H1912" s="1401"/>
      <c r="I1912" s="1310"/>
      <c r="J1912" s="1401"/>
      <c r="K1912" s="1401"/>
    </row>
    <row r="1913" spans="1:11" ht="15" hidden="1" customHeight="1">
      <c r="A1913" s="776"/>
      <c r="B1913" s="1315" t="s">
        <v>13048</v>
      </c>
      <c r="C1913" s="1315"/>
      <c r="D1913" s="1316" t="s">
        <v>13049</v>
      </c>
      <c r="E1913" s="1315"/>
      <c r="F1913" s="1315"/>
      <c r="G1913" s="1315" t="s">
        <v>912</v>
      </c>
      <c r="H1913" s="1315"/>
      <c r="I1913" s="1317">
        <f t="shared" si="220"/>
        <v>0</v>
      </c>
      <c r="J1913" s="1317" t="e">
        <f>I1913*#REF!</f>
        <v>#REF!</v>
      </c>
      <c r="K1913" s="1317" t="e">
        <f t="shared" si="219"/>
        <v>#REF!</v>
      </c>
    </row>
    <row r="1914" spans="1:11" ht="15" hidden="1" customHeight="1">
      <c r="A1914" s="776"/>
      <c r="B1914" s="1330"/>
      <c r="C1914" s="1330"/>
      <c r="D1914" s="257"/>
      <c r="E1914" s="1330"/>
      <c r="F1914" s="1330"/>
      <c r="G1914" s="1330"/>
      <c r="H1914" s="1330"/>
      <c r="I1914" s="1310"/>
      <c r="J1914" s="1330"/>
      <c r="K1914" s="1330"/>
    </row>
    <row r="1915" spans="1:11" ht="15" hidden="1" customHeight="1">
      <c r="A1915" s="776"/>
      <c r="B1915" s="1315" t="s">
        <v>13050</v>
      </c>
      <c r="C1915" s="1315"/>
      <c r="D1915" s="1316" t="s">
        <v>13051</v>
      </c>
      <c r="E1915" s="1315"/>
      <c r="F1915" s="1315"/>
      <c r="G1915" s="1315" t="s">
        <v>912</v>
      </c>
      <c r="H1915" s="1315"/>
      <c r="I1915" s="1317">
        <f t="shared" si="220"/>
        <v>0</v>
      </c>
      <c r="J1915" s="1317" t="e">
        <f>I1915*#REF!</f>
        <v>#REF!</v>
      </c>
      <c r="K1915" s="1317" t="e">
        <f t="shared" si="219"/>
        <v>#REF!</v>
      </c>
    </row>
    <row r="1916" spans="1:11" ht="15" hidden="1" customHeight="1">
      <c r="A1916" s="776"/>
      <c r="B1916" s="1330"/>
      <c r="C1916" s="1330"/>
      <c r="D1916" s="257"/>
      <c r="E1916" s="1330"/>
      <c r="F1916" s="1330"/>
      <c r="G1916" s="1330"/>
      <c r="H1916" s="1330"/>
      <c r="I1916" s="1310"/>
      <c r="J1916" s="1330"/>
      <c r="K1916" s="1330"/>
    </row>
    <row r="1917" spans="1:11" ht="15" hidden="1" customHeight="1">
      <c r="A1917" s="776"/>
      <c r="B1917" s="1315" t="s">
        <v>13052</v>
      </c>
      <c r="C1917" s="1315"/>
      <c r="D1917" s="1316" t="s">
        <v>13053</v>
      </c>
      <c r="E1917" s="1315"/>
      <c r="F1917" s="1315"/>
      <c r="G1917" s="1315" t="s">
        <v>912</v>
      </c>
      <c r="H1917" s="1315"/>
      <c r="I1917" s="1317">
        <f t="shared" si="220"/>
        <v>0</v>
      </c>
      <c r="J1917" s="1317" t="e">
        <f>I1917*#REF!</f>
        <v>#REF!</v>
      </c>
      <c r="K1917" s="1317" t="e">
        <f t="shared" si="219"/>
        <v>#REF!</v>
      </c>
    </row>
    <row r="1918" spans="1:11" ht="15" hidden="1" customHeight="1">
      <c r="A1918" s="776"/>
      <c r="B1918" s="1330"/>
      <c r="C1918" s="1377"/>
      <c r="D1918" s="1378"/>
      <c r="E1918" s="1401"/>
      <c r="F1918" s="1401"/>
      <c r="G1918" s="1333"/>
      <c r="H1918" s="1310"/>
      <c r="I1918" s="1310"/>
      <c r="J1918" s="1310"/>
      <c r="K1918" s="1310"/>
    </row>
    <row r="1919" spans="1:11" ht="15" hidden="1" customHeight="1">
      <c r="A1919" s="776"/>
      <c r="B1919" s="2165" t="s">
        <v>13054</v>
      </c>
      <c r="C1919" s="2165"/>
      <c r="D1919" s="2166" t="s">
        <v>13055</v>
      </c>
      <c r="E1919" s="2165"/>
      <c r="F1919" s="2165"/>
      <c r="G1919" s="2165" t="s">
        <v>912</v>
      </c>
      <c r="H1919" s="2165"/>
      <c r="I1919" s="1406">
        <f t="shared" ref="I1919:I1927" si="221">H1919*E1919</f>
        <v>0</v>
      </c>
      <c r="J1919" s="1406" t="e">
        <f>I1919*#REF!</f>
        <v>#REF!</v>
      </c>
      <c r="K1919" s="1407" t="e">
        <f t="shared" ref="K1919:K1927" si="222">SUM(I1919:J1919)</f>
        <v>#REF!</v>
      </c>
    </row>
    <row r="1920" spans="1:11" ht="15" hidden="1" customHeight="1">
      <c r="A1920" s="776"/>
      <c r="B1920" s="195"/>
      <c r="C1920" s="400"/>
      <c r="D1920" s="1408"/>
      <c r="E1920" s="196"/>
      <c r="F1920" s="196"/>
      <c r="G1920" s="196"/>
      <c r="H1920" s="196"/>
      <c r="I1920" s="196"/>
      <c r="J1920" s="196"/>
      <c r="K1920" s="196"/>
    </row>
    <row r="1921" spans="1:11" ht="15" hidden="1" customHeight="1">
      <c r="A1921" s="776"/>
      <c r="B1921" s="2165" t="s">
        <v>13056</v>
      </c>
      <c r="C1921" s="2165"/>
      <c r="D1921" s="2166" t="s">
        <v>13057</v>
      </c>
      <c r="E1921" s="2165"/>
      <c r="F1921" s="2165"/>
      <c r="G1921" s="2165" t="s">
        <v>912</v>
      </c>
      <c r="H1921" s="2165"/>
      <c r="I1921" s="1406">
        <f t="shared" si="221"/>
        <v>0</v>
      </c>
      <c r="J1921" s="1406" t="e">
        <f>I1921*#REF!</f>
        <v>#REF!</v>
      </c>
      <c r="K1921" s="1407" t="e">
        <f t="shared" si="222"/>
        <v>#REF!</v>
      </c>
    </row>
    <row r="1922" spans="1:11" ht="15" hidden="1" customHeight="1">
      <c r="A1922" s="776"/>
      <c r="B1922" s="195"/>
      <c r="C1922" s="400"/>
      <c r="D1922" s="1408"/>
      <c r="E1922" s="196"/>
      <c r="F1922" s="196"/>
      <c r="G1922" s="196"/>
      <c r="H1922" s="196"/>
      <c r="I1922" s="196"/>
      <c r="J1922" s="196"/>
      <c r="K1922" s="196"/>
    </row>
    <row r="1923" spans="1:11" ht="15" hidden="1" customHeight="1">
      <c r="A1923" s="776"/>
      <c r="B1923" s="2165" t="s">
        <v>13058</v>
      </c>
      <c r="C1923" s="2165"/>
      <c r="D1923" s="2166" t="s">
        <v>13059</v>
      </c>
      <c r="E1923" s="2165"/>
      <c r="F1923" s="2165"/>
      <c r="G1923" s="2165" t="s">
        <v>912</v>
      </c>
      <c r="H1923" s="2165"/>
      <c r="I1923" s="1406">
        <f t="shared" si="221"/>
        <v>0</v>
      </c>
      <c r="J1923" s="1406" t="e">
        <f>I1923*#REF!</f>
        <v>#REF!</v>
      </c>
      <c r="K1923" s="1407" t="e">
        <f t="shared" si="222"/>
        <v>#REF!</v>
      </c>
    </row>
    <row r="1924" spans="1:11" ht="15" hidden="1" customHeight="1">
      <c r="A1924" s="776"/>
      <c r="B1924" s="195"/>
      <c r="C1924" s="400"/>
      <c r="D1924" s="1408"/>
      <c r="E1924" s="196"/>
      <c r="F1924" s="196"/>
      <c r="G1924" s="196"/>
      <c r="H1924" s="196"/>
      <c r="I1924" s="196"/>
      <c r="J1924" s="196"/>
      <c r="K1924" s="196"/>
    </row>
    <row r="1925" spans="1:11" ht="15" hidden="1" customHeight="1">
      <c r="A1925" s="776"/>
      <c r="B1925" s="2165" t="s">
        <v>13060</v>
      </c>
      <c r="C1925" s="2165"/>
      <c r="D1925" s="2166" t="s">
        <v>13061</v>
      </c>
      <c r="E1925" s="2165"/>
      <c r="F1925" s="2165"/>
      <c r="G1925" s="2165" t="s">
        <v>912</v>
      </c>
      <c r="H1925" s="2165"/>
      <c r="I1925" s="1406">
        <f t="shared" si="221"/>
        <v>0</v>
      </c>
      <c r="J1925" s="1406" t="e">
        <f>I1925*#REF!</f>
        <v>#REF!</v>
      </c>
      <c r="K1925" s="1407" t="e">
        <f t="shared" si="222"/>
        <v>#REF!</v>
      </c>
    </row>
    <row r="1926" spans="1:11" ht="15" hidden="1" customHeight="1">
      <c r="A1926" s="776"/>
      <c r="B1926" s="195"/>
      <c r="C1926" s="400"/>
      <c r="D1926" s="1408"/>
      <c r="E1926" s="196"/>
      <c r="F1926" s="196"/>
      <c r="G1926" s="196"/>
      <c r="H1926" s="196"/>
      <c r="I1926" s="196"/>
      <c r="J1926" s="196"/>
      <c r="K1926" s="196"/>
    </row>
    <row r="1927" spans="1:11" ht="15" hidden="1" customHeight="1">
      <c r="A1927" s="776"/>
      <c r="B1927" s="345" t="s">
        <v>13062</v>
      </c>
      <c r="C1927" s="345"/>
      <c r="D1927" s="427" t="s">
        <v>13063</v>
      </c>
      <c r="E1927" s="345"/>
      <c r="F1927" s="345"/>
      <c r="G1927" s="345" t="s">
        <v>912</v>
      </c>
      <c r="H1927" s="345"/>
      <c r="I1927" s="1409">
        <f t="shared" si="221"/>
        <v>0</v>
      </c>
      <c r="J1927" s="1409" t="e">
        <f>I1927*#REF!</f>
        <v>#REF!</v>
      </c>
      <c r="K1927" s="1410" t="e">
        <f t="shared" si="222"/>
        <v>#REF!</v>
      </c>
    </row>
    <row r="1928" spans="1:11" ht="15" hidden="1" customHeight="1">
      <c r="A1928" s="776"/>
      <c r="B1928" s="195"/>
      <c r="C1928" s="400"/>
      <c r="D1928" s="1411"/>
      <c r="E1928" s="196"/>
      <c r="F1928" s="196"/>
      <c r="G1928" s="140"/>
      <c r="H1928" s="1412"/>
      <c r="I1928" s="1412"/>
      <c r="J1928" s="1412"/>
      <c r="K1928" s="1412"/>
    </row>
    <row r="1929" spans="1:11" s="201" customFormat="1" ht="15" hidden="1" customHeight="1">
      <c r="A1929" s="776"/>
      <c r="B1929" s="1413"/>
      <c r="C1929" s="1414"/>
      <c r="D1929" s="1415"/>
      <c r="E1929" s="1416"/>
      <c r="F1929" s="1416"/>
      <c r="G1929" s="1417"/>
      <c r="H1929" s="1418" t="s">
        <v>2149</v>
      </c>
      <c r="I1929" s="1419" t="e">
        <f>SUM(I1860+I1852+I1836+I1717+I1137+I602+I269+#REF!+#REF!+#REF!+#REF!+I66)</f>
        <v>#REF!</v>
      </c>
      <c r="J1929" s="1419" t="e">
        <f>SUM(J1860+J1852+J1836+J1717+J1137+J602+J269+#REF!+#REF!+#REF!+#REF!+J66)</f>
        <v>#REF!</v>
      </c>
      <c r="K1929" s="1419" t="e">
        <f>ROUNDDOWN(SUM(I1929:J1929),2)</f>
        <v>#REF!</v>
      </c>
    </row>
    <row r="1930" spans="1:11" s="201" customFormat="1" ht="15" hidden="1" customHeight="1">
      <c r="A1930" s="776"/>
      <c r="B1930" s="140"/>
      <c r="C1930" s="202"/>
      <c r="D1930" s="203"/>
      <c r="E1930" s="137"/>
      <c r="F1930" s="137"/>
      <c r="G1930" s="1420"/>
      <c r="H1930" s="1421"/>
      <c r="I1930" s="1422"/>
      <c r="J1930" s="1422"/>
      <c r="K1930" s="1422"/>
    </row>
    <row r="1931" spans="1:11" s="201" customFormat="1" ht="15" hidden="1" customHeight="1">
      <c r="A1931" s="776"/>
      <c r="B1931" s="152"/>
      <c r="C1931" s="205"/>
      <c r="D1931" s="173"/>
      <c r="E1931" s="127"/>
      <c r="F1931" s="127"/>
      <c r="G1931" s="520"/>
      <c r="H1931" s="2482" t="s">
        <v>13064</v>
      </c>
      <c r="I1931" s="2482"/>
      <c r="J1931" s="2482"/>
      <c r="K1931" s="1423" t="e">
        <f>I1929</f>
        <v>#REF!</v>
      </c>
    </row>
    <row r="1932" spans="1:11" s="201" customFormat="1" ht="15" hidden="1" customHeight="1">
      <c r="A1932" s="776"/>
      <c r="B1932" s="140"/>
      <c r="C1932" s="202"/>
      <c r="D1932" s="203"/>
      <c r="E1932" s="137"/>
      <c r="F1932" s="137"/>
      <c r="G1932" s="1420"/>
      <c r="H1932" s="1424"/>
      <c r="I1932" s="1425"/>
      <c r="J1932" s="1425"/>
      <c r="K1932" s="1422"/>
    </row>
    <row r="1933" spans="1:11" s="201" customFormat="1" ht="15" hidden="1" customHeight="1">
      <c r="A1933" s="776"/>
      <c r="B1933" s="152"/>
      <c r="C1933" s="205"/>
      <c r="D1933" s="173"/>
      <c r="E1933" s="127"/>
      <c r="F1933" s="127"/>
      <c r="G1933" s="520"/>
      <c r="H1933" s="2482" t="s">
        <v>265</v>
      </c>
      <c r="I1933" s="2482"/>
      <c r="J1933" s="2482"/>
      <c r="K1933" s="1423" t="e">
        <f>ROUNDDOWN(K1931*#REF!,2)</f>
        <v>#REF!</v>
      </c>
    </row>
    <row r="1934" spans="1:11" s="201" customFormat="1" ht="15" hidden="1" customHeight="1">
      <c r="A1934" s="776"/>
      <c r="B1934" s="140"/>
      <c r="C1934" s="202"/>
      <c r="D1934" s="203"/>
      <c r="E1934" s="137"/>
      <c r="F1934" s="137"/>
      <c r="G1934" s="1420"/>
      <c r="H1934" s="1424"/>
      <c r="I1934" s="1425"/>
      <c r="J1934" s="1425"/>
      <c r="K1934" s="1422"/>
    </row>
    <row r="1935" spans="1:11" s="201" customFormat="1" ht="15" hidden="1" customHeight="1">
      <c r="A1935" s="776"/>
      <c r="B1935" s="152"/>
      <c r="C1935" s="205"/>
      <c r="D1935" s="173"/>
      <c r="E1935" s="127"/>
      <c r="F1935" s="127"/>
      <c r="G1935" s="2482" t="s">
        <v>13065</v>
      </c>
      <c r="H1935" s="2482"/>
      <c r="I1935" s="2482"/>
      <c r="J1935" s="2482"/>
      <c r="K1935" s="1423" t="e">
        <f>SUM(K1931:K1933)</f>
        <v>#REF!</v>
      </c>
    </row>
    <row r="1936" spans="1:11" s="201" customFormat="1" ht="15" hidden="1" customHeight="1">
      <c r="A1936" s="776"/>
      <c r="B1936" s="97"/>
      <c r="C1936" s="1426"/>
      <c r="D1936" s="210"/>
      <c r="E1936" s="211"/>
      <c r="F1936" s="211"/>
      <c r="G1936" s="210"/>
      <c r="H1936" s="210"/>
      <c r="I1936" s="212"/>
      <c r="J1936" s="212"/>
      <c r="K1936" s="212"/>
    </row>
    <row r="1937" spans="1:11" ht="15" hidden="1" customHeight="1">
      <c r="A1937" s="776"/>
      <c r="B1937" s="213" t="s">
        <v>13066</v>
      </c>
      <c r="C1937" s="1427"/>
      <c r="D1937" s="1428"/>
      <c r="E1937" s="1428"/>
      <c r="F1937" s="1428"/>
      <c r="G1937" s="1428"/>
      <c r="H1937" s="1428"/>
      <c r="K1937" s="1428"/>
    </row>
    <row r="1938" spans="1:11" s="408" customFormat="1" ht="15" hidden="1" customHeight="1">
      <c r="A1938" s="98" t="e">
        <f>IF(#REF!&gt;0,"x","")</f>
        <v>#REF!</v>
      </c>
      <c r="B1938" s="1429" t="s">
        <v>155</v>
      </c>
      <c r="C1938" s="1430"/>
      <c r="D1938" s="1430"/>
      <c r="E1938" s="2483" t="s">
        <v>156</v>
      </c>
      <c r="F1938" s="2484"/>
      <c r="G1938" s="2485"/>
      <c r="H1938" s="2486" t="s">
        <v>159</v>
      </c>
      <c r="I1938" s="2487"/>
      <c r="J1938" s="1431" t="s">
        <v>156</v>
      </c>
      <c r="K1938" s="1431"/>
    </row>
    <row r="1939" spans="1:11" s="408" customFormat="1" ht="15" hidden="1" customHeight="1">
      <c r="A1939" s="98" t="e">
        <f>IF(#REF!&gt;0,"x","")</f>
        <v>#REF!</v>
      </c>
      <c r="B1939" s="2488" t="s">
        <v>13067</v>
      </c>
      <c r="C1939" s="2489"/>
      <c r="D1939" s="2490"/>
      <c r="E1939" s="216"/>
      <c r="F1939" s="264"/>
      <c r="G1939" s="217"/>
      <c r="H1939" s="216"/>
      <c r="I1939" s="217"/>
      <c r="J1939" s="219"/>
      <c r="K1939" s="221"/>
    </row>
    <row r="1940" spans="1:11" s="408" customFormat="1" ht="12.75" hidden="1" customHeight="1">
      <c r="A1940" s="98" t="e">
        <f>IF(#REF!&gt;0,"x","")</f>
        <v>#REF!</v>
      </c>
      <c r="B1940" s="1432"/>
      <c r="C1940" s="1433"/>
      <c r="D1940" s="1434"/>
      <c r="E1940" s="1435"/>
      <c r="F1940" s="218"/>
      <c r="G1940" s="1436"/>
      <c r="H1940" s="1435"/>
      <c r="I1940" s="1436"/>
      <c r="J1940" s="222"/>
      <c r="K1940" s="224"/>
    </row>
    <row r="1941" spans="1:11" s="408" customFormat="1" ht="12.75" hidden="1" customHeight="1">
      <c r="A1941" s="98" t="e">
        <f>IF(#REF!&gt;0,"x","")</f>
        <v>#REF!</v>
      </c>
      <c r="B1941" s="2479" t="s">
        <v>13068</v>
      </c>
      <c r="C1941" s="2480"/>
      <c r="D1941" s="2481"/>
      <c r="E1941" s="225"/>
      <c r="F1941" s="1437"/>
      <c r="G1941" s="226"/>
      <c r="H1941" s="225"/>
      <c r="I1941" s="226"/>
      <c r="J1941" s="227"/>
      <c r="K1941" s="229"/>
    </row>
    <row r="1942" spans="1:11" s="408" customFormat="1" ht="15" customHeight="1">
      <c r="A1942" s="98" t="e">
        <f>IF(#REF!&gt;0,"x","")</f>
        <v>#REF!</v>
      </c>
      <c r="B1942" s="97"/>
      <c r="C1942" s="1426"/>
      <c r="D1942" s="210"/>
      <c r="E1942" s="211"/>
      <c r="F1942" s="211"/>
      <c r="G1942" s="210"/>
      <c r="H1942" s="210"/>
      <c r="I1942" s="210"/>
      <c r="J1942" s="210"/>
      <c r="K1942" s="210"/>
    </row>
    <row r="1943" spans="1:11" ht="15" customHeight="1">
      <c r="A1943" s="98" t="e">
        <f>IF(#REF!&gt;0,"x","")</f>
        <v>#REF!</v>
      </c>
      <c r="E1943" s="98"/>
      <c r="F1943" s="98"/>
    </row>
    <row r="1944" spans="1:11" ht="15" customHeight="1">
      <c r="A1944" s="98" t="e">
        <f>IF(#REF!&gt;0,"x","")</f>
        <v>#REF!</v>
      </c>
      <c r="E1944" s="98"/>
      <c r="F1944" s="98"/>
    </row>
    <row r="1945" spans="1:11" ht="15" customHeight="1">
      <c r="E1945" s="98"/>
      <c r="F1945" s="98"/>
    </row>
    <row r="1946" spans="1:11" ht="15" customHeight="1">
      <c r="E1946" s="98"/>
      <c r="F1946" s="98"/>
    </row>
    <row r="1947" spans="1:11">
      <c r="E1947" s="98"/>
      <c r="F1947" s="98"/>
    </row>
    <row r="1948" spans="1:11">
      <c r="E1948" s="98"/>
      <c r="F1948" s="98"/>
    </row>
    <row r="1949" spans="1:11">
      <c r="E1949" s="98"/>
      <c r="F1949" s="98"/>
    </row>
    <row r="1950" spans="1:11">
      <c r="E1950" s="98"/>
      <c r="F1950" s="98"/>
    </row>
    <row r="1951" spans="1:11">
      <c r="E1951" s="98"/>
      <c r="F1951" s="98"/>
    </row>
  </sheetData>
  <mergeCells count="72">
    <mergeCell ref="G1:K1"/>
    <mergeCell ref="C119:K119"/>
    <mergeCell ref="C266:K266"/>
    <mergeCell ref="B267:B268"/>
    <mergeCell ref="C267:C268"/>
    <mergeCell ref="D267:D268"/>
    <mergeCell ref="E267:E268"/>
    <mergeCell ref="G267:G268"/>
    <mergeCell ref="H267:H268"/>
    <mergeCell ref="I267:I268"/>
    <mergeCell ref="K267:K268"/>
    <mergeCell ref="C675:K675"/>
    <mergeCell ref="B676:B677"/>
    <mergeCell ref="C676:C677"/>
    <mergeCell ref="D676:D677"/>
    <mergeCell ref="E676:E677"/>
    <mergeCell ref="G676:G677"/>
    <mergeCell ref="H676:H677"/>
    <mergeCell ref="I676:I677"/>
    <mergeCell ref="K676:K677"/>
    <mergeCell ref="C1134:K1134"/>
    <mergeCell ref="B1135:B1136"/>
    <mergeCell ref="C1135:C1136"/>
    <mergeCell ref="D1135:D1136"/>
    <mergeCell ref="E1135:E1136"/>
    <mergeCell ref="G1135:G1136"/>
    <mergeCell ref="H1135:H1136"/>
    <mergeCell ref="I1135:I1136"/>
    <mergeCell ref="K1135:K1136"/>
    <mergeCell ref="C1423:K1423"/>
    <mergeCell ref="B1424:B1425"/>
    <mergeCell ref="C1424:C1425"/>
    <mergeCell ref="D1424:D1425"/>
    <mergeCell ref="E1424:E1425"/>
    <mergeCell ref="G1424:G1425"/>
    <mergeCell ref="H1424:H1425"/>
    <mergeCell ref="I1424:I1425"/>
    <mergeCell ref="K1424:K1425"/>
    <mergeCell ref="C1714:K1714"/>
    <mergeCell ref="B1715:B1716"/>
    <mergeCell ref="C1715:C1716"/>
    <mergeCell ref="D1715:D1716"/>
    <mergeCell ref="E1715:E1716"/>
    <mergeCell ref="G1715:G1716"/>
    <mergeCell ref="H1715:H1716"/>
    <mergeCell ref="I1715:I1716"/>
    <mergeCell ref="K1715:K1716"/>
    <mergeCell ref="C1814:K1814"/>
    <mergeCell ref="B1815:B1816"/>
    <mergeCell ref="C1815:C1816"/>
    <mergeCell ref="D1815:D1816"/>
    <mergeCell ref="E1815:E1816"/>
    <mergeCell ref="G1815:G1816"/>
    <mergeCell ref="H1815:H1816"/>
    <mergeCell ref="I1815:I1816"/>
    <mergeCell ref="K1815:K1816"/>
    <mergeCell ref="C1857:K1857"/>
    <mergeCell ref="B1858:B1859"/>
    <mergeCell ref="C1858:C1859"/>
    <mergeCell ref="D1858:D1859"/>
    <mergeCell ref="E1858:E1859"/>
    <mergeCell ref="G1858:G1859"/>
    <mergeCell ref="H1858:H1859"/>
    <mergeCell ref="I1858:I1859"/>
    <mergeCell ref="K1858:K1859"/>
    <mergeCell ref="B1941:D1941"/>
    <mergeCell ref="H1931:J1931"/>
    <mergeCell ref="H1933:J1933"/>
    <mergeCell ref="G1935:J1935"/>
    <mergeCell ref="E1938:G1938"/>
    <mergeCell ref="H1938:I1938"/>
    <mergeCell ref="B1939:D1939"/>
  </mergeCells>
  <conditionalFormatting sqref="D1455 D1458 D1490">
    <cfRule type="expression" dxfId="4" priority="5" stopIfTrue="1">
      <formula>IF(#REF!="Superior ao do BB",1,0)</formula>
    </cfRule>
  </conditionalFormatting>
  <conditionalFormatting sqref="D1459">
    <cfRule type="expression" dxfId="3" priority="2" stopIfTrue="1">
      <formula>IF(#REF!="Superior ao do BB",1,0)</formula>
    </cfRule>
  </conditionalFormatting>
  <conditionalFormatting sqref="D1456">
    <cfRule type="expression" dxfId="2" priority="4" stopIfTrue="1">
      <formula>IF(#REF!="Superior ao do BB",1,0)</formula>
    </cfRule>
  </conditionalFormatting>
  <conditionalFormatting sqref="D1457">
    <cfRule type="expression" dxfId="1" priority="3" stopIfTrue="1">
      <formula>IF(#REF!="Superior ao do BB",1,0)</formula>
    </cfRule>
  </conditionalFormatting>
  <conditionalFormatting sqref="D1460">
    <cfRule type="expression" dxfId="0" priority="1" stopIfTrue="1">
      <formula>IF(#REF!="Superior ao do BB",1,0)</formula>
    </cfRule>
  </conditionalFormatting>
  <printOptions horizontalCentered="1"/>
  <pageMargins left="0.39370078740157483" right="0.39370078740157483" top="0.59055118110236227" bottom="0.39370078740157483" header="0.19685039370078741" footer="0.19685039370078741"/>
  <pageSetup paperSize="9" scale="74" fitToHeight="0" orientation="landscape" r:id="rId1"/>
  <headerFooter>
    <oddHeader>&amp;L&amp;G</oddHeader>
    <oddFooter>&amp;L&amp;"-,Regular"&amp;A&amp;R&amp;"-,Regular"Página &amp;P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8289-DBEF-4E1F-8675-A4F9CC72F3B5}">
  <sheetPr codeName="Planilha8"/>
  <dimension ref="A1:IV920"/>
  <sheetViews>
    <sheetView view="pageBreakPreview" topLeftCell="A789" zoomScale="70" zoomScaleNormal="90" zoomScaleSheetLayoutView="70" workbookViewId="0">
      <selection activeCell="D800" sqref="D800"/>
    </sheetView>
  </sheetViews>
  <sheetFormatPr defaultColWidth="8.5703125" defaultRowHeight="12.6"/>
  <cols>
    <col min="1" max="1" width="1.5703125" style="1106" customWidth="1"/>
    <col min="2" max="2" width="24.5703125" style="1249" bestFit="1" customWidth="1"/>
    <col min="3" max="3" width="14.42578125" style="1106" customWidth="1"/>
    <col min="4" max="4" width="66.140625" style="1106" customWidth="1"/>
    <col min="5" max="5" width="18.140625" style="1106" customWidth="1"/>
    <col min="6" max="6" width="13.140625" style="1106" bestFit="1" customWidth="1"/>
    <col min="7" max="7" width="13.5703125" style="1106" customWidth="1"/>
    <col min="8" max="8" width="9.5703125" style="1106" customWidth="1"/>
    <col min="9" max="9" width="9.5703125" style="1106" bestFit="1" customWidth="1"/>
    <col min="10" max="10" width="8.5703125" style="1106"/>
    <col min="11" max="11" width="14.42578125" style="1106" customWidth="1"/>
    <col min="12" max="256" width="8.5703125" style="1106"/>
    <col min="257" max="257" width="1.5703125" style="1106" customWidth="1"/>
    <col min="258" max="258" width="24.5703125" style="1106" bestFit="1" customWidth="1"/>
    <col min="259" max="259" width="14.42578125" style="1106" customWidth="1"/>
    <col min="260" max="260" width="66.140625" style="1106" customWidth="1"/>
    <col min="261" max="261" width="18.140625" style="1106" customWidth="1"/>
    <col min="262" max="262" width="13.140625" style="1106" bestFit="1" customWidth="1"/>
    <col min="263" max="263" width="13.5703125" style="1106" customWidth="1"/>
    <col min="264" max="264" width="9.5703125" style="1106" customWidth="1"/>
    <col min="265" max="265" width="9.5703125" style="1106" bestFit="1" customWidth="1"/>
    <col min="266" max="512" width="8.5703125" style="1106"/>
    <col min="513" max="513" width="1.5703125" style="1106" customWidth="1"/>
    <col min="514" max="514" width="24.5703125" style="1106" bestFit="1" customWidth="1"/>
    <col min="515" max="515" width="14.42578125" style="1106" customWidth="1"/>
    <col min="516" max="516" width="66.140625" style="1106" customWidth="1"/>
    <col min="517" max="517" width="18.140625" style="1106" customWidth="1"/>
    <col min="518" max="518" width="13.140625" style="1106" bestFit="1" customWidth="1"/>
    <col min="519" max="519" width="13.5703125" style="1106" customWidth="1"/>
    <col min="520" max="520" width="9.5703125" style="1106" customWidth="1"/>
    <col min="521" max="521" width="9.5703125" style="1106" bestFit="1" customWidth="1"/>
    <col min="522" max="768" width="8.5703125" style="1106"/>
    <col min="769" max="769" width="1.5703125" style="1106" customWidth="1"/>
    <col min="770" max="770" width="24.5703125" style="1106" bestFit="1" customWidth="1"/>
    <col min="771" max="771" width="14.42578125" style="1106" customWidth="1"/>
    <col min="772" max="772" width="66.140625" style="1106" customWidth="1"/>
    <col min="773" max="773" width="18.140625" style="1106" customWidth="1"/>
    <col min="774" max="774" width="13.140625" style="1106" bestFit="1" customWidth="1"/>
    <col min="775" max="775" width="13.5703125" style="1106" customWidth="1"/>
    <col min="776" max="776" width="9.5703125" style="1106" customWidth="1"/>
    <col min="777" max="777" width="9.5703125" style="1106" bestFit="1" customWidth="1"/>
    <col min="778" max="1024" width="8.5703125" style="1106"/>
    <col min="1025" max="1025" width="1.5703125" style="1106" customWidth="1"/>
    <col min="1026" max="1026" width="24.5703125" style="1106" bestFit="1" customWidth="1"/>
    <col min="1027" max="1027" width="14.42578125" style="1106" customWidth="1"/>
    <col min="1028" max="1028" width="66.140625" style="1106" customWidth="1"/>
    <col min="1029" max="1029" width="18.140625" style="1106" customWidth="1"/>
    <col min="1030" max="1030" width="13.140625" style="1106" bestFit="1" customWidth="1"/>
    <col min="1031" max="1031" width="13.5703125" style="1106" customWidth="1"/>
    <col min="1032" max="1032" width="9.5703125" style="1106" customWidth="1"/>
    <col min="1033" max="1033" width="9.5703125" style="1106" bestFit="1" customWidth="1"/>
    <col min="1034" max="1280" width="8.5703125" style="1106"/>
    <col min="1281" max="1281" width="1.5703125" style="1106" customWidth="1"/>
    <col min="1282" max="1282" width="24.5703125" style="1106" bestFit="1" customWidth="1"/>
    <col min="1283" max="1283" width="14.42578125" style="1106" customWidth="1"/>
    <col min="1284" max="1284" width="66.140625" style="1106" customWidth="1"/>
    <col min="1285" max="1285" width="18.140625" style="1106" customWidth="1"/>
    <col min="1286" max="1286" width="13.140625" style="1106" bestFit="1" customWidth="1"/>
    <col min="1287" max="1287" width="13.5703125" style="1106" customWidth="1"/>
    <col min="1288" max="1288" width="9.5703125" style="1106" customWidth="1"/>
    <col min="1289" max="1289" width="9.5703125" style="1106" bestFit="1" customWidth="1"/>
    <col min="1290" max="1536" width="8.5703125" style="1106"/>
    <col min="1537" max="1537" width="1.5703125" style="1106" customWidth="1"/>
    <col min="1538" max="1538" width="24.5703125" style="1106" bestFit="1" customWidth="1"/>
    <col min="1539" max="1539" width="14.42578125" style="1106" customWidth="1"/>
    <col min="1540" max="1540" width="66.140625" style="1106" customWidth="1"/>
    <col min="1541" max="1541" width="18.140625" style="1106" customWidth="1"/>
    <col min="1542" max="1542" width="13.140625" style="1106" bestFit="1" customWidth="1"/>
    <col min="1543" max="1543" width="13.5703125" style="1106" customWidth="1"/>
    <col min="1544" max="1544" width="9.5703125" style="1106" customWidth="1"/>
    <col min="1545" max="1545" width="9.5703125" style="1106" bestFit="1" customWidth="1"/>
    <col min="1546" max="1792" width="8.5703125" style="1106"/>
    <col min="1793" max="1793" width="1.5703125" style="1106" customWidth="1"/>
    <col min="1794" max="1794" width="24.5703125" style="1106" bestFit="1" customWidth="1"/>
    <col min="1795" max="1795" width="14.42578125" style="1106" customWidth="1"/>
    <col min="1796" max="1796" width="66.140625" style="1106" customWidth="1"/>
    <col min="1797" max="1797" width="18.140625" style="1106" customWidth="1"/>
    <col min="1798" max="1798" width="13.140625" style="1106" bestFit="1" customWidth="1"/>
    <col min="1799" max="1799" width="13.5703125" style="1106" customWidth="1"/>
    <col min="1800" max="1800" width="9.5703125" style="1106" customWidth="1"/>
    <col min="1801" max="1801" width="9.5703125" style="1106" bestFit="1" customWidth="1"/>
    <col min="1802" max="2048" width="8.5703125" style="1106"/>
    <col min="2049" max="2049" width="1.5703125" style="1106" customWidth="1"/>
    <col min="2050" max="2050" width="24.5703125" style="1106" bestFit="1" customWidth="1"/>
    <col min="2051" max="2051" width="14.42578125" style="1106" customWidth="1"/>
    <col min="2052" max="2052" width="66.140625" style="1106" customWidth="1"/>
    <col min="2053" max="2053" width="18.140625" style="1106" customWidth="1"/>
    <col min="2054" max="2054" width="13.140625" style="1106" bestFit="1" customWidth="1"/>
    <col min="2055" max="2055" width="13.5703125" style="1106" customWidth="1"/>
    <col min="2056" max="2056" width="9.5703125" style="1106" customWidth="1"/>
    <col min="2057" max="2057" width="9.5703125" style="1106" bestFit="1" customWidth="1"/>
    <col min="2058" max="2304" width="8.5703125" style="1106"/>
    <col min="2305" max="2305" width="1.5703125" style="1106" customWidth="1"/>
    <col min="2306" max="2306" width="24.5703125" style="1106" bestFit="1" customWidth="1"/>
    <col min="2307" max="2307" width="14.42578125" style="1106" customWidth="1"/>
    <col min="2308" max="2308" width="66.140625" style="1106" customWidth="1"/>
    <col min="2309" max="2309" width="18.140625" style="1106" customWidth="1"/>
    <col min="2310" max="2310" width="13.140625" style="1106" bestFit="1" customWidth="1"/>
    <col min="2311" max="2311" width="13.5703125" style="1106" customWidth="1"/>
    <col min="2312" max="2312" width="9.5703125" style="1106" customWidth="1"/>
    <col min="2313" max="2313" width="9.5703125" style="1106" bestFit="1" customWidth="1"/>
    <col min="2314" max="2560" width="8.5703125" style="1106"/>
    <col min="2561" max="2561" width="1.5703125" style="1106" customWidth="1"/>
    <col min="2562" max="2562" width="24.5703125" style="1106" bestFit="1" customWidth="1"/>
    <col min="2563" max="2563" width="14.42578125" style="1106" customWidth="1"/>
    <col min="2564" max="2564" width="66.140625" style="1106" customWidth="1"/>
    <col min="2565" max="2565" width="18.140625" style="1106" customWidth="1"/>
    <col min="2566" max="2566" width="13.140625" style="1106" bestFit="1" customWidth="1"/>
    <col min="2567" max="2567" width="13.5703125" style="1106" customWidth="1"/>
    <col min="2568" max="2568" width="9.5703125" style="1106" customWidth="1"/>
    <col min="2569" max="2569" width="9.5703125" style="1106" bestFit="1" customWidth="1"/>
    <col min="2570" max="2816" width="8.5703125" style="1106"/>
    <col min="2817" max="2817" width="1.5703125" style="1106" customWidth="1"/>
    <col min="2818" max="2818" width="24.5703125" style="1106" bestFit="1" customWidth="1"/>
    <col min="2819" max="2819" width="14.42578125" style="1106" customWidth="1"/>
    <col min="2820" max="2820" width="66.140625" style="1106" customWidth="1"/>
    <col min="2821" max="2821" width="18.140625" style="1106" customWidth="1"/>
    <col min="2822" max="2822" width="13.140625" style="1106" bestFit="1" customWidth="1"/>
    <col min="2823" max="2823" width="13.5703125" style="1106" customWidth="1"/>
    <col min="2824" max="2824" width="9.5703125" style="1106" customWidth="1"/>
    <col min="2825" max="2825" width="9.5703125" style="1106" bestFit="1" customWidth="1"/>
    <col min="2826" max="3072" width="8.5703125" style="1106"/>
    <col min="3073" max="3073" width="1.5703125" style="1106" customWidth="1"/>
    <col min="3074" max="3074" width="24.5703125" style="1106" bestFit="1" customWidth="1"/>
    <col min="3075" max="3075" width="14.42578125" style="1106" customWidth="1"/>
    <col min="3076" max="3076" width="66.140625" style="1106" customWidth="1"/>
    <col min="3077" max="3077" width="18.140625" style="1106" customWidth="1"/>
    <col min="3078" max="3078" width="13.140625" style="1106" bestFit="1" customWidth="1"/>
    <col min="3079" max="3079" width="13.5703125" style="1106" customWidth="1"/>
    <col min="3080" max="3080" width="9.5703125" style="1106" customWidth="1"/>
    <col min="3081" max="3081" width="9.5703125" style="1106" bestFit="1" customWidth="1"/>
    <col min="3082" max="3328" width="8.5703125" style="1106"/>
    <col min="3329" max="3329" width="1.5703125" style="1106" customWidth="1"/>
    <col min="3330" max="3330" width="24.5703125" style="1106" bestFit="1" customWidth="1"/>
    <col min="3331" max="3331" width="14.42578125" style="1106" customWidth="1"/>
    <col min="3332" max="3332" width="66.140625" style="1106" customWidth="1"/>
    <col min="3333" max="3333" width="18.140625" style="1106" customWidth="1"/>
    <col min="3334" max="3334" width="13.140625" style="1106" bestFit="1" customWidth="1"/>
    <col min="3335" max="3335" width="13.5703125" style="1106" customWidth="1"/>
    <col min="3336" max="3336" width="9.5703125" style="1106" customWidth="1"/>
    <col min="3337" max="3337" width="9.5703125" style="1106" bestFit="1" customWidth="1"/>
    <col min="3338" max="3584" width="8.5703125" style="1106"/>
    <col min="3585" max="3585" width="1.5703125" style="1106" customWidth="1"/>
    <col min="3586" max="3586" width="24.5703125" style="1106" bestFit="1" customWidth="1"/>
    <col min="3587" max="3587" width="14.42578125" style="1106" customWidth="1"/>
    <col min="3588" max="3588" width="66.140625" style="1106" customWidth="1"/>
    <col min="3589" max="3589" width="18.140625" style="1106" customWidth="1"/>
    <col min="3590" max="3590" width="13.140625" style="1106" bestFit="1" customWidth="1"/>
    <col min="3591" max="3591" width="13.5703125" style="1106" customWidth="1"/>
    <col min="3592" max="3592" width="9.5703125" style="1106" customWidth="1"/>
    <col min="3593" max="3593" width="9.5703125" style="1106" bestFit="1" customWidth="1"/>
    <col min="3594" max="3840" width="8.5703125" style="1106"/>
    <col min="3841" max="3841" width="1.5703125" style="1106" customWidth="1"/>
    <col min="3842" max="3842" width="24.5703125" style="1106" bestFit="1" customWidth="1"/>
    <col min="3843" max="3843" width="14.42578125" style="1106" customWidth="1"/>
    <col min="3844" max="3844" width="66.140625" style="1106" customWidth="1"/>
    <col min="3845" max="3845" width="18.140625" style="1106" customWidth="1"/>
    <col min="3846" max="3846" width="13.140625" style="1106" bestFit="1" customWidth="1"/>
    <col min="3847" max="3847" width="13.5703125" style="1106" customWidth="1"/>
    <col min="3848" max="3848" width="9.5703125" style="1106" customWidth="1"/>
    <col min="3849" max="3849" width="9.5703125" style="1106" bestFit="1" customWidth="1"/>
    <col min="3850" max="4096" width="8.5703125" style="1106"/>
    <col min="4097" max="4097" width="1.5703125" style="1106" customWidth="1"/>
    <col min="4098" max="4098" width="24.5703125" style="1106" bestFit="1" customWidth="1"/>
    <col min="4099" max="4099" width="14.42578125" style="1106" customWidth="1"/>
    <col min="4100" max="4100" width="66.140625" style="1106" customWidth="1"/>
    <col min="4101" max="4101" width="18.140625" style="1106" customWidth="1"/>
    <col min="4102" max="4102" width="13.140625" style="1106" bestFit="1" customWidth="1"/>
    <col min="4103" max="4103" width="13.5703125" style="1106" customWidth="1"/>
    <col min="4104" max="4104" width="9.5703125" style="1106" customWidth="1"/>
    <col min="4105" max="4105" width="9.5703125" style="1106" bestFit="1" customWidth="1"/>
    <col min="4106" max="4352" width="8.5703125" style="1106"/>
    <col min="4353" max="4353" width="1.5703125" style="1106" customWidth="1"/>
    <col min="4354" max="4354" width="24.5703125" style="1106" bestFit="1" customWidth="1"/>
    <col min="4355" max="4355" width="14.42578125" style="1106" customWidth="1"/>
    <col min="4356" max="4356" width="66.140625" style="1106" customWidth="1"/>
    <col min="4357" max="4357" width="18.140625" style="1106" customWidth="1"/>
    <col min="4358" max="4358" width="13.140625" style="1106" bestFit="1" customWidth="1"/>
    <col min="4359" max="4359" width="13.5703125" style="1106" customWidth="1"/>
    <col min="4360" max="4360" width="9.5703125" style="1106" customWidth="1"/>
    <col min="4361" max="4361" width="9.5703125" style="1106" bestFit="1" customWidth="1"/>
    <col min="4362" max="4608" width="8.5703125" style="1106"/>
    <col min="4609" max="4609" width="1.5703125" style="1106" customWidth="1"/>
    <col min="4610" max="4610" width="24.5703125" style="1106" bestFit="1" customWidth="1"/>
    <col min="4611" max="4611" width="14.42578125" style="1106" customWidth="1"/>
    <col min="4612" max="4612" width="66.140625" style="1106" customWidth="1"/>
    <col min="4613" max="4613" width="18.140625" style="1106" customWidth="1"/>
    <col min="4614" max="4614" width="13.140625" style="1106" bestFit="1" customWidth="1"/>
    <col min="4615" max="4615" width="13.5703125" style="1106" customWidth="1"/>
    <col min="4616" max="4616" width="9.5703125" style="1106" customWidth="1"/>
    <col min="4617" max="4617" width="9.5703125" style="1106" bestFit="1" customWidth="1"/>
    <col min="4618" max="4864" width="8.5703125" style="1106"/>
    <col min="4865" max="4865" width="1.5703125" style="1106" customWidth="1"/>
    <col min="4866" max="4866" width="24.5703125" style="1106" bestFit="1" customWidth="1"/>
    <col min="4867" max="4867" width="14.42578125" style="1106" customWidth="1"/>
    <col min="4868" max="4868" width="66.140625" style="1106" customWidth="1"/>
    <col min="4869" max="4869" width="18.140625" style="1106" customWidth="1"/>
    <col min="4870" max="4870" width="13.140625" style="1106" bestFit="1" customWidth="1"/>
    <col min="4871" max="4871" width="13.5703125" style="1106" customWidth="1"/>
    <col min="4872" max="4872" width="9.5703125" style="1106" customWidth="1"/>
    <col min="4873" max="4873" width="9.5703125" style="1106" bestFit="1" customWidth="1"/>
    <col min="4874" max="5120" width="8.5703125" style="1106"/>
    <col min="5121" max="5121" width="1.5703125" style="1106" customWidth="1"/>
    <col min="5122" max="5122" width="24.5703125" style="1106" bestFit="1" customWidth="1"/>
    <col min="5123" max="5123" width="14.42578125" style="1106" customWidth="1"/>
    <col min="5124" max="5124" width="66.140625" style="1106" customWidth="1"/>
    <col min="5125" max="5125" width="18.140625" style="1106" customWidth="1"/>
    <col min="5126" max="5126" width="13.140625" style="1106" bestFit="1" customWidth="1"/>
    <col min="5127" max="5127" width="13.5703125" style="1106" customWidth="1"/>
    <col min="5128" max="5128" width="9.5703125" style="1106" customWidth="1"/>
    <col min="5129" max="5129" width="9.5703125" style="1106" bestFit="1" customWidth="1"/>
    <col min="5130" max="5376" width="8.5703125" style="1106"/>
    <col min="5377" max="5377" width="1.5703125" style="1106" customWidth="1"/>
    <col min="5378" max="5378" width="24.5703125" style="1106" bestFit="1" customWidth="1"/>
    <col min="5379" max="5379" width="14.42578125" style="1106" customWidth="1"/>
    <col min="5380" max="5380" width="66.140625" style="1106" customWidth="1"/>
    <col min="5381" max="5381" width="18.140625" style="1106" customWidth="1"/>
    <col min="5382" max="5382" width="13.140625" style="1106" bestFit="1" customWidth="1"/>
    <col min="5383" max="5383" width="13.5703125" style="1106" customWidth="1"/>
    <col min="5384" max="5384" width="9.5703125" style="1106" customWidth="1"/>
    <col min="5385" max="5385" width="9.5703125" style="1106" bestFit="1" customWidth="1"/>
    <col min="5386" max="5632" width="8.5703125" style="1106"/>
    <col min="5633" max="5633" width="1.5703125" style="1106" customWidth="1"/>
    <col min="5634" max="5634" width="24.5703125" style="1106" bestFit="1" customWidth="1"/>
    <col min="5635" max="5635" width="14.42578125" style="1106" customWidth="1"/>
    <col min="5636" max="5636" width="66.140625" style="1106" customWidth="1"/>
    <col min="5637" max="5637" width="18.140625" style="1106" customWidth="1"/>
    <col min="5638" max="5638" width="13.140625" style="1106" bestFit="1" customWidth="1"/>
    <col min="5639" max="5639" width="13.5703125" style="1106" customWidth="1"/>
    <col min="5640" max="5640" width="9.5703125" style="1106" customWidth="1"/>
    <col min="5641" max="5641" width="9.5703125" style="1106" bestFit="1" customWidth="1"/>
    <col min="5642" max="5888" width="8.5703125" style="1106"/>
    <col min="5889" max="5889" width="1.5703125" style="1106" customWidth="1"/>
    <col min="5890" max="5890" width="24.5703125" style="1106" bestFit="1" customWidth="1"/>
    <col min="5891" max="5891" width="14.42578125" style="1106" customWidth="1"/>
    <col min="5892" max="5892" width="66.140625" style="1106" customWidth="1"/>
    <col min="5893" max="5893" width="18.140625" style="1106" customWidth="1"/>
    <col min="5894" max="5894" width="13.140625" style="1106" bestFit="1" customWidth="1"/>
    <col min="5895" max="5895" width="13.5703125" style="1106" customWidth="1"/>
    <col min="5896" max="5896" width="9.5703125" style="1106" customWidth="1"/>
    <col min="5897" max="5897" width="9.5703125" style="1106" bestFit="1" customWidth="1"/>
    <col min="5898" max="6144" width="8.5703125" style="1106"/>
    <col min="6145" max="6145" width="1.5703125" style="1106" customWidth="1"/>
    <col min="6146" max="6146" width="24.5703125" style="1106" bestFit="1" customWidth="1"/>
    <col min="6147" max="6147" width="14.42578125" style="1106" customWidth="1"/>
    <col min="6148" max="6148" width="66.140625" style="1106" customWidth="1"/>
    <col min="6149" max="6149" width="18.140625" style="1106" customWidth="1"/>
    <col min="6150" max="6150" width="13.140625" style="1106" bestFit="1" customWidth="1"/>
    <col min="6151" max="6151" width="13.5703125" style="1106" customWidth="1"/>
    <col min="6152" max="6152" width="9.5703125" style="1106" customWidth="1"/>
    <col min="6153" max="6153" width="9.5703125" style="1106" bestFit="1" customWidth="1"/>
    <col min="6154" max="6400" width="8.5703125" style="1106"/>
    <col min="6401" max="6401" width="1.5703125" style="1106" customWidth="1"/>
    <col min="6402" max="6402" width="24.5703125" style="1106" bestFit="1" customWidth="1"/>
    <col min="6403" max="6403" width="14.42578125" style="1106" customWidth="1"/>
    <col min="6404" max="6404" width="66.140625" style="1106" customWidth="1"/>
    <col min="6405" max="6405" width="18.140625" style="1106" customWidth="1"/>
    <col min="6406" max="6406" width="13.140625" style="1106" bestFit="1" customWidth="1"/>
    <col min="6407" max="6407" width="13.5703125" style="1106" customWidth="1"/>
    <col min="6408" max="6408" width="9.5703125" style="1106" customWidth="1"/>
    <col min="6409" max="6409" width="9.5703125" style="1106" bestFit="1" customWidth="1"/>
    <col min="6410" max="6656" width="8.5703125" style="1106"/>
    <col min="6657" max="6657" width="1.5703125" style="1106" customWidth="1"/>
    <col min="6658" max="6658" width="24.5703125" style="1106" bestFit="1" customWidth="1"/>
    <col min="6659" max="6659" width="14.42578125" style="1106" customWidth="1"/>
    <col min="6660" max="6660" width="66.140625" style="1106" customWidth="1"/>
    <col min="6661" max="6661" width="18.140625" style="1106" customWidth="1"/>
    <col min="6662" max="6662" width="13.140625" style="1106" bestFit="1" customWidth="1"/>
    <col min="6663" max="6663" width="13.5703125" style="1106" customWidth="1"/>
    <col min="6664" max="6664" width="9.5703125" style="1106" customWidth="1"/>
    <col min="6665" max="6665" width="9.5703125" style="1106" bestFit="1" customWidth="1"/>
    <col min="6666" max="6912" width="8.5703125" style="1106"/>
    <col min="6913" max="6913" width="1.5703125" style="1106" customWidth="1"/>
    <col min="6914" max="6914" width="24.5703125" style="1106" bestFit="1" customWidth="1"/>
    <col min="6915" max="6915" width="14.42578125" style="1106" customWidth="1"/>
    <col min="6916" max="6916" width="66.140625" style="1106" customWidth="1"/>
    <col min="6917" max="6917" width="18.140625" style="1106" customWidth="1"/>
    <col min="6918" max="6918" width="13.140625" style="1106" bestFit="1" customWidth="1"/>
    <col min="6919" max="6919" width="13.5703125" style="1106" customWidth="1"/>
    <col min="6920" max="6920" width="9.5703125" style="1106" customWidth="1"/>
    <col min="6921" max="6921" width="9.5703125" style="1106" bestFit="1" customWidth="1"/>
    <col min="6922" max="7168" width="8.5703125" style="1106"/>
    <col min="7169" max="7169" width="1.5703125" style="1106" customWidth="1"/>
    <col min="7170" max="7170" width="24.5703125" style="1106" bestFit="1" customWidth="1"/>
    <col min="7171" max="7171" width="14.42578125" style="1106" customWidth="1"/>
    <col min="7172" max="7172" width="66.140625" style="1106" customWidth="1"/>
    <col min="7173" max="7173" width="18.140625" style="1106" customWidth="1"/>
    <col min="7174" max="7174" width="13.140625" style="1106" bestFit="1" customWidth="1"/>
    <col min="7175" max="7175" width="13.5703125" style="1106" customWidth="1"/>
    <col min="7176" max="7176" width="9.5703125" style="1106" customWidth="1"/>
    <col min="7177" max="7177" width="9.5703125" style="1106" bestFit="1" customWidth="1"/>
    <col min="7178" max="7424" width="8.5703125" style="1106"/>
    <col min="7425" max="7425" width="1.5703125" style="1106" customWidth="1"/>
    <col min="7426" max="7426" width="24.5703125" style="1106" bestFit="1" customWidth="1"/>
    <col min="7427" max="7427" width="14.42578125" style="1106" customWidth="1"/>
    <col min="7428" max="7428" width="66.140625" style="1106" customWidth="1"/>
    <col min="7429" max="7429" width="18.140625" style="1106" customWidth="1"/>
    <col min="7430" max="7430" width="13.140625" style="1106" bestFit="1" customWidth="1"/>
    <col min="7431" max="7431" width="13.5703125" style="1106" customWidth="1"/>
    <col min="7432" max="7432" width="9.5703125" style="1106" customWidth="1"/>
    <col min="7433" max="7433" width="9.5703125" style="1106" bestFit="1" customWidth="1"/>
    <col min="7434" max="7680" width="8.5703125" style="1106"/>
    <col min="7681" max="7681" width="1.5703125" style="1106" customWidth="1"/>
    <col min="7682" max="7682" width="24.5703125" style="1106" bestFit="1" customWidth="1"/>
    <col min="7683" max="7683" width="14.42578125" style="1106" customWidth="1"/>
    <col min="7684" max="7684" width="66.140625" style="1106" customWidth="1"/>
    <col min="7685" max="7685" width="18.140625" style="1106" customWidth="1"/>
    <col min="7686" max="7686" width="13.140625" style="1106" bestFit="1" customWidth="1"/>
    <col min="7687" max="7687" width="13.5703125" style="1106" customWidth="1"/>
    <col min="7688" max="7688" width="9.5703125" style="1106" customWidth="1"/>
    <col min="7689" max="7689" width="9.5703125" style="1106" bestFit="1" customWidth="1"/>
    <col min="7690" max="7936" width="8.5703125" style="1106"/>
    <col min="7937" max="7937" width="1.5703125" style="1106" customWidth="1"/>
    <col min="7938" max="7938" width="24.5703125" style="1106" bestFit="1" customWidth="1"/>
    <col min="7939" max="7939" width="14.42578125" style="1106" customWidth="1"/>
    <col min="7940" max="7940" width="66.140625" style="1106" customWidth="1"/>
    <col min="7941" max="7941" width="18.140625" style="1106" customWidth="1"/>
    <col min="7942" max="7942" width="13.140625" style="1106" bestFit="1" customWidth="1"/>
    <col min="7943" max="7943" width="13.5703125" style="1106" customWidth="1"/>
    <col min="7944" max="7944" width="9.5703125" style="1106" customWidth="1"/>
    <col min="7945" max="7945" width="9.5703125" style="1106" bestFit="1" customWidth="1"/>
    <col min="7946" max="8192" width="8.5703125" style="1106"/>
    <col min="8193" max="8193" width="1.5703125" style="1106" customWidth="1"/>
    <col min="8194" max="8194" width="24.5703125" style="1106" bestFit="1" customWidth="1"/>
    <col min="8195" max="8195" width="14.42578125" style="1106" customWidth="1"/>
    <col min="8196" max="8196" width="66.140625" style="1106" customWidth="1"/>
    <col min="8197" max="8197" width="18.140625" style="1106" customWidth="1"/>
    <col min="8198" max="8198" width="13.140625" style="1106" bestFit="1" customWidth="1"/>
    <col min="8199" max="8199" width="13.5703125" style="1106" customWidth="1"/>
    <col min="8200" max="8200" width="9.5703125" style="1106" customWidth="1"/>
    <col min="8201" max="8201" width="9.5703125" style="1106" bestFit="1" customWidth="1"/>
    <col min="8202" max="8448" width="8.5703125" style="1106"/>
    <col min="8449" max="8449" width="1.5703125" style="1106" customWidth="1"/>
    <col min="8450" max="8450" width="24.5703125" style="1106" bestFit="1" customWidth="1"/>
    <col min="8451" max="8451" width="14.42578125" style="1106" customWidth="1"/>
    <col min="8452" max="8452" width="66.140625" style="1106" customWidth="1"/>
    <col min="8453" max="8453" width="18.140625" style="1106" customWidth="1"/>
    <col min="8454" max="8454" width="13.140625" style="1106" bestFit="1" customWidth="1"/>
    <col min="8455" max="8455" width="13.5703125" style="1106" customWidth="1"/>
    <col min="8456" max="8456" width="9.5703125" style="1106" customWidth="1"/>
    <col min="8457" max="8457" width="9.5703125" style="1106" bestFit="1" customWidth="1"/>
    <col min="8458" max="8704" width="8.5703125" style="1106"/>
    <col min="8705" max="8705" width="1.5703125" style="1106" customWidth="1"/>
    <col min="8706" max="8706" width="24.5703125" style="1106" bestFit="1" customWidth="1"/>
    <col min="8707" max="8707" width="14.42578125" style="1106" customWidth="1"/>
    <col min="8708" max="8708" width="66.140625" style="1106" customWidth="1"/>
    <col min="8709" max="8709" width="18.140625" style="1106" customWidth="1"/>
    <col min="8710" max="8710" width="13.140625" style="1106" bestFit="1" customWidth="1"/>
    <col min="8711" max="8711" width="13.5703125" style="1106" customWidth="1"/>
    <col min="8712" max="8712" width="9.5703125" style="1106" customWidth="1"/>
    <col min="8713" max="8713" width="9.5703125" style="1106" bestFit="1" customWidth="1"/>
    <col min="8714" max="8960" width="8.5703125" style="1106"/>
    <col min="8961" max="8961" width="1.5703125" style="1106" customWidth="1"/>
    <col min="8962" max="8962" width="24.5703125" style="1106" bestFit="1" customWidth="1"/>
    <col min="8963" max="8963" width="14.42578125" style="1106" customWidth="1"/>
    <col min="8964" max="8964" width="66.140625" style="1106" customWidth="1"/>
    <col min="8965" max="8965" width="18.140625" style="1106" customWidth="1"/>
    <col min="8966" max="8966" width="13.140625" style="1106" bestFit="1" customWidth="1"/>
    <col min="8967" max="8967" width="13.5703125" style="1106" customWidth="1"/>
    <col min="8968" max="8968" width="9.5703125" style="1106" customWidth="1"/>
    <col min="8969" max="8969" width="9.5703125" style="1106" bestFit="1" customWidth="1"/>
    <col min="8970" max="9216" width="8.5703125" style="1106"/>
    <col min="9217" max="9217" width="1.5703125" style="1106" customWidth="1"/>
    <col min="9218" max="9218" width="24.5703125" style="1106" bestFit="1" customWidth="1"/>
    <col min="9219" max="9219" width="14.42578125" style="1106" customWidth="1"/>
    <col min="9220" max="9220" width="66.140625" style="1106" customWidth="1"/>
    <col min="9221" max="9221" width="18.140625" style="1106" customWidth="1"/>
    <col min="9222" max="9222" width="13.140625" style="1106" bestFit="1" customWidth="1"/>
    <col min="9223" max="9223" width="13.5703125" style="1106" customWidth="1"/>
    <col min="9224" max="9224" width="9.5703125" style="1106" customWidth="1"/>
    <col min="9225" max="9225" width="9.5703125" style="1106" bestFit="1" customWidth="1"/>
    <col min="9226" max="9472" width="8.5703125" style="1106"/>
    <col min="9473" max="9473" width="1.5703125" style="1106" customWidth="1"/>
    <col min="9474" max="9474" width="24.5703125" style="1106" bestFit="1" customWidth="1"/>
    <col min="9475" max="9475" width="14.42578125" style="1106" customWidth="1"/>
    <col min="9476" max="9476" width="66.140625" style="1106" customWidth="1"/>
    <col min="9477" max="9477" width="18.140625" style="1106" customWidth="1"/>
    <col min="9478" max="9478" width="13.140625" style="1106" bestFit="1" customWidth="1"/>
    <col min="9479" max="9479" width="13.5703125" style="1106" customWidth="1"/>
    <col min="9480" max="9480" width="9.5703125" style="1106" customWidth="1"/>
    <col min="9481" max="9481" width="9.5703125" style="1106" bestFit="1" customWidth="1"/>
    <col min="9482" max="9728" width="8.5703125" style="1106"/>
    <col min="9729" max="9729" width="1.5703125" style="1106" customWidth="1"/>
    <col min="9730" max="9730" width="24.5703125" style="1106" bestFit="1" customWidth="1"/>
    <col min="9731" max="9731" width="14.42578125" style="1106" customWidth="1"/>
    <col min="9732" max="9732" width="66.140625" style="1106" customWidth="1"/>
    <col min="9733" max="9733" width="18.140625" style="1106" customWidth="1"/>
    <col min="9734" max="9734" width="13.140625" style="1106" bestFit="1" customWidth="1"/>
    <col min="9735" max="9735" width="13.5703125" style="1106" customWidth="1"/>
    <col min="9736" max="9736" width="9.5703125" style="1106" customWidth="1"/>
    <col min="9737" max="9737" width="9.5703125" style="1106" bestFit="1" customWidth="1"/>
    <col min="9738" max="9984" width="8.5703125" style="1106"/>
    <col min="9985" max="9985" width="1.5703125" style="1106" customWidth="1"/>
    <col min="9986" max="9986" width="24.5703125" style="1106" bestFit="1" customWidth="1"/>
    <col min="9987" max="9987" width="14.42578125" style="1106" customWidth="1"/>
    <col min="9988" max="9988" width="66.140625" style="1106" customWidth="1"/>
    <col min="9989" max="9989" width="18.140625" style="1106" customWidth="1"/>
    <col min="9990" max="9990" width="13.140625" style="1106" bestFit="1" customWidth="1"/>
    <col min="9991" max="9991" width="13.5703125" style="1106" customWidth="1"/>
    <col min="9992" max="9992" width="9.5703125" style="1106" customWidth="1"/>
    <col min="9993" max="9993" width="9.5703125" style="1106" bestFit="1" customWidth="1"/>
    <col min="9994" max="10240" width="8.5703125" style="1106"/>
    <col min="10241" max="10241" width="1.5703125" style="1106" customWidth="1"/>
    <col min="10242" max="10242" width="24.5703125" style="1106" bestFit="1" customWidth="1"/>
    <col min="10243" max="10243" width="14.42578125" style="1106" customWidth="1"/>
    <col min="10244" max="10244" width="66.140625" style="1106" customWidth="1"/>
    <col min="10245" max="10245" width="18.140625" style="1106" customWidth="1"/>
    <col min="10246" max="10246" width="13.140625" style="1106" bestFit="1" customWidth="1"/>
    <col min="10247" max="10247" width="13.5703125" style="1106" customWidth="1"/>
    <col min="10248" max="10248" width="9.5703125" style="1106" customWidth="1"/>
    <col min="10249" max="10249" width="9.5703125" style="1106" bestFit="1" customWidth="1"/>
    <col min="10250" max="10496" width="8.5703125" style="1106"/>
    <col min="10497" max="10497" width="1.5703125" style="1106" customWidth="1"/>
    <col min="10498" max="10498" width="24.5703125" style="1106" bestFit="1" customWidth="1"/>
    <col min="10499" max="10499" width="14.42578125" style="1106" customWidth="1"/>
    <col min="10500" max="10500" width="66.140625" style="1106" customWidth="1"/>
    <col min="10501" max="10501" width="18.140625" style="1106" customWidth="1"/>
    <col min="10502" max="10502" width="13.140625" style="1106" bestFit="1" customWidth="1"/>
    <col min="10503" max="10503" width="13.5703125" style="1106" customWidth="1"/>
    <col min="10504" max="10504" width="9.5703125" style="1106" customWidth="1"/>
    <col min="10505" max="10505" width="9.5703125" style="1106" bestFit="1" customWidth="1"/>
    <col min="10506" max="10752" width="8.5703125" style="1106"/>
    <col min="10753" max="10753" width="1.5703125" style="1106" customWidth="1"/>
    <col min="10754" max="10754" width="24.5703125" style="1106" bestFit="1" customWidth="1"/>
    <col min="10755" max="10755" width="14.42578125" style="1106" customWidth="1"/>
    <col min="10756" max="10756" width="66.140625" style="1106" customWidth="1"/>
    <col min="10757" max="10757" width="18.140625" style="1106" customWidth="1"/>
    <col min="10758" max="10758" width="13.140625" style="1106" bestFit="1" customWidth="1"/>
    <col min="10759" max="10759" width="13.5703125" style="1106" customWidth="1"/>
    <col min="10760" max="10760" width="9.5703125" style="1106" customWidth="1"/>
    <col min="10761" max="10761" width="9.5703125" style="1106" bestFit="1" customWidth="1"/>
    <col min="10762" max="11008" width="8.5703125" style="1106"/>
    <col min="11009" max="11009" width="1.5703125" style="1106" customWidth="1"/>
    <col min="11010" max="11010" width="24.5703125" style="1106" bestFit="1" customWidth="1"/>
    <col min="11011" max="11011" width="14.42578125" style="1106" customWidth="1"/>
    <col min="11012" max="11012" width="66.140625" style="1106" customWidth="1"/>
    <col min="11013" max="11013" width="18.140625" style="1106" customWidth="1"/>
    <col min="11014" max="11014" width="13.140625" style="1106" bestFit="1" customWidth="1"/>
    <col min="11015" max="11015" width="13.5703125" style="1106" customWidth="1"/>
    <col min="11016" max="11016" width="9.5703125" style="1106" customWidth="1"/>
    <col min="11017" max="11017" width="9.5703125" style="1106" bestFit="1" customWidth="1"/>
    <col min="11018" max="11264" width="8.5703125" style="1106"/>
    <col min="11265" max="11265" width="1.5703125" style="1106" customWidth="1"/>
    <col min="11266" max="11266" width="24.5703125" style="1106" bestFit="1" customWidth="1"/>
    <col min="11267" max="11267" width="14.42578125" style="1106" customWidth="1"/>
    <col min="11268" max="11268" width="66.140625" style="1106" customWidth="1"/>
    <col min="11269" max="11269" width="18.140625" style="1106" customWidth="1"/>
    <col min="11270" max="11270" width="13.140625" style="1106" bestFit="1" customWidth="1"/>
    <col min="11271" max="11271" width="13.5703125" style="1106" customWidth="1"/>
    <col min="11272" max="11272" width="9.5703125" style="1106" customWidth="1"/>
    <col min="11273" max="11273" width="9.5703125" style="1106" bestFit="1" customWidth="1"/>
    <col min="11274" max="11520" width="8.5703125" style="1106"/>
    <col min="11521" max="11521" width="1.5703125" style="1106" customWidth="1"/>
    <col min="11522" max="11522" width="24.5703125" style="1106" bestFit="1" customWidth="1"/>
    <col min="11523" max="11523" width="14.42578125" style="1106" customWidth="1"/>
    <col min="11524" max="11524" width="66.140625" style="1106" customWidth="1"/>
    <col min="11525" max="11525" width="18.140625" style="1106" customWidth="1"/>
    <col min="11526" max="11526" width="13.140625" style="1106" bestFit="1" customWidth="1"/>
    <col min="11527" max="11527" width="13.5703125" style="1106" customWidth="1"/>
    <col min="11528" max="11528" width="9.5703125" style="1106" customWidth="1"/>
    <col min="11529" max="11529" width="9.5703125" style="1106" bestFit="1" customWidth="1"/>
    <col min="11530" max="11776" width="8.5703125" style="1106"/>
    <col min="11777" max="11777" width="1.5703125" style="1106" customWidth="1"/>
    <col min="11778" max="11778" width="24.5703125" style="1106" bestFit="1" customWidth="1"/>
    <col min="11779" max="11779" width="14.42578125" style="1106" customWidth="1"/>
    <col min="11780" max="11780" width="66.140625" style="1106" customWidth="1"/>
    <col min="11781" max="11781" width="18.140625" style="1106" customWidth="1"/>
    <col min="11782" max="11782" width="13.140625" style="1106" bestFit="1" customWidth="1"/>
    <col min="11783" max="11783" width="13.5703125" style="1106" customWidth="1"/>
    <col min="11784" max="11784" width="9.5703125" style="1106" customWidth="1"/>
    <col min="11785" max="11785" width="9.5703125" style="1106" bestFit="1" customWidth="1"/>
    <col min="11786" max="12032" width="8.5703125" style="1106"/>
    <col min="12033" max="12033" width="1.5703125" style="1106" customWidth="1"/>
    <col min="12034" max="12034" width="24.5703125" style="1106" bestFit="1" customWidth="1"/>
    <col min="12035" max="12035" width="14.42578125" style="1106" customWidth="1"/>
    <col min="12036" max="12036" width="66.140625" style="1106" customWidth="1"/>
    <col min="12037" max="12037" width="18.140625" style="1106" customWidth="1"/>
    <col min="12038" max="12038" width="13.140625" style="1106" bestFit="1" customWidth="1"/>
    <col min="12039" max="12039" width="13.5703125" style="1106" customWidth="1"/>
    <col min="12040" max="12040" width="9.5703125" style="1106" customWidth="1"/>
    <col min="12041" max="12041" width="9.5703125" style="1106" bestFit="1" customWidth="1"/>
    <col min="12042" max="12288" width="8.5703125" style="1106"/>
    <col min="12289" max="12289" width="1.5703125" style="1106" customWidth="1"/>
    <col min="12290" max="12290" width="24.5703125" style="1106" bestFit="1" customWidth="1"/>
    <col min="12291" max="12291" width="14.42578125" style="1106" customWidth="1"/>
    <col min="12292" max="12292" width="66.140625" style="1106" customWidth="1"/>
    <col min="12293" max="12293" width="18.140625" style="1106" customWidth="1"/>
    <col min="12294" max="12294" width="13.140625" style="1106" bestFit="1" customWidth="1"/>
    <col min="12295" max="12295" width="13.5703125" style="1106" customWidth="1"/>
    <col min="12296" max="12296" width="9.5703125" style="1106" customWidth="1"/>
    <col min="12297" max="12297" width="9.5703125" style="1106" bestFit="1" customWidth="1"/>
    <col min="12298" max="12544" width="8.5703125" style="1106"/>
    <col min="12545" max="12545" width="1.5703125" style="1106" customWidth="1"/>
    <col min="12546" max="12546" width="24.5703125" style="1106" bestFit="1" customWidth="1"/>
    <col min="12547" max="12547" width="14.42578125" style="1106" customWidth="1"/>
    <col min="12548" max="12548" width="66.140625" style="1106" customWidth="1"/>
    <col min="12549" max="12549" width="18.140625" style="1106" customWidth="1"/>
    <col min="12550" max="12550" width="13.140625" style="1106" bestFit="1" customWidth="1"/>
    <col min="12551" max="12551" width="13.5703125" style="1106" customWidth="1"/>
    <col min="12552" max="12552" width="9.5703125" style="1106" customWidth="1"/>
    <col min="12553" max="12553" width="9.5703125" style="1106" bestFit="1" customWidth="1"/>
    <col min="12554" max="12800" width="8.5703125" style="1106"/>
    <col min="12801" max="12801" width="1.5703125" style="1106" customWidth="1"/>
    <col min="12802" max="12802" width="24.5703125" style="1106" bestFit="1" customWidth="1"/>
    <col min="12803" max="12803" width="14.42578125" style="1106" customWidth="1"/>
    <col min="12804" max="12804" width="66.140625" style="1106" customWidth="1"/>
    <col min="12805" max="12805" width="18.140625" style="1106" customWidth="1"/>
    <col min="12806" max="12806" width="13.140625" style="1106" bestFit="1" customWidth="1"/>
    <col min="12807" max="12807" width="13.5703125" style="1106" customWidth="1"/>
    <col min="12808" max="12808" width="9.5703125" style="1106" customWidth="1"/>
    <col min="12809" max="12809" width="9.5703125" style="1106" bestFit="1" customWidth="1"/>
    <col min="12810" max="13056" width="8.5703125" style="1106"/>
    <col min="13057" max="13057" width="1.5703125" style="1106" customWidth="1"/>
    <col min="13058" max="13058" width="24.5703125" style="1106" bestFit="1" customWidth="1"/>
    <col min="13059" max="13059" width="14.42578125" style="1106" customWidth="1"/>
    <col min="13060" max="13060" width="66.140625" style="1106" customWidth="1"/>
    <col min="13061" max="13061" width="18.140625" style="1106" customWidth="1"/>
    <col min="13062" max="13062" width="13.140625" style="1106" bestFit="1" customWidth="1"/>
    <col min="13063" max="13063" width="13.5703125" style="1106" customWidth="1"/>
    <col min="13064" max="13064" width="9.5703125" style="1106" customWidth="1"/>
    <col min="13065" max="13065" width="9.5703125" style="1106" bestFit="1" customWidth="1"/>
    <col min="13066" max="13312" width="8.5703125" style="1106"/>
    <col min="13313" max="13313" width="1.5703125" style="1106" customWidth="1"/>
    <col min="13314" max="13314" width="24.5703125" style="1106" bestFit="1" customWidth="1"/>
    <col min="13315" max="13315" width="14.42578125" style="1106" customWidth="1"/>
    <col min="13316" max="13316" width="66.140625" style="1106" customWidth="1"/>
    <col min="13317" max="13317" width="18.140625" style="1106" customWidth="1"/>
    <col min="13318" max="13318" width="13.140625" style="1106" bestFit="1" customWidth="1"/>
    <col min="13319" max="13319" width="13.5703125" style="1106" customWidth="1"/>
    <col min="13320" max="13320" width="9.5703125" style="1106" customWidth="1"/>
    <col min="13321" max="13321" width="9.5703125" style="1106" bestFit="1" customWidth="1"/>
    <col min="13322" max="13568" width="8.5703125" style="1106"/>
    <col min="13569" max="13569" width="1.5703125" style="1106" customWidth="1"/>
    <col min="13570" max="13570" width="24.5703125" style="1106" bestFit="1" customWidth="1"/>
    <col min="13571" max="13571" width="14.42578125" style="1106" customWidth="1"/>
    <col min="13572" max="13572" width="66.140625" style="1106" customWidth="1"/>
    <col min="13573" max="13573" width="18.140625" style="1106" customWidth="1"/>
    <col min="13574" max="13574" width="13.140625" style="1106" bestFit="1" customWidth="1"/>
    <col min="13575" max="13575" width="13.5703125" style="1106" customWidth="1"/>
    <col min="13576" max="13576" width="9.5703125" style="1106" customWidth="1"/>
    <col min="13577" max="13577" width="9.5703125" style="1106" bestFit="1" customWidth="1"/>
    <col min="13578" max="13824" width="8.5703125" style="1106"/>
    <col min="13825" max="13825" width="1.5703125" style="1106" customWidth="1"/>
    <col min="13826" max="13826" width="24.5703125" style="1106" bestFit="1" customWidth="1"/>
    <col min="13827" max="13827" width="14.42578125" style="1106" customWidth="1"/>
    <col min="13828" max="13828" width="66.140625" style="1106" customWidth="1"/>
    <col min="13829" max="13829" width="18.140625" style="1106" customWidth="1"/>
    <col min="13830" max="13830" width="13.140625" style="1106" bestFit="1" customWidth="1"/>
    <col min="13831" max="13831" width="13.5703125" style="1106" customWidth="1"/>
    <col min="13832" max="13832" width="9.5703125" style="1106" customWidth="1"/>
    <col min="13833" max="13833" width="9.5703125" style="1106" bestFit="1" customWidth="1"/>
    <col min="13834" max="14080" width="8.5703125" style="1106"/>
    <col min="14081" max="14081" width="1.5703125" style="1106" customWidth="1"/>
    <col min="14082" max="14082" width="24.5703125" style="1106" bestFit="1" customWidth="1"/>
    <col min="14083" max="14083" width="14.42578125" style="1106" customWidth="1"/>
    <col min="14084" max="14084" width="66.140625" style="1106" customWidth="1"/>
    <col min="14085" max="14085" width="18.140625" style="1106" customWidth="1"/>
    <col min="14086" max="14086" width="13.140625" style="1106" bestFit="1" customWidth="1"/>
    <col min="14087" max="14087" width="13.5703125" style="1106" customWidth="1"/>
    <col min="14088" max="14088" width="9.5703125" style="1106" customWidth="1"/>
    <col min="14089" max="14089" width="9.5703125" style="1106" bestFit="1" customWidth="1"/>
    <col min="14090" max="14336" width="8.5703125" style="1106"/>
    <col min="14337" max="14337" width="1.5703125" style="1106" customWidth="1"/>
    <col min="14338" max="14338" width="24.5703125" style="1106" bestFit="1" customWidth="1"/>
    <col min="14339" max="14339" width="14.42578125" style="1106" customWidth="1"/>
    <col min="14340" max="14340" width="66.140625" style="1106" customWidth="1"/>
    <col min="14341" max="14341" width="18.140625" style="1106" customWidth="1"/>
    <col min="14342" max="14342" width="13.140625" style="1106" bestFit="1" customWidth="1"/>
    <col min="14343" max="14343" width="13.5703125" style="1106" customWidth="1"/>
    <col min="14344" max="14344" width="9.5703125" style="1106" customWidth="1"/>
    <col min="14345" max="14345" width="9.5703125" style="1106" bestFit="1" customWidth="1"/>
    <col min="14346" max="14592" width="8.5703125" style="1106"/>
    <col min="14593" max="14593" width="1.5703125" style="1106" customWidth="1"/>
    <col min="14594" max="14594" width="24.5703125" style="1106" bestFit="1" customWidth="1"/>
    <col min="14595" max="14595" width="14.42578125" style="1106" customWidth="1"/>
    <col min="14596" max="14596" width="66.140625" style="1106" customWidth="1"/>
    <col min="14597" max="14597" width="18.140625" style="1106" customWidth="1"/>
    <col min="14598" max="14598" width="13.140625" style="1106" bestFit="1" customWidth="1"/>
    <col min="14599" max="14599" width="13.5703125" style="1106" customWidth="1"/>
    <col min="14600" max="14600" width="9.5703125" style="1106" customWidth="1"/>
    <col min="14601" max="14601" width="9.5703125" style="1106" bestFit="1" customWidth="1"/>
    <col min="14602" max="14848" width="8.5703125" style="1106"/>
    <col min="14849" max="14849" width="1.5703125" style="1106" customWidth="1"/>
    <col min="14850" max="14850" width="24.5703125" style="1106" bestFit="1" customWidth="1"/>
    <col min="14851" max="14851" width="14.42578125" style="1106" customWidth="1"/>
    <col min="14852" max="14852" width="66.140625" style="1106" customWidth="1"/>
    <col min="14853" max="14853" width="18.140625" style="1106" customWidth="1"/>
    <col min="14854" max="14854" width="13.140625" style="1106" bestFit="1" customWidth="1"/>
    <col min="14855" max="14855" width="13.5703125" style="1106" customWidth="1"/>
    <col min="14856" max="14856" width="9.5703125" style="1106" customWidth="1"/>
    <col min="14857" max="14857" width="9.5703125" style="1106" bestFit="1" customWidth="1"/>
    <col min="14858" max="15104" width="8.5703125" style="1106"/>
    <col min="15105" max="15105" width="1.5703125" style="1106" customWidth="1"/>
    <col min="15106" max="15106" width="24.5703125" style="1106" bestFit="1" customWidth="1"/>
    <col min="15107" max="15107" width="14.42578125" style="1106" customWidth="1"/>
    <col min="15108" max="15108" width="66.140625" style="1106" customWidth="1"/>
    <col min="15109" max="15109" width="18.140625" style="1106" customWidth="1"/>
    <col min="15110" max="15110" width="13.140625" style="1106" bestFit="1" customWidth="1"/>
    <col min="15111" max="15111" width="13.5703125" style="1106" customWidth="1"/>
    <col min="15112" max="15112" width="9.5703125" style="1106" customWidth="1"/>
    <col min="15113" max="15113" width="9.5703125" style="1106" bestFit="1" customWidth="1"/>
    <col min="15114" max="15360" width="8.5703125" style="1106"/>
    <col min="15361" max="15361" width="1.5703125" style="1106" customWidth="1"/>
    <col min="15362" max="15362" width="24.5703125" style="1106" bestFit="1" customWidth="1"/>
    <col min="15363" max="15363" width="14.42578125" style="1106" customWidth="1"/>
    <col min="15364" max="15364" width="66.140625" style="1106" customWidth="1"/>
    <col min="15365" max="15365" width="18.140625" style="1106" customWidth="1"/>
    <col min="15366" max="15366" width="13.140625" style="1106" bestFit="1" customWidth="1"/>
    <col min="15367" max="15367" width="13.5703125" style="1106" customWidth="1"/>
    <col min="15368" max="15368" width="9.5703125" style="1106" customWidth="1"/>
    <col min="15369" max="15369" width="9.5703125" style="1106" bestFit="1" customWidth="1"/>
    <col min="15370" max="15616" width="8.5703125" style="1106"/>
    <col min="15617" max="15617" width="1.5703125" style="1106" customWidth="1"/>
    <col min="15618" max="15618" width="24.5703125" style="1106" bestFit="1" customWidth="1"/>
    <col min="15619" max="15619" width="14.42578125" style="1106" customWidth="1"/>
    <col min="15620" max="15620" width="66.140625" style="1106" customWidth="1"/>
    <col min="15621" max="15621" width="18.140625" style="1106" customWidth="1"/>
    <col min="15622" max="15622" width="13.140625" style="1106" bestFit="1" customWidth="1"/>
    <col min="15623" max="15623" width="13.5703125" style="1106" customWidth="1"/>
    <col min="15624" max="15624" width="9.5703125" style="1106" customWidth="1"/>
    <col min="15625" max="15625" width="9.5703125" style="1106" bestFit="1" customWidth="1"/>
    <col min="15626" max="15872" width="8.5703125" style="1106"/>
    <col min="15873" max="15873" width="1.5703125" style="1106" customWidth="1"/>
    <col min="15874" max="15874" width="24.5703125" style="1106" bestFit="1" customWidth="1"/>
    <col min="15875" max="15875" width="14.42578125" style="1106" customWidth="1"/>
    <col min="15876" max="15876" width="66.140625" style="1106" customWidth="1"/>
    <col min="15877" max="15877" width="18.140625" style="1106" customWidth="1"/>
    <col min="15878" max="15878" width="13.140625" style="1106" bestFit="1" customWidth="1"/>
    <col min="15879" max="15879" width="13.5703125" style="1106" customWidth="1"/>
    <col min="15880" max="15880" width="9.5703125" style="1106" customWidth="1"/>
    <col min="15881" max="15881" width="9.5703125" style="1106" bestFit="1" customWidth="1"/>
    <col min="15882" max="16128" width="8.5703125" style="1106"/>
    <col min="16129" max="16129" width="1.5703125" style="1106" customWidth="1"/>
    <col min="16130" max="16130" width="24.5703125" style="1106" bestFit="1" customWidth="1"/>
    <col min="16131" max="16131" width="14.42578125" style="1106" customWidth="1"/>
    <col min="16132" max="16132" width="66.140625" style="1106" customWidth="1"/>
    <col min="16133" max="16133" width="18.140625" style="1106" customWidth="1"/>
    <col min="16134" max="16134" width="13.140625" style="1106" bestFit="1" customWidth="1"/>
    <col min="16135" max="16135" width="13.5703125" style="1106" customWidth="1"/>
    <col min="16136" max="16136" width="9.5703125" style="1106" customWidth="1"/>
    <col min="16137" max="16137" width="9.5703125" style="1106" bestFit="1" customWidth="1"/>
    <col min="16138" max="16384" width="8.5703125" style="1106"/>
  </cols>
  <sheetData>
    <row r="1" spans="1:15" ht="12.95">
      <c r="A1" s="1104"/>
      <c r="B1" s="1105"/>
      <c r="C1" s="1104"/>
      <c r="D1" s="1104"/>
      <c r="E1" s="351" t="s">
        <v>118</v>
      </c>
      <c r="F1" s="352"/>
      <c r="G1" s="352"/>
      <c r="H1" s="352"/>
      <c r="I1" s="352"/>
      <c r="J1" s="352"/>
      <c r="K1" s="352"/>
      <c r="L1" s="352"/>
    </row>
    <row r="2" spans="1:15" ht="36" customHeight="1">
      <c r="A2" s="1104"/>
      <c r="B2" s="1105"/>
      <c r="C2" s="1104"/>
      <c r="D2" s="1104"/>
      <c r="E2" s="2494" t="s">
        <v>257</v>
      </c>
      <c r="F2" s="2495"/>
      <c r="G2" s="350" t="s">
        <v>120</v>
      </c>
      <c r="H2" s="350"/>
      <c r="I2" s="353"/>
      <c r="J2" s="353"/>
      <c r="K2" s="353"/>
      <c r="L2" s="354"/>
    </row>
    <row r="3" spans="1:15" ht="12.95">
      <c r="A3" s="1104"/>
      <c r="B3" s="1105"/>
      <c r="C3" s="1104"/>
      <c r="D3" s="1104"/>
      <c r="E3" s="355" t="s">
        <v>121</v>
      </c>
      <c r="F3" s="356"/>
      <c r="G3" s="741" t="s">
        <v>13069</v>
      </c>
      <c r="H3" s="742"/>
      <c r="I3" s="357"/>
      <c r="J3" s="357"/>
      <c r="K3" s="357"/>
      <c r="L3" s="358"/>
    </row>
    <row r="4" spans="1:15" ht="12.95">
      <c r="A4" s="1104"/>
      <c r="B4" s="1105"/>
      <c r="C4" s="1104"/>
      <c r="D4" s="1104"/>
      <c r="E4" s="355" t="s">
        <v>123</v>
      </c>
      <c r="F4" s="356"/>
      <c r="G4" s="2496" t="s">
        <v>13070</v>
      </c>
      <c r="H4" s="2497"/>
      <c r="I4" s="357"/>
      <c r="J4" s="357"/>
      <c r="K4" s="357"/>
      <c r="L4" s="358"/>
    </row>
    <row r="5" spans="1:15" ht="12.95">
      <c r="A5" s="1104"/>
      <c r="B5" s="1105"/>
      <c r="C5" s="1104"/>
      <c r="D5" s="1104"/>
      <c r="E5" s="355" t="s">
        <v>20</v>
      </c>
      <c r="F5" s="356"/>
      <c r="G5" s="420">
        <v>44512</v>
      </c>
      <c r="H5" s="742"/>
      <c r="I5" s="357"/>
      <c r="J5" s="357"/>
      <c r="K5" s="357"/>
      <c r="L5" s="358"/>
    </row>
    <row r="6" spans="1:15" ht="12.95">
      <c r="A6" s="1104"/>
      <c r="B6" s="1105"/>
      <c r="C6" s="1104"/>
      <c r="D6" s="1104"/>
      <c r="E6" s="355" t="s">
        <v>125</v>
      </c>
      <c r="F6" s="356"/>
      <c r="G6" s="742" t="s">
        <v>13071</v>
      </c>
      <c r="H6" s="742"/>
      <c r="I6" s="357"/>
      <c r="J6" s="357"/>
      <c r="K6" s="357"/>
      <c r="L6" s="358"/>
    </row>
    <row r="7" spans="1:15" ht="12.95">
      <c r="A7" s="1104"/>
      <c r="B7" s="1105"/>
      <c r="C7" s="1104"/>
      <c r="D7" s="1104"/>
      <c r="E7" s="355" t="s">
        <v>127</v>
      </c>
      <c r="F7" s="356"/>
      <c r="G7" s="741"/>
      <c r="H7" s="742"/>
      <c r="I7" s="357"/>
      <c r="J7" s="357"/>
      <c r="K7" s="357"/>
      <c r="L7" s="358"/>
    </row>
    <row r="8" spans="1:15">
      <c r="A8" s="1104"/>
      <c r="B8" s="1105"/>
      <c r="C8" s="1104"/>
      <c r="D8" s="1104"/>
      <c r="E8" s="1104"/>
      <c r="F8" s="1104"/>
      <c r="G8" s="1104"/>
      <c r="H8" s="1104"/>
      <c r="I8" s="1104"/>
      <c r="J8" s="1104"/>
      <c r="K8" s="1104"/>
      <c r="L8" s="1104"/>
    </row>
    <row r="9" spans="1:15" ht="12.95">
      <c r="A9" s="1104"/>
      <c r="B9" s="569" t="s">
        <v>179</v>
      </c>
      <c r="C9" s="570"/>
      <c r="D9" s="571" t="s">
        <v>180</v>
      </c>
      <c r="E9" s="571"/>
      <c r="F9" s="575"/>
      <c r="G9" s="575"/>
      <c r="H9" s="575"/>
      <c r="I9" s="575"/>
      <c r="J9" s="575"/>
      <c r="K9" s="575"/>
      <c r="L9" s="572"/>
    </row>
    <row r="10" spans="1:15" ht="26.1">
      <c r="A10" s="1104"/>
      <c r="B10" s="739" t="s">
        <v>259</v>
      </c>
      <c r="C10" s="739" t="s">
        <v>260</v>
      </c>
      <c r="D10" s="739" t="s">
        <v>131</v>
      </c>
      <c r="E10" s="573" t="s">
        <v>13072</v>
      </c>
      <c r="F10" s="573" t="s">
        <v>13073</v>
      </c>
      <c r="G10" s="573" t="s">
        <v>13074</v>
      </c>
      <c r="H10" s="573"/>
      <c r="I10" s="573"/>
      <c r="J10" s="573"/>
      <c r="K10" s="573" t="s">
        <v>13075</v>
      </c>
      <c r="L10" s="739" t="s">
        <v>262</v>
      </c>
    </row>
    <row r="11" spans="1:15" ht="12.95">
      <c r="A11" s="1104"/>
      <c r="B11" s="740"/>
      <c r="C11" s="740"/>
      <c r="D11" s="740"/>
      <c r="E11" s="574"/>
      <c r="F11" s="574"/>
      <c r="G11" s="574"/>
      <c r="H11" s="574"/>
      <c r="I11" s="574"/>
      <c r="J11" s="574"/>
      <c r="K11" s="574"/>
      <c r="L11" s="740"/>
    </row>
    <row r="12" spans="1:15" s="359" customFormat="1" ht="12.95">
      <c r="B12" s="1107" t="s">
        <v>323</v>
      </c>
      <c r="C12" s="1108"/>
      <c r="D12" s="1109" t="s">
        <v>324</v>
      </c>
      <c r="E12" s="1110"/>
      <c r="F12" s="581"/>
      <c r="G12" s="581"/>
      <c r="H12" s="581"/>
      <c r="I12" s="581"/>
      <c r="J12" s="581"/>
      <c r="K12" s="1111">
        <f>K14</f>
        <v>300</v>
      </c>
      <c r="L12" s="376" t="s">
        <v>275</v>
      </c>
      <c r="M12" s="1106"/>
    </row>
    <row r="13" spans="1:15" s="98" customFormat="1" ht="12.95">
      <c r="A13" s="116"/>
      <c r="B13" s="1921" t="s">
        <v>332</v>
      </c>
      <c r="C13" s="120"/>
      <c r="D13" s="121" t="s">
        <v>333</v>
      </c>
      <c r="E13" s="528"/>
      <c r="F13" s="120"/>
      <c r="G13" s="122"/>
      <c r="H13" s="122"/>
      <c r="I13" s="529"/>
      <c r="J13" s="529"/>
      <c r="K13" s="2504"/>
      <c r="L13" s="2504"/>
      <c r="M13" s="731"/>
      <c r="N13" s="731"/>
      <c r="O13" s="731"/>
    </row>
    <row r="14" spans="1:15" s="98" customFormat="1" ht="12.95">
      <c r="A14" s="116"/>
      <c r="B14" s="1922" t="s">
        <v>334</v>
      </c>
      <c r="C14" s="112" t="s">
        <v>335</v>
      </c>
      <c r="D14" s="113" t="s">
        <v>336</v>
      </c>
      <c r="E14" s="131">
        <v>120</v>
      </c>
      <c r="F14" s="112">
        <v>2.5</v>
      </c>
      <c r="G14" s="114"/>
      <c r="H14" s="114"/>
      <c r="I14" s="114"/>
      <c r="J14" s="304"/>
      <c r="K14" s="369">
        <f>E14*F14</f>
        <v>300</v>
      </c>
      <c r="L14" s="2280"/>
      <c r="M14" s="305"/>
      <c r="N14" s="732"/>
      <c r="O14" s="733"/>
    </row>
    <row r="15" spans="1:15" s="98" customFormat="1" ht="12.95">
      <c r="A15" s="116"/>
      <c r="B15" s="1922"/>
      <c r="C15" s="112"/>
      <c r="D15" s="113"/>
      <c r="E15" s="131"/>
      <c r="F15" s="112"/>
      <c r="G15" s="114"/>
      <c r="H15" s="114"/>
      <c r="I15" s="307"/>
      <c r="J15" s="307"/>
      <c r="K15" s="308"/>
      <c r="L15" s="731"/>
      <c r="M15" s="305"/>
      <c r="N15" s="731"/>
      <c r="O15" s="731"/>
    </row>
    <row r="16" spans="1:15" s="359" customFormat="1" ht="12.95">
      <c r="B16" s="576" t="s">
        <v>348</v>
      </c>
      <c r="C16" s="577"/>
      <c r="D16" s="578" t="s">
        <v>349</v>
      </c>
      <c r="E16" s="579"/>
      <c r="F16" s="579"/>
      <c r="G16" s="579"/>
      <c r="H16" s="579"/>
      <c r="I16" s="579"/>
      <c r="J16" s="579"/>
      <c r="K16" s="579"/>
      <c r="L16" s="580"/>
      <c r="M16" s="1106"/>
    </row>
    <row r="17" spans="2:18" s="359" customFormat="1" ht="12.95">
      <c r="B17" s="1107" t="s">
        <v>371</v>
      </c>
      <c r="C17" s="1108" t="s">
        <v>13076</v>
      </c>
      <c r="D17" s="1109" t="s">
        <v>13077</v>
      </c>
      <c r="E17" s="1110"/>
      <c r="F17" s="581"/>
      <c r="G17" s="581"/>
      <c r="H17" s="581"/>
      <c r="I17" s="581"/>
      <c r="J17" s="581"/>
      <c r="K17" s="1111">
        <f>SUM(K18:K27)</f>
        <v>87.809999999999988</v>
      </c>
      <c r="L17" s="376" t="s">
        <v>347</v>
      </c>
      <c r="M17" s="1106"/>
    </row>
    <row r="18" spans="2:18" s="359" customFormat="1">
      <c r="D18" s="582" t="s">
        <v>13078</v>
      </c>
      <c r="E18" s="583"/>
      <c r="F18" s="584"/>
      <c r="G18" s="584"/>
      <c r="H18" s="584"/>
      <c r="I18" s="584"/>
      <c r="J18" s="584"/>
      <c r="K18" s="369">
        <v>4.88</v>
      </c>
      <c r="M18" s="1106"/>
    </row>
    <row r="19" spans="2:18" s="359" customFormat="1" ht="12.95">
      <c r="B19" s="585"/>
      <c r="C19" s="1112"/>
      <c r="D19" s="370" t="s">
        <v>13079</v>
      </c>
      <c r="E19" s="372"/>
      <c r="F19" s="369"/>
      <c r="G19" s="369"/>
      <c r="H19" s="369"/>
      <c r="I19" s="369"/>
      <c r="J19" s="369"/>
      <c r="K19" s="369">
        <v>5.0199999999999996</v>
      </c>
      <c r="L19" s="586"/>
      <c r="M19" s="1106"/>
    </row>
    <row r="20" spans="2:18" s="359" customFormat="1" ht="12.95">
      <c r="B20" s="585"/>
      <c r="C20" s="1112"/>
      <c r="D20" s="370" t="s">
        <v>13080</v>
      </c>
      <c r="E20" s="372"/>
      <c r="F20" s="369"/>
      <c r="G20" s="369"/>
      <c r="H20" s="369"/>
      <c r="I20" s="369"/>
      <c r="J20" s="369"/>
      <c r="K20" s="369">
        <v>10.8</v>
      </c>
      <c r="L20" s="586"/>
      <c r="M20" s="1106"/>
    </row>
    <row r="21" spans="2:18" s="359" customFormat="1" ht="12.95">
      <c r="B21" s="585"/>
      <c r="C21" s="1112"/>
      <c r="D21" s="370" t="s">
        <v>13081</v>
      </c>
      <c r="E21" s="372"/>
      <c r="F21" s="369"/>
      <c r="G21" s="369"/>
      <c r="H21" s="369"/>
      <c r="I21" s="369"/>
      <c r="J21" s="369"/>
      <c r="K21" s="369">
        <v>10.78</v>
      </c>
      <c r="L21" s="586"/>
      <c r="M21" s="1106"/>
    </row>
    <row r="22" spans="2:18" s="359" customFormat="1" ht="12.95">
      <c r="B22" s="585"/>
      <c r="C22" s="1112"/>
      <c r="D22" s="370" t="s">
        <v>13082</v>
      </c>
      <c r="E22" s="372"/>
      <c r="F22" s="369"/>
      <c r="G22" s="369"/>
      <c r="H22" s="369"/>
      <c r="I22" s="369"/>
      <c r="J22" s="369"/>
      <c r="K22" s="369">
        <v>2.5</v>
      </c>
      <c r="L22" s="586"/>
      <c r="M22" s="1106"/>
    </row>
    <row r="23" spans="2:18" s="359" customFormat="1" ht="12.95">
      <c r="B23" s="585"/>
      <c r="C23" s="1112"/>
      <c r="D23" s="370" t="s">
        <v>13083</v>
      </c>
      <c r="E23" s="372"/>
      <c r="F23" s="369"/>
      <c r="G23" s="369"/>
      <c r="H23" s="369"/>
      <c r="I23" s="369"/>
      <c r="J23" s="369"/>
      <c r="K23" s="369">
        <v>4.55</v>
      </c>
      <c r="L23" s="586"/>
      <c r="M23" s="1106"/>
      <c r="R23" s="359">
        <f>300/2.5</f>
        <v>120</v>
      </c>
    </row>
    <row r="24" spans="2:18" s="359" customFormat="1" ht="12.95">
      <c r="B24" s="585"/>
      <c r="C24" s="1112"/>
      <c r="D24" s="370" t="s">
        <v>13084</v>
      </c>
      <c r="E24" s="372"/>
      <c r="F24" s="369"/>
      <c r="G24" s="369"/>
      <c r="H24" s="369"/>
      <c r="I24" s="369"/>
      <c r="J24" s="369"/>
      <c r="K24" s="369">
        <v>5.38</v>
      </c>
      <c r="L24" s="586"/>
      <c r="M24" s="1106"/>
    </row>
    <row r="25" spans="2:18" s="359" customFormat="1" ht="12.95">
      <c r="B25" s="585"/>
      <c r="C25" s="1112"/>
      <c r="D25" s="370" t="s">
        <v>13085</v>
      </c>
      <c r="E25" s="372"/>
      <c r="F25" s="369"/>
      <c r="G25" s="369"/>
      <c r="H25" s="369"/>
      <c r="I25" s="369"/>
      <c r="J25" s="369"/>
      <c r="K25" s="369">
        <v>5.43</v>
      </c>
      <c r="L25" s="586"/>
      <c r="M25" s="1106"/>
    </row>
    <row r="26" spans="2:18" s="359" customFormat="1" ht="12.95">
      <c r="B26" s="585"/>
      <c r="C26" s="1112"/>
      <c r="D26" s="361" t="s">
        <v>13086</v>
      </c>
      <c r="E26" s="361"/>
      <c r="F26" s="361"/>
      <c r="G26" s="361"/>
      <c r="H26" s="361"/>
      <c r="I26" s="361"/>
      <c r="J26" s="361"/>
      <c r="K26" s="360">
        <v>14.86</v>
      </c>
      <c r="L26" s="586"/>
      <c r="M26" s="1106"/>
    </row>
    <row r="27" spans="2:18" s="359" customFormat="1" ht="12.95">
      <c r="B27" s="585"/>
      <c r="C27" s="1112"/>
      <c r="D27" s="361" t="s">
        <v>13087</v>
      </c>
      <c r="E27" s="361"/>
      <c r="F27" s="361"/>
      <c r="G27" s="361"/>
      <c r="H27" s="361"/>
      <c r="I27" s="361"/>
      <c r="J27" s="361"/>
      <c r="K27" s="360">
        <v>23.61</v>
      </c>
      <c r="L27" s="586"/>
      <c r="M27" s="1106"/>
    </row>
    <row r="28" spans="2:18" s="359" customFormat="1" ht="12.95">
      <c r="B28" s="1113" t="s">
        <v>360</v>
      </c>
      <c r="C28" s="1114" t="s">
        <v>13088</v>
      </c>
      <c r="D28" s="1115" t="s">
        <v>13089</v>
      </c>
      <c r="E28" s="1116"/>
      <c r="F28" s="1117"/>
      <c r="G28" s="1117"/>
      <c r="H28" s="1117"/>
      <c r="I28" s="1117"/>
      <c r="J28" s="1117"/>
      <c r="K28" s="1118">
        <f>SUM(K29:K37)</f>
        <v>58.82</v>
      </c>
      <c r="L28" s="1119" t="s">
        <v>347</v>
      </c>
      <c r="M28" s="1106"/>
    </row>
    <row r="29" spans="2:18" s="359" customFormat="1">
      <c r="B29" s="360"/>
      <c r="C29" s="361"/>
      <c r="D29" s="1120" t="s">
        <v>13078</v>
      </c>
      <c r="E29" s="1121"/>
      <c r="F29" s="1122"/>
      <c r="G29" s="1122"/>
      <c r="H29" s="1122"/>
      <c r="I29" s="1122"/>
      <c r="J29" s="1122"/>
      <c r="K29" s="1123">
        <v>4.88</v>
      </c>
      <c r="L29" s="360"/>
      <c r="M29" s="1106"/>
    </row>
    <row r="30" spans="2:18" s="359" customFormat="1">
      <c r="B30" s="360"/>
      <c r="C30" s="361"/>
      <c r="D30" s="1124" t="s">
        <v>13079</v>
      </c>
      <c r="E30" s="1125"/>
      <c r="F30" s="1123"/>
      <c r="G30" s="1123"/>
      <c r="H30" s="1123"/>
      <c r="I30" s="1123"/>
      <c r="J30" s="1123"/>
      <c r="K30" s="1123">
        <v>5.0199999999999996</v>
      </c>
      <c r="L30" s="360"/>
      <c r="M30" s="1106"/>
    </row>
    <row r="31" spans="2:18" s="359" customFormat="1">
      <c r="B31" s="360"/>
      <c r="C31" s="361"/>
      <c r="D31" s="1124" t="s">
        <v>13090</v>
      </c>
      <c r="E31" s="1125"/>
      <c r="F31" s="1123"/>
      <c r="G31" s="1123"/>
      <c r="H31" s="1123"/>
      <c r="I31" s="1123"/>
      <c r="J31" s="1123"/>
      <c r="K31" s="1123">
        <v>9.48</v>
      </c>
      <c r="L31" s="360"/>
      <c r="M31" s="1106"/>
    </row>
    <row r="32" spans="2:18" s="359" customFormat="1">
      <c r="B32" s="360"/>
      <c r="C32" s="361"/>
      <c r="D32" s="1124" t="s">
        <v>13080</v>
      </c>
      <c r="E32" s="1125"/>
      <c r="F32" s="1123"/>
      <c r="G32" s="1123"/>
      <c r="H32" s="1123"/>
      <c r="I32" s="1123"/>
      <c r="J32" s="1123"/>
      <c r="K32" s="1123">
        <v>10.8</v>
      </c>
      <c r="L32" s="360"/>
      <c r="M32" s="1106"/>
    </row>
    <row r="33" spans="2:13" s="359" customFormat="1">
      <c r="B33" s="360"/>
      <c r="C33" s="361"/>
      <c r="D33" s="1124" t="s">
        <v>13081</v>
      </c>
      <c r="E33" s="1125"/>
      <c r="F33" s="1123"/>
      <c r="G33" s="1123"/>
      <c r="H33" s="1123"/>
      <c r="I33" s="1123"/>
      <c r="J33" s="1123"/>
      <c r="K33" s="1123">
        <v>10.78</v>
      </c>
      <c r="L33" s="360"/>
      <c r="M33" s="1106"/>
    </row>
    <row r="34" spans="2:13" s="359" customFormat="1">
      <c r="B34" s="360"/>
      <c r="C34" s="361"/>
      <c r="D34" s="1124" t="s">
        <v>13082</v>
      </c>
      <c r="E34" s="1125"/>
      <c r="F34" s="1123"/>
      <c r="G34" s="1123"/>
      <c r="H34" s="1123"/>
      <c r="I34" s="1123"/>
      <c r="J34" s="1123"/>
      <c r="K34" s="1123">
        <v>2.5</v>
      </c>
      <c r="L34" s="360"/>
      <c r="M34" s="1106"/>
    </row>
    <row r="35" spans="2:13" s="359" customFormat="1">
      <c r="B35" s="360"/>
      <c r="C35" s="361"/>
      <c r="D35" s="1124" t="s">
        <v>13083</v>
      </c>
      <c r="E35" s="1125"/>
      <c r="F35" s="1123"/>
      <c r="G35" s="1123"/>
      <c r="H35" s="1123"/>
      <c r="I35" s="1123"/>
      <c r="J35" s="1123"/>
      <c r="K35" s="1123">
        <v>4.55</v>
      </c>
      <c r="L35" s="360"/>
      <c r="M35" s="1106"/>
    </row>
    <row r="36" spans="2:13" s="359" customFormat="1">
      <c r="B36" s="360"/>
      <c r="C36" s="361"/>
      <c r="D36" s="1124" t="s">
        <v>13084</v>
      </c>
      <c r="E36" s="1125"/>
      <c r="F36" s="1123"/>
      <c r="G36" s="1123"/>
      <c r="H36" s="1123"/>
      <c r="I36" s="1123"/>
      <c r="J36" s="1123"/>
      <c r="K36" s="1123">
        <v>5.38</v>
      </c>
      <c r="L36" s="360"/>
      <c r="M36" s="1106"/>
    </row>
    <row r="37" spans="2:13" s="359" customFormat="1">
      <c r="B37" s="360"/>
      <c r="C37" s="361"/>
      <c r="D37" s="1124" t="s">
        <v>13085</v>
      </c>
      <c r="E37" s="1125"/>
      <c r="F37" s="1123"/>
      <c r="G37" s="1123"/>
      <c r="H37" s="1123"/>
      <c r="I37" s="1123"/>
      <c r="J37" s="1123"/>
      <c r="K37" s="1123">
        <v>5.43</v>
      </c>
      <c r="L37" s="360"/>
      <c r="M37" s="1106"/>
    </row>
    <row r="38" spans="2:13" s="359" customFormat="1">
      <c r="B38" s="587" t="s">
        <v>365</v>
      </c>
      <c r="C38" s="1108" t="s">
        <v>366</v>
      </c>
      <c r="D38" s="374" t="s">
        <v>13091</v>
      </c>
      <c r="E38" s="374"/>
      <c r="F38" s="374"/>
      <c r="G38" s="374"/>
      <c r="H38" s="374"/>
      <c r="I38" s="374"/>
      <c r="J38" s="374"/>
      <c r="K38" s="588">
        <f>SUM(K40:K52)</f>
        <v>68.799900000000008</v>
      </c>
      <c r="L38" s="589" t="s">
        <v>275</v>
      </c>
      <c r="M38" s="1106"/>
    </row>
    <row r="39" spans="2:13" s="359" customFormat="1" ht="12.95">
      <c r="B39" s="585"/>
      <c r="C39" s="1112"/>
      <c r="D39" s="590"/>
      <c r="E39" s="1126" t="s">
        <v>13092</v>
      </c>
      <c r="F39" s="1126" t="s">
        <v>13093</v>
      </c>
      <c r="G39" s="361"/>
      <c r="H39" s="361"/>
      <c r="I39" s="361"/>
      <c r="J39" s="361"/>
      <c r="K39" s="360"/>
      <c r="L39" s="586"/>
      <c r="M39" s="1106"/>
    </row>
    <row r="40" spans="2:13" s="359" customFormat="1" ht="12.95">
      <c r="B40" s="585"/>
      <c r="C40" s="1112"/>
      <c r="D40" s="361" t="s">
        <v>13094</v>
      </c>
      <c r="E40" s="362">
        <v>0.2</v>
      </c>
      <c r="F40" s="362">
        <v>2</v>
      </c>
      <c r="G40" s="361"/>
      <c r="H40" s="361"/>
      <c r="I40" s="361"/>
      <c r="J40" s="361"/>
      <c r="K40" s="360">
        <f>E40*F40</f>
        <v>0.4</v>
      </c>
      <c r="L40" s="586"/>
      <c r="M40" s="1106"/>
    </row>
    <row r="41" spans="2:13" s="359" customFormat="1" ht="12.95">
      <c r="B41" s="585"/>
      <c r="C41" s="1112"/>
      <c r="D41" s="361" t="s">
        <v>13095</v>
      </c>
      <c r="E41" s="362">
        <v>0.9</v>
      </c>
      <c r="F41" s="362">
        <v>2</v>
      </c>
      <c r="G41" s="361"/>
      <c r="H41" s="361"/>
      <c r="I41" s="361"/>
      <c r="J41" s="361"/>
      <c r="K41" s="360">
        <f t="shared" ref="K41:K52" si="0">E41*F41</f>
        <v>1.8</v>
      </c>
      <c r="L41" s="586"/>
      <c r="M41" s="1106"/>
    </row>
    <row r="42" spans="2:13" s="359" customFormat="1" ht="12.95">
      <c r="B42" s="585"/>
      <c r="C42" s="1112"/>
      <c r="D42" s="361" t="s">
        <v>13096</v>
      </c>
      <c r="E42" s="362">
        <v>1.35</v>
      </c>
      <c r="F42" s="362">
        <v>2.4300000000000002</v>
      </c>
      <c r="G42" s="361"/>
      <c r="H42" s="361"/>
      <c r="I42" s="361"/>
      <c r="J42" s="361"/>
      <c r="K42" s="362">
        <f t="shared" si="0"/>
        <v>3.2805000000000004</v>
      </c>
      <c r="L42" s="586"/>
      <c r="M42" s="1106"/>
    </row>
    <row r="43" spans="2:13" s="359" customFormat="1" ht="12.95">
      <c r="B43" s="585"/>
      <c r="C43" s="1112"/>
      <c r="D43" s="361" t="s">
        <v>13097</v>
      </c>
      <c r="E43" s="362">
        <v>3.38</v>
      </c>
      <c r="F43" s="362">
        <v>2.4300000000000002</v>
      </c>
      <c r="G43" s="361"/>
      <c r="H43" s="361"/>
      <c r="I43" s="361"/>
      <c r="J43" s="361"/>
      <c r="K43" s="362">
        <f t="shared" si="0"/>
        <v>8.2134</v>
      </c>
      <c r="L43" s="586"/>
      <c r="M43" s="1106"/>
    </row>
    <row r="44" spans="2:13" s="359" customFormat="1" ht="12.95">
      <c r="B44" s="585"/>
      <c r="C44" s="1112"/>
      <c r="D44" s="361" t="s">
        <v>13098</v>
      </c>
      <c r="E44" s="362">
        <v>1.68</v>
      </c>
      <c r="F44" s="362">
        <v>2</v>
      </c>
      <c r="G44" s="361"/>
      <c r="H44" s="361"/>
      <c r="I44" s="361"/>
      <c r="J44" s="361"/>
      <c r="K44" s="362">
        <f t="shared" si="0"/>
        <v>3.36</v>
      </c>
      <c r="L44" s="586"/>
      <c r="M44" s="1106"/>
    </row>
    <row r="45" spans="2:13" s="359" customFormat="1" ht="12.95">
      <c r="B45" s="585"/>
      <c r="C45" s="1112"/>
      <c r="D45" s="361" t="s">
        <v>13099</v>
      </c>
      <c r="E45" s="362">
        <v>8.1199999999999992</v>
      </c>
      <c r="F45" s="362">
        <v>2.4300000000000002</v>
      </c>
      <c r="G45" s="361"/>
      <c r="H45" s="361"/>
      <c r="I45" s="361"/>
      <c r="J45" s="361"/>
      <c r="K45" s="362">
        <f t="shared" si="0"/>
        <v>19.7316</v>
      </c>
      <c r="L45" s="586"/>
      <c r="M45" s="1106"/>
    </row>
    <row r="46" spans="2:13" s="359" customFormat="1" ht="12.95">
      <c r="B46" s="585"/>
      <c r="C46" s="1112"/>
      <c r="D46" s="361" t="s">
        <v>13100</v>
      </c>
      <c r="E46" s="362">
        <v>1.6</v>
      </c>
      <c r="F46" s="362">
        <v>2</v>
      </c>
      <c r="G46" s="361"/>
      <c r="H46" s="361"/>
      <c r="I46" s="361"/>
      <c r="J46" s="361"/>
      <c r="K46" s="362">
        <f t="shared" si="0"/>
        <v>3.2</v>
      </c>
      <c r="L46" s="586"/>
      <c r="M46" s="1106"/>
    </row>
    <row r="47" spans="2:13" s="359" customFormat="1" ht="12.95">
      <c r="B47" s="585"/>
      <c r="C47" s="1112"/>
      <c r="D47" s="361" t="s">
        <v>13101</v>
      </c>
      <c r="E47" s="362">
        <v>0.25</v>
      </c>
      <c r="F47" s="362">
        <v>2.46</v>
      </c>
      <c r="G47" s="361"/>
      <c r="H47" s="361"/>
      <c r="I47" s="361"/>
      <c r="J47" s="361"/>
      <c r="K47" s="362">
        <f t="shared" si="0"/>
        <v>0.61499999999999999</v>
      </c>
      <c r="L47" s="586"/>
      <c r="M47" s="1106"/>
    </row>
    <row r="48" spans="2:13" s="359" customFormat="1" ht="12.95">
      <c r="B48" s="585"/>
      <c r="C48" s="1112"/>
      <c r="D48" s="361" t="s">
        <v>13102</v>
      </c>
      <c r="E48" s="362">
        <v>2.41</v>
      </c>
      <c r="F48" s="362">
        <v>2.46</v>
      </c>
      <c r="G48" s="361"/>
      <c r="H48" s="361"/>
      <c r="I48" s="361"/>
      <c r="J48" s="361"/>
      <c r="K48" s="362">
        <f t="shared" si="0"/>
        <v>5.9286000000000003</v>
      </c>
      <c r="L48" s="586"/>
      <c r="M48" s="1106"/>
    </row>
    <row r="49" spans="1:13" s="359" customFormat="1" ht="12.95">
      <c r="B49" s="585"/>
      <c r="C49" s="1112"/>
      <c r="D49" s="361" t="s">
        <v>13103</v>
      </c>
      <c r="E49" s="362">
        <v>4.0599999999999996</v>
      </c>
      <c r="F49" s="362">
        <v>2.46</v>
      </c>
      <c r="G49" s="361"/>
      <c r="H49" s="361"/>
      <c r="I49" s="361"/>
      <c r="J49" s="361"/>
      <c r="K49" s="362">
        <f t="shared" si="0"/>
        <v>9.9875999999999987</v>
      </c>
      <c r="L49" s="586"/>
      <c r="M49" s="1106"/>
    </row>
    <row r="50" spans="1:13" s="359" customFormat="1" ht="12.95">
      <c r="B50" s="585"/>
      <c r="C50" s="1112"/>
      <c r="D50" s="361" t="s">
        <v>13104</v>
      </c>
      <c r="E50" s="362">
        <v>3.67</v>
      </c>
      <c r="F50" s="362">
        <v>2.46</v>
      </c>
      <c r="G50" s="361"/>
      <c r="H50" s="361"/>
      <c r="I50" s="361"/>
      <c r="J50" s="361"/>
      <c r="K50" s="362">
        <f t="shared" si="0"/>
        <v>9.0282</v>
      </c>
      <c r="L50" s="586"/>
      <c r="M50" s="1106"/>
    </row>
    <row r="51" spans="1:13" s="359" customFormat="1" ht="12.95">
      <c r="B51" s="585"/>
      <c r="C51" s="1112"/>
      <c r="D51" s="361" t="s">
        <v>13105</v>
      </c>
      <c r="E51" s="362">
        <v>0.45</v>
      </c>
      <c r="F51" s="362">
        <v>2.1</v>
      </c>
      <c r="G51" s="361"/>
      <c r="H51" s="361"/>
      <c r="I51" s="361"/>
      <c r="J51" s="361"/>
      <c r="K51" s="362">
        <f t="shared" si="0"/>
        <v>0.94500000000000006</v>
      </c>
      <c r="L51" s="586"/>
      <c r="M51" s="1106"/>
    </row>
    <row r="52" spans="1:13" s="359" customFormat="1" ht="12.95">
      <c r="B52" s="585"/>
      <c r="C52" s="1112"/>
      <c r="D52" s="361" t="s">
        <v>13106</v>
      </c>
      <c r="E52" s="362">
        <v>1.1000000000000001</v>
      </c>
      <c r="F52" s="362">
        <v>2.1</v>
      </c>
      <c r="G52" s="361"/>
      <c r="H52" s="361"/>
      <c r="I52" s="361"/>
      <c r="J52" s="361"/>
      <c r="K52" s="362">
        <f t="shared" si="0"/>
        <v>2.3100000000000005</v>
      </c>
      <c r="L52" s="586"/>
      <c r="M52" s="1106"/>
    </row>
    <row r="53" spans="1:13" s="359" customFormat="1">
      <c r="B53" s="587"/>
      <c r="C53" s="1108" t="s">
        <v>355</v>
      </c>
      <c r="D53" s="374" t="s">
        <v>13107</v>
      </c>
      <c r="E53" s="588"/>
      <c r="F53" s="588"/>
      <c r="G53" s="374"/>
      <c r="H53" s="374"/>
      <c r="I53" s="374"/>
      <c r="J53" s="374"/>
      <c r="K53" s="588">
        <f>SUM(K54:K57)</f>
        <v>6</v>
      </c>
      <c r="L53" s="1127" t="s">
        <v>13108</v>
      </c>
      <c r="M53" s="1128"/>
    </row>
    <row r="54" spans="1:13" s="359" customFormat="1" ht="12.95">
      <c r="B54" s="585"/>
      <c r="C54" s="1112"/>
      <c r="D54" s="590" t="s">
        <v>13109</v>
      </c>
      <c r="E54" s="362"/>
      <c r="F54" s="362"/>
      <c r="G54" s="361"/>
      <c r="H54" s="361"/>
      <c r="I54" s="361"/>
      <c r="J54" s="361"/>
      <c r="K54" s="362">
        <v>1</v>
      </c>
      <c r="L54" s="586"/>
      <c r="M54" s="1106"/>
    </row>
    <row r="55" spans="1:13" s="359" customFormat="1" ht="12.95">
      <c r="B55" s="585"/>
      <c r="C55" s="1112"/>
      <c r="D55" s="361" t="s">
        <v>13110</v>
      </c>
      <c r="E55" s="362"/>
      <c r="F55" s="362"/>
      <c r="G55" s="361"/>
      <c r="H55" s="361"/>
      <c r="I55" s="361"/>
      <c r="J55" s="361"/>
      <c r="K55" s="362">
        <v>2</v>
      </c>
      <c r="L55" s="586"/>
      <c r="M55" s="1106"/>
    </row>
    <row r="56" spans="1:13" s="359" customFormat="1" ht="12.95">
      <c r="B56" s="585"/>
      <c r="C56" s="1112"/>
      <c r="D56" s="590" t="s">
        <v>13111</v>
      </c>
      <c r="E56" s="362"/>
      <c r="F56" s="362"/>
      <c r="G56" s="361"/>
      <c r="H56" s="361"/>
      <c r="I56" s="361"/>
      <c r="J56" s="361"/>
      <c r="K56" s="362">
        <v>2</v>
      </c>
      <c r="L56" s="586"/>
      <c r="M56" s="1106"/>
    </row>
    <row r="57" spans="1:13" s="359" customFormat="1" ht="12.95">
      <c r="B57" s="585"/>
      <c r="C57" s="1112"/>
      <c r="D57" s="361" t="s">
        <v>13112</v>
      </c>
      <c r="E57" s="362"/>
      <c r="F57" s="362"/>
      <c r="G57" s="361"/>
      <c r="H57" s="361"/>
      <c r="I57" s="361"/>
      <c r="J57" s="361"/>
      <c r="K57" s="362">
        <v>1</v>
      </c>
      <c r="L57" s="586"/>
      <c r="M57" s="1106"/>
    </row>
    <row r="58" spans="1:13" s="359" customFormat="1">
      <c r="B58" s="587"/>
      <c r="C58" s="1108" t="s">
        <v>13113</v>
      </c>
      <c r="D58" s="374" t="s">
        <v>359</v>
      </c>
      <c r="E58" s="588"/>
      <c r="F58" s="588"/>
      <c r="G58" s="374"/>
      <c r="H58" s="374"/>
      <c r="I58" s="374"/>
      <c r="J58" s="374"/>
      <c r="K58" s="588">
        <f>SUM(K59)</f>
        <v>2</v>
      </c>
      <c r="L58" s="1127" t="s">
        <v>13108</v>
      </c>
      <c r="M58" s="1106"/>
    </row>
    <row r="59" spans="1:13" s="359" customFormat="1" ht="12.95">
      <c r="B59" s="585"/>
      <c r="C59" s="1112"/>
      <c r="D59" s="590" t="s">
        <v>13114</v>
      </c>
      <c r="E59" s="362"/>
      <c r="F59" s="362"/>
      <c r="G59" s="361"/>
      <c r="H59" s="361"/>
      <c r="I59" s="361"/>
      <c r="J59" s="361"/>
      <c r="K59" s="362">
        <v>2</v>
      </c>
      <c r="L59" s="586"/>
      <c r="M59" s="1106"/>
    </row>
    <row r="60" spans="1:13" ht="12.95">
      <c r="A60" s="1104"/>
      <c r="B60" s="591" t="s">
        <v>10773</v>
      </c>
      <c r="C60" s="592"/>
      <c r="D60" s="593" t="s">
        <v>4022</v>
      </c>
      <c r="E60" s="594"/>
      <c r="F60" s="594"/>
      <c r="G60" s="594"/>
      <c r="H60" s="594"/>
      <c r="I60" s="594"/>
      <c r="J60" s="594"/>
      <c r="K60" s="594"/>
      <c r="L60" s="595"/>
    </row>
    <row r="61" spans="1:13" ht="13.5" thickBot="1">
      <c r="A61" s="1104"/>
      <c r="B61" s="596" t="s">
        <v>10778</v>
      </c>
      <c r="C61" s="597"/>
      <c r="D61" s="598" t="s">
        <v>4024</v>
      </c>
      <c r="E61" s="743"/>
      <c r="F61" s="1129"/>
      <c r="G61" s="1129"/>
      <c r="H61" s="1129"/>
      <c r="I61" s="1129"/>
      <c r="J61" s="1129"/>
      <c r="K61" s="1129"/>
      <c r="L61" s="1130"/>
    </row>
    <row r="62" spans="1:13" ht="24.95">
      <c r="A62" s="1104"/>
      <c r="B62" s="587" t="s">
        <v>13115</v>
      </c>
      <c r="C62" s="599" t="s">
        <v>399</v>
      </c>
      <c r="D62" s="1109" t="s">
        <v>400</v>
      </c>
      <c r="E62" s="1110"/>
      <c r="F62" s="1110"/>
      <c r="G62" s="1110"/>
      <c r="H62" s="1110"/>
      <c r="I62" s="1110"/>
      <c r="J62" s="1110"/>
      <c r="K62" s="1131">
        <f>SUM(K63:K67)</f>
        <v>105</v>
      </c>
      <c r="L62" s="1127" t="s">
        <v>13108</v>
      </c>
    </row>
    <row r="63" spans="1:13">
      <c r="A63" s="1104"/>
      <c r="B63" s="1105"/>
      <c r="C63" s="1104"/>
      <c r="D63" s="1104" t="s">
        <v>13116</v>
      </c>
      <c r="E63" s="1104"/>
      <c r="F63" s="1104"/>
      <c r="G63" s="1104"/>
      <c r="H63" s="1104"/>
      <c r="I63" s="1104"/>
      <c r="J63" s="1104"/>
      <c r="K63" s="1105">
        <v>43</v>
      </c>
      <c r="L63" s="1104"/>
    </row>
    <row r="64" spans="1:13">
      <c r="A64" s="1104"/>
      <c r="B64" s="1105"/>
      <c r="C64" s="1104"/>
      <c r="D64" s="1104" t="s">
        <v>13117</v>
      </c>
      <c r="E64" s="1104"/>
      <c r="F64" s="1104"/>
      <c r="G64" s="1104"/>
      <c r="H64" s="1104"/>
      <c r="I64" s="1104"/>
      <c r="J64" s="1104"/>
      <c r="K64" s="1105">
        <v>24</v>
      </c>
      <c r="L64" s="1104"/>
    </row>
    <row r="65" spans="1:12">
      <c r="A65" s="1104"/>
      <c r="B65" s="1105"/>
      <c r="C65" s="1104"/>
      <c r="D65" s="1104" t="s">
        <v>13118</v>
      </c>
      <c r="E65" s="1104"/>
      <c r="F65" s="1104"/>
      <c r="G65" s="1104"/>
      <c r="H65" s="1104"/>
      <c r="I65" s="1104"/>
      <c r="J65" s="1104"/>
      <c r="K65" s="1105">
        <v>11</v>
      </c>
      <c r="L65" s="1104"/>
    </row>
    <row r="66" spans="1:12">
      <c r="A66" s="1104"/>
      <c r="B66" s="1105"/>
      <c r="C66" s="1104"/>
      <c r="D66" s="1104" t="s">
        <v>13119</v>
      </c>
      <c r="E66" s="1104"/>
      <c r="F66" s="1104"/>
      <c r="G66" s="1104"/>
      <c r="H66" s="1104"/>
      <c r="I66" s="1104"/>
      <c r="J66" s="1104"/>
      <c r="K66" s="1105">
        <v>15</v>
      </c>
      <c r="L66" s="1104"/>
    </row>
    <row r="67" spans="1:12">
      <c r="A67" s="1104"/>
      <c r="B67" s="1105"/>
      <c r="C67" s="1104"/>
      <c r="D67" s="1104" t="s">
        <v>13120</v>
      </c>
      <c r="E67" s="1104"/>
      <c r="F67" s="1104"/>
      <c r="G67" s="1104"/>
      <c r="H67" s="1104"/>
      <c r="I67" s="1104"/>
      <c r="J67" s="1104"/>
      <c r="K67" s="1105">
        <v>12</v>
      </c>
      <c r="L67" s="1104"/>
    </row>
    <row r="68" spans="1:12" ht="13.5" thickBot="1">
      <c r="A68" s="1104"/>
      <c r="B68" s="600" t="s">
        <v>409</v>
      </c>
      <c r="C68" s="601"/>
      <c r="D68" s="578" t="s">
        <v>4036</v>
      </c>
      <c r="E68" s="578"/>
      <c r="F68" s="602"/>
      <c r="G68" s="602"/>
      <c r="H68" s="602"/>
      <c r="I68" s="602"/>
      <c r="J68" s="601"/>
      <c r="K68" s="601"/>
      <c r="L68" s="603"/>
    </row>
    <row r="69" spans="1:12">
      <c r="A69" s="1104"/>
      <c r="B69" s="1132" t="s">
        <v>10795</v>
      </c>
      <c r="C69" s="1109" t="s">
        <v>13121</v>
      </c>
      <c r="D69" s="1109" t="s">
        <v>13122</v>
      </c>
      <c r="E69" s="1109"/>
      <c r="F69" s="1110"/>
      <c r="G69" s="1110"/>
      <c r="H69" s="1110"/>
      <c r="I69" s="1110"/>
      <c r="J69" s="1110"/>
      <c r="K69" s="1131">
        <f>SUM(K70:K72)</f>
        <v>20.5</v>
      </c>
      <c r="L69" s="1127" t="s">
        <v>347</v>
      </c>
    </row>
    <row r="70" spans="1:12">
      <c r="A70" s="1104"/>
      <c r="B70" s="585"/>
      <c r="C70" s="585"/>
      <c r="D70" s="1104" t="s">
        <v>13123</v>
      </c>
      <c r="E70" s="585"/>
      <c r="F70" s="585"/>
      <c r="G70" s="585"/>
      <c r="H70" s="585"/>
      <c r="I70" s="585"/>
      <c r="J70" s="585"/>
      <c r="K70" s="604">
        <v>4.1500000000000004</v>
      </c>
      <c r="L70" s="585"/>
    </row>
    <row r="71" spans="1:12">
      <c r="A71" s="1104"/>
      <c r="B71" s="585"/>
      <c r="C71" s="585"/>
      <c r="D71" s="1104" t="s">
        <v>13124</v>
      </c>
      <c r="E71" s="585"/>
      <c r="F71" s="585"/>
      <c r="G71" s="585"/>
      <c r="H71" s="585"/>
      <c r="I71" s="585"/>
      <c r="J71" s="585"/>
      <c r="K71" s="604">
        <v>4.1500000000000004</v>
      </c>
      <c r="L71" s="585"/>
    </row>
    <row r="72" spans="1:12">
      <c r="A72" s="1104"/>
      <c r="B72" s="585"/>
      <c r="C72" s="585"/>
      <c r="D72" s="1104" t="s">
        <v>13125</v>
      </c>
      <c r="E72" s="585"/>
      <c r="F72" s="585"/>
      <c r="G72" s="585"/>
      <c r="H72" s="585"/>
      <c r="I72" s="585"/>
      <c r="J72" s="585"/>
      <c r="K72" s="604">
        <v>12.2</v>
      </c>
      <c r="L72" s="585"/>
    </row>
    <row r="73" spans="1:12" ht="24.95">
      <c r="A73" s="1104"/>
      <c r="B73" s="1132" t="s">
        <v>411</v>
      </c>
      <c r="C73" s="1109" t="s">
        <v>412</v>
      </c>
      <c r="D73" s="1109" t="s">
        <v>413</v>
      </c>
      <c r="E73" s="1109"/>
      <c r="F73" s="1110"/>
      <c r="G73" s="1110"/>
      <c r="H73" s="1110"/>
      <c r="I73" s="1110"/>
      <c r="J73" s="1110"/>
      <c r="K73" s="1133">
        <f>SUM(K74:K76)</f>
        <v>27</v>
      </c>
      <c r="L73" s="1127" t="s">
        <v>13108</v>
      </c>
    </row>
    <row r="74" spans="1:12">
      <c r="A74" s="1104"/>
      <c r="B74" s="585"/>
      <c r="C74" s="585"/>
      <c r="D74" s="1134" t="s">
        <v>13116</v>
      </c>
      <c r="E74" s="363"/>
      <c r="F74" s="363"/>
      <c r="G74" s="363"/>
      <c r="H74" s="363"/>
      <c r="I74" s="363"/>
      <c r="J74" s="363"/>
      <c r="K74" s="605">
        <v>12</v>
      </c>
      <c r="L74" s="585"/>
    </row>
    <row r="75" spans="1:12">
      <c r="A75" s="1104"/>
      <c r="B75" s="585"/>
      <c r="C75" s="585"/>
      <c r="D75" s="1134" t="s">
        <v>13126</v>
      </c>
      <c r="E75" s="363"/>
      <c r="F75" s="363"/>
      <c r="G75" s="363"/>
      <c r="H75" s="363"/>
      <c r="I75" s="363"/>
      <c r="J75" s="363"/>
      <c r="K75" s="605">
        <v>6</v>
      </c>
      <c r="L75" s="585"/>
    </row>
    <row r="76" spans="1:12">
      <c r="A76" s="1104"/>
      <c r="B76" s="585"/>
      <c r="C76" s="585"/>
      <c r="D76" s="1134" t="s">
        <v>13120</v>
      </c>
      <c r="E76" s="363"/>
      <c r="F76" s="363"/>
      <c r="G76" s="363"/>
      <c r="H76" s="363"/>
      <c r="I76" s="363"/>
      <c r="J76" s="363"/>
      <c r="K76" s="605">
        <v>9</v>
      </c>
      <c r="L76" s="585"/>
    </row>
    <row r="77" spans="1:12">
      <c r="A77" s="1104"/>
      <c r="B77" s="1135" t="s">
        <v>414</v>
      </c>
      <c r="C77" s="1136" t="s">
        <v>13127</v>
      </c>
      <c r="D77" s="1136" t="s">
        <v>416</v>
      </c>
      <c r="E77" s="1136" t="s">
        <v>13128</v>
      </c>
      <c r="F77" s="1137" t="s">
        <v>13129</v>
      </c>
      <c r="G77" s="1137" t="s">
        <v>6222</v>
      </c>
      <c r="H77" s="1137"/>
      <c r="I77" s="1137"/>
      <c r="J77" s="1137"/>
      <c r="K77" s="1138">
        <f>SUM(K78:K83)</f>
        <v>6.6129999999999995</v>
      </c>
      <c r="L77" s="1139" t="s">
        <v>275</v>
      </c>
    </row>
    <row r="78" spans="1:12">
      <c r="A78" s="1104"/>
      <c r="B78" s="1140"/>
      <c r="C78" s="1140"/>
      <c r="D78" s="1141" t="s">
        <v>13130</v>
      </c>
      <c r="E78" s="1142">
        <v>1.1000000000000001</v>
      </c>
      <c r="F78" s="1142">
        <v>0.63</v>
      </c>
      <c r="G78" s="1142">
        <v>2</v>
      </c>
      <c r="H78" s="1140"/>
      <c r="I78" s="1140"/>
      <c r="J78" s="1140"/>
      <c r="K78" s="1142">
        <f t="shared" ref="K78:K83" si="1">E78*F78*G78</f>
        <v>1.3860000000000001</v>
      </c>
      <c r="L78" s="1140"/>
    </row>
    <row r="79" spans="1:12">
      <c r="A79" s="1104"/>
      <c r="B79" s="1140"/>
      <c r="C79" s="1140"/>
      <c r="D79" s="1141" t="s">
        <v>13131</v>
      </c>
      <c r="E79" s="1142">
        <v>1.27</v>
      </c>
      <c r="F79" s="1142">
        <v>0.65</v>
      </c>
      <c r="G79" s="1142">
        <v>2</v>
      </c>
      <c r="H79" s="1140"/>
      <c r="I79" s="1140"/>
      <c r="J79" s="1140"/>
      <c r="K79" s="1142">
        <f t="shared" si="1"/>
        <v>1.651</v>
      </c>
      <c r="L79" s="1140"/>
    </row>
    <row r="80" spans="1:12">
      <c r="A80" s="1104"/>
      <c r="B80" s="1140"/>
      <c r="C80" s="1140"/>
      <c r="D80" s="1141" t="s">
        <v>13132</v>
      </c>
      <c r="E80" s="1142">
        <v>1.5</v>
      </c>
      <c r="F80" s="1142">
        <v>0.6</v>
      </c>
      <c r="G80" s="1142">
        <v>1</v>
      </c>
      <c r="H80" s="1140"/>
      <c r="I80" s="1140"/>
      <c r="J80" s="1140"/>
      <c r="K80" s="1142">
        <f t="shared" si="1"/>
        <v>0.89999999999999991</v>
      </c>
      <c r="L80" s="1140"/>
    </row>
    <row r="81" spans="1:12">
      <c r="A81" s="1104"/>
      <c r="B81" s="1140"/>
      <c r="C81" s="1140"/>
      <c r="D81" s="1141" t="s">
        <v>13133</v>
      </c>
      <c r="E81" s="1142">
        <v>1.27</v>
      </c>
      <c r="F81" s="1142">
        <v>0.6</v>
      </c>
      <c r="G81" s="1142">
        <v>1</v>
      </c>
      <c r="H81" s="1140"/>
      <c r="I81" s="1140"/>
      <c r="J81" s="1140"/>
      <c r="K81" s="1142">
        <f t="shared" si="1"/>
        <v>0.76200000000000001</v>
      </c>
      <c r="L81" s="1140"/>
    </row>
    <row r="82" spans="1:12">
      <c r="A82" s="1104"/>
      <c r="B82" s="1140"/>
      <c r="C82" s="1140"/>
      <c r="D82" s="1141" t="s">
        <v>13134</v>
      </c>
      <c r="E82" s="1142">
        <v>0.85</v>
      </c>
      <c r="F82" s="1142">
        <v>0.6</v>
      </c>
      <c r="G82" s="1142">
        <v>1</v>
      </c>
      <c r="H82" s="1140"/>
      <c r="I82" s="1140"/>
      <c r="J82" s="1140"/>
      <c r="K82" s="1142">
        <f t="shared" si="1"/>
        <v>0.51</v>
      </c>
      <c r="L82" s="1140"/>
    </row>
    <row r="83" spans="1:12">
      <c r="A83" s="1104"/>
      <c r="B83" s="1140"/>
      <c r="C83" s="1140"/>
      <c r="D83" s="1141" t="s">
        <v>13135</v>
      </c>
      <c r="E83" s="1142">
        <v>1.17</v>
      </c>
      <c r="F83" s="1142">
        <v>0.6</v>
      </c>
      <c r="G83" s="1142">
        <v>2</v>
      </c>
      <c r="H83" s="1140"/>
      <c r="I83" s="1140"/>
      <c r="J83" s="1140"/>
      <c r="K83" s="1142">
        <f t="shared" si="1"/>
        <v>1.4039999999999999</v>
      </c>
      <c r="L83" s="1140"/>
    </row>
    <row r="84" spans="1:12">
      <c r="A84" s="1104"/>
      <c r="B84" s="1135" t="s">
        <v>417</v>
      </c>
      <c r="C84" s="1136" t="s">
        <v>13136</v>
      </c>
      <c r="D84" s="1136" t="s">
        <v>13137</v>
      </c>
      <c r="E84" s="1136" t="s">
        <v>13128</v>
      </c>
      <c r="F84" s="1137" t="s">
        <v>13093</v>
      </c>
      <c r="G84" s="1137" t="s">
        <v>6222</v>
      </c>
      <c r="H84" s="1137"/>
      <c r="I84" s="1137"/>
      <c r="J84" s="1137"/>
      <c r="K84" s="1138">
        <f>SUM(K85:K96)</f>
        <v>63.9</v>
      </c>
      <c r="L84" s="1139" t="s">
        <v>275</v>
      </c>
    </row>
    <row r="85" spans="1:12">
      <c r="A85" s="1104"/>
      <c r="B85" s="1140"/>
      <c r="C85" s="1140"/>
      <c r="D85" s="1141" t="s">
        <v>13130</v>
      </c>
      <c r="E85" s="1142">
        <v>2.17</v>
      </c>
      <c r="F85" s="1142">
        <v>1.8</v>
      </c>
      <c r="G85" s="1142">
        <v>2</v>
      </c>
      <c r="H85" s="1140"/>
      <c r="I85" s="1140"/>
      <c r="J85" s="1140"/>
      <c r="K85" s="1142">
        <f>E85*F85*G85</f>
        <v>7.8120000000000003</v>
      </c>
      <c r="L85" s="1140"/>
    </row>
    <row r="86" spans="1:12">
      <c r="A86" s="1104"/>
      <c r="B86" s="1140"/>
      <c r="C86" s="1140"/>
      <c r="D86" s="1141" t="s">
        <v>13130</v>
      </c>
      <c r="E86" s="1142">
        <v>1.2</v>
      </c>
      <c r="F86" s="1142">
        <v>1.8</v>
      </c>
      <c r="G86" s="1142">
        <v>2</v>
      </c>
      <c r="H86" s="1140"/>
      <c r="I86" s="1140"/>
      <c r="J86" s="1140"/>
      <c r="K86" s="1142">
        <f t="shared" ref="K86:K96" si="2">E86*F86*G86</f>
        <v>4.32</v>
      </c>
      <c r="L86" s="1140"/>
    </row>
    <row r="87" spans="1:12">
      <c r="A87" s="1104"/>
      <c r="B87" s="1140"/>
      <c r="C87" s="1140"/>
      <c r="D87" s="1141" t="s">
        <v>13131</v>
      </c>
      <c r="E87" s="1142">
        <v>0.65</v>
      </c>
      <c r="F87" s="1142">
        <v>1.8</v>
      </c>
      <c r="G87" s="1142">
        <v>8</v>
      </c>
      <c r="H87" s="1140"/>
      <c r="I87" s="1140"/>
      <c r="J87" s="1140"/>
      <c r="K87" s="1142">
        <f t="shared" si="2"/>
        <v>9.3600000000000012</v>
      </c>
      <c r="L87" s="1140"/>
    </row>
    <row r="88" spans="1:12">
      <c r="A88" s="1104"/>
      <c r="B88" s="1140"/>
      <c r="C88" s="1140"/>
      <c r="D88" s="1141" t="s">
        <v>13138</v>
      </c>
      <c r="E88" s="1142">
        <v>2.35</v>
      </c>
      <c r="F88" s="1142">
        <v>1.8</v>
      </c>
      <c r="G88" s="1142">
        <v>2</v>
      </c>
      <c r="H88" s="1140"/>
      <c r="I88" s="1140"/>
      <c r="J88" s="1140"/>
      <c r="K88" s="1142">
        <f t="shared" si="2"/>
        <v>8.4600000000000009</v>
      </c>
      <c r="L88" s="1140"/>
    </row>
    <row r="89" spans="1:12">
      <c r="A89" s="1104"/>
      <c r="B89" s="1140"/>
      <c r="C89" s="1140"/>
      <c r="D89" s="1141" t="s">
        <v>13138</v>
      </c>
      <c r="E89" s="1142">
        <v>1.74</v>
      </c>
      <c r="F89" s="1142">
        <v>1.8</v>
      </c>
      <c r="G89" s="1142">
        <v>1</v>
      </c>
      <c r="H89" s="1140"/>
      <c r="I89" s="1140"/>
      <c r="J89" s="1140"/>
      <c r="K89" s="1142">
        <f t="shared" si="2"/>
        <v>3.1320000000000001</v>
      </c>
      <c r="L89" s="1140"/>
    </row>
    <row r="90" spans="1:12">
      <c r="A90" s="1104"/>
      <c r="B90" s="1140"/>
      <c r="C90" s="1140"/>
      <c r="D90" s="1141" t="s">
        <v>13139</v>
      </c>
      <c r="E90" s="1142">
        <v>1.27</v>
      </c>
      <c r="F90" s="1142">
        <v>1.8</v>
      </c>
      <c r="G90" s="1142">
        <v>3</v>
      </c>
      <c r="H90" s="1140"/>
      <c r="I90" s="1140"/>
      <c r="J90" s="1140"/>
      <c r="K90" s="1142">
        <f t="shared" si="2"/>
        <v>6.8580000000000005</v>
      </c>
      <c r="L90" s="1140"/>
    </row>
    <row r="91" spans="1:12">
      <c r="A91" s="1104"/>
      <c r="B91" s="1140"/>
      <c r="C91" s="1140"/>
      <c r="D91" s="1141" t="s">
        <v>13139</v>
      </c>
      <c r="E91" s="1142">
        <v>1.62</v>
      </c>
      <c r="F91" s="1142">
        <v>1.8</v>
      </c>
      <c r="G91" s="1142">
        <v>1</v>
      </c>
      <c r="H91" s="1140"/>
      <c r="I91" s="1140"/>
      <c r="J91" s="1140"/>
      <c r="K91" s="1142">
        <f t="shared" si="2"/>
        <v>2.9160000000000004</v>
      </c>
      <c r="L91" s="1140"/>
    </row>
    <row r="92" spans="1:12">
      <c r="A92" s="1104"/>
      <c r="B92" s="1140"/>
      <c r="C92" s="1140"/>
      <c r="D92" s="1141" t="s">
        <v>13139</v>
      </c>
      <c r="E92" s="1142">
        <v>0.6</v>
      </c>
      <c r="F92" s="1142">
        <v>1.8</v>
      </c>
      <c r="G92" s="1142">
        <v>2</v>
      </c>
      <c r="H92" s="1140"/>
      <c r="I92" s="1140"/>
      <c r="J92" s="1140"/>
      <c r="K92" s="1142">
        <f t="shared" si="2"/>
        <v>2.16</v>
      </c>
      <c r="L92" s="1140"/>
    </row>
    <row r="93" spans="1:12">
      <c r="A93" s="1104"/>
      <c r="B93" s="1140"/>
      <c r="C93" s="1140"/>
      <c r="D93" s="1141" t="s">
        <v>13140</v>
      </c>
      <c r="E93" s="1142">
        <v>2.25</v>
      </c>
      <c r="F93" s="1142">
        <v>1.8</v>
      </c>
      <c r="G93" s="1142">
        <v>1</v>
      </c>
      <c r="H93" s="1140"/>
      <c r="I93" s="1140"/>
      <c r="J93" s="1140"/>
      <c r="K93" s="1142">
        <f t="shared" si="2"/>
        <v>4.05</v>
      </c>
      <c r="L93" s="1140"/>
    </row>
    <row r="94" spans="1:12">
      <c r="A94" s="1104"/>
      <c r="B94" s="1140"/>
      <c r="C94" s="1140"/>
      <c r="D94" s="1141" t="s">
        <v>13140</v>
      </c>
      <c r="E94" s="1142">
        <v>1.2</v>
      </c>
      <c r="F94" s="1142">
        <v>1.8</v>
      </c>
      <c r="G94" s="1142">
        <v>1</v>
      </c>
      <c r="H94" s="1140"/>
      <c r="I94" s="1140"/>
      <c r="J94" s="1140"/>
      <c r="K94" s="1142">
        <f t="shared" si="2"/>
        <v>2.16</v>
      </c>
      <c r="L94" s="1140"/>
    </row>
    <row r="95" spans="1:12">
      <c r="A95" s="1104"/>
      <c r="B95" s="1140"/>
      <c r="C95" s="1140"/>
      <c r="D95" s="1141" t="s">
        <v>13135</v>
      </c>
      <c r="E95" s="1142">
        <v>2.3199999999999998</v>
      </c>
      <c r="F95" s="1142">
        <v>1.8</v>
      </c>
      <c r="G95" s="1142">
        <v>2</v>
      </c>
      <c r="H95" s="1140"/>
      <c r="I95" s="1140"/>
      <c r="J95" s="1140"/>
      <c r="K95" s="1142">
        <f t="shared" si="2"/>
        <v>8.3520000000000003</v>
      </c>
      <c r="L95" s="1140"/>
    </row>
    <row r="96" spans="1:12">
      <c r="A96" s="1104"/>
      <c r="B96" s="1140"/>
      <c r="C96" s="1140"/>
      <c r="D96" s="1141" t="s">
        <v>13135</v>
      </c>
      <c r="E96" s="1142">
        <v>1.2</v>
      </c>
      <c r="F96" s="1142">
        <v>1.8</v>
      </c>
      <c r="G96" s="1142">
        <v>2</v>
      </c>
      <c r="H96" s="1140"/>
      <c r="I96" s="1140"/>
      <c r="J96" s="1140"/>
      <c r="K96" s="1142">
        <f t="shared" si="2"/>
        <v>4.32</v>
      </c>
      <c r="L96" s="1140"/>
    </row>
    <row r="97" spans="1:12">
      <c r="A97" s="1104"/>
      <c r="B97" s="1143" t="s">
        <v>420</v>
      </c>
      <c r="C97" s="1115" t="s">
        <v>421</v>
      </c>
      <c r="D97" s="1115" t="s">
        <v>422</v>
      </c>
      <c r="E97" s="1115"/>
      <c r="F97" s="1116"/>
      <c r="G97" s="1116"/>
      <c r="H97" s="1116"/>
      <c r="I97" s="1116"/>
      <c r="J97" s="1116"/>
      <c r="K97" s="1144">
        <f>SUM(K98:K100)</f>
        <v>16</v>
      </c>
      <c r="L97" s="1145" t="s">
        <v>13108</v>
      </c>
    </row>
    <row r="98" spans="1:12">
      <c r="A98" s="1104"/>
      <c r="B98" s="585"/>
      <c r="C98" s="585"/>
      <c r="D98" s="1104" t="s">
        <v>13116</v>
      </c>
      <c r="E98" s="585"/>
      <c r="F98" s="585"/>
      <c r="G98" s="585"/>
      <c r="H98" s="585"/>
      <c r="I98" s="585"/>
      <c r="J98" s="585"/>
      <c r="K98" s="604">
        <v>2</v>
      </c>
      <c r="L98" s="585"/>
    </row>
    <row r="99" spans="1:12">
      <c r="A99" s="1104"/>
      <c r="B99" s="585"/>
      <c r="C99" s="585"/>
      <c r="D99" s="1104" t="s">
        <v>13126</v>
      </c>
      <c r="E99" s="585"/>
      <c r="F99" s="585"/>
      <c r="G99" s="585"/>
      <c r="H99" s="585"/>
      <c r="I99" s="585"/>
      <c r="J99" s="585"/>
      <c r="K99" s="604">
        <v>12</v>
      </c>
      <c r="L99" s="585"/>
    </row>
    <row r="100" spans="1:12">
      <c r="A100" s="1104"/>
      <c r="B100" s="585"/>
      <c r="C100" s="585"/>
      <c r="D100" s="1104" t="s">
        <v>13120</v>
      </c>
      <c r="E100" s="585"/>
      <c r="F100" s="585"/>
      <c r="G100" s="585"/>
      <c r="H100" s="585"/>
      <c r="I100" s="585"/>
      <c r="J100" s="585"/>
      <c r="K100" s="604">
        <v>2</v>
      </c>
      <c r="L100" s="585"/>
    </row>
    <row r="101" spans="1:12" ht="24.95">
      <c r="A101" s="1104"/>
      <c r="B101" s="1132" t="s">
        <v>423</v>
      </c>
      <c r="C101" s="1109" t="s">
        <v>424</v>
      </c>
      <c r="D101" s="1109" t="s">
        <v>425</v>
      </c>
      <c r="E101" s="1109"/>
      <c r="F101" s="1110"/>
      <c r="G101" s="1110"/>
      <c r="H101" s="1110"/>
      <c r="I101" s="1110"/>
      <c r="J101" s="1110"/>
      <c r="K101" s="1133">
        <f>SUM(K102:K104)</f>
        <v>30</v>
      </c>
      <c r="L101" s="1127" t="s">
        <v>13108</v>
      </c>
    </row>
    <row r="102" spans="1:12">
      <c r="A102" s="1104"/>
      <c r="B102" s="585"/>
      <c r="C102" s="585"/>
      <c r="D102" s="1104" t="s">
        <v>13116</v>
      </c>
      <c r="E102" s="585"/>
      <c r="F102" s="585"/>
      <c r="G102" s="585"/>
      <c r="H102" s="585"/>
      <c r="I102" s="585"/>
      <c r="J102" s="585"/>
      <c r="K102" s="604">
        <v>8</v>
      </c>
      <c r="L102" s="585"/>
    </row>
    <row r="103" spans="1:12">
      <c r="A103" s="1104"/>
      <c r="B103" s="585"/>
      <c r="C103" s="585"/>
      <c r="D103" s="1104" t="s">
        <v>13126</v>
      </c>
      <c r="E103" s="585"/>
      <c r="F103" s="585"/>
      <c r="G103" s="585"/>
      <c r="H103" s="585"/>
      <c r="I103" s="585"/>
      <c r="J103" s="585"/>
      <c r="K103" s="604">
        <v>16</v>
      </c>
      <c r="L103" s="585"/>
    </row>
    <row r="104" spans="1:12">
      <c r="A104" s="1104"/>
      <c r="B104" s="585"/>
      <c r="C104" s="585"/>
      <c r="D104" s="1104" t="s">
        <v>13120</v>
      </c>
      <c r="E104" s="585"/>
      <c r="F104" s="585"/>
      <c r="G104" s="585"/>
      <c r="H104" s="585"/>
      <c r="I104" s="585"/>
      <c r="J104" s="585"/>
      <c r="K104" s="604">
        <v>6</v>
      </c>
      <c r="L104" s="585"/>
    </row>
    <row r="105" spans="1:12">
      <c r="A105" s="1104"/>
      <c r="B105" s="1132"/>
      <c r="C105" s="1109" t="s">
        <v>13141</v>
      </c>
      <c r="D105" s="1109" t="s">
        <v>13142</v>
      </c>
      <c r="E105" s="1109"/>
      <c r="F105" s="1110"/>
      <c r="G105" s="1110"/>
      <c r="H105" s="1110"/>
      <c r="I105" s="1110"/>
      <c r="J105" s="1110"/>
      <c r="K105" s="1133">
        <f>SUM(K106:K108)</f>
        <v>5</v>
      </c>
      <c r="L105" s="1127" t="s">
        <v>13108</v>
      </c>
    </row>
    <row r="106" spans="1:12">
      <c r="A106" s="1104"/>
      <c r="B106" s="585"/>
      <c r="C106" s="585"/>
      <c r="D106" s="1104" t="s">
        <v>13143</v>
      </c>
      <c r="E106" s="585"/>
      <c r="F106" s="585"/>
      <c r="G106" s="585"/>
      <c r="H106" s="585"/>
      <c r="I106" s="585"/>
      <c r="J106" s="585"/>
      <c r="K106" s="604">
        <v>2</v>
      </c>
      <c r="L106" s="585"/>
    </row>
    <row r="107" spans="1:12">
      <c r="A107" s="1104"/>
      <c r="B107" s="585"/>
      <c r="C107" s="585"/>
      <c r="D107" s="1104" t="s">
        <v>13144</v>
      </c>
      <c r="E107" s="585"/>
      <c r="F107" s="585"/>
      <c r="G107" s="585"/>
      <c r="H107" s="585"/>
      <c r="I107" s="585"/>
      <c r="J107" s="585"/>
      <c r="K107" s="604">
        <v>1</v>
      </c>
      <c r="L107" s="585"/>
    </row>
    <row r="108" spans="1:12">
      <c r="A108" s="1104"/>
      <c r="B108" s="585"/>
      <c r="C108" s="585"/>
      <c r="D108" s="1104" t="s">
        <v>13145</v>
      </c>
      <c r="E108" s="585"/>
      <c r="F108" s="585"/>
      <c r="G108" s="585"/>
      <c r="H108" s="585"/>
      <c r="I108" s="585"/>
      <c r="J108" s="585"/>
      <c r="K108" s="604">
        <v>2</v>
      </c>
      <c r="L108" s="585"/>
    </row>
    <row r="109" spans="1:12" ht="12.95">
      <c r="A109" s="1104"/>
      <c r="B109" s="1107"/>
      <c r="C109" s="1108"/>
      <c r="D109" s="1146" t="s">
        <v>13146</v>
      </c>
      <c r="E109" s="1147"/>
      <c r="F109" s="606"/>
      <c r="G109" s="606"/>
      <c r="H109" s="606"/>
      <c r="I109" s="606"/>
      <c r="J109" s="606"/>
      <c r="K109" s="1148">
        <f>SUM(K110:K115)</f>
        <v>38.569999999999993</v>
      </c>
      <c r="L109" s="368" t="s">
        <v>275</v>
      </c>
    </row>
    <row r="110" spans="1:12">
      <c r="A110" s="1104"/>
      <c r="B110" s="360"/>
      <c r="C110" s="361"/>
      <c r="D110" s="582" t="s">
        <v>13078</v>
      </c>
      <c r="E110" s="583"/>
      <c r="F110" s="584"/>
      <c r="G110" s="584"/>
      <c r="H110" s="584"/>
      <c r="I110" s="584"/>
      <c r="J110" s="584"/>
      <c r="K110" s="369">
        <v>4.88</v>
      </c>
      <c r="L110" s="360"/>
    </row>
    <row r="111" spans="1:12">
      <c r="A111" s="1104"/>
      <c r="B111" s="360"/>
      <c r="C111" s="361"/>
      <c r="D111" s="370" t="s">
        <v>13079</v>
      </c>
      <c r="E111" s="372"/>
      <c r="F111" s="369"/>
      <c r="G111" s="369"/>
      <c r="H111" s="369"/>
      <c r="I111" s="369"/>
      <c r="J111" s="369"/>
      <c r="K111" s="369">
        <v>5.0199999999999996</v>
      </c>
      <c r="L111" s="360"/>
    </row>
    <row r="112" spans="1:12">
      <c r="A112" s="1104"/>
      <c r="B112" s="360"/>
      <c r="C112" s="361"/>
      <c r="D112" s="370" t="s">
        <v>13080</v>
      </c>
      <c r="E112" s="372"/>
      <c r="F112" s="369"/>
      <c r="G112" s="369"/>
      <c r="H112" s="369"/>
      <c r="I112" s="369"/>
      <c r="J112" s="369"/>
      <c r="K112" s="369">
        <v>10.8</v>
      </c>
      <c r="L112" s="360"/>
    </row>
    <row r="113" spans="1:12">
      <c r="A113" s="1104"/>
      <c r="B113" s="360"/>
      <c r="C113" s="361"/>
      <c r="D113" s="370" t="s">
        <v>13081</v>
      </c>
      <c r="E113" s="372"/>
      <c r="F113" s="369"/>
      <c r="G113" s="369"/>
      <c r="H113" s="369"/>
      <c r="I113" s="369"/>
      <c r="J113" s="369"/>
      <c r="K113" s="369">
        <v>10.78</v>
      </c>
      <c r="L113" s="360"/>
    </row>
    <row r="114" spans="1:12">
      <c r="A114" s="1104"/>
      <c r="B114" s="360"/>
      <c r="C114" s="361"/>
      <c r="D114" s="370" t="s">
        <v>13082</v>
      </c>
      <c r="E114" s="372"/>
      <c r="F114" s="369"/>
      <c r="G114" s="369"/>
      <c r="H114" s="369"/>
      <c r="I114" s="369"/>
      <c r="J114" s="369"/>
      <c r="K114" s="369">
        <v>2.54</v>
      </c>
      <c r="L114" s="360"/>
    </row>
    <row r="115" spans="1:12">
      <c r="A115" s="1104"/>
      <c r="B115" s="360"/>
      <c r="C115" s="361"/>
      <c r="D115" s="370" t="s">
        <v>13083</v>
      </c>
      <c r="E115" s="372"/>
      <c r="F115" s="369"/>
      <c r="G115" s="369"/>
      <c r="H115" s="369"/>
      <c r="I115" s="369"/>
      <c r="J115" s="369"/>
      <c r="K115" s="369">
        <v>4.55</v>
      </c>
      <c r="L115" s="360"/>
    </row>
    <row r="116" spans="1:12" ht="12.95">
      <c r="A116" s="1104"/>
      <c r="B116" s="1107"/>
      <c r="C116" s="1108"/>
      <c r="D116" s="1146" t="s">
        <v>13147</v>
      </c>
      <c r="E116" s="1147"/>
      <c r="F116" s="606"/>
      <c r="G116" s="606"/>
      <c r="H116" s="606"/>
      <c r="I116" s="606"/>
      <c r="J116" s="606"/>
      <c r="K116" s="1148">
        <f>SUM(K118:K125)</f>
        <v>167.98949999999996</v>
      </c>
      <c r="L116" s="368" t="s">
        <v>275</v>
      </c>
    </row>
    <row r="117" spans="1:12">
      <c r="A117" s="1104"/>
      <c r="B117" s="360"/>
      <c r="C117" s="361"/>
      <c r="D117" s="370"/>
      <c r="E117" s="1149" t="s">
        <v>13092</v>
      </c>
      <c r="F117" s="1149" t="s">
        <v>13093</v>
      </c>
      <c r="G117" s="1149" t="s">
        <v>13148</v>
      </c>
      <c r="H117" s="1149"/>
      <c r="I117" s="1134"/>
      <c r="J117" s="1150"/>
      <c r="K117" s="1150"/>
      <c r="L117" s="369"/>
    </row>
    <row r="118" spans="1:12">
      <c r="A118" s="1104"/>
      <c r="B118" s="360"/>
      <c r="C118" s="361"/>
      <c r="D118" s="370" t="s">
        <v>13095</v>
      </c>
      <c r="E118" s="369">
        <v>9.1300000000000008</v>
      </c>
      <c r="F118" s="369">
        <v>2.4</v>
      </c>
      <c r="G118" s="369">
        <v>1.4</v>
      </c>
      <c r="H118" s="369"/>
      <c r="I118" s="1134"/>
      <c r="J118" s="1150"/>
      <c r="K118" s="1150">
        <f t="shared" ref="K118:K125" si="3">E118*F118-G118</f>
        <v>20.512000000000004</v>
      </c>
      <c r="L118" s="369"/>
    </row>
    <row r="119" spans="1:12">
      <c r="A119" s="1104"/>
      <c r="B119" s="360"/>
      <c r="C119" s="361"/>
      <c r="D119" s="370" t="s">
        <v>13094</v>
      </c>
      <c r="E119" s="369">
        <v>9</v>
      </c>
      <c r="F119" s="369">
        <v>2.4</v>
      </c>
      <c r="G119" s="369">
        <v>1.4</v>
      </c>
      <c r="H119" s="369"/>
      <c r="I119" s="1134"/>
      <c r="J119" s="1150"/>
      <c r="K119" s="1150">
        <f t="shared" si="3"/>
        <v>20.2</v>
      </c>
      <c r="L119" s="369"/>
    </row>
    <row r="120" spans="1:12">
      <c r="A120" s="1104"/>
      <c r="B120" s="360"/>
      <c r="C120" s="361"/>
      <c r="D120" s="370" t="s">
        <v>13149</v>
      </c>
      <c r="E120" s="369">
        <v>8.6999999999999993</v>
      </c>
      <c r="F120" s="369">
        <v>2.4500000000000002</v>
      </c>
      <c r="G120" s="369">
        <v>1.26</v>
      </c>
      <c r="H120" s="369"/>
      <c r="I120" s="1134"/>
      <c r="J120" s="1150"/>
      <c r="K120" s="1150">
        <f t="shared" si="3"/>
        <v>20.055</v>
      </c>
      <c r="L120" s="369"/>
    </row>
    <row r="121" spans="1:12">
      <c r="A121" s="1104"/>
      <c r="B121" s="360"/>
      <c r="C121" s="361"/>
      <c r="D121" s="370" t="s">
        <v>13102</v>
      </c>
      <c r="E121" s="369">
        <v>7.09</v>
      </c>
      <c r="F121" s="369">
        <v>2.4500000000000002</v>
      </c>
      <c r="G121" s="369">
        <v>1.26</v>
      </c>
      <c r="H121" s="369"/>
      <c r="I121" s="1134"/>
      <c r="J121" s="1150"/>
      <c r="K121" s="1150">
        <f t="shared" si="3"/>
        <v>16.110499999999998</v>
      </c>
      <c r="L121" s="369"/>
    </row>
    <row r="122" spans="1:12">
      <c r="A122" s="1104"/>
      <c r="B122" s="360"/>
      <c r="C122" s="361"/>
      <c r="D122" s="370" t="s">
        <v>13150</v>
      </c>
      <c r="E122" s="369">
        <v>14.13</v>
      </c>
      <c r="F122" s="369">
        <v>2.4500000000000002</v>
      </c>
      <c r="G122" s="369">
        <v>1.8</v>
      </c>
      <c r="H122" s="369"/>
      <c r="I122" s="1134"/>
      <c r="J122" s="1150"/>
      <c r="K122" s="1150">
        <f t="shared" si="3"/>
        <v>32.818500000000007</v>
      </c>
      <c r="L122" s="369"/>
    </row>
    <row r="123" spans="1:12">
      <c r="A123" s="1104"/>
      <c r="B123" s="360"/>
      <c r="C123" s="361"/>
      <c r="D123" s="370" t="s">
        <v>13151</v>
      </c>
      <c r="E123" s="369">
        <v>8.93</v>
      </c>
      <c r="F123" s="369">
        <v>2.4500000000000002</v>
      </c>
      <c r="G123" s="369">
        <v>1.8</v>
      </c>
      <c r="H123" s="369"/>
      <c r="I123" s="1134"/>
      <c r="J123" s="1150"/>
      <c r="K123" s="1150">
        <f t="shared" si="3"/>
        <v>20.078500000000002</v>
      </c>
      <c r="L123" s="369"/>
    </row>
    <row r="124" spans="1:12">
      <c r="A124" s="1104"/>
      <c r="B124" s="360"/>
      <c r="C124" s="361"/>
      <c r="D124" s="370" t="s">
        <v>13152</v>
      </c>
      <c r="E124" s="369">
        <v>9.44</v>
      </c>
      <c r="F124" s="369">
        <v>2.5</v>
      </c>
      <c r="G124" s="369">
        <v>1.78</v>
      </c>
      <c r="H124" s="369"/>
      <c r="I124" s="1134"/>
      <c r="J124" s="1150"/>
      <c r="K124" s="1150">
        <f t="shared" si="3"/>
        <v>21.819999999999997</v>
      </c>
      <c r="L124" s="369"/>
    </row>
    <row r="125" spans="1:12">
      <c r="A125" s="1104"/>
      <c r="B125" s="585"/>
      <c r="C125" s="585"/>
      <c r="D125" s="370" t="s">
        <v>13153</v>
      </c>
      <c r="E125" s="369">
        <v>7.27</v>
      </c>
      <c r="F125" s="369">
        <v>2.5</v>
      </c>
      <c r="G125" s="369">
        <v>1.78</v>
      </c>
      <c r="H125" s="369"/>
      <c r="I125" s="1134"/>
      <c r="J125" s="1150"/>
      <c r="K125" s="1150">
        <f t="shared" si="3"/>
        <v>16.394999999999996</v>
      </c>
      <c r="L125" s="369"/>
    </row>
    <row r="126" spans="1:12" ht="12.95">
      <c r="A126" s="1104"/>
      <c r="B126" s="1113"/>
      <c r="C126" s="1114"/>
      <c r="D126" s="1115" t="s">
        <v>13154</v>
      </c>
      <c r="E126" s="1116"/>
      <c r="F126" s="1117"/>
      <c r="G126" s="1117"/>
      <c r="H126" s="1117"/>
      <c r="I126" s="1117"/>
      <c r="J126" s="1117"/>
      <c r="K126" s="1118">
        <f>SUM(K128:K135)</f>
        <v>18.843</v>
      </c>
      <c r="L126" s="1119" t="s">
        <v>275</v>
      </c>
    </row>
    <row r="127" spans="1:12">
      <c r="A127" s="1104"/>
      <c r="B127" s="1123"/>
      <c r="C127" s="1124"/>
      <c r="D127" s="1124"/>
      <c r="E127" s="1151" t="s">
        <v>13092</v>
      </c>
      <c r="F127" s="1151" t="s">
        <v>13093</v>
      </c>
      <c r="G127" s="1151"/>
      <c r="H127" s="1151"/>
      <c r="I127" s="1152"/>
      <c r="J127" s="1153"/>
      <c r="K127" s="1153"/>
      <c r="L127" s="1123"/>
    </row>
    <row r="128" spans="1:12">
      <c r="A128" s="1104"/>
      <c r="B128" s="1123"/>
      <c r="C128" s="1124"/>
      <c r="D128" s="1124" t="s">
        <v>13095</v>
      </c>
      <c r="E128" s="1123">
        <v>7.53</v>
      </c>
      <c r="F128" s="1123">
        <v>0.3</v>
      </c>
      <c r="G128" s="1123"/>
      <c r="H128" s="1123"/>
      <c r="I128" s="1152"/>
      <c r="J128" s="1153"/>
      <c r="K128" s="1153">
        <f>E128*F128</f>
        <v>2.2589999999999999</v>
      </c>
      <c r="L128" s="1123"/>
    </row>
    <row r="129" spans="1:12">
      <c r="A129" s="1104"/>
      <c r="B129" s="1123"/>
      <c r="C129" s="1124"/>
      <c r="D129" s="1124" t="s">
        <v>13094</v>
      </c>
      <c r="E129" s="1123">
        <v>8.1</v>
      </c>
      <c r="F129" s="1123">
        <v>0.3</v>
      </c>
      <c r="G129" s="1123"/>
      <c r="H129" s="1123"/>
      <c r="I129" s="1152"/>
      <c r="J129" s="1153"/>
      <c r="K129" s="1153">
        <f t="shared" ref="K129:K135" si="4">E129*F129</f>
        <v>2.4299999999999997</v>
      </c>
      <c r="L129" s="1123"/>
    </row>
    <row r="130" spans="1:12">
      <c r="A130" s="1104"/>
      <c r="B130" s="1123"/>
      <c r="C130" s="1124"/>
      <c r="D130" s="1124" t="s">
        <v>13149</v>
      </c>
      <c r="E130" s="1123">
        <v>7.85</v>
      </c>
      <c r="F130" s="1123">
        <v>0.3</v>
      </c>
      <c r="G130" s="1123"/>
      <c r="H130" s="1123"/>
      <c r="I130" s="1152"/>
      <c r="J130" s="1153"/>
      <c r="K130" s="1153">
        <f t="shared" si="4"/>
        <v>2.355</v>
      </c>
      <c r="L130" s="1123"/>
    </row>
    <row r="131" spans="1:12">
      <c r="A131" s="1104"/>
      <c r="B131" s="1123"/>
      <c r="C131" s="1124"/>
      <c r="D131" s="1124" t="s">
        <v>13102</v>
      </c>
      <c r="E131" s="1123">
        <v>3.25</v>
      </c>
      <c r="F131" s="1123">
        <v>0.3</v>
      </c>
      <c r="G131" s="1123"/>
      <c r="H131" s="1123"/>
      <c r="I131" s="1152"/>
      <c r="J131" s="1153"/>
      <c r="K131" s="1153">
        <f t="shared" si="4"/>
        <v>0.97499999999999998</v>
      </c>
      <c r="L131" s="1123"/>
    </row>
    <row r="132" spans="1:12">
      <c r="A132" s="1104"/>
      <c r="B132" s="1123"/>
      <c r="C132" s="1124"/>
      <c r="D132" s="1124" t="s">
        <v>13150</v>
      </c>
      <c r="E132" s="1123">
        <v>13.23</v>
      </c>
      <c r="F132" s="1123">
        <v>0.3</v>
      </c>
      <c r="G132" s="1123"/>
      <c r="H132" s="1123"/>
      <c r="I132" s="1152"/>
      <c r="J132" s="1153"/>
      <c r="K132" s="1153">
        <f t="shared" si="4"/>
        <v>3.9689999999999999</v>
      </c>
      <c r="L132" s="1123"/>
    </row>
    <row r="133" spans="1:12">
      <c r="A133" s="1104"/>
      <c r="B133" s="1123"/>
      <c r="C133" s="1124"/>
      <c r="D133" s="1124" t="s">
        <v>13151</v>
      </c>
      <c r="E133" s="1123">
        <v>7.9</v>
      </c>
      <c r="F133" s="1123">
        <v>0.3</v>
      </c>
      <c r="G133" s="1123"/>
      <c r="H133" s="1123"/>
      <c r="I133" s="1152"/>
      <c r="J133" s="1153"/>
      <c r="K133" s="1153">
        <f t="shared" si="4"/>
        <v>2.37</v>
      </c>
      <c r="L133" s="1123"/>
    </row>
    <row r="134" spans="1:12">
      <c r="A134" s="1104"/>
      <c r="B134" s="1123"/>
      <c r="C134" s="1124"/>
      <c r="D134" s="1124" t="s">
        <v>13152</v>
      </c>
      <c r="E134" s="1123">
        <v>8.5299999999999994</v>
      </c>
      <c r="F134" s="1123">
        <v>0.3</v>
      </c>
      <c r="G134" s="1123"/>
      <c r="H134" s="1123"/>
      <c r="I134" s="1152"/>
      <c r="J134" s="1153"/>
      <c r="K134" s="1153">
        <f t="shared" si="4"/>
        <v>2.5589999999999997</v>
      </c>
      <c r="L134" s="1123"/>
    </row>
    <row r="135" spans="1:12">
      <c r="A135" s="1104"/>
      <c r="B135" s="1154"/>
      <c r="C135" s="1154"/>
      <c r="D135" s="1124" t="s">
        <v>13153</v>
      </c>
      <c r="E135" s="1123">
        <v>6.42</v>
      </c>
      <c r="F135" s="1123">
        <v>0.3</v>
      </c>
      <c r="G135" s="1123"/>
      <c r="H135" s="1123"/>
      <c r="I135" s="1152"/>
      <c r="J135" s="1153"/>
      <c r="K135" s="1153">
        <f t="shared" si="4"/>
        <v>1.9259999999999999</v>
      </c>
      <c r="L135" s="1123"/>
    </row>
    <row r="136" spans="1:12" ht="24.95">
      <c r="A136" s="1104"/>
      <c r="B136" s="1113"/>
      <c r="C136" s="1114"/>
      <c r="D136" s="1115" t="s">
        <v>13155</v>
      </c>
      <c r="E136" s="1116"/>
      <c r="F136" s="1117"/>
      <c r="G136" s="1117"/>
      <c r="H136" s="1117"/>
      <c r="I136" s="1117"/>
      <c r="J136" s="1117"/>
      <c r="K136" s="1118">
        <f>SUM(K137)</f>
        <v>91</v>
      </c>
      <c r="L136" s="1119" t="s">
        <v>275</v>
      </c>
    </row>
    <row r="137" spans="1:12">
      <c r="A137" s="1104"/>
      <c r="B137" s="1154"/>
      <c r="C137" s="1154"/>
      <c r="D137" s="1124" t="s">
        <v>13156</v>
      </c>
      <c r="E137" s="1124"/>
      <c r="F137" s="1124"/>
      <c r="G137" s="1124"/>
      <c r="H137" s="1124"/>
      <c r="I137" s="1124"/>
      <c r="J137" s="1124"/>
      <c r="K137" s="1125">
        <v>91</v>
      </c>
      <c r="L137" s="1123"/>
    </row>
    <row r="138" spans="1:12" ht="12.95">
      <c r="A138" s="1104"/>
      <c r="B138" s="1107"/>
      <c r="C138" s="1108"/>
      <c r="D138" s="1146" t="s">
        <v>13157</v>
      </c>
      <c r="E138" s="1147"/>
      <c r="F138" s="606"/>
      <c r="G138" s="606"/>
      <c r="H138" s="606"/>
      <c r="I138" s="606"/>
      <c r="J138" s="606"/>
      <c r="K138" s="1148">
        <f>SUM(K139)</f>
        <v>553.17999999999995</v>
      </c>
      <c r="L138" s="368" t="s">
        <v>275</v>
      </c>
    </row>
    <row r="139" spans="1:12">
      <c r="A139" s="1104"/>
      <c r="B139" s="585"/>
      <c r="C139" s="585"/>
      <c r="D139" s="370" t="s">
        <v>13158</v>
      </c>
      <c r="E139" s="369"/>
      <c r="F139" s="369"/>
      <c r="G139" s="369"/>
      <c r="H139" s="369"/>
      <c r="I139" s="1134"/>
      <c r="J139" s="1150"/>
      <c r="K139" s="369">
        <v>553.17999999999995</v>
      </c>
      <c r="L139" s="369"/>
    </row>
    <row r="140" spans="1:12" ht="12.95">
      <c r="A140" s="1104"/>
      <c r="B140" s="1107"/>
      <c r="C140" s="1108"/>
      <c r="D140" s="1146" t="s">
        <v>13159</v>
      </c>
      <c r="E140" s="1147"/>
      <c r="F140" s="606"/>
      <c r="G140" s="606"/>
      <c r="H140" s="606"/>
      <c r="I140" s="606"/>
      <c r="J140" s="606"/>
      <c r="K140" s="1148">
        <f>SUM(K141:K141)</f>
        <v>1</v>
      </c>
      <c r="L140" s="368" t="s">
        <v>322</v>
      </c>
    </row>
    <row r="141" spans="1:12">
      <c r="A141" s="1104"/>
      <c r="B141" s="585"/>
      <c r="C141" s="585"/>
      <c r="D141" s="370" t="s">
        <v>13160</v>
      </c>
      <c r="E141" s="369"/>
      <c r="F141" s="369"/>
      <c r="G141" s="369"/>
      <c r="H141" s="369"/>
      <c r="I141" s="1134"/>
      <c r="J141" s="1150"/>
      <c r="K141" s="1150">
        <v>1</v>
      </c>
      <c r="L141" s="369"/>
    </row>
    <row r="142" spans="1:12" ht="12.95">
      <c r="A142" s="1104"/>
      <c r="B142" s="1113"/>
      <c r="C142" s="1114"/>
      <c r="D142" s="1115" t="s">
        <v>13161</v>
      </c>
      <c r="E142" s="1116"/>
      <c r="F142" s="1117"/>
      <c r="G142" s="1117"/>
      <c r="H142" s="1117"/>
      <c r="I142" s="1117"/>
      <c r="J142" s="1117"/>
      <c r="K142" s="1118">
        <f>SUM(K143)</f>
        <v>1</v>
      </c>
      <c r="L142" s="1119" t="s">
        <v>322</v>
      </c>
    </row>
    <row r="143" spans="1:12">
      <c r="A143" s="1104"/>
      <c r="B143" s="1154"/>
      <c r="C143" s="1154"/>
      <c r="D143" s="1124" t="s">
        <v>13162</v>
      </c>
      <c r="E143" s="1124"/>
      <c r="F143" s="1124"/>
      <c r="G143" s="1124"/>
      <c r="H143" s="1124"/>
      <c r="I143" s="1124"/>
      <c r="J143" s="1124"/>
      <c r="K143" s="1125">
        <v>1</v>
      </c>
      <c r="L143" s="1123"/>
    </row>
    <row r="144" spans="1:12" ht="24.95">
      <c r="A144" s="1104"/>
      <c r="B144" s="1132" t="s">
        <v>12496</v>
      </c>
      <c r="C144" s="1155" t="s">
        <v>407</v>
      </c>
      <c r="D144" s="1109" t="s">
        <v>376</v>
      </c>
      <c r="E144" s="1109"/>
      <c r="F144" s="1110"/>
      <c r="G144" s="1110"/>
      <c r="H144" s="1110"/>
      <c r="I144" s="1110"/>
      <c r="J144" s="1110"/>
      <c r="K144" s="1133">
        <f>SUM(K145:K146)</f>
        <v>18.899999999999999</v>
      </c>
      <c r="L144" s="1127" t="s">
        <v>368</v>
      </c>
    </row>
    <row r="145" spans="1:12">
      <c r="A145" s="1104"/>
      <c r="B145" s="585"/>
      <c r="C145" s="585"/>
      <c r="D145" s="1104"/>
      <c r="E145" s="585" t="s">
        <v>13163</v>
      </c>
      <c r="F145" s="585" t="s">
        <v>13164</v>
      </c>
      <c r="G145" s="585"/>
      <c r="H145" s="585"/>
      <c r="I145" s="585"/>
      <c r="J145" s="585"/>
      <c r="K145" s="604"/>
      <c r="L145" s="585"/>
    </row>
    <row r="146" spans="1:12">
      <c r="A146" s="1104"/>
      <c r="B146" s="585"/>
      <c r="C146" s="585"/>
      <c r="D146" s="1104" t="s">
        <v>13165</v>
      </c>
      <c r="E146" s="604" t="s">
        <v>13166</v>
      </c>
      <c r="F146" s="604">
        <v>0.6</v>
      </c>
      <c r="G146" s="585"/>
      <c r="H146" s="585"/>
      <c r="I146" s="585"/>
      <c r="J146" s="585"/>
      <c r="K146" s="604">
        <f>E146*F146</f>
        <v>18.899999999999999</v>
      </c>
      <c r="L146" s="585"/>
    </row>
    <row r="147" spans="1:12" ht="12.95">
      <c r="A147" s="1104"/>
      <c r="B147" s="569" t="s">
        <v>563</v>
      </c>
      <c r="C147" s="570"/>
      <c r="D147" s="571" t="s">
        <v>564</v>
      </c>
      <c r="E147" s="571"/>
      <c r="F147" s="607"/>
      <c r="G147" s="607"/>
      <c r="H147" s="607"/>
      <c r="I147" s="607"/>
      <c r="J147" s="607"/>
      <c r="K147" s="607"/>
      <c r="L147" s="607"/>
    </row>
    <row r="148" spans="1:12" ht="26.1">
      <c r="A148" s="1104"/>
      <c r="B148" s="739" t="s">
        <v>259</v>
      </c>
      <c r="C148" s="739" t="s">
        <v>260</v>
      </c>
      <c r="D148" s="739" t="s">
        <v>131</v>
      </c>
      <c r="E148" s="573" t="s">
        <v>13072</v>
      </c>
      <c r="F148" s="573" t="s">
        <v>13073</v>
      </c>
      <c r="G148" s="573" t="s">
        <v>13074</v>
      </c>
      <c r="H148" s="573" t="s">
        <v>13167</v>
      </c>
      <c r="I148" s="573"/>
      <c r="J148" s="573"/>
      <c r="K148" s="573" t="s">
        <v>13075</v>
      </c>
      <c r="L148" s="739" t="s">
        <v>262</v>
      </c>
    </row>
    <row r="149" spans="1:12" ht="12.95">
      <c r="A149" s="1104"/>
      <c r="B149" s="740"/>
      <c r="C149" s="740"/>
      <c r="D149" s="740"/>
      <c r="E149" s="574"/>
      <c r="F149" s="574"/>
      <c r="G149" s="574"/>
      <c r="H149" s="574"/>
      <c r="I149" s="574"/>
      <c r="J149" s="574"/>
      <c r="K149" s="574"/>
      <c r="L149" s="740"/>
    </row>
    <row r="150" spans="1:12" ht="13.5" thickBot="1">
      <c r="A150" s="1104"/>
      <c r="B150" s="591" t="s">
        <v>191</v>
      </c>
      <c r="C150" s="592"/>
      <c r="D150" s="593" t="s">
        <v>4266</v>
      </c>
      <c r="E150" s="593"/>
      <c r="F150" s="593"/>
      <c r="G150" s="593"/>
      <c r="H150" s="593"/>
      <c r="I150" s="594"/>
      <c r="J150" s="594"/>
      <c r="K150" s="594"/>
      <c r="L150" s="595"/>
    </row>
    <row r="151" spans="1:12" ht="24.95">
      <c r="A151" s="1104"/>
      <c r="B151" s="1132" t="s">
        <v>567</v>
      </c>
      <c r="C151" s="1155" t="s">
        <v>568</v>
      </c>
      <c r="D151" s="1109" t="s">
        <v>13168</v>
      </c>
      <c r="E151" s="1109"/>
      <c r="F151" s="1109"/>
      <c r="G151" s="1109"/>
      <c r="H151" s="1109"/>
      <c r="I151" s="608"/>
      <c r="J151" s="608"/>
      <c r="K151" s="1131">
        <f>SUM(K153:K157)</f>
        <v>14.975</v>
      </c>
      <c r="L151" s="376" t="s">
        <v>487</v>
      </c>
    </row>
    <row r="152" spans="1:12" ht="24.95">
      <c r="A152" s="1104"/>
      <c r="B152" s="1156"/>
      <c r="C152" s="1156"/>
      <c r="D152" s="1157"/>
      <c r="E152" s="1126" t="s">
        <v>13092</v>
      </c>
      <c r="F152" s="1126" t="s">
        <v>13093</v>
      </c>
      <c r="G152" s="1126" t="s">
        <v>13169</v>
      </c>
      <c r="H152" s="1126" t="s">
        <v>13170</v>
      </c>
      <c r="I152" s="362"/>
      <c r="J152" s="362"/>
      <c r="K152" s="362"/>
      <c r="L152" s="360"/>
    </row>
    <row r="153" spans="1:12">
      <c r="A153" s="1104"/>
      <c r="B153" s="1156"/>
      <c r="C153" s="1156"/>
      <c r="D153" s="1157" t="s">
        <v>13095</v>
      </c>
      <c r="E153" s="1156">
        <v>0.7</v>
      </c>
      <c r="F153" s="1156">
        <v>2</v>
      </c>
      <c r="G153" s="1156"/>
      <c r="H153" s="1156"/>
      <c r="I153" s="362"/>
      <c r="J153" s="362"/>
      <c r="K153" s="362">
        <f>(E153*F153)-(G153*H153)</f>
        <v>1.4</v>
      </c>
      <c r="L153" s="360"/>
    </row>
    <row r="154" spans="1:12">
      <c r="A154" s="1104"/>
      <c r="B154" s="1105"/>
      <c r="C154" s="1104"/>
      <c r="D154" s="1104" t="s">
        <v>13171</v>
      </c>
      <c r="E154" s="1105">
        <v>0.75</v>
      </c>
      <c r="F154" s="1105">
        <v>2.4300000000000002</v>
      </c>
      <c r="G154" s="1105"/>
      <c r="H154" s="1105"/>
      <c r="I154" s="1104"/>
      <c r="J154" s="1104"/>
      <c r="K154" s="362">
        <f>(E154*F154)-(G154*H154)</f>
        <v>1.8225000000000002</v>
      </c>
      <c r="L154" s="1104"/>
    </row>
    <row r="155" spans="1:12">
      <c r="A155" s="1104"/>
      <c r="B155" s="1105"/>
      <c r="C155" s="1104"/>
      <c r="D155" s="1104" t="s">
        <v>13172</v>
      </c>
      <c r="E155" s="1105">
        <v>0.8</v>
      </c>
      <c r="F155" s="1105">
        <v>2</v>
      </c>
      <c r="G155" s="1105"/>
      <c r="H155" s="1105"/>
      <c r="I155" s="1104"/>
      <c r="J155" s="1104"/>
      <c r="K155" s="362">
        <f>(E155*F155)-(G155*H155)</f>
        <v>1.6</v>
      </c>
      <c r="L155" s="1104"/>
    </row>
    <row r="156" spans="1:12">
      <c r="A156" s="1104"/>
      <c r="B156" s="1105"/>
      <c r="C156" s="1104"/>
      <c r="D156" s="1104" t="s">
        <v>13102</v>
      </c>
      <c r="E156" s="1105">
        <v>3.55</v>
      </c>
      <c r="F156" s="1105">
        <v>2.4500000000000002</v>
      </c>
      <c r="G156" s="1105">
        <v>1.8</v>
      </c>
      <c r="H156" s="1105">
        <v>1</v>
      </c>
      <c r="I156" s="1104"/>
      <c r="J156" s="1104"/>
      <c r="K156" s="362">
        <f>(E156*F156)-(G156*H156)</f>
        <v>6.8975</v>
      </c>
      <c r="L156" s="1104"/>
    </row>
    <row r="157" spans="1:12">
      <c r="A157" s="1104"/>
      <c r="B157" s="1105"/>
      <c r="C157" s="1104"/>
      <c r="D157" s="1104" t="s">
        <v>13173</v>
      </c>
      <c r="E157" s="1105">
        <v>1.55</v>
      </c>
      <c r="F157" s="1105">
        <v>2.1</v>
      </c>
      <c r="G157" s="1105"/>
      <c r="H157" s="1105"/>
      <c r="I157" s="1104"/>
      <c r="J157" s="1104"/>
      <c r="K157" s="362">
        <f>(E157*F157)-(G157*H157)</f>
        <v>3.2550000000000003</v>
      </c>
      <c r="L157" s="1104"/>
    </row>
    <row r="158" spans="1:12" ht="38.25" customHeight="1">
      <c r="A158" s="1104"/>
      <c r="B158" s="1158" t="s">
        <v>580</v>
      </c>
      <c r="C158" s="1109" t="s">
        <v>13174</v>
      </c>
      <c r="D158" s="1159" t="s">
        <v>13175</v>
      </c>
      <c r="E158" s="1160"/>
      <c r="F158" s="1160"/>
      <c r="G158" s="1160"/>
      <c r="H158" s="1160"/>
      <c r="I158" s="1161"/>
      <c r="J158" s="1161"/>
      <c r="K158" s="588">
        <f>SUM(K160:K164)</f>
        <v>32.810900000000004</v>
      </c>
      <c r="L158" s="376" t="s">
        <v>487</v>
      </c>
    </row>
    <row r="159" spans="1:12" ht="24.95">
      <c r="A159" s="1104"/>
      <c r="B159" s="1105"/>
      <c r="C159" s="1104"/>
      <c r="D159" s="1104"/>
      <c r="E159" s="1126" t="s">
        <v>13092</v>
      </c>
      <c r="F159" s="1126" t="s">
        <v>13093</v>
      </c>
      <c r="G159" s="1126" t="s">
        <v>13169</v>
      </c>
      <c r="H159" s="1126" t="s">
        <v>13170</v>
      </c>
      <c r="I159" s="1104"/>
      <c r="J159" s="1104"/>
      <c r="K159" s="362"/>
      <c r="L159" s="1104"/>
    </row>
    <row r="160" spans="1:12">
      <c r="A160" s="1104"/>
      <c r="B160" s="1105"/>
      <c r="C160" s="1104"/>
      <c r="D160" s="1104" t="s">
        <v>13176</v>
      </c>
      <c r="E160" s="1105">
        <v>2.2000000000000002</v>
      </c>
      <c r="F160" s="1105">
        <v>2</v>
      </c>
      <c r="G160" s="1105"/>
      <c r="H160" s="1105"/>
      <c r="I160" s="1104"/>
      <c r="J160" s="1104"/>
      <c r="K160" s="362">
        <f>(E160*F160)-(G160*H160)</f>
        <v>4.4000000000000004</v>
      </c>
      <c r="L160" s="1104"/>
    </row>
    <row r="161" spans="1:12">
      <c r="A161" s="1104"/>
      <c r="B161" s="1105"/>
      <c r="C161" s="1104"/>
      <c r="D161" s="1104" t="s">
        <v>13177</v>
      </c>
      <c r="E161" s="1105">
        <v>0.7</v>
      </c>
      <c r="F161" s="1105">
        <v>2</v>
      </c>
      <c r="G161" s="1105"/>
      <c r="H161" s="1105"/>
      <c r="I161" s="1104"/>
      <c r="J161" s="1104"/>
      <c r="K161" s="362">
        <f>(E161*F161)-(G161*H161)</f>
        <v>1.4</v>
      </c>
      <c r="L161" s="1104"/>
    </row>
    <row r="162" spans="1:12">
      <c r="A162" s="1104"/>
      <c r="B162" s="1105"/>
      <c r="C162" s="1104"/>
      <c r="D162" s="1104" t="s">
        <v>13178</v>
      </c>
      <c r="E162" s="1105">
        <v>12.71</v>
      </c>
      <c r="F162" s="1105">
        <v>2</v>
      </c>
      <c r="G162" s="1105"/>
      <c r="H162" s="1105"/>
      <c r="I162" s="1104"/>
      <c r="J162" s="1104"/>
      <c r="K162" s="362">
        <f>(E162*F162)-(G162*H162)</f>
        <v>25.42</v>
      </c>
      <c r="L162" s="1104"/>
    </row>
    <row r="163" spans="1:12">
      <c r="A163" s="1104"/>
      <c r="B163" s="1105"/>
      <c r="C163" s="1104"/>
      <c r="D163" s="1134" t="s">
        <v>13097</v>
      </c>
      <c r="E163" s="1162">
        <v>0.27</v>
      </c>
      <c r="F163" s="1162">
        <v>2.4300000000000002</v>
      </c>
      <c r="G163" s="1162"/>
      <c r="H163" s="1162"/>
      <c r="I163" s="1134"/>
      <c r="J163" s="1134"/>
      <c r="K163" s="372">
        <f>(E163*F163)-(G163*H163)</f>
        <v>0.65610000000000013</v>
      </c>
      <c r="L163" s="1104"/>
    </row>
    <row r="164" spans="1:12">
      <c r="A164" s="1104"/>
      <c r="B164" s="1105"/>
      <c r="C164" s="1104"/>
      <c r="D164" s="1163" t="s">
        <v>13104</v>
      </c>
      <c r="E164" s="1164">
        <v>0.38</v>
      </c>
      <c r="F164" s="1164">
        <v>2.46</v>
      </c>
      <c r="G164" s="1163"/>
      <c r="H164" s="1163"/>
      <c r="I164" s="1163"/>
      <c r="J164" s="1163"/>
      <c r="K164" s="372">
        <f>(E164*F164)-(G164*H164)</f>
        <v>0.93479999999999996</v>
      </c>
      <c r="L164" s="1104"/>
    </row>
    <row r="165" spans="1:12" ht="37.5">
      <c r="A165" s="1104"/>
      <c r="B165" s="1158" t="s">
        <v>13179</v>
      </c>
      <c r="C165" s="1160" t="s">
        <v>13180</v>
      </c>
      <c r="D165" s="1159" t="s">
        <v>13181</v>
      </c>
      <c r="E165" s="1160"/>
      <c r="F165" s="1160"/>
      <c r="G165" s="1160"/>
      <c r="H165" s="1160"/>
      <c r="I165" s="1161"/>
      <c r="J165" s="1161"/>
      <c r="K165" s="588">
        <f>SUM(K167:K173)</f>
        <v>28.277000000000001</v>
      </c>
      <c r="L165" s="1165"/>
    </row>
    <row r="166" spans="1:12" ht="24.95">
      <c r="A166" s="1104"/>
      <c r="B166" s="1105"/>
      <c r="C166" s="1104"/>
      <c r="D166" s="1104"/>
      <c r="E166" s="1126" t="s">
        <v>13092</v>
      </c>
      <c r="F166" s="1126" t="s">
        <v>13093</v>
      </c>
      <c r="G166" s="1126" t="s">
        <v>13169</v>
      </c>
      <c r="H166" s="1126" t="s">
        <v>13170</v>
      </c>
      <c r="I166" s="1104"/>
      <c r="J166" s="1104"/>
      <c r="K166" s="362"/>
      <c r="L166" s="1104"/>
    </row>
    <row r="167" spans="1:12">
      <c r="A167" s="1104"/>
      <c r="B167" s="1105"/>
      <c r="C167" s="1104"/>
      <c r="D167" s="1134" t="s">
        <v>13097</v>
      </c>
      <c r="E167" s="1162">
        <v>2.15</v>
      </c>
      <c r="F167" s="1162">
        <v>2.4300000000000002</v>
      </c>
      <c r="G167" s="1162"/>
      <c r="H167" s="1162"/>
      <c r="I167" s="1134"/>
      <c r="J167" s="1134"/>
      <c r="K167" s="372">
        <f t="shared" ref="K167:K173" si="5">(E167*F167)-(G167*H167)</f>
        <v>5.2244999999999999</v>
      </c>
      <c r="L167" s="1104"/>
    </row>
    <row r="168" spans="1:12">
      <c r="A168" s="1104"/>
      <c r="B168" s="1105"/>
      <c r="C168" s="1104"/>
      <c r="D168" s="1104" t="s">
        <v>13182</v>
      </c>
      <c r="E168" s="1105">
        <v>1.1000000000000001</v>
      </c>
      <c r="F168" s="1105">
        <v>2.4300000000000002</v>
      </c>
      <c r="G168" s="1105"/>
      <c r="H168" s="1105"/>
      <c r="I168" s="1104"/>
      <c r="J168" s="1104"/>
      <c r="K168" s="362">
        <f t="shared" si="5"/>
        <v>2.6730000000000005</v>
      </c>
      <c r="L168" s="1104"/>
    </row>
    <row r="169" spans="1:12">
      <c r="A169" s="1104"/>
      <c r="B169" s="1105"/>
      <c r="C169" s="1104"/>
      <c r="D169" s="1134" t="s">
        <v>13104</v>
      </c>
      <c r="E169" s="1162">
        <v>2.27</v>
      </c>
      <c r="F169" s="1162">
        <v>2.46</v>
      </c>
      <c r="G169" s="1162"/>
      <c r="H169" s="1162"/>
      <c r="I169" s="1134"/>
      <c r="J169" s="1134"/>
      <c r="K169" s="372">
        <f t="shared" si="5"/>
        <v>5.5842000000000001</v>
      </c>
      <c r="L169" s="1104"/>
    </row>
    <row r="170" spans="1:12">
      <c r="A170" s="1104"/>
      <c r="B170" s="1105"/>
      <c r="C170" s="1104"/>
      <c r="D170" s="1104" t="s">
        <v>13109</v>
      </c>
      <c r="E170" s="1105">
        <v>1.38</v>
      </c>
      <c r="F170" s="1105">
        <v>2.46</v>
      </c>
      <c r="G170" s="1105"/>
      <c r="H170" s="1105"/>
      <c r="I170" s="1104"/>
      <c r="J170" s="1104"/>
      <c r="K170" s="362">
        <f t="shared" si="5"/>
        <v>3.3947999999999996</v>
      </c>
      <c r="L170" s="1104"/>
    </row>
    <row r="171" spans="1:12">
      <c r="A171" s="1104"/>
      <c r="B171" s="1105"/>
      <c r="C171" s="1104"/>
      <c r="D171" s="1104" t="s">
        <v>13183</v>
      </c>
      <c r="E171" s="1105">
        <v>0.8</v>
      </c>
      <c r="F171" s="1105">
        <v>2.4500000000000002</v>
      </c>
      <c r="G171" s="1105"/>
      <c r="H171" s="1105"/>
      <c r="I171" s="1104"/>
      <c r="J171" s="1104"/>
      <c r="K171" s="362">
        <f t="shared" si="5"/>
        <v>1.9600000000000002</v>
      </c>
      <c r="L171" s="1104"/>
    </row>
    <row r="172" spans="1:12">
      <c r="A172" s="1104"/>
      <c r="B172" s="1105"/>
      <c r="C172" s="1104"/>
      <c r="D172" s="1104" t="s">
        <v>13183</v>
      </c>
      <c r="E172" s="1105">
        <v>0.89</v>
      </c>
      <c r="F172" s="1105">
        <v>2.4500000000000002</v>
      </c>
      <c r="G172" s="1105"/>
      <c r="H172" s="1105"/>
      <c r="I172" s="1104"/>
      <c r="J172" s="1104"/>
      <c r="K172" s="362">
        <f t="shared" si="5"/>
        <v>2.1805000000000003</v>
      </c>
      <c r="L172" s="1104"/>
    </row>
    <row r="173" spans="1:12">
      <c r="A173" s="1104"/>
      <c r="B173" s="1105"/>
      <c r="C173" s="1104"/>
      <c r="D173" s="1104" t="s">
        <v>13114</v>
      </c>
      <c r="E173" s="1105">
        <v>2.2000000000000002</v>
      </c>
      <c r="F173" s="1105">
        <v>3.3</v>
      </c>
      <c r="G173" s="1105"/>
      <c r="H173" s="1105"/>
      <c r="I173" s="1104"/>
      <c r="J173" s="1104"/>
      <c r="K173" s="362">
        <f t="shared" si="5"/>
        <v>7.26</v>
      </c>
      <c r="L173" s="1104"/>
    </row>
    <row r="174" spans="1:12" ht="37.5">
      <c r="A174" s="1104"/>
      <c r="B174" s="1132"/>
      <c r="C174" s="1109" t="s">
        <v>13184</v>
      </c>
      <c r="D174" s="1109" t="s">
        <v>13185</v>
      </c>
      <c r="E174" s="1109"/>
      <c r="F174" s="1109"/>
      <c r="G174" s="1109"/>
      <c r="H174" s="1109"/>
      <c r="I174" s="1109"/>
      <c r="J174" s="1109"/>
      <c r="K174" s="1110">
        <f>SUM(K176:K178)</f>
        <v>19.371000000000002</v>
      </c>
      <c r="L174" s="1166" t="s">
        <v>487</v>
      </c>
    </row>
    <row r="175" spans="1:12" ht="24.95">
      <c r="A175" s="1104"/>
      <c r="B175" s="1105"/>
      <c r="C175" s="1104"/>
      <c r="D175" s="1104"/>
      <c r="E175" s="1126" t="s">
        <v>13092</v>
      </c>
      <c r="F175" s="1126" t="s">
        <v>13093</v>
      </c>
      <c r="G175" s="1126" t="s">
        <v>13169</v>
      </c>
      <c r="H175" s="1126" t="s">
        <v>13170</v>
      </c>
      <c r="I175" s="1104"/>
      <c r="J175" s="1104"/>
      <c r="K175" s="362"/>
      <c r="L175" s="1104"/>
    </row>
    <row r="176" spans="1:12">
      <c r="A176" s="1104"/>
      <c r="B176" s="360"/>
      <c r="C176" s="360"/>
      <c r="D176" s="370" t="s">
        <v>13186</v>
      </c>
      <c r="E176" s="1167">
        <v>10.8</v>
      </c>
      <c r="F176" s="1167">
        <v>1.1000000000000001</v>
      </c>
      <c r="G176" s="1134"/>
      <c r="H176" s="1134"/>
      <c r="I176" s="1134"/>
      <c r="J176" s="1134"/>
      <c r="K176" s="372">
        <f>(E176*F176)-(G176*H176)</f>
        <v>11.880000000000003</v>
      </c>
      <c r="L176" s="360"/>
    </row>
    <row r="177" spans="1:12">
      <c r="A177" s="1104"/>
      <c r="B177" s="360"/>
      <c r="C177" s="360"/>
      <c r="D177" s="361" t="s">
        <v>13187</v>
      </c>
      <c r="E177" s="1156">
        <v>1.2</v>
      </c>
      <c r="F177" s="1156">
        <v>3.3</v>
      </c>
      <c r="G177" s="1104"/>
      <c r="H177" s="1104"/>
      <c r="I177" s="1104"/>
      <c r="J177" s="1104"/>
      <c r="K177" s="362">
        <f>(E177*F177)-(G177*H177)</f>
        <v>3.9599999999999995</v>
      </c>
      <c r="L177" s="360"/>
    </row>
    <row r="178" spans="1:12">
      <c r="A178" s="1104"/>
      <c r="B178" s="360"/>
      <c r="C178" s="360"/>
      <c r="D178" s="1104" t="s">
        <v>13187</v>
      </c>
      <c r="E178" s="1105">
        <v>1.07</v>
      </c>
      <c r="F178" s="1105">
        <v>3.3</v>
      </c>
      <c r="G178" s="1105"/>
      <c r="H178" s="1105"/>
      <c r="I178" s="362"/>
      <c r="J178" s="362"/>
      <c r="K178" s="362">
        <f>(E178*F178)-(G178*H178)</f>
        <v>3.5310000000000001</v>
      </c>
      <c r="L178" s="360"/>
    </row>
    <row r="179" spans="1:12" ht="62.45">
      <c r="A179" s="1104"/>
      <c r="B179" s="1132"/>
      <c r="C179" s="1146"/>
      <c r="D179" s="1146" t="s">
        <v>591</v>
      </c>
      <c r="E179" s="1146"/>
      <c r="F179" s="1146"/>
      <c r="G179" s="1146"/>
      <c r="H179" s="1146"/>
      <c r="I179" s="1146"/>
      <c r="J179" s="1146"/>
      <c r="K179" s="1147">
        <f>SUM(K181)</f>
        <v>18.645</v>
      </c>
      <c r="L179" s="1168" t="s">
        <v>487</v>
      </c>
    </row>
    <row r="180" spans="1:12" ht="24.95">
      <c r="A180" s="1104"/>
      <c r="B180" s="360"/>
      <c r="C180" s="360"/>
      <c r="D180" s="1104"/>
      <c r="E180" s="1126" t="s">
        <v>13092</v>
      </c>
      <c r="F180" s="1126" t="s">
        <v>13093</v>
      </c>
      <c r="G180" s="1126" t="s">
        <v>13169</v>
      </c>
      <c r="H180" s="1126" t="s">
        <v>13170</v>
      </c>
      <c r="I180" s="362"/>
      <c r="J180" s="362"/>
      <c r="K180" s="362"/>
      <c r="L180" s="360"/>
    </row>
    <row r="181" spans="1:12">
      <c r="A181" s="1104"/>
      <c r="B181" s="360"/>
      <c r="C181" s="360"/>
      <c r="D181" s="361" t="s">
        <v>13188</v>
      </c>
      <c r="E181" s="1156">
        <v>16.95</v>
      </c>
      <c r="F181" s="1156">
        <v>1.1000000000000001</v>
      </c>
      <c r="G181" s="1104"/>
      <c r="H181" s="1104"/>
      <c r="I181" s="1104"/>
      <c r="J181" s="1104"/>
      <c r="K181" s="362">
        <f>(E181*F181)-(G181*H181)</f>
        <v>18.645</v>
      </c>
      <c r="L181" s="360"/>
    </row>
    <row r="182" spans="1:12" ht="50.1">
      <c r="A182" s="1104"/>
      <c r="B182" s="1132"/>
      <c r="C182" s="1109" t="s">
        <v>13189</v>
      </c>
      <c r="D182" s="1109" t="s">
        <v>13190</v>
      </c>
      <c r="E182" s="1109"/>
      <c r="F182" s="1109"/>
      <c r="G182" s="1109"/>
      <c r="H182" s="1109"/>
      <c r="I182" s="1109"/>
      <c r="J182" s="1109"/>
      <c r="K182" s="1110">
        <f>SUM(K184:K190)</f>
        <v>24.016000000000002</v>
      </c>
      <c r="L182" s="1166" t="s">
        <v>487</v>
      </c>
    </row>
    <row r="183" spans="1:12" ht="24.95">
      <c r="A183" s="1104"/>
      <c r="B183" s="1105"/>
      <c r="C183" s="1104"/>
      <c r="D183" s="1104"/>
      <c r="E183" s="1126" t="s">
        <v>13092</v>
      </c>
      <c r="F183" s="1126" t="s">
        <v>13093</v>
      </c>
      <c r="G183" s="1126" t="s">
        <v>13169</v>
      </c>
      <c r="H183" s="1126" t="s">
        <v>13170</v>
      </c>
      <c r="I183" s="1104"/>
      <c r="J183" s="1104"/>
      <c r="K183" s="362"/>
      <c r="L183" s="1104"/>
    </row>
    <row r="184" spans="1:12">
      <c r="A184" s="1104"/>
      <c r="B184" s="360"/>
      <c r="C184" s="360"/>
      <c r="D184" s="1104" t="s">
        <v>13191</v>
      </c>
      <c r="E184" s="1105">
        <v>0.55000000000000004</v>
      </c>
      <c r="F184" s="1105">
        <v>2</v>
      </c>
      <c r="G184" s="1104"/>
      <c r="H184" s="1104"/>
      <c r="I184" s="362"/>
      <c r="J184" s="362"/>
      <c r="K184" s="362">
        <f t="shared" ref="K184:K190" si="6">(E184*F184)-(G184*H184)</f>
        <v>1.1000000000000001</v>
      </c>
      <c r="L184" s="360"/>
    </row>
    <row r="185" spans="1:12">
      <c r="A185" s="1104"/>
      <c r="B185" s="360"/>
      <c r="C185" s="360"/>
      <c r="D185" s="1134" t="s">
        <v>13192</v>
      </c>
      <c r="E185" s="1105">
        <v>0.5</v>
      </c>
      <c r="F185" s="1105">
        <v>2</v>
      </c>
      <c r="G185" s="1104"/>
      <c r="H185" s="1104"/>
      <c r="I185" s="362"/>
      <c r="J185" s="362"/>
      <c r="K185" s="362">
        <f t="shared" si="6"/>
        <v>1</v>
      </c>
      <c r="L185" s="360"/>
    </row>
    <row r="186" spans="1:12">
      <c r="A186" s="1104"/>
      <c r="B186" s="360"/>
      <c r="C186" s="360"/>
      <c r="D186" s="361" t="s">
        <v>13193</v>
      </c>
      <c r="E186" s="1156">
        <v>4.8</v>
      </c>
      <c r="F186" s="1156">
        <v>2.46</v>
      </c>
      <c r="G186" s="360">
        <v>2.52</v>
      </c>
      <c r="H186" s="360">
        <v>1</v>
      </c>
      <c r="I186" s="362"/>
      <c r="J186" s="362"/>
      <c r="K186" s="362">
        <f t="shared" si="6"/>
        <v>9.2880000000000003</v>
      </c>
      <c r="L186" s="360"/>
    </row>
    <row r="187" spans="1:12">
      <c r="A187" s="1104"/>
      <c r="B187" s="360"/>
      <c r="C187" s="360"/>
      <c r="D187" s="361" t="s">
        <v>13194</v>
      </c>
      <c r="E187" s="1156">
        <v>0.7</v>
      </c>
      <c r="F187" s="1156">
        <v>2.46</v>
      </c>
      <c r="G187" s="361"/>
      <c r="H187" s="361"/>
      <c r="I187" s="362"/>
      <c r="J187" s="362"/>
      <c r="K187" s="362">
        <f t="shared" si="6"/>
        <v>1.722</v>
      </c>
      <c r="L187" s="360"/>
    </row>
    <row r="188" spans="1:12">
      <c r="A188" s="1104"/>
      <c r="B188" s="360"/>
      <c r="C188" s="360"/>
      <c r="D188" s="370" t="s">
        <v>13195</v>
      </c>
      <c r="E188" s="1156">
        <v>1.8</v>
      </c>
      <c r="F188" s="1156">
        <v>2</v>
      </c>
      <c r="G188" s="361"/>
      <c r="H188" s="361"/>
      <c r="I188" s="362"/>
      <c r="J188" s="362"/>
      <c r="K188" s="362">
        <f t="shared" si="6"/>
        <v>3.6</v>
      </c>
      <c r="L188" s="360"/>
    </row>
    <row r="189" spans="1:12">
      <c r="A189" s="1104"/>
      <c r="B189" s="360"/>
      <c r="C189" s="360"/>
      <c r="D189" s="1104" t="s">
        <v>13196</v>
      </c>
      <c r="E189" s="1156">
        <v>2.33</v>
      </c>
      <c r="F189" s="1156">
        <v>2.6</v>
      </c>
      <c r="G189" s="1105">
        <v>3.36</v>
      </c>
      <c r="H189" s="1105">
        <v>1</v>
      </c>
      <c r="I189" s="362"/>
      <c r="J189" s="362"/>
      <c r="K189" s="362">
        <f t="shared" si="6"/>
        <v>2.6980000000000008</v>
      </c>
      <c r="L189" s="360"/>
    </row>
    <row r="190" spans="1:12">
      <c r="A190" s="1104"/>
      <c r="B190" s="360"/>
      <c r="C190" s="360"/>
      <c r="D190" s="361" t="s">
        <v>13197</v>
      </c>
      <c r="E190" s="1156">
        <v>2.16</v>
      </c>
      <c r="F190" s="1156">
        <v>3.3</v>
      </c>
      <c r="G190" s="360">
        <v>2.52</v>
      </c>
      <c r="H190" s="360">
        <v>1</v>
      </c>
      <c r="I190" s="362"/>
      <c r="J190" s="362"/>
      <c r="K190" s="362">
        <f t="shared" si="6"/>
        <v>4.6080000000000005</v>
      </c>
      <c r="L190" s="360"/>
    </row>
    <row r="191" spans="1:12" ht="12.95" thickBot="1">
      <c r="A191" s="1104"/>
      <c r="B191" s="609" t="s">
        <v>592</v>
      </c>
      <c r="C191" s="610"/>
      <c r="D191" s="611" t="s">
        <v>4324</v>
      </c>
      <c r="E191" s="1169"/>
      <c r="F191" s="1169"/>
      <c r="G191" s="611"/>
      <c r="H191" s="611"/>
      <c r="I191" s="612"/>
      <c r="J191" s="612"/>
      <c r="K191" s="613"/>
      <c r="L191" s="614"/>
    </row>
    <row r="192" spans="1:12" ht="24.95">
      <c r="A192" s="1104"/>
      <c r="B192" s="1143" t="s">
        <v>594</v>
      </c>
      <c r="C192" s="1170" t="s">
        <v>13198</v>
      </c>
      <c r="D192" s="1171" t="s">
        <v>13199</v>
      </c>
      <c r="E192" s="1115"/>
      <c r="F192" s="1115"/>
      <c r="G192" s="1172"/>
      <c r="H192" s="1172"/>
      <c r="I192" s="1173"/>
      <c r="J192" s="1173"/>
      <c r="K192" s="1174">
        <f>SUM(K194:K200)</f>
        <v>11.11</v>
      </c>
      <c r="L192" s="1119" t="s">
        <v>347</v>
      </c>
    </row>
    <row r="193" spans="1:12">
      <c r="A193" s="1104"/>
      <c r="B193" s="1156"/>
      <c r="C193" s="1156"/>
      <c r="D193" s="1104"/>
      <c r="E193" s="1157" t="s">
        <v>13128</v>
      </c>
      <c r="F193" s="1157" t="s">
        <v>13200</v>
      </c>
      <c r="G193" s="361"/>
      <c r="H193" s="361"/>
      <c r="I193" s="362"/>
      <c r="J193" s="362"/>
      <c r="K193" s="362"/>
      <c r="L193" s="360"/>
    </row>
    <row r="194" spans="1:12">
      <c r="A194" s="1104"/>
      <c r="B194" s="1156"/>
      <c r="C194" s="1156"/>
      <c r="D194" s="1104" t="s">
        <v>13095</v>
      </c>
      <c r="E194" s="1175">
        <v>1.3</v>
      </c>
      <c r="F194" s="1175">
        <v>1</v>
      </c>
      <c r="G194" s="361"/>
      <c r="H194" s="361"/>
      <c r="I194" s="362"/>
      <c r="J194" s="362"/>
      <c r="K194" s="362">
        <f t="shared" ref="K194:K200" si="7">E194*F194</f>
        <v>1.3</v>
      </c>
      <c r="L194" s="360"/>
    </row>
    <row r="195" spans="1:12">
      <c r="A195" s="1104"/>
      <c r="B195" s="1156"/>
      <c r="C195" s="1156"/>
      <c r="D195" s="1126" t="s">
        <v>13097</v>
      </c>
      <c r="E195" s="1175">
        <f>1.09+0.4</f>
        <v>1.4900000000000002</v>
      </c>
      <c r="F195" s="1175">
        <v>1</v>
      </c>
      <c r="G195" s="1175"/>
      <c r="H195" s="361"/>
      <c r="I195" s="362"/>
      <c r="J195" s="362"/>
      <c r="K195" s="362">
        <f t="shared" si="7"/>
        <v>1.4900000000000002</v>
      </c>
      <c r="L195" s="360"/>
    </row>
    <row r="196" spans="1:12">
      <c r="A196" s="1104"/>
      <c r="B196" s="1156"/>
      <c r="C196" s="1156"/>
      <c r="D196" s="1126" t="s">
        <v>13102</v>
      </c>
      <c r="E196" s="1175">
        <v>1.3</v>
      </c>
      <c r="F196" s="1175">
        <v>1</v>
      </c>
      <c r="G196" s="1175"/>
      <c r="H196" s="361"/>
      <c r="I196" s="362"/>
      <c r="J196" s="362"/>
      <c r="K196" s="362">
        <f t="shared" si="7"/>
        <v>1.3</v>
      </c>
      <c r="L196" s="360"/>
    </row>
    <row r="197" spans="1:12">
      <c r="A197" s="1104"/>
      <c r="B197" s="1156"/>
      <c r="C197" s="1156"/>
      <c r="D197" s="1126" t="s">
        <v>13149</v>
      </c>
      <c r="E197" s="1175">
        <v>1.25</v>
      </c>
      <c r="F197" s="1175">
        <v>1</v>
      </c>
      <c r="G197" s="1175"/>
      <c r="H197" s="361"/>
      <c r="I197" s="362"/>
      <c r="J197" s="362"/>
      <c r="K197" s="362">
        <f t="shared" si="7"/>
        <v>1.25</v>
      </c>
      <c r="L197" s="360"/>
    </row>
    <row r="198" spans="1:12">
      <c r="A198" s="1104"/>
      <c r="B198" s="1156"/>
      <c r="C198" s="1156"/>
      <c r="D198" s="1126" t="s">
        <v>13193</v>
      </c>
      <c r="E198" s="1175">
        <f>1.28+0.4</f>
        <v>1.6800000000000002</v>
      </c>
      <c r="F198" s="1175">
        <v>1</v>
      </c>
      <c r="G198" s="1175"/>
      <c r="H198" s="361"/>
      <c r="I198" s="362"/>
      <c r="J198" s="362"/>
      <c r="K198" s="362">
        <f t="shared" si="7"/>
        <v>1.6800000000000002</v>
      </c>
      <c r="L198" s="360"/>
    </row>
    <row r="199" spans="1:12">
      <c r="A199" s="1104"/>
      <c r="B199" s="1156"/>
      <c r="C199" s="1156"/>
      <c r="D199" s="1126" t="s">
        <v>13104</v>
      </c>
      <c r="E199" s="1175">
        <f>1.09+0.4</f>
        <v>1.4900000000000002</v>
      </c>
      <c r="F199" s="1175">
        <v>1</v>
      </c>
      <c r="G199" s="1175"/>
      <c r="H199" s="361"/>
      <c r="I199" s="362"/>
      <c r="J199" s="362"/>
      <c r="K199" s="362">
        <f t="shared" si="7"/>
        <v>1.4900000000000002</v>
      </c>
      <c r="L199" s="360"/>
    </row>
    <row r="200" spans="1:12">
      <c r="A200" s="1104"/>
      <c r="B200" s="1156"/>
      <c r="C200" s="1156"/>
      <c r="D200" s="1126" t="s">
        <v>13106</v>
      </c>
      <c r="E200" s="1175">
        <v>1.3</v>
      </c>
      <c r="F200" s="1175">
        <v>2</v>
      </c>
      <c r="G200" s="1175"/>
      <c r="H200" s="361"/>
      <c r="I200" s="362"/>
      <c r="J200" s="362"/>
      <c r="K200" s="362">
        <f t="shared" si="7"/>
        <v>2.6</v>
      </c>
      <c r="L200" s="360"/>
    </row>
    <row r="201" spans="1:12" ht="24.95">
      <c r="A201" s="1104"/>
      <c r="B201" s="1132" t="s">
        <v>13201</v>
      </c>
      <c r="C201" s="1155" t="s">
        <v>13202</v>
      </c>
      <c r="D201" s="1176" t="s">
        <v>13203</v>
      </c>
      <c r="E201" s="1109"/>
      <c r="F201" s="1109"/>
      <c r="G201" s="374"/>
      <c r="H201" s="374"/>
      <c r="I201" s="588"/>
      <c r="J201" s="588"/>
      <c r="K201" s="1133">
        <f>SUM(K202:K206)</f>
        <v>7.35</v>
      </c>
      <c r="L201" s="1177" t="s">
        <v>347</v>
      </c>
    </row>
    <row r="202" spans="1:12">
      <c r="A202" s="1104"/>
      <c r="B202" s="1156"/>
      <c r="C202" s="1156"/>
      <c r="D202" s="1104" t="s">
        <v>13095</v>
      </c>
      <c r="E202" s="1157"/>
      <c r="F202" s="1157"/>
      <c r="G202" s="361"/>
      <c r="H202" s="361"/>
      <c r="I202" s="362"/>
      <c r="J202" s="362"/>
      <c r="K202" s="1105">
        <v>0.7</v>
      </c>
      <c r="L202" s="360"/>
    </row>
    <row r="203" spans="1:12">
      <c r="A203" s="1104"/>
      <c r="B203" s="1156"/>
      <c r="C203" s="1156"/>
      <c r="D203" s="1104" t="s">
        <v>13171</v>
      </c>
      <c r="E203" s="1157"/>
      <c r="F203" s="1157"/>
      <c r="G203" s="361"/>
      <c r="H203" s="361"/>
      <c r="I203" s="362"/>
      <c r="J203" s="362"/>
      <c r="K203" s="1105">
        <v>0.75</v>
      </c>
      <c r="L203" s="360"/>
    </row>
    <row r="204" spans="1:12">
      <c r="A204" s="1104"/>
      <c r="B204" s="1156"/>
      <c r="C204" s="1156"/>
      <c r="D204" s="1104" t="s">
        <v>13172</v>
      </c>
      <c r="E204" s="1157"/>
      <c r="F204" s="1157"/>
      <c r="G204" s="361"/>
      <c r="H204" s="361"/>
      <c r="I204" s="362"/>
      <c r="J204" s="362"/>
      <c r="K204" s="1105">
        <v>0.8</v>
      </c>
      <c r="L204" s="360"/>
    </row>
    <row r="205" spans="1:12">
      <c r="A205" s="1104"/>
      <c r="B205" s="1156"/>
      <c r="C205" s="1156"/>
      <c r="D205" s="1104" t="s">
        <v>13102</v>
      </c>
      <c r="E205" s="1157"/>
      <c r="F205" s="1157"/>
      <c r="G205" s="361"/>
      <c r="H205" s="361"/>
      <c r="I205" s="362"/>
      <c r="J205" s="362"/>
      <c r="K205" s="1105">
        <v>3.55</v>
      </c>
      <c r="L205" s="360"/>
    </row>
    <row r="206" spans="1:12">
      <c r="A206" s="1104"/>
      <c r="B206" s="1156"/>
      <c r="C206" s="1156"/>
      <c r="D206" s="1104" t="s">
        <v>13173</v>
      </c>
      <c r="E206" s="1157"/>
      <c r="F206" s="1157"/>
      <c r="G206" s="361"/>
      <c r="H206" s="361"/>
      <c r="I206" s="362"/>
      <c r="J206" s="362"/>
      <c r="K206" s="1105">
        <v>1.55</v>
      </c>
      <c r="L206" s="360"/>
    </row>
    <row r="207" spans="1:12" ht="29.1">
      <c r="A207" s="1104"/>
      <c r="B207" s="1132" t="s">
        <v>572</v>
      </c>
      <c r="C207" s="1155" t="s">
        <v>573</v>
      </c>
      <c r="D207" s="1109" t="s">
        <v>13204</v>
      </c>
      <c r="E207" s="1109"/>
      <c r="F207" s="1109"/>
      <c r="G207" s="1109"/>
      <c r="H207" s="1109"/>
      <c r="I207" s="1109"/>
      <c r="J207" s="1109"/>
      <c r="K207" s="615">
        <f>SUM(K209:K219)</f>
        <v>19.266000000000002</v>
      </c>
      <c r="L207" s="376" t="s">
        <v>275</v>
      </c>
    </row>
    <row r="208" spans="1:12">
      <c r="A208" s="1104"/>
      <c r="B208" s="360"/>
      <c r="C208" s="360"/>
      <c r="D208" s="361" t="s">
        <v>13205</v>
      </c>
      <c r="E208" s="1178" t="s">
        <v>259</v>
      </c>
      <c r="F208" s="360" t="s">
        <v>13206</v>
      </c>
      <c r="G208" s="360" t="s">
        <v>13207</v>
      </c>
      <c r="H208" s="360" t="s">
        <v>13208</v>
      </c>
      <c r="I208" s="1104"/>
      <c r="J208" s="1104"/>
      <c r="K208" s="362" t="s">
        <v>275</v>
      </c>
      <c r="L208" s="360" t="s">
        <v>275</v>
      </c>
    </row>
    <row r="209" spans="1:12">
      <c r="A209" s="1104"/>
      <c r="B209" s="360"/>
      <c r="C209" s="360"/>
      <c r="D209" s="361" t="s">
        <v>13149</v>
      </c>
      <c r="E209" s="360" t="s">
        <v>13209</v>
      </c>
      <c r="F209" s="362">
        <v>1.3</v>
      </c>
      <c r="G209" s="362">
        <v>1.9</v>
      </c>
      <c r="H209" s="616">
        <v>1</v>
      </c>
      <c r="I209" s="1104"/>
      <c r="J209" s="1104"/>
      <c r="K209" s="362">
        <f t="shared" ref="K209:K219" si="8">SUM(F209*G209*H209)</f>
        <v>2.4699999999999998</v>
      </c>
      <c r="L209" s="360" t="s">
        <v>275</v>
      </c>
    </row>
    <row r="210" spans="1:12">
      <c r="A210" s="1104"/>
      <c r="B210" s="360"/>
      <c r="C210" s="360"/>
      <c r="D210" s="361" t="s">
        <v>13150</v>
      </c>
      <c r="E210" s="360" t="s">
        <v>13209</v>
      </c>
      <c r="F210" s="362">
        <v>1.3</v>
      </c>
      <c r="G210" s="362">
        <v>1.9</v>
      </c>
      <c r="H210" s="616">
        <v>1</v>
      </c>
      <c r="I210" s="1104"/>
      <c r="J210" s="1104"/>
      <c r="K210" s="362">
        <f t="shared" si="8"/>
        <v>2.4699999999999998</v>
      </c>
      <c r="L210" s="360" t="s">
        <v>275</v>
      </c>
    </row>
    <row r="211" spans="1:12">
      <c r="A211" s="1104"/>
      <c r="B211" s="360"/>
      <c r="C211" s="360"/>
      <c r="D211" s="361" t="s">
        <v>13150</v>
      </c>
      <c r="E211" s="360" t="s">
        <v>13210</v>
      </c>
      <c r="F211" s="362">
        <v>1.27</v>
      </c>
      <c r="G211" s="362">
        <v>1.9</v>
      </c>
      <c r="H211" s="616">
        <v>1</v>
      </c>
      <c r="I211" s="1104"/>
      <c r="J211" s="1104"/>
      <c r="K211" s="362">
        <f t="shared" si="8"/>
        <v>2.4129999999999998</v>
      </c>
      <c r="L211" s="360" t="s">
        <v>275</v>
      </c>
    </row>
    <row r="212" spans="1:12">
      <c r="A212" s="1104"/>
      <c r="B212" s="360"/>
      <c r="C212" s="360"/>
      <c r="D212" s="361" t="s">
        <v>13150</v>
      </c>
      <c r="E212" s="360" t="s">
        <v>13211</v>
      </c>
      <c r="F212" s="362">
        <v>0.2</v>
      </c>
      <c r="G212" s="362">
        <v>1.9</v>
      </c>
      <c r="H212" s="616">
        <v>1</v>
      </c>
      <c r="I212" s="1104"/>
      <c r="J212" s="1104"/>
      <c r="K212" s="362">
        <f t="shared" si="8"/>
        <v>0.38</v>
      </c>
      <c r="L212" s="360" t="s">
        <v>275</v>
      </c>
    </row>
    <row r="213" spans="1:12">
      <c r="A213" s="1104"/>
      <c r="B213" s="360"/>
      <c r="C213" s="360"/>
      <c r="D213" s="361" t="s">
        <v>13151</v>
      </c>
      <c r="E213" s="360" t="s">
        <v>13209</v>
      </c>
      <c r="F213" s="362">
        <v>1.3</v>
      </c>
      <c r="G213" s="362">
        <v>1.9</v>
      </c>
      <c r="H213" s="616">
        <v>1</v>
      </c>
      <c r="I213" s="1104"/>
      <c r="J213" s="1104"/>
      <c r="K213" s="362">
        <f t="shared" si="8"/>
        <v>2.4699999999999998</v>
      </c>
      <c r="L213" s="360" t="s">
        <v>275</v>
      </c>
    </row>
    <row r="214" spans="1:12">
      <c r="A214" s="1104"/>
      <c r="B214" s="360"/>
      <c r="C214" s="360"/>
      <c r="D214" s="361" t="s">
        <v>13151</v>
      </c>
      <c r="E214" s="360" t="s">
        <v>13210</v>
      </c>
      <c r="F214" s="362">
        <v>1.27</v>
      </c>
      <c r="G214" s="362">
        <v>1.9</v>
      </c>
      <c r="H214" s="616">
        <v>1</v>
      </c>
      <c r="I214" s="1104"/>
      <c r="J214" s="1104"/>
      <c r="K214" s="362">
        <f t="shared" si="8"/>
        <v>2.4129999999999998</v>
      </c>
      <c r="L214" s="360" t="s">
        <v>275</v>
      </c>
    </row>
    <row r="215" spans="1:12">
      <c r="A215" s="1104"/>
      <c r="B215" s="360"/>
      <c r="C215" s="360"/>
      <c r="D215" s="361" t="s">
        <v>13151</v>
      </c>
      <c r="E215" s="360" t="s">
        <v>13211</v>
      </c>
      <c r="F215" s="362">
        <v>0.2</v>
      </c>
      <c r="G215" s="362">
        <v>1.9</v>
      </c>
      <c r="H215" s="616">
        <v>1</v>
      </c>
      <c r="I215" s="1104"/>
      <c r="J215" s="1104"/>
      <c r="K215" s="362">
        <f t="shared" si="8"/>
        <v>0.38</v>
      </c>
      <c r="L215" s="360" t="s">
        <v>275</v>
      </c>
    </row>
    <row r="216" spans="1:12">
      <c r="A216" s="1104"/>
      <c r="B216" s="360"/>
      <c r="C216" s="360"/>
      <c r="D216" s="361" t="s">
        <v>13152</v>
      </c>
      <c r="E216" s="360" t="s">
        <v>13212</v>
      </c>
      <c r="F216" s="362">
        <v>1.5</v>
      </c>
      <c r="G216" s="362">
        <v>1.9</v>
      </c>
      <c r="H216" s="616">
        <v>1</v>
      </c>
      <c r="I216" s="1104"/>
      <c r="J216" s="1104"/>
      <c r="K216" s="362">
        <f t="shared" si="8"/>
        <v>2.8499999999999996</v>
      </c>
      <c r="L216" s="360" t="s">
        <v>275</v>
      </c>
    </row>
    <row r="217" spans="1:12">
      <c r="A217" s="1104"/>
      <c r="B217" s="360"/>
      <c r="C217" s="360"/>
      <c r="D217" s="361" t="s">
        <v>13152</v>
      </c>
      <c r="E217" s="360" t="s">
        <v>13213</v>
      </c>
      <c r="F217" s="360">
        <v>0.15</v>
      </c>
      <c r="G217" s="362">
        <v>1.9</v>
      </c>
      <c r="H217" s="616">
        <v>1</v>
      </c>
      <c r="I217" s="1104"/>
      <c r="J217" s="1104"/>
      <c r="K217" s="362">
        <f t="shared" si="8"/>
        <v>0.28499999999999998</v>
      </c>
      <c r="L217" s="360" t="s">
        <v>275</v>
      </c>
    </row>
    <row r="218" spans="1:12">
      <c r="A218" s="1104"/>
      <c r="B218" s="360"/>
      <c r="C218" s="360"/>
      <c r="D218" s="361" t="s">
        <v>13153</v>
      </c>
      <c r="E218" s="360" t="s">
        <v>13212</v>
      </c>
      <c r="F218" s="362">
        <v>1.5</v>
      </c>
      <c r="G218" s="362">
        <v>1.9</v>
      </c>
      <c r="H218" s="616">
        <v>1</v>
      </c>
      <c r="I218" s="1104"/>
      <c r="J218" s="1104"/>
      <c r="K218" s="362">
        <f t="shared" si="8"/>
        <v>2.8499999999999996</v>
      </c>
      <c r="L218" s="360" t="s">
        <v>275</v>
      </c>
    </row>
    <row r="219" spans="1:12">
      <c r="A219" s="1104"/>
      <c r="B219" s="360"/>
      <c r="C219" s="360"/>
      <c r="D219" s="361" t="s">
        <v>13153</v>
      </c>
      <c r="E219" s="360" t="s">
        <v>13213</v>
      </c>
      <c r="F219" s="360">
        <v>0.15</v>
      </c>
      <c r="G219" s="362">
        <v>1.9</v>
      </c>
      <c r="H219" s="616">
        <v>1</v>
      </c>
      <c r="I219" s="1104"/>
      <c r="J219" s="1104"/>
      <c r="K219" s="362">
        <f t="shared" si="8"/>
        <v>0.28499999999999998</v>
      </c>
      <c r="L219" s="360" t="s">
        <v>275</v>
      </c>
    </row>
    <row r="220" spans="1:12" ht="12.95">
      <c r="A220" s="1104"/>
      <c r="B220" s="617" t="s">
        <v>199</v>
      </c>
      <c r="C220" s="618"/>
      <c r="D220" s="619" t="s">
        <v>4419</v>
      </c>
      <c r="E220" s="619"/>
      <c r="F220" s="619"/>
      <c r="G220" s="619"/>
      <c r="H220" s="619"/>
      <c r="I220" s="620"/>
      <c r="J220" s="620"/>
      <c r="K220" s="620"/>
      <c r="L220" s="621"/>
    </row>
    <row r="221" spans="1:12" ht="12.95">
      <c r="A221" s="1104"/>
      <c r="B221" s="576" t="s">
        <v>650</v>
      </c>
      <c r="C221" s="577"/>
      <c r="D221" s="578" t="s">
        <v>4421</v>
      </c>
      <c r="E221" s="579"/>
      <c r="F221" s="577"/>
      <c r="G221" s="577"/>
      <c r="H221" s="577"/>
      <c r="I221" s="577"/>
      <c r="J221" s="577"/>
      <c r="K221" s="577"/>
      <c r="L221" s="603"/>
    </row>
    <row r="222" spans="1:12">
      <c r="A222" s="1104"/>
      <c r="B222" s="609" t="s">
        <v>659</v>
      </c>
      <c r="C222" s="611" t="s">
        <v>660</v>
      </c>
      <c r="D222" s="611" t="s">
        <v>4427</v>
      </c>
      <c r="E222" s="611"/>
      <c r="F222" s="611"/>
      <c r="G222" s="611"/>
      <c r="H222" s="611"/>
      <c r="I222" s="611"/>
      <c r="J222" s="611"/>
      <c r="K222" s="622"/>
      <c r="L222" s="623" t="s">
        <v>275</v>
      </c>
    </row>
    <row r="223" spans="1:12" ht="24.95">
      <c r="A223" s="1104"/>
      <c r="B223" s="373" t="s">
        <v>11338</v>
      </c>
      <c r="C223" s="374"/>
      <c r="D223" s="374" t="s">
        <v>13214</v>
      </c>
      <c r="E223" s="374"/>
      <c r="F223" s="374"/>
      <c r="G223" s="374"/>
      <c r="H223" s="374"/>
      <c r="I223" s="374"/>
      <c r="J223" s="374"/>
      <c r="K223" s="375">
        <f>SUM(K224:K232)</f>
        <v>58.82</v>
      </c>
      <c r="L223" s="376" t="s">
        <v>275</v>
      </c>
    </row>
    <row r="224" spans="1:12">
      <c r="A224" s="1104"/>
      <c r="B224" s="360"/>
      <c r="C224" s="361"/>
      <c r="D224" s="624" t="s">
        <v>13078</v>
      </c>
      <c r="E224" s="625"/>
      <c r="F224" s="626"/>
      <c r="G224" s="626"/>
      <c r="H224" s="626"/>
      <c r="I224" s="626"/>
      <c r="J224" s="626"/>
      <c r="K224" s="360">
        <v>4.88</v>
      </c>
      <c r="L224" s="360"/>
    </row>
    <row r="225" spans="1:12">
      <c r="A225" s="1104"/>
      <c r="B225" s="360"/>
      <c r="C225" s="361"/>
      <c r="D225" s="361" t="s">
        <v>13079</v>
      </c>
      <c r="E225" s="362"/>
      <c r="F225" s="360"/>
      <c r="G225" s="360"/>
      <c r="H225" s="360"/>
      <c r="I225" s="360"/>
      <c r="J225" s="360"/>
      <c r="K225" s="360">
        <v>5.0199999999999996</v>
      </c>
      <c r="L225" s="360"/>
    </row>
    <row r="226" spans="1:12">
      <c r="A226" s="1104"/>
      <c r="B226" s="360"/>
      <c r="C226" s="361"/>
      <c r="D226" s="361" t="s">
        <v>13090</v>
      </c>
      <c r="E226" s="362"/>
      <c r="F226" s="360"/>
      <c r="G226" s="360"/>
      <c r="H226" s="360"/>
      <c r="I226" s="360"/>
      <c r="J226" s="360"/>
      <c r="K226" s="360">
        <v>9.48</v>
      </c>
      <c r="L226" s="360"/>
    </row>
    <row r="227" spans="1:12">
      <c r="A227" s="1104"/>
      <c r="B227" s="360"/>
      <c r="C227" s="361"/>
      <c r="D227" s="361" t="s">
        <v>13080</v>
      </c>
      <c r="E227" s="362"/>
      <c r="F227" s="360"/>
      <c r="G227" s="360"/>
      <c r="H227" s="360"/>
      <c r="I227" s="360"/>
      <c r="J227" s="360"/>
      <c r="K227" s="360">
        <v>10.8</v>
      </c>
      <c r="L227" s="360"/>
    </row>
    <row r="228" spans="1:12">
      <c r="A228" s="1104"/>
      <c r="B228" s="360"/>
      <c r="C228" s="361"/>
      <c r="D228" s="361" t="s">
        <v>13081</v>
      </c>
      <c r="E228" s="362"/>
      <c r="F228" s="360"/>
      <c r="G228" s="360"/>
      <c r="H228" s="360"/>
      <c r="I228" s="360"/>
      <c r="J228" s="360"/>
      <c r="K228" s="360">
        <v>10.78</v>
      </c>
      <c r="L228" s="360"/>
    </row>
    <row r="229" spans="1:12">
      <c r="A229" s="1104"/>
      <c r="B229" s="360"/>
      <c r="C229" s="361"/>
      <c r="D229" s="361" t="s">
        <v>13082</v>
      </c>
      <c r="E229" s="362"/>
      <c r="F229" s="360"/>
      <c r="G229" s="360"/>
      <c r="H229" s="360"/>
      <c r="I229" s="360"/>
      <c r="J229" s="360"/>
      <c r="K229" s="360">
        <v>2.5</v>
      </c>
      <c r="L229" s="360"/>
    </row>
    <row r="230" spans="1:12">
      <c r="A230" s="1104"/>
      <c r="B230" s="360"/>
      <c r="C230" s="361"/>
      <c r="D230" s="361" t="s">
        <v>13083</v>
      </c>
      <c r="E230" s="362"/>
      <c r="F230" s="360"/>
      <c r="G230" s="360"/>
      <c r="H230" s="360"/>
      <c r="I230" s="360"/>
      <c r="J230" s="360"/>
      <c r="K230" s="360">
        <v>4.55</v>
      </c>
      <c r="L230" s="360"/>
    </row>
    <row r="231" spans="1:12">
      <c r="A231" s="1104"/>
      <c r="B231" s="360"/>
      <c r="C231" s="361"/>
      <c r="D231" s="361" t="s">
        <v>13084</v>
      </c>
      <c r="E231" s="362"/>
      <c r="F231" s="360"/>
      <c r="G231" s="360"/>
      <c r="H231" s="360"/>
      <c r="I231" s="360"/>
      <c r="J231" s="360"/>
      <c r="K231" s="360">
        <v>5.38</v>
      </c>
      <c r="L231" s="360"/>
    </row>
    <row r="232" spans="1:12">
      <c r="A232" s="1104"/>
      <c r="B232" s="360"/>
      <c r="C232" s="361"/>
      <c r="D232" s="361" t="s">
        <v>13085</v>
      </c>
      <c r="E232" s="362"/>
      <c r="F232" s="360"/>
      <c r="G232" s="360"/>
      <c r="H232" s="360"/>
      <c r="I232" s="360"/>
      <c r="J232" s="360"/>
      <c r="K232" s="360">
        <v>5.43</v>
      </c>
      <c r="L232" s="360"/>
    </row>
    <row r="233" spans="1:12">
      <c r="A233" s="1104"/>
      <c r="B233" s="609"/>
      <c r="C233" s="611"/>
      <c r="D233" s="611" t="s">
        <v>13215</v>
      </c>
      <c r="E233" s="611"/>
      <c r="F233" s="611"/>
      <c r="G233" s="611"/>
      <c r="H233" s="611"/>
      <c r="I233" s="611"/>
      <c r="J233" s="611"/>
      <c r="K233" s="611"/>
      <c r="L233" s="627" t="s">
        <v>275</v>
      </c>
    </row>
    <row r="234" spans="1:12" ht="25.5" customHeight="1">
      <c r="A234" s="1104"/>
      <c r="B234" s="373"/>
      <c r="C234" s="374" t="s">
        <v>13216</v>
      </c>
      <c r="D234" s="374" t="s">
        <v>13217</v>
      </c>
      <c r="E234" s="374"/>
      <c r="F234" s="374"/>
      <c r="G234" s="374"/>
      <c r="H234" s="374"/>
      <c r="I234" s="374"/>
      <c r="J234" s="374"/>
      <c r="K234" s="375">
        <f>SUM(K235:K236)</f>
        <v>36.4</v>
      </c>
      <c r="L234" s="376" t="s">
        <v>275</v>
      </c>
    </row>
    <row r="235" spans="1:12">
      <c r="A235" s="1104"/>
      <c r="B235" s="360"/>
      <c r="C235" s="361"/>
      <c r="D235" s="361" t="s">
        <v>13218</v>
      </c>
      <c r="E235" s="361"/>
      <c r="F235" s="361"/>
      <c r="G235" s="361"/>
      <c r="H235" s="361"/>
      <c r="I235" s="361"/>
      <c r="J235" s="361"/>
      <c r="K235" s="360">
        <v>20.75</v>
      </c>
      <c r="L235" s="361"/>
    </row>
    <row r="236" spans="1:12">
      <c r="A236" s="1104"/>
      <c r="B236" s="360"/>
      <c r="C236" s="361"/>
      <c r="D236" s="361" t="s">
        <v>13219</v>
      </c>
      <c r="E236" s="361"/>
      <c r="F236" s="361"/>
      <c r="G236" s="361"/>
      <c r="H236" s="361"/>
      <c r="I236" s="361"/>
      <c r="J236" s="361"/>
      <c r="K236" s="360">
        <v>15.65</v>
      </c>
      <c r="L236" s="361"/>
    </row>
    <row r="237" spans="1:12">
      <c r="A237" s="1104"/>
      <c r="B237" s="609" t="s">
        <v>662</v>
      </c>
      <c r="C237" s="611"/>
      <c r="D237" s="611" t="s">
        <v>13220</v>
      </c>
      <c r="E237" s="611"/>
      <c r="F237" s="611"/>
      <c r="G237" s="611"/>
      <c r="H237" s="611"/>
      <c r="I237" s="611"/>
      <c r="J237" s="611"/>
      <c r="K237" s="611"/>
      <c r="L237" s="627" t="s">
        <v>275</v>
      </c>
    </row>
    <row r="238" spans="1:12">
      <c r="A238" s="1104"/>
      <c r="B238" s="373"/>
      <c r="C238" s="374" t="s">
        <v>665</v>
      </c>
      <c r="D238" s="374" t="s">
        <v>13221</v>
      </c>
      <c r="E238" s="374"/>
      <c r="F238" s="374"/>
      <c r="G238" s="374"/>
      <c r="H238" s="374"/>
      <c r="I238" s="374"/>
      <c r="J238" s="374"/>
      <c r="K238" s="375">
        <f>SUM(K239:K240)</f>
        <v>38.47</v>
      </c>
      <c r="L238" s="376" t="s">
        <v>275</v>
      </c>
    </row>
    <row r="239" spans="1:12">
      <c r="A239" s="1104"/>
      <c r="B239" s="360"/>
      <c r="C239" s="361"/>
      <c r="D239" s="361" t="s">
        <v>13086</v>
      </c>
      <c r="E239" s="361"/>
      <c r="F239" s="361"/>
      <c r="G239" s="361"/>
      <c r="H239" s="361"/>
      <c r="I239" s="361"/>
      <c r="J239" s="361"/>
      <c r="K239" s="360">
        <v>14.86</v>
      </c>
      <c r="L239" s="361"/>
    </row>
    <row r="240" spans="1:12">
      <c r="A240" s="1104"/>
      <c r="B240" s="360"/>
      <c r="C240" s="361"/>
      <c r="D240" s="361" t="s">
        <v>13087</v>
      </c>
      <c r="E240" s="361"/>
      <c r="F240" s="361"/>
      <c r="G240" s="361"/>
      <c r="H240" s="361"/>
      <c r="I240" s="361"/>
      <c r="J240" s="361"/>
      <c r="K240" s="360">
        <v>23.61</v>
      </c>
      <c r="L240" s="361"/>
    </row>
    <row r="241" spans="1:12" ht="37.5">
      <c r="A241" s="1104"/>
      <c r="B241" s="373" t="s">
        <v>692</v>
      </c>
      <c r="C241" s="599" t="s">
        <v>693</v>
      </c>
      <c r="D241" s="374" t="s">
        <v>13222</v>
      </c>
      <c r="E241" s="374"/>
      <c r="F241" s="374"/>
      <c r="G241" s="374"/>
      <c r="H241" s="374"/>
      <c r="I241" s="374"/>
      <c r="J241" s="374"/>
      <c r="K241" s="615">
        <f>SUM(K242:K250)</f>
        <v>58.82</v>
      </c>
      <c r="L241" s="376" t="s">
        <v>275</v>
      </c>
    </row>
    <row r="242" spans="1:12">
      <c r="A242" s="1104"/>
      <c r="B242" s="360"/>
      <c r="C242" s="361"/>
      <c r="D242" s="361" t="s">
        <v>13078</v>
      </c>
      <c r="E242" s="362"/>
      <c r="F242" s="360"/>
      <c r="G242" s="360"/>
      <c r="H242" s="360"/>
      <c r="I242" s="360"/>
      <c r="J242" s="360"/>
      <c r="K242" s="360">
        <v>4.88</v>
      </c>
      <c r="L242" s="361"/>
    </row>
    <row r="243" spans="1:12">
      <c r="A243" s="1104"/>
      <c r="B243" s="360"/>
      <c r="C243" s="361"/>
      <c r="D243" s="361" t="s">
        <v>13079</v>
      </c>
      <c r="E243" s="362"/>
      <c r="F243" s="360"/>
      <c r="G243" s="360"/>
      <c r="H243" s="360"/>
      <c r="I243" s="360"/>
      <c r="J243" s="360"/>
      <c r="K243" s="360">
        <v>5.0199999999999996</v>
      </c>
      <c r="L243" s="361"/>
    </row>
    <row r="244" spans="1:12">
      <c r="A244" s="1104"/>
      <c r="B244" s="360"/>
      <c r="C244" s="361"/>
      <c r="D244" s="361" t="s">
        <v>13090</v>
      </c>
      <c r="E244" s="362"/>
      <c r="F244" s="360"/>
      <c r="G244" s="360"/>
      <c r="H244" s="360"/>
      <c r="I244" s="360"/>
      <c r="J244" s="360"/>
      <c r="K244" s="360">
        <v>9.48</v>
      </c>
      <c r="L244" s="360"/>
    </row>
    <row r="245" spans="1:12">
      <c r="A245" s="1104"/>
      <c r="B245" s="360"/>
      <c r="C245" s="361"/>
      <c r="D245" s="361" t="s">
        <v>13080</v>
      </c>
      <c r="E245" s="362"/>
      <c r="F245" s="360"/>
      <c r="G245" s="360"/>
      <c r="H245" s="360"/>
      <c r="I245" s="360"/>
      <c r="J245" s="360"/>
      <c r="K245" s="360">
        <v>10.8</v>
      </c>
      <c r="L245" s="360"/>
    </row>
    <row r="246" spans="1:12">
      <c r="A246" s="1104"/>
      <c r="B246" s="360"/>
      <c r="C246" s="361"/>
      <c r="D246" s="361" t="s">
        <v>13081</v>
      </c>
      <c r="E246" s="362"/>
      <c r="F246" s="360"/>
      <c r="G246" s="360"/>
      <c r="H246" s="360"/>
      <c r="I246" s="360"/>
      <c r="J246" s="360"/>
      <c r="K246" s="360">
        <v>10.78</v>
      </c>
      <c r="L246" s="360"/>
    </row>
    <row r="247" spans="1:12">
      <c r="A247" s="1104"/>
      <c r="B247" s="360"/>
      <c r="C247" s="361"/>
      <c r="D247" s="361" t="s">
        <v>13082</v>
      </c>
      <c r="E247" s="362"/>
      <c r="F247" s="360"/>
      <c r="G247" s="360"/>
      <c r="H247" s="360"/>
      <c r="I247" s="360"/>
      <c r="J247" s="360"/>
      <c r="K247" s="360">
        <v>2.5</v>
      </c>
      <c r="L247" s="360"/>
    </row>
    <row r="248" spans="1:12">
      <c r="A248" s="1104"/>
      <c r="B248" s="360"/>
      <c r="C248" s="361"/>
      <c r="D248" s="361" t="s">
        <v>13083</v>
      </c>
      <c r="E248" s="362"/>
      <c r="F248" s="360"/>
      <c r="G248" s="360"/>
      <c r="H248" s="360"/>
      <c r="I248" s="360"/>
      <c r="J248" s="360"/>
      <c r="K248" s="360">
        <v>4.55</v>
      </c>
      <c r="L248" s="360"/>
    </row>
    <row r="249" spans="1:12">
      <c r="A249" s="1104"/>
      <c r="B249" s="360"/>
      <c r="C249" s="361"/>
      <c r="D249" s="361" t="s">
        <v>13084</v>
      </c>
      <c r="E249" s="362"/>
      <c r="F249" s="360"/>
      <c r="G249" s="360"/>
      <c r="H249" s="360"/>
      <c r="I249" s="360"/>
      <c r="J249" s="360"/>
      <c r="K249" s="360">
        <v>5.38</v>
      </c>
      <c r="L249" s="360"/>
    </row>
    <row r="250" spans="1:12">
      <c r="A250" s="1104"/>
      <c r="B250" s="360"/>
      <c r="C250" s="361"/>
      <c r="D250" s="361" t="s">
        <v>13085</v>
      </c>
      <c r="E250" s="362"/>
      <c r="F250" s="360"/>
      <c r="G250" s="360"/>
      <c r="H250" s="360"/>
      <c r="I250" s="360"/>
      <c r="J250" s="360"/>
      <c r="K250" s="360">
        <v>5.43</v>
      </c>
      <c r="L250" s="360"/>
    </row>
    <row r="251" spans="1:12">
      <c r="A251" s="1104"/>
      <c r="B251" s="609"/>
      <c r="C251" s="611"/>
      <c r="D251" s="611" t="s">
        <v>13223</v>
      </c>
      <c r="E251" s="611"/>
      <c r="F251" s="611"/>
      <c r="G251" s="611"/>
      <c r="H251" s="611"/>
      <c r="I251" s="611"/>
      <c r="J251" s="611"/>
      <c r="K251" s="611"/>
      <c r="L251" s="627" t="s">
        <v>275</v>
      </c>
    </row>
    <row r="252" spans="1:12" ht="37.5">
      <c r="A252" s="1104"/>
      <c r="B252" s="373"/>
      <c r="C252" s="599" t="s">
        <v>13224</v>
      </c>
      <c r="D252" s="374" t="s">
        <v>13225</v>
      </c>
      <c r="E252" s="374"/>
      <c r="F252" s="374"/>
      <c r="G252" s="374"/>
      <c r="H252" s="374"/>
      <c r="I252" s="374"/>
      <c r="J252" s="374"/>
      <c r="K252" s="615">
        <f>SUM(K253)</f>
        <v>91</v>
      </c>
      <c r="L252" s="376" t="s">
        <v>275</v>
      </c>
    </row>
    <row r="253" spans="1:12">
      <c r="A253" s="1104"/>
      <c r="B253" s="360"/>
      <c r="C253" s="361"/>
      <c r="D253" s="361" t="s">
        <v>13156</v>
      </c>
      <c r="E253" s="361"/>
      <c r="F253" s="361"/>
      <c r="G253" s="361"/>
      <c r="H253" s="361"/>
      <c r="I253" s="361"/>
      <c r="J253" s="361"/>
      <c r="K253" s="362">
        <v>91</v>
      </c>
      <c r="L253" s="361"/>
    </row>
    <row r="254" spans="1:12" ht="24.95">
      <c r="A254" s="1104"/>
      <c r="B254" s="373"/>
      <c r="C254" s="599" t="s">
        <v>13226</v>
      </c>
      <c r="D254" s="374" t="s">
        <v>13227</v>
      </c>
      <c r="E254" s="374"/>
      <c r="F254" s="374"/>
      <c r="G254" s="374"/>
      <c r="H254" s="374"/>
      <c r="I254" s="374"/>
      <c r="J254" s="374"/>
      <c r="K254" s="615">
        <f>SUM(K255)</f>
        <v>23</v>
      </c>
      <c r="L254" s="376" t="s">
        <v>275</v>
      </c>
    </row>
    <row r="255" spans="1:12">
      <c r="A255" s="1104"/>
      <c r="B255" s="360"/>
      <c r="C255" s="361"/>
      <c r="D255" s="361" t="s">
        <v>13228</v>
      </c>
      <c r="E255" s="361"/>
      <c r="F255" s="361"/>
      <c r="G255" s="361"/>
      <c r="H255" s="361"/>
      <c r="I255" s="361"/>
      <c r="J255" s="361"/>
      <c r="K255" s="362">
        <v>23</v>
      </c>
      <c r="L255" s="361"/>
    </row>
    <row r="256" spans="1:12" ht="24.95">
      <c r="A256" s="1104"/>
      <c r="B256" s="373"/>
      <c r="C256" s="599" t="s">
        <v>13229</v>
      </c>
      <c r="D256" s="374" t="s">
        <v>13230</v>
      </c>
      <c r="E256" s="374"/>
      <c r="F256" s="374"/>
      <c r="G256" s="374"/>
      <c r="H256" s="374"/>
      <c r="I256" s="374"/>
      <c r="J256" s="374"/>
      <c r="K256" s="615">
        <f>SUM(K257:K258)</f>
        <v>77.84</v>
      </c>
      <c r="L256" s="376" t="s">
        <v>275</v>
      </c>
    </row>
    <row r="257" spans="1:13">
      <c r="A257" s="1104"/>
      <c r="B257" s="360"/>
      <c r="C257" s="361"/>
      <c r="D257" s="361" t="s">
        <v>13231</v>
      </c>
      <c r="E257" s="361"/>
      <c r="F257" s="361"/>
      <c r="G257" s="361"/>
      <c r="H257" s="361"/>
      <c r="I257" s="361"/>
      <c r="J257" s="361"/>
      <c r="K257" s="360">
        <v>49.88</v>
      </c>
      <c r="L257" s="360"/>
    </row>
    <row r="258" spans="1:13">
      <c r="A258" s="1104"/>
      <c r="B258" s="360"/>
      <c r="C258" s="361"/>
      <c r="D258" s="361" t="s">
        <v>13232</v>
      </c>
      <c r="E258" s="361"/>
      <c r="F258" s="361"/>
      <c r="G258" s="361"/>
      <c r="H258" s="361"/>
      <c r="I258" s="361"/>
      <c r="J258" s="361"/>
      <c r="K258" s="360">
        <v>27.96</v>
      </c>
      <c r="L258" s="360"/>
    </row>
    <row r="259" spans="1:13" ht="37.5">
      <c r="A259" s="1104"/>
      <c r="B259" s="373"/>
      <c r="C259" s="599"/>
      <c r="D259" s="366" t="s">
        <v>13233</v>
      </c>
      <c r="E259" s="374"/>
      <c r="F259" s="374"/>
      <c r="G259" s="374"/>
      <c r="H259" s="374"/>
      <c r="I259" s="374"/>
      <c r="J259" s="374"/>
      <c r="K259" s="367">
        <f>SUM(K260)</f>
        <v>8.85</v>
      </c>
      <c r="L259" s="376" t="s">
        <v>275</v>
      </c>
      <c r="M259" s="1163"/>
    </row>
    <row r="260" spans="1:13">
      <c r="A260" s="1104"/>
      <c r="B260" s="360"/>
      <c r="C260" s="360"/>
      <c r="D260" s="370" t="s">
        <v>13234</v>
      </c>
      <c r="E260" s="369"/>
      <c r="F260" s="369"/>
      <c r="G260" s="369"/>
      <c r="H260" s="369"/>
      <c r="I260" s="369"/>
      <c r="J260" s="369"/>
      <c r="K260" s="369">
        <v>8.85</v>
      </c>
      <c r="L260" s="360"/>
    </row>
    <row r="261" spans="1:13" ht="24.95">
      <c r="A261" s="1104"/>
      <c r="B261" s="373"/>
      <c r="C261" s="599"/>
      <c r="D261" s="366" t="s">
        <v>13235</v>
      </c>
      <c r="E261" s="374"/>
      <c r="F261" s="374"/>
      <c r="G261" s="374"/>
      <c r="H261" s="374"/>
      <c r="I261" s="374"/>
      <c r="J261" s="374"/>
      <c r="K261" s="379">
        <f>SUM(K263:K265)</f>
        <v>10.022500000000001</v>
      </c>
      <c r="L261" s="376" t="s">
        <v>275</v>
      </c>
    </row>
    <row r="262" spans="1:13">
      <c r="A262" s="1104"/>
      <c r="B262" s="360"/>
      <c r="C262" s="360"/>
      <c r="E262" s="369"/>
      <c r="F262" s="369"/>
      <c r="G262" s="369" t="s">
        <v>6222</v>
      </c>
      <c r="H262" s="369"/>
      <c r="I262" s="369"/>
      <c r="J262" s="369"/>
      <c r="K262" s="369"/>
      <c r="L262" s="360"/>
    </row>
    <row r="263" spans="1:13">
      <c r="A263" s="1104"/>
      <c r="B263" s="360"/>
      <c r="C263" s="360"/>
      <c r="D263" s="370" t="s">
        <v>13236</v>
      </c>
      <c r="E263" s="369">
        <v>1.25</v>
      </c>
      <c r="F263" s="369">
        <v>0.28000000000000003</v>
      </c>
      <c r="G263" s="369">
        <v>14</v>
      </c>
      <c r="H263" s="369"/>
      <c r="I263" s="369"/>
      <c r="J263" s="369"/>
      <c r="K263" s="369">
        <f>E263*F263*G263</f>
        <v>4.9000000000000004</v>
      </c>
      <c r="L263" s="360"/>
    </row>
    <row r="264" spans="1:13">
      <c r="A264" s="1104"/>
      <c r="B264" s="360"/>
      <c r="C264" s="360"/>
      <c r="D264" s="370" t="s">
        <v>13237</v>
      </c>
      <c r="E264" s="369">
        <v>1.25</v>
      </c>
      <c r="F264" s="369">
        <v>1.25</v>
      </c>
      <c r="G264" s="369">
        <v>1</v>
      </c>
      <c r="H264" s="369"/>
      <c r="I264" s="369"/>
      <c r="J264" s="369"/>
      <c r="K264" s="372">
        <f>E264*F264*G264</f>
        <v>1.5625</v>
      </c>
      <c r="L264" s="360"/>
    </row>
    <row r="265" spans="1:13">
      <c r="A265" s="1104"/>
      <c r="B265" s="360"/>
      <c r="C265" s="360"/>
      <c r="D265" s="370" t="s">
        <v>1578</v>
      </c>
      <c r="E265" s="369">
        <v>1.25</v>
      </c>
      <c r="F265" s="369">
        <v>0.17799999999999999</v>
      </c>
      <c r="G265" s="369">
        <v>16</v>
      </c>
      <c r="H265" s="369"/>
      <c r="I265" s="369"/>
      <c r="J265" s="369"/>
      <c r="K265" s="369">
        <f>E265*F265*G265</f>
        <v>3.5599999999999996</v>
      </c>
      <c r="L265" s="360"/>
    </row>
    <row r="266" spans="1:13" ht="12.95">
      <c r="A266" s="1104"/>
      <c r="B266" s="600" t="s">
        <v>711</v>
      </c>
      <c r="C266" s="601"/>
      <c r="D266" s="2498" t="s">
        <v>13238</v>
      </c>
      <c r="E266" s="2498"/>
      <c r="F266" s="2498"/>
      <c r="G266" s="2498"/>
      <c r="H266" s="2498"/>
      <c r="I266" s="2498"/>
      <c r="J266" s="2498"/>
      <c r="K266" s="2498"/>
      <c r="L266" s="2499"/>
    </row>
    <row r="267" spans="1:13" ht="37.5">
      <c r="A267" s="1104"/>
      <c r="B267" s="373"/>
      <c r="C267" s="599" t="s">
        <v>687</v>
      </c>
      <c r="D267" s="374" t="s">
        <v>13239</v>
      </c>
      <c r="E267" s="374"/>
      <c r="F267" s="374"/>
      <c r="G267" s="374"/>
      <c r="H267" s="374"/>
      <c r="I267" s="374"/>
      <c r="J267" s="374"/>
      <c r="K267" s="615">
        <f>SUM(K269:K275)</f>
        <v>138.84</v>
      </c>
      <c r="L267" s="376" t="s">
        <v>275</v>
      </c>
    </row>
    <row r="268" spans="1:13" ht="24.95">
      <c r="A268" s="1104"/>
      <c r="B268" s="360"/>
      <c r="C268" s="361"/>
      <c r="D268" s="361"/>
      <c r="E268" s="362" t="s">
        <v>13240</v>
      </c>
      <c r="F268" s="360" t="s">
        <v>13241</v>
      </c>
      <c r="G268" s="360" t="s">
        <v>13242</v>
      </c>
      <c r="H268" s="360"/>
      <c r="I268" s="1104"/>
      <c r="J268" s="1104"/>
      <c r="K268" s="360" t="s">
        <v>13243</v>
      </c>
      <c r="L268" s="360"/>
    </row>
    <row r="269" spans="1:13">
      <c r="A269" s="1104"/>
      <c r="B269" s="360"/>
      <c r="C269" s="361"/>
      <c r="D269" s="361" t="s">
        <v>13244</v>
      </c>
      <c r="E269" s="362" t="s">
        <v>13245</v>
      </c>
      <c r="F269" s="360">
        <v>7</v>
      </c>
      <c r="G269" s="360">
        <v>0.78</v>
      </c>
      <c r="H269" s="360"/>
      <c r="I269" s="1104"/>
      <c r="J269" s="1104"/>
      <c r="K269" s="360">
        <f>F269*G269</f>
        <v>5.46</v>
      </c>
      <c r="L269" s="360"/>
    </row>
    <row r="270" spans="1:13">
      <c r="A270" s="1104"/>
      <c r="B270" s="360"/>
      <c r="C270" s="361"/>
      <c r="D270" s="361" t="s">
        <v>13087</v>
      </c>
      <c r="E270" s="362" t="s">
        <v>13245</v>
      </c>
      <c r="F270" s="360">
        <v>10</v>
      </c>
      <c r="G270" s="360">
        <v>0.78</v>
      </c>
      <c r="H270" s="360"/>
      <c r="I270" s="360"/>
      <c r="J270" s="360"/>
      <c r="K270" s="362">
        <f>F270*G269</f>
        <v>7.8000000000000007</v>
      </c>
      <c r="L270" s="360"/>
    </row>
    <row r="271" spans="1:13">
      <c r="A271" s="1104"/>
      <c r="B271" s="360"/>
      <c r="C271" s="361"/>
      <c r="D271" s="361" t="s">
        <v>13246</v>
      </c>
      <c r="E271" s="362" t="s">
        <v>13247</v>
      </c>
      <c r="F271" s="360">
        <v>64</v>
      </c>
      <c r="G271" s="360">
        <v>0.78</v>
      </c>
      <c r="H271" s="360"/>
      <c r="I271" s="360"/>
      <c r="J271" s="360"/>
      <c r="K271" s="362">
        <f>F271*G270</f>
        <v>49.92</v>
      </c>
      <c r="L271" s="360"/>
    </row>
    <row r="272" spans="1:13">
      <c r="A272" s="1104"/>
      <c r="B272" s="360"/>
      <c r="C272" s="361"/>
      <c r="D272" s="361" t="s">
        <v>13248</v>
      </c>
      <c r="E272" s="362" t="s">
        <v>13245</v>
      </c>
      <c r="F272" s="360">
        <v>3</v>
      </c>
      <c r="G272" s="360">
        <v>0.78</v>
      </c>
      <c r="H272" s="360"/>
      <c r="I272" s="360"/>
      <c r="J272" s="360"/>
      <c r="K272" s="362">
        <f>F272*G271</f>
        <v>2.34</v>
      </c>
      <c r="L272" s="360"/>
    </row>
    <row r="273" spans="1:13">
      <c r="A273" s="1104"/>
      <c r="B273" s="360"/>
      <c r="C273" s="361"/>
      <c r="D273" s="361" t="s">
        <v>13248</v>
      </c>
      <c r="E273" s="362" t="s">
        <v>13249</v>
      </c>
      <c r="F273" s="360">
        <v>50</v>
      </c>
      <c r="G273" s="360">
        <v>0.78</v>
      </c>
      <c r="H273" s="360"/>
      <c r="I273" s="360"/>
      <c r="J273" s="360"/>
      <c r="K273" s="362">
        <f>F273*G272</f>
        <v>39</v>
      </c>
      <c r="L273" s="360"/>
    </row>
    <row r="274" spans="1:13">
      <c r="A274" s="1104"/>
      <c r="B274" s="360"/>
      <c r="C274" s="361"/>
      <c r="D274" s="361" t="s">
        <v>13248</v>
      </c>
      <c r="E274" s="362" t="s">
        <v>13250</v>
      </c>
      <c r="F274" s="360">
        <v>12</v>
      </c>
      <c r="G274" s="360">
        <v>0.78</v>
      </c>
      <c r="H274" s="360"/>
      <c r="I274" s="360"/>
      <c r="J274" s="360"/>
      <c r="K274" s="362">
        <f>F274*G273</f>
        <v>9.36</v>
      </c>
      <c r="L274" s="360"/>
    </row>
    <row r="275" spans="1:13">
      <c r="A275" s="1104"/>
      <c r="B275" s="360"/>
      <c r="C275" s="361"/>
      <c r="D275" s="361" t="s">
        <v>13251</v>
      </c>
      <c r="E275" s="362" t="s">
        <v>13247</v>
      </c>
      <c r="F275" s="360">
        <v>32</v>
      </c>
      <c r="G275" s="360">
        <v>0.78</v>
      </c>
      <c r="H275" s="360"/>
      <c r="I275" s="360"/>
      <c r="J275" s="360"/>
      <c r="K275" s="362">
        <f>F275*G272</f>
        <v>24.96</v>
      </c>
      <c r="L275" s="360"/>
    </row>
    <row r="276" spans="1:13" ht="37.5">
      <c r="A276" s="1104"/>
      <c r="B276" s="373"/>
      <c r="C276" s="599" t="s">
        <v>687</v>
      </c>
      <c r="D276" s="374" t="s">
        <v>13252</v>
      </c>
      <c r="E276" s="374"/>
      <c r="F276" s="374"/>
      <c r="G276" s="374"/>
      <c r="H276" s="374"/>
      <c r="I276" s="374"/>
      <c r="J276" s="374"/>
      <c r="K276" s="615">
        <f>SUM(K278)</f>
        <v>12.48</v>
      </c>
      <c r="L276" s="376" t="s">
        <v>275</v>
      </c>
    </row>
    <row r="277" spans="1:13" ht="24.95">
      <c r="A277" s="1104"/>
      <c r="B277" s="360"/>
      <c r="C277" s="361"/>
      <c r="D277" s="361"/>
      <c r="E277" s="362" t="s">
        <v>13240</v>
      </c>
      <c r="F277" s="360" t="s">
        <v>13241</v>
      </c>
      <c r="G277" s="360" t="s">
        <v>13242</v>
      </c>
      <c r="H277" s="360"/>
      <c r="I277" s="360"/>
      <c r="J277" s="360"/>
      <c r="K277" s="360" t="s">
        <v>13243</v>
      </c>
      <c r="L277" s="360"/>
    </row>
    <row r="278" spans="1:13">
      <c r="A278" s="1104"/>
      <c r="B278" s="360"/>
      <c r="C278" s="361"/>
      <c r="D278" s="361" t="s">
        <v>13253</v>
      </c>
      <c r="E278" s="362" t="s">
        <v>13254</v>
      </c>
      <c r="F278" s="360">
        <v>16</v>
      </c>
      <c r="G278" s="360">
        <v>0.78</v>
      </c>
      <c r="H278" s="360"/>
      <c r="I278" s="360"/>
      <c r="J278" s="360"/>
      <c r="K278" s="360">
        <f>F278*G278</f>
        <v>12.48</v>
      </c>
      <c r="L278" s="360"/>
    </row>
    <row r="279" spans="1:13" ht="12.95">
      <c r="A279" s="1104"/>
      <c r="B279" s="600" t="s">
        <v>716</v>
      </c>
      <c r="C279" s="601"/>
      <c r="D279" s="743" t="s">
        <v>13255</v>
      </c>
      <c r="E279" s="602"/>
      <c r="F279" s="601"/>
      <c r="G279" s="601"/>
      <c r="H279" s="601"/>
      <c r="I279" s="601"/>
      <c r="J279" s="601"/>
      <c r="K279" s="601"/>
      <c r="L279" s="603"/>
    </row>
    <row r="280" spans="1:13" ht="37.5">
      <c r="A280" s="1104"/>
      <c r="B280" s="373" t="s">
        <v>11381</v>
      </c>
      <c r="C280" s="374" t="s">
        <v>13256</v>
      </c>
      <c r="D280" s="366" t="s">
        <v>699</v>
      </c>
      <c r="E280" s="588"/>
      <c r="F280" s="599"/>
      <c r="G280" s="599"/>
      <c r="H280" s="599"/>
      <c r="I280" s="599"/>
      <c r="J280" s="599"/>
      <c r="K280" s="628">
        <f>SUM(K281)</f>
        <v>4</v>
      </c>
      <c r="L280" s="629" t="s">
        <v>13108</v>
      </c>
    </row>
    <row r="281" spans="1:13">
      <c r="A281" s="1104"/>
      <c r="B281" s="360"/>
      <c r="C281" s="361"/>
      <c r="D281" s="361" t="s">
        <v>13257</v>
      </c>
      <c r="E281" s="362"/>
      <c r="F281" s="360"/>
      <c r="G281" s="360"/>
      <c r="H281" s="360"/>
      <c r="I281" s="360"/>
      <c r="J281" s="360"/>
      <c r="K281" s="362">
        <v>4</v>
      </c>
      <c r="L281" s="360"/>
    </row>
    <row r="282" spans="1:13">
      <c r="A282" s="1104"/>
      <c r="B282" s="373"/>
      <c r="C282" s="374" t="s">
        <v>13258</v>
      </c>
      <c r="D282" s="374" t="s">
        <v>13259</v>
      </c>
      <c r="E282" s="588"/>
      <c r="F282" s="599"/>
      <c r="G282" s="599"/>
      <c r="H282" s="599"/>
      <c r="I282" s="599"/>
      <c r="J282" s="599"/>
      <c r="K282" s="628">
        <f>SUM(K284)</f>
        <v>0.69599999999999995</v>
      </c>
      <c r="L282" s="629" t="s">
        <v>275</v>
      </c>
      <c r="M282" s="1163"/>
    </row>
    <row r="283" spans="1:13">
      <c r="A283" s="1104"/>
      <c r="B283" s="360"/>
      <c r="C283" s="361"/>
      <c r="D283" s="361"/>
      <c r="E283" s="362"/>
      <c r="F283" s="360"/>
      <c r="G283" s="360"/>
      <c r="H283" s="360"/>
      <c r="I283" s="360" t="s">
        <v>13260</v>
      </c>
      <c r="J283" s="360" t="s">
        <v>13261</v>
      </c>
      <c r="K283" s="362"/>
      <c r="L283" s="360"/>
    </row>
    <row r="284" spans="1:13">
      <c r="A284" s="1104"/>
      <c r="B284" s="360"/>
      <c r="C284" s="361"/>
      <c r="D284" s="361" t="s">
        <v>13262</v>
      </c>
      <c r="E284" s="362"/>
      <c r="F284" s="360"/>
      <c r="G284" s="360"/>
      <c r="H284" s="360"/>
      <c r="I284" s="360">
        <v>2.3199999999999998</v>
      </c>
      <c r="J284" s="360">
        <v>0.3</v>
      </c>
      <c r="K284" s="362">
        <v>0.69599999999999995</v>
      </c>
      <c r="L284" s="360"/>
    </row>
    <row r="285" spans="1:13" ht="12.95">
      <c r="A285" s="1104"/>
      <c r="B285" s="600" t="s">
        <v>709</v>
      </c>
      <c r="C285" s="601"/>
      <c r="D285" s="743" t="s">
        <v>13263</v>
      </c>
      <c r="E285" s="602"/>
      <c r="F285" s="601"/>
      <c r="G285" s="601"/>
      <c r="H285" s="601"/>
      <c r="I285" s="601"/>
      <c r="J285" s="601"/>
      <c r="K285" s="601"/>
      <c r="L285" s="603"/>
    </row>
    <row r="286" spans="1:13">
      <c r="A286" s="1104"/>
      <c r="B286" s="630" t="s">
        <v>711</v>
      </c>
      <c r="C286" s="631"/>
      <c r="D286" s="622" t="s">
        <v>4513</v>
      </c>
      <c r="E286" s="613"/>
      <c r="F286" s="631"/>
      <c r="G286" s="613"/>
      <c r="H286" s="613"/>
      <c r="I286" s="631"/>
      <c r="J286" s="631"/>
      <c r="K286" s="631"/>
      <c r="L286" s="632"/>
    </row>
    <row r="287" spans="1:13">
      <c r="A287" s="1104"/>
      <c r="B287" s="373" t="s">
        <v>713</v>
      </c>
      <c r="C287" s="599" t="s">
        <v>714</v>
      </c>
      <c r="D287" s="374" t="s">
        <v>13264</v>
      </c>
      <c r="E287" s="599"/>
      <c r="F287" s="599"/>
      <c r="G287" s="599"/>
      <c r="H287" s="599"/>
      <c r="I287" s="599"/>
      <c r="J287" s="599"/>
      <c r="K287" s="615">
        <f>SUM(K289:K293)</f>
        <v>30.727599999999999</v>
      </c>
      <c r="L287" s="376" t="s">
        <v>275</v>
      </c>
    </row>
    <row r="288" spans="1:13" ht="24.95">
      <c r="A288" s="1104"/>
      <c r="B288" s="360"/>
      <c r="C288" s="360"/>
      <c r="D288" s="361"/>
      <c r="E288" s="1126" t="s">
        <v>13092</v>
      </c>
      <c r="F288" s="1126" t="s">
        <v>13093</v>
      </c>
      <c r="G288" s="1126" t="s">
        <v>13169</v>
      </c>
      <c r="H288" s="1126" t="s">
        <v>13170</v>
      </c>
      <c r="I288" s="360"/>
      <c r="J288" s="360"/>
      <c r="K288" s="362"/>
      <c r="L288" s="360"/>
    </row>
    <row r="289" spans="1:12">
      <c r="A289" s="1104"/>
      <c r="B289" s="360"/>
      <c r="C289" s="360"/>
      <c r="D289" s="1157" t="s">
        <v>13095</v>
      </c>
      <c r="E289" s="1156">
        <v>0.7</v>
      </c>
      <c r="F289" s="1156">
        <v>2</v>
      </c>
      <c r="G289" s="1156"/>
      <c r="H289" s="1156">
        <v>2</v>
      </c>
      <c r="I289" s="360"/>
      <c r="J289" s="360"/>
      <c r="K289" s="362">
        <f>(E289*F289-G289)*H289</f>
        <v>2.8</v>
      </c>
      <c r="L289" s="360"/>
    </row>
    <row r="290" spans="1:12">
      <c r="A290" s="1104"/>
      <c r="B290" s="360"/>
      <c r="C290" s="360"/>
      <c r="D290" s="1104" t="s">
        <v>13171</v>
      </c>
      <c r="E290" s="1105">
        <v>0.91</v>
      </c>
      <c r="F290" s="1105">
        <v>2.4300000000000002</v>
      </c>
      <c r="G290" s="1156"/>
      <c r="H290" s="1156">
        <v>2</v>
      </c>
      <c r="I290" s="360"/>
      <c r="J290" s="360"/>
      <c r="K290" s="362">
        <f>(E290*F290-G290)*H290</f>
        <v>4.4226000000000001</v>
      </c>
      <c r="L290" s="360"/>
    </row>
    <row r="291" spans="1:12">
      <c r="A291" s="1104"/>
      <c r="B291" s="360"/>
      <c r="C291" s="360"/>
      <c r="D291" s="1104" t="s">
        <v>13172</v>
      </c>
      <c r="E291" s="1105">
        <v>0.8</v>
      </c>
      <c r="F291" s="1105">
        <v>2</v>
      </c>
      <c r="G291" s="1156"/>
      <c r="H291" s="1156">
        <v>2</v>
      </c>
      <c r="I291" s="360"/>
      <c r="J291" s="360"/>
      <c r="K291" s="362">
        <f>(E291*F291-G291)*H291</f>
        <v>3.2</v>
      </c>
      <c r="L291" s="360"/>
    </row>
    <row r="292" spans="1:12">
      <c r="A292" s="1104"/>
      <c r="B292" s="360"/>
      <c r="C292" s="360"/>
      <c r="D292" s="1104" t="s">
        <v>13102</v>
      </c>
      <c r="E292" s="1105">
        <v>3.55</v>
      </c>
      <c r="F292" s="1105">
        <v>2.4500000000000002</v>
      </c>
      <c r="G292" s="1156">
        <v>1.8</v>
      </c>
      <c r="H292" s="1156">
        <v>2</v>
      </c>
      <c r="I292" s="360"/>
      <c r="J292" s="360"/>
      <c r="K292" s="362">
        <f>(E292*F292-G292)*H292</f>
        <v>13.795</v>
      </c>
      <c r="L292" s="360"/>
    </row>
    <row r="293" spans="1:12">
      <c r="A293" s="1104"/>
      <c r="B293" s="360"/>
      <c r="C293" s="360"/>
      <c r="D293" s="1104" t="s">
        <v>13173</v>
      </c>
      <c r="E293" s="1105">
        <v>1.55</v>
      </c>
      <c r="F293" s="1105">
        <v>2.1</v>
      </c>
      <c r="G293" s="1156"/>
      <c r="H293" s="1156">
        <v>2</v>
      </c>
      <c r="I293" s="360"/>
      <c r="J293" s="360"/>
      <c r="K293" s="362">
        <f>(E293*F293-G293)*H293</f>
        <v>6.5100000000000007</v>
      </c>
      <c r="L293" s="360"/>
    </row>
    <row r="294" spans="1:12">
      <c r="A294" s="1104"/>
      <c r="B294" s="609" t="s">
        <v>716</v>
      </c>
      <c r="C294" s="610"/>
      <c r="D294" s="611" t="s">
        <v>4519</v>
      </c>
      <c r="E294" s="610"/>
      <c r="F294" s="610"/>
      <c r="G294" s="610"/>
      <c r="H294" s="610"/>
      <c r="I294" s="610"/>
      <c r="J294" s="610"/>
      <c r="K294" s="610"/>
      <c r="L294" s="614"/>
    </row>
    <row r="295" spans="1:12" ht="37.5">
      <c r="A295" s="1104"/>
      <c r="B295" s="633" t="s">
        <v>718</v>
      </c>
      <c r="C295" s="634" t="s">
        <v>11379</v>
      </c>
      <c r="D295" s="635" t="s">
        <v>13265</v>
      </c>
      <c r="E295" s="634"/>
      <c r="F295" s="634"/>
      <c r="G295" s="634"/>
      <c r="H295" s="634"/>
      <c r="I295" s="634"/>
      <c r="J295" s="634"/>
      <c r="K295" s="636">
        <f>SUM(K297:K301)</f>
        <v>22.430100000000003</v>
      </c>
      <c r="L295" s="637" t="s">
        <v>275</v>
      </c>
    </row>
    <row r="296" spans="1:12" ht="24.95">
      <c r="A296" s="1104"/>
      <c r="B296" s="360"/>
      <c r="C296" s="360"/>
      <c r="D296" s="361"/>
      <c r="E296" s="1126" t="s">
        <v>13092</v>
      </c>
      <c r="F296" s="1126" t="s">
        <v>13093</v>
      </c>
      <c r="G296" s="1126" t="s">
        <v>13169</v>
      </c>
      <c r="H296" s="1126" t="s">
        <v>13170</v>
      </c>
      <c r="I296" s="360"/>
      <c r="J296" s="360"/>
      <c r="K296" s="362"/>
      <c r="L296" s="360"/>
    </row>
    <row r="297" spans="1:12">
      <c r="A297" s="1104"/>
      <c r="B297" s="360"/>
      <c r="C297" s="360"/>
      <c r="D297" s="1157" t="s">
        <v>13266</v>
      </c>
      <c r="E297" s="1156">
        <v>0.7</v>
      </c>
      <c r="F297" s="1156">
        <v>2</v>
      </c>
      <c r="G297" s="1156"/>
      <c r="H297" s="1156">
        <v>1</v>
      </c>
      <c r="I297" s="360"/>
      <c r="J297" s="360"/>
      <c r="K297" s="362">
        <f>(E297*F297-G297)*H297</f>
        <v>1.4</v>
      </c>
      <c r="L297" s="360"/>
    </row>
    <row r="298" spans="1:12">
      <c r="A298" s="1104"/>
      <c r="B298" s="360"/>
      <c r="C298" s="360"/>
      <c r="D298" s="1104" t="s">
        <v>13171</v>
      </c>
      <c r="E298" s="1105">
        <v>0.91</v>
      </c>
      <c r="F298" s="1105">
        <v>2.4300000000000002</v>
      </c>
      <c r="G298" s="1156"/>
      <c r="H298" s="1156">
        <v>2</v>
      </c>
      <c r="I298" s="360"/>
      <c r="J298" s="360"/>
      <c r="K298" s="362">
        <f>(E298*F298-G298)*H298</f>
        <v>4.4226000000000001</v>
      </c>
      <c r="L298" s="360"/>
    </row>
    <row r="299" spans="1:12">
      <c r="A299" s="1104"/>
      <c r="B299" s="360"/>
      <c r="C299" s="360"/>
      <c r="D299" s="1104" t="s">
        <v>13172</v>
      </c>
      <c r="E299" s="1105">
        <v>0.8</v>
      </c>
      <c r="F299" s="1105">
        <v>2</v>
      </c>
      <c r="G299" s="1156"/>
      <c r="H299" s="1156">
        <v>2</v>
      </c>
      <c r="I299" s="360"/>
      <c r="J299" s="360"/>
      <c r="K299" s="362">
        <f>(E299*F299-G299)*H299</f>
        <v>3.2</v>
      </c>
      <c r="L299" s="360"/>
    </row>
    <row r="300" spans="1:12">
      <c r="A300" s="1104"/>
      <c r="B300" s="360"/>
      <c r="C300" s="360"/>
      <c r="D300" s="1104" t="s">
        <v>13102</v>
      </c>
      <c r="E300" s="1105">
        <v>3.55</v>
      </c>
      <c r="F300" s="1105">
        <v>2.4500000000000002</v>
      </c>
      <c r="G300" s="1156">
        <v>1.8</v>
      </c>
      <c r="H300" s="1156">
        <v>1</v>
      </c>
      <c r="I300" s="360"/>
      <c r="J300" s="360"/>
      <c r="K300" s="362">
        <f>(E300*F300-G300)*H300</f>
        <v>6.8975</v>
      </c>
      <c r="L300" s="360"/>
    </row>
    <row r="301" spans="1:12">
      <c r="A301" s="1104"/>
      <c r="B301" s="360"/>
      <c r="C301" s="360"/>
      <c r="D301" s="1104" t="s">
        <v>13173</v>
      </c>
      <c r="E301" s="1105">
        <v>1.55</v>
      </c>
      <c r="F301" s="1105">
        <v>2.1</v>
      </c>
      <c r="G301" s="1156"/>
      <c r="H301" s="1156">
        <v>2</v>
      </c>
      <c r="I301" s="360"/>
      <c r="J301" s="360"/>
      <c r="K301" s="362">
        <f>(E301*F301-G301)*H301</f>
        <v>6.5100000000000007</v>
      </c>
      <c r="L301" s="360"/>
    </row>
    <row r="302" spans="1:12" ht="38.1" thickBot="1">
      <c r="A302" s="1104"/>
      <c r="B302" s="373" t="s">
        <v>11381</v>
      </c>
      <c r="C302" s="599" t="s">
        <v>721</v>
      </c>
      <c r="D302" s="1172" t="s">
        <v>13267</v>
      </c>
      <c r="E302" s="1179"/>
      <c r="F302" s="1179"/>
      <c r="G302" s="1179"/>
      <c r="H302" s="1179"/>
      <c r="I302" s="1179"/>
      <c r="J302" s="1179"/>
      <c r="K302" s="1180">
        <f>SUM(K304:K313)</f>
        <v>26.4055</v>
      </c>
      <c r="L302" s="1119" t="s">
        <v>275</v>
      </c>
    </row>
    <row r="303" spans="1:12" ht="24.95">
      <c r="A303" s="1104"/>
      <c r="B303" s="360"/>
      <c r="C303" s="360"/>
      <c r="D303" s="1104"/>
      <c r="E303" s="360" t="s">
        <v>13092</v>
      </c>
      <c r="F303" s="360" t="s">
        <v>13093</v>
      </c>
      <c r="G303" s="1126" t="s">
        <v>13169</v>
      </c>
      <c r="H303" s="360" t="s">
        <v>13170</v>
      </c>
      <c r="I303" s="360"/>
      <c r="J303" s="360"/>
      <c r="K303" s="360"/>
      <c r="L303" s="360"/>
    </row>
    <row r="304" spans="1:12">
      <c r="A304" s="1104"/>
      <c r="B304" s="360"/>
      <c r="C304" s="360"/>
      <c r="D304" s="1104" t="s">
        <v>13095</v>
      </c>
      <c r="E304" s="360">
        <v>0.7</v>
      </c>
      <c r="F304" s="360">
        <v>2</v>
      </c>
      <c r="G304" s="360"/>
      <c r="H304" s="360">
        <v>1</v>
      </c>
      <c r="I304" s="360"/>
      <c r="J304" s="360"/>
      <c r="K304" s="362">
        <f>(E304*F304-G304)*H304</f>
        <v>1.4</v>
      </c>
      <c r="L304" s="360"/>
    </row>
    <row r="305" spans="1:12">
      <c r="A305" s="1104"/>
      <c r="B305" s="360"/>
      <c r="C305" s="360"/>
      <c r="D305" s="1124" t="s">
        <v>13095</v>
      </c>
      <c r="E305" s="1123">
        <v>7.53</v>
      </c>
      <c r="F305" s="1123">
        <v>0.3</v>
      </c>
      <c r="G305" s="1123"/>
      <c r="H305" s="1123"/>
      <c r="I305" s="1152"/>
      <c r="J305" s="1153"/>
      <c r="K305" s="1153">
        <f>E305*F305</f>
        <v>2.2589999999999999</v>
      </c>
      <c r="L305" s="360"/>
    </row>
    <row r="306" spans="1:12">
      <c r="A306" s="1104"/>
      <c r="B306" s="360"/>
      <c r="C306" s="360"/>
      <c r="D306" s="1124" t="s">
        <v>13094</v>
      </c>
      <c r="E306" s="1123">
        <v>8.1</v>
      </c>
      <c r="F306" s="1123">
        <v>0.3</v>
      </c>
      <c r="G306" s="1123"/>
      <c r="H306" s="1123"/>
      <c r="I306" s="1152"/>
      <c r="J306" s="1153"/>
      <c r="K306" s="1153">
        <f>E306*F306</f>
        <v>2.4299999999999997</v>
      </c>
      <c r="L306" s="360"/>
    </row>
    <row r="307" spans="1:12">
      <c r="A307" s="1104"/>
      <c r="B307" s="360"/>
      <c r="C307" s="360"/>
      <c r="D307" s="1124" t="s">
        <v>13149</v>
      </c>
      <c r="E307" s="1123">
        <v>7.85</v>
      </c>
      <c r="F307" s="1123">
        <v>0.3</v>
      </c>
      <c r="G307" s="1123"/>
      <c r="H307" s="1123"/>
      <c r="I307" s="1152"/>
      <c r="J307" s="1153"/>
      <c r="K307" s="1153">
        <f>E307*F307</f>
        <v>2.355</v>
      </c>
      <c r="L307" s="360"/>
    </row>
    <row r="308" spans="1:12">
      <c r="A308" s="1104"/>
      <c r="B308" s="360"/>
      <c r="C308" s="360"/>
      <c r="D308" s="1124" t="s">
        <v>13102</v>
      </c>
      <c r="E308" s="1123">
        <v>3.25</v>
      </c>
      <c r="F308" s="1123">
        <v>0.3</v>
      </c>
      <c r="G308" s="1123"/>
      <c r="H308" s="1123"/>
      <c r="I308" s="1152"/>
      <c r="J308" s="1153"/>
      <c r="K308" s="1153">
        <f>E308*F308</f>
        <v>0.97499999999999998</v>
      </c>
      <c r="L308" s="360"/>
    </row>
    <row r="309" spans="1:12">
      <c r="A309" s="1104"/>
      <c r="B309" s="360"/>
      <c r="C309" s="360"/>
      <c r="D309" s="1104" t="s">
        <v>13268</v>
      </c>
      <c r="E309" s="360">
        <v>3.25</v>
      </c>
      <c r="F309" s="360">
        <v>2.4500000000000002</v>
      </c>
      <c r="G309" s="360">
        <v>1.8</v>
      </c>
      <c r="H309" s="360">
        <v>1</v>
      </c>
      <c r="I309" s="360"/>
      <c r="J309" s="360"/>
      <c r="K309" s="362">
        <f>(E309*F309-G309)*H309</f>
        <v>6.1625000000000005</v>
      </c>
      <c r="L309" s="360"/>
    </row>
    <row r="310" spans="1:12">
      <c r="A310" s="1104"/>
      <c r="B310" s="360"/>
      <c r="C310" s="360"/>
      <c r="D310" s="1124" t="s">
        <v>13150</v>
      </c>
      <c r="E310" s="1123">
        <v>13.23</v>
      </c>
      <c r="F310" s="1123">
        <v>0.3</v>
      </c>
      <c r="G310" s="1123"/>
      <c r="H310" s="1123"/>
      <c r="I310" s="1152"/>
      <c r="J310" s="1153"/>
      <c r="K310" s="1153">
        <f>E310*F310</f>
        <v>3.9689999999999999</v>
      </c>
      <c r="L310" s="360"/>
    </row>
    <row r="311" spans="1:12">
      <c r="A311" s="1104"/>
      <c r="B311" s="360"/>
      <c r="C311" s="360"/>
      <c r="D311" s="1124" t="s">
        <v>13151</v>
      </c>
      <c r="E311" s="1123">
        <v>7.9</v>
      </c>
      <c r="F311" s="1123">
        <v>0.3</v>
      </c>
      <c r="G311" s="1123"/>
      <c r="H311" s="1123"/>
      <c r="I311" s="1152"/>
      <c r="J311" s="1153"/>
      <c r="K311" s="1153">
        <f>E311*F311</f>
        <v>2.37</v>
      </c>
      <c r="L311" s="360"/>
    </row>
    <row r="312" spans="1:12">
      <c r="A312" s="1104"/>
      <c r="B312" s="360"/>
      <c r="C312" s="360"/>
      <c r="D312" s="1124" t="s">
        <v>13152</v>
      </c>
      <c r="E312" s="1123">
        <v>8.5299999999999994</v>
      </c>
      <c r="F312" s="1123">
        <v>0.3</v>
      </c>
      <c r="G312" s="1123"/>
      <c r="H312" s="1123"/>
      <c r="I312" s="1152"/>
      <c r="J312" s="1153"/>
      <c r="K312" s="1153">
        <f>E312*F312</f>
        <v>2.5589999999999997</v>
      </c>
      <c r="L312" s="360"/>
    </row>
    <row r="313" spans="1:12">
      <c r="A313" s="1104"/>
      <c r="B313" s="360"/>
      <c r="C313" s="360"/>
      <c r="D313" s="1124" t="s">
        <v>13153</v>
      </c>
      <c r="E313" s="1123">
        <v>6.42</v>
      </c>
      <c r="F313" s="1123">
        <v>0.3</v>
      </c>
      <c r="G313" s="1123"/>
      <c r="H313" s="1123"/>
      <c r="I313" s="1152"/>
      <c r="J313" s="1153"/>
      <c r="K313" s="1153">
        <f>E313*F313</f>
        <v>1.9259999999999999</v>
      </c>
      <c r="L313" s="360"/>
    </row>
    <row r="314" spans="1:12">
      <c r="A314" s="1104"/>
      <c r="B314" s="609" t="s">
        <v>723</v>
      </c>
      <c r="C314" s="611"/>
      <c r="D314" s="611" t="s">
        <v>4527</v>
      </c>
      <c r="E314" s="610"/>
      <c r="F314" s="610"/>
      <c r="G314" s="610"/>
      <c r="H314" s="610"/>
      <c r="I314" s="610"/>
      <c r="J314" s="610"/>
      <c r="K314" s="610"/>
      <c r="L314" s="614"/>
    </row>
    <row r="315" spans="1:12" ht="24.95">
      <c r="A315" s="1104"/>
      <c r="B315" s="633" t="s">
        <v>725</v>
      </c>
      <c r="C315" s="634" t="s">
        <v>726</v>
      </c>
      <c r="D315" s="635" t="s">
        <v>13269</v>
      </c>
      <c r="E315" s="634"/>
      <c r="F315" s="634"/>
      <c r="G315" s="634"/>
      <c r="H315" s="634"/>
      <c r="I315" s="634"/>
      <c r="J315" s="634"/>
      <c r="K315" s="1181">
        <f>SUM(K317:K324)</f>
        <v>122.08800000000001</v>
      </c>
      <c r="L315" s="637" t="s">
        <v>275</v>
      </c>
    </row>
    <row r="316" spans="1:12">
      <c r="A316" s="1104"/>
      <c r="B316" s="360"/>
      <c r="C316" s="360"/>
      <c r="D316" s="361"/>
      <c r="E316" s="1126" t="s">
        <v>13092</v>
      </c>
      <c r="F316" s="1126" t="s">
        <v>13093</v>
      </c>
      <c r="G316" s="1126" t="s">
        <v>13148</v>
      </c>
      <c r="H316" s="1126"/>
      <c r="I316" s="1104"/>
      <c r="J316" s="1175"/>
      <c r="K316" s="1175"/>
      <c r="L316" s="360" t="s">
        <v>275</v>
      </c>
    </row>
    <row r="317" spans="1:12">
      <c r="A317" s="1104"/>
      <c r="B317" s="360"/>
      <c r="C317" s="360"/>
      <c r="D317" s="361" t="s">
        <v>13095</v>
      </c>
      <c r="E317" s="360">
        <v>9.1300000000000008</v>
      </c>
      <c r="F317" s="360">
        <v>2</v>
      </c>
      <c r="G317" s="360">
        <v>1.8</v>
      </c>
      <c r="H317" s="360"/>
      <c r="I317" s="1104"/>
      <c r="J317" s="1175"/>
      <c r="K317" s="1175">
        <f t="shared" ref="K317:K324" si="9">E317*F317-G317</f>
        <v>16.46</v>
      </c>
      <c r="L317" s="360" t="s">
        <v>275</v>
      </c>
    </row>
    <row r="318" spans="1:12">
      <c r="A318" s="1104"/>
      <c r="B318" s="360"/>
      <c r="C318" s="360"/>
      <c r="D318" s="361" t="s">
        <v>13094</v>
      </c>
      <c r="E318" s="360">
        <v>9</v>
      </c>
      <c r="F318" s="360">
        <v>2</v>
      </c>
      <c r="G318" s="360">
        <v>1.8</v>
      </c>
      <c r="H318" s="360"/>
      <c r="I318" s="1104"/>
      <c r="J318" s="1175"/>
      <c r="K318" s="1175">
        <f t="shared" si="9"/>
        <v>16.2</v>
      </c>
      <c r="L318" s="360" t="s">
        <v>275</v>
      </c>
    </row>
    <row r="319" spans="1:12">
      <c r="A319" s="1104"/>
      <c r="B319" s="360"/>
      <c r="C319" s="360"/>
      <c r="D319" s="361" t="s">
        <v>13149</v>
      </c>
      <c r="E319" s="360">
        <v>7.86</v>
      </c>
      <c r="F319" s="360">
        <v>1.8</v>
      </c>
      <c r="G319" s="360"/>
      <c r="H319" s="360"/>
      <c r="I319" s="1104"/>
      <c r="J319" s="1175"/>
      <c r="K319" s="1175">
        <f t="shared" si="9"/>
        <v>14.148000000000001</v>
      </c>
      <c r="L319" s="360" t="s">
        <v>275</v>
      </c>
    </row>
    <row r="320" spans="1:12">
      <c r="A320" s="1104"/>
      <c r="B320" s="360"/>
      <c r="C320" s="360"/>
      <c r="D320" s="361" t="s">
        <v>13102</v>
      </c>
      <c r="E320" s="360">
        <v>6.5</v>
      </c>
      <c r="F320" s="360">
        <v>2</v>
      </c>
      <c r="G320" s="360">
        <v>1.8</v>
      </c>
      <c r="H320" s="360"/>
      <c r="I320" s="1104"/>
      <c r="J320" s="1175"/>
      <c r="K320" s="1175">
        <f t="shared" si="9"/>
        <v>11.2</v>
      </c>
      <c r="L320" s="360" t="s">
        <v>275</v>
      </c>
    </row>
    <row r="321" spans="1:12">
      <c r="A321" s="1104"/>
      <c r="B321" s="360"/>
      <c r="C321" s="360"/>
      <c r="D321" s="361" t="s">
        <v>13150</v>
      </c>
      <c r="E321" s="360">
        <v>13</v>
      </c>
      <c r="F321" s="360">
        <v>1.8</v>
      </c>
      <c r="G321" s="360"/>
      <c r="H321" s="360"/>
      <c r="I321" s="1104"/>
      <c r="J321" s="1175"/>
      <c r="K321" s="1175">
        <f t="shared" si="9"/>
        <v>23.400000000000002</v>
      </c>
      <c r="L321" s="360" t="s">
        <v>275</v>
      </c>
    </row>
    <row r="322" spans="1:12">
      <c r="A322" s="1104"/>
      <c r="B322" s="360"/>
      <c r="C322" s="360"/>
      <c r="D322" s="361" t="s">
        <v>13151</v>
      </c>
      <c r="E322" s="360">
        <v>7.9</v>
      </c>
      <c r="F322" s="360">
        <v>1.8</v>
      </c>
      <c r="G322" s="360"/>
      <c r="H322" s="360"/>
      <c r="I322" s="1104"/>
      <c r="J322" s="1175"/>
      <c r="K322" s="1175">
        <f t="shared" si="9"/>
        <v>14.22</v>
      </c>
      <c r="L322" s="360" t="s">
        <v>275</v>
      </c>
    </row>
    <row r="323" spans="1:12">
      <c r="A323" s="1104"/>
      <c r="B323" s="360"/>
      <c r="C323" s="360"/>
      <c r="D323" s="361" t="s">
        <v>13152</v>
      </c>
      <c r="E323" s="360">
        <v>8.6</v>
      </c>
      <c r="F323" s="360">
        <v>1.8</v>
      </c>
      <c r="G323" s="360"/>
      <c r="H323" s="360"/>
      <c r="I323" s="1104"/>
      <c r="J323" s="1175"/>
      <c r="K323" s="1175">
        <f t="shared" si="9"/>
        <v>15.48</v>
      </c>
      <c r="L323" s="360" t="s">
        <v>275</v>
      </c>
    </row>
    <row r="324" spans="1:12">
      <c r="A324" s="1104"/>
      <c r="B324" s="360"/>
      <c r="C324" s="360"/>
      <c r="D324" s="361" t="s">
        <v>13153</v>
      </c>
      <c r="E324" s="360">
        <v>6.1</v>
      </c>
      <c r="F324" s="360">
        <v>1.8</v>
      </c>
      <c r="G324" s="360"/>
      <c r="H324" s="360"/>
      <c r="I324" s="1104"/>
      <c r="J324" s="1175"/>
      <c r="K324" s="1175">
        <f t="shared" si="9"/>
        <v>10.98</v>
      </c>
      <c r="L324" s="360" t="s">
        <v>275</v>
      </c>
    </row>
    <row r="325" spans="1:12">
      <c r="A325" s="1104"/>
      <c r="B325" s="609" t="s">
        <v>11421</v>
      </c>
      <c r="C325" s="611"/>
      <c r="D325" s="611" t="s">
        <v>13270</v>
      </c>
      <c r="E325" s="610"/>
      <c r="F325" s="610"/>
      <c r="G325" s="610"/>
      <c r="H325" s="610"/>
      <c r="I325" s="610"/>
      <c r="J325" s="610"/>
      <c r="K325" s="610"/>
      <c r="L325" s="614"/>
    </row>
    <row r="326" spans="1:12" ht="24.95">
      <c r="A326" s="1104"/>
      <c r="B326" s="373" t="s">
        <v>13271</v>
      </c>
      <c r="C326" s="599" t="s">
        <v>13272</v>
      </c>
      <c r="D326" s="374" t="s">
        <v>730</v>
      </c>
      <c r="E326" s="599"/>
      <c r="F326" s="599"/>
      <c r="G326" s="599"/>
      <c r="H326" s="599"/>
      <c r="I326" s="599"/>
      <c r="J326" s="599"/>
      <c r="K326" s="1133">
        <f>SUM(K327:K331)</f>
        <v>43.46</v>
      </c>
      <c r="L326" s="376" t="s">
        <v>347</v>
      </c>
    </row>
    <row r="327" spans="1:12">
      <c r="A327" s="1104"/>
      <c r="B327" s="360"/>
      <c r="C327" s="360"/>
      <c r="D327" s="361" t="s">
        <v>13149</v>
      </c>
      <c r="E327" s="360"/>
      <c r="F327" s="360"/>
      <c r="G327" s="360"/>
      <c r="H327" s="360"/>
      <c r="I327" s="1104"/>
      <c r="J327" s="1175"/>
      <c r="K327" s="1175">
        <v>7.86</v>
      </c>
      <c r="L327" s="360"/>
    </row>
    <row r="328" spans="1:12">
      <c r="A328" s="1104"/>
      <c r="B328" s="360"/>
      <c r="C328" s="360"/>
      <c r="D328" s="361" t="s">
        <v>13150</v>
      </c>
      <c r="E328" s="360"/>
      <c r="F328" s="360"/>
      <c r="G328" s="360"/>
      <c r="H328" s="360"/>
      <c r="I328" s="1104"/>
      <c r="J328" s="1175"/>
      <c r="K328" s="1175">
        <v>13</v>
      </c>
      <c r="L328" s="360"/>
    </row>
    <row r="329" spans="1:12">
      <c r="A329" s="1104"/>
      <c r="B329" s="360"/>
      <c r="C329" s="360"/>
      <c r="D329" s="361" t="s">
        <v>13151</v>
      </c>
      <c r="E329" s="360"/>
      <c r="F329" s="360"/>
      <c r="G329" s="360"/>
      <c r="H329" s="360"/>
      <c r="I329" s="1104"/>
      <c r="J329" s="1175"/>
      <c r="K329" s="1175">
        <v>7.9</v>
      </c>
      <c r="L329" s="360"/>
    </row>
    <row r="330" spans="1:12">
      <c r="A330" s="1104"/>
      <c r="B330" s="360"/>
      <c r="C330" s="360"/>
      <c r="D330" s="361" t="s">
        <v>13152</v>
      </c>
      <c r="E330" s="360"/>
      <c r="F330" s="360"/>
      <c r="G330" s="360"/>
      <c r="H330" s="360"/>
      <c r="I330" s="1104"/>
      <c r="J330" s="1175"/>
      <c r="K330" s="1175">
        <v>8.6</v>
      </c>
      <c r="L330" s="360"/>
    </row>
    <row r="331" spans="1:12">
      <c r="A331" s="1104"/>
      <c r="B331" s="360"/>
      <c r="C331" s="360"/>
      <c r="D331" s="361" t="s">
        <v>13153</v>
      </c>
      <c r="E331" s="360"/>
      <c r="F331" s="360"/>
      <c r="G331" s="360"/>
      <c r="H331" s="360"/>
      <c r="I331" s="1104"/>
      <c r="J331" s="1175"/>
      <c r="K331" s="1175">
        <v>6.1</v>
      </c>
      <c r="L331" s="360"/>
    </row>
    <row r="332" spans="1:12" ht="12.95">
      <c r="A332" s="1182"/>
      <c r="B332" s="638" t="s">
        <v>203</v>
      </c>
      <c r="C332" s="639"/>
      <c r="D332" s="640" t="s">
        <v>4651</v>
      </c>
      <c r="E332" s="639"/>
      <c r="F332" s="639"/>
      <c r="G332" s="639"/>
      <c r="H332" s="639"/>
      <c r="I332" s="639"/>
      <c r="J332" s="639"/>
      <c r="K332" s="639"/>
      <c r="L332" s="641"/>
    </row>
    <row r="333" spans="1:12">
      <c r="A333" s="1104"/>
      <c r="B333" s="609" t="s">
        <v>811</v>
      </c>
      <c r="C333" s="610"/>
      <c r="D333" s="611" t="s">
        <v>4653</v>
      </c>
      <c r="E333" s="610"/>
      <c r="F333" s="610"/>
      <c r="G333" s="610"/>
      <c r="H333" s="610"/>
      <c r="I333" s="610"/>
      <c r="J333" s="610"/>
      <c r="K333" s="610"/>
      <c r="L333" s="614"/>
    </row>
    <row r="334" spans="1:12" ht="37.5">
      <c r="A334" s="1104"/>
      <c r="B334" s="373" t="s">
        <v>813</v>
      </c>
      <c r="C334" s="374" t="s">
        <v>814</v>
      </c>
      <c r="D334" s="366" t="s">
        <v>13273</v>
      </c>
      <c r="E334" s="1183"/>
      <c r="F334" s="1183"/>
      <c r="G334" s="365"/>
      <c r="H334" s="365"/>
      <c r="I334" s="365"/>
      <c r="J334" s="365"/>
      <c r="K334" s="379">
        <f>SUM(K335:K343)</f>
        <v>76.36</v>
      </c>
      <c r="L334" s="376" t="s">
        <v>347</v>
      </c>
    </row>
    <row r="335" spans="1:12">
      <c r="A335" s="1104"/>
      <c r="B335" s="1156"/>
      <c r="C335" s="1156"/>
      <c r="D335" s="1157" t="s">
        <v>13078</v>
      </c>
      <c r="E335" s="360"/>
      <c r="F335" s="360"/>
      <c r="G335" s="360"/>
      <c r="H335" s="360"/>
      <c r="I335" s="360"/>
      <c r="J335" s="360"/>
      <c r="K335" s="360">
        <v>8.1</v>
      </c>
      <c r="L335" s="360"/>
    </row>
    <row r="336" spans="1:12">
      <c r="A336" s="1104"/>
      <c r="B336" s="1156"/>
      <c r="C336" s="1156"/>
      <c r="D336" s="1157" t="s">
        <v>13079</v>
      </c>
      <c r="E336" s="360"/>
      <c r="F336" s="360"/>
      <c r="G336" s="360"/>
      <c r="H336" s="360"/>
      <c r="I336" s="360"/>
      <c r="J336" s="360"/>
      <c r="K336" s="360">
        <v>8.2100000000000009</v>
      </c>
      <c r="L336" s="360"/>
    </row>
    <row r="337" spans="1:12">
      <c r="A337" s="1104"/>
      <c r="B337" s="1156"/>
      <c r="C337" s="1156"/>
      <c r="D337" s="1157" t="s">
        <v>13090</v>
      </c>
      <c r="E337" s="360"/>
      <c r="F337" s="360"/>
      <c r="G337" s="360"/>
      <c r="H337" s="360"/>
      <c r="I337" s="360"/>
      <c r="J337" s="360"/>
      <c r="K337" s="360">
        <v>3.18</v>
      </c>
      <c r="L337" s="360"/>
    </row>
    <row r="338" spans="1:12">
      <c r="A338" s="1104"/>
      <c r="B338" s="1156"/>
      <c r="C338" s="1156"/>
      <c r="D338" s="361" t="s">
        <v>13080</v>
      </c>
      <c r="E338" s="360"/>
      <c r="F338" s="360"/>
      <c r="G338" s="360"/>
      <c r="H338" s="360"/>
      <c r="I338" s="360"/>
      <c r="J338" s="360"/>
      <c r="K338" s="360">
        <v>13.23</v>
      </c>
      <c r="L338" s="360"/>
    </row>
    <row r="339" spans="1:12">
      <c r="A339" s="1104"/>
      <c r="B339" s="1156"/>
      <c r="C339" s="1156"/>
      <c r="D339" s="361" t="s">
        <v>13081</v>
      </c>
      <c r="E339" s="360"/>
      <c r="F339" s="360"/>
      <c r="G339" s="360"/>
      <c r="H339" s="360"/>
      <c r="I339" s="360"/>
      <c r="J339" s="360"/>
      <c r="K339" s="360">
        <v>13.18</v>
      </c>
      <c r="L339" s="360"/>
    </row>
    <row r="340" spans="1:12">
      <c r="A340" s="1104"/>
      <c r="B340" s="1156"/>
      <c r="C340" s="1156"/>
      <c r="D340" s="361" t="s">
        <v>13082</v>
      </c>
      <c r="E340" s="360"/>
      <c r="F340" s="360"/>
      <c r="G340" s="360"/>
      <c r="H340" s="360"/>
      <c r="I340" s="360"/>
      <c r="J340" s="360"/>
      <c r="K340" s="360">
        <v>5.6</v>
      </c>
      <c r="L340" s="360"/>
    </row>
    <row r="341" spans="1:12">
      <c r="A341" s="1104"/>
      <c r="B341" s="1156"/>
      <c r="C341" s="1156"/>
      <c r="D341" s="361" t="s">
        <v>13083</v>
      </c>
      <c r="E341" s="360"/>
      <c r="F341" s="360"/>
      <c r="G341" s="360"/>
      <c r="H341" s="360"/>
      <c r="I341" s="360"/>
      <c r="J341" s="360"/>
      <c r="K341" s="360">
        <v>7.8</v>
      </c>
      <c r="L341" s="360"/>
    </row>
    <row r="342" spans="1:12">
      <c r="A342" s="1104"/>
      <c r="B342" s="1156"/>
      <c r="C342" s="1156"/>
      <c r="D342" s="361" t="s">
        <v>13084</v>
      </c>
      <c r="E342" s="360"/>
      <c r="F342" s="360"/>
      <c r="G342" s="360"/>
      <c r="H342" s="360"/>
      <c r="I342" s="360"/>
      <c r="J342" s="360"/>
      <c r="K342" s="360">
        <v>8.5299999999999994</v>
      </c>
      <c r="L342" s="360"/>
    </row>
    <row r="343" spans="1:12">
      <c r="A343" s="1104"/>
      <c r="B343" s="1156"/>
      <c r="C343" s="1156"/>
      <c r="D343" s="361" t="s">
        <v>13085</v>
      </c>
      <c r="E343" s="360"/>
      <c r="F343" s="360"/>
      <c r="G343" s="360"/>
      <c r="H343" s="360"/>
      <c r="I343" s="360"/>
      <c r="J343" s="360"/>
      <c r="K343" s="360">
        <v>8.5299999999999994</v>
      </c>
      <c r="L343" s="360"/>
    </row>
    <row r="344" spans="1:12">
      <c r="A344" s="1104"/>
      <c r="B344" s="373"/>
      <c r="C344" s="374" t="s">
        <v>13274</v>
      </c>
      <c r="D344" s="366" t="s">
        <v>13275</v>
      </c>
      <c r="E344" s="1183"/>
      <c r="F344" s="1183"/>
      <c r="G344" s="365"/>
      <c r="H344" s="365"/>
      <c r="I344" s="365"/>
      <c r="J344" s="365"/>
      <c r="K344" s="379">
        <f>SUM(K345:K348)</f>
        <v>55.75</v>
      </c>
      <c r="L344" s="376" t="s">
        <v>347</v>
      </c>
    </row>
    <row r="345" spans="1:12">
      <c r="A345" s="1104"/>
      <c r="B345" s="1156"/>
      <c r="C345" s="1156"/>
      <c r="D345" s="1157" t="s">
        <v>13276</v>
      </c>
      <c r="E345" s="360"/>
      <c r="F345" s="360"/>
      <c r="G345" s="360"/>
      <c r="H345" s="360"/>
      <c r="I345" s="360"/>
      <c r="J345" s="360"/>
      <c r="K345" s="360">
        <v>22.96</v>
      </c>
      <c r="L345" s="360"/>
    </row>
    <row r="346" spans="1:12">
      <c r="A346" s="1104"/>
      <c r="B346" s="1156"/>
      <c r="C346" s="1156"/>
      <c r="D346" s="1157" t="s">
        <v>13277</v>
      </c>
      <c r="E346" s="360"/>
      <c r="F346" s="360"/>
      <c r="G346" s="360"/>
      <c r="H346" s="360"/>
      <c r="I346" s="360"/>
      <c r="J346" s="360"/>
      <c r="K346" s="360">
        <v>17.71</v>
      </c>
      <c r="L346" s="360"/>
    </row>
    <row r="347" spans="1:12">
      <c r="A347" s="1104"/>
      <c r="B347" s="1156"/>
      <c r="C347" s="1156"/>
      <c r="D347" s="361" t="s">
        <v>13278</v>
      </c>
      <c r="E347" s="360"/>
      <c r="F347" s="360"/>
      <c r="G347" s="360"/>
      <c r="H347" s="360"/>
      <c r="I347" s="360"/>
      <c r="J347" s="360"/>
      <c r="K347" s="360">
        <v>8.0500000000000007</v>
      </c>
      <c r="L347" s="360"/>
    </row>
    <row r="348" spans="1:12">
      <c r="A348" s="1104"/>
      <c r="B348" s="1156"/>
      <c r="C348" s="1156"/>
      <c r="D348" s="361" t="s">
        <v>13279</v>
      </c>
      <c r="E348" s="360"/>
      <c r="F348" s="360"/>
      <c r="G348" s="360"/>
      <c r="H348" s="360"/>
      <c r="I348" s="360"/>
      <c r="J348" s="360"/>
      <c r="K348" s="360">
        <v>7.03</v>
      </c>
      <c r="L348" s="360"/>
    </row>
    <row r="349" spans="1:12">
      <c r="A349" s="1104"/>
      <c r="B349" s="373"/>
      <c r="C349" s="374"/>
      <c r="D349" s="1172" t="s">
        <v>13280</v>
      </c>
      <c r="E349" s="1184"/>
      <c r="F349" s="1184"/>
      <c r="G349" s="1179"/>
      <c r="H349" s="1179"/>
      <c r="I349" s="1179"/>
      <c r="J349" s="1179"/>
      <c r="K349" s="1185">
        <f>SUM(K350:K354)</f>
        <v>46.58</v>
      </c>
      <c r="L349" s="1119" t="s">
        <v>347</v>
      </c>
    </row>
    <row r="350" spans="1:12">
      <c r="A350" s="1104"/>
      <c r="B350" s="1156"/>
      <c r="C350" s="1156"/>
      <c r="D350" s="361" t="s">
        <v>13281</v>
      </c>
      <c r="K350" s="360">
        <v>1</v>
      </c>
      <c r="L350" s="360"/>
    </row>
    <row r="351" spans="1:12">
      <c r="A351" s="1104"/>
      <c r="B351" s="1156"/>
      <c r="C351" s="1156"/>
      <c r="D351" s="361" t="s">
        <v>13282</v>
      </c>
      <c r="E351" s="360"/>
      <c r="F351" s="360"/>
      <c r="G351" s="360"/>
      <c r="H351" s="360"/>
      <c r="I351" s="360"/>
      <c r="J351" s="360"/>
      <c r="K351" s="360">
        <v>3.8</v>
      </c>
      <c r="L351" s="360"/>
    </row>
    <row r="352" spans="1:12">
      <c r="A352" s="1104"/>
      <c r="B352" s="1156"/>
      <c r="C352" s="1156"/>
      <c r="D352" s="361" t="s">
        <v>13087</v>
      </c>
      <c r="E352" s="360"/>
      <c r="F352" s="360"/>
      <c r="G352" s="360"/>
      <c r="H352" s="360"/>
      <c r="I352" s="360"/>
      <c r="J352" s="360"/>
      <c r="K352" s="360">
        <v>29.28</v>
      </c>
      <c r="L352" s="360"/>
    </row>
    <row r="353" spans="1:12">
      <c r="A353" s="1104"/>
      <c r="B353" s="1156"/>
      <c r="C353" s="1156"/>
      <c r="D353" s="361" t="s">
        <v>13283</v>
      </c>
      <c r="E353" s="360"/>
      <c r="F353" s="360"/>
      <c r="G353" s="360"/>
      <c r="H353" s="360"/>
      <c r="I353" s="360"/>
      <c r="J353" s="360"/>
      <c r="K353" s="360">
        <v>10.35</v>
      </c>
      <c r="L353" s="360"/>
    </row>
    <row r="354" spans="1:12">
      <c r="A354" s="1104"/>
      <c r="B354" s="1156"/>
      <c r="C354" s="1156"/>
      <c r="D354" s="361" t="s">
        <v>13284</v>
      </c>
      <c r="E354" s="360"/>
      <c r="F354" s="360"/>
      <c r="G354" s="360"/>
      <c r="H354" s="360"/>
      <c r="I354" s="360"/>
      <c r="J354" s="360"/>
      <c r="K354" s="360">
        <v>2.15</v>
      </c>
      <c r="L354" s="360"/>
    </row>
    <row r="355" spans="1:12">
      <c r="A355" s="1104"/>
      <c r="B355" s="1186" t="s">
        <v>822</v>
      </c>
      <c r="C355" s="1187"/>
      <c r="D355" s="1169" t="s">
        <v>4667</v>
      </c>
      <c r="E355" s="610"/>
      <c r="F355" s="610"/>
      <c r="G355" s="610"/>
      <c r="H355" s="610"/>
      <c r="I355" s="610"/>
      <c r="J355" s="610"/>
      <c r="K355" s="610"/>
      <c r="L355" s="614"/>
    </row>
    <row r="356" spans="1:12">
      <c r="A356" s="1104"/>
      <c r="B356" s="373" t="s">
        <v>824</v>
      </c>
      <c r="C356" s="599" t="s">
        <v>825</v>
      </c>
      <c r="D356" s="366" t="s">
        <v>13285</v>
      </c>
      <c r="E356" s="1183"/>
      <c r="F356" s="1183"/>
      <c r="G356" s="365"/>
      <c r="H356" s="365"/>
      <c r="I356" s="365"/>
      <c r="J356" s="642"/>
      <c r="K356" s="379">
        <f>SUM(K357:K365)</f>
        <v>13.8</v>
      </c>
      <c r="L356" s="376" t="s">
        <v>347</v>
      </c>
    </row>
    <row r="357" spans="1:12">
      <c r="A357" s="1104"/>
      <c r="B357" s="1105"/>
      <c r="C357" s="1104"/>
      <c r="D357" s="1104" t="s">
        <v>13094</v>
      </c>
      <c r="E357" s="1104"/>
      <c r="F357" s="1104"/>
      <c r="G357" s="1104"/>
      <c r="H357" s="1104"/>
      <c r="I357" s="1104"/>
      <c r="J357" s="1104"/>
      <c r="K357" s="360">
        <v>0.9</v>
      </c>
      <c r="L357" s="1104"/>
    </row>
    <row r="358" spans="1:12">
      <c r="A358" s="1104"/>
      <c r="B358" s="1105"/>
      <c r="C358" s="1104"/>
      <c r="D358" s="1104" t="s">
        <v>13095</v>
      </c>
      <c r="E358" s="1104"/>
      <c r="F358" s="1104"/>
      <c r="G358" s="1104"/>
      <c r="H358" s="1104"/>
      <c r="I358" s="1104"/>
      <c r="J358" s="1104"/>
      <c r="K358" s="360">
        <v>0.9</v>
      </c>
      <c r="L358" s="1104"/>
    </row>
    <row r="359" spans="1:12">
      <c r="A359" s="1104"/>
      <c r="B359" s="1105"/>
      <c r="C359" s="1104"/>
      <c r="D359" s="1104" t="s">
        <v>13191</v>
      </c>
      <c r="E359" s="1104"/>
      <c r="F359" s="1104"/>
      <c r="G359" s="1104"/>
      <c r="H359" s="1104"/>
      <c r="I359" s="1104"/>
      <c r="J359" s="1104"/>
      <c r="K359" s="360">
        <v>1.72</v>
      </c>
      <c r="L359" s="1134"/>
    </row>
    <row r="360" spans="1:12">
      <c r="A360" s="1104"/>
      <c r="B360" s="1105"/>
      <c r="C360" s="1104"/>
      <c r="D360" s="1104" t="s">
        <v>13139</v>
      </c>
      <c r="E360" s="1104"/>
      <c r="F360" s="1104"/>
      <c r="G360" s="1104"/>
      <c r="H360" s="1104"/>
      <c r="I360" s="1104"/>
      <c r="J360" s="1104"/>
      <c r="K360" s="360">
        <v>3.6</v>
      </c>
      <c r="L360" s="1134"/>
    </row>
    <row r="361" spans="1:12">
      <c r="A361" s="1104"/>
      <c r="B361" s="1105"/>
      <c r="C361" s="1104"/>
      <c r="D361" s="1104" t="s">
        <v>13193</v>
      </c>
      <c r="E361" s="1104"/>
      <c r="F361" s="1104"/>
      <c r="G361" s="1104"/>
      <c r="H361" s="1104"/>
      <c r="I361" s="1104"/>
      <c r="J361" s="1104"/>
      <c r="K361" s="360">
        <v>1.33</v>
      </c>
      <c r="L361" s="1134"/>
    </row>
    <row r="362" spans="1:12">
      <c r="A362" s="1104"/>
      <c r="B362" s="1105"/>
      <c r="C362" s="1104"/>
      <c r="D362" s="1104" t="s">
        <v>13194</v>
      </c>
      <c r="E362" s="1104"/>
      <c r="F362" s="1104"/>
      <c r="G362" s="1104"/>
      <c r="H362" s="1104"/>
      <c r="I362" s="1104"/>
      <c r="J362" s="1104"/>
      <c r="K362" s="360">
        <v>1.72</v>
      </c>
      <c r="L362" s="1134"/>
    </row>
    <row r="363" spans="1:12">
      <c r="A363" s="1104"/>
      <c r="B363" s="1105"/>
      <c r="C363" s="1104"/>
      <c r="D363" s="1104" t="s">
        <v>13286</v>
      </c>
      <c r="E363" s="1104"/>
      <c r="F363" s="1104"/>
      <c r="G363" s="1104"/>
      <c r="H363" s="1104"/>
      <c r="I363" s="1104"/>
      <c r="J363" s="1104"/>
      <c r="K363" s="360">
        <v>0.9</v>
      </c>
      <c r="L363" s="1134"/>
    </row>
    <row r="364" spans="1:12">
      <c r="A364" s="1104"/>
      <c r="B364" s="1105"/>
      <c r="C364" s="1104"/>
      <c r="D364" s="1104" t="s">
        <v>13196</v>
      </c>
      <c r="E364" s="1104"/>
      <c r="F364" s="1104"/>
      <c r="G364" s="1104"/>
      <c r="H364" s="1104"/>
      <c r="I364" s="1104"/>
      <c r="J364" s="1104"/>
      <c r="K364" s="360">
        <v>0.91</v>
      </c>
      <c r="L364" s="1134"/>
    </row>
    <row r="365" spans="1:12">
      <c r="A365" s="1104"/>
      <c r="B365" s="1105"/>
      <c r="C365" s="1104"/>
      <c r="D365" s="1104" t="s">
        <v>13135</v>
      </c>
      <c r="E365" s="1104"/>
      <c r="F365" s="1104"/>
      <c r="G365" s="1104"/>
      <c r="H365" s="1104"/>
      <c r="I365" s="1104"/>
      <c r="J365" s="1104"/>
      <c r="K365" s="360">
        <v>1.82</v>
      </c>
      <c r="L365" s="1104"/>
    </row>
    <row r="366" spans="1:12">
      <c r="A366" s="1104"/>
      <c r="B366" s="373"/>
      <c r="C366" s="599" t="s">
        <v>13287</v>
      </c>
      <c r="D366" s="366" t="s">
        <v>829</v>
      </c>
      <c r="E366" s="1183"/>
      <c r="F366" s="1183"/>
      <c r="G366" s="365"/>
      <c r="H366" s="365"/>
      <c r="I366" s="365"/>
      <c r="J366" s="642"/>
      <c r="K366" s="379">
        <f>SUM(K367:K370)</f>
        <v>8.7200000000000006</v>
      </c>
      <c r="L366" s="376" t="s">
        <v>347</v>
      </c>
    </row>
    <row r="367" spans="1:12">
      <c r="A367" s="1104"/>
      <c r="B367" s="1105"/>
      <c r="C367" s="1104"/>
      <c r="D367" s="1104" t="s">
        <v>13277</v>
      </c>
      <c r="E367" s="1104"/>
      <c r="F367" s="1104"/>
      <c r="G367" s="1104"/>
      <c r="H367" s="1104"/>
      <c r="I367" s="1104"/>
      <c r="J367" s="1104"/>
      <c r="K367" s="360">
        <v>0.9</v>
      </c>
      <c r="L367" s="1104"/>
    </row>
    <row r="368" spans="1:12">
      <c r="A368" s="1104"/>
      <c r="B368" s="1105"/>
      <c r="C368" s="1104"/>
      <c r="D368" s="1104" t="s">
        <v>13097</v>
      </c>
      <c r="E368" s="1104"/>
      <c r="F368" s="1104"/>
      <c r="G368" s="1104"/>
      <c r="H368" s="1104"/>
      <c r="I368" s="1104"/>
      <c r="J368" s="1104"/>
      <c r="K368" s="360">
        <v>1.0900000000000001</v>
      </c>
      <c r="L368" s="1104"/>
    </row>
    <row r="369" spans="1:12">
      <c r="A369" s="1104"/>
      <c r="B369" s="1105"/>
      <c r="C369" s="1104"/>
      <c r="D369" s="1104" t="s">
        <v>13288</v>
      </c>
      <c r="E369" s="1104"/>
      <c r="F369" s="1104"/>
      <c r="G369" s="1104"/>
      <c r="H369" s="1104"/>
      <c r="I369" s="1104"/>
      <c r="J369" s="1104"/>
      <c r="K369" s="360">
        <v>5.64</v>
      </c>
      <c r="L369" s="1104"/>
    </row>
    <row r="370" spans="1:12">
      <c r="A370" s="1104"/>
      <c r="B370" s="1105"/>
      <c r="C370" s="1104"/>
      <c r="D370" s="1104" t="s">
        <v>13104</v>
      </c>
      <c r="E370" s="1104"/>
      <c r="F370" s="1104"/>
      <c r="G370" s="1104"/>
      <c r="H370" s="1104"/>
      <c r="I370" s="1104"/>
      <c r="J370" s="1104"/>
      <c r="K370" s="360">
        <v>1.0900000000000001</v>
      </c>
      <c r="L370" s="1104"/>
    </row>
    <row r="371" spans="1:12">
      <c r="A371" s="1104"/>
      <c r="B371" s="373"/>
      <c r="C371" s="599" t="s">
        <v>13289</v>
      </c>
      <c r="D371" s="366" t="s">
        <v>835</v>
      </c>
      <c r="E371" s="1183"/>
      <c r="F371" s="1183"/>
      <c r="G371" s="365"/>
      <c r="H371" s="365"/>
      <c r="I371" s="365"/>
      <c r="J371" s="642"/>
      <c r="K371" s="379">
        <f>SUM(K372)</f>
        <v>1.72</v>
      </c>
      <c r="L371" s="376" t="s">
        <v>347</v>
      </c>
    </row>
    <row r="372" spans="1:12">
      <c r="A372" s="1104"/>
      <c r="B372" s="1105"/>
      <c r="C372" s="1104"/>
      <c r="D372" s="1104" t="s">
        <v>13196</v>
      </c>
      <c r="E372" s="1104"/>
      <c r="F372" s="1104"/>
      <c r="G372" s="1104"/>
      <c r="H372" s="1104"/>
      <c r="I372" s="1104"/>
      <c r="J372" s="1104"/>
      <c r="K372" s="360">
        <v>1.72</v>
      </c>
      <c r="L372" s="1104"/>
    </row>
    <row r="373" spans="1:12">
      <c r="A373" s="1104"/>
      <c r="B373" s="373"/>
      <c r="C373" s="599" t="s">
        <v>13290</v>
      </c>
      <c r="D373" s="366" t="s">
        <v>838</v>
      </c>
      <c r="E373" s="1183"/>
      <c r="F373" s="1183"/>
      <c r="G373" s="365"/>
      <c r="H373" s="365"/>
      <c r="I373" s="365"/>
      <c r="J373" s="642"/>
      <c r="K373" s="379">
        <f>SUM(K374:K376)</f>
        <v>2.77</v>
      </c>
      <c r="L373" s="376" t="s">
        <v>347</v>
      </c>
    </row>
    <row r="374" spans="1:12">
      <c r="A374" s="1104"/>
      <c r="B374" s="1105"/>
      <c r="C374" s="1104"/>
      <c r="D374" s="1104" t="s">
        <v>13266</v>
      </c>
      <c r="E374" s="1104"/>
      <c r="F374" s="1104"/>
      <c r="G374" s="1104"/>
      <c r="H374" s="1104"/>
      <c r="I374" s="1104"/>
      <c r="J374" s="1104"/>
      <c r="K374" s="360">
        <v>0.93</v>
      </c>
      <c r="L374" s="1104"/>
    </row>
    <row r="375" spans="1:12">
      <c r="A375" s="1104"/>
      <c r="B375" s="1105"/>
      <c r="C375" s="1104"/>
      <c r="D375" s="1104" t="s">
        <v>13194</v>
      </c>
      <c r="E375" s="1104"/>
      <c r="F375" s="1104"/>
      <c r="G375" s="1104"/>
      <c r="H375" s="1104"/>
      <c r="I375" s="1104"/>
      <c r="J375" s="1104"/>
      <c r="K375" s="360">
        <v>0.88</v>
      </c>
      <c r="L375" s="1104"/>
    </row>
    <row r="376" spans="1:12">
      <c r="A376" s="1104"/>
      <c r="B376" s="1105"/>
      <c r="C376" s="1104"/>
      <c r="D376" s="1104" t="s">
        <v>13291</v>
      </c>
      <c r="E376" s="1104"/>
      <c r="F376" s="1104"/>
      <c r="G376" s="1104"/>
      <c r="H376" s="1104"/>
      <c r="I376" s="1104"/>
      <c r="J376" s="1104"/>
      <c r="K376" s="360">
        <v>0.96</v>
      </c>
      <c r="L376" s="1104"/>
    </row>
    <row r="377" spans="1:12">
      <c r="A377" s="1104"/>
      <c r="B377" s="373"/>
      <c r="C377" s="599" t="s">
        <v>13292</v>
      </c>
      <c r="D377" s="366" t="s">
        <v>841</v>
      </c>
      <c r="E377" s="1183"/>
      <c r="F377" s="1183"/>
      <c r="G377" s="365"/>
      <c r="H377" s="365"/>
      <c r="I377" s="365"/>
      <c r="J377" s="642"/>
      <c r="K377" s="379">
        <f>SUM(K378)</f>
        <v>0.89</v>
      </c>
      <c r="L377" s="376" t="s">
        <v>347</v>
      </c>
    </row>
    <row r="378" spans="1:12">
      <c r="A378" s="1104"/>
      <c r="B378" s="1105"/>
      <c r="C378" s="1104"/>
      <c r="D378" s="1104" t="s">
        <v>13196</v>
      </c>
      <c r="E378" s="1104"/>
      <c r="F378" s="1104"/>
      <c r="G378" s="1104"/>
      <c r="H378" s="1104"/>
      <c r="I378" s="1104"/>
      <c r="J378" s="1104"/>
      <c r="K378" s="360">
        <v>0.89</v>
      </c>
      <c r="L378" s="1104"/>
    </row>
    <row r="379" spans="1:12">
      <c r="A379" s="1104"/>
      <c r="B379" s="373"/>
      <c r="C379" s="599" t="s">
        <v>13293</v>
      </c>
      <c r="D379" s="366" t="s">
        <v>844</v>
      </c>
      <c r="E379" s="1183"/>
      <c r="F379" s="1183"/>
      <c r="G379" s="365"/>
      <c r="H379" s="365"/>
      <c r="I379" s="365"/>
      <c r="J379" s="642"/>
      <c r="K379" s="379">
        <f>SUM(K380)</f>
        <v>1.6</v>
      </c>
      <c r="L379" s="376" t="s">
        <v>347</v>
      </c>
    </row>
    <row r="380" spans="1:12">
      <c r="A380" s="1104"/>
      <c r="B380" s="1105"/>
      <c r="C380" s="1104"/>
      <c r="D380" s="1104" t="s">
        <v>13178</v>
      </c>
      <c r="E380" s="1104"/>
      <c r="F380" s="1104"/>
      <c r="G380" s="1104"/>
      <c r="H380" s="1104"/>
      <c r="I380" s="1104"/>
      <c r="J380" s="1104"/>
      <c r="K380" s="360">
        <v>1.6</v>
      </c>
      <c r="L380" s="1104"/>
    </row>
    <row r="381" spans="1:12">
      <c r="A381" s="1104"/>
      <c r="B381" s="599"/>
      <c r="C381" s="374" t="s">
        <v>848</v>
      </c>
      <c r="D381" s="374" t="s">
        <v>13294</v>
      </c>
      <c r="E381" s="374"/>
      <c r="F381" s="374"/>
      <c r="G381" s="374"/>
      <c r="H381" s="374"/>
      <c r="I381" s="374"/>
      <c r="J381" s="374"/>
      <c r="K381" s="615">
        <f>SUM(K382:K383)</f>
        <v>77.53</v>
      </c>
      <c r="L381" s="376" t="s">
        <v>347</v>
      </c>
    </row>
    <row r="382" spans="1:12">
      <c r="A382" s="1104"/>
      <c r="B382" s="1105"/>
      <c r="C382" s="1104"/>
      <c r="D382" s="1104" t="s">
        <v>13295</v>
      </c>
      <c r="E382" s="1104"/>
      <c r="F382" s="1104"/>
      <c r="G382" s="1104"/>
      <c r="H382" s="1104"/>
      <c r="I382" s="1104"/>
      <c r="J382" s="1104"/>
      <c r="K382" s="360">
        <v>49.05</v>
      </c>
      <c r="L382" s="1104"/>
    </row>
    <row r="383" spans="1:12">
      <c r="A383" s="1104"/>
      <c r="B383" s="1105"/>
      <c r="C383" s="1104"/>
      <c r="D383" s="1104" t="s">
        <v>13296</v>
      </c>
      <c r="E383" s="1104"/>
      <c r="F383" s="1104"/>
      <c r="G383" s="1104"/>
      <c r="H383" s="1104"/>
      <c r="I383" s="1104"/>
      <c r="J383" s="1104"/>
      <c r="K383" s="360">
        <v>28.48</v>
      </c>
      <c r="L383" s="1104"/>
    </row>
    <row r="384" spans="1:12" ht="12.95">
      <c r="A384" s="1104"/>
      <c r="B384" s="643" t="s">
        <v>736</v>
      </c>
      <c r="C384" s="644"/>
      <c r="D384" s="645" t="s">
        <v>13297</v>
      </c>
      <c r="E384" s="646"/>
      <c r="F384" s="644"/>
      <c r="G384" s="644"/>
      <c r="H384" s="644"/>
      <c r="I384" s="644"/>
      <c r="J384" s="644"/>
      <c r="K384" s="644"/>
      <c r="L384" s="647"/>
    </row>
    <row r="385" spans="1:12">
      <c r="A385" s="1104"/>
      <c r="B385" s="648" t="s">
        <v>738</v>
      </c>
      <c r="C385" s="649"/>
      <c r="D385" s="650" t="s">
        <v>4549</v>
      </c>
      <c r="E385" s="651"/>
      <c r="F385" s="649"/>
      <c r="G385" s="649"/>
      <c r="H385" s="649"/>
      <c r="I385" s="649"/>
      <c r="J385" s="631"/>
      <c r="K385" s="649"/>
      <c r="L385" s="652"/>
    </row>
    <row r="386" spans="1:12" ht="24.95">
      <c r="A386" s="1104"/>
      <c r="B386" s="373" t="s">
        <v>11435</v>
      </c>
      <c r="C386" s="373" t="s">
        <v>13298</v>
      </c>
      <c r="D386" s="374" t="s">
        <v>13299</v>
      </c>
      <c r="E386" s="588"/>
      <c r="F386" s="599"/>
      <c r="G386" s="599"/>
      <c r="H386" s="599"/>
      <c r="I386" s="599"/>
      <c r="J386" s="653"/>
      <c r="K386" s="615">
        <f>SUM(K387:K394)</f>
        <v>48.199999999999996</v>
      </c>
      <c r="L386" s="376" t="s">
        <v>275</v>
      </c>
    </row>
    <row r="387" spans="1:12">
      <c r="A387" s="1104"/>
      <c r="B387" s="360"/>
      <c r="C387" s="360"/>
      <c r="D387" s="361" t="s">
        <v>13300</v>
      </c>
      <c r="E387" s="362"/>
      <c r="F387" s="360"/>
      <c r="G387" s="360"/>
      <c r="H387" s="360"/>
      <c r="I387" s="1104"/>
      <c r="J387" s="360"/>
      <c r="K387" s="360">
        <v>4.88</v>
      </c>
      <c r="L387" s="360"/>
    </row>
    <row r="388" spans="1:12">
      <c r="A388" s="1104"/>
      <c r="B388" s="360"/>
      <c r="C388" s="360"/>
      <c r="D388" s="361" t="s">
        <v>13079</v>
      </c>
      <c r="E388" s="362"/>
      <c r="F388" s="360"/>
      <c r="G388" s="360"/>
      <c r="H388" s="360"/>
      <c r="I388" s="1104"/>
      <c r="J388" s="360"/>
      <c r="K388" s="360">
        <v>5.0199999999999996</v>
      </c>
      <c r="L388" s="360"/>
    </row>
    <row r="389" spans="1:12">
      <c r="A389" s="1104"/>
      <c r="B389" s="360"/>
      <c r="C389" s="360"/>
      <c r="D389" s="361" t="s">
        <v>13080</v>
      </c>
      <c r="E389" s="362"/>
      <c r="F389" s="360"/>
      <c r="G389" s="360"/>
      <c r="H389" s="360"/>
      <c r="I389" s="1104"/>
      <c r="J389" s="360"/>
      <c r="K389" s="360">
        <v>10.48</v>
      </c>
      <c r="L389" s="360"/>
    </row>
    <row r="390" spans="1:12">
      <c r="A390" s="1104"/>
      <c r="B390" s="360"/>
      <c r="C390" s="360"/>
      <c r="D390" s="361" t="s">
        <v>13081</v>
      </c>
      <c r="E390" s="362"/>
      <c r="F390" s="360"/>
      <c r="G390" s="360"/>
      <c r="H390" s="360"/>
      <c r="I390" s="1104"/>
      <c r="J390" s="360"/>
      <c r="K390" s="360">
        <v>10.36</v>
      </c>
      <c r="L390" s="360"/>
    </row>
    <row r="391" spans="1:12">
      <c r="A391" s="1104"/>
      <c r="B391" s="360"/>
      <c r="C391" s="360"/>
      <c r="D391" s="361" t="s">
        <v>13082</v>
      </c>
      <c r="E391" s="362"/>
      <c r="F391" s="360"/>
      <c r="G391" s="360"/>
      <c r="H391" s="360"/>
      <c r="I391" s="1104"/>
      <c r="J391" s="360"/>
      <c r="K391" s="360">
        <v>2.5</v>
      </c>
      <c r="L391" s="360"/>
    </row>
    <row r="392" spans="1:12">
      <c r="A392" s="1104"/>
      <c r="B392" s="360"/>
      <c r="C392" s="360"/>
      <c r="D392" s="361" t="s">
        <v>13083</v>
      </c>
      <c r="E392" s="362"/>
      <c r="F392" s="360"/>
      <c r="G392" s="360"/>
      <c r="H392" s="360"/>
      <c r="I392" s="1104"/>
      <c r="J392" s="360"/>
      <c r="K392" s="360">
        <v>4.1500000000000004</v>
      </c>
      <c r="L392" s="360"/>
    </row>
    <row r="393" spans="1:12">
      <c r="A393" s="1104"/>
      <c r="B393" s="360"/>
      <c r="C393" s="360"/>
      <c r="D393" s="361" t="s">
        <v>13084</v>
      </c>
      <c r="E393" s="362"/>
      <c r="F393" s="360"/>
      <c r="G393" s="360"/>
      <c r="H393" s="360"/>
      <c r="I393" s="1104"/>
      <c r="J393" s="360"/>
      <c r="K393" s="360">
        <v>5.38</v>
      </c>
      <c r="L393" s="360"/>
    </row>
    <row r="394" spans="1:12">
      <c r="A394" s="1104"/>
      <c r="B394" s="360"/>
      <c r="C394" s="360"/>
      <c r="D394" s="361" t="s">
        <v>13085</v>
      </c>
      <c r="E394" s="362"/>
      <c r="F394" s="360"/>
      <c r="G394" s="360"/>
      <c r="H394" s="360"/>
      <c r="I394" s="1104"/>
      <c r="J394" s="360"/>
      <c r="K394" s="360">
        <v>5.43</v>
      </c>
      <c r="L394" s="360"/>
    </row>
    <row r="395" spans="1:12" ht="24.95">
      <c r="A395" s="1104"/>
      <c r="B395" s="373"/>
      <c r="C395" s="373" t="s">
        <v>13301</v>
      </c>
      <c r="D395" s="374" t="s">
        <v>13302</v>
      </c>
      <c r="E395" s="588"/>
      <c r="F395" s="599"/>
      <c r="G395" s="599"/>
      <c r="H395" s="599"/>
      <c r="I395" s="599"/>
      <c r="J395" s="653"/>
      <c r="K395" s="375">
        <f>SUM(K396:K401)</f>
        <v>55.6</v>
      </c>
      <c r="L395" s="376" t="s">
        <v>275</v>
      </c>
    </row>
    <row r="396" spans="1:12">
      <c r="A396" s="1104"/>
      <c r="B396" s="1105"/>
      <c r="C396" s="1104"/>
      <c r="D396" s="361" t="s">
        <v>13303</v>
      </c>
      <c r="E396" s="362"/>
      <c r="F396" s="360"/>
      <c r="G396" s="360"/>
      <c r="H396" s="360"/>
      <c r="I396" s="1104"/>
      <c r="J396" s="360"/>
      <c r="K396" s="360">
        <v>21.38</v>
      </c>
      <c r="L396" s="360"/>
    </row>
    <row r="397" spans="1:12">
      <c r="A397" s="1104"/>
      <c r="B397" s="1105"/>
      <c r="C397" s="1104"/>
      <c r="D397" s="361" t="s">
        <v>13304</v>
      </c>
      <c r="E397" s="362"/>
      <c r="F397" s="360"/>
      <c r="G397" s="360"/>
      <c r="H397" s="360"/>
      <c r="I397" s="1104"/>
      <c r="J397" s="360"/>
      <c r="K397" s="360">
        <v>5.07</v>
      </c>
      <c r="L397" s="360"/>
    </row>
    <row r="398" spans="1:12">
      <c r="A398" s="1104"/>
      <c r="B398" s="1105"/>
      <c r="C398" s="1104"/>
      <c r="D398" s="361" t="s">
        <v>13279</v>
      </c>
      <c r="E398" s="362"/>
      <c r="F398" s="360"/>
      <c r="G398" s="360"/>
      <c r="H398" s="360"/>
      <c r="I398" s="1104"/>
      <c r="J398" s="360"/>
      <c r="K398" s="360">
        <v>3.7</v>
      </c>
      <c r="L398" s="360"/>
    </row>
    <row r="399" spans="1:12">
      <c r="A399" s="1104"/>
      <c r="B399" s="1105"/>
      <c r="C399" s="1104"/>
      <c r="D399" s="361" t="s">
        <v>13305</v>
      </c>
      <c r="E399" s="362"/>
      <c r="F399" s="360"/>
      <c r="G399" s="360"/>
      <c r="H399" s="360"/>
      <c r="I399" s="1104"/>
      <c r="J399" s="360"/>
      <c r="K399" s="360">
        <v>9.49</v>
      </c>
      <c r="L399" s="360"/>
    </row>
    <row r="400" spans="1:12">
      <c r="A400" s="1104"/>
      <c r="B400" s="1105"/>
      <c r="C400" s="1104"/>
      <c r="D400" s="361" t="s">
        <v>13306</v>
      </c>
      <c r="E400" s="362"/>
      <c r="F400" s="360"/>
      <c r="G400" s="360"/>
      <c r="H400" s="360"/>
      <c r="I400" s="1104"/>
      <c r="J400" s="360"/>
      <c r="K400" s="360">
        <v>14.97</v>
      </c>
      <c r="L400" s="360"/>
    </row>
    <row r="401" spans="1:12">
      <c r="A401" s="1104"/>
      <c r="B401" s="1105"/>
      <c r="C401" s="1104"/>
      <c r="D401" s="361" t="s">
        <v>13307</v>
      </c>
      <c r="E401" s="362"/>
      <c r="F401" s="360"/>
      <c r="G401" s="360"/>
      <c r="H401" s="360"/>
      <c r="I401" s="1104"/>
      <c r="J401" s="360"/>
      <c r="K401" s="360">
        <v>0.99</v>
      </c>
      <c r="L401" s="360"/>
    </row>
    <row r="402" spans="1:12" ht="24.95">
      <c r="A402" s="1104"/>
      <c r="B402" s="373"/>
      <c r="C402" s="373" t="s">
        <v>13301</v>
      </c>
      <c r="D402" s="374" t="s">
        <v>13308</v>
      </c>
      <c r="E402" s="588"/>
      <c r="F402" s="599"/>
      <c r="G402" s="599"/>
      <c r="H402" s="599"/>
      <c r="I402" s="599"/>
      <c r="J402" s="653"/>
      <c r="K402" s="375">
        <f>SUM(K403:K404)</f>
        <v>305.22000000000003</v>
      </c>
      <c r="L402" s="376" t="s">
        <v>275</v>
      </c>
    </row>
    <row r="403" spans="1:12">
      <c r="A403" s="1104"/>
      <c r="B403" s="360"/>
      <c r="C403" s="360"/>
      <c r="D403" s="361" t="s">
        <v>13309</v>
      </c>
      <c r="E403" s="362"/>
      <c r="F403" s="360"/>
      <c r="G403" s="360"/>
      <c r="H403" s="360"/>
      <c r="I403" s="1104"/>
      <c r="J403" s="360"/>
      <c r="K403" s="360">
        <v>295.62</v>
      </c>
      <c r="L403" s="360"/>
    </row>
    <row r="404" spans="1:12" ht="24.95">
      <c r="A404" s="1104"/>
      <c r="B404" s="360"/>
      <c r="C404" s="360"/>
      <c r="D404" s="370" t="s">
        <v>13310</v>
      </c>
      <c r="E404" s="362"/>
      <c r="F404" s="360"/>
      <c r="G404" s="360"/>
      <c r="H404" s="360"/>
      <c r="I404" s="1104"/>
      <c r="J404" s="360"/>
      <c r="K404" s="360">
        <v>9.6</v>
      </c>
      <c r="L404" s="360"/>
    </row>
    <row r="405" spans="1:12" ht="37.5">
      <c r="A405" s="1104"/>
      <c r="B405" s="373" t="s">
        <v>743</v>
      </c>
      <c r="C405" s="373" t="s">
        <v>13311</v>
      </c>
      <c r="D405" s="374" t="s">
        <v>13312</v>
      </c>
      <c r="E405" s="588"/>
      <c r="F405" s="599"/>
      <c r="G405" s="599"/>
      <c r="H405" s="599"/>
      <c r="I405" s="599"/>
      <c r="J405" s="653"/>
      <c r="K405" s="375">
        <f>SUM(K406:K419)</f>
        <v>179.91</v>
      </c>
      <c r="L405" s="376" t="s">
        <v>347</v>
      </c>
    </row>
    <row r="406" spans="1:12">
      <c r="A406" s="1104"/>
      <c r="B406" s="360"/>
      <c r="C406" s="360"/>
      <c r="D406" s="361" t="s">
        <v>13300</v>
      </c>
      <c r="E406" s="362"/>
      <c r="F406" s="360"/>
      <c r="G406" s="360"/>
      <c r="H406" s="360"/>
      <c r="I406" s="1104"/>
      <c r="J406" s="360"/>
      <c r="K406" s="360">
        <v>9</v>
      </c>
      <c r="L406" s="360"/>
    </row>
    <row r="407" spans="1:12">
      <c r="A407" s="1104"/>
      <c r="B407" s="360"/>
      <c r="C407" s="360"/>
      <c r="D407" s="361" t="s">
        <v>13079</v>
      </c>
      <c r="E407" s="362"/>
      <c r="F407" s="360"/>
      <c r="G407" s="360"/>
      <c r="H407" s="360"/>
      <c r="I407" s="1104"/>
      <c r="J407" s="360"/>
      <c r="K407" s="360">
        <v>9.1300000000000008</v>
      </c>
      <c r="L407" s="360"/>
    </row>
    <row r="408" spans="1:12">
      <c r="A408" s="1104"/>
      <c r="B408" s="360"/>
      <c r="C408" s="360"/>
      <c r="D408" s="361" t="s">
        <v>13080</v>
      </c>
      <c r="E408" s="362"/>
      <c r="F408" s="360"/>
      <c r="G408" s="360"/>
      <c r="H408" s="360"/>
      <c r="I408" s="1104"/>
      <c r="J408" s="360"/>
      <c r="K408" s="360">
        <v>13.62</v>
      </c>
      <c r="L408" s="360"/>
    </row>
    <row r="409" spans="1:12">
      <c r="A409" s="1104"/>
      <c r="B409" s="360"/>
      <c r="C409" s="360"/>
      <c r="D409" s="361" t="s">
        <v>13081</v>
      </c>
      <c r="E409" s="362"/>
      <c r="F409" s="360"/>
      <c r="G409" s="360"/>
      <c r="H409" s="360"/>
      <c r="I409" s="1104"/>
      <c r="J409" s="360"/>
      <c r="K409" s="360">
        <v>13.57</v>
      </c>
      <c r="L409" s="360"/>
    </row>
    <row r="410" spans="1:12">
      <c r="A410" s="1104"/>
      <c r="B410" s="360"/>
      <c r="C410" s="360"/>
      <c r="D410" s="361" t="s">
        <v>13082</v>
      </c>
      <c r="E410" s="362"/>
      <c r="F410" s="360"/>
      <c r="G410" s="360"/>
      <c r="H410" s="360"/>
      <c r="I410" s="1104"/>
      <c r="J410" s="360"/>
      <c r="K410" s="360">
        <v>6.5</v>
      </c>
      <c r="L410" s="360"/>
    </row>
    <row r="411" spans="1:12">
      <c r="A411" s="1104"/>
      <c r="B411" s="360"/>
      <c r="C411" s="360"/>
      <c r="D411" s="361" t="s">
        <v>13083</v>
      </c>
      <c r="E411" s="362"/>
      <c r="F411" s="360"/>
      <c r="G411" s="360"/>
      <c r="H411" s="360"/>
      <c r="I411" s="1104"/>
      <c r="J411" s="360"/>
      <c r="K411" s="360">
        <v>8.19</v>
      </c>
      <c r="L411" s="360"/>
    </row>
    <row r="412" spans="1:12">
      <c r="A412" s="1104"/>
      <c r="B412" s="360"/>
      <c r="C412" s="360"/>
      <c r="D412" s="361" t="s">
        <v>13087</v>
      </c>
      <c r="E412" s="362"/>
      <c r="F412" s="360"/>
      <c r="G412" s="360"/>
      <c r="H412" s="360"/>
      <c r="I412" s="1104"/>
      <c r="J412" s="360"/>
      <c r="K412" s="360">
        <v>37.46</v>
      </c>
      <c r="L412" s="360"/>
    </row>
    <row r="413" spans="1:12">
      <c r="A413" s="1104"/>
      <c r="B413" s="360"/>
      <c r="C413" s="360"/>
      <c r="D413" s="361" t="s">
        <v>13084</v>
      </c>
      <c r="E413" s="362"/>
      <c r="F413" s="360"/>
      <c r="G413" s="360"/>
      <c r="H413" s="360"/>
      <c r="I413" s="1104"/>
      <c r="J413" s="360"/>
      <c r="K413" s="360">
        <v>9.44</v>
      </c>
      <c r="L413" s="360"/>
    </row>
    <row r="414" spans="1:12">
      <c r="A414" s="1104"/>
      <c r="B414" s="360"/>
      <c r="C414" s="360"/>
      <c r="D414" s="361" t="s">
        <v>13085</v>
      </c>
      <c r="E414" s="362"/>
      <c r="F414" s="360"/>
      <c r="G414" s="360"/>
      <c r="H414" s="360"/>
      <c r="I414" s="1104"/>
      <c r="J414" s="360"/>
      <c r="K414" s="360">
        <v>9.42</v>
      </c>
      <c r="L414" s="360"/>
    </row>
    <row r="415" spans="1:12">
      <c r="A415" s="1104"/>
      <c r="B415" s="360"/>
      <c r="C415" s="360"/>
      <c r="D415" s="361" t="s">
        <v>13304</v>
      </c>
      <c r="E415" s="362"/>
      <c r="F415" s="360"/>
      <c r="G415" s="360"/>
      <c r="H415" s="360"/>
      <c r="I415" s="1104"/>
      <c r="J415" s="360"/>
      <c r="K415" s="360">
        <v>9.9600000000000009</v>
      </c>
      <c r="L415" s="360"/>
    </row>
    <row r="416" spans="1:12">
      <c r="A416" s="1104"/>
      <c r="B416" s="360"/>
      <c r="C416" s="360"/>
      <c r="D416" s="361" t="s">
        <v>13279</v>
      </c>
      <c r="E416" s="362"/>
      <c r="F416" s="360"/>
      <c r="G416" s="360"/>
      <c r="H416" s="360"/>
      <c r="I416" s="1104"/>
      <c r="J416" s="360"/>
      <c r="K416" s="360">
        <v>7.99</v>
      </c>
      <c r="L416" s="360"/>
    </row>
    <row r="417" spans="1:12">
      <c r="A417" s="1104"/>
      <c r="B417" s="360"/>
      <c r="C417" s="360"/>
      <c r="D417" s="361" t="s">
        <v>13305</v>
      </c>
      <c r="E417" s="362"/>
      <c r="F417" s="360"/>
      <c r="G417" s="360"/>
      <c r="H417" s="360"/>
      <c r="I417" s="1104"/>
      <c r="J417" s="360"/>
      <c r="K417" s="360">
        <v>23.03</v>
      </c>
      <c r="L417" s="360"/>
    </row>
    <row r="418" spans="1:12">
      <c r="A418" s="1104"/>
      <c r="B418" s="360"/>
      <c r="C418" s="360"/>
      <c r="D418" s="361" t="s">
        <v>13306</v>
      </c>
      <c r="E418" s="362"/>
      <c r="F418" s="360"/>
      <c r="G418" s="360"/>
      <c r="H418" s="360"/>
      <c r="I418" s="1104"/>
      <c r="J418" s="360"/>
      <c r="K418" s="360">
        <v>18.16</v>
      </c>
      <c r="L418" s="360"/>
    </row>
    <row r="419" spans="1:12">
      <c r="A419" s="1104"/>
      <c r="B419" s="360"/>
      <c r="C419" s="360"/>
      <c r="D419" s="361" t="s">
        <v>13307</v>
      </c>
      <c r="E419" s="362"/>
      <c r="F419" s="360"/>
      <c r="G419" s="360"/>
      <c r="H419" s="360"/>
      <c r="I419" s="1104"/>
      <c r="J419" s="360"/>
      <c r="K419" s="360">
        <v>4.4400000000000004</v>
      </c>
      <c r="L419" s="360"/>
    </row>
    <row r="420" spans="1:12" ht="12.95">
      <c r="A420" s="1104"/>
      <c r="B420" s="643" t="s">
        <v>749</v>
      </c>
      <c r="C420" s="644"/>
      <c r="D420" s="645" t="s">
        <v>4570</v>
      </c>
      <c r="E420" s="646"/>
      <c r="F420" s="644"/>
      <c r="G420" s="644"/>
      <c r="H420" s="644"/>
      <c r="I420" s="644"/>
      <c r="J420" s="644"/>
      <c r="K420" s="644"/>
      <c r="L420" s="647"/>
    </row>
    <row r="421" spans="1:12" ht="12.95" thickBot="1">
      <c r="A421" s="1104"/>
      <c r="B421" s="654" t="s">
        <v>751</v>
      </c>
      <c r="C421" s="655"/>
      <c r="D421" s="656" t="s">
        <v>4572</v>
      </c>
      <c r="E421" s="657"/>
      <c r="F421" s="655"/>
      <c r="G421" s="655"/>
      <c r="H421" s="655"/>
      <c r="I421" s="655"/>
      <c r="J421" s="655"/>
      <c r="K421" s="655"/>
      <c r="L421" s="658"/>
    </row>
    <row r="422" spans="1:12" ht="24.95">
      <c r="A422" s="1104"/>
      <c r="B422" s="1132" t="s">
        <v>753</v>
      </c>
      <c r="C422" s="1155" t="s">
        <v>754</v>
      </c>
      <c r="D422" s="1109" t="s">
        <v>13313</v>
      </c>
      <c r="E422" s="1161"/>
      <c r="F422" s="1161"/>
      <c r="G422" s="1188"/>
      <c r="H422" s="1159"/>
      <c r="I422" s="1159"/>
      <c r="J422" s="1110"/>
      <c r="K422" s="1131">
        <f>SUM(K424:K428)</f>
        <v>22.430100000000003</v>
      </c>
      <c r="L422" s="376" t="s">
        <v>487</v>
      </c>
    </row>
    <row r="423" spans="1:12" ht="24.95">
      <c r="A423" s="1104"/>
      <c r="B423" s="1156"/>
      <c r="C423" s="1156"/>
      <c r="D423" s="361"/>
      <c r="E423" s="1126" t="s">
        <v>13092</v>
      </c>
      <c r="F423" s="1126" t="s">
        <v>13093</v>
      </c>
      <c r="G423" s="1126" t="s">
        <v>13169</v>
      </c>
      <c r="H423" s="1126" t="s">
        <v>13170</v>
      </c>
      <c r="I423" s="360"/>
      <c r="J423" s="360"/>
      <c r="K423" s="362"/>
      <c r="L423" s="360"/>
    </row>
    <row r="424" spans="1:12">
      <c r="A424" s="1104"/>
      <c r="B424" s="1156"/>
      <c r="C424" s="1156"/>
      <c r="D424" s="1157" t="s">
        <v>13266</v>
      </c>
      <c r="E424" s="1156">
        <v>0.7</v>
      </c>
      <c r="F424" s="1156">
        <v>2</v>
      </c>
      <c r="G424" s="1156"/>
      <c r="H424" s="1156">
        <v>1</v>
      </c>
      <c r="I424" s="360"/>
      <c r="J424" s="360"/>
      <c r="K424" s="362">
        <f>(E424*F424-G424)*H424</f>
        <v>1.4</v>
      </c>
      <c r="L424" s="360"/>
    </row>
    <row r="425" spans="1:12">
      <c r="A425" s="1104"/>
      <c r="B425" s="1156"/>
      <c r="C425" s="1156"/>
      <c r="D425" s="1104" t="s">
        <v>13171</v>
      </c>
      <c r="E425" s="1105">
        <v>0.91</v>
      </c>
      <c r="F425" s="1105">
        <v>2.4300000000000002</v>
      </c>
      <c r="G425" s="1156"/>
      <c r="H425" s="1156">
        <v>2</v>
      </c>
      <c r="I425" s="360"/>
      <c r="J425" s="360"/>
      <c r="K425" s="362">
        <f>(E425*F425-G425)*H425</f>
        <v>4.4226000000000001</v>
      </c>
      <c r="L425" s="360"/>
    </row>
    <row r="426" spans="1:12">
      <c r="A426" s="1104"/>
      <c r="B426" s="1156"/>
      <c r="C426" s="1156"/>
      <c r="D426" s="1104" t="s">
        <v>13172</v>
      </c>
      <c r="E426" s="1105">
        <v>0.8</v>
      </c>
      <c r="F426" s="1105">
        <v>2</v>
      </c>
      <c r="G426" s="1156"/>
      <c r="H426" s="1156">
        <v>2</v>
      </c>
      <c r="I426" s="360"/>
      <c r="J426" s="360"/>
      <c r="K426" s="362">
        <f>(E426*F426-G426)*H426</f>
        <v>3.2</v>
      </c>
      <c r="L426" s="360"/>
    </row>
    <row r="427" spans="1:12">
      <c r="A427" s="1104"/>
      <c r="B427" s="1156"/>
      <c r="C427" s="1156"/>
      <c r="D427" s="1104" t="s">
        <v>13102</v>
      </c>
      <c r="E427" s="1105">
        <v>3.55</v>
      </c>
      <c r="F427" s="1105">
        <v>2.4500000000000002</v>
      </c>
      <c r="G427" s="1156">
        <v>1.8</v>
      </c>
      <c r="H427" s="1156">
        <v>1</v>
      </c>
      <c r="I427" s="360"/>
      <c r="J427" s="360"/>
      <c r="K427" s="362">
        <f>(E427*F427-G427)*H427</f>
        <v>6.8975</v>
      </c>
      <c r="L427" s="360"/>
    </row>
    <row r="428" spans="1:12" ht="12.95" thickBot="1">
      <c r="A428" s="1104"/>
      <c r="B428" s="1156"/>
      <c r="C428" s="1156"/>
      <c r="D428" s="1104" t="s">
        <v>13173</v>
      </c>
      <c r="E428" s="1105">
        <v>1.55</v>
      </c>
      <c r="F428" s="1105">
        <v>2.1</v>
      </c>
      <c r="G428" s="1156"/>
      <c r="H428" s="1156">
        <v>2</v>
      </c>
      <c r="I428" s="360"/>
      <c r="J428" s="360"/>
      <c r="K428" s="362">
        <f>(E428*F428-G428)*H428</f>
        <v>6.5100000000000007</v>
      </c>
      <c r="L428" s="360"/>
    </row>
    <row r="429" spans="1:12" ht="24.95">
      <c r="A429" s="1104"/>
      <c r="B429" s="1132" t="s">
        <v>753</v>
      </c>
      <c r="C429" s="1155" t="s">
        <v>754</v>
      </c>
      <c r="D429" s="1109" t="s">
        <v>13314</v>
      </c>
      <c r="E429" s="1161"/>
      <c r="F429" s="1161"/>
      <c r="G429" s="1188"/>
      <c r="H429" s="1159"/>
      <c r="I429" s="1159"/>
      <c r="J429" s="1110"/>
      <c r="K429" s="1131">
        <f>SUM(K431:K449)</f>
        <v>181.03740000000002</v>
      </c>
      <c r="L429" s="376" t="s">
        <v>487</v>
      </c>
    </row>
    <row r="430" spans="1:12" ht="24.95">
      <c r="A430" s="1104"/>
      <c r="B430" s="1156"/>
      <c r="C430" s="1156"/>
      <c r="D430" s="361"/>
      <c r="E430" s="1126" t="s">
        <v>13092</v>
      </c>
      <c r="F430" s="1126" t="s">
        <v>13093</v>
      </c>
      <c r="G430" s="1126" t="s">
        <v>13169</v>
      </c>
      <c r="H430" s="1126" t="s">
        <v>13170</v>
      </c>
      <c r="I430" s="360"/>
      <c r="J430" s="360"/>
      <c r="K430" s="362"/>
      <c r="L430" s="360"/>
    </row>
    <row r="431" spans="1:12">
      <c r="A431" s="1104"/>
      <c r="B431" s="1156"/>
      <c r="C431" s="1156"/>
      <c r="D431" s="1104" t="s">
        <v>13176</v>
      </c>
      <c r="E431" s="1105">
        <v>2.2000000000000002</v>
      </c>
      <c r="F431" s="1105">
        <v>2</v>
      </c>
      <c r="G431" s="1156"/>
      <c r="H431" s="1156">
        <v>2</v>
      </c>
      <c r="I431" s="360"/>
      <c r="J431" s="360"/>
      <c r="K431" s="362">
        <f>(E431*F431-G431)*H431</f>
        <v>8.8000000000000007</v>
      </c>
      <c r="L431" s="360"/>
    </row>
    <row r="432" spans="1:12">
      <c r="A432" s="1104"/>
      <c r="B432" s="1156"/>
      <c r="C432" s="1156"/>
      <c r="D432" s="1104" t="s">
        <v>13177</v>
      </c>
      <c r="E432" s="1105">
        <v>0.7</v>
      </c>
      <c r="F432" s="1105">
        <v>2</v>
      </c>
      <c r="G432" s="1156"/>
      <c r="H432" s="1156">
        <v>2</v>
      </c>
      <c r="I432" s="360"/>
      <c r="J432" s="360"/>
      <c r="K432" s="362">
        <f t="shared" ref="K432:K449" si="10">(E432*F432-G432)*H432</f>
        <v>2.8</v>
      </c>
      <c r="L432" s="360"/>
    </row>
    <row r="433" spans="1:12">
      <c r="A433" s="1104"/>
      <c r="B433" s="1156"/>
      <c r="C433" s="1156"/>
      <c r="D433" s="1104" t="s">
        <v>13178</v>
      </c>
      <c r="E433" s="1105">
        <v>12.71</v>
      </c>
      <c r="F433" s="1105">
        <v>2</v>
      </c>
      <c r="G433" s="1156"/>
      <c r="H433" s="1156">
        <v>2</v>
      </c>
      <c r="I433" s="360"/>
      <c r="J433" s="360"/>
      <c r="K433" s="362">
        <f t="shared" si="10"/>
        <v>50.84</v>
      </c>
      <c r="L433" s="360"/>
    </row>
    <row r="434" spans="1:12">
      <c r="A434" s="1104"/>
      <c r="B434" s="1156"/>
      <c r="C434" s="1156"/>
      <c r="D434" s="1104" t="s">
        <v>13097</v>
      </c>
      <c r="E434" s="1105">
        <v>2.4700000000000002</v>
      </c>
      <c r="F434" s="1105">
        <v>2.4300000000000002</v>
      </c>
      <c r="G434" s="1156"/>
      <c r="H434" s="1156">
        <v>1</v>
      </c>
      <c r="I434" s="360"/>
      <c r="J434" s="360"/>
      <c r="K434" s="362">
        <f t="shared" si="10"/>
        <v>6.0021000000000004</v>
      </c>
      <c r="L434" s="360"/>
    </row>
    <row r="435" spans="1:12">
      <c r="A435" s="1104"/>
      <c r="B435" s="1156"/>
      <c r="C435" s="1156"/>
      <c r="D435" s="1104" t="s">
        <v>13182</v>
      </c>
      <c r="E435" s="1105">
        <v>1.1000000000000001</v>
      </c>
      <c r="F435" s="1105">
        <v>2.4300000000000002</v>
      </c>
      <c r="G435" s="1156"/>
      <c r="H435" s="1156">
        <v>1</v>
      </c>
      <c r="I435" s="360"/>
      <c r="J435" s="360"/>
      <c r="K435" s="362">
        <f t="shared" si="10"/>
        <v>2.6730000000000005</v>
      </c>
      <c r="L435" s="360"/>
    </row>
    <row r="436" spans="1:12">
      <c r="A436" s="1104"/>
      <c r="B436" s="1156"/>
      <c r="C436" s="1156"/>
      <c r="D436" s="1104" t="s">
        <v>13191</v>
      </c>
      <c r="E436" s="1105">
        <v>0.55000000000000004</v>
      </c>
      <c r="F436" s="1105">
        <v>2</v>
      </c>
      <c r="G436" s="1104"/>
      <c r="H436" s="1105">
        <v>1</v>
      </c>
      <c r="I436" s="360"/>
      <c r="J436" s="360"/>
      <c r="K436" s="362">
        <f t="shared" si="10"/>
        <v>1.1000000000000001</v>
      </c>
      <c r="L436" s="360"/>
    </row>
    <row r="437" spans="1:12">
      <c r="A437" s="1104"/>
      <c r="B437" s="1156"/>
      <c r="C437" s="1156"/>
      <c r="D437" s="1134" t="s">
        <v>13192</v>
      </c>
      <c r="E437" s="1162">
        <v>0.5</v>
      </c>
      <c r="F437" s="1162">
        <v>2</v>
      </c>
      <c r="G437" s="1134"/>
      <c r="H437" s="1162">
        <v>2</v>
      </c>
      <c r="I437" s="369"/>
      <c r="J437" s="369"/>
      <c r="K437" s="372">
        <f t="shared" si="10"/>
        <v>2</v>
      </c>
      <c r="L437" s="360"/>
    </row>
    <row r="438" spans="1:12">
      <c r="A438" s="1104"/>
      <c r="B438" s="1156"/>
      <c r="C438" s="1156"/>
      <c r="D438" s="1104" t="s">
        <v>13104</v>
      </c>
      <c r="E438" s="1105">
        <v>2.73</v>
      </c>
      <c r="F438" s="1105">
        <v>2.46</v>
      </c>
      <c r="G438" s="1156"/>
      <c r="H438" s="1156">
        <v>1</v>
      </c>
      <c r="I438" s="360"/>
      <c r="J438" s="360"/>
      <c r="K438" s="362">
        <f t="shared" si="10"/>
        <v>6.7157999999999998</v>
      </c>
      <c r="L438" s="360"/>
    </row>
    <row r="439" spans="1:12">
      <c r="A439" s="1104"/>
      <c r="B439" s="1156"/>
      <c r="C439" s="1156"/>
      <c r="D439" s="361" t="s">
        <v>13193</v>
      </c>
      <c r="E439" s="1156">
        <v>4.8</v>
      </c>
      <c r="F439" s="1156">
        <v>2.46</v>
      </c>
      <c r="G439" s="360">
        <v>2.52</v>
      </c>
      <c r="H439" s="360">
        <v>2</v>
      </c>
      <c r="I439" s="360"/>
      <c r="J439" s="360"/>
      <c r="K439" s="362">
        <f t="shared" si="10"/>
        <v>18.576000000000001</v>
      </c>
      <c r="L439" s="360"/>
    </row>
    <row r="440" spans="1:12">
      <c r="A440" s="1104"/>
      <c r="B440" s="1156"/>
      <c r="C440" s="1156"/>
      <c r="D440" s="361" t="s">
        <v>13194</v>
      </c>
      <c r="E440" s="1156">
        <v>0.7</v>
      </c>
      <c r="F440" s="1156">
        <v>2.46</v>
      </c>
      <c r="G440" s="361"/>
      <c r="H440" s="360">
        <v>1</v>
      </c>
      <c r="I440" s="360"/>
      <c r="J440" s="360"/>
      <c r="K440" s="362">
        <f t="shared" si="10"/>
        <v>1.722</v>
      </c>
      <c r="L440" s="360"/>
    </row>
    <row r="441" spans="1:12">
      <c r="A441" s="1104"/>
      <c r="B441" s="1156"/>
      <c r="C441" s="1156"/>
      <c r="D441" s="370" t="s">
        <v>13195</v>
      </c>
      <c r="E441" s="1167">
        <v>1.8</v>
      </c>
      <c r="F441" s="1167">
        <v>2</v>
      </c>
      <c r="G441" s="370"/>
      <c r="H441" s="369">
        <v>2</v>
      </c>
      <c r="I441" s="369"/>
      <c r="J441" s="369"/>
      <c r="K441" s="372">
        <f t="shared" si="10"/>
        <v>7.2</v>
      </c>
      <c r="L441" s="360"/>
    </row>
    <row r="442" spans="1:12">
      <c r="A442" s="1104"/>
      <c r="B442" s="1156"/>
      <c r="C442" s="1156"/>
      <c r="D442" s="1104" t="s">
        <v>13187</v>
      </c>
      <c r="E442" s="1105">
        <v>1.07</v>
      </c>
      <c r="F442" s="1105">
        <v>3.3</v>
      </c>
      <c r="G442" s="1156"/>
      <c r="H442" s="1156">
        <v>1</v>
      </c>
      <c r="I442" s="360"/>
      <c r="J442" s="360"/>
      <c r="K442" s="362">
        <f t="shared" si="10"/>
        <v>3.5310000000000001</v>
      </c>
      <c r="L442" s="360"/>
    </row>
    <row r="443" spans="1:12">
      <c r="A443" s="1104"/>
      <c r="B443" s="1156"/>
      <c r="C443" s="1156"/>
      <c r="D443" s="1104" t="s">
        <v>13187</v>
      </c>
      <c r="E443" s="1105">
        <v>1.2</v>
      </c>
      <c r="F443" s="1105">
        <v>3.3</v>
      </c>
      <c r="G443" s="1156"/>
      <c r="H443" s="1156">
        <v>1</v>
      </c>
      <c r="I443" s="360"/>
      <c r="J443" s="360"/>
      <c r="K443" s="362">
        <f t="shared" si="10"/>
        <v>3.9599999999999995</v>
      </c>
      <c r="L443" s="360"/>
    </row>
    <row r="444" spans="1:12">
      <c r="A444" s="1104"/>
      <c r="B444" s="1156"/>
      <c r="C444" s="1156"/>
      <c r="D444" s="1104" t="s">
        <v>13183</v>
      </c>
      <c r="E444" s="1105">
        <v>0.8</v>
      </c>
      <c r="F444" s="1105">
        <v>2.4500000000000002</v>
      </c>
      <c r="G444" s="1156"/>
      <c r="H444" s="1156">
        <v>1</v>
      </c>
      <c r="I444" s="360"/>
      <c r="J444" s="360"/>
      <c r="K444" s="362">
        <f t="shared" si="10"/>
        <v>1.9600000000000002</v>
      </c>
      <c r="L444" s="360"/>
    </row>
    <row r="445" spans="1:12">
      <c r="A445" s="1104"/>
      <c r="B445" s="1156"/>
      <c r="C445" s="1156"/>
      <c r="D445" s="1104" t="s">
        <v>13183</v>
      </c>
      <c r="E445" s="1105">
        <v>0.89</v>
      </c>
      <c r="F445" s="1105">
        <v>2.4500000000000002</v>
      </c>
      <c r="G445" s="1104"/>
      <c r="H445" s="1104">
        <v>1</v>
      </c>
      <c r="I445" s="1104"/>
      <c r="J445" s="1104"/>
      <c r="K445" s="362">
        <f t="shared" si="10"/>
        <v>2.1805000000000003</v>
      </c>
      <c r="L445" s="360"/>
    </row>
    <row r="446" spans="1:12">
      <c r="A446" s="1104"/>
      <c r="B446" s="1156"/>
      <c r="C446" s="1156"/>
      <c r="D446" s="361" t="s">
        <v>13188</v>
      </c>
      <c r="E446" s="1156">
        <v>16.95</v>
      </c>
      <c r="F446" s="1156">
        <v>1.1000000000000001</v>
      </c>
      <c r="G446" s="1104"/>
      <c r="H446" s="1105">
        <v>1</v>
      </c>
      <c r="I446" s="360"/>
      <c r="J446" s="360"/>
      <c r="K446" s="362">
        <f t="shared" si="10"/>
        <v>18.645</v>
      </c>
      <c r="L446" s="360"/>
    </row>
    <row r="447" spans="1:12">
      <c r="A447" s="1104"/>
      <c r="B447" s="1156"/>
      <c r="C447" s="1156"/>
      <c r="D447" s="361" t="s">
        <v>13186</v>
      </c>
      <c r="E447" s="1156">
        <v>12.6</v>
      </c>
      <c r="F447" s="1156">
        <v>1.1000000000000001</v>
      </c>
      <c r="G447" s="1104"/>
      <c r="H447" s="1105">
        <v>2</v>
      </c>
      <c r="I447" s="360"/>
      <c r="J447" s="360"/>
      <c r="K447" s="362">
        <f t="shared" si="10"/>
        <v>27.720000000000002</v>
      </c>
      <c r="L447" s="360"/>
    </row>
    <row r="448" spans="1:12">
      <c r="A448" s="1104"/>
      <c r="B448" s="1156"/>
      <c r="C448" s="1156"/>
      <c r="D448" s="1104" t="s">
        <v>13196</v>
      </c>
      <c r="E448" s="1156">
        <v>2.33</v>
      </c>
      <c r="F448" s="1156">
        <v>2.6</v>
      </c>
      <c r="G448" s="1105">
        <v>3.36</v>
      </c>
      <c r="H448" s="1105">
        <v>2</v>
      </c>
      <c r="I448" s="360"/>
      <c r="J448" s="360"/>
      <c r="K448" s="362">
        <f t="shared" si="10"/>
        <v>5.3960000000000017</v>
      </c>
      <c r="L448" s="360"/>
    </row>
    <row r="449" spans="1:12">
      <c r="A449" s="1104"/>
      <c r="B449" s="1156"/>
      <c r="C449" s="1156"/>
      <c r="D449" s="361" t="s">
        <v>13197</v>
      </c>
      <c r="E449" s="1156">
        <v>2.16</v>
      </c>
      <c r="F449" s="1156">
        <v>3.3</v>
      </c>
      <c r="G449" s="360">
        <v>2.52</v>
      </c>
      <c r="H449" s="360">
        <v>2</v>
      </c>
      <c r="I449" s="360"/>
      <c r="J449" s="360"/>
      <c r="K449" s="362">
        <f t="shared" si="10"/>
        <v>9.2160000000000011</v>
      </c>
      <c r="L449" s="360"/>
    </row>
    <row r="450" spans="1:12" ht="24.95">
      <c r="A450" s="1104"/>
      <c r="B450" s="373" t="s">
        <v>11464</v>
      </c>
      <c r="C450" s="599" t="s">
        <v>774</v>
      </c>
      <c r="D450" s="374" t="s">
        <v>13315</v>
      </c>
      <c r="E450" s="1189" t="s">
        <v>13092</v>
      </c>
      <c r="F450" s="1189" t="s">
        <v>13093</v>
      </c>
      <c r="G450" s="1159" t="s">
        <v>13148</v>
      </c>
      <c r="H450" s="1159" t="s">
        <v>13316</v>
      </c>
      <c r="I450" s="1159"/>
      <c r="J450" s="1110"/>
      <c r="K450" s="1133">
        <f>SUM(K451:K475)</f>
        <v>960.27679999999998</v>
      </c>
      <c r="L450" s="659" t="s">
        <v>275</v>
      </c>
    </row>
    <row r="451" spans="1:12">
      <c r="A451" s="1104"/>
      <c r="B451" s="1156"/>
      <c r="C451" s="1156"/>
      <c r="D451" s="1157" t="s">
        <v>13276</v>
      </c>
      <c r="E451" s="360">
        <v>24.8</v>
      </c>
      <c r="F451" s="360">
        <v>2.4300000000000002</v>
      </c>
      <c r="G451" s="1105">
        <v>3.6</v>
      </c>
      <c r="H451" s="1105"/>
      <c r="I451" s="1104"/>
      <c r="J451" s="1104"/>
      <c r="K451" s="1175">
        <f t="shared" ref="K451:K475" si="11">(E451*F451)-G451+H451</f>
        <v>56.664000000000001</v>
      </c>
      <c r="L451" s="1175"/>
    </row>
    <row r="452" spans="1:12">
      <c r="A452" s="1104"/>
      <c r="B452" s="1156"/>
      <c r="C452" s="1156"/>
      <c r="D452" s="1157" t="s">
        <v>13277</v>
      </c>
      <c r="E452" s="360">
        <v>18.329999999999998</v>
      </c>
      <c r="F452" s="360">
        <v>2.4300000000000002</v>
      </c>
      <c r="G452" s="1105">
        <v>3.6</v>
      </c>
      <c r="H452" s="1105"/>
      <c r="I452" s="1104"/>
      <c r="J452" s="1104"/>
      <c r="K452" s="1175">
        <f t="shared" si="11"/>
        <v>40.941899999999997</v>
      </c>
      <c r="L452" s="1175"/>
    </row>
    <row r="453" spans="1:12">
      <c r="A453" s="1104"/>
      <c r="B453" s="1156"/>
      <c r="C453" s="1156"/>
      <c r="D453" s="1157" t="s">
        <v>13281</v>
      </c>
      <c r="E453" s="360">
        <v>16.899999999999999</v>
      </c>
      <c r="F453" s="1105">
        <v>2.4300000000000002</v>
      </c>
      <c r="G453" s="360">
        <v>7.42</v>
      </c>
      <c r="H453" s="360"/>
      <c r="I453" s="1104"/>
      <c r="J453" s="1104"/>
      <c r="K453" s="1175">
        <f t="shared" si="11"/>
        <v>33.646999999999998</v>
      </c>
      <c r="L453" s="1175"/>
    </row>
    <row r="454" spans="1:12">
      <c r="A454" s="1104"/>
      <c r="B454" s="1156"/>
      <c r="C454" s="1156"/>
      <c r="D454" s="1190" t="s">
        <v>13192</v>
      </c>
      <c r="E454" s="369">
        <v>1</v>
      </c>
      <c r="F454" s="1162">
        <v>2</v>
      </c>
      <c r="G454" s="369"/>
      <c r="H454" s="369"/>
      <c r="I454" s="1134"/>
      <c r="J454" s="1134"/>
      <c r="K454" s="1150">
        <f t="shared" si="11"/>
        <v>2</v>
      </c>
      <c r="L454" s="1175"/>
    </row>
    <row r="455" spans="1:12">
      <c r="A455" s="1104"/>
      <c r="B455" s="1156"/>
      <c r="C455" s="1156"/>
      <c r="D455" s="1157" t="s">
        <v>13317</v>
      </c>
      <c r="E455" s="360">
        <v>35.299999999999997</v>
      </c>
      <c r="F455" s="1105">
        <v>2.4300000000000002</v>
      </c>
      <c r="G455" s="360">
        <v>5</v>
      </c>
      <c r="H455" s="360"/>
      <c r="I455" s="1104"/>
      <c r="J455" s="1104"/>
      <c r="K455" s="1175">
        <f t="shared" si="11"/>
        <v>80.778999999999996</v>
      </c>
      <c r="L455" s="1175"/>
    </row>
    <row r="456" spans="1:12">
      <c r="A456" s="1104"/>
      <c r="B456" s="1156"/>
      <c r="C456" s="1156"/>
      <c r="D456" s="1157" t="s">
        <v>13318</v>
      </c>
      <c r="E456" s="360">
        <v>87.8</v>
      </c>
      <c r="F456" s="1105">
        <v>2.4300000000000002</v>
      </c>
      <c r="G456" s="360">
        <v>18.36</v>
      </c>
      <c r="H456" s="360"/>
      <c r="I456" s="1104"/>
      <c r="J456" s="1104"/>
      <c r="K456" s="1175">
        <f t="shared" si="11"/>
        <v>194.99400000000003</v>
      </c>
      <c r="L456" s="1175"/>
    </row>
    <row r="457" spans="1:12">
      <c r="A457" s="1104"/>
      <c r="B457" s="1156"/>
      <c r="C457" s="1156"/>
      <c r="D457" s="1157" t="s">
        <v>13319</v>
      </c>
      <c r="E457" s="360">
        <v>28.7</v>
      </c>
      <c r="F457" s="1105">
        <v>2.4300000000000002</v>
      </c>
      <c r="G457" s="360">
        <v>6.4</v>
      </c>
      <c r="H457" s="360"/>
      <c r="I457" s="1104"/>
      <c r="J457" s="1104"/>
      <c r="K457" s="1175">
        <f t="shared" si="11"/>
        <v>63.341000000000001</v>
      </c>
      <c r="L457" s="1175"/>
    </row>
    <row r="458" spans="1:12">
      <c r="A458" s="1104"/>
      <c r="B458" s="1156"/>
      <c r="C458" s="1156"/>
      <c r="D458" s="1157" t="s">
        <v>13320</v>
      </c>
      <c r="E458" s="360">
        <v>38.08</v>
      </c>
      <c r="F458" s="360">
        <v>2.4300000000000002</v>
      </c>
      <c r="G458" s="360">
        <v>11.72</v>
      </c>
      <c r="H458" s="360"/>
      <c r="I458" s="1104"/>
      <c r="J458" s="1104"/>
      <c r="K458" s="1175">
        <f t="shared" si="11"/>
        <v>80.814400000000006</v>
      </c>
      <c r="L458" s="1175"/>
    </row>
    <row r="459" spans="1:12">
      <c r="A459" s="1104"/>
      <c r="B459" s="1156"/>
      <c r="C459" s="1156"/>
      <c r="D459" s="1157" t="s">
        <v>13090</v>
      </c>
      <c r="E459" s="360">
        <v>2.88</v>
      </c>
      <c r="F459" s="360">
        <v>2.0499999999999998</v>
      </c>
      <c r="G459" s="360"/>
      <c r="H459" s="360"/>
      <c r="I459" s="1104"/>
      <c r="J459" s="1104"/>
      <c r="K459" s="1175">
        <f t="shared" si="11"/>
        <v>5.903999999999999</v>
      </c>
      <c r="L459" s="360"/>
    </row>
    <row r="460" spans="1:12">
      <c r="A460" s="1104"/>
      <c r="B460" s="1156"/>
      <c r="C460" s="1156"/>
      <c r="D460" s="1157" t="s">
        <v>13321</v>
      </c>
      <c r="E460" s="360">
        <v>17.899999999999999</v>
      </c>
      <c r="F460" s="360">
        <v>2.4500000000000002</v>
      </c>
      <c r="G460" s="360">
        <v>4</v>
      </c>
      <c r="H460" s="360"/>
      <c r="I460" s="1104"/>
      <c r="J460" s="1104"/>
      <c r="K460" s="1175">
        <f t="shared" si="11"/>
        <v>39.854999999999997</v>
      </c>
      <c r="L460" s="360"/>
    </row>
    <row r="461" spans="1:12">
      <c r="A461" s="1104"/>
      <c r="B461" s="1156"/>
      <c r="C461" s="1156"/>
      <c r="D461" s="1157" t="s">
        <v>13149</v>
      </c>
      <c r="E461" s="360">
        <v>7.79</v>
      </c>
      <c r="F461" s="360">
        <v>0.35</v>
      </c>
      <c r="G461" s="360"/>
      <c r="H461" s="360">
        <v>0.08</v>
      </c>
      <c r="I461" s="1104"/>
      <c r="J461" s="1104"/>
      <c r="K461" s="1175">
        <f t="shared" si="11"/>
        <v>2.8064999999999998</v>
      </c>
      <c r="L461" s="360"/>
    </row>
    <row r="462" spans="1:12">
      <c r="A462" s="1104"/>
      <c r="B462" s="1156"/>
      <c r="C462" s="1156"/>
      <c r="D462" s="1157" t="s">
        <v>13150</v>
      </c>
      <c r="E462" s="360">
        <v>12.99</v>
      </c>
      <c r="F462" s="360">
        <v>0.35</v>
      </c>
      <c r="G462" s="360"/>
      <c r="H462" s="360">
        <v>0.23</v>
      </c>
      <c r="I462" s="1104"/>
      <c r="J462" s="1104"/>
      <c r="K462" s="1175">
        <f t="shared" si="11"/>
        <v>4.7765000000000004</v>
      </c>
      <c r="L462" s="360"/>
    </row>
    <row r="463" spans="1:12">
      <c r="A463" s="1104"/>
      <c r="B463" s="1156"/>
      <c r="C463" s="1156"/>
      <c r="D463" s="1157" t="s">
        <v>13151</v>
      </c>
      <c r="E463" s="360">
        <v>7.89</v>
      </c>
      <c r="F463" s="360">
        <v>0.35</v>
      </c>
      <c r="G463" s="360"/>
      <c r="H463" s="360">
        <v>0.23</v>
      </c>
      <c r="I463" s="1104"/>
      <c r="J463" s="1104"/>
      <c r="K463" s="1175">
        <f t="shared" si="11"/>
        <v>2.9914999999999998</v>
      </c>
      <c r="L463" s="360"/>
    </row>
    <row r="464" spans="1:12">
      <c r="A464" s="1104"/>
      <c r="B464" s="1156"/>
      <c r="C464" s="1156"/>
      <c r="D464" s="361" t="s">
        <v>13282</v>
      </c>
      <c r="E464" s="360">
        <v>17.5</v>
      </c>
      <c r="F464" s="1105">
        <v>2.4500000000000002</v>
      </c>
      <c r="G464" s="1105">
        <v>6.64</v>
      </c>
      <c r="H464" s="1105"/>
      <c r="I464" s="1104"/>
      <c r="J464" s="1104"/>
      <c r="K464" s="1175">
        <f t="shared" si="11"/>
        <v>36.234999999999999</v>
      </c>
      <c r="L464" s="360"/>
    </row>
    <row r="465" spans="1:12">
      <c r="A465" s="1104"/>
      <c r="B465" s="1156"/>
      <c r="C465" s="1156"/>
      <c r="D465" s="370" t="s">
        <v>13195</v>
      </c>
      <c r="E465" s="369">
        <v>3.6</v>
      </c>
      <c r="F465" s="1162">
        <v>2</v>
      </c>
      <c r="G465" s="1162"/>
      <c r="H465" s="1162"/>
      <c r="I465" s="1134"/>
      <c r="J465" s="1134"/>
      <c r="K465" s="1150">
        <f t="shared" si="11"/>
        <v>7.2</v>
      </c>
      <c r="L465" s="360"/>
    </row>
    <row r="466" spans="1:12">
      <c r="A466" s="1104"/>
      <c r="B466" s="1156"/>
      <c r="C466" s="1156"/>
      <c r="D466" s="361" t="s">
        <v>13087</v>
      </c>
      <c r="E466" s="360">
        <v>34.97</v>
      </c>
      <c r="F466" s="1105">
        <v>2.4500000000000002</v>
      </c>
      <c r="G466" s="1105">
        <v>15.18</v>
      </c>
      <c r="H466" s="1105"/>
      <c r="I466" s="1104"/>
      <c r="J466" s="1104"/>
      <c r="K466" s="1175">
        <f t="shared" si="11"/>
        <v>70.496499999999997</v>
      </c>
      <c r="L466" s="360"/>
    </row>
    <row r="467" spans="1:12">
      <c r="A467" s="1104"/>
      <c r="B467" s="1156"/>
      <c r="C467" s="1156"/>
      <c r="D467" s="361" t="s">
        <v>13283</v>
      </c>
      <c r="E467" s="360">
        <v>11.67</v>
      </c>
      <c r="F467" s="1105">
        <v>2.4500000000000002</v>
      </c>
      <c r="G467" s="1105">
        <v>2.52</v>
      </c>
      <c r="H467" s="1105"/>
      <c r="I467" s="1104"/>
      <c r="J467" s="1104"/>
      <c r="K467" s="1175">
        <f t="shared" si="11"/>
        <v>26.071500000000004</v>
      </c>
      <c r="L467" s="1175"/>
    </row>
    <row r="468" spans="1:12">
      <c r="A468" s="1104"/>
      <c r="B468" s="1156"/>
      <c r="C468" s="1156"/>
      <c r="D468" s="361" t="s">
        <v>13284</v>
      </c>
      <c r="E468" s="360">
        <v>20.2</v>
      </c>
      <c r="F468" s="360">
        <v>3.65</v>
      </c>
      <c r="G468" s="360">
        <v>9.56</v>
      </c>
      <c r="H468" s="360"/>
      <c r="I468" s="1104"/>
      <c r="J468" s="1104"/>
      <c r="K468" s="1175">
        <f t="shared" si="11"/>
        <v>64.169999999999987</v>
      </c>
      <c r="L468" s="360"/>
    </row>
    <row r="469" spans="1:12">
      <c r="A469" s="1104"/>
      <c r="B469" s="1156"/>
      <c r="C469" s="1156"/>
      <c r="D469" s="361" t="s">
        <v>13322</v>
      </c>
      <c r="E469" s="360">
        <v>16.149999999999999</v>
      </c>
      <c r="F469" s="360">
        <v>2.4300000000000002</v>
      </c>
      <c r="G469" s="360">
        <v>7.27</v>
      </c>
      <c r="H469" s="360"/>
      <c r="I469" s="1104"/>
      <c r="J469" s="1104"/>
      <c r="K469" s="1175">
        <f t="shared" si="11"/>
        <v>31.974500000000003</v>
      </c>
      <c r="L469" s="360"/>
    </row>
    <row r="470" spans="1:12">
      <c r="A470" s="1104"/>
      <c r="B470" s="1156"/>
      <c r="C470" s="1156"/>
      <c r="D470" s="361" t="s">
        <v>13305</v>
      </c>
      <c r="E470" s="360">
        <v>8.3800000000000008</v>
      </c>
      <c r="F470" s="360">
        <v>2.4300000000000002</v>
      </c>
      <c r="G470" s="360">
        <v>3.57</v>
      </c>
      <c r="H470" s="360"/>
      <c r="I470" s="1104"/>
      <c r="J470" s="1104"/>
      <c r="K470" s="1175">
        <f t="shared" si="11"/>
        <v>16.793400000000002</v>
      </c>
      <c r="L470" s="360"/>
    </row>
    <row r="471" spans="1:12">
      <c r="A471" s="1104"/>
      <c r="B471" s="1156"/>
      <c r="C471" s="1156"/>
      <c r="D471" s="361" t="s">
        <v>13306</v>
      </c>
      <c r="E471" s="360">
        <v>18.16</v>
      </c>
      <c r="F471" s="360">
        <v>3.2</v>
      </c>
      <c r="G471" s="360">
        <v>2.52</v>
      </c>
      <c r="H471" s="360"/>
      <c r="I471" s="1104"/>
      <c r="J471" s="1104"/>
      <c r="K471" s="1175">
        <f t="shared" si="11"/>
        <v>55.591999999999999</v>
      </c>
      <c r="L471" s="360"/>
    </row>
    <row r="472" spans="1:12">
      <c r="A472" s="1104"/>
      <c r="B472" s="1156"/>
      <c r="C472" s="1156"/>
      <c r="D472" s="361" t="s">
        <v>13278</v>
      </c>
      <c r="E472" s="360">
        <v>9.9700000000000006</v>
      </c>
      <c r="F472" s="360">
        <v>2.23</v>
      </c>
      <c r="G472" s="360">
        <v>7.3</v>
      </c>
      <c r="H472" s="360"/>
      <c r="I472" s="1104"/>
      <c r="J472" s="1104"/>
      <c r="K472" s="1175">
        <f t="shared" si="11"/>
        <v>14.9331</v>
      </c>
      <c r="L472" s="360"/>
    </row>
    <row r="473" spans="1:12">
      <c r="A473" s="1104"/>
      <c r="B473" s="1156"/>
      <c r="C473" s="1156"/>
      <c r="D473" s="361" t="s">
        <v>13279</v>
      </c>
      <c r="E473" s="360">
        <v>7.99</v>
      </c>
      <c r="F473" s="360">
        <v>2.23</v>
      </c>
      <c r="G473" s="360">
        <v>1.89</v>
      </c>
      <c r="H473" s="360"/>
      <c r="I473" s="1104"/>
      <c r="J473" s="1104"/>
      <c r="K473" s="1175">
        <f t="shared" si="11"/>
        <v>15.927700000000002</v>
      </c>
      <c r="L473" s="360"/>
    </row>
    <row r="474" spans="1:12">
      <c r="A474" s="1104"/>
      <c r="B474" s="1156"/>
      <c r="C474" s="1156"/>
      <c r="D474" s="361" t="s">
        <v>13085</v>
      </c>
      <c r="E474" s="360">
        <v>7.27</v>
      </c>
      <c r="F474" s="360">
        <v>0.53</v>
      </c>
      <c r="G474" s="360">
        <v>0.16</v>
      </c>
      <c r="H474" s="360"/>
      <c r="I474" s="1104"/>
      <c r="J474" s="1104"/>
      <c r="K474" s="1175">
        <f t="shared" si="11"/>
        <v>3.6930999999999998</v>
      </c>
      <c r="L474" s="360"/>
    </row>
    <row r="475" spans="1:12">
      <c r="A475" s="1104"/>
      <c r="B475" s="1156"/>
      <c r="C475" s="1156"/>
      <c r="D475" s="1104" t="s">
        <v>13323</v>
      </c>
      <c r="E475" s="1105">
        <v>9.44</v>
      </c>
      <c r="F475" s="1105">
        <v>0.83</v>
      </c>
      <c r="G475" s="1105">
        <v>0.16</v>
      </c>
      <c r="H475" s="360"/>
      <c r="I475" s="1104"/>
      <c r="J475" s="1104"/>
      <c r="K475" s="1175">
        <f t="shared" si="11"/>
        <v>7.6751999999999994</v>
      </c>
      <c r="L475" s="360"/>
    </row>
    <row r="476" spans="1:12" ht="37.5">
      <c r="A476" s="1104"/>
      <c r="B476" s="373"/>
      <c r="C476" s="1179" t="s">
        <v>774</v>
      </c>
      <c r="D476" s="1172" t="s">
        <v>13324</v>
      </c>
      <c r="E476" s="1191" t="s">
        <v>13092</v>
      </c>
      <c r="F476" s="1191" t="s">
        <v>13093</v>
      </c>
      <c r="G476" s="1192" t="s">
        <v>13148</v>
      </c>
      <c r="H476" s="1192" t="s">
        <v>13316</v>
      </c>
      <c r="I476" s="1192"/>
      <c r="J476" s="1116"/>
      <c r="K476" s="1144">
        <f>SUM(K477:K478)</f>
        <v>61.445549999999997</v>
      </c>
      <c r="L476" s="1193" t="s">
        <v>275</v>
      </c>
    </row>
    <row r="477" spans="1:12">
      <c r="A477" s="1104"/>
      <c r="B477" s="360"/>
      <c r="C477" s="360"/>
      <c r="D477" s="1157" t="s">
        <v>13325</v>
      </c>
      <c r="E477" s="362">
        <v>13.525</v>
      </c>
      <c r="F477" s="1105">
        <v>2.15</v>
      </c>
      <c r="G477" s="1104">
        <v>1.84</v>
      </c>
      <c r="H477" s="1104">
        <v>0</v>
      </c>
      <c r="I477" s="1104"/>
      <c r="J477" s="1104"/>
      <c r="K477" s="1175">
        <f>E477*F477-G477+H477</f>
        <v>27.23875</v>
      </c>
      <c r="L477" s="360"/>
    </row>
    <row r="478" spans="1:12">
      <c r="A478" s="1104"/>
      <c r="B478" s="360"/>
      <c r="C478" s="360"/>
      <c r="D478" s="1157" t="s">
        <v>13326</v>
      </c>
      <c r="E478" s="362">
        <v>12.66</v>
      </c>
      <c r="F478" s="1105">
        <v>2.98</v>
      </c>
      <c r="G478" s="1104">
        <v>3.52</v>
      </c>
      <c r="H478" s="1104">
        <v>0</v>
      </c>
      <c r="I478" s="1104"/>
      <c r="J478" s="1104"/>
      <c r="K478" s="1175">
        <f>E478*F478-G478+H478</f>
        <v>34.206799999999994</v>
      </c>
      <c r="L478" s="360"/>
    </row>
    <row r="479" spans="1:12" ht="24.95">
      <c r="A479" s="1104"/>
      <c r="B479" s="373"/>
      <c r="C479" s="599" t="s">
        <v>13327</v>
      </c>
      <c r="D479" s="374" t="s">
        <v>735</v>
      </c>
      <c r="E479" s="1189" t="s">
        <v>13092</v>
      </c>
      <c r="F479" s="1189" t="s">
        <v>13093</v>
      </c>
      <c r="G479" s="1159" t="s">
        <v>13148</v>
      </c>
      <c r="H479" s="1159" t="s">
        <v>13316</v>
      </c>
      <c r="I479" s="1159"/>
      <c r="J479" s="1110"/>
      <c r="K479" s="1133">
        <f>SUM(K480:K482)</f>
        <v>239.13709999999998</v>
      </c>
      <c r="L479" s="659" t="s">
        <v>275</v>
      </c>
    </row>
    <row r="480" spans="1:12">
      <c r="A480" s="1104"/>
      <c r="B480" s="360"/>
      <c r="C480" s="360"/>
      <c r="D480" s="1157" t="s">
        <v>13328</v>
      </c>
      <c r="E480" s="362">
        <v>46.55</v>
      </c>
      <c r="F480" s="1105">
        <v>2.15</v>
      </c>
      <c r="G480" s="1194">
        <v>0</v>
      </c>
      <c r="H480" s="1194">
        <v>0</v>
      </c>
      <c r="I480" s="1104"/>
      <c r="J480" s="1104"/>
      <c r="K480" s="1175">
        <f>E480*F480-G480+H480</f>
        <v>100.0825</v>
      </c>
      <c r="L480" s="360"/>
    </row>
    <row r="481" spans="1:12">
      <c r="A481" s="1104"/>
      <c r="B481" s="360"/>
      <c r="C481" s="360"/>
      <c r="D481" s="361" t="s">
        <v>13329</v>
      </c>
      <c r="E481" s="362">
        <v>52.87</v>
      </c>
      <c r="F481" s="1105">
        <v>2.58</v>
      </c>
      <c r="G481" s="1194">
        <v>4.6100000000000003</v>
      </c>
      <c r="H481" s="1194">
        <v>0</v>
      </c>
      <c r="I481" s="1104"/>
      <c r="J481" s="1104"/>
      <c r="K481" s="1175">
        <f>E481*F481-G481+H481</f>
        <v>131.79459999999997</v>
      </c>
      <c r="L481" s="360"/>
    </row>
    <row r="482" spans="1:12">
      <c r="A482" s="1104"/>
      <c r="B482" s="360"/>
      <c r="C482" s="360"/>
      <c r="D482" s="1104" t="s">
        <v>13114</v>
      </c>
      <c r="E482" s="1105">
        <v>2.2000000000000002</v>
      </c>
      <c r="F482" s="1105">
        <v>3.3</v>
      </c>
      <c r="G482" s="1156"/>
      <c r="H482" s="1156">
        <v>1</v>
      </c>
      <c r="I482" s="360"/>
      <c r="J482" s="360"/>
      <c r="K482" s="362">
        <f>(E482*F482-G482)*H482</f>
        <v>7.26</v>
      </c>
      <c r="L482" s="360"/>
    </row>
    <row r="483" spans="1:12" ht="24.95">
      <c r="A483" s="1104"/>
      <c r="B483" s="373" t="s">
        <v>769</v>
      </c>
      <c r="C483" s="599" t="s">
        <v>770</v>
      </c>
      <c r="D483" s="374" t="s">
        <v>13330</v>
      </c>
      <c r="E483" s="588"/>
      <c r="F483" s="1161"/>
      <c r="G483" s="1161"/>
      <c r="H483" s="1161"/>
      <c r="I483" s="1159"/>
      <c r="J483" s="1110"/>
      <c r="K483" s="375">
        <f>SUM(K484:K498)</f>
        <v>282.86999999999995</v>
      </c>
      <c r="L483" s="659" t="s">
        <v>275</v>
      </c>
    </row>
    <row r="484" spans="1:12">
      <c r="A484" s="1104"/>
      <c r="B484" s="360"/>
      <c r="C484" s="360"/>
      <c r="D484" s="361" t="s">
        <v>13331</v>
      </c>
      <c r="E484" s="362"/>
      <c r="F484" s="360"/>
      <c r="G484" s="360"/>
      <c r="H484" s="360"/>
      <c r="I484" s="1104"/>
      <c r="J484" s="1104"/>
      <c r="K484" s="360">
        <v>160.56</v>
      </c>
      <c r="L484" s="360"/>
    </row>
    <row r="485" spans="1:12">
      <c r="A485" s="1104"/>
      <c r="B485" s="360"/>
      <c r="C485" s="360"/>
      <c r="D485" s="361" t="s">
        <v>13276</v>
      </c>
      <c r="E485" s="361"/>
      <c r="F485" s="360"/>
      <c r="G485" s="360"/>
      <c r="H485" s="360"/>
      <c r="I485" s="1104"/>
      <c r="J485" s="1104"/>
      <c r="K485" s="360">
        <v>19.14</v>
      </c>
      <c r="L485" s="360"/>
    </row>
    <row r="486" spans="1:12">
      <c r="A486" s="1104"/>
      <c r="B486" s="360"/>
      <c r="C486" s="360"/>
      <c r="D486" s="361" t="s">
        <v>13277</v>
      </c>
      <c r="E486" s="362"/>
      <c r="F486" s="360"/>
      <c r="G486" s="360"/>
      <c r="H486" s="360"/>
      <c r="I486" s="1104"/>
      <c r="J486" s="1104"/>
      <c r="K486" s="360">
        <v>14.78</v>
      </c>
      <c r="L486" s="360"/>
    </row>
    <row r="487" spans="1:12">
      <c r="A487" s="1104"/>
      <c r="B487" s="360"/>
      <c r="C487" s="360"/>
      <c r="D487" s="361" t="s">
        <v>13078</v>
      </c>
      <c r="E487" s="361"/>
      <c r="F487" s="360"/>
      <c r="G487" s="360"/>
      <c r="H487" s="360"/>
      <c r="I487" s="1104"/>
      <c r="J487" s="1104"/>
      <c r="K487" s="360">
        <v>4.88</v>
      </c>
      <c r="L487" s="360"/>
    </row>
    <row r="488" spans="1:12">
      <c r="A488" s="1104"/>
      <c r="B488" s="360"/>
      <c r="C488" s="360"/>
      <c r="D488" s="361" t="s">
        <v>13079</v>
      </c>
      <c r="E488" s="362"/>
      <c r="F488" s="360"/>
      <c r="G488" s="360"/>
      <c r="H488" s="360"/>
      <c r="I488" s="1104"/>
      <c r="J488" s="1104"/>
      <c r="K488" s="360">
        <v>5.0199999999999996</v>
      </c>
      <c r="L488" s="360"/>
    </row>
    <row r="489" spans="1:12">
      <c r="A489" s="1104"/>
      <c r="B489" s="360"/>
      <c r="C489" s="360"/>
      <c r="D489" s="361" t="s">
        <v>13321</v>
      </c>
      <c r="E489" s="362"/>
      <c r="F489" s="360"/>
      <c r="G489" s="360"/>
      <c r="H489" s="360"/>
      <c r="I489" s="1104"/>
      <c r="J489" s="1104"/>
      <c r="K489" s="360">
        <v>14.32</v>
      </c>
      <c r="L489" s="360"/>
    </row>
    <row r="490" spans="1:12">
      <c r="A490" s="1104"/>
      <c r="B490" s="360"/>
      <c r="C490" s="360"/>
      <c r="D490" s="361" t="s">
        <v>13080</v>
      </c>
      <c r="E490" s="362"/>
      <c r="F490" s="360"/>
      <c r="G490" s="360"/>
      <c r="H490" s="360"/>
      <c r="I490" s="1104"/>
      <c r="J490" s="1104"/>
      <c r="K490" s="360">
        <v>10.8</v>
      </c>
      <c r="L490" s="360"/>
    </row>
    <row r="491" spans="1:12">
      <c r="A491" s="1104"/>
      <c r="B491" s="360"/>
      <c r="C491" s="360"/>
      <c r="D491" s="361" t="s">
        <v>13081</v>
      </c>
      <c r="E491" s="362"/>
      <c r="F491" s="360"/>
      <c r="G491" s="360"/>
      <c r="H491" s="360"/>
      <c r="I491" s="1104"/>
      <c r="J491" s="1104"/>
      <c r="K491" s="360">
        <v>10.78</v>
      </c>
      <c r="L491" s="360"/>
    </row>
    <row r="492" spans="1:12">
      <c r="A492" s="1104"/>
      <c r="B492" s="360"/>
      <c r="C492" s="360"/>
      <c r="D492" s="361" t="s">
        <v>13082</v>
      </c>
      <c r="E492" s="362"/>
      <c r="F492" s="360"/>
      <c r="G492" s="360"/>
      <c r="H492" s="360"/>
      <c r="I492" s="1104"/>
      <c r="J492" s="1104"/>
      <c r="K492" s="360">
        <v>2.5</v>
      </c>
      <c r="L492" s="360"/>
    </row>
    <row r="493" spans="1:12">
      <c r="A493" s="1104"/>
      <c r="B493" s="360"/>
      <c r="C493" s="360"/>
      <c r="D493" s="361" t="s">
        <v>13083</v>
      </c>
      <c r="E493" s="362"/>
      <c r="F493" s="360"/>
      <c r="G493" s="360"/>
      <c r="H493" s="360"/>
      <c r="I493" s="1104"/>
      <c r="J493" s="1104"/>
      <c r="K493" s="360">
        <v>4.55</v>
      </c>
      <c r="L493" s="360"/>
    </row>
    <row r="494" spans="1:12">
      <c r="A494" s="1104"/>
      <c r="B494" s="360"/>
      <c r="C494" s="360"/>
      <c r="D494" s="361" t="s">
        <v>13084</v>
      </c>
      <c r="E494" s="362"/>
      <c r="F494" s="360"/>
      <c r="G494" s="360"/>
      <c r="H494" s="360"/>
      <c r="I494" s="1104"/>
      <c r="J494" s="1104"/>
      <c r="K494" s="360">
        <v>5.38</v>
      </c>
      <c r="L494" s="360"/>
    </row>
    <row r="495" spans="1:12">
      <c r="A495" s="1104"/>
      <c r="B495" s="360"/>
      <c r="C495" s="360"/>
      <c r="D495" s="361" t="s">
        <v>13085</v>
      </c>
      <c r="E495" s="362"/>
      <c r="F495" s="360"/>
      <c r="G495" s="360"/>
      <c r="H495" s="360"/>
      <c r="I495" s="1104"/>
      <c r="J495" s="1104"/>
      <c r="K495" s="360">
        <v>5.43</v>
      </c>
      <c r="L495" s="360"/>
    </row>
    <row r="496" spans="1:12">
      <c r="A496" s="1104"/>
      <c r="B496" s="360"/>
      <c r="C496" s="360"/>
      <c r="D496" s="361" t="s">
        <v>13304</v>
      </c>
      <c r="E496" s="362"/>
      <c r="F496" s="360"/>
      <c r="G496" s="360"/>
      <c r="H496" s="360"/>
      <c r="I496" s="1104"/>
      <c r="J496" s="1104"/>
      <c r="K496" s="360">
        <v>5.07</v>
      </c>
      <c r="L496" s="360"/>
    </row>
    <row r="497" spans="1:12">
      <c r="A497" s="1104"/>
      <c r="B497" s="360"/>
      <c r="C497" s="360"/>
      <c r="D497" s="361" t="s">
        <v>13332</v>
      </c>
      <c r="E497" s="362"/>
      <c r="F497" s="360"/>
      <c r="G497" s="360"/>
      <c r="H497" s="360"/>
      <c r="I497" s="1104"/>
      <c r="J497" s="1104"/>
      <c r="K497" s="360">
        <v>3.7</v>
      </c>
      <c r="L497" s="360"/>
    </row>
    <row r="498" spans="1:12">
      <c r="A498" s="1104"/>
      <c r="B498" s="360"/>
      <c r="C498" s="360"/>
      <c r="D498" s="361" t="s">
        <v>13333</v>
      </c>
      <c r="E498" s="362"/>
      <c r="F498" s="360"/>
      <c r="G498" s="360"/>
      <c r="H498" s="360"/>
      <c r="I498" s="1104"/>
      <c r="J498" s="1104"/>
      <c r="K498" s="360">
        <v>15.96</v>
      </c>
      <c r="L498" s="360"/>
    </row>
    <row r="499" spans="1:12" ht="24.95">
      <c r="A499" s="1104"/>
      <c r="B499" s="373"/>
      <c r="C499" s="599" t="s">
        <v>770</v>
      </c>
      <c r="D499" s="374" t="s">
        <v>13334</v>
      </c>
      <c r="E499" s="588"/>
      <c r="F499" s="1161"/>
      <c r="G499" s="1161"/>
      <c r="H499" s="1161"/>
      <c r="I499" s="1159"/>
      <c r="J499" s="1110"/>
      <c r="K499" s="375">
        <f>SUM(K500:K508)</f>
        <v>595.29999999999995</v>
      </c>
      <c r="L499" s="376" t="s">
        <v>275</v>
      </c>
    </row>
    <row r="500" spans="1:12">
      <c r="A500" s="1104"/>
      <c r="B500" s="360"/>
      <c r="C500" s="360"/>
      <c r="D500" s="361" t="s">
        <v>13335</v>
      </c>
      <c r="E500" s="362"/>
      <c r="F500" s="360"/>
      <c r="G500" s="360"/>
      <c r="H500" s="360"/>
      <c r="I500" s="1104"/>
      <c r="J500" s="1104"/>
      <c r="K500" s="360">
        <v>13.37</v>
      </c>
      <c r="L500" s="360"/>
    </row>
    <row r="501" spans="1:12">
      <c r="A501" s="1104"/>
      <c r="B501" s="360"/>
      <c r="C501" s="360"/>
      <c r="D501" s="361" t="s">
        <v>13090</v>
      </c>
      <c r="E501" s="362"/>
      <c r="F501" s="360"/>
      <c r="G501" s="360"/>
      <c r="H501" s="360"/>
      <c r="I501" s="1104"/>
      <c r="J501" s="1104"/>
      <c r="K501" s="360">
        <v>9.4</v>
      </c>
      <c r="L501" s="360"/>
    </row>
    <row r="502" spans="1:12">
      <c r="A502" s="1104"/>
      <c r="B502" s="360"/>
      <c r="C502" s="360"/>
      <c r="D502" s="361" t="s">
        <v>13086</v>
      </c>
      <c r="E502" s="362"/>
      <c r="F502" s="360"/>
      <c r="G502" s="360"/>
      <c r="H502" s="360"/>
      <c r="I502" s="1104"/>
      <c r="J502" s="1104"/>
      <c r="K502" s="360">
        <v>14.86</v>
      </c>
      <c r="L502" s="360"/>
    </row>
    <row r="503" spans="1:12">
      <c r="A503" s="1104"/>
      <c r="B503" s="360"/>
      <c r="C503" s="360"/>
      <c r="D503" s="361" t="s">
        <v>13087</v>
      </c>
      <c r="E503" s="361"/>
      <c r="F503" s="361"/>
      <c r="G503" s="361"/>
      <c r="H503" s="361"/>
      <c r="I503" s="1104"/>
      <c r="J503" s="1104"/>
      <c r="K503" s="360">
        <v>23.23</v>
      </c>
      <c r="L503" s="361"/>
    </row>
    <row r="504" spans="1:12">
      <c r="A504" s="1104"/>
      <c r="B504" s="360"/>
      <c r="C504" s="360"/>
      <c r="D504" s="361" t="s">
        <v>13336</v>
      </c>
      <c r="E504" s="362"/>
      <c r="F504" s="360"/>
      <c r="G504" s="360"/>
      <c r="H504" s="360"/>
      <c r="I504" s="1104"/>
      <c r="J504" s="1104"/>
      <c r="K504" s="360">
        <v>209.17</v>
      </c>
      <c r="L504" s="360"/>
    </row>
    <row r="505" spans="1:12">
      <c r="A505" s="1104"/>
      <c r="B505" s="360"/>
      <c r="C505" s="360"/>
      <c r="D505" s="361" t="s">
        <v>13337</v>
      </c>
      <c r="E505" s="362"/>
      <c r="F505" s="360"/>
      <c r="G505" s="360"/>
      <c r="H505" s="360"/>
      <c r="I505" s="1104"/>
      <c r="J505" s="1104"/>
      <c r="K505" s="360">
        <v>4.13</v>
      </c>
      <c r="L505" s="360"/>
    </row>
    <row r="506" spans="1:12">
      <c r="A506" s="1104"/>
      <c r="B506" s="360"/>
      <c r="C506" s="360"/>
      <c r="D506" s="361" t="s">
        <v>13338</v>
      </c>
      <c r="E506" s="362"/>
      <c r="F506" s="360"/>
      <c r="G506" s="360"/>
      <c r="H506" s="360"/>
      <c r="I506" s="1104"/>
      <c r="J506" s="1104"/>
      <c r="K506" s="360">
        <v>16</v>
      </c>
      <c r="L506" s="360"/>
    </row>
    <row r="507" spans="1:12">
      <c r="A507" s="1104"/>
      <c r="B507" s="360"/>
      <c r="C507" s="360"/>
      <c r="D507" s="361" t="s">
        <v>13248</v>
      </c>
      <c r="E507" s="362"/>
      <c r="F507" s="360"/>
      <c r="G507" s="360"/>
      <c r="H507" s="360"/>
      <c r="I507" s="1104"/>
      <c r="J507" s="1104"/>
      <c r="K507" s="360">
        <v>9.52</v>
      </c>
      <c r="L507" s="360"/>
    </row>
    <row r="508" spans="1:12">
      <c r="A508" s="1104"/>
      <c r="B508" s="360"/>
      <c r="C508" s="360"/>
      <c r="D508" s="361" t="s">
        <v>13309</v>
      </c>
      <c r="E508" s="362"/>
      <c r="F508" s="360"/>
      <c r="G508" s="360"/>
      <c r="H508" s="360"/>
      <c r="I508" s="1104"/>
      <c r="J508" s="1104"/>
      <c r="K508" s="360">
        <v>295.62</v>
      </c>
      <c r="L508" s="360"/>
    </row>
    <row r="509" spans="1:12">
      <c r="A509" s="1104"/>
      <c r="B509" s="373"/>
      <c r="C509" s="599" t="s">
        <v>757</v>
      </c>
      <c r="D509" s="374" t="s">
        <v>13339</v>
      </c>
      <c r="E509" s="588"/>
      <c r="F509" s="1161"/>
      <c r="G509" s="1161"/>
      <c r="H509" s="1161"/>
      <c r="I509" s="1159"/>
      <c r="J509" s="1110"/>
      <c r="K509" s="375">
        <f>SUM(K510:K524)</f>
        <v>402.27000000000004</v>
      </c>
      <c r="L509" s="376" t="s">
        <v>275</v>
      </c>
    </row>
    <row r="510" spans="1:12">
      <c r="A510" s="1104"/>
      <c r="B510" s="360"/>
      <c r="C510" s="360"/>
      <c r="D510" s="361" t="s">
        <v>13300</v>
      </c>
      <c r="E510" s="362"/>
      <c r="F510" s="360"/>
      <c r="G510" s="360"/>
      <c r="H510" s="360"/>
      <c r="I510" s="1104"/>
      <c r="J510" s="360"/>
      <c r="K510" s="360">
        <v>4.88</v>
      </c>
      <c r="L510" s="360"/>
    </row>
    <row r="511" spans="1:12">
      <c r="A511" s="1104"/>
      <c r="B511" s="360"/>
      <c r="C511" s="360"/>
      <c r="D511" s="361" t="s">
        <v>13079</v>
      </c>
      <c r="E511" s="362"/>
      <c r="F511" s="360"/>
      <c r="G511" s="360"/>
      <c r="H511" s="360"/>
      <c r="I511" s="1104"/>
      <c r="J511" s="360"/>
      <c r="K511" s="360">
        <v>5.0199999999999996</v>
      </c>
      <c r="L511" s="360"/>
    </row>
    <row r="512" spans="1:12">
      <c r="A512" s="1104"/>
      <c r="B512" s="360"/>
      <c r="C512" s="360"/>
      <c r="D512" s="361" t="s">
        <v>13080</v>
      </c>
      <c r="E512" s="362"/>
      <c r="F512" s="360"/>
      <c r="G512" s="360"/>
      <c r="H512" s="360"/>
      <c r="I512" s="1104"/>
      <c r="J512" s="1104"/>
      <c r="K512" s="360">
        <v>10.8</v>
      </c>
      <c r="L512" s="360"/>
    </row>
    <row r="513" spans="1:12">
      <c r="A513" s="1104"/>
      <c r="B513" s="360"/>
      <c r="C513" s="360"/>
      <c r="D513" s="361" t="s">
        <v>13081</v>
      </c>
      <c r="E513" s="362"/>
      <c r="F513" s="360"/>
      <c r="G513" s="360"/>
      <c r="H513" s="360"/>
      <c r="I513" s="1104"/>
      <c r="J513" s="1104"/>
      <c r="K513" s="360">
        <v>10.78</v>
      </c>
      <c r="L513" s="360"/>
    </row>
    <row r="514" spans="1:12">
      <c r="A514" s="1104"/>
      <c r="B514" s="360"/>
      <c r="C514" s="360"/>
      <c r="D514" s="361" t="s">
        <v>13082</v>
      </c>
      <c r="E514" s="362"/>
      <c r="F514" s="360"/>
      <c r="G514" s="360"/>
      <c r="H514" s="360"/>
      <c r="I514" s="1104"/>
      <c r="J514" s="1104"/>
      <c r="K514" s="360">
        <v>2.5</v>
      </c>
      <c r="L514" s="360"/>
    </row>
    <row r="515" spans="1:12">
      <c r="A515" s="1104"/>
      <c r="B515" s="360"/>
      <c r="C515" s="360"/>
      <c r="D515" s="361" t="s">
        <v>13083</v>
      </c>
      <c r="E515" s="362"/>
      <c r="F515" s="360"/>
      <c r="G515" s="360"/>
      <c r="H515" s="360"/>
      <c r="I515" s="1104"/>
      <c r="J515" s="1104"/>
      <c r="K515" s="360">
        <v>4.55</v>
      </c>
      <c r="L515" s="360"/>
    </row>
    <row r="516" spans="1:12">
      <c r="A516" s="1104"/>
      <c r="B516" s="360"/>
      <c r="C516" s="360"/>
      <c r="D516" s="361" t="s">
        <v>13303</v>
      </c>
      <c r="E516" s="362"/>
      <c r="F516" s="360"/>
      <c r="G516" s="360"/>
      <c r="H516" s="360"/>
      <c r="I516" s="1104"/>
      <c r="J516" s="1104"/>
      <c r="K516" s="360">
        <v>23.09</v>
      </c>
      <c r="L516" s="360"/>
    </row>
    <row r="517" spans="1:12">
      <c r="A517" s="1104"/>
      <c r="B517" s="360"/>
      <c r="C517" s="360"/>
      <c r="D517" s="361" t="s">
        <v>13304</v>
      </c>
      <c r="E517" s="362"/>
      <c r="F517" s="360"/>
      <c r="G517" s="360"/>
      <c r="H517" s="360"/>
      <c r="I517" s="1104"/>
      <c r="J517" s="1104"/>
      <c r="K517" s="360">
        <v>5.07</v>
      </c>
      <c r="L517" s="360"/>
    </row>
    <row r="518" spans="1:12">
      <c r="A518" s="1104"/>
      <c r="B518" s="360"/>
      <c r="C518" s="360"/>
      <c r="D518" s="361" t="s">
        <v>13279</v>
      </c>
      <c r="E518" s="362"/>
      <c r="F518" s="360"/>
      <c r="G518" s="360"/>
      <c r="H518" s="360"/>
      <c r="I518" s="1104"/>
      <c r="J518" s="1104"/>
      <c r="K518" s="360">
        <v>3.7</v>
      </c>
      <c r="L518" s="360"/>
    </row>
    <row r="519" spans="1:12">
      <c r="A519" s="1104"/>
      <c r="B519" s="360"/>
      <c r="C519" s="360"/>
      <c r="D519" s="361" t="s">
        <v>13309</v>
      </c>
      <c r="E519" s="362"/>
      <c r="F519" s="360"/>
      <c r="G519" s="360"/>
      <c r="H519" s="360"/>
      <c r="I519" s="1104"/>
      <c r="J519" s="1104"/>
      <c r="K519" s="360">
        <v>295.62</v>
      </c>
      <c r="L519" s="360"/>
    </row>
    <row r="520" spans="1:12">
      <c r="A520" s="1104"/>
      <c r="B520" s="360"/>
      <c r="C520" s="360"/>
      <c r="D520" s="361" t="s">
        <v>13084</v>
      </c>
      <c r="E520" s="362"/>
      <c r="F520" s="360"/>
      <c r="G520" s="360"/>
      <c r="H520" s="360"/>
      <c r="I520" s="1104"/>
      <c r="J520" s="360"/>
      <c r="K520" s="360">
        <v>5.38</v>
      </c>
      <c r="L520" s="360"/>
    </row>
    <row r="521" spans="1:12">
      <c r="A521" s="1104"/>
      <c r="B521" s="360"/>
      <c r="C521" s="360"/>
      <c r="D521" s="361" t="s">
        <v>13085</v>
      </c>
      <c r="E521" s="362"/>
      <c r="F521" s="360"/>
      <c r="G521" s="360"/>
      <c r="H521" s="360"/>
      <c r="I521" s="1104"/>
      <c r="J521" s="360"/>
      <c r="K521" s="360">
        <v>5.43</v>
      </c>
      <c r="L521" s="360"/>
    </row>
    <row r="522" spans="1:12">
      <c r="A522" s="1104"/>
      <c r="B522" s="360"/>
      <c r="C522" s="360"/>
      <c r="D522" s="361" t="s">
        <v>13305</v>
      </c>
      <c r="E522" s="362"/>
      <c r="F522" s="360"/>
      <c r="G522" s="360"/>
      <c r="H522" s="360"/>
      <c r="I522" s="1104"/>
      <c r="J522" s="360"/>
      <c r="K522" s="360">
        <v>9.49</v>
      </c>
      <c r="L522" s="360"/>
    </row>
    <row r="523" spans="1:12">
      <c r="A523" s="1104"/>
      <c r="B523" s="360"/>
      <c r="C523" s="360"/>
      <c r="D523" s="361" t="s">
        <v>13306</v>
      </c>
      <c r="E523" s="362"/>
      <c r="F523" s="360"/>
      <c r="G523" s="360"/>
      <c r="H523" s="360"/>
      <c r="I523" s="1104"/>
      <c r="J523" s="360"/>
      <c r="K523" s="360">
        <v>14.97</v>
      </c>
      <c r="L523" s="360"/>
    </row>
    <row r="524" spans="1:12">
      <c r="A524" s="1104"/>
      <c r="B524" s="360"/>
      <c r="C524" s="360"/>
      <c r="D524" s="361" t="s">
        <v>13307</v>
      </c>
      <c r="E524" s="362"/>
      <c r="F524" s="360"/>
      <c r="G524" s="360"/>
      <c r="H524" s="360"/>
      <c r="I524" s="1104"/>
      <c r="J524" s="360"/>
      <c r="K524" s="360">
        <v>0.99</v>
      </c>
      <c r="L524" s="360"/>
    </row>
    <row r="525" spans="1:12" ht="24.95">
      <c r="A525" s="1104"/>
      <c r="B525" s="1195" t="s">
        <v>13340</v>
      </c>
      <c r="C525" s="1196" t="s">
        <v>779</v>
      </c>
      <c r="D525" s="1197" t="s">
        <v>13341</v>
      </c>
      <c r="E525" s="1198"/>
      <c r="F525" s="1198"/>
      <c r="G525" s="1198"/>
      <c r="H525" s="1198"/>
      <c r="I525" s="1159"/>
      <c r="J525" s="660"/>
      <c r="K525" s="661">
        <f>SUM(K527:K530)</f>
        <v>66.745750000000001</v>
      </c>
      <c r="L525" s="662" t="s">
        <v>275</v>
      </c>
    </row>
    <row r="526" spans="1:12">
      <c r="A526" s="1104"/>
      <c r="B526" s="1132"/>
      <c r="C526" s="1155"/>
      <c r="D526" s="1109" t="s">
        <v>13342</v>
      </c>
      <c r="E526" s="588" t="s">
        <v>13128</v>
      </c>
      <c r="F526" s="1189" t="s">
        <v>13343</v>
      </c>
      <c r="G526" s="1161" t="s">
        <v>13170</v>
      </c>
      <c r="H526" s="1161"/>
      <c r="I526" s="1159"/>
      <c r="J526" s="588"/>
      <c r="K526" s="1161"/>
      <c r="L526" s="376"/>
    </row>
    <row r="527" spans="1:12">
      <c r="A527" s="1104"/>
      <c r="B527" s="1156"/>
      <c r="C527" s="1156"/>
      <c r="D527" s="1157" t="s">
        <v>13344</v>
      </c>
      <c r="E527" s="362">
        <v>19</v>
      </c>
      <c r="F527" s="362">
        <v>0.15709999999999999</v>
      </c>
      <c r="G527" s="1104">
        <v>1</v>
      </c>
      <c r="H527" s="1104"/>
      <c r="I527" s="1104"/>
      <c r="J527" s="362"/>
      <c r="K527" s="1199">
        <f>E527*F527*G527</f>
        <v>2.9848999999999997</v>
      </c>
      <c r="L527" s="360"/>
    </row>
    <row r="528" spans="1:12">
      <c r="A528" s="1104"/>
      <c r="B528" s="1156"/>
      <c r="C528" s="1156"/>
      <c r="D528" s="1157" t="s">
        <v>13345</v>
      </c>
      <c r="E528" s="362">
        <v>13.5</v>
      </c>
      <c r="F528" s="362">
        <v>0.15709999999999999</v>
      </c>
      <c r="G528" s="1104">
        <v>1</v>
      </c>
      <c r="H528" s="1104"/>
      <c r="I528" s="1104"/>
      <c r="J528" s="362"/>
      <c r="K528" s="1199">
        <f>E528*F528*G528</f>
        <v>2.1208499999999999</v>
      </c>
      <c r="L528" s="360"/>
    </row>
    <row r="529" spans="1:12">
      <c r="A529" s="1104"/>
      <c r="B529" s="1156"/>
      <c r="C529" s="1156"/>
      <c r="D529" s="1157" t="s">
        <v>13346</v>
      </c>
      <c r="E529" s="362"/>
      <c r="F529" s="362"/>
      <c r="G529" s="1104"/>
      <c r="H529" s="1104"/>
      <c r="I529" s="1104"/>
      <c r="J529" s="362"/>
      <c r="K529" s="1199">
        <v>10.64</v>
      </c>
      <c r="L529" s="360"/>
    </row>
    <row r="530" spans="1:12">
      <c r="A530" s="1104"/>
      <c r="B530" s="1156"/>
      <c r="C530" s="1156"/>
      <c r="D530" s="1157" t="s">
        <v>13347</v>
      </c>
      <c r="E530" s="362"/>
      <c r="F530" s="362"/>
      <c r="G530" s="1104"/>
      <c r="H530" s="1104"/>
      <c r="I530" s="1104"/>
      <c r="J530" s="362"/>
      <c r="K530" s="1199">
        <v>51</v>
      </c>
      <c r="L530" s="360"/>
    </row>
    <row r="531" spans="1:12">
      <c r="A531" s="1104"/>
      <c r="B531" s="1186" t="s">
        <v>789</v>
      </c>
      <c r="C531" s="1187"/>
      <c r="D531" s="1169" t="s">
        <v>13348</v>
      </c>
      <c r="E531" s="612"/>
      <c r="F531" s="612"/>
      <c r="G531" s="1200"/>
      <c r="H531" s="1200"/>
      <c r="I531" s="1200"/>
      <c r="J531" s="612"/>
      <c r="K531" s="1201"/>
      <c r="L531" s="614"/>
    </row>
    <row r="532" spans="1:12">
      <c r="A532" s="1104"/>
      <c r="B532" s="1132"/>
      <c r="C532" s="1155" t="s">
        <v>791</v>
      </c>
      <c r="D532" s="1109" t="s">
        <v>13349</v>
      </c>
      <c r="E532" s="588"/>
      <c r="F532" s="588"/>
      <c r="G532" s="1161"/>
      <c r="H532" s="1161"/>
      <c r="I532" s="1161"/>
      <c r="J532" s="588"/>
      <c r="K532" s="1202">
        <f>SUM(K533:K534)</f>
        <v>242.7</v>
      </c>
      <c r="L532" s="376" t="s">
        <v>275</v>
      </c>
    </row>
    <row r="533" spans="1:12">
      <c r="A533" s="1104"/>
      <c r="B533" s="1156"/>
      <c r="C533" s="1156"/>
      <c r="D533" s="1157" t="s">
        <v>13257</v>
      </c>
      <c r="E533" s="362"/>
      <c r="F533" s="362"/>
      <c r="G533" s="1104"/>
      <c r="H533" s="1104"/>
      <c r="I533" s="1104"/>
      <c r="J533" s="362"/>
      <c r="K533" s="1203">
        <v>152.4</v>
      </c>
      <c r="L533" s="360"/>
    </row>
    <row r="534" spans="1:12">
      <c r="A534" s="1104"/>
      <c r="B534" s="1156"/>
      <c r="C534" s="1156"/>
      <c r="D534" s="1157" t="s">
        <v>13156</v>
      </c>
      <c r="E534" s="362"/>
      <c r="F534" s="362"/>
      <c r="G534" s="1104"/>
      <c r="H534" s="1104"/>
      <c r="I534" s="1104"/>
      <c r="J534" s="362"/>
      <c r="K534" s="1203">
        <v>90.3</v>
      </c>
      <c r="L534" s="360"/>
    </row>
    <row r="535" spans="1:12">
      <c r="A535" s="1104"/>
      <c r="B535" s="1132"/>
      <c r="C535" s="1155" t="s">
        <v>13350</v>
      </c>
      <c r="D535" s="1109" t="s">
        <v>13351</v>
      </c>
      <c r="E535" s="588" t="s">
        <v>13129</v>
      </c>
      <c r="F535" s="588" t="s">
        <v>13093</v>
      </c>
      <c r="G535" s="1160" t="s">
        <v>6222</v>
      </c>
      <c r="H535" s="1161"/>
      <c r="I535" s="1161"/>
      <c r="J535" s="588"/>
      <c r="K535" s="1202">
        <f>SUM(K536:K540)</f>
        <v>23.885000000000005</v>
      </c>
      <c r="L535" s="376" t="s">
        <v>275</v>
      </c>
    </row>
    <row r="536" spans="1:12">
      <c r="A536" s="1104"/>
      <c r="B536" s="1156"/>
      <c r="C536" s="1156"/>
      <c r="D536" s="1157" t="s">
        <v>13352</v>
      </c>
      <c r="E536" s="362">
        <v>1.6</v>
      </c>
      <c r="F536" s="362">
        <v>2</v>
      </c>
      <c r="G536" s="1105">
        <v>2</v>
      </c>
      <c r="H536" s="1104"/>
      <c r="I536" s="1104"/>
      <c r="J536" s="362"/>
      <c r="K536" s="1203">
        <f>E536*F536*G536</f>
        <v>6.4</v>
      </c>
      <c r="L536" s="360"/>
    </row>
    <row r="537" spans="1:12">
      <c r="A537" s="1104"/>
      <c r="B537" s="1156"/>
      <c r="C537" s="1156"/>
      <c r="D537" s="1157" t="s">
        <v>13353</v>
      </c>
      <c r="E537" s="362">
        <v>1.6</v>
      </c>
      <c r="F537" s="362">
        <v>2</v>
      </c>
      <c r="G537" s="1105">
        <v>1</v>
      </c>
      <c r="H537" s="1104"/>
      <c r="I537" s="1104"/>
      <c r="J537" s="362"/>
      <c r="K537" s="1203">
        <f>E537*F537*G537</f>
        <v>3.2</v>
      </c>
      <c r="L537" s="360"/>
    </row>
    <row r="538" spans="1:12">
      <c r="A538" s="1104"/>
      <c r="B538" s="1156"/>
      <c r="C538" s="1156"/>
      <c r="D538" s="1157" t="s">
        <v>13354</v>
      </c>
      <c r="E538" s="362">
        <v>4.24</v>
      </c>
      <c r="F538" s="362">
        <v>2</v>
      </c>
      <c r="G538" s="1105">
        <v>1</v>
      </c>
      <c r="H538" s="1104"/>
      <c r="I538" s="1104"/>
      <c r="J538" s="362"/>
      <c r="K538" s="1203">
        <f>E538*F538*G538</f>
        <v>8.48</v>
      </c>
      <c r="L538" s="360"/>
    </row>
    <row r="539" spans="1:12">
      <c r="A539" s="1104"/>
      <c r="B539" s="1156"/>
      <c r="C539" s="1156"/>
      <c r="D539" s="1157" t="s">
        <v>13355</v>
      </c>
      <c r="E539" s="362">
        <v>0.9</v>
      </c>
      <c r="F539" s="362">
        <v>2.4500000000000002</v>
      </c>
      <c r="G539" s="1105">
        <v>1</v>
      </c>
      <c r="H539" s="1104"/>
      <c r="I539" s="1104"/>
      <c r="J539" s="362"/>
      <c r="K539" s="1203">
        <f>E539*F539*G539</f>
        <v>2.2050000000000001</v>
      </c>
      <c r="L539" s="360"/>
    </row>
    <row r="540" spans="1:12">
      <c r="A540" s="1104"/>
      <c r="B540" s="1156"/>
      <c r="C540" s="1156"/>
      <c r="D540" s="1157" t="s">
        <v>13356</v>
      </c>
      <c r="E540" s="362">
        <v>0.9</v>
      </c>
      <c r="F540" s="362">
        <v>2</v>
      </c>
      <c r="G540" s="1105">
        <v>2</v>
      </c>
      <c r="H540" s="1104"/>
      <c r="I540" s="1104"/>
      <c r="J540" s="362"/>
      <c r="K540" s="1203">
        <f>E540*F540*G540</f>
        <v>3.6</v>
      </c>
      <c r="L540" s="360"/>
    </row>
    <row r="541" spans="1:12">
      <c r="A541" s="1104"/>
      <c r="B541" s="1132"/>
      <c r="C541" s="1204" t="s">
        <v>13357</v>
      </c>
      <c r="D541" s="1146" t="s">
        <v>13358</v>
      </c>
      <c r="E541" s="371" t="s">
        <v>13129</v>
      </c>
      <c r="F541" s="371" t="s">
        <v>13359</v>
      </c>
      <c r="G541" s="1205" t="s">
        <v>6222</v>
      </c>
      <c r="H541" s="1183"/>
      <c r="I541" s="1183"/>
      <c r="J541" s="371"/>
      <c r="K541" s="1206">
        <f>SUM(K542:K545)</f>
        <v>5.0175000000000001</v>
      </c>
      <c r="L541" s="368" t="s">
        <v>275</v>
      </c>
    </row>
    <row r="542" spans="1:12">
      <c r="A542" s="1104"/>
      <c r="B542" s="1156"/>
      <c r="C542" s="1167"/>
      <c r="D542" s="1190" t="s">
        <v>13276</v>
      </c>
      <c r="E542" s="369">
        <v>22.96</v>
      </c>
      <c r="F542" s="369">
        <v>0.09</v>
      </c>
      <c r="G542" s="369"/>
      <c r="H542" s="369"/>
      <c r="I542" s="369"/>
      <c r="J542" s="369"/>
      <c r="K542" s="372">
        <f>E542*F542</f>
        <v>2.0663999999999998</v>
      </c>
      <c r="L542" s="369"/>
    </row>
    <row r="543" spans="1:12">
      <c r="A543" s="1104"/>
      <c r="B543" s="1156"/>
      <c r="C543" s="1167"/>
      <c r="D543" s="1190" t="s">
        <v>13277</v>
      </c>
      <c r="E543" s="369">
        <v>17.71</v>
      </c>
      <c r="F543" s="369">
        <v>0.09</v>
      </c>
      <c r="G543" s="369"/>
      <c r="H543" s="369"/>
      <c r="I543" s="369"/>
      <c r="J543" s="369"/>
      <c r="K543" s="372">
        <f>E543*F543</f>
        <v>1.5939000000000001</v>
      </c>
      <c r="L543" s="369"/>
    </row>
    <row r="544" spans="1:12">
      <c r="A544" s="1104"/>
      <c r="B544" s="1156"/>
      <c r="C544" s="1167"/>
      <c r="D544" s="370" t="s">
        <v>13278</v>
      </c>
      <c r="E544" s="369">
        <v>8.0500000000000007</v>
      </c>
      <c r="F544" s="369">
        <v>0.09</v>
      </c>
      <c r="G544" s="369"/>
      <c r="H544" s="369"/>
      <c r="I544" s="369"/>
      <c r="J544" s="369"/>
      <c r="K544" s="372">
        <f>E544*F544</f>
        <v>0.72450000000000003</v>
      </c>
      <c r="L544" s="369"/>
    </row>
    <row r="545" spans="1:12">
      <c r="A545" s="1104"/>
      <c r="B545" s="1156"/>
      <c r="C545" s="1167"/>
      <c r="D545" s="370" t="s">
        <v>13279</v>
      </c>
      <c r="E545" s="369">
        <v>7.03</v>
      </c>
      <c r="F545" s="369">
        <v>0.09</v>
      </c>
      <c r="G545" s="369"/>
      <c r="H545" s="369"/>
      <c r="I545" s="369"/>
      <c r="J545" s="369"/>
      <c r="K545" s="372">
        <f>E545*F545</f>
        <v>0.63270000000000004</v>
      </c>
      <c r="L545" s="369"/>
    </row>
    <row r="546" spans="1:12" ht="24.95">
      <c r="A546" s="1104"/>
      <c r="B546" s="1132"/>
      <c r="C546" s="1204"/>
      <c r="D546" s="1146" t="s">
        <v>13360</v>
      </c>
      <c r="E546" s="371"/>
      <c r="F546" s="371"/>
      <c r="G546" s="1205"/>
      <c r="H546" s="1183"/>
      <c r="I546" s="1183"/>
      <c r="J546" s="371"/>
      <c r="K546" s="1207">
        <f>SUM(K548:K551)</f>
        <v>21.245000000000001</v>
      </c>
      <c r="L546" s="368" t="s">
        <v>275</v>
      </c>
    </row>
    <row r="547" spans="1:12" ht="24.95">
      <c r="A547" s="1104"/>
      <c r="B547" s="1156"/>
      <c r="C547" s="1167"/>
      <c r="E547" s="369"/>
      <c r="F547" s="369"/>
      <c r="G547" s="369" t="s">
        <v>6222</v>
      </c>
      <c r="H547" s="369" t="s">
        <v>13170</v>
      </c>
      <c r="I547" s="369"/>
      <c r="J547" s="369"/>
      <c r="K547" s="369"/>
      <c r="L547" s="369"/>
    </row>
    <row r="548" spans="1:12">
      <c r="A548" s="1104"/>
      <c r="B548" s="1156"/>
      <c r="C548" s="1167"/>
      <c r="D548" s="370" t="s">
        <v>13236</v>
      </c>
      <c r="E548" s="369">
        <v>1.25</v>
      </c>
      <c r="F548" s="369">
        <v>0.28000000000000003</v>
      </c>
      <c r="G548" s="369">
        <v>14</v>
      </c>
      <c r="H548" s="369">
        <v>2</v>
      </c>
      <c r="I548" s="369"/>
      <c r="J548" s="369"/>
      <c r="K548" s="369">
        <f>E548*F548*G548*H548</f>
        <v>9.8000000000000007</v>
      </c>
      <c r="L548" s="369"/>
    </row>
    <row r="549" spans="1:12">
      <c r="A549" s="1104"/>
      <c r="B549" s="1156"/>
      <c r="C549" s="1167"/>
      <c r="D549" s="370" t="s">
        <v>13237</v>
      </c>
      <c r="E549" s="369">
        <v>1.25</v>
      </c>
      <c r="F549" s="369">
        <v>1.25</v>
      </c>
      <c r="G549" s="369">
        <v>1</v>
      </c>
      <c r="H549" s="369">
        <v>2</v>
      </c>
      <c r="I549" s="369"/>
      <c r="J549" s="369"/>
      <c r="K549" s="369">
        <f>E549*F549*G549*H549</f>
        <v>3.125</v>
      </c>
      <c r="L549" s="369"/>
    </row>
    <row r="550" spans="1:12">
      <c r="A550" s="1104"/>
      <c r="B550" s="1156"/>
      <c r="C550" s="1167"/>
      <c r="D550" s="370" t="s">
        <v>1578</v>
      </c>
      <c r="E550" s="369">
        <v>1.25</v>
      </c>
      <c r="F550" s="369">
        <v>0.17799999999999999</v>
      </c>
      <c r="G550" s="369">
        <v>16</v>
      </c>
      <c r="H550" s="369">
        <v>2</v>
      </c>
      <c r="I550" s="369"/>
      <c r="J550" s="369"/>
      <c r="K550" s="369">
        <f>E550*F550*G550*H550</f>
        <v>7.1199999999999992</v>
      </c>
      <c r="L550" s="369"/>
    </row>
    <row r="551" spans="1:12">
      <c r="A551" s="1104"/>
      <c r="B551" s="1156"/>
      <c r="C551" s="1167"/>
      <c r="D551" s="370" t="s">
        <v>13361</v>
      </c>
      <c r="E551" s="369"/>
      <c r="F551" s="369"/>
      <c r="G551" s="369"/>
      <c r="H551" s="369"/>
      <c r="I551" s="369"/>
      <c r="J551" s="369"/>
      <c r="K551" s="369">
        <v>1.2</v>
      </c>
      <c r="L551" s="369"/>
    </row>
    <row r="552" spans="1:12" ht="12.95">
      <c r="A552" s="1104"/>
      <c r="B552" s="591" t="s">
        <v>793</v>
      </c>
      <c r="C552" s="592"/>
      <c r="D552" s="593" t="s">
        <v>4624</v>
      </c>
      <c r="E552" s="594"/>
      <c r="F552" s="592"/>
      <c r="G552" s="592"/>
      <c r="H552" s="592"/>
      <c r="I552" s="592"/>
      <c r="J552" s="592"/>
      <c r="K552" s="592"/>
      <c r="L552" s="595"/>
    </row>
    <row r="553" spans="1:12" ht="37.5">
      <c r="A553" s="1104"/>
      <c r="B553" s="663"/>
      <c r="C553" s="1208" t="s">
        <v>13362</v>
      </c>
      <c r="D553" s="1192" t="s">
        <v>13363</v>
      </c>
      <c r="E553" s="1209"/>
      <c r="F553" s="1210"/>
      <c r="G553" s="1210"/>
      <c r="H553" s="1210"/>
      <c r="I553" s="1210"/>
      <c r="J553" s="1210"/>
      <c r="K553" s="1185">
        <f>SUM(K554:K559)</f>
        <v>329.84000000000003</v>
      </c>
      <c r="L553" s="1119" t="s">
        <v>487</v>
      </c>
    </row>
    <row r="554" spans="1:12">
      <c r="A554" s="1104"/>
      <c r="B554" s="1156"/>
      <c r="C554" s="1157"/>
      <c r="D554" s="1157" t="s">
        <v>13309</v>
      </c>
      <c r="E554" s="1157"/>
      <c r="F554" s="1157"/>
      <c r="G554" s="1157"/>
      <c r="H554" s="1157"/>
      <c r="I554" s="1157"/>
      <c r="J554" s="1157"/>
      <c r="K554" s="360">
        <v>295.62</v>
      </c>
      <c r="L554" s="1157"/>
    </row>
    <row r="555" spans="1:12">
      <c r="A555" s="1104"/>
      <c r="B555" s="1156"/>
      <c r="C555" s="1157"/>
      <c r="D555" s="361" t="s">
        <v>13304</v>
      </c>
      <c r="E555" s="1157"/>
      <c r="F555" s="1157"/>
      <c r="G555" s="1157"/>
      <c r="H555" s="1157"/>
      <c r="I555" s="1157"/>
      <c r="J555" s="1157"/>
      <c r="K555" s="360">
        <v>5.07</v>
      </c>
      <c r="L555" s="1157"/>
    </row>
    <row r="556" spans="1:12">
      <c r="A556" s="1104"/>
      <c r="B556" s="1156"/>
      <c r="C556" s="1157"/>
      <c r="D556" s="361" t="s">
        <v>13279</v>
      </c>
      <c r="E556" s="1157"/>
      <c r="F556" s="1157"/>
      <c r="G556" s="1157"/>
      <c r="H556" s="1157"/>
      <c r="I556" s="1157"/>
      <c r="J556" s="1157"/>
      <c r="K556" s="360">
        <v>3.7</v>
      </c>
      <c r="L556" s="1157"/>
    </row>
    <row r="557" spans="1:12">
      <c r="A557" s="1104"/>
      <c r="B557" s="1156"/>
      <c r="C557" s="1157"/>
      <c r="D557" s="361" t="s">
        <v>13333</v>
      </c>
      <c r="E557" s="1157"/>
      <c r="F557" s="1157"/>
      <c r="G557" s="1157"/>
      <c r="H557" s="1157"/>
      <c r="I557" s="1157"/>
      <c r="J557" s="1157"/>
      <c r="K557" s="360">
        <v>14.97</v>
      </c>
      <c r="L557" s="1157"/>
    </row>
    <row r="558" spans="1:12">
      <c r="A558" s="1104"/>
      <c r="B558" s="1156"/>
      <c r="C558" s="1157"/>
      <c r="D558" s="361" t="s">
        <v>13305</v>
      </c>
      <c r="E558" s="362"/>
      <c r="F558" s="360"/>
      <c r="G558" s="360"/>
      <c r="H558" s="360"/>
      <c r="I558" s="1104"/>
      <c r="J558" s="360"/>
      <c r="K558" s="360">
        <v>9.49</v>
      </c>
      <c r="L558" s="1157"/>
    </row>
    <row r="559" spans="1:12">
      <c r="A559" s="1104"/>
      <c r="B559" s="1156"/>
      <c r="C559" s="1157"/>
      <c r="D559" s="361" t="s">
        <v>13307</v>
      </c>
      <c r="E559" s="362"/>
      <c r="F559" s="360"/>
      <c r="G559" s="360"/>
      <c r="H559" s="360"/>
      <c r="I559" s="1104"/>
      <c r="J559" s="360"/>
      <c r="K559" s="360">
        <v>0.99</v>
      </c>
      <c r="L559" s="1157"/>
    </row>
    <row r="560" spans="1:12" ht="12.95">
      <c r="A560" s="1104"/>
      <c r="B560" s="617" t="s">
        <v>201</v>
      </c>
      <c r="C560" s="618"/>
      <c r="D560" s="619" t="s">
        <v>13364</v>
      </c>
      <c r="E560" s="620"/>
      <c r="F560" s="618"/>
      <c r="G560" s="618"/>
      <c r="H560" s="618"/>
      <c r="I560" s="618"/>
      <c r="J560" s="618"/>
      <c r="K560" s="618"/>
      <c r="L560" s="621"/>
    </row>
    <row r="561" spans="1:12" ht="24.95">
      <c r="A561" s="1104"/>
      <c r="B561" s="1132" t="s">
        <v>802</v>
      </c>
      <c r="C561" s="1132" t="s">
        <v>803</v>
      </c>
      <c r="D561" s="374" t="s">
        <v>13365</v>
      </c>
      <c r="E561" s="588"/>
      <c r="F561" s="588"/>
      <c r="G561" s="588"/>
      <c r="H561" s="588"/>
      <c r="I561" s="588"/>
      <c r="J561" s="588"/>
      <c r="K561" s="615">
        <f>SUM(K563:K570)</f>
        <v>73.37</v>
      </c>
      <c r="L561" s="376" t="s">
        <v>487</v>
      </c>
    </row>
    <row r="562" spans="1:12" ht="24.95">
      <c r="A562" s="1104"/>
      <c r="B562" s="360"/>
      <c r="C562" s="360"/>
      <c r="D562" s="624"/>
      <c r="E562" s="360" t="s">
        <v>13366</v>
      </c>
      <c r="F562" s="360" t="s">
        <v>13367</v>
      </c>
      <c r="G562" s="360" t="s">
        <v>13368</v>
      </c>
      <c r="H562" s="362"/>
      <c r="I562" s="1104"/>
      <c r="J562" s="362"/>
      <c r="K562" s="362"/>
      <c r="L562" s="360"/>
    </row>
    <row r="563" spans="1:12">
      <c r="A563" s="1104"/>
      <c r="B563" s="360"/>
      <c r="C563" s="360"/>
      <c r="D563" s="361" t="s">
        <v>13078</v>
      </c>
      <c r="E563" s="360">
        <v>8.9700000000000006</v>
      </c>
      <c r="F563" s="360">
        <v>0.3</v>
      </c>
      <c r="G563" s="360">
        <v>4.88</v>
      </c>
      <c r="H563" s="362"/>
      <c r="I563" s="1104"/>
      <c r="J563" s="362"/>
      <c r="K563" s="360">
        <f t="shared" ref="K563:K570" si="12">E563*F563+G563</f>
        <v>7.5709999999999997</v>
      </c>
      <c r="L563" s="360"/>
    </row>
    <row r="564" spans="1:12">
      <c r="A564" s="1104"/>
      <c r="B564" s="360"/>
      <c r="C564" s="361"/>
      <c r="D564" s="361" t="s">
        <v>13079</v>
      </c>
      <c r="E564" s="360">
        <v>8.84</v>
      </c>
      <c r="F564" s="360">
        <v>0.3</v>
      </c>
      <c r="G564" s="360">
        <v>5.0199999999999996</v>
      </c>
      <c r="H564" s="360"/>
      <c r="I564" s="1104"/>
      <c r="J564" s="360"/>
      <c r="K564" s="360">
        <f t="shared" si="12"/>
        <v>7.6719999999999988</v>
      </c>
      <c r="L564" s="360"/>
    </row>
    <row r="565" spans="1:12">
      <c r="A565" s="1104"/>
      <c r="B565" s="360"/>
      <c r="C565" s="361"/>
      <c r="D565" s="361" t="s">
        <v>13080</v>
      </c>
      <c r="E565" s="360">
        <v>14.13</v>
      </c>
      <c r="F565" s="360">
        <v>0.3</v>
      </c>
      <c r="G565" s="360">
        <v>10.8</v>
      </c>
      <c r="H565" s="360"/>
      <c r="I565" s="1104"/>
      <c r="J565" s="360"/>
      <c r="K565" s="360">
        <f t="shared" si="12"/>
        <v>15.039000000000001</v>
      </c>
      <c r="L565" s="360"/>
    </row>
    <row r="566" spans="1:12">
      <c r="A566" s="1104"/>
      <c r="B566" s="360"/>
      <c r="C566" s="361"/>
      <c r="D566" s="361" t="s">
        <v>13081</v>
      </c>
      <c r="E566" s="360">
        <v>14.08</v>
      </c>
      <c r="F566" s="360">
        <v>0.3</v>
      </c>
      <c r="G566" s="360">
        <v>10.78</v>
      </c>
      <c r="H566" s="360"/>
      <c r="I566" s="1104"/>
      <c r="J566" s="360"/>
      <c r="K566" s="360">
        <f t="shared" si="12"/>
        <v>15.004</v>
      </c>
      <c r="L566" s="360"/>
    </row>
    <row r="567" spans="1:12">
      <c r="A567" s="1104"/>
      <c r="B567" s="360"/>
      <c r="C567" s="361"/>
      <c r="D567" s="361" t="s">
        <v>13082</v>
      </c>
      <c r="E567" s="360">
        <v>6.5</v>
      </c>
      <c r="F567" s="360">
        <v>0.3</v>
      </c>
      <c r="G567" s="360">
        <v>2.5</v>
      </c>
      <c r="H567" s="360"/>
      <c r="I567" s="1104"/>
      <c r="J567" s="360"/>
      <c r="K567" s="360">
        <f t="shared" si="12"/>
        <v>4.45</v>
      </c>
      <c r="L567" s="360"/>
    </row>
    <row r="568" spans="1:12">
      <c r="A568" s="1104"/>
      <c r="B568" s="360"/>
      <c r="C568" s="361"/>
      <c r="D568" s="361" t="s">
        <v>13083</v>
      </c>
      <c r="E568" s="360">
        <v>8.6999999999999993</v>
      </c>
      <c r="F568" s="360">
        <v>0.3</v>
      </c>
      <c r="G568" s="360">
        <v>4.55</v>
      </c>
      <c r="H568" s="360"/>
      <c r="I568" s="1104"/>
      <c r="J568" s="360"/>
      <c r="K568" s="360">
        <f t="shared" si="12"/>
        <v>7.16</v>
      </c>
      <c r="L568" s="360"/>
    </row>
    <row r="569" spans="1:12">
      <c r="A569" s="1104"/>
      <c r="B569" s="360"/>
      <c r="C569" s="361"/>
      <c r="D569" s="361" t="s">
        <v>13084</v>
      </c>
      <c r="E569" s="360">
        <v>9.44</v>
      </c>
      <c r="F569" s="360">
        <v>0.3</v>
      </c>
      <c r="G569" s="360">
        <v>5.38</v>
      </c>
      <c r="H569" s="360"/>
      <c r="I569" s="1104"/>
      <c r="J569" s="360"/>
      <c r="K569" s="360">
        <f t="shared" si="12"/>
        <v>8.2119999999999997</v>
      </c>
      <c r="L569" s="360"/>
    </row>
    <row r="570" spans="1:12">
      <c r="A570" s="1104"/>
      <c r="B570" s="360"/>
      <c r="C570" s="361"/>
      <c r="D570" s="361" t="s">
        <v>13085</v>
      </c>
      <c r="E570" s="360">
        <v>9.44</v>
      </c>
      <c r="F570" s="360">
        <v>0.3</v>
      </c>
      <c r="G570" s="360">
        <v>5.43</v>
      </c>
      <c r="H570" s="360"/>
      <c r="I570" s="1104"/>
      <c r="J570" s="360"/>
      <c r="K570" s="360">
        <f t="shared" si="12"/>
        <v>8.2620000000000005</v>
      </c>
      <c r="L570" s="360"/>
    </row>
    <row r="571" spans="1:12">
      <c r="A571" s="1104"/>
      <c r="B571" s="1132"/>
      <c r="C571" s="1132"/>
      <c r="D571" s="366" t="s">
        <v>13369</v>
      </c>
      <c r="E571" s="371"/>
      <c r="F571" s="371"/>
      <c r="G571" s="371"/>
      <c r="H571" s="371"/>
      <c r="I571" s="371"/>
      <c r="J571" s="371"/>
      <c r="K571" s="379">
        <f>SUM(K572:K580)</f>
        <v>58.82</v>
      </c>
      <c r="L571" s="368" t="s">
        <v>487</v>
      </c>
    </row>
    <row r="572" spans="1:12">
      <c r="A572" s="1104"/>
      <c r="B572" s="360"/>
      <c r="C572" s="361"/>
      <c r="D572" s="582" t="s">
        <v>13078</v>
      </c>
      <c r="E572" s="583"/>
      <c r="F572" s="584"/>
      <c r="G572" s="584"/>
      <c r="H572" s="584"/>
      <c r="I572" s="584"/>
      <c r="J572" s="584"/>
      <c r="K572" s="369">
        <v>4.88</v>
      </c>
      <c r="L572" s="360"/>
    </row>
    <row r="573" spans="1:12">
      <c r="A573" s="1104"/>
      <c r="B573" s="360"/>
      <c r="C573" s="361"/>
      <c r="D573" s="370" t="s">
        <v>13079</v>
      </c>
      <c r="E573" s="372"/>
      <c r="F573" s="369"/>
      <c r="G573" s="369"/>
      <c r="H573" s="369"/>
      <c r="I573" s="369"/>
      <c r="J573" s="369"/>
      <c r="K573" s="369">
        <v>5.0199999999999996</v>
      </c>
      <c r="L573" s="360"/>
    </row>
    <row r="574" spans="1:12">
      <c r="A574" s="1104"/>
      <c r="B574" s="360"/>
      <c r="C574" s="361"/>
      <c r="D574" s="370" t="s">
        <v>13090</v>
      </c>
      <c r="E574" s="372"/>
      <c r="F574" s="369"/>
      <c r="G574" s="369"/>
      <c r="H574" s="369"/>
      <c r="I574" s="369"/>
      <c r="J574" s="369"/>
      <c r="K574" s="369">
        <v>9.48</v>
      </c>
      <c r="L574" s="360"/>
    </row>
    <row r="575" spans="1:12">
      <c r="A575" s="1104"/>
      <c r="B575" s="360"/>
      <c r="C575" s="361"/>
      <c r="D575" s="370" t="s">
        <v>13080</v>
      </c>
      <c r="E575" s="372"/>
      <c r="F575" s="369"/>
      <c r="G575" s="369"/>
      <c r="H575" s="369"/>
      <c r="I575" s="369"/>
      <c r="J575" s="369"/>
      <c r="K575" s="369">
        <v>10.8</v>
      </c>
      <c r="L575" s="360"/>
    </row>
    <row r="576" spans="1:12">
      <c r="A576" s="1104"/>
      <c r="B576" s="360"/>
      <c r="C576" s="361"/>
      <c r="D576" s="370" t="s">
        <v>13081</v>
      </c>
      <c r="E576" s="372"/>
      <c r="F576" s="369"/>
      <c r="G576" s="369"/>
      <c r="H576" s="369"/>
      <c r="I576" s="369"/>
      <c r="J576" s="369"/>
      <c r="K576" s="369">
        <v>10.78</v>
      </c>
      <c r="L576" s="360"/>
    </row>
    <row r="577" spans="1:12">
      <c r="A577" s="1104"/>
      <c r="B577" s="360"/>
      <c r="C577" s="361"/>
      <c r="D577" s="370" t="s">
        <v>13082</v>
      </c>
      <c r="E577" s="372"/>
      <c r="F577" s="369"/>
      <c r="G577" s="369"/>
      <c r="H577" s="369"/>
      <c r="I577" s="369"/>
      <c r="J577" s="369"/>
      <c r="K577" s="369">
        <v>2.5</v>
      </c>
      <c r="L577" s="360"/>
    </row>
    <row r="578" spans="1:12">
      <c r="A578" s="1104"/>
      <c r="B578" s="360"/>
      <c r="C578" s="361"/>
      <c r="D578" s="370" t="s">
        <v>13083</v>
      </c>
      <c r="E578" s="372"/>
      <c r="F578" s="369"/>
      <c r="G578" s="369"/>
      <c r="H578" s="369"/>
      <c r="I578" s="369"/>
      <c r="J578" s="369"/>
      <c r="K578" s="369">
        <v>4.55</v>
      </c>
      <c r="L578" s="360"/>
    </row>
    <row r="579" spans="1:12">
      <c r="A579" s="1104"/>
      <c r="B579" s="360"/>
      <c r="C579" s="361"/>
      <c r="D579" s="370" t="s">
        <v>13084</v>
      </c>
      <c r="E579" s="372"/>
      <c r="F579" s="369"/>
      <c r="G579" s="369"/>
      <c r="H579" s="369"/>
      <c r="I579" s="369"/>
      <c r="J579" s="369"/>
      <c r="K579" s="369">
        <v>5.38</v>
      </c>
      <c r="L579" s="360"/>
    </row>
    <row r="580" spans="1:12">
      <c r="A580" s="1104"/>
      <c r="B580" s="360"/>
      <c r="C580" s="361"/>
      <c r="D580" s="370" t="s">
        <v>13085</v>
      </c>
      <c r="E580" s="372"/>
      <c r="F580" s="369"/>
      <c r="G580" s="369"/>
      <c r="H580" s="369"/>
      <c r="I580" s="369"/>
      <c r="J580" s="369"/>
      <c r="K580" s="369">
        <v>5.43</v>
      </c>
      <c r="L580" s="360"/>
    </row>
    <row r="581" spans="1:12">
      <c r="A581" s="1104"/>
      <c r="B581" s="1132"/>
      <c r="C581" s="1204"/>
      <c r="D581" s="1146" t="s">
        <v>13370</v>
      </c>
      <c r="E581" s="371"/>
      <c r="F581" s="371"/>
      <c r="G581" s="1205"/>
      <c r="H581" s="1183"/>
      <c r="I581" s="1183"/>
      <c r="J581" s="371"/>
      <c r="K581" s="1206">
        <f>SUM(K582)</f>
        <v>553.17999999999995</v>
      </c>
      <c r="L581" s="368" t="s">
        <v>275</v>
      </c>
    </row>
    <row r="582" spans="1:12">
      <c r="A582" s="1104"/>
      <c r="B582" s="360"/>
      <c r="C582" s="361"/>
      <c r="D582" s="370" t="s">
        <v>13371</v>
      </c>
      <c r="E582" s="372"/>
      <c r="F582" s="369"/>
      <c r="G582" s="369"/>
      <c r="H582" s="369"/>
      <c r="I582" s="369"/>
      <c r="J582" s="369"/>
      <c r="K582" s="369">
        <v>553.17999999999995</v>
      </c>
      <c r="L582" s="360"/>
    </row>
    <row r="583" spans="1:12" ht="12.95">
      <c r="A583" s="1104"/>
      <c r="B583" s="591" t="s">
        <v>205</v>
      </c>
      <c r="C583" s="592"/>
      <c r="D583" s="593" t="s">
        <v>13372</v>
      </c>
      <c r="E583" s="594"/>
      <c r="F583" s="592"/>
      <c r="G583" s="592"/>
      <c r="H583" s="592"/>
      <c r="I583" s="592"/>
      <c r="J583" s="592"/>
      <c r="K583" s="592"/>
      <c r="L583" s="592"/>
    </row>
    <row r="584" spans="1:12" ht="12.95">
      <c r="A584" s="1104"/>
      <c r="B584" s="664" t="s">
        <v>851</v>
      </c>
      <c r="C584" s="664"/>
      <c r="D584" s="665" t="s">
        <v>4698</v>
      </c>
      <c r="E584" s="666"/>
      <c r="F584" s="664"/>
      <c r="G584" s="664"/>
      <c r="H584" s="664"/>
      <c r="I584" s="664"/>
      <c r="J584" s="664"/>
      <c r="K584" s="664"/>
      <c r="L584" s="664"/>
    </row>
    <row r="585" spans="1:12" ht="24.95">
      <c r="A585" s="1104"/>
      <c r="B585" s="1132" t="s">
        <v>853</v>
      </c>
      <c r="C585" s="1155" t="s">
        <v>13373</v>
      </c>
      <c r="D585" s="1109" t="s">
        <v>13374</v>
      </c>
      <c r="E585" s="1161"/>
      <c r="F585" s="1161"/>
      <c r="G585" s="1161"/>
      <c r="H585" s="1161"/>
      <c r="I585" s="1161"/>
      <c r="J585" s="588"/>
      <c r="K585" s="615">
        <f>SUM(K586:K588)</f>
        <v>21.48</v>
      </c>
      <c r="L585" s="376" t="s">
        <v>347</v>
      </c>
    </row>
    <row r="586" spans="1:12">
      <c r="A586" s="1104"/>
      <c r="B586" s="360"/>
      <c r="C586" s="360"/>
      <c r="D586" s="361" t="s">
        <v>13375</v>
      </c>
      <c r="E586" s="360"/>
      <c r="F586" s="360"/>
      <c r="G586" s="360"/>
      <c r="H586" s="360"/>
      <c r="I586" s="360"/>
      <c r="J586" s="360"/>
      <c r="K586" s="360">
        <v>6.95</v>
      </c>
      <c r="L586" s="360"/>
    </row>
    <row r="587" spans="1:12">
      <c r="A587" s="1104"/>
      <c r="B587" s="360"/>
      <c r="C587" s="360"/>
      <c r="D587" s="361" t="s">
        <v>13376</v>
      </c>
      <c r="E587" s="360"/>
      <c r="F587" s="360"/>
      <c r="G587" s="360"/>
      <c r="H587" s="360"/>
      <c r="I587" s="360"/>
      <c r="J587" s="360"/>
      <c r="K587" s="360">
        <v>7.39</v>
      </c>
      <c r="L587" s="360"/>
    </row>
    <row r="588" spans="1:12">
      <c r="A588" s="1104"/>
      <c r="B588" s="360"/>
      <c r="C588" s="360"/>
      <c r="D588" s="361" t="s">
        <v>13377</v>
      </c>
      <c r="E588" s="360"/>
      <c r="F588" s="360"/>
      <c r="G588" s="360"/>
      <c r="H588" s="360"/>
      <c r="I588" s="360"/>
      <c r="J588" s="360"/>
      <c r="K588" s="360">
        <v>7.14</v>
      </c>
      <c r="L588" s="360"/>
    </row>
    <row r="589" spans="1:12" ht="37.5">
      <c r="A589" s="1104"/>
      <c r="B589" s="1132" t="s">
        <v>874</v>
      </c>
      <c r="C589" s="1155" t="s">
        <v>13378</v>
      </c>
      <c r="D589" s="1109" t="s">
        <v>858</v>
      </c>
      <c r="E589" s="1161"/>
      <c r="F589" s="1161"/>
      <c r="G589" s="1161"/>
      <c r="H589" s="1161"/>
      <c r="I589" s="1161"/>
      <c r="J589" s="588"/>
      <c r="K589" s="615">
        <f>SUM(K590:K597)</f>
        <v>56.03</v>
      </c>
      <c r="L589" s="376" t="s">
        <v>347</v>
      </c>
    </row>
    <row r="590" spans="1:12">
      <c r="A590" s="1104"/>
      <c r="B590" s="360"/>
      <c r="C590" s="360"/>
      <c r="D590" s="361"/>
      <c r="E590" s="360" t="s">
        <v>13379</v>
      </c>
      <c r="F590" s="360"/>
      <c r="G590" s="360" t="s">
        <v>13380</v>
      </c>
      <c r="H590" s="360"/>
      <c r="I590" s="1104"/>
      <c r="J590" s="360"/>
      <c r="K590" s="360"/>
      <c r="L590" s="360"/>
    </row>
    <row r="591" spans="1:12">
      <c r="A591" s="1104"/>
      <c r="B591" s="360"/>
      <c r="C591" s="360"/>
      <c r="D591" s="361" t="s">
        <v>13375</v>
      </c>
      <c r="E591" s="360">
        <v>4.1500000000000004</v>
      </c>
      <c r="F591" s="360"/>
      <c r="G591" s="360">
        <v>1</v>
      </c>
      <c r="H591" s="360"/>
      <c r="I591" s="1104"/>
      <c r="J591" s="360"/>
      <c r="K591" s="360">
        <f>(E591*G591)</f>
        <v>4.1500000000000004</v>
      </c>
      <c r="L591" s="360"/>
    </row>
    <row r="592" spans="1:12">
      <c r="A592" s="1104"/>
      <c r="B592" s="360"/>
      <c r="C592" s="360"/>
      <c r="D592" s="361" t="s">
        <v>13376</v>
      </c>
      <c r="E592" s="360">
        <v>4.1500000000000004</v>
      </c>
      <c r="F592" s="360"/>
      <c r="G592" s="360">
        <v>1</v>
      </c>
      <c r="H592" s="360"/>
      <c r="I592" s="1104"/>
      <c r="J592" s="360"/>
      <c r="K592" s="360">
        <f t="shared" ref="K592:K597" si="13">(E592*G592)</f>
        <v>4.1500000000000004</v>
      </c>
      <c r="L592" s="360"/>
    </row>
    <row r="593" spans="1:12">
      <c r="A593" s="1104"/>
      <c r="B593" s="360"/>
      <c r="C593" s="360"/>
      <c r="D593" s="361" t="s">
        <v>13381</v>
      </c>
      <c r="E593" s="360">
        <v>1.3</v>
      </c>
      <c r="F593" s="360"/>
      <c r="G593" s="360">
        <v>8</v>
      </c>
      <c r="H593" s="360"/>
      <c r="I593" s="1104"/>
      <c r="J593" s="360"/>
      <c r="K593" s="360">
        <f t="shared" si="13"/>
        <v>10.4</v>
      </c>
      <c r="L593" s="360"/>
    </row>
    <row r="594" spans="1:12">
      <c r="A594" s="1104"/>
      <c r="B594" s="360"/>
      <c r="C594" s="360"/>
      <c r="D594" s="361" t="s">
        <v>13377</v>
      </c>
      <c r="E594" s="360">
        <v>5.07</v>
      </c>
      <c r="F594" s="360"/>
      <c r="G594" s="360">
        <v>1</v>
      </c>
      <c r="H594" s="360"/>
      <c r="I594" s="1104"/>
      <c r="J594" s="360"/>
      <c r="K594" s="360">
        <f t="shared" si="13"/>
        <v>5.07</v>
      </c>
      <c r="L594" s="360"/>
    </row>
    <row r="595" spans="1:12">
      <c r="A595" s="1104"/>
      <c r="B595" s="360"/>
      <c r="C595" s="360"/>
      <c r="D595" s="361" t="s">
        <v>13382</v>
      </c>
      <c r="E595" s="360">
        <v>13.36</v>
      </c>
      <c r="F595" s="360"/>
      <c r="G595" s="360">
        <v>1</v>
      </c>
      <c r="H595" s="360"/>
      <c r="I595" s="1104"/>
      <c r="J595" s="360"/>
      <c r="K595" s="360">
        <f t="shared" si="13"/>
        <v>13.36</v>
      </c>
      <c r="L595" s="360"/>
    </row>
    <row r="596" spans="1:12">
      <c r="A596" s="1104"/>
      <c r="B596" s="360"/>
      <c r="C596" s="360"/>
      <c r="D596" s="361" t="s">
        <v>13383</v>
      </c>
      <c r="E596" s="360">
        <v>1.675</v>
      </c>
      <c r="F596" s="360"/>
      <c r="G596" s="360">
        <v>4</v>
      </c>
      <c r="H596" s="360"/>
      <c r="I596" s="1104"/>
      <c r="J596" s="360"/>
      <c r="K596" s="360">
        <f t="shared" si="13"/>
        <v>6.7</v>
      </c>
      <c r="L596" s="360"/>
    </row>
    <row r="597" spans="1:12">
      <c r="A597" s="1104"/>
      <c r="B597" s="360"/>
      <c r="C597" s="360"/>
      <c r="D597" s="361" t="s">
        <v>13384</v>
      </c>
      <c r="E597" s="360">
        <v>12.2</v>
      </c>
      <c r="F597" s="360"/>
      <c r="G597" s="360">
        <v>1</v>
      </c>
      <c r="H597" s="360"/>
      <c r="I597" s="1104"/>
      <c r="J597" s="360"/>
      <c r="K597" s="360">
        <f t="shared" si="13"/>
        <v>12.2</v>
      </c>
      <c r="L597" s="360"/>
    </row>
    <row r="598" spans="1:12" ht="62.45">
      <c r="A598" s="1104"/>
      <c r="B598" s="1132" t="s">
        <v>13385</v>
      </c>
      <c r="C598" s="1155" t="s">
        <v>13386</v>
      </c>
      <c r="D598" s="1109" t="s">
        <v>869</v>
      </c>
      <c r="E598" s="1161"/>
      <c r="F598" s="1161"/>
      <c r="G598" s="1161"/>
      <c r="H598" s="1161"/>
      <c r="I598" s="1161"/>
      <c r="J598" s="588"/>
      <c r="K598" s="615">
        <f>SUM(K599:K603)</f>
        <v>25.57</v>
      </c>
      <c r="L598" s="376" t="s">
        <v>347</v>
      </c>
    </row>
    <row r="599" spans="1:12">
      <c r="A599" s="1104"/>
      <c r="B599" s="360"/>
      <c r="C599" s="1156"/>
      <c r="D599" s="361"/>
      <c r="E599" s="360" t="s">
        <v>13379</v>
      </c>
      <c r="F599" s="360"/>
      <c r="G599" s="360" t="s">
        <v>13380</v>
      </c>
      <c r="H599" s="1104"/>
      <c r="I599" s="1104"/>
      <c r="J599" s="362"/>
      <c r="K599" s="362"/>
      <c r="L599" s="360"/>
    </row>
    <row r="600" spans="1:12">
      <c r="A600" s="1104"/>
      <c r="B600" s="360"/>
      <c r="C600" s="1156"/>
      <c r="D600" s="361" t="s">
        <v>13375</v>
      </c>
      <c r="E600" s="1105">
        <v>4.1500000000000004</v>
      </c>
      <c r="F600" s="1105"/>
      <c r="G600" s="1105">
        <v>1</v>
      </c>
      <c r="H600" s="1104"/>
      <c r="I600" s="1104"/>
      <c r="J600" s="362"/>
      <c r="K600" s="362">
        <v>4.1500000000000004</v>
      </c>
      <c r="L600" s="360"/>
    </row>
    <row r="601" spans="1:12">
      <c r="A601" s="1104"/>
      <c r="B601" s="360"/>
      <c r="C601" s="1156"/>
      <c r="D601" s="361" t="s">
        <v>13376</v>
      </c>
      <c r="E601" s="1105">
        <v>4.1500000000000004</v>
      </c>
      <c r="F601" s="1105"/>
      <c r="G601" s="1105">
        <v>1</v>
      </c>
      <c r="H601" s="1104"/>
      <c r="I601" s="1104"/>
      <c r="J601" s="362"/>
      <c r="K601" s="362">
        <v>4.1500000000000004</v>
      </c>
      <c r="L601" s="360"/>
    </row>
    <row r="602" spans="1:12">
      <c r="A602" s="1104"/>
      <c r="B602" s="360"/>
      <c r="C602" s="1156"/>
      <c r="D602" s="361" t="s">
        <v>13377</v>
      </c>
      <c r="E602" s="1105">
        <v>5.07</v>
      </c>
      <c r="F602" s="1105"/>
      <c r="G602" s="1105">
        <v>1</v>
      </c>
      <c r="H602" s="1104"/>
      <c r="I602" s="1104"/>
      <c r="J602" s="362"/>
      <c r="K602" s="362">
        <v>5.07</v>
      </c>
      <c r="L602" s="360"/>
    </row>
    <row r="603" spans="1:12">
      <c r="A603" s="1104"/>
      <c r="B603" s="360"/>
      <c r="C603" s="1156"/>
      <c r="D603" s="361" t="s">
        <v>13384</v>
      </c>
      <c r="E603" s="1105">
        <v>12.2</v>
      </c>
      <c r="F603" s="1105"/>
      <c r="G603" s="1105">
        <v>1</v>
      </c>
      <c r="H603" s="1104"/>
      <c r="I603" s="1104"/>
      <c r="J603" s="362"/>
      <c r="K603" s="362">
        <v>12.2</v>
      </c>
      <c r="L603" s="360"/>
    </row>
    <row r="604" spans="1:12" ht="24.95">
      <c r="A604" s="1104"/>
      <c r="B604" s="1132"/>
      <c r="C604" s="1155" t="s">
        <v>13387</v>
      </c>
      <c r="D604" s="1109" t="s">
        <v>13388</v>
      </c>
      <c r="E604" s="1161"/>
      <c r="F604" s="1161"/>
      <c r="G604" s="1161"/>
      <c r="H604" s="1161"/>
      <c r="I604" s="1161"/>
      <c r="J604" s="588"/>
      <c r="K604" s="615">
        <f>SUM(K606:K608)</f>
        <v>26.68</v>
      </c>
      <c r="L604" s="376" t="s">
        <v>347</v>
      </c>
    </row>
    <row r="605" spans="1:12">
      <c r="A605" s="1104"/>
      <c r="B605" s="360"/>
      <c r="C605" s="1156"/>
      <c r="D605" s="361"/>
      <c r="E605" s="1104"/>
      <c r="F605" s="1178" t="s">
        <v>13261</v>
      </c>
      <c r="G605" s="1178" t="s">
        <v>13380</v>
      </c>
      <c r="H605" s="1104"/>
      <c r="I605" s="1104"/>
      <c r="J605" s="362"/>
      <c r="K605" s="362"/>
      <c r="L605" s="360"/>
    </row>
    <row r="606" spans="1:12">
      <c r="A606" s="1104"/>
      <c r="B606" s="360"/>
      <c r="C606" s="1156"/>
      <c r="D606" s="361" t="s">
        <v>13381</v>
      </c>
      <c r="E606" s="1104"/>
      <c r="F606" s="1178">
        <v>0.92</v>
      </c>
      <c r="G606" s="1178">
        <v>7</v>
      </c>
      <c r="H606" s="1104"/>
      <c r="I606" s="1104"/>
      <c r="J606" s="362"/>
      <c r="K606" s="362">
        <f>(F606*G606)</f>
        <v>6.44</v>
      </c>
      <c r="L606" s="360"/>
    </row>
    <row r="607" spans="1:12">
      <c r="A607" s="1104"/>
      <c r="B607" s="360"/>
      <c r="C607" s="1156"/>
      <c r="D607" s="361" t="s">
        <v>13382</v>
      </c>
      <c r="E607" s="1104"/>
      <c r="F607" s="1178">
        <v>0.92</v>
      </c>
      <c r="G607" s="1178">
        <v>10</v>
      </c>
      <c r="H607" s="1104"/>
      <c r="I607" s="1104"/>
      <c r="J607" s="362"/>
      <c r="K607" s="362">
        <f>(F607*G607)</f>
        <v>9.2000000000000011</v>
      </c>
      <c r="L607" s="360"/>
    </row>
    <row r="608" spans="1:12">
      <c r="A608" s="1104"/>
      <c r="B608" s="360"/>
      <c r="C608" s="1156"/>
      <c r="D608" s="361" t="s">
        <v>13383</v>
      </c>
      <c r="E608" s="1104"/>
      <c r="F608" s="1178">
        <v>0.92</v>
      </c>
      <c r="G608" s="1178">
        <v>12</v>
      </c>
      <c r="H608" s="1104"/>
      <c r="I608" s="1104"/>
      <c r="J608" s="362"/>
      <c r="K608" s="362">
        <f>(F608*G608)</f>
        <v>11.040000000000001</v>
      </c>
      <c r="L608" s="360"/>
    </row>
    <row r="609" spans="1:12" ht="24.95">
      <c r="A609" s="1104"/>
      <c r="B609" s="373"/>
      <c r="C609" s="1155" t="s">
        <v>13389</v>
      </c>
      <c r="D609" s="1109" t="s">
        <v>13390</v>
      </c>
      <c r="E609" s="1161"/>
      <c r="F609" s="1161"/>
      <c r="G609" s="1161"/>
      <c r="H609" s="1161"/>
      <c r="I609" s="1161"/>
      <c r="J609" s="588"/>
      <c r="K609" s="615">
        <f>SUM(K610:K611)</f>
        <v>56.830000000000005</v>
      </c>
      <c r="L609" s="376" t="s">
        <v>347</v>
      </c>
    </row>
    <row r="610" spans="1:12">
      <c r="A610" s="1104"/>
      <c r="B610" s="360"/>
      <c r="C610" s="1156"/>
      <c r="D610" s="1157" t="s">
        <v>13391</v>
      </c>
      <c r="E610" s="1104"/>
      <c r="F610" s="1104"/>
      <c r="G610" s="1104"/>
      <c r="H610" s="1104"/>
      <c r="I610" s="1104"/>
      <c r="J610" s="362"/>
      <c r="K610" s="362">
        <v>50.63</v>
      </c>
      <c r="L610" s="360"/>
    </row>
    <row r="611" spans="1:12">
      <c r="A611" s="1104"/>
      <c r="B611" s="360"/>
      <c r="C611" s="1156"/>
      <c r="D611" s="1157" t="s">
        <v>13392</v>
      </c>
      <c r="E611" s="1104"/>
      <c r="F611" s="1104"/>
      <c r="G611" s="1104"/>
      <c r="H611" s="1104"/>
      <c r="I611" s="1104"/>
      <c r="J611" s="362"/>
      <c r="K611" s="362">
        <v>6.2</v>
      </c>
      <c r="L611" s="360"/>
    </row>
    <row r="612" spans="1:12" ht="13.5" thickBot="1">
      <c r="A612" s="1104"/>
      <c r="B612" s="591" t="s">
        <v>193</v>
      </c>
      <c r="C612" s="592"/>
      <c r="D612" s="593" t="s">
        <v>4338</v>
      </c>
      <c r="E612" s="594"/>
      <c r="F612" s="594"/>
      <c r="G612" s="594"/>
      <c r="H612" s="594"/>
      <c r="I612" s="594"/>
      <c r="J612" s="620"/>
      <c r="K612" s="620"/>
      <c r="L612" s="621"/>
    </row>
    <row r="613" spans="1:12" ht="50.1">
      <c r="A613" s="1104"/>
      <c r="B613" s="1211"/>
      <c r="C613" s="1184" t="s">
        <v>13393</v>
      </c>
      <c r="D613" s="1192" t="s">
        <v>13394</v>
      </c>
      <c r="E613" s="1184"/>
      <c r="F613" s="1184"/>
      <c r="G613" s="1184"/>
      <c r="H613" s="1184"/>
      <c r="I613" s="1184"/>
      <c r="J613" s="1184"/>
      <c r="K613" s="1212">
        <f>SUM(K614:K615)</f>
        <v>2</v>
      </c>
      <c r="L613" s="1213" t="s">
        <v>322</v>
      </c>
    </row>
    <row r="614" spans="1:12">
      <c r="A614" s="1104"/>
      <c r="B614" s="1105"/>
      <c r="C614" s="1104"/>
      <c r="D614" s="1104" t="s">
        <v>13395</v>
      </c>
      <c r="E614" s="1104"/>
      <c r="F614" s="1104"/>
      <c r="G614" s="1104"/>
      <c r="H614" s="1104"/>
      <c r="I614" s="1104"/>
      <c r="J614" s="362"/>
      <c r="K614" s="362">
        <v>1</v>
      </c>
      <c r="L614" s="360"/>
    </row>
    <row r="615" spans="1:12" ht="12.95" thickBot="1">
      <c r="A615" s="1104"/>
      <c r="B615" s="1105"/>
      <c r="C615" s="1104"/>
      <c r="D615" s="1104" t="s">
        <v>13303</v>
      </c>
      <c r="E615" s="1104"/>
      <c r="F615" s="1104"/>
      <c r="G615" s="1104"/>
      <c r="H615" s="1104"/>
      <c r="I615" s="1104"/>
      <c r="J615" s="362"/>
      <c r="K615" s="362">
        <v>1</v>
      </c>
      <c r="L615" s="360"/>
    </row>
    <row r="616" spans="1:12" ht="50.1">
      <c r="A616" s="1104"/>
      <c r="B616" s="1214"/>
      <c r="C616" s="1161" t="s">
        <v>13396</v>
      </c>
      <c r="D616" s="1159" t="s">
        <v>613</v>
      </c>
      <c r="E616" s="1161"/>
      <c r="F616" s="1161"/>
      <c r="G616" s="1161"/>
      <c r="H616" s="1161"/>
      <c r="I616" s="1161"/>
      <c r="J616" s="1161"/>
      <c r="K616" s="667">
        <f>SUM(K617:K618)</f>
        <v>2</v>
      </c>
      <c r="L616" s="1215" t="s">
        <v>322</v>
      </c>
    </row>
    <row r="617" spans="1:12">
      <c r="A617" s="1104"/>
      <c r="B617" s="1105"/>
      <c r="C617" s="1104"/>
      <c r="D617" s="1104" t="s">
        <v>13283</v>
      </c>
      <c r="E617" s="1104"/>
      <c r="F617" s="1104"/>
      <c r="G617" s="1104"/>
      <c r="H617" s="1104"/>
      <c r="I617" s="1104"/>
      <c r="J617" s="362"/>
      <c r="K617" s="362">
        <v>1</v>
      </c>
      <c r="L617" s="360"/>
    </row>
    <row r="618" spans="1:12">
      <c r="A618" s="1104"/>
      <c r="B618" s="1105"/>
      <c r="C618" s="1104"/>
      <c r="D618" s="1104" t="s">
        <v>13333</v>
      </c>
      <c r="E618" s="1104"/>
      <c r="F618" s="1104"/>
      <c r="G618" s="1104"/>
      <c r="H618" s="1104"/>
      <c r="I618" s="1104"/>
      <c r="J618" s="362"/>
      <c r="K618" s="362">
        <v>1</v>
      </c>
      <c r="L618" s="360"/>
    </row>
    <row r="619" spans="1:12" ht="62.45">
      <c r="A619" s="1104"/>
      <c r="B619" s="1132"/>
      <c r="C619" s="1109" t="s">
        <v>13397</v>
      </c>
      <c r="D619" s="1109" t="s">
        <v>13398</v>
      </c>
      <c r="E619" s="1109"/>
      <c r="F619" s="1109"/>
      <c r="G619" s="1109"/>
      <c r="H619" s="1109"/>
      <c r="I619" s="1109"/>
      <c r="J619" s="1109"/>
      <c r="K619" s="615">
        <f>SUM(K620)</f>
        <v>2</v>
      </c>
      <c r="L619" s="1127" t="s">
        <v>322</v>
      </c>
    </row>
    <row r="620" spans="1:12">
      <c r="A620" s="1104"/>
      <c r="B620" s="360"/>
      <c r="C620" s="360"/>
      <c r="D620" s="1126" t="s">
        <v>13288</v>
      </c>
      <c r="E620" s="1104"/>
      <c r="F620" s="1104"/>
      <c r="G620" s="1104"/>
      <c r="H620" s="1104"/>
      <c r="I620" s="1104"/>
      <c r="J620" s="362"/>
      <c r="K620" s="362">
        <v>2</v>
      </c>
      <c r="L620" s="360"/>
    </row>
    <row r="621" spans="1:12" ht="62.45">
      <c r="A621" s="1104"/>
      <c r="B621" s="1132"/>
      <c r="C621" s="1109" t="s">
        <v>13399</v>
      </c>
      <c r="D621" s="1109" t="s">
        <v>13400</v>
      </c>
      <c r="E621" s="1109"/>
      <c r="F621" s="1109"/>
      <c r="G621" s="1109"/>
      <c r="H621" s="1109"/>
      <c r="I621" s="1109"/>
      <c r="J621" s="1109"/>
      <c r="K621" s="615">
        <f>SUM(K622)</f>
        <v>1</v>
      </c>
      <c r="L621" s="1127" t="s">
        <v>322</v>
      </c>
    </row>
    <row r="622" spans="1:12" ht="12.95" thickBot="1">
      <c r="A622" s="1104"/>
      <c r="B622" s="360"/>
      <c r="C622" s="360"/>
      <c r="D622" s="1149" t="s">
        <v>13401</v>
      </c>
      <c r="E622" s="1216"/>
      <c r="F622" s="1216"/>
      <c r="G622" s="1216"/>
      <c r="H622" s="1134"/>
      <c r="I622" s="1134"/>
      <c r="J622" s="372"/>
      <c r="K622" s="372">
        <v>1</v>
      </c>
      <c r="L622" s="360"/>
    </row>
    <row r="623" spans="1:12" ht="50.1">
      <c r="A623" s="1104"/>
      <c r="B623" s="1214"/>
      <c r="C623" s="1161"/>
      <c r="D623" s="1217" t="s">
        <v>13402</v>
      </c>
      <c r="E623" s="1183"/>
      <c r="F623" s="1183"/>
      <c r="G623" s="1183"/>
      <c r="H623" s="1183"/>
      <c r="I623" s="1183"/>
      <c r="J623" s="1183"/>
      <c r="K623" s="668">
        <f>SUM(K624)</f>
        <v>1</v>
      </c>
      <c r="L623" s="1218" t="s">
        <v>322</v>
      </c>
    </row>
    <row r="624" spans="1:12" ht="12.95" thickBot="1">
      <c r="A624" s="1104"/>
      <c r="B624" s="360"/>
      <c r="C624" s="360"/>
      <c r="D624" s="1149" t="s">
        <v>13192</v>
      </c>
      <c r="E624" s="1149"/>
      <c r="F624" s="1149"/>
      <c r="G624" s="1149"/>
      <c r="H624" s="1134"/>
      <c r="I624" s="1134"/>
      <c r="J624" s="372"/>
      <c r="K624" s="372">
        <v>1</v>
      </c>
      <c r="L624" s="360"/>
    </row>
    <row r="625" spans="1:12" ht="50.1">
      <c r="A625" s="1104"/>
      <c r="B625" s="1211"/>
      <c r="C625" s="1184"/>
      <c r="D625" s="1192" t="s">
        <v>616</v>
      </c>
      <c r="E625" s="1184"/>
      <c r="F625" s="1184"/>
      <c r="G625" s="1184"/>
      <c r="H625" s="1184"/>
      <c r="I625" s="1184"/>
      <c r="J625" s="1184"/>
      <c r="K625" s="1212">
        <f>SUM(K626)</f>
        <v>2</v>
      </c>
      <c r="L625" s="1213" t="s">
        <v>322</v>
      </c>
    </row>
    <row r="626" spans="1:12">
      <c r="A626" s="1104"/>
      <c r="B626" s="1123"/>
      <c r="C626" s="1123"/>
      <c r="D626" s="1151" t="s">
        <v>13196</v>
      </c>
      <c r="E626" s="1151"/>
      <c r="F626" s="1151"/>
      <c r="G626" s="1151"/>
      <c r="H626" s="1152"/>
      <c r="I626" s="1152"/>
      <c r="J626" s="1125"/>
      <c r="K626" s="1125">
        <v>2</v>
      </c>
      <c r="L626" s="1123"/>
    </row>
    <row r="627" spans="1:12" ht="12.95" thickBot="1">
      <c r="A627" s="1104"/>
      <c r="B627" s="669" t="s">
        <v>617</v>
      </c>
      <c r="C627" s="670"/>
      <c r="D627" s="671" t="s">
        <v>13403</v>
      </c>
      <c r="E627" s="1219"/>
      <c r="F627" s="1219"/>
      <c r="G627" s="1219"/>
      <c r="H627" s="1220"/>
      <c r="I627" s="1220"/>
      <c r="J627" s="672"/>
      <c r="K627" s="672"/>
      <c r="L627" s="673"/>
    </row>
    <row r="628" spans="1:12" ht="87.6">
      <c r="A628" s="1104"/>
      <c r="B628" s="1132"/>
      <c r="C628" s="1109" t="s">
        <v>13404</v>
      </c>
      <c r="D628" s="1109" t="s">
        <v>4365</v>
      </c>
      <c r="E628" s="1109"/>
      <c r="F628" s="1109"/>
      <c r="G628" s="1109"/>
      <c r="H628" s="1109"/>
      <c r="I628" s="1109"/>
      <c r="J628" s="1109"/>
      <c r="K628" s="667">
        <f>SUM(K629:K630)</f>
        <v>4</v>
      </c>
      <c r="L628" s="1166" t="s">
        <v>322</v>
      </c>
    </row>
    <row r="629" spans="1:12">
      <c r="A629" s="1104"/>
      <c r="B629" s="360"/>
      <c r="C629" s="360"/>
      <c r="D629" s="1126" t="s">
        <v>13149</v>
      </c>
      <c r="E629" s="1104"/>
      <c r="F629" s="1104"/>
      <c r="G629" s="1104"/>
      <c r="H629" s="1104"/>
      <c r="I629" s="1104"/>
      <c r="J629" s="362"/>
      <c r="K629" s="362">
        <v>1</v>
      </c>
      <c r="L629" s="360"/>
    </row>
    <row r="630" spans="1:12">
      <c r="A630" s="1104"/>
      <c r="B630" s="360"/>
      <c r="C630" s="360"/>
      <c r="D630" s="1126" t="s">
        <v>13405</v>
      </c>
      <c r="E630" s="1104"/>
      <c r="F630" s="1104"/>
      <c r="G630" s="1104"/>
      <c r="H630" s="1104"/>
      <c r="I630" s="1104"/>
      <c r="J630" s="362"/>
      <c r="K630" s="362">
        <v>3</v>
      </c>
      <c r="L630" s="360"/>
    </row>
    <row r="631" spans="1:12" ht="87.6">
      <c r="A631" s="1104"/>
      <c r="B631" s="1132"/>
      <c r="C631" s="1109" t="s">
        <v>13406</v>
      </c>
      <c r="D631" s="1109" t="s">
        <v>624</v>
      </c>
      <c r="E631" s="1109"/>
      <c r="F631" s="1109"/>
      <c r="G631" s="1109"/>
      <c r="H631" s="1109"/>
      <c r="I631" s="1109"/>
      <c r="J631" s="1109"/>
      <c r="K631" s="615">
        <f>SUM(K632)</f>
        <v>1</v>
      </c>
      <c r="L631" s="1166" t="s">
        <v>322</v>
      </c>
    </row>
    <row r="632" spans="1:12">
      <c r="A632" s="1104"/>
      <c r="B632" s="360"/>
      <c r="C632" s="590"/>
      <c r="D632" s="1126" t="s">
        <v>13171</v>
      </c>
      <c r="E632" s="1104"/>
      <c r="F632" s="1104"/>
      <c r="G632" s="1104"/>
      <c r="H632" s="1104"/>
      <c r="I632" s="1104"/>
      <c r="J632" s="362"/>
      <c r="K632" s="362">
        <v>1</v>
      </c>
      <c r="L632" s="360"/>
    </row>
    <row r="633" spans="1:12" ht="87.6">
      <c r="A633" s="1104"/>
      <c r="B633" s="1132"/>
      <c r="C633" s="1109" t="s">
        <v>13407</v>
      </c>
      <c r="D633" s="1109" t="s">
        <v>4381</v>
      </c>
      <c r="E633" s="1109"/>
      <c r="F633" s="1109"/>
      <c r="G633" s="1109"/>
      <c r="H633" s="1109"/>
      <c r="I633" s="1109"/>
      <c r="J633" s="1109"/>
      <c r="K633" s="615">
        <f>SUM(K634)</f>
        <v>1</v>
      </c>
      <c r="L633" s="1166" t="s">
        <v>322</v>
      </c>
    </row>
    <row r="634" spans="1:12">
      <c r="A634" s="1104"/>
      <c r="B634" s="360"/>
      <c r="C634" s="590"/>
      <c r="D634" s="361" t="s">
        <v>13194</v>
      </c>
      <c r="E634" s="1104"/>
      <c r="F634" s="1104"/>
      <c r="G634" s="1104"/>
      <c r="H634" s="1104"/>
      <c r="I634" s="1104"/>
      <c r="J634" s="362"/>
      <c r="K634" s="362">
        <v>1</v>
      </c>
      <c r="L634" s="360"/>
    </row>
    <row r="635" spans="1:12" ht="87.6">
      <c r="A635" s="1104"/>
      <c r="B635" s="1132"/>
      <c r="C635" s="1109" t="s">
        <v>13408</v>
      </c>
      <c r="D635" s="1109" t="s">
        <v>630</v>
      </c>
      <c r="E635" s="1109"/>
      <c r="F635" s="1109"/>
      <c r="G635" s="1109"/>
      <c r="H635" s="1109"/>
      <c r="I635" s="1109"/>
      <c r="J635" s="1109"/>
      <c r="K635" s="615">
        <f>SUM(K636)</f>
        <v>1</v>
      </c>
      <c r="L635" s="1166" t="s">
        <v>322</v>
      </c>
    </row>
    <row r="636" spans="1:12">
      <c r="A636" s="1104"/>
      <c r="B636" s="360"/>
      <c r="C636" s="590"/>
      <c r="D636" s="361" t="s">
        <v>13409</v>
      </c>
      <c r="E636" s="1104"/>
      <c r="F636" s="1104"/>
      <c r="G636" s="1104"/>
      <c r="H636" s="1104"/>
      <c r="I636" s="1104"/>
      <c r="J636" s="362"/>
      <c r="K636" s="362">
        <v>1</v>
      </c>
      <c r="L636" s="360"/>
    </row>
    <row r="637" spans="1:12" ht="99.95">
      <c r="A637" s="1104"/>
      <c r="B637" s="1132"/>
      <c r="C637" s="1109" t="s">
        <v>13410</v>
      </c>
      <c r="D637" s="1109" t="s">
        <v>633</v>
      </c>
      <c r="E637" s="1109"/>
      <c r="F637" s="1109"/>
      <c r="G637" s="1109"/>
      <c r="H637" s="1109"/>
      <c r="I637" s="1109"/>
      <c r="J637" s="1109"/>
      <c r="K637" s="615">
        <f>SUM(K638:K639)</f>
        <v>5</v>
      </c>
      <c r="L637" s="1166" t="s">
        <v>322</v>
      </c>
    </row>
    <row r="638" spans="1:12">
      <c r="A638" s="1104"/>
      <c r="B638" s="360"/>
      <c r="C638" s="590"/>
      <c r="D638" s="361" t="s">
        <v>13411</v>
      </c>
      <c r="E638" s="1104"/>
      <c r="F638" s="1104"/>
      <c r="G638" s="1104"/>
      <c r="H638" s="1104"/>
      <c r="I638" s="1104"/>
      <c r="J638" s="362"/>
      <c r="K638" s="362">
        <v>4</v>
      </c>
      <c r="L638" s="360"/>
    </row>
    <row r="639" spans="1:12">
      <c r="A639" s="1104"/>
      <c r="B639" s="360"/>
      <c r="C639" s="590"/>
      <c r="D639" s="361" t="s">
        <v>13102</v>
      </c>
      <c r="E639" s="1104"/>
      <c r="F639" s="1104"/>
      <c r="G639" s="1104"/>
      <c r="H639" s="1104"/>
      <c r="I639" s="1104"/>
      <c r="J639" s="362"/>
      <c r="K639" s="362">
        <v>1</v>
      </c>
      <c r="L639" s="360"/>
    </row>
    <row r="640" spans="1:12" ht="62.45">
      <c r="A640" s="1104"/>
      <c r="B640" s="1132"/>
      <c r="C640" s="1109" t="s">
        <v>13412</v>
      </c>
      <c r="D640" s="1109" t="s">
        <v>636</v>
      </c>
      <c r="E640" s="1109"/>
      <c r="F640" s="1109"/>
      <c r="G640" s="1109"/>
      <c r="H640" s="1109"/>
      <c r="I640" s="1109"/>
      <c r="J640" s="1109"/>
      <c r="K640" s="615">
        <f>SUM(K641:K642)</f>
        <v>7</v>
      </c>
      <c r="L640" s="1166" t="s">
        <v>322</v>
      </c>
    </row>
    <row r="641" spans="1:256">
      <c r="A641" s="1104"/>
      <c r="B641" s="360"/>
      <c r="C641" s="360"/>
      <c r="D641" s="361" t="s">
        <v>13413</v>
      </c>
      <c r="E641" s="1104"/>
      <c r="F641" s="1104"/>
      <c r="G641" s="1104"/>
      <c r="H641" s="1104"/>
      <c r="I641" s="1104"/>
      <c r="J641" s="362"/>
      <c r="K641" s="362">
        <v>5</v>
      </c>
      <c r="L641" s="360"/>
    </row>
    <row r="642" spans="1:256">
      <c r="A642" s="1104"/>
      <c r="B642" s="360"/>
      <c r="C642" s="360"/>
      <c r="D642" s="361" t="s">
        <v>13414</v>
      </c>
      <c r="E642" s="1104"/>
      <c r="F642" s="1104"/>
      <c r="G642" s="1104"/>
      <c r="H642" s="1104"/>
      <c r="I642" s="1104"/>
      <c r="J642" s="362"/>
      <c r="K642" s="362">
        <v>2</v>
      </c>
      <c r="L642" s="360"/>
    </row>
    <row r="643" spans="1:256">
      <c r="A643" s="1104"/>
      <c r="B643" s="669" t="s">
        <v>11228</v>
      </c>
      <c r="C643" s="670"/>
      <c r="D643" s="671" t="s">
        <v>4396</v>
      </c>
      <c r="E643" s="1219"/>
      <c r="F643" s="1219"/>
      <c r="G643" s="1219"/>
      <c r="H643" s="1220"/>
      <c r="I643" s="672"/>
      <c r="J643" s="672"/>
      <c r="K643" s="672"/>
      <c r="L643" s="673"/>
    </row>
    <row r="644" spans="1:256" ht="50.1">
      <c r="A644" s="1104"/>
      <c r="B644" s="1132"/>
      <c r="C644" s="1109" t="s">
        <v>13415</v>
      </c>
      <c r="D644" s="1109" t="s">
        <v>641</v>
      </c>
      <c r="E644" s="1109"/>
      <c r="F644" s="1109"/>
      <c r="G644" s="1109"/>
      <c r="H644" s="1109"/>
      <c r="I644" s="1109"/>
      <c r="J644" s="1109"/>
      <c r="K644" s="615">
        <f>SUM(K645)</f>
        <v>1</v>
      </c>
      <c r="L644" s="1166" t="s">
        <v>322</v>
      </c>
    </row>
    <row r="645" spans="1:256">
      <c r="A645" s="1104"/>
      <c r="B645" s="360"/>
      <c r="C645" s="360"/>
      <c r="D645" s="361" t="s">
        <v>13409</v>
      </c>
      <c r="E645" s="1104"/>
      <c r="F645" s="1104"/>
      <c r="G645" s="1104"/>
      <c r="H645" s="1104"/>
      <c r="I645" s="1104"/>
      <c r="J645" s="362"/>
      <c r="K645" s="362">
        <v>1</v>
      </c>
      <c r="L645" s="360"/>
    </row>
    <row r="646" spans="1:256" ht="13.5" thickBot="1">
      <c r="A646" s="1104"/>
      <c r="B646" s="591" t="s">
        <v>195</v>
      </c>
      <c r="C646" s="592"/>
      <c r="D646" s="593" t="s">
        <v>4405</v>
      </c>
      <c r="E646" s="592"/>
      <c r="F646" s="592"/>
      <c r="G646" s="592"/>
      <c r="H646" s="592"/>
      <c r="I646" s="592"/>
      <c r="J646" s="592"/>
      <c r="K646" s="592"/>
      <c r="L646" s="595"/>
    </row>
    <row r="647" spans="1:256">
      <c r="A647" s="1104"/>
      <c r="B647" s="1214" t="s">
        <v>11270</v>
      </c>
      <c r="C647" s="1161" t="s">
        <v>645</v>
      </c>
      <c r="D647" s="1161" t="s">
        <v>13416</v>
      </c>
      <c r="E647" s="1161"/>
      <c r="F647" s="1161"/>
      <c r="G647" s="1161"/>
      <c r="H647" s="1161"/>
      <c r="I647" s="1161"/>
      <c r="J647" s="588"/>
      <c r="K647" s="667">
        <f>SUM(K649:K655)</f>
        <v>16.236000000000004</v>
      </c>
      <c r="L647" s="637" t="s">
        <v>275</v>
      </c>
    </row>
    <row r="648" spans="1:256">
      <c r="A648" s="1104"/>
      <c r="B648" s="360"/>
      <c r="C648" s="360"/>
      <c r="D648" s="361"/>
      <c r="E648" s="1194" t="s">
        <v>13260</v>
      </c>
      <c r="F648" s="1194" t="s">
        <v>13261</v>
      </c>
      <c r="G648" s="1194" t="s">
        <v>13380</v>
      </c>
      <c r="H648" s="1104"/>
      <c r="I648" s="1104"/>
      <c r="J648" s="362"/>
      <c r="K648" s="362"/>
      <c r="L648" s="360"/>
    </row>
    <row r="649" spans="1:256">
      <c r="A649" s="1104"/>
      <c r="B649" s="360"/>
      <c r="C649" s="360"/>
      <c r="D649" s="361" t="s">
        <v>13417</v>
      </c>
      <c r="E649" s="1104">
        <v>0.6</v>
      </c>
      <c r="F649" s="1104">
        <v>0.9</v>
      </c>
      <c r="G649" s="1104">
        <v>2</v>
      </c>
      <c r="H649" s="1104"/>
      <c r="I649" s="1104"/>
      <c r="J649" s="362"/>
      <c r="K649" s="362">
        <f t="shared" ref="K649:K655" si="14">(E649*F649)*G649</f>
        <v>1.08</v>
      </c>
      <c r="L649" s="360"/>
    </row>
    <row r="650" spans="1:256">
      <c r="A650" s="139"/>
      <c r="B650" s="360"/>
      <c r="C650" s="360"/>
      <c r="D650" s="361" t="s">
        <v>13418</v>
      </c>
      <c r="E650" s="1104">
        <v>0.6</v>
      </c>
      <c r="F650" s="1104">
        <v>0.9</v>
      </c>
      <c r="G650" s="1104">
        <v>8</v>
      </c>
      <c r="H650" s="1104"/>
      <c r="I650" s="1104"/>
      <c r="J650" s="362"/>
      <c r="K650" s="362">
        <f t="shared" si="14"/>
        <v>4.32</v>
      </c>
      <c r="L650" s="360"/>
      <c r="M650" s="359"/>
      <c r="N650" s="359"/>
      <c r="O650" s="359"/>
      <c r="P650" s="359"/>
      <c r="Q650" s="359"/>
      <c r="R650" s="359"/>
      <c r="S650" s="359"/>
      <c r="T650" s="359"/>
      <c r="U650" s="359"/>
      <c r="V650" s="359"/>
      <c r="W650" s="359"/>
      <c r="X650" s="359"/>
      <c r="Y650" s="359"/>
      <c r="Z650" s="359"/>
      <c r="AA650" s="359"/>
      <c r="AB650" s="359"/>
      <c r="AC650" s="359"/>
      <c r="AD650" s="359"/>
      <c r="AE650" s="359"/>
      <c r="AF650" s="359"/>
      <c r="AG650" s="359"/>
      <c r="AH650" s="359"/>
      <c r="AI650" s="359"/>
      <c r="AJ650" s="359"/>
      <c r="AK650" s="359"/>
      <c r="AL650" s="359"/>
      <c r="AM650" s="359"/>
      <c r="AN650" s="359"/>
      <c r="AO650" s="359"/>
      <c r="AP650" s="359"/>
      <c r="AQ650" s="359"/>
      <c r="AR650" s="359"/>
      <c r="AS650" s="359"/>
      <c r="AT650" s="359"/>
      <c r="AU650" s="359"/>
      <c r="AV650" s="359"/>
      <c r="AW650" s="359"/>
      <c r="AX650" s="359"/>
      <c r="AY650" s="359"/>
      <c r="AZ650" s="359"/>
      <c r="BA650" s="359"/>
      <c r="BB650" s="359"/>
      <c r="BC650" s="359"/>
      <c r="BD650" s="359"/>
      <c r="BE650" s="359"/>
      <c r="BF650" s="359"/>
      <c r="BG650" s="359"/>
      <c r="BH650" s="359"/>
      <c r="BI650" s="359"/>
      <c r="BJ650" s="359"/>
      <c r="BK650" s="359"/>
      <c r="BL650" s="359"/>
      <c r="BM650" s="359"/>
      <c r="BN650" s="359"/>
      <c r="BO650" s="359"/>
      <c r="BP650" s="359"/>
      <c r="BQ650" s="359"/>
      <c r="BR650" s="359"/>
      <c r="BS650" s="359"/>
      <c r="BT650" s="359"/>
      <c r="BU650" s="359"/>
      <c r="BV650" s="359"/>
      <c r="BW650" s="359"/>
      <c r="BX650" s="359"/>
      <c r="BY650" s="359"/>
      <c r="BZ650" s="359"/>
      <c r="CA650" s="359"/>
      <c r="CB650" s="359"/>
      <c r="CC650" s="359"/>
      <c r="CD650" s="359"/>
      <c r="CE650" s="359"/>
      <c r="CF650" s="359"/>
      <c r="CG650" s="359"/>
      <c r="CH650" s="359"/>
      <c r="CI650" s="359"/>
      <c r="CJ650" s="359"/>
      <c r="CK650" s="359"/>
      <c r="CL650" s="359"/>
      <c r="CM650" s="359"/>
      <c r="CN650" s="359"/>
      <c r="CO650" s="359"/>
      <c r="CP650" s="359"/>
      <c r="CQ650" s="359"/>
      <c r="CR650" s="359"/>
      <c r="CS650" s="359"/>
      <c r="CT650" s="359"/>
      <c r="CU650" s="359"/>
      <c r="CV650" s="359"/>
      <c r="CW650" s="359"/>
      <c r="CX650" s="359"/>
      <c r="CY650" s="359"/>
      <c r="CZ650" s="359"/>
      <c r="DA650" s="359"/>
      <c r="DB650" s="359"/>
      <c r="DC650" s="359"/>
      <c r="DD650" s="359"/>
      <c r="DE650" s="359"/>
      <c r="DF650" s="359"/>
      <c r="DG650" s="359"/>
      <c r="DH650" s="359"/>
      <c r="DI650" s="359"/>
      <c r="DJ650" s="359"/>
      <c r="DK650" s="359"/>
      <c r="DL650" s="359"/>
      <c r="DM650" s="359"/>
      <c r="DN650" s="359"/>
      <c r="DO650" s="359"/>
      <c r="DP650" s="359"/>
      <c r="DQ650" s="359"/>
      <c r="DR650" s="359"/>
      <c r="DS650" s="359"/>
      <c r="DT650" s="359"/>
      <c r="DU650" s="359"/>
      <c r="DV650" s="359"/>
      <c r="DW650" s="359"/>
      <c r="DX650" s="359"/>
      <c r="DY650" s="359"/>
      <c r="DZ650" s="359"/>
      <c r="EA650" s="359"/>
      <c r="EB650" s="359"/>
      <c r="EC650" s="359"/>
      <c r="ED650" s="359"/>
      <c r="EE650" s="359"/>
      <c r="EF650" s="359"/>
      <c r="EG650" s="359"/>
      <c r="EH650" s="359"/>
      <c r="EI650" s="359"/>
      <c r="EJ650" s="359"/>
      <c r="EK650" s="359"/>
      <c r="EL650" s="359"/>
      <c r="EM650" s="359"/>
      <c r="EN650" s="359"/>
      <c r="EO650" s="359"/>
      <c r="EP650" s="359"/>
      <c r="EQ650" s="359"/>
      <c r="ER650" s="359"/>
      <c r="ES650" s="359"/>
      <c r="ET650" s="359"/>
      <c r="EU650" s="359"/>
      <c r="EV650" s="359"/>
      <c r="EW650" s="359"/>
      <c r="EX650" s="359"/>
      <c r="EY650" s="359"/>
      <c r="EZ650" s="359"/>
      <c r="FA650" s="359"/>
      <c r="FB650" s="359"/>
      <c r="FC650" s="359"/>
      <c r="FD650" s="359"/>
      <c r="FE650" s="359"/>
      <c r="FF650" s="359"/>
      <c r="FG650" s="359"/>
      <c r="FH650" s="359"/>
      <c r="FI650" s="359"/>
      <c r="FJ650" s="359"/>
      <c r="FK650" s="359"/>
      <c r="FL650" s="359"/>
      <c r="FM650" s="359"/>
      <c r="FN650" s="359"/>
      <c r="FO650" s="359"/>
      <c r="FP650" s="359"/>
      <c r="FQ650" s="359"/>
      <c r="FR650" s="359"/>
      <c r="FS650" s="359"/>
      <c r="FT650" s="359"/>
      <c r="FU650" s="359"/>
      <c r="FV650" s="359"/>
      <c r="FW650" s="359"/>
      <c r="FX650" s="359"/>
      <c r="FY650" s="359"/>
      <c r="FZ650" s="359"/>
      <c r="GA650" s="359"/>
      <c r="GB650" s="359"/>
      <c r="GC650" s="359"/>
      <c r="GD650" s="359"/>
      <c r="GE650" s="359"/>
      <c r="GF650" s="359"/>
      <c r="GG650" s="359"/>
      <c r="GH650" s="359"/>
      <c r="GI650" s="359"/>
      <c r="GJ650" s="359"/>
      <c r="GK650" s="359"/>
      <c r="GL650" s="359"/>
      <c r="GM650" s="359"/>
      <c r="GN650" s="359"/>
      <c r="GO650" s="359"/>
      <c r="GP650" s="359"/>
      <c r="GQ650" s="359"/>
      <c r="GR650" s="359"/>
      <c r="GS650" s="359"/>
      <c r="GT650" s="359"/>
      <c r="GU650" s="359"/>
      <c r="GV650" s="359"/>
      <c r="GW650" s="359"/>
      <c r="GX650" s="359"/>
      <c r="GY650" s="359"/>
      <c r="GZ650" s="359"/>
      <c r="HA650" s="359"/>
      <c r="HB650" s="359"/>
      <c r="HC650" s="359"/>
      <c r="HD650" s="359"/>
      <c r="HE650" s="359"/>
      <c r="HF650" s="359"/>
      <c r="HG650" s="359"/>
      <c r="HH650" s="359"/>
      <c r="HI650" s="359"/>
      <c r="HJ650" s="359"/>
      <c r="HK650" s="359"/>
      <c r="HL650" s="359"/>
      <c r="HM650" s="359"/>
      <c r="HN650" s="359"/>
      <c r="HO650" s="359"/>
      <c r="HP650" s="359"/>
      <c r="HQ650" s="359"/>
      <c r="HR650" s="359"/>
      <c r="HS650" s="359"/>
      <c r="HT650" s="359"/>
      <c r="HU650" s="359"/>
      <c r="HV650" s="359"/>
      <c r="HW650" s="359"/>
      <c r="HX650" s="359"/>
      <c r="HY650" s="359"/>
      <c r="HZ650" s="359"/>
      <c r="IA650" s="359"/>
      <c r="IB650" s="359"/>
      <c r="IC650" s="359"/>
      <c r="ID650" s="359"/>
      <c r="IE650" s="359"/>
      <c r="IF650" s="359"/>
      <c r="IG650" s="359"/>
      <c r="IH650" s="359"/>
      <c r="II650" s="359"/>
      <c r="IJ650" s="359"/>
      <c r="IK650" s="359"/>
      <c r="IL650" s="359"/>
      <c r="IM650" s="359"/>
      <c r="IN650" s="359"/>
      <c r="IO650" s="359"/>
      <c r="IP650" s="359"/>
      <c r="IQ650" s="359"/>
      <c r="IR650" s="359"/>
      <c r="IS650" s="359"/>
      <c r="IT650" s="359"/>
      <c r="IU650" s="359"/>
      <c r="IV650" s="359"/>
    </row>
    <row r="651" spans="1:256">
      <c r="A651" s="139"/>
      <c r="B651" s="360"/>
      <c r="C651" s="360"/>
      <c r="D651" s="361" t="s">
        <v>13418</v>
      </c>
      <c r="E651" s="1104">
        <v>0.8</v>
      </c>
      <c r="F651" s="1104">
        <v>1.9</v>
      </c>
      <c r="G651" s="1104">
        <v>2</v>
      </c>
      <c r="H651" s="1104"/>
      <c r="I651" s="1104"/>
      <c r="J651" s="362"/>
      <c r="K651" s="362">
        <f t="shared" si="14"/>
        <v>3.04</v>
      </c>
      <c r="L651" s="360"/>
      <c r="M651" s="359"/>
      <c r="N651" s="359"/>
      <c r="O651" s="359"/>
      <c r="P651" s="359"/>
      <c r="Q651" s="359"/>
      <c r="R651" s="359"/>
      <c r="S651" s="359"/>
      <c r="T651" s="359"/>
      <c r="U651" s="359"/>
      <c r="V651" s="359"/>
      <c r="W651" s="359"/>
      <c r="X651" s="359"/>
      <c r="Y651" s="359"/>
      <c r="Z651" s="359"/>
      <c r="AA651" s="359"/>
      <c r="AB651" s="359"/>
      <c r="AC651" s="359"/>
      <c r="AD651" s="359"/>
      <c r="AE651" s="359"/>
      <c r="AF651" s="359"/>
      <c r="AG651" s="359"/>
      <c r="AH651" s="359"/>
      <c r="AI651" s="359"/>
      <c r="AJ651" s="359"/>
      <c r="AK651" s="359"/>
      <c r="AL651" s="359"/>
      <c r="AM651" s="359"/>
      <c r="AN651" s="359"/>
      <c r="AO651" s="359"/>
      <c r="AP651" s="359"/>
      <c r="AQ651" s="359"/>
      <c r="AR651" s="359"/>
      <c r="AS651" s="359"/>
      <c r="AT651" s="359"/>
      <c r="AU651" s="359"/>
      <c r="AV651" s="359"/>
      <c r="AW651" s="359"/>
      <c r="AX651" s="359"/>
      <c r="AY651" s="359"/>
      <c r="AZ651" s="359"/>
      <c r="BA651" s="359"/>
      <c r="BB651" s="359"/>
      <c r="BC651" s="359"/>
      <c r="BD651" s="359"/>
      <c r="BE651" s="359"/>
      <c r="BF651" s="359"/>
      <c r="BG651" s="359"/>
      <c r="BH651" s="359"/>
      <c r="BI651" s="359"/>
      <c r="BJ651" s="359"/>
      <c r="BK651" s="359"/>
      <c r="BL651" s="359"/>
      <c r="BM651" s="359"/>
      <c r="BN651" s="359"/>
      <c r="BO651" s="359"/>
      <c r="BP651" s="359"/>
      <c r="BQ651" s="359"/>
      <c r="BR651" s="359"/>
      <c r="BS651" s="359"/>
      <c r="BT651" s="359"/>
      <c r="BU651" s="359"/>
      <c r="BV651" s="359"/>
      <c r="BW651" s="359"/>
      <c r="BX651" s="359"/>
      <c r="BY651" s="359"/>
      <c r="BZ651" s="359"/>
      <c r="CA651" s="359"/>
      <c r="CB651" s="359"/>
      <c r="CC651" s="359"/>
      <c r="CD651" s="359"/>
      <c r="CE651" s="359"/>
      <c r="CF651" s="359"/>
      <c r="CG651" s="359"/>
      <c r="CH651" s="359"/>
      <c r="CI651" s="359"/>
      <c r="CJ651" s="359"/>
      <c r="CK651" s="359"/>
      <c r="CL651" s="359"/>
      <c r="CM651" s="359"/>
      <c r="CN651" s="359"/>
      <c r="CO651" s="359"/>
      <c r="CP651" s="359"/>
      <c r="CQ651" s="359"/>
      <c r="CR651" s="359"/>
      <c r="CS651" s="359"/>
      <c r="CT651" s="359"/>
      <c r="CU651" s="359"/>
      <c r="CV651" s="359"/>
      <c r="CW651" s="359"/>
      <c r="CX651" s="359"/>
      <c r="CY651" s="359"/>
      <c r="CZ651" s="359"/>
      <c r="DA651" s="359"/>
      <c r="DB651" s="359"/>
      <c r="DC651" s="359"/>
      <c r="DD651" s="359"/>
      <c r="DE651" s="359"/>
      <c r="DF651" s="359"/>
      <c r="DG651" s="359"/>
      <c r="DH651" s="359"/>
      <c r="DI651" s="359"/>
      <c r="DJ651" s="359"/>
      <c r="DK651" s="359"/>
      <c r="DL651" s="359"/>
      <c r="DM651" s="359"/>
      <c r="DN651" s="359"/>
      <c r="DO651" s="359"/>
      <c r="DP651" s="359"/>
      <c r="DQ651" s="359"/>
      <c r="DR651" s="359"/>
      <c r="DS651" s="359"/>
      <c r="DT651" s="359"/>
      <c r="DU651" s="359"/>
      <c r="DV651" s="359"/>
      <c r="DW651" s="359"/>
      <c r="DX651" s="359"/>
      <c r="DY651" s="359"/>
      <c r="DZ651" s="359"/>
      <c r="EA651" s="359"/>
      <c r="EB651" s="359"/>
      <c r="EC651" s="359"/>
      <c r="ED651" s="359"/>
      <c r="EE651" s="359"/>
      <c r="EF651" s="359"/>
      <c r="EG651" s="359"/>
      <c r="EH651" s="359"/>
      <c r="EI651" s="359"/>
      <c r="EJ651" s="359"/>
      <c r="EK651" s="359"/>
      <c r="EL651" s="359"/>
      <c r="EM651" s="359"/>
      <c r="EN651" s="359"/>
      <c r="EO651" s="359"/>
      <c r="EP651" s="359"/>
      <c r="EQ651" s="359"/>
      <c r="ER651" s="359"/>
      <c r="ES651" s="359"/>
      <c r="ET651" s="359"/>
      <c r="EU651" s="359"/>
      <c r="EV651" s="359"/>
      <c r="EW651" s="359"/>
      <c r="EX651" s="359"/>
      <c r="EY651" s="359"/>
      <c r="EZ651" s="359"/>
      <c r="FA651" s="359"/>
      <c r="FB651" s="359"/>
      <c r="FC651" s="359"/>
      <c r="FD651" s="359"/>
      <c r="FE651" s="359"/>
      <c r="FF651" s="359"/>
      <c r="FG651" s="359"/>
      <c r="FH651" s="359"/>
      <c r="FI651" s="359"/>
      <c r="FJ651" s="359"/>
      <c r="FK651" s="359"/>
      <c r="FL651" s="359"/>
      <c r="FM651" s="359"/>
      <c r="FN651" s="359"/>
      <c r="FO651" s="359"/>
      <c r="FP651" s="359"/>
      <c r="FQ651" s="359"/>
      <c r="FR651" s="359"/>
      <c r="FS651" s="359"/>
      <c r="FT651" s="359"/>
      <c r="FU651" s="359"/>
      <c r="FV651" s="359"/>
      <c r="FW651" s="359"/>
      <c r="FX651" s="359"/>
      <c r="FY651" s="359"/>
      <c r="FZ651" s="359"/>
      <c r="GA651" s="359"/>
      <c r="GB651" s="359"/>
      <c r="GC651" s="359"/>
      <c r="GD651" s="359"/>
      <c r="GE651" s="359"/>
      <c r="GF651" s="359"/>
      <c r="GG651" s="359"/>
      <c r="GH651" s="359"/>
      <c r="GI651" s="359"/>
      <c r="GJ651" s="359"/>
      <c r="GK651" s="359"/>
      <c r="GL651" s="359"/>
      <c r="GM651" s="359"/>
      <c r="GN651" s="359"/>
      <c r="GO651" s="359"/>
      <c r="GP651" s="359"/>
      <c r="GQ651" s="359"/>
      <c r="GR651" s="359"/>
      <c r="GS651" s="359"/>
      <c r="GT651" s="359"/>
      <c r="GU651" s="359"/>
      <c r="GV651" s="359"/>
      <c r="GW651" s="359"/>
      <c r="GX651" s="359"/>
      <c r="GY651" s="359"/>
      <c r="GZ651" s="359"/>
      <c r="HA651" s="359"/>
      <c r="HB651" s="359"/>
      <c r="HC651" s="359"/>
      <c r="HD651" s="359"/>
      <c r="HE651" s="359"/>
      <c r="HF651" s="359"/>
      <c r="HG651" s="359"/>
      <c r="HH651" s="359"/>
      <c r="HI651" s="359"/>
      <c r="HJ651" s="359"/>
      <c r="HK651" s="359"/>
      <c r="HL651" s="359"/>
      <c r="HM651" s="359"/>
      <c r="HN651" s="359"/>
      <c r="HO651" s="359"/>
      <c r="HP651" s="359"/>
      <c r="HQ651" s="359"/>
      <c r="HR651" s="359"/>
      <c r="HS651" s="359"/>
      <c r="HT651" s="359"/>
      <c r="HU651" s="359"/>
      <c r="HV651" s="359"/>
      <c r="HW651" s="359"/>
      <c r="HX651" s="359"/>
      <c r="HY651" s="359"/>
      <c r="HZ651" s="359"/>
      <c r="IA651" s="359"/>
      <c r="IB651" s="359"/>
      <c r="IC651" s="359"/>
      <c r="ID651" s="359"/>
      <c r="IE651" s="359"/>
      <c r="IF651" s="359"/>
      <c r="IG651" s="359"/>
      <c r="IH651" s="359"/>
      <c r="II651" s="359"/>
      <c r="IJ651" s="359"/>
      <c r="IK651" s="359"/>
      <c r="IL651" s="359"/>
      <c r="IM651" s="359"/>
      <c r="IN651" s="359"/>
      <c r="IO651" s="359"/>
      <c r="IP651" s="359"/>
      <c r="IQ651" s="359"/>
      <c r="IR651" s="359"/>
      <c r="IS651" s="359"/>
      <c r="IT651" s="359"/>
      <c r="IU651" s="359"/>
      <c r="IV651" s="359"/>
    </row>
    <row r="652" spans="1:256">
      <c r="A652" s="139"/>
      <c r="B652" s="360"/>
      <c r="C652" s="360"/>
      <c r="D652" s="361" t="s">
        <v>13083</v>
      </c>
      <c r="E652" s="1104">
        <v>1.1499999999999999</v>
      </c>
      <c r="F652" s="1104">
        <v>0.8</v>
      </c>
      <c r="G652" s="1104">
        <v>1</v>
      </c>
      <c r="H652" s="1104"/>
      <c r="I652" s="1104"/>
      <c r="J652" s="362"/>
      <c r="K652" s="362">
        <f t="shared" si="14"/>
        <v>0.91999999999999993</v>
      </c>
      <c r="L652" s="360"/>
      <c r="M652" s="359"/>
      <c r="N652" s="359"/>
      <c r="O652" s="359"/>
      <c r="P652" s="359"/>
      <c r="Q652" s="359"/>
      <c r="R652" s="359"/>
      <c r="S652" s="359"/>
      <c r="T652" s="359"/>
      <c r="U652" s="359"/>
      <c r="V652" s="359"/>
      <c r="W652" s="359"/>
      <c r="X652" s="359"/>
      <c r="Y652" s="359"/>
      <c r="Z652" s="359"/>
      <c r="AA652" s="359"/>
      <c r="AB652" s="359"/>
      <c r="AC652" s="359"/>
      <c r="AD652" s="359"/>
      <c r="AE652" s="359"/>
      <c r="AF652" s="359"/>
      <c r="AG652" s="359"/>
      <c r="AH652" s="359"/>
      <c r="AI652" s="359"/>
      <c r="AJ652" s="359"/>
      <c r="AK652" s="359"/>
      <c r="AL652" s="359"/>
      <c r="AM652" s="359"/>
      <c r="AN652" s="359"/>
      <c r="AO652" s="359"/>
      <c r="AP652" s="359"/>
      <c r="AQ652" s="359"/>
      <c r="AR652" s="359"/>
      <c r="AS652" s="359"/>
      <c r="AT652" s="359"/>
      <c r="AU652" s="359"/>
      <c r="AV652" s="359"/>
      <c r="AW652" s="359"/>
      <c r="AX652" s="359"/>
      <c r="AY652" s="359"/>
      <c r="AZ652" s="359"/>
      <c r="BA652" s="359"/>
      <c r="BB652" s="359"/>
      <c r="BC652" s="359"/>
      <c r="BD652" s="359"/>
      <c r="BE652" s="359"/>
      <c r="BF652" s="359"/>
      <c r="BG652" s="359"/>
      <c r="BH652" s="359"/>
      <c r="BI652" s="359"/>
      <c r="BJ652" s="359"/>
      <c r="BK652" s="359"/>
      <c r="BL652" s="359"/>
      <c r="BM652" s="359"/>
      <c r="BN652" s="359"/>
      <c r="BO652" s="359"/>
      <c r="BP652" s="359"/>
      <c r="BQ652" s="359"/>
      <c r="BR652" s="359"/>
      <c r="BS652" s="359"/>
      <c r="BT652" s="359"/>
      <c r="BU652" s="359"/>
      <c r="BV652" s="359"/>
      <c r="BW652" s="359"/>
      <c r="BX652" s="359"/>
      <c r="BY652" s="359"/>
      <c r="BZ652" s="359"/>
      <c r="CA652" s="359"/>
      <c r="CB652" s="359"/>
      <c r="CC652" s="359"/>
      <c r="CD652" s="359"/>
      <c r="CE652" s="359"/>
      <c r="CF652" s="359"/>
      <c r="CG652" s="359"/>
      <c r="CH652" s="359"/>
      <c r="CI652" s="359"/>
      <c r="CJ652" s="359"/>
      <c r="CK652" s="359"/>
      <c r="CL652" s="359"/>
      <c r="CM652" s="359"/>
      <c r="CN652" s="359"/>
      <c r="CO652" s="359"/>
      <c r="CP652" s="359"/>
      <c r="CQ652" s="359"/>
      <c r="CR652" s="359"/>
      <c r="CS652" s="359"/>
      <c r="CT652" s="359"/>
      <c r="CU652" s="359"/>
      <c r="CV652" s="359"/>
      <c r="CW652" s="359"/>
      <c r="CX652" s="359"/>
      <c r="CY652" s="359"/>
      <c r="CZ652" s="359"/>
      <c r="DA652" s="359"/>
      <c r="DB652" s="359"/>
      <c r="DC652" s="359"/>
      <c r="DD652" s="359"/>
      <c r="DE652" s="359"/>
      <c r="DF652" s="359"/>
      <c r="DG652" s="359"/>
      <c r="DH652" s="359"/>
      <c r="DI652" s="359"/>
      <c r="DJ652" s="359"/>
      <c r="DK652" s="359"/>
      <c r="DL652" s="359"/>
      <c r="DM652" s="359"/>
      <c r="DN652" s="359"/>
      <c r="DO652" s="359"/>
      <c r="DP652" s="359"/>
      <c r="DQ652" s="359"/>
      <c r="DR652" s="359"/>
      <c r="DS652" s="359"/>
      <c r="DT652" s="359"/>
      <c r="DU652" s="359"/>
      <c r="DV652" s="359"/>
      <c r="DW652" s="359"/>
      <c r="DX652" s="359"/>
      <c r="DY652" s="359"/>
      <c r="DZ652" s="359"/>
      <c r="EA652" s="359"/>
      <c r="EB652" s="359"/>
      <c r="EC652" s="359"/>
      <c r="ED652" s="359"/>
      <c r="EE652" s="359"/>
      <c r="EF652" s="359"/>
      <c r="EG652" s="359"/>
      <c r="EH652" s="359"/>
      <c r="EI652" s="359"/>
      <c r="EJ652" s="359"/>
      <c r="EK652" s="359"/>
      <c r="EL652" s="359"/>
      <c r="EM652" s="359"/>
      <c r="EN652" s="359"/>
      <c r="EO652" s="359"/>
      <c r="EP652" s="359"/>
      <c r="EQ652" s="359"/>
      <c r="ER652" s="359"/>
      <c r="ES652" s="359"/>
      <c r="ET652" s="359"/>
      <c r="EU652" s="359"/>
      <c r="EV652" s="359"/>
      <c r="EW652" s="359"/>
      <c r="EX652" s="359"/>
      <c r="EY652" s="359"/>
      <c r="EZ652" s="359"/>
      <c r="FA652" s="359"/>
      <c r="FB652" s="359"/>
      <c r="FC652" s="359"/>
      <c r="FD652" s="359"/>
      <c r="FE652" s="359"/>
      <c r="FF652" s="359"/>
      <c r="FG652" s="359"/>
      <c r="FH652" s="359"/>
      <c r="FI652" s="359"/>
      <c r="FJ652" s="359"/>
      <c r="FK652" s="359"/>
      <c r="FL652" s="359"/>
      <c r="FM652" s="359"/>
      <c r="FN652" s="359"/>
      <c r="FO652" s="359"/>
      <c r="FP652" s="359"/>
      <c r="FQ652" s="359"/>
      <c r="FR652" s="359"/>
      <c r="FS652" s="359"/>
      <c r="FT652" s="359"/>
      <c r="FU652" s="359"/>
      <c r="FV652" s="359"/>
      <c r="FW652" s="359"/>
      <c r="FX652" s="359"/>
      <c r="FY652" s="359"/>
      <c r="FZ652" s="359"/>
      <c r="GA652" s="359"/>
      <c r="GB652" s="359"/>
      <c r="GC652" s="359"/>
      <c r="GD652" s="359"/>
      <c r="GE652" s="359"/>
      <c r="GF652" s="359"/>
      <c r="GG652" s="359"/>
      <c r="GH652" s="359"/>
      <c r="GI652" s="359"/>
      <c r="GJ652" s="359"/>
      <c r="GK652" s="359"/>
      <c r="GL652" s="359"/>
      <c r="GM652" s="359"/>
      <c r="GN652" s="359"/>
      <c r="GO652" s="359"/>
      <c r="GP652" s="359"/>
      <c r="GQ652" s="359"/>
      <c r="GR652" s="359"/>
      <c r="GS652" s="359"/>
      <c r="GT652" s="359"/>
      <c r="GU652" s="359"/>
      <c r="GV652" s="359"/>
      <c r="GW652" s="359"/>
      <c r="GX652" s="359"/>
      <c r="GY652" s="359"/>
      <c r="GZ652" s="359"/>
      <c r="HA652" s="359"/>
      <c r="HB652" s="359"/>
      <c r="HC652" s="359"/>
      <c r="HD652" s="359"/>
      <c r="HE652" s="359"/>
      <c r="HF652" s="359"/>
      <c r="HG652" s="359"/>
      <c r="HH652" s="359"/>
      <c r="HI652" s="359"/>
      <c r="HJ652" s="359"/>
      <c r="HK652" s="359"/>
      <c r="HL652" s="359"/>
      <c r="HM652" s="359"/>
      <c r="HN652" s="359"/>
      <c r="HO652" s="359"/>
      <c r="HP652" s="359"/>
      <c r="HQ652" s="359"/>
      <c r="HR652" s="359"/>
      <c r="HS652" s="359"/>
      <c r="HT652" s="359"/>
      <c r="HU652" s="359"/>
      <c r="HV652" s="359"/>
      <c r="HW652" s="359"/>
      <c r="HX652" s="359"/>
      <c r="HY652" s="359"/>
      <c r="HZ652" s="359"/>
      <c r="IA652" s="359"/>
      <c r="IB652" s="359"/>
      <c r="IC652" s="359"/>
      <c r="ID652" s="359"/>
      <c r="IE652" s="359"/>
      <c r="IF652" s="359"/>
      <c r="IG652" s="359"/>
      <c r="IH652" s="359"/>
      <c r="II652" s="359"/>
      <c r="IJ652" s="359"/>
      <c r="IK652" s="359"/>
      <c r="IL652" s="359"/>
      <c r="IM652" s="359"/>
      <c r="IN652" s="359"/>
      <c r="IO652" s="359"/>
      <c r="IP652" s="359"/>
      <c r="IQ652" s="359"/>
      <c r="IR652" s="359"/>
      <c r="IS652" s="359"/>
      <c r="IT652" s="359"/>
      <c r="IU652" s="359"/>
      <c r="IV652" s="359"/>
    </row>
    <row r="653" spans="1:256">
      <c r="A653" s="139"/>
      <c r="B653" s="360"/>
      <c r="C653" s="360"/>
      <c r="D653" s="361" t="s">
        <v>13419</v>
      </c>
      <c r="E653" s="1104">
        <v>0.6</v>
      </c>
      <c r="F653" s="1104">
        <v>0.9</v>
      </c>
      <c r="G653" s="1104">
        <v>1</v>
      </c>
      <c r="H653" s="1104"/>
      <c r="I653" s="1104"/>
      <c r="J653" s="362"/>
      <c r="K653" s="362">
        <f t="shared" si="14"/>
        <v>0.54</v>
      </c>
      <c r="L653" s="360"/>
      <c r="M653" s="359"/>
      <c r="N653" s="359"/>
      <c r="O653" s="359"/>
      <c r="P653" s="359"/>
      <c r="Q653" s="359"/>
      <c r="R653" s="359"/>
      <c r="S653" s="359"/>
      <c r="T653" s="359"/>
      <c r="U653" s="359"/>
      <c r="V653" s="359"/>
      <c r="W653" s="359"/>
      <c r="X653" s="359"/>
      <c r="Y653" s="359"/>
      <c r="Z653" s="359"/>
      <c r="AA653" s="359"/>
      <c r="AB653" s="359"/>
      <c r="AC653" s="359"/>
      <c r="AD653" s="359"/>
      <c r="AE653" s="359"/>
      <c r="AF653" s="359"/>
      <c r="AG653" s="359"/>
      <c r="AH653" s="359"/>
      <c r="AI653" s="359"/>
      <c r="AJ653" s="359"/>
      <c r="AK653" s="359"/>
      <c r="AL653" s="359"/>
      <c r="AM653" s="359"/>
      <c r="AN653" s="359"/>
      <c r="AO653" s="359"/>
      <c r="AP653" s="359"/>
      <c r="AQ653" s="359"/>
      <c r="AR653" s="359"/>
      <c r="AS653" s="359"/>
      <c r="AT653" s="359"/>
      <c r="AU653" s="359"/>
      <c r="AV653" s="359"/>
      <c r="AW653" s="359"/>
      <c r="AX653" s="359"/>
      <c r="AY653" s="359"/>
      <c r="AZ653" s="359"/>
      <c r="BA653" s="359"/>
      <c r="BB653" s="359"/>
      <c r="BC653" s="359"/>
      <c r="BD653" s="359"/>
      <c r="BE653" s="359"/>
      <c r="BF653" s="359"/>
      <c r="BG653" s="359"/>
      <c r="BH653" s="359"/>
      <c r="BI653" s="359"/>
      <c r="BJ653" s="359"/>
      <c r="BK653" s="359"/>
      <c r="BL653" s="359"/>
      <c r="BM653" s="359"/>
      <c r="BN653" s="359"/>
      <c r="BO653" s="359"/>
      <c r="BP653" s="359"/>
      <c r="BQ653" s="359"/>
      <c r="BR653" s="359"/>
      <c r="BS653" s="359"/>
      <c r="BT653" s="359"/>
      <c r="BU653" s="359"/>
      <c r="BV653" s="359"/>
      <c r="BW653" s="359"/>
      <c r="BX653" s="359"/>
      <c r="BY653" s="359"/>
      <c r="BZ653" s="359"/>
      <c r="CA653" s="359"/>
      <c r="CB653" s="359"/>
      <c r="CC653" s="359"/>
      <c r="CD653" s="359"/>
      <c r="CE653" s="359"/>
      <c r="CF653" s="359"/>
      <c r="CG653" s="359"/>
      <c r="CH653" s="359"/>
      <c r="CI653" s="359"/>
      <c r="CJ653" s="359"/>
      <c r="CK653" s="359"/>
      <c r="CL653" s="359"/>
      <c r="CM653" s="359"/>
      <c r="CN653" s="359"/>
      <c r="CO653" s="359"/>
      <c r="CP653" s="359"/>
      <c r="CQ653" s="359"/>
      <c r="CR653" s="359"/>
      <c r="CS653" s="359"/>
      <c r="CT653" s="359"/>
      <c r="CU653" s="359"/>
      <c r="CV653" s="359"/>
      <c r="CW653" s="359"/>
      <c r="CX653" s="359"/>
      <c r="CY653" s="359"/>
      <c r="CZ653" s="359"/>
      <c r="DA653" s="359"/>
      <c r="DB653" s="359"/>
      <c r="DC653" s="359"/>
      <c r="DD653" s="359"/>
      <c r="DE653" s="359"/>
      <c r="DF653" s="359"/>
      <c r="DG653" s="359"/>
      <c r="DH653" s="359"/>
      <c r="DI653" s="359"/>
      <c r="DJ653" s="359"/>
      <c r="DK653" s="359"/>
      <c r="DL653" s="359"/>
      <c r="DM653" s="359"/>
      <c r="DN653" s="359"/>
      <c r="DO653" s="359"/>
      <c r="DP653" s="359"/>
      <c r="DQ653" s="359"/>
      <c r="DR653" s="359"/>
      <c r="DS653" s="359"/>
      <c r="DT653" s="359"/>
      <c r="DU653" s="359"/>
      <c r="DV653" s="359"/>
      <c r="DW653" s="359"/>
      <c r="DX653" s="359"/>
      <c r="DY653" s="359"/>
      <c r="DZ653" s="359"/>
      <c r="EA653" s="359"/>
      <c r="EB653" s="359"/>
      <c r="EC653" s="359"/>
      <c r="ED653" s="359"/>
      <c r="EE653" s="359"/>
      <c r="EF653" s="359"/>
      <c r="EG653" s="359"/>
      <c r="EH653" s="359"/>
      <c r="EI653" s="359"/>
      <c r="EJ653" s="359"/>
      <c r="EK653" s="359"/>
      <c r="EL653" s="359"/>
      <c r="EM653" s="359"/>
      <c r="EN653" s="359"/>
      <c r="EO653" s="359"/>
      <c r="EP653" s="359"/>
      <c r="EQ653" s="359"/>
      <c r="ER653" s="359"/>
      <c r="ES653" s="359"/>
      <c r="ET653" s="359"/>
      <c r="EU653" s="359"/>
      <c r="EV653" s="359"/>
      <c r="EW653" s="359"/>
      <c r="EX653" s="359"/>
      <c r="EY653" s="359"/>
      <c r="EZ653" s="359"/>
      <c r="FA653" s="359"/>
      <c r="FB653" s="359"/>
      <c r="FC653" s="359"/>
      <c r="FD653" s="359"/>
      <c r="FE653" s="359"/>
      <c r="FF653" s="359"/>
      <c r="FG653" s="359"/>
      <c r="FH653" s="359"/>
      <c r="FI653" s="359"/>
      <c r="FJ653" s="359"/>
      <c r="FK653" s="359"/>
      <c r="FL653" s="359"/>
      <c r="FM653" s="359"/>
      <c r="FN653" s="359"/>
      <c r="FO653" s="359"/>
      <c r="FP653" s="359"/>
      <c r="FQ653" s="359"/>
      <c r="FR653" s="359"/>
      <c r="FS653" s="359"/>
      <c r="FT653" s="359"/>
      <c r="FU653" s="359"/>
      <c r="FV653" s="359"/>
      <c r="FW653" s="359"/>
      <c r="FX653" s="359"/>
      <c r="FY653" s="359"/>
      <c r="FZ653" s="359"/>
      <c r="GA653" s="359"/>
      <c r="GB653" s="359"/>
      <c r="GC653" s="359"/>
      <c r="GD653" s="359"/>
      <c r="GE653" s="359"/>
      <c r="GF653" s="359"/>
      <c r="GG653" s="359"/>
      <c r="GH653" s="359"/>
      <c r="GI653" s="359"/>
      <c r="GJ653" s="359"/>
      <c r="GK653" s="359"/>
      <c r="GL653" s="359"/>
      <c r="GM653" s="359"/>
      <c r="GN653" s="359"/>
      <c r="GO653" s="359"/>
      <c r="GP653" s="359"/>
      <c r="GQ653" s="359"/>
      <c r="GR653" s="359"/>
      <c r="GS653" s="359"/>
      <c r="GT653" s="359"/>
      <c r="GU653" s="359"/>
      <c r="GV653" s="359"/>
      <c r="GW653" s="359"/>
      <c r="GX653" s="359"/>
      <c r="GY653" s="359"/>
      <c r="GZ653" s="359"/>
      <c r="HA653" s="359"/>
      <c r="HB653" s="359"/>
      <c r="HC653" s="359"/>
      <c r="HD653" s="359"/>
      <c r="HE653" s="359"/>
      <c r="HF653" s="359"/>
      <c r="HG653" s="359"/>
      <c r="HH653" s="359"/>
      <c r="HI653" s="359"/>
      <c r="HJ653" s="359"/>
      <c r="HK653" s="359"/>
      <c r="HL653" s="359"/>
      <c r="HM653" s="359"/>
      <c r="HN653" s="359"/>
      <c r="HO653" s="359"/>
      <c r="HP653" s="359"/>
      <c r="HQ653" s="359"/>
      <c r="HR653" s="359"/>
      <c r="HS653" s="359"/>
      <c r="HT653" s="359"/>
      <c r="HU653" s="359"/>
      <c r="HV653" s="359"/>
      <c r="HW653" s="359"/>
      <c r="HX653" s="359"/>
      <c r="HY653" s="359"/>
      <c r="HZ653" s="359"/>
      <c r="IA653" s="359"/>
      <c r="IB653" s="359"/>
      <c r="IC653" s="359"/>
      <c r="ID653" s="359"/>
      <c r="IE653" s="359"/>
      <c r="IF653" s="359"/>
      <c r="IG653" s="359"/>
      <c r="IH653" s="359"/>
      <c r="II653" s="359"/>
      <c r="IJ653" s="359"/>
      <c r="IK653" s="359"/>
      <c r="IL653" s="359"/>
      <c r="IM653" s="359"/>
      <c r="IN653" s="359"/>
      <c r="IO653" s="359"/>
      <c r="IP653" s="359"/>
      <c r="IQ653" s="359"/>
      <c r="IR653" s="359"/>
      <c r="IS653" s="359"/>
      <c r="IT653" s="359"/>
      <c r="IU653" s="359"/>
      <c r="IV653" s="359"/>
    </row>
    <row r="654" spans="1:256">
      <c r="A654" s="139"/>
      <c r="B654" s="360"/>
      <c r="C654" s="360"/>
      <c r="D654" s="361" t="s">
        <v>13420</v>
      </c>
      <c r="E654" s="1104">
        <v>2.71</v>
      </c>
      <c r="F654" s="1104">
        <v>0.8</v>
      </c>
      <c r="G654" s="1104">
        <v>2</v>
      </c>
      <c r="H654" s="1104"/>
      <c r="I654" s="1104"/>
      <c r="J654" s="362"/>
      <c r="K654" s="362">
        <f t="shared" si="14"/>
        <v>4.3360000000000003</v>
      </c>
      <c r="L654" s="360"/>
      <c r="M654" s="359"/>
      <c r="N654" s="359"/>
      <c r="O654" s="359"/>
      <c r="P654" s="359"/>
      <c r="Q654" s="359"/>
      <c r="R654" s="359"/>
      <c r="S654" s="359"/>
      <c r="T654" s="359"/>
      <c r="U654" s="359"/>
      <c r="V654" s="359"/>
      <c r="W654" s="359"/>
      <c r="X654" s="359"/>
      <c r="Y654" s="359"/>
      <c r="Z654" s="359"/>
      <c r="AA654" s="359"/>
      <c r="AB654" s="359"/>
      <c r="AC654" s="359"/>
      <c r="AD654" s="359"/>
      <c r="AE654" s="359"/>
      <c r="AF654" s="359"/>
      <c r="AG654" s="359"/>
      <c r="AH654" s="359"/>
      <c r="AI654" s="359"/>
      <c r="AJ654" s="359"/>
      <c r="AK654" s="359"/>
      <c r="AL654" s="359"/>
      <c r="AM654" s="359"/>
      <c r="AN654" s="359"/>
      <c r="AO654" s="359"/>
      <c r="AP654" s="359"/>
      <c r="AQ654" s="359"/>
      <c r="AR654" s="359"/>
      <c r="AS654" s="359"/>
      <c r="AT654" s="359"/>
      <c r="AU654" s="359"/>
      <c r="AV654" s="359"/>
      <c r="AW654" s="359"/>
      <c r="AX654" s="359"/>
      <c r="AY654" s="359"/>
      <c r="AZ654" s="359"/>
      <c r="BA654" s="359"/>
      <c r="BB654" s="359"/>
      <c r="BC654" s="359"/>
      <c r="BD654" s="359"/>
      <c r="BE654" s="359"/>
      <c r="BF654" s="359"/>
      <c r="BG654" s="359"/>
      <c r="BH654" s="359"/>
      <c r="BI654" s="359"/>
      <c r="BJ654" s="359"/>
      <c r="BK654" s="359"/>
      <c r="BL654" s="359"/>
      <c r="BM654" s="359"/>
      <c r="BN654" s="359"/>
      <c r="BO654" s="359"/>
      <c r="BP654" s="359"/>
      <c r="BQ654" s="359"/>
      <c r="BR654" s="359"/>
      <c r="BS654" s="359"/>
      <c r="BT654" s="359"/>
      <c r="BU654" s="359"/>
      <c r="BV654" s="359"/>
      <c r="BW654" s="359"/>
      <c r="BX654" s="359"/>
      <c r="BY654" s="359"/>
      <c r="BZ654" s="359"/>
      <c r="CA654" s="359"/>
      <c r="CB654" s="359"/>
      <c r="CC654" s="359"/>
      <c r="CD654" s="359"/>
      <c r="CE654" s="359"/>
      <c r="CF654" s="359"/>
      <c r="CG654" s="359"/>
      <c r="CH654" s="359"/>
      <c r="CI654" s="359"/>
      <c r="CJ654" s="359"/>
      <c r="CK654" s="359"/>
      <c r="CL654" s="359"/>
      <c r="CM654" s="359"/>
      <c r="CN654" s="359"/>
      <c r="CO654" s="359"/>
      <c r="CP654" s="359"/>
      <c r="CQ654" s="359"/>
      <c r="CR654" s="359"/>
      <c r="CS654" s="359"/>
      <c r="CT654" s="359"/>
      <c r="CU654" s="359"/>
      <c r="CV654" s="359"/>
      <c r="CW654" s="359"/>
      <c r="CX654" s="359"/>
      <c r="CY654" s="359"/>
      <c r="CZ654" s="359"/>
      <c r="DA654" s="359"/>
      <c r="DB654" s="359"/>
      <c r="DC654" s="359"/>
      <c r="DD654" s="359"/>
      <c r="DE654" s="359"/>
      <c r="DF654" s="359"/>
      <c r="DG654" s="359"/>
      <c r="DH654" s="359"/>
      <c r="DI654" s="359"/>
      <c r="DJ654" s="359"/>
      <c r="DK654" s="359"/>
      <c r="DL654" s="359"/>
      <c r="DM654" s="359"/>
      <c r="DN654" s="359"/>
      <c r="DO654" s="359"/>
      <c r="DP654" s="359"/>
      <c r="DQ654" s="359"/>
      <c r="DR654" s="359"/>
      <c r="DS654" s="359"/>
      <c r="DT654" s="359"/>
      <c r="DU654" s="359"/>
      <c r="DV654" s="359"/>
      <c r="DW654" s="359"/>
      <c r="DX654" s="359"/>
      <c r="DY654" s="359"/>
      <c r="DZ654" s="359"/>
      <c r="EA654" s="359"/>
      <c r="EB654" s="359"/>
      <c r="EC654" s="359"/>
      <c r="ED654" s="359"/>
      <c r="EE654" s="359"/>
      <c r="EF654" s="359"/>
      <c r="EG654" s="359"/>
      <c r="EH654" s="359"/>
      <c r="EI654" s="359"/>
      <c r="EJ654" s="359"/>
      <c r="EK654" s="359"/>
      <c r="EL654" s="359"/>
      <c r="EM654" s="359"/>
      <c r="EN654" s="359"/>
      <c r="EO654" s="359"/>
      <c r="EP654" s="359"/>
      <c r="EQ654" s="359"/>
      <c r="ER654" s="359"/>
      <c r="ES654" s="359"/>
      <c r="ET654" s="359"/>
      <c r="EU654" s="359"/>
      <c r="EV654" s="359"/>
      <c r="EW654" s="359"/>
      <c r="EX654" s="359"/>
      <c r="EY654" s="359"/>
      <c r="EZ654" s="359"/>
      <c r="FA654" s="359"/>
      <c r="FB654" s="359"/>
      <c r="FC654" s="359"/>
      <c r="FD654" s="359"/>
      <c r="FE654" s="359"/>
      <c r="FF654" s="359"/>
      <c r="FG654" s="359"/>
      <c r="FH654" s="359"/>
      <c r="FI654" s="359"/>
      <c r="FJ654" s="359"/>
      <c r="FK654" s="359"/>
      <c r="FL654" s="359"/>
      <c r="FM654" s="359"/>
      <c r="FN654" s="359"/>
      <c r="FO654" s="359"/>
      <c r="FP654" s="359"/>
      <c r="FQ654" s="359"/>
      <c r="FR654" s="359"/>
      <c r="FS654" s="359"/>
      <c r="FT654" s="359"/>
      <c r="FU654" s="359"/>
      <c r="FV654" s="359"/>
      <c r="FW654" s="359"/>
      <c r="FX654" s="359"/>
      <c r="FY654" s="359"/>
      <c r="FZ654" s="359"/>
      <c r="GA654" s="359"/>
      <c r="GB654" s="359"/>
      <c r="GC654" s="359"/>
      <c r="GD654" s="359"/>
      <c r="GE654" s="359"/>
      <c r="GF654" s="359"/>
      <c r="GG654" s="359"/>
      <c r="GH654" s="359"/>
      <c r="GI654" s="359"/>
      <c r="GJ654" s="359"/>
      <c r="GK654" s="359"/>
      <c r="GL654" s="359"/>
      <c r="GM654" s="359"/>
      <c r="GN654" s="359"/>
      <c r="GO654" s="359"/>
      <c r="GP654" s="359"/>
      <c r="GQ654" s="359"/>
      <c r="GR654" s="359"/>
      <c r="GS654" s="359"/>
      <c r="GT654" s="359"/>
      <c r="GU654" s="359"/>
      <c r="GV654" s="359"/>
      <c r="GW654" s="359"/>
      <c r="GX654" s="359"/>
      <c r="GY654" s="359"/>
      <c r="GZ654" s="359"/>
      <c r="HA654" s="359"/>
      <c r="HB654" s="359"/>
      <c r="HC654" s="359"/>
      <c r="HD654" s="359"/>
      <c r="HE654" s="359"/>
      <c r="HF654" s="359"/>
      <c r="HG654" s="359"/>
      <c r="HH654" s="359"/>
      <c r="HI654" s="359"/>
      <c r="HJ654" s="359"/>
      <c r="HK654" s="359"/>
      <c r="HL654" s="359"/>
      <c r="HM654" s="359"/>
      <c r="HN654" s="359"/>
      <c r="HO654" s="359"/>
      <c r="HP654" s="359"/>
      <c r="HQ654" s="359"/>
      <c r="HR654" s="359"/>
      <c r="HS654" s="359"/>
      <c r="HT654" s="359"/>
      <c r="HU654" s="359"/>
      <c r="HV654" s="359"/>
      <c r="HW654" s="359"/>
      <c r="HX654" s="359"/>
      <c r="HY654" s="359"/>
      <c r="HZ654" s="359"/>
      <c r="IA654" s="359"/>
      <c r="IB654" s="359"/>
      <c r="IC654" s="359"/>
      <c r="ID654" s="359"/>
      <c r="IE654" s="359"/>
      <c r="IF654" s="359"/>
      <c r="IG654" s="359"/>
      <c r="IH654" s="359"/>
      <c r="II654" s="359"/>
      <c r="IJ654" s="359"/>
      <c r="IK654" s="359"/>
      <c r="IL654" s="359"/>
      <c r="IM654" s="359"/>
      <c r="IN654" s="359"/>
      <c r="IO654" s="359"/>
      <c r="IP654" s="359"/>
      <c r="IQ654" s="359"/>
      <c r="IR654" s="359"/>
      <c r="IS654" s="359"/>
      <c r="IT654" s="359"/>
      <c r="IU654" s="359"/>
      <c r="IV654" s="359"/>
    </row>
    <row r="655" spans="1:256">
      <c r="A655" s="139"/>
      <c r="B655" s="360"/>
      <c r="C655" s="360"/>
      <c r="D655" s="361" t="s">
        <v>13421</v>
      </c>
      <c r="E655" s="1104">
        <v>1.25</v>
      </c>
      <c r="F655" s="1104">
        <v>0.8</v>
      </c>
      <c r="G655" s="1104">
        <v>2</v>
      </c>
      <c r="H655" s="1104"/>
      <c r="I655" s="1104"/>
      <c r="J655" s="362"/>
      <c r="K655" s="362">
        <f t="shared" si="14"/>
        <v>2</v>
      </c>
      <c r="L655" s="360"/>
      <c r="M655" s="359"/>
      <c r="N655" s="359"/>
      <c r="O655" s="359"/>
      <c r="P655" s="359"/>
      <c r="Q655" s="359"/>
      <c r="R655" s="359"/>
      <c r="S655" s="359"/>
      <c r="T655" s="359"/>
      <c r="U655" s="359"/>
      <c r="V655" s="359"/>
      <c r="W655" s="359"/>
      <c r="X655" s="359"/>
      <c r="Y655" s="359"/>
      <c r="Z655" s="359"/>
      <c r="AA655" s="359"/>
      <c r="AB655" s="359"/>
      <c r="AC655" s="359"/>
      <c r="AD655" s="359"/>
      <c r="AE655" s="359"/>
      <c r="AF655" s="359"/>
      <c r="AG655" s="359"/>
      <c r="AH655" s="359"/>
      <c r="AI655" s="359"/>
      <c r="AJ655" s="359"/>
      <c r="AK655" s="359"/>
      <c r="AL655" s="359"/>
      <c r="AM655" s="359"/>
      <c r="AN655" s="359"/>
      <c r="AO655" s="359"/>
      <c r="AP655" s="359"/>
      <c r="AQ655" s="359"/>
      <c r="AR655" s="359"/>
      <c r="AS655" s="359"/>
      <c r="AT655" s="359"/>
      <c r="AU655" s="359"/>
      <c r="AV655" s="359"/>
      <c r="AW655" s="359"/>
      <c r="AX655" s="359"/>
      <c r="AY655" s="359"/>
      <c r="AZ655" s="359"/>
      <c r="BA655" s="359"/>
      <c r="BB655" s="359"/>
      <c r="BC655" s="359"/>
      <c r="BD655" s="359"/>
      <c r="BE655" s="359"/>
      <c r="BF655" s="359"/>
      <c r="BG655" s="359"/>
      <c r="BH655" s="359"/>
      <c r="BI655" s="359"/>
      <c r="BJ655" s="359"/>
      <c r="BK655" s="359"/>
      <c r="BL655" s="359"/>
      <c r="BM655" s="359"/>
      <c r="BN655" s="359"/>
      <c r="BO655" s="359"/>
      <c r="BP655" s="359"/>
      <c r="BQ655" s="359"/>
      <c r="BR655" s="359"/>
      <c r="BS655" s="359"/>
      <c r="BT655" s="359"/>
      <c r="BU655" s="359"/>
      <c r="BV655" s="359"/>
      <c r="BW655" s="359"/>
      <c r="BX655" s="359"/>
      <c r="BY655" s="359"/>
      <c r="BZ655" s="359"/>
      <c r="CA655" s="359"/>
      <c r="CB655" s="359"/>
      <c r="CC655" s="359"/>
      <c r="CD655" s="359"/>
      <c r="CE655" s="359"/>
      <c r="CF655" s="359"/>
      <c r="CG655" s="359"/>
      <c r="CH655" s="359"/>
      <c r="CI655" s="359"/>
      <c r="CJ655" s="359"/>
      <c r="CK655" s="359"/>
      <c r="CL655" s="359"/>
      <c r="CM655" s="359"/>
      <c r="CN655" s="359"/>
      <c r="CO655" s="359"/>
      <c r="CP655" s="359"/>
      <c r="CQ655" s="359"/>
      <c r="CR655" s="359"/>
      <c r="CS655" s="359"/>
      <c r="CT655" s="359"/>
      <c r="CU655" s="359"/>
      <c r="CV655" s="359"/>
      <c r="CW655" s="359"/>
      <c r="CX655" s="359"/>
      <c r="CY655" s="359"/>
      <c r="CZ655" s="359"/>
      <c r="DA655" s="359"/>
      <c r="DB655" s="359"/>
      <c r="DC655" s="359"/>
      <c r="DD655" s="359"/>
      <c r="DE655" s="359"/>
      <c r="DF655" s="359"/>
      <c r="DG655" s="359"/>
      <c r="DH655" s="359"/>
      <c r="DI655" s="359"/>
      <c r="DJ655" s="359"/>
      <c r="DK655" s="359"/>
      <c r="DL655" s="359"/>
      <c r="DM655" s="359"/>
      <c r="DN655" s="359"/>
      <c r="DO655" s="359"/>
      <c r="DP655" s="359"/>
      <c r="DQ655" s="359"/>
      <c r="DR655" s="359"/>
      <c r="DS655" s="359"/>
      <c r="DT655" s="359"/>
      <c r="DU655" s="359"/>
      <c r="DV655" s="359"/>
      <c r="DW655" s="359"/>
      <c r="DX655" s="359"/>
      <c r="DY655" s="359"/>
      <c r="DZ655" s="359"/>
      <c r="EA655" s="359"/>
      <c r="EB655" s="359"/>
      <c r="EC655" s="359"/>
      <c r="ED655" s="359"/>
      <c r="EE655" s="359"/>
      <c r="EF655" s="359"/>
      <c r="EG655" s="359"/>
      <c r="EH655" s="359"/>
      <c r="EI655" s="359"/>
      <c r="EJ655" s="359"/>
      <c r="EK655" s="359"/>
      <c r="EL655" s="359"/>
      <c r="EM655" s="359"/>
      <c r="EN655" s="359"/>
      <c r="EO655" s="359"/>
      <c r="EP655" s="359"/>
      <c r="EQ655" s="359"/>
      <c r="ER655" s="359"/>
      <c r="ES655" s="359"/>
      <c r="ET655" s="359"/>
      <c r="EU655" s="359"/>
      <c r="EV655" s="359"/>
      <c r="EW655" s="359"/>
      <c r="EX655" s="359"/>
      <c r="EY655" s="359"/>
      <c r="EZ655" s="359"/>
      <c r="FA655" s="359"/>
      <c r="FB655" s="359"/>
      <c r="FC655" s="359"/>
      <c r="FD655" s="359"/>
      <c r="FE655" s="359"/>
      <c r="FF655" s="359"/>
      <c r="FG655" s="359"/>
      <c r="FH655" s="359"/>
      <c r="FI655" s="359"/>
      <c r="FJ655" s="359"/>
      <c r="FK655" s="359"/>
      <c r="FL655" s="359"/>
      <c r="FM655" s="359"/>
      <c r="FN655" s="359"/>
      <c r="FO655" s="359"/>
      <c r="FP655" s="359"/>
      <c r="FQ655" s="359"/>
      <c r="FR655" s="359"/>
      <c r="FS655" s="359"/>
      <c r="FT655" s="359"/>
      <c r="FU655" s="359"/>
      <c r="FV655" s="359"/>
      <c r="FW655" s="359"/>
      <c r="FX655" s="359"/>
      <c r="FY655" s="359"/>
      <c r="FZ655" s="359"/>
      <c r="GA655" s="359"/>
      <c r="GB655" s="359"/>
      <c r="GC655" s="359"/>
      <c r="GD655" s="359"/>
      <c r="GE655" s="359"/>
      <c r="GF655" s="359"/>
      <c r="GG655" s="359"/>
      <c r="GH655" s="359"/>
      <c r="GI655" s="359"/>
      <c r="GJ655" s="359"/>
      <c r="GK655" s="359"/>
      <c r="GL655" s="359"/>
      <c r="GM655" s="359"/>
      <c r="GN655" s="359"/>
      <c r="GO655" s="359"/>
      <c r="GP655" s="359"/>
      <c r="GQ655" s="359"/>
      <c r="GR655" s="359"/>
      <c r="GS655" s="359"/>
      <c r="GT655" s="359"/>
      <c r="GU655" s="359"/>
      <c r="GV655" s="359"/>
      <c r="GW655" s="359"/>
      <c r="GX655" s="359"/>
      <c r="GY655" s="359"/>
      <c r="GZ655" s="359"/>
      <c r="HA655" s="359"/>
      <c r="HB655" s="359"/>
      <c r="HC655" s="359"/>
      <c r="HD655" s="359"/>
      <c r="HE655" s="359"/>
      <c r="HF655" s="359"/>
      <c r="HG655" s="359"/>
      <c r="HH655" s="359"/>
      <c r="HI655" s="359"/>
      <c r="HJ655" s="359"/>
      <c r="HK655" s="359"/>
      <c r="HL655" s="359"/>
      <c r="HM655" s="359"/>
      <c r="HN655" s="359"/>
      <c r="HO655" s="359"/>
      <c r="HP655" s="359"/>
      <c r="HQ655" s="359"/>
      <c r="HR655" s="359"/>
      <c r="HS655" s="359"/>
      <c r="HT655" s="359"/>
      <c r="HU655" s="359"/>
      <c r="HV655" s="359"/>
      <c r="HW655" s="359"/>
      <c r="HX655" s="359"/>
      <c r="HY655" s="359"/>
      <c r="HZ655" s="359"/>
      <c r="IA655" s="359"/>
      <c r="IB655" s="359"/>
      <c r="IC655" s="359"/>
      <c r="ID655" s="359"/>
      <c r="IE655" s="359"/>
      <c r="IF655" s="359"/>
      <c r="IG655" s="359"/>
      <c r="IH655" s="359"/>
      <c r="II655" s="359"/>
      <c r="IJ655" s="359"/>
      <c r="IK655" s="359"/>
      <c r="IL655" s="359"/>
      <c r="IM655" s="359"/>
      <c r="IN655" s="359"/>
      <c r="IO655" s="359"/>
      <c r="IP655" s="359"/>
      <c r="IQ655" s="359"/>
      <c r="IR655" s="359"/>
      <c r="IS655" s="359"/>
      <c r="IT655" s="359"/>
      <c r="IU655" s="359"/>
      <c r="IV655" s="359"/>
    </row>
    <row r="656" spans="1:256" ht="12.95">
      <c r="A656" s="139"/>
      <c r="B656" s="569" t="s">
        <v>207</v>
      </c>
      <c r="C656" s="570"/>
      <c r="D656" s="571" t="s">
        <v>208</v>
      </c>
      <c r="E656" s="570"/>
      <c r="F656" s="674"/>
      <c r="G656" s="674"/>
      <c r="H656" s="675"/>
      <c r="I656" s="674"/>
      <c r="J656" s="675"/>
      <c r="K656" s="676"/>
      <c r="L656" s="676"/>
      <c r="M656" s="359"/>
      <c r="N656" s="359"/>
      <c r="O656" s="359"/>
      <c r="P656" s="359"/>
      <c r="Q656" s="359"/>
      <c r="R656" s="359"/>
      <c r="S656" s="359"/>
      <c r="T656" s="359"/>
      <c r="U656" s="359"/>
      <c r="V656" s="359"/>
      <c r="W656" s="359"/>
      <c r="X656" s="359"/>
      <c r="Y656" s="359"/>
      <c r="Z656" s="359"/>
      <c r="AA656" s="359"/>
      <c r="AB656" s="359"/>
      <c r="AC656" s="359"/>
      <c r="AD656" s="359"/>
      <c r="AE656" s="359"/>
      <c r="AF656" s="359"/>
      <c r="AG656" s="359"/>
      <c r="AH656" s="359"/>
      <c r="AI656" s="359"/>
      <c r="AJ656" s="359"/>
      <c r="AK656" s="359"/>
      <c r="AL656" s="359"/>
      <c r="AM656" s="359"/>
      <c r="AN656" s="359"/>
      <c r="AO656" s="359"/>
      <c r="AP656" s="359"/>
      <c r="AQ656" s="359"/>
      <c r="AR656" s="359"/>
      <c r="AS656" s="359"/>
      <c r="AT656" s="359"/>
      <c r="AU656" s="359"/>
      <c r="AV656" s="359"/>
      <c r="AW656" s="359"/>
      <c r="AX656" s="359"/>
      <c r="AY656" s="359"/>
      <c r="AZ656" s="359"/>
      <c r="BA656" s="359"/>
      <c r="BB656" s="359"/>
      <c r="BC656" s="359"/>
      <c r="BD656" s="359"/>
      <c r="BE656" s="359"/>
      <c r="BF656" s="359"/>
      <c r="BG656" s="359"/>
      <c r="BH656" s="359"/>
      <c r="BI656" s="359"/>
      <c r="BJ656" s="359"/>
      <c r="BK656" s="359"/>
      <c r="BL656" s="359"/>
      <c r="BM656" s="359"/>
      <c r="BN656" s="359"/>
      <c r="BO656" s="359"/>
      <c r="BP656" s="359"/>
      <c r="BQ656" s="359"/>
      <c r="BR656" s="359"/>
      <c r="BS656" s="359"/>
      <c r="BT656" s="359"/>
      <c r="BU656" s="359"/>
      <c r="BV656" s="359"/>
      <c r="BW656" s="359"/>
      <c r="BX656" s="359"/>
      <c r="BY656" s="359"/>
      <c r="BZ656" s="359"/>
      <c r="CA656" s="359"/>
      <c r="CB656" s="359"/>
      <c r="CC656" s="359"/>
      <c r="CD656" s="359"/>
      <c r="CE656" s="359"/>
      <c r="CF656" s="359"/>
      <c r="CG656" s="359"/>
      <c r="CH656" s="359"/>
      <c r="CI656" s="359"/>
      <c r="CJ656" s="359"/>
      <c r="CK656" s="359"/>
      <c r="CL656" s="359"/>
      <c r="CM656" s="359"/>
      <c r="CN656" s="359"/>
      <c r="CO656" s="359"/>
      <c r="CP656" s="359"/>
      <c r="CQ656" s="359"/>
      <c r="CR656" s="359"/>
      <c r="CS656" s="359"/>
      <c r="CT656" s="359"/>
      <c r="CU656" s="359"/>
      <c r="CV656" s="359"/>
      <c r="CW656" s="359"/>
      <c r="CX656" s="359"/>
      <c r="CY656" s="359"/>
      <c r="CZ656" s="359"/>
      <c r="DA656" s="359"/>
      <c r="DB656" s="359"/>
      <c r="DC656" s="359"/>
      <c r="DD656" s="359"/>
      <c r="DE656" s="359"/>
      <c r="DF656" s="359"/>
      <c r="DG656" s="359"/>
      <c r="DH656" s="359"/>
      <c r="DI656" s="359"/>
      <c r="DJ656" s="359"/>
      <c r="DK656" s="359"/>
      <c r="DL656" s="359"/>
      <c r="DM656" s="359"/>
      <c r="DN656" s="359"/>
      <c r="DO656" s="359"/>
      <c r="DP656" s="359"/>
      <c r="DQ656" s="359"/>
      <c r="DR656" s="359"/>
      <c r="DS656" s="359"/>
      <c r="DT656" s="359"/>
      <c r="DU656" s="359"/>
      <c r="DV656" s="359"/>
      <c r="DW656" s="359"/>
      <c r="DX656" s="359"/>
      <c r="DY656" s="359"/>
      <c r="DZ656" s="359"/>
      <c r="EA656" s="359"/>
      <c r="EB656" s="359"/>
      <c r="EC656" s="359"/>
      <c r="ED656" s="359"/>
      <c r="EE656" s="359"/>
      <c r="EF656" s="359"/>
      <c r="EG656" s="359"/>
      <c r="EH656" s="359"/>
      <c r="EI656" s="359"/>
      <c r="EJ656" s="359"/>
      <c r="EK656" s="359"/>
      <c r="EL656" s="359"/>
      <c r="EM656" s="359"/>
      <c r="EN656" s="359"/>
      <c r="EO656" s="359"/>
      <c r="EP656" s="359"/>
      <c r="EQ656" s="359"/>
      <c r="ER656" s="359"/>
      <c r="ES656" s="359"/>
      <c r="ET656" s="359"/>
      <c r="EU656" s="359"/>
      <c r="EV656" s="359"/>
      <c r="EW656" s="359"/>
      <c r="EX656" s="359"/>
      <c r="EY656" s="359"/>
      <c r="EZ656" s="359"/>
      <c r="FA656" s="359"/>
      <c r="FB656" s="359"/>
      <c r="FC656" s="359"/>
      <c r="FD656" s="359"/>
      <c r="FE656" s="359"/>
      <c r="FF656" s="359"/>
      <c r="FG656" s="359"/>
      <c r="FH656" s="359"/>
      <c r="FI656" s="359"/>
      <c r="FJ656" s="359"/>
      <c r="FK656" s="359"/>
      <c r="FL656" s="359"/>
      <c r="FM656" s="359"/>
      <c r="FN656" s="359"/>
      <c r="FO656" s="359"/>
      <c r="FP656" s="359"/>
      <c r="FQ656" s="359"/>
      <c r="FR656" s="359"/>
      <c r="FS656" s="359"/>
      <c r="FT656" s="359"/>
      <c r="FU656" s="359"/>
      <c r="FV656" s="359"/>
      <c r="FW656" s="359"/>
      <c r="FX656" s="359"/>
      <c r="FY656" s="359"/>
      <c r="FZ656" s="359"/>
      <c r="GA656" s="359"/>
      <c r="GB656" s="359"/>
      <c r="GC656" s="359"/>
      <c r="GD656" s="359"/>
      <c r="GE656" s="359"/>
      <c r="GF656" s="359"/>
      <c r="GG656" s="359"/>
      <c r="GH656" s="359"/>
      <c r="GI656" s="359"/>
      <c r="GJ656" s="359"/>
      <c r="GK656" s="359"/>
      <c r="GL656" s="359"/>
      <c r="GM656" s="359"/>
      <c r="GN656" s="359"/>
      <c r="GO656" s="359"/>
      <c r="GP656" s="359"/>
      <c r="GQ656" s="359"/>
      <c r="GR656" s="359"/>
      <c r="GS656" s="359"/>
      <c r="GT656" s="359"/>
      <c r="GU656" s="359"/>
      <c r="GV656" s="359"/>
      <c r="GW656" s="359"/>
      <c r="GX656" s="359"/>
      <c r="GY656" s="359"/>
      <c r="GZ656" s="359"/>
      <c r="HA656" s="359"/>
      <c r="HB656" s="359"/>
      <c r="HC656" s="359"/>
      <c r="HD656" s="359"/>
      <c r="HE656" s="359"/>
      <c r="HF656" s="359"/>
      <c r="HG656" s="359"/>
      <c r="HH656" s="359"/>
      <c r="HI656" s="359"/>
      <c r="HJ656" s="359"/>
      <c r="HK656" s="359"/>
      <c r="HL656" s="359"/>
      <c r="HM656" s="359"/>
      <c r="HN656" s="359"/>
      <c r="HO656" s="359"/>
      <c r="HP656" s="359"/>
      <c r="HQ656" s="359"/>
      <c r="HR656" s="359"/>
      <c r="HS656" s="359"/>
      <c r="HT656" s="359"/>
      <c r="HU656" s="359"/>
      <c r="HV656" s="359"/>
      <c r="HW656" s="359"/>
      <c r="HX656" s="359"/>
      <c r="HY656" s="359"/>
      <c r="HZ656" s="359"/>
      <c r="IA656" s="359"/>
      <c r="IB656" s="359"/>
      <c r="IC656" s="359"/>
      <c r="ID656" s="359"/>
      <c r="IE656" s="359"/>
      <c r="IF656" s="359"/>
      <c r="IG656" s="359"/>
      <c r="IH656" s="359"/>
      <c r="II656" s="359"/>
      <c r="IJ656" s="359"/>
      <c r="IK656" s="359"/>
      <c r="IL656" s="359"/>
      <c r="IM656" s="359"/>
      <c r="IN656" s="359"/>
      <c r="IO656" s="359"/>
      <c r="IP656" s="359"/>
      <c r="IQ656" s="359"/>
      <c r="IR656" s="359"/>
      <c r="IS656" s="359"/>
      <c r="IT656" s="359"/>
      <c r="IU656" s="359"/>
      <c r="IV656" s="359"/>
    </row>
    <row r="657" spans="1:256" s="1221" customFormat="1" ht="12.95">
      <c r="A657" s="139"/>
      <c r="B657" s="617" t="s">
        <v>894</v>
      </c>
      <c r="C657" s="618"/>
      <c r="D657" s="619" t="s">
        <v>4763</v>
      </c>
      <c r="E657" s="618"/>
      <c r="F657" s="677"/>
      <c r="G657" s="677"/>
      <c r="H657" s="678"/>
      <c r="I657" s="679"/>
      <c r="J657" s="680"/>
      <c r="K657" s="681"/>
      <c r="L657" s="681"/>
      <c r="M657" s="359"/>
      <c r="N657" s="359"/>
      <c r="O657" s="359"/>
      <c r="P657" s="359"/>
      <c r="Q657" s="359"/>
      <c r="R657" s="359"/>
      <c r="S657" s="359"/>
      <c r="T657" s="359"/>
      <c r="U657" s="359"/>
      <c r="V657" s="359"/>
      <c r="W657" s="359"/>
      <c r="X657" s="359"/>
      <c r="Y657" s="359"/>
      <c r="Z657" s="359"/>
      <c r="AA657" s="359"/>
      <c r="AB657" s="359"/>
      <c r="AC657" s="359"/>
      <c r="AD657" s="359"/>
      <c r="AE657" s="359"/>
      <c r="AF657" s="359"/>
      <c r="AG657" s="359"/>
      <c r="AH657" s="359"/>
      <c r="AI657" s="359"/>
      <c r="AJ657" s="359"/>
      <c r="AK657" s="359"/>
      <c r="AL657" s="359"/>
      <c r="AM657" s="359"/>
      <c r="AN657" s="359"/>
      <c r="AO657" s="359"/>
      <c r="AP657" s="359"/>
      <c r="AQ657" s="359"/>
      <c r="AR657" s="359"/>
      <c r="AS657" s="359"/>
      <c r="AT657" s="359"/>
      <c r="AU657" s="359"/>
      <c r="AV657" s="359"/>
      <c r="AW657" s="359"/>
      <c r="AX657" s="359"/>
      <c r="AY657" s="359"/>
      <c r="AZ657" s="359"/>
      <c r="BA657" s="359"/>
      <c r="BB657" s="359"/>
      <c r="BC657" s="359"/>
      <c r="BD657" s="359"/>
      <c r="BE657" s="359"/>
      <c r="BF657" s="359"/>
      <c r="BG657" s="359"/>
      <c r="BH657" s="359"/>
      <c r="BI657" s="359"/>
      <c r="BJ657" s="359"/>
      <c r="BK657" s="359"/>
      <c r="BL657" s="359"/>
      <c r="BM657" s="359"/>
      <c r="BN657" s="359"/>
      <c r="BO657" s="359"/>
      <c r="BP657" s="359"/>
      <c r="BQ657" s="359"/>
      <c r="BR657" s="359"/>
      <c r="BS657" s="359"/>
      <c r="BT657" s="359"/>
      <c r="BU657" s="359"/>
      <c r="BV657" s="359"/>
      <c r="BW657" s="359"/>
      <c r="BX657" s="359"/>
      <c r="BY657" s="359"/>
      <c r="BZ657" s="359"/>
      <c r="CA657" s="359"/>
      <c r="CB657" s="359"/>
      <c r="CC657" s="359"/>
      <c r="CD657" s="359"/>
      <c r="CE657" s="359"/>
      <c r="CF657" s="359"/>
      <c r="CG657" s="359"/>
      <c r="CH657" s="359"/>
      <c r="CI657" s="359"/>
      <c r="CJ657" s="359"/>
      <c r="CK657" s="359"/>
      <c r="CL657" s="359"/>
      <c r="CM657" s="359"/>
      <c r="CN657" s="359"/>
      <c r="CO657" s="359"/>
      <c r="CP657" s="359"/>
      <c r="CQ657" s="359"/>
      <c r="CR657" s="359"/>
      <c r="CS657" s="359"/>
      <c r="CT657" s="359"/>
      <c r="CU657" s="359"/>
      <c r="CV657" s="359"/>
      <c r="CW657" s="359"/>
      <c r="CX657" s="359"/>
      <c r="CY657" s="359"/>
      <c r="CZ657" s="359"/>
      <c r="DA657" s="359"/>
      <c r="DB657" s="359"/>
      <c r="DC657" s="359"/>
      <c r="DD657" s="359"/>
      <c r="DE657" s="359"/>
      <c r="DF657" s="359"/>
      <c r="DG657" s="359"/>
      <c r="DH657" s="359"/>
      <c r="DI657" s="359"/>
      <c r="DJ657" s="359"/>
      <c r="DK657" s="359"/>
      <c r="DL657" s="359"/>
      <c r="DM657" s="359"/>
      <c r="DN657" s="359"/>
      <c r="DO657" s="359"/>
      <c r="DP657" s="359"/>
      <c r="DQ657" s="359"/>
      <c r="DR657" s="359"/>
      <c r="DS657" s="359"/>
      <c r="DT657" s="359"/>
      <c r="DU657" s="359"/>
      <c r="DV657" s="359"/>
      <c r="DW657" s="359"/>
      <c r="DX657" s="359"/>
      <c r="DY657" s="359"/>
      <c r="DZ657" s="359"/>
      <c r="EA657" s="359"/>
      <c r="EB657" s="359"/>
      <c r="EC657" s="359"/>
      <c r="ED657" s="359"/>
      <c r="EE657" s="359"/>
      <c r="EF657" s="359"/>
      <c r="EG657" s="359"/>
      <c r="EH657" s="359"/>
      <c r="EI657" s="359"/>
      <c r="EJ657" s="359"/>
      <c r="EK657" s="359"/>
      <c r="EL657" s="359"/>
      <c r="EM657" s="359"/>
      <c r="EN657" s="359"/>
      <c r="EO657" s="359"/>
      <c r="EP657" s="359"/>
      <c r="EQ657" s="359"/>
      <c r="ER657" s="359"/>
      <c r="ES657" s="359"/>
      <c r="ET657" s="359"/>
      <c r="EU657" s="359"/>
      <c r="EV657" s="359"/>
      <c r="EW657" s="359"/>
      <c r="EX657" s="359"/>
      <c r="EY657" s="359"/>
      <c r="EZ657" s="359"/>
      <c r="FA657" s="359"/>
      <c r="FB657" s="359"/>
      <c r="FC657" s="359"/>
      <c r="FD657" s="359"/>
      <c r="FE657" s="359"/>
      <c r="FF657" s="359"/>
      <c r="FG657" s="359"/>
      <c r="FH657" s="359"/>
      <c r="FI657" s="359"/>
      <c r="FJ657" s="359"/>
      <c r="FK657" s="359"/>
      <c r="FL657" s="359"/>
      <c r="FM657" s="359"/>
      <c r="FN657" s="359"/>
      <c r="FO657" s="359"/>
      <c r="FP657" s="359"/>
      <c r="FQ657" s="359"/>
      <c r="FR657" s="359"/>
      <c r="FS657" s="359"/>
      <c r="FT657" s="359"/>
      <c r="FU657" s="359"/>
      <c r="FV657" s="359"/>
      <c r="FW657" s="359"/>
      <c r="FX657" s="359"/>
      <c r="FY657" s="359"/>
      <c r="FZ657" s="359"/>
      <c r="GA657" s="359"/>
      <c r="GB657" s="359"/>
      <c r="GC657" s="359"/>
      <c r="GD657" s="359"/>
      <c r="GE657" s="359"/>
      <c r="GF657" s="359"/>
      <c r="GG657" s="359"/>
      <c r="GH657" s="359"/>
      <c r="GI657" s="359"/>
      <c r="GJ657" s="359"/>
      <c r="GK657" s="359"/>
      <c r="GL657" s="359"/>
      <c r="GM657" s="359"/>
      <c r="GN657" s="359"/>
      <c r="GO657" s="359"/>
      <c r="GP657" s="359"/>
      <c r="GQ657" s="359"/>
      <c r="GR657" s="359"/>
      <c r="GS657" s="359"/>
      <c r="GT657" s="359"/>
      <c r="GU657" s="359"/>
      <c r="GV657" s="359"/>
      <c r="GW657" s="359"/>
      <c r="GX657" s="359"/>
      <c r="GY657" s="359"/>
      <c r="GZ657" s="359"/>
      <c r="HA657" s="359"/>
      <c r="HB657" s="359"/>
      <c r="HC657" s="359"/>
      <c r="HD657" s="359"/>
      <c r="HE657" s="359"/>
      <c r="HF657" s="359"/>
      <c r="HG657" s="359"/>
      <c r="HH657" s="359"/>
      <c r="HI657" s="359"/>
      <c r="HJ657" s="359"/>
      <c r="HK657" s="359"/>
      <c r="HL657" s="359"/>
      <c r="HM657" s="359"/>
      <c r="HN657" s="359"/>
      <c r="HO657" s="359"/>
      <c r="HP657" s="359"/>
      <c r="HQ657" s="359"/>
      <c r="HR657" s="359"/>
      <c r="HS657" s="359"/>
      <c r="HT657" s="359"/>
      <c r="HU657" s="359"/>
      <c r="HV657" s="359"/>
      <c r="HW657" s="359"/>
      <c r="HX657" s="359"/>
      <c r="HY657" s="359"/>
      <c r="HZ657" s="359"/>
      <c r="IA657" s="359"/>
      <c r="IB657" s="359"/>
      <c r="IC657" s="359"/>
      <c r="ID657" s="359"/>
      <c r="IE657" s="359"/>
      <c r="IF657" s="359"/>
      <c r="IG657" s="359"/>
      <c r="IH657" s="359"/>
      <c r="II657" s="359"/>
      <c r="IJ657" s="359"/>
      <c r="IK657" s="359"/>
      <c r="IL657" s="359"/>
      <c r="IM657" s="359"/>
      <c r="IN657" s="359"/>
      <c r="IO657" s="359"/>
      <c r="IP657" s="359"/>
      <c r="IQ657" s="359"/>
      <c r="IR657" s="359"/>
      <c r="IS657" s="359"/>
      <c r="IT657" s="359"/>
      <c r="IU657" s="359"/>
      <c r="IV657" s="359"/>
    </row>
    <row r="658" spans="1:256" s="1221" customFormat="1" ht="24.95">
      <c r="A658" s="139"/>
      <c r="B658" s="1132" t="s">
        <v>898</v>
      </c>
      <c r="C658" s="1155" t="s">
        <v>13422</v>
      </c>
      <c r="D658" s="1109" t="s">
        <v>900</v>
      </c>
      <c r="E658" s="599"/>
      <c r="F658" s="682"/>
      <c r="G658" s="682"/>
      <c r="H658" s="683"/>
      <c r="I658" s="682"/>
      <c r="J658" s="682"/>
      <c r="K658" s="615">
        <f>SUM(K659:K660)</f>
        <v>2</v>
      </c>
      <c r="L658" s="684" t="s">
        <v>322</v>
      </c>
      <c r="M658" s="377"/>
      <c r="N658" s="359"/>
      <c r="O658" s="359"/>
      <c r="P658" s="359"/>
      <c r="Q658" s="359"/>
      <c r="R658" s="359"/>
      <c r="S658" s="359"/>
      <c r="T658" s="359"/>
      <c r="U658" s="359"/>
      <c r="V658" s="359"/>
      <c r="W658" s="359"/>
      <c r="X658" s="359"/>
      <c r="Y658" s="359"/>
      <c r="Z658" s="359"/>
      <c r="AA658" s="359"/>
      <c r="AB658" s="359"/>
      <c r="AC658" s="359"/>
      <c r="AD658" s="359"/>
      <c r="AE658" s="359"/>
      <c r="AF658" s="359"/>
      <c r="AG658" s="359"/>
      <c r="AH658" s="359"/>
      <c r="AI658" s="359"/>
      <c r="AJ658" s="359"/>
      <c r="AK658" s="359"/>
      <c r="AL658" s="359"/>
      <c r="AM658" s="359"/>
      <c r="AN658" s="359"/>
      <c r="AO658" s="359"/>
      <c r="AP658" s="359"/>
      <c r="AQ658" s="359"/>
      <c r="AR658" s="359"/>
      <c r="AS658" s="359"/>
      <c r="AT658" s="359"/>
      <c r="AU658" s="359"/>
      <c r="AV658" s="359"/>
      <c r="AW658" s="359"/>
      <c r="AX658" s="359"/>
      <c r="AY658" s="359"/>
      <c r="AZ658" s="359"/>
      <c r="BA658" s="359"/>
      <c r="BB658" s="359"/>
      <c r="BC658" s="359"/>
      <c r="BD658" s="359"/>
      <c r="BE658" s="359"/>
      <c r="BF658" s="359"/>
      <c r="BG658" s="359"/>
      <c r="BH658" s="359"/>
      <c r="BI658" s="359"/>
      <c r="BJ658" s="359"/>
      <c r="BK658" s="359"/>
      <c r="BL658" s="359"/>
      <c r="BM658" s="359"/>
      <c r="BN658" s="359"/>
      <c r="BO658" s="359"/>
      <c r="BP658" s="359"/>
      <c r="BQ658" s="359"/>
      <c r="BR658" s="359"/>
      <c r="BS658" s="359"/>
      <c r="BT658" s="359"/>
      <c r="BU658" s="359"/>
      <c r="BV658" s="359"/>
      <c r="BW658" s="359"/>
      <c r="BX658" s="359"/>
      <c r="BY658" s="359"/>
      <c r="BZ658" s="359"/>
      <c r="CA658" s="359"/>
      <c r="CB658" s="359"/>
      <c r="CC658" s="359"/>
      <c r="CD658" s="359"/>
      <c r="CE658" s="359"/>
      <c r="CF658" s="359"/>
      <c r="CG658" s="359"/>
      <c r="CH658" s="359"/>
      <c r="CI658" s="359"/>
      <c r="CJ658" s="359"/>
      <c r="CK658" s="359"/>
      <c r="CL658" s="359"/>
      <c r="CM658" s="359"/>
      <c r="CN658" s="359"/>
      <c r="CO658" s="359"/>
      <c r="CP658" s="359"/>
      <c r="CQ658" s="359"/>
      <c r="CR658" s="359"/>
      <c r="CS658" s="359"/>
      <c r="CT658" s="359"/>
      <c r="CU658" s="359"/>
      <c r="CV658" s="359"/>
      <c r="CW658" s="359"/>
      <c r="CX658" s="359"/>
      <c r="CY658" s="359"/>
      <c r="CZ658" s="359"/>
      <c r="DA658" s="359"/>
      <c r="DB658" s="359"/>
      <c r="DC658" s="359"/>
      <c r="DD658" s="359"/>
      <c r="DE658" s="359"/>
      <c r="DF658" s="359"/>
      <c r="DG658" s="359"/>
      <c r="DH658" s="359"/>
      <c r="DI658" s="359"/>
      <c r="DJ658" s="359"/>
      <c r="DK658" s="359"/>
      <c r="DL658" s="359"/>
      <c r="DM658" s="359"/>
      <c r="DN658" s="359"/>
      <c r="DO658" s="359"/>
      <c r="DP658" s="359"/>
      <c r="DQ658" s="359"/>
      <c r="DR658" s="359"/>
      <c r="DS658" s="359"/>
      <c r="DT658" s="359"/>
      <c r="DU658" s="359"/>
      <c r="DV658" s="359"/>
      <c r="DW658" s="359"/>
      <c r="DX658" s="359"/>
      <c r="DY658" s="359"/>
      <c r="DZ658" s="359"/>
      <c r="EA658" s="359"/>
      <c r="EB658" s="359"/>
      <c r="EC658" s="359"/>
      <c r="ED658" s="359"/>
      <c r="EE658" s="359"/>
      <c r="EF658" s="359"/>
      <c r="EG658" s="359"/>
      <c r="EH658" s="359"/>
      <c r="EI658" s="359"/>
      <c r="EJ658" s="359"/>
      <c r="EK658" s="359"/>
      <c r="EL658" s="359"/>
      <c r="EM658" s="359"/>
      <c r="EN658" s="359"/>
      <c r="EO658" s="359"/>
      <c r="EP658" s="359"/>
      <c r="EQ658" s="359"/>
      <c r="ER658" s="359"/>
      <c r="ES658" s="359"/>
      <c r="ET658" s="359"/>
      <c r="EU658" s="359"/>
      <c r="EV658" s="359"/>
      <c r="EW658" s="359"/>
      <c r="EX658" s="359"/>
      <c r="EY658" s="359"/>
      <c r="EZ658" s="359"/>
      <c r="FA658" s="359"/>
      <c r="FB658" s="359"/>
      <c r="FC658" s="359"/>
      <c r="FD658" s="359"/>
      <c r="FE658" s="359"/>
      <c r="FF658" s="359"/>
      <c r="FG658" s="359"/>
      <c r="FH658" s="359"/>
      <c r="FI658" s="359"/>
      <c r="FJ658" s="359"/>
      <c r="FK658" s="359"/>
      <c r="FL658" s="359"/>
      <c r="FM658" s="359"/>
      <c r="FN658" s="359"/>
      <c r="FO658" s="359"/>
      <c r="FP658" s="359"/>
      <c r="FQ658" s="359"/>
      <c r="FR658" s="359"/>
      <c r="FS658" s="359"/>
      <c r="FT658" s="359"/>
      <c r="FU658" s="359"/>
      <c r="FV658" s="359"/>
      <c r="FW658" s="359"/>
      <c r="FX658" s="359"/>
      <c r="FY658" s="359"/>
      <c r="FZ658" s="359"/>
      <c r="GA658" s="359"/>
      <c r="GB658" s="359"/>
      <c r="GC658" s="359"/>
      <c r="GD658" s="359"/>
      <c r="GE658" s="359"/>
      <c r="GF658" s="359"/>
      <c r="GG658" s="359"/>
      <c r="GH658" s="359"/>
      <c r="GI658" s="359"/>
      <c r="GJ658" s="359"/>
      <c r="GK658" s="359"/>
      <c r="GL658" s="359"/>
      <c r="GM658" s="359"/>
      <c r="GN658" s="359"/>
      <c r="GO658" s="359"/>
      <c r="GP658" s="359"/>
      <c r="GQ658" s="359"/>
      <c r="GR658" s="359"/>
      <c r="GS658" s="359"/>
      <c r="GT658" s="359"/>
      <c r="GU658" s="359"/>
      <c r="GV658" s="359"/>
      <c r="GW658" s="359"/>
      <c r="GX658" s="359"/>
      <c r="GY658" s="359"/>
      <c r="GZ658" s="359"/>
      <c r="HA658" s="359"/>
      <c r="HB658" s="359"/>
      <c r="HC658" s="359"/>
      <c r="HD658" s="359"/>
      <c r="HE658" s="359"/>
      <c r="HF658" s="359"/>
      <c r="HG658" s="359"/>
      <c r="HH658" s="359"/>
      <c r="HI658" s="359"/>
      <c r="HJ658" s="359"/>
      <c r="HK658" s="359"/>
      <c r="HL658" s="359"/>
      <c r="HM658" s="359"/>
      <c r="HN658" s="359"/>
      <c r="HO658" s="359"/>
      <c r="HP658" s="359"/>
      <c r="HQ658" s="359"/>
      <c r="HR658" s="359"/>
      <c r="HS658" s="359"/>
      <c r="HT658" s="359"/>
      <c r="HU658" s="359"/>
      <c r="HV658" s="359"/>
      <c r="HW658" s="359"/>
      <c r="HX658" s="359"/>
      <c r="HY658" s="359"/>
      <c r="HZ658" s="359"/>
      <c r="IA658" s="359"/>
      <c r="IB658" s="359"/>
      <c r="IC658" s="359"/>
      <c r="ID658" s="359"/>
      <c r="IE658" s="359"/>
      <c r="IF658" s="359"/>
      <c r="IG658" s="359"/>
      <c r="IH658" s="359"/>
      <c r="II658" s="359"/>
      <c r="IJ658" s="359"/>
      <c r="IK658" s="359"/>
      <c r="IL658" s="359"/>
      <c r="IM658" s="359"/>
      <c r="IN658" s="359"/>
      <c r="IO658" s="359"/>
      <c r="IP658" s="359"/>
      <c r="IQ658" s="359"/>
      <c r="IR658" s="359"/>
      <c r="IS658" s="359"/>
      <c r="IT658" s="359"/>
      <c r="IU658" s="359"/>
      <c r="IV658" s="359"/>
    </row>
    <row r="659" spans="1:256" s="1221" customFormat="1">
      <c r="A659" s="139"/>
      <c r="B659" s="1156"/>
      <c r="C659" s="1156"/>
      <c r="D659" s="1157" t="s">
        <v>13116</v>
      </c>
      <c r="E659" s="360"/>
      <c r="F659" s="685"/>
      <c r="G659" s="685"/>
      <c r="H659" s="686"/>
      <c r="I659" s="685"/>
      <c r="J659" s="685"/>
      <c r="K659" s="686">
        <v>1</v>
      </c>
      <c r="L659" s="687"/>
      <c r="M659" s="359"/>
      <c r="N659" s="359"/>
      <c r="O659" s="359"/>
      <c r="P659" s="359"/>
      <c r="Q659" s="359"/>
      <c r="R659" s="359"/>
      <c r="S659" s="359"/>
      <c r="T659" s="359"/>
      <c r="U659" s="359"/>
      <c r="V659" s="359"/>
      <c r="W659" s="359"/>
      <c r="X659" s="359"/>
      <c r="Y659" s="359"/>
      <c r="Z659" s="359"/>
      <c r="AA659" s="359"/>
      <c r="AB659" s="359"/>
      <c r="AC659" s="359"/>
      <c r="AD659" s="359"/>
      <c r="AE659" s="359"/>
      <c r="AF659" s="359"/>
      <c r="AG659" s="359"/>
      <c r="AH659" s="359"/>
      <c r="AI659" s="359"/>
      <c r="AJ659" s="359"/>
      <c r="AK659" s="359"/>
      <c r="AL659" s="359"/>
      <c r="AM659" s="359"/>
      <c r="AN659" s="359"/>
      <c r="AO659" s="359"/>
      <c r="AP659" s="359"/>
      <c r="AQ659" s="359"/>
      <c r="AR659" s="359"/>
      <c r="AS659" s="359"/>
      <c r="AT659" s="359"/>
      <c r="AU659" s="359"/>
      <c r="AV659" s="359"/>
      <c r="AW659" s="359"/>
      <c r="AX659" s="359"/>
      <c r="AY659" s="359"/>
      <c r="AZ659" s="359"/>
      <c r="BA659" s="359"/>
      <c r="BB659" s="359"/>
      <c r="BC659" s="359"/>
      <c r="BD659" s="359"/>
      <c r="BE659" s="359"/>
      <c r="BF659" s="359"/>
      <c r="BG659" s="359"/>
      <c r="BH659" s="359"/>
      <c r="BI659" s="359"/>
      <c r="BJ659" s="359"/>
      <c r="BK659" s="359"/>
      <c r="BL659" s="359"/>
      <c r="BM659" s="359"/>
      <c r="BN659" s="359"/>
      <c r="BO659" s="359"/>
      <c r="BP659" s="359"/>
      <c r="BQ659" s="359"/>
      <c r="BR659" s="359"/>
      <c r="BS659" s="359"/>
      <c r="BT659" s="359"/>
      <c r="BU659" s="359"/>
      <c r="BV659" s="359"/>
      <c r="BW659" s="359"/>
      <c r="BX659" s="359"/>
      <c r="BY659" s="359"/>
      <c r="BZ659" s="359"/>
      <c r="CA659" s="359"/>
      <c r="CB659" s="359"/>
      <c r="CC659" s="359"/>
      <c r="CD659" s="359"/>
      <c r="CE659" s="359"/>
      <c r="CF659" s="359"/>
      <c r="CG659" s="359"/>
      <c r="CH659" s="359"/>
      <c r="CI659" s="359"/>
      <c r="CJ659" s="359"/>
      <c r="CK659" s="359"/>
      <c r="CL659" s="359"/>
      <c r="CM659" s="359"/>
      <c r="CN659" s="359"/>
      <c r="CO659" s="359"/>
      <c r="CP659" s="359"/>
      <c r="CQ659" s="359"/>
      <c r="CR659" s="359"/>
      <c r="CS659" s="359"/>
      <c r="CT659" s="359"/>
      <c r="CU659" s="359"/>
      <c r="CV659" s="359"/>
      <c r="CW659" s="359"/>
      <c r="CX659" s="359"/>
      <c r="CY659" s="359"/>
      <c r="CZ659" s="359"/>
      <c r="DA659" s="359"/>
      <c r="DB659" s="359"/>
      <c r="DC659" s="359"/>
      <c r="DD659" s="359"/>
      <c r="DE659" s="359"/>
      <c r="DF659" s="359"/>
      <c r="DG659" s="359"/>
      <c r="DH659" s="359"/>
      <c r="DI659" s="359"/>
      <c r="DJ659" s="359"/>
      <c r="DK659" s="359"/>
      <c r="DL659" s="359"/>
      <c r="DM659" s="359"/>
      <c r="DN659" s="359"/>
      <c r="DO659" s="359"/>
      <c r="DP659" s="359"/>
      <c r="DQ659" s="359"/>
      <c r="DR659" s="359"/>
      <c r="DS659" s="359"/>
      <c r="DT659" s="359"/>
      <c r="DU659" s="359"/>
      <c r="DV659" s="359"/>
      <c r="DW659" s="359"/>
      <c r="DX659" s="359"/>
      <c r="DY659" s="359"/>
      <c r="DZ659" s="359"/>
      <c r="EA659" s="359"/>
      <c r="EB659" s="359"/>
      <c r="EC659" s="359"/>
      <c r="ED659" s="359"/>
      <c r="EE659" s="359"/>
      <c r="EF659" s="359"/>
      <c r="EG659" s="359"/>
      <c r="EH659" s="359"/>
      <c r="EI659" s="359"/>
      <c r="EJ659" s="359"/>
      <c r="EK659" s="359"/>
      <c r="EL659" s="359"/>
      <c r="EM659" s="359"/>
      <c r="EN659" s="359"/>
      <c r="EO659" s="359"/>
      <c r="EP659" s="359"/>
      <c r="EQ659" s="359"/>
      <c r="ER659" s="359"/>
      <c r="ES659" s="359"/>
      <c r="ET659" s="359"/>
      <c r="EU659" s="359"/>
      <c r="EV659" s="359"/>
      <c r="EW659" s="359"/>
      <c r="EX659" s="359"/>
      <c r="EY659" s="359"/>
      <c r="EZ659" s="359"/>
      <c r="FA659" s="359"/>
      <c r="FB659" s="359"/>
      <c r="FC659" s="359"/>
      <c r="FD659" s="359"/>
      <c r="FE659" s="359"/>
      <c r="FF659" s="359"/>
      <c r="FG659" s="359"/>
      <c r="FH659" s="359"/>
      <c r="FI659" s="359"/>
      <c r="FJ659" s="359"/>
      <c r="FK659" s="359"/>
      <c r="FL659" s="359"/>
      <c r="FM659" s="359"/>
      <c r="FN659" s="359"/>
      <c r="FO659" s="359"/>
      <c r="FP659" s="359"/>
      <c r="FQ659" s="359"/>
      <c r="FR659" s="359"/>
      <c r="FS659" s="359"/>
      <c r="FT659" s="359"/>
      <c r="FU659" s="359"/>
      <c r="FV659" s="359"/>
      <c r="FW659" s="359"/>
      <c r="FX659" s="359"/>
      <c r="FY659" s="359"/>
      <c r="FZ659" s="359"/>
      <c r="GA659" s="359"/>
      <c r="GB659" s="359"/>
      <c r="GC659" s="359"/>
      <c r="GD659" s="359"/>
      <c r="GE659" s="359"/>
      <c r="GF659" s="359"/>
      <c r="GG659" s="359"/>
      <c r="GH659" s="359"/>
      <c r="GI659" s="359"/>
      <c r="GJ659" s="359"/>
      <c r="GK659" s="359"/>
      <c r="GL659" s="359"/>
      <c r="GM659" s="359"/>
      <c r="GN659" s="359"/>
      <c r="GO659" s="359"/>
      <c r="GP659" s="359"/>
      <c r="GQ659" s="359"/>
      <c r="GR659" s="359"/>
      <c r="GS659" s="359"/>
      <c r="GT659" s="359"/>
      <c r="GU659" s="359"/>
      <c r="GV659" s="359"/>
      <c r="GW659" s="359"/>
      <c r="GX659" s="359"/>
      <c r="GY659" s="359"/>
      <c r="GZ659" s="359"/>
      <c r="HA659" s="359"/>
      <c r="HB659" s="359"/>
      <c r="HC659" s="359"/>
      <c r="HD659" s="359"/>
      <c r="HE659" s="359"/>
      <c r="HF659" s="359"/>
      <c r="HG659" s="359"/>
      <c r="HH659" s="359"/>
      <c r="HI659" s="359"/>
      <c r="HJ659" s="359"/>
      <c r="HK659" s="359"/>
      <c r="HL659" s="359"/>
      <c r="HM659" s="359"/>
      <c r="HN659" s="359"/>
      <c r="HO659" s="359"/>
      <c r="HP659" s="359"/>
      <c r="HQ659" s="359"/>
      <c r="HR659" s="359"/>
      <c r="HS659" s="359"/>
      <c r="HT659" s="359"/>
      <c r="HU659" s="359"/>
      <c r="HV659" s="359"/>
      <c r="HW659" s="359"/>
      <c r="HX659" s="359"/>
      <c r="HY659" s="359"/>
      <c r="HZ659" s="359"/>
      <c r="IA659" s="359"/>
      <c r="IB659" s="359"/>
      <c r="IC659" s="359"/>
      <c r="ID659" s="359"/>
      <c r="IE659" s="359"/>
      <c r="IF659" s="359"/>
      <c r="IG659" s="359"/>
      <c r="IH659" s="359"/>
      <c r="II659" s="359"/>
      <c r="IJ659" s="359"/>
      <c r="IK659" s="359"/>
      <c r="IL659" s="359"/>
      <c r="IM659" s="359"/>
      <c r="IN659" s="359"/>
      <c r="IO659" s="359"/>
      <c r="IP659" s="359"/>
      <c r="IQ659" s="359"/>
      <c r="IR659" s="359"/>
      <c r="IS659" s="359"/>
      <c r="IT659" s="359"/>
      <c r="IU659" s="359"/>
      <c r="IV659" s="359"/>
    </row>
    <row r="660" spans="1:256" s="1221" customFormat="1">
      <c r="A660" s="139"/>
      <c r="B660" s="1156"/>
      <c r="C660" s="1156"/>
      <c r="D660" s="1157" t="s">
        <v>13126</v>
      </c>
      <c r="E660" s="360"/>
      <c r="F660" s="685"/>
      <c r="G660" s="685"/>
      <c r="H660" s="686"/>
      <c r="I660" s="686"/>
      <c r="J660" s="686"/>
      <c r="K660" s="686">
        <v>1</v>
      </c>
      <c r="L660" s="686"/>
      <c r="M660" s="359"/>
      <c r="N660" s="359"/>
      <c r="O660" s="359"/>
      <c r="P660" s="359"/>
      <c r="Q660" s="359"/>
      <c r="R660" s="359"/>
      <c r="S660" s="359"/>
      <c r="T660" s="359"/>
      <c r="U660" s="359"/>
      <c r="V660" s="359"/>
      <c r="W660" s="359"/>
      <c r="X660" s="359"/>
      <c r="Y660" s="359"/>
      <c r="Z660" s="359"/>
      <c r="AA660" s="359"/>
      <c r="AB660" s="359"/>
      <c r="AC660" s="359"/>
      <c r="AD660" s="359"/>
      <c r="AE660" s="359"/>
      <c r="AF660" s="359"/>
      <c r="AG660" s="359"/>
      <c r="AH660" s="359"/>
      <c r="AI660" s="359"/>
      <c r="AJ660" s="359"/>
      <c r="AK660" s="359"/>
      <c r="AL660" s="359"/>
      <c r="AM660" s="359"/>
      <c r="AN660" s="359"/>
      <c r="AO660" s="359"/>
      <c r="AP660" s="359"/>
      <c r="AQ660" s="359"/>
      <c r="AR660" s="359"/>
      <c r="AS660" s="359"/>
      <c r="AT660" s="359"/>
      <c r="AU660" s="359"/>
      <c r="AV660" s="359"/>
      <c r="AW660" s="359"/>
      <c r="AX660" s="359"/>
      <c r="AY660" s="359"/>
      <c r="AZ660" s="359"/>
      <c r="BA660" s="359"/>
      <c r="BB660" s="359"/>
      <c r="BC660" s="359"/>
      <c r="BD660" s="359"/>
      <c r="BE660" s="359"/>
      <c r="BF660" s="359"/>
      <c r="BG660" s="359"/>
      <c r="BH660" s="359"/>
      <c r="BI660" s="359"/>
      <c r="BJ660" s="359"/>
      <c r="BK660" s="359"/>
      <c r="BL660" s="359"/>
      <c r="BM660" s="359"/>
      <c r="BN660" s="359"/>
      <c r="BO660" s="359"/>
      <c r="BP660" s="359"/>
      <c r="BQ660" s="359"/>
      <c r="BR660" s="359"/>
      <c r="BS660" s="359"/>
      <c r="BT660" s="359"/>
      <c r="BU660" s="359"/>
      <c r="BV660" s="359"/>
      <c r="BW660" s="359"/>
      <c r="BX660" s="359"/>
      <c r="BY660" s="359"/>
      <c r="BZ660" s="359"/>
      <c r="CA660" s="359"/>
      <c r="CB660" s="359"/>
      <c r="CC660" s="359"/>
      <c r="CD660" s="359"/>
      <c r="CE660" s="359"/>
      <c r="CF660" s="359"/>
      <c r="CG660" s="359"/>
      <c r="CH660" s="359"/>
      <c r="CI660" s="359"/>
      <c r="CJ660" s="359"/>
      <c r="CK660" s="359"/>
      <c r="CL660" s="359"/>
      <c r="CM660" s="359"/>
      <c r="CN660" s="359"/>
      <c r="CO660" s="359"/>
      <c r="CP660" s="359"/>
      <c r="CQ660" s="359"/>
      <c r="CR660" s="359"/>
      <c r="CS660" s="359"/>
      <c r="CT660" s="359"/>
      <c r="CU660" s="359"/>
      <c r="CV660" s="359"/>
      <c r="CW660" s="359"/>
      <c r="CX660" s="359"/>
      <c r="CY660" s="359"/>
      <c r="CZ660" s="359"/>
      <c r="DA660" s="359"/>
      <c r="DB660" s="359"/>
      <c r="DC660" s="359"/>
      <c r="DD660" s="359"/>
      <c r="DE660" s="359"/>
      <c r="DF660" s="359"/>
      <c r="DG660" s="359"/>
      <c r="DH660" s="359"/>
      <c r="DI660" s="359"/>
      <c r="DJ660" s="359"/>
      <c r="DK660" s="359"/>
      <c r="DL660" s="359"/>
      <c r="DM660" s="359"/>
      <c r="DN660" s="359"/>
      <c r="DO660" s="359"/>
      <c r="DP660" s="359"/>
      <c r="DQ660" s="359"/>
      <c r="DR660" s="359"/>
      <c r="DS660" s="359"/>
      <c r="DT660" s="359"/>
      <c r="DU660" s="359"/>
      <c r="DV660" s="359"/>
      <c r="DW660" s="359"/>
      <c r="DX660" s="359"/>
      <c r="DY660" s="359"/>
      <c r="DZ660" s="359"/>
      <c r="EA660" s="359"/>
      <c r="EB660" s="359"/>
      <c r="EC660" s="359"/>
      <c r="ED660" s="359"/>
      <c r="EE660" s="359"/>
      <c r="EF660" s="359"/>
      <c r="EG660" s="359"/>
      <c r="EH660" s="359"/>
      <c r="EI660" s="359"/>
      <c r="EJ660" s="359"/>
      <c r="EK660" s="359"/>
      <c r="EL660" s="359"/>
      <c r="EM660" s="359"/>
      <c r="EN660" s="359"/>
      <c r="EO660" s="359"/>
      <c r="EP660" s="359"/>
      <c r="EQ660" s="359"/>
      <c r="ER660" s="359"/>
      <c r="ES660" s="359"/>
      <c r="ET660" s="359"/>
      <c r="EU660" s="359"/>
      <c r="EV660" s="359"/>
      <c r="EW660" s="359"/>
      <c r="EX660" s="359"/>
      <c r="EY660" s="359"/>
      <c r="EZ660" s="359"/>
      <c r="FA660" s="359"/>
      <c r="FB660" s="359"/>
      <c r="FC660" s="359"/>
      <c r="FD660" s="359"/>
      <c r="FE660" s="359"/>
      <c r="FF660" s="359"/>
      <c r="FG660" s="359"/>
      <c r="FH660" s="359"/>
      <c r="FI660" s="359"/>
      <c r="FJ660" s="359"/>
      <c r="FK660" s="359"/>
      <c r="FL660" s="359"/>
      <c r="FM660" s="359"/>
      <c r="FN660" s="359"/>
      <c r="FO660" s="359"/>
      <c r="FP660" s="359"/>
      <c r="FQ660" s="359"/>
      <c r="FR660" s="359"/>
      <c r="FS660" s="359"/>
      <c r="FT660" s="359"/>
      <c r="FU660" s="359"/>
      <c r="FV660" s="359"/>
      <c r="FW660" s="359"/>
      <c r="FX660" s="359"/>
      <c r="FY660" s="359"/>
      <c r="FZ660" s="359"/>
      <c r="GA660" s="359"/>
      <c r="GB660" s="359"/>
      <c r="GC660" s="359"/>
      <c r="GD660" s="359"/>
      <c r="GE660" s="359"/>
      <c r="GF660" s="359"/>
      <c r="GG660" s="359"/>
      <c r="GH660" s="359"/>
      <c r="GI660" s="359"/>
      <c r="GJ660" s="359"/>
      <c r="GK660" s="359"/>
      <c r="GL660" s="359"/>
      <c r="GM660" s="359"/>
      <c r="GN660" s="359"/>
      <c r="GO660" s="359"/>
      <c r="GP660" s="359"/>
      <c r="GQ660" s="359"/>
      <c r="GR660" s="359"/>
      <c r="GS660" s="359"/>
      <c r="GT660" s="359"/>
      <c r="GU660" s="359"/>
      <c r="GV660" s="359"/>
      <c r="GW660" s="359"/>
      <c r="GX660" s="359"/>
      <c r="GY660" s="359"/>
      <c r="GZ660" s="359"/>
      <c r="HA660" s="359"/>
      <c r="HB660" s="359"/>
      <c r="HC660" s="359"/>
      <c r="HD660" s="359"/>
      <c r="HE660" s="359"/>
      <c r="HF660" s="359"/>
      <c r="HG660" s="359"/>
      <c r="HH660" s="359"/>
      <c r="HI660" s="359"/>
      <c r="HJ660" s="359"/>
      <c r="HK660" s="359"/>
      <c r="HL660" s="359"/>
      <c r="HM660" s="359"/>
      <c r="HN660" s="359"/>
      <c r="HO660" s="359"/>
      <c r="HP660" s="359"/>
      <c r="HQ660" s="359"/>
      <c r="HR660" s="359"/>
      <c r="HS660" s="359"/>
      <c r="HT660" s="359"/>
      <c r="HU660" s="359"/>
      <c r="HV660" s="359"/>
      <c r="HW660" s="359"/>
      <c r="HX660" s="359"/>
      <c r="HY660" s="359"/>
      <c r="HZ660" s="359"/>
      <c r="IA660" s="359"/>
      <c r="IB660" s="359"/>
      <c r="IC660" s="359"/>
      <c r="ID660" s="359"/>
      <c r="IE660" s="359"/>
      <c r="IF660" s="359"/>
      <c r="IG660" s="359"/>
      <c r="IH660" s="359"/>
      <c r="II660" s="359"/>
      <c r="IJ660" s="359"/>
      <c r="IK660" s="359"/>
      <c r="IL660" s="359"/>
      <c r="IM660" s="359"/>
      <c r="IN660" s="359"/>
      <c r="IO660" s="359"/>
      <c r="IP660" s="359"/>
      <c r="IQ660" s="359"/>
      <c r="IR660" s="359"/>
      <c r="IS660" s="359"/>
      <c r="IT660" s="359"/>
      <c r="IU660" s="359"/>
      <c r="IV660" s="359"/>
    </row>
    <row r="661" spans="1:256" s="1221" customFormat="1" ht="24.95">
      <c r="A661" s="139"/>
      <c r="B661" s="1132" t="s">
        <v>907</v>
      </c>
      <c r="C661" s="1155" t="s">
        <v>13423</v>
      </c>
      <c r="D661" s="1109" t="s">
        <v>909</v>
      </c>
      <c r="E661" s="599"/>
      <c r="F661" s="682"/>
      <c r="G661" s="682"/>
      <c r="H661" s="683"/>
      <c r="I661" s="682"/>
      <c r="J661" s="682"/>
      <c r="K661" s="615">
        <f>SUM(K662:K664)</f>
        <v>44.88</v>
      </c>
      <c r="L661" s="684" t="s">
        <v>347</v>
      </c>
      <c r="M661" s="359"/>
      <c r="N661" s="359"/>
      <c r="O661" s="359"/>
      <c r="P661" s="359"/>
      <c r="Q661" s="359"/>
      <c r="R661" s="359"/>
      <c r="S661" s="359"/>
      <c r="T661" s="359"/>
      <c r="U661" s="359"/>
      <c r="V661" s="359"/>
      <c r="W661" s="359"/>
      <c r="X661" s="359"/>
      <c r="Y661" s="359"/>
      <c r="Z661" s="359"/>
      <c r="AA661" s="359"/>
      <c r="AB661" s="359"/>
      <c r="AC661" s="359"/>
      <c r="AD661" s="359"/>
      <c r="AE661" s="359"/>
      <c r="AF661" s="359"/>
      <c r="AG661" s="359"/>
      <c r="AH661" s="359"/>
      <c r="AI661" s="359"/>
      <c r="AJ661" s="359"/>
      <c r="AK661" s="359"/>
      <c r="AL661" s="359"/>
      <c r="AM661" s="359"/>
      <c r="AN661" s="359"/>
      <c r="AO661" s="359"/>
      <c r="AP661" s="359"/>
      <c r="AQ661" s="359"/>
      <c r="AR661" s="359"/>
      <c r="AS661" s="359"/>
      <c r="AT661" s="359"/>
      <c r="AU661" s="359"/>
      <c r="AV661" s="359"/>
      <c r="AW661" s="359"/>
      <c r="AX661" s="359"/>
      <c r="AY661" s="359"/>
      <c r="AZ661" s="359"/>
      <c r="BA661" s="359"/>
      <c r="BB661" s="359"/>
      <c r="BC661" s="359"/>
      <c r="BD661" s="359"/>
      <c r="BE661" s="359"/>
      <c r="BF661" s="359"/>
      <c r="BG661" s="359"/>
      <c r="BH661" s="359"/>
      <c r="BI661" s="359"/>
      <c r="BJ661" s="359"/>
      <c r="BK661" s="359"/>
      <c r="BL661" s="359"/>
      <c r="BM661" s="359"/>
      <c r="BN661" s="359"/>
      <c r="BO661" s="359"/>
      <c r="BP661" s="359"/>
      <c r="BQ661" s="359"/>
      <c r="BR661" s="359"/>
      <c r="BS661" s="359"/>
      <c r="BT661" s="359"/>
      <c r="BU661" s="359"/>
      <c r="BV661" s="359"/>
      <c r="BW661" s="359"/>
      <c r="BX661" s="359"/>
      <c r="BY661" s="359"/>
      <c r="BZ661" s="359"/>
      <c r="CA661" s="359"/>
      <c r="CB661" s="359"/>
      <c r="CC661" s="359"/>
      <c r="CD661" s="359"/>
      <c r="CE661" s="359"/>
      <c r="CF661" s="359"/>
      <c r="CG661" s="359"/>
      <c r="CH661" s="359"/>
      <c r="CI661" s="359"/>
      <c r="CJ661" s="359"/>
      <c r="CK661" s="359"/>
      <c r="CL661" s="359"/>
      <c r="CM661" s="359"/>
      <c r="CN661" s="359"/>
      <c r="CO661" s="359"/>
      <c r="CP661" s="359"/>
      <c r="CQ661" s="359"/>
      <c r="CR661" s="359"/>
      <c r="CS661" s="359"/>
      <c r="CT661" s="359"/>
      <c r="CU661" s="359"/>
      <c r="CV661" s="359"/>
      <c r="CW661" s="359"/>
      <c r="CX661" s="359"/>
      <c r="CY661" s="359"/>
      <c r="CZ661" s="359"/>
      <c r="DA661" s="359"/>
      <c r="DB661" s="359"/>
      <c r="DC661" s="359"/>
      <c r="DD661" s="359"/>
      <c r="DE661" s="359"/>
      <c r="DF661" s="359"/>
      <c r="DG661" s="359"/>
      <c r="DH661" s="359"/>
      <c r="DI661" s="359"/>
      <c r="DJ661" s="359"/>
      <c r="DK661" s="359"/>
      <c r="DL661" s="359"/>
      <c r="DM661" s="359"/>
      <c r="DN661" s="359"/>
      <c r="DO661" s="359"/>
      <c r="DP661" s="359"/>
      <c r="DQ661" s="359"/>
      <c r="DR661" s="359"/>
      <c r="DS661" s="359"/>
      <c r="DT661" s="359"/>
      <c r="DU661" s="359"/>
      <c r="DV661" s="359"/>
      <c r="DW661" s="359"/>
      <c r="DX661" s="359"/>
      <c r="DY661" s="359"/>
      <c r="DZ661" s="359"/>
      <c r="EA661" s="359"/>
      <c r="EB661" s="359"/>
      <c r="EC661" s="359"/>
      <c r="ED661" s="359"/>
      <c r="EE661" s="359"/>
      <c r="EF661" s="359"/>
      <c r="EG661" s="359"/>
      <c r="EH661" s="359"/>
      <c r="EI661" s="359"/>
      <c r="EJ661" s="359"/>
      <c r="EK661" s="359"/>
      <c r="EL661" s="359"/>
      <c r="EM661" s="359"/>
      <c r="EN661" s="359"/>
      <c r="EO661" s="359"/>
      <c r="EP661" s="359"/>
      <c r="EQ661" s="359"/>
      <c r="ER661" s="359"/>
      <c r="ES661" s="359"/>
      <c r="ET661" s="359"/>
      <c r="EU661" s="359"/>
      <c r="EV661" s="359"/>
      <c r="EW661" s="359"/>
      <c r="EX661" s="359"/>
      <c r="EY661" s="359"/>
      <c r="EZ661" s="359"/>
      <c r="FA661" s="359"/>
      <c r="FB661" s="359"/>
      <c r="FC661" s="359"/>
      <c r="FD661" s="359"/>
      <c r="FE661" s="359"/>
      <c r="FF661" s="359"/>
      <c r="FG661" s="359"/>
      <c r="FH661" s="359"/>
      <c r="FI661" s="359"/>
      <c r="FJ661" s="359"/>
      <c r="FK661" s="359"/>
      <c r="FL661" s="359"/>
      <c r="FM661" s="359"/>
      <c r="FN661" s="359"/>
      <c r="FO661" s="359"/>
      <c r="FP661" s="359"/>
      <c r="FQ661" s="359"/>
      <c r="FR661" s="359"/>
      <c r="FS661" s="359"/>
      <c r="FT661" s="359"/>
      <c r="FU661" s="359"/>
      <c r="FV661" s="359"/>
      <c r="FW661" s="359"/>
      <c r="FX661" s="359"/>
      <c r="FY661" s="359"/>
      <c r="FZ661" s="359"/>
      <c r="GA661" s="359"/>
      <c r="GB661" s="359"/>
      <c r="GC661" s="359"/>
      <c r="GD661" s="359"/>
      <c r="GE661" s="359"/>
      <c r="GF661" s="359"/>
      <c r="GG661" s="359"/>
      <c r="GH661" s="359"/>
      <c r="GI661" s="359"/>
      <c r="GJ661" s="359"/>
      <c r="GK661" s="359"/>
      <c r="GL661" s="359"/>
      <c r="GM661" s="359"/>
      <c r="GN661" s="359"/>
      <c r="GO661" s="359"/>
      <c r="GP661" s="359"/>
      <c r="GQ661" s="359"/>
      <c r="GR661" s="359"/>
      <c r="GS661" s="359"/>
      <c r="GT661" s="359"/>
      <c r="GU661" s="359"/>
      <c r="GV661" s="359"/>
      <c r="GW661" s="359"/>
      <c r="GX661" s="359"/>
      <c r="GY661" s="359"/>
      <c r="GZ661" s="359"/>
      <c r="HA661" s="359"/>
      <c r="HB661" s="359"/>
      <c r="HC661" s="359"/>
      <c r="HD661" s="359"/>
      <c r="HE661" s="359"/>
      <c r="HF661" s="359"/>
      <c r="HG661" s="359"/>
      <c r="HH661" s="359"/>
      <c r="HI661" s="359"/>
      <c r="HJ661" s="359"/>
      <c r="HK661" s="359"/>
      <c r="HL661" s="359"/>
      <c r="HM661" s="359"/>
      <c r="HN661" s="359"/>
      <c r="HO661" s="359"/>
      <c r="HP661" s="359"/>
      <c r="HQ661" s="359"/>
      <c r="HR661" s="359"/>
      <c r="HS661" s="359"/>
      <c r="HT661" s="359"/>
      <c r="HU661" s="359"/>
      <c r="HV661" s="359"/>
      <c r="HW661" s="359"/>
      <c r="HX661" s="359"/>
      <c r="HY661" s="359"/>
      <c r="HZ661" s="359"/>
      <c r="IA661" s="359"/>
      <c r="IB661" s="359"/>
      <c r="IC661" s="359"/>
      <c r="ID661" s="359"/>
      <c r="IE661" s="359"/>
      <c r="IF661" s="359"/>
      <c r="IG661" s="359"/>
      <c r="IH661" s="359"/>
      <c r="II661" s="359"/>
      <c r="IJ661" s="359"/>
      <c r="IK661" s="359"/>
      <c r="IL661" s="359"/>
      <c r="IM661" s="359"/>
      <c r="IN661" s="359"/>
      <c r="IO661" s="359"/>
      <c r="IP661" s="359"/>
      <c r="IQ661" s="359"/>
      <c r="IR661" s="359"/>
      <c r="IS661" s="359"/>
      <c r="IT661" s="359"/>
      <c r="IU661" s="359"/>
      <c r="IV661" s="359"/>
    </row>
    <row r="662" spans="1:256" s="1221" customFormat="1">
      <c r="A662" s="139"/>
      <c r="B662" s="1156"/>
      <c r="C662" s="1156"/>
      <c r="D662" s="1157" t="s">
        <v>13375</v>
      </c>
      <c r="E662" s="362"/>
      <c r="F662" s="685"/>
      <c r="G662" s="685"/>
      <c r="H662" s="686"/>
      <c r="I662" s="685"/>
      <c r="J662" s="685"/>
      <c r="K662" s="686">
        <v>13.98</v>
      </c>
      <c r="L662" s="686"/>
      <c r="M662" s="359"/>
      <c r="N662" s="359"/>
      <c r="O662" s="359"/>
      <c r="P662" s="359"/>
      <c r="Q662" s="359"/>
      <c r="R662" s="359"/>
      <c r="S662" s="359"/>
      <c r="T662" s="359"/>
      <c r="U662" s="359"/>
      <c r="V662" s="359"/>
      <c r="W662" s="359"/>
      <c r="X662" s="359"/>
      <c r="Y662" s="359"/>
      <c r="Z662" s="359"/>
      <c r="AA662" s="359"/>
      <c r="AB662" s="359"/>
      <c r="AC662" s="359"/>
      <c r="AD662" s="359"/>
      <c r="AE662" s="359"/>
      <c r="AF662" s="359"/>
      <c r="AG662" s="359"/>
      <c r="AH662" s="359"/>
      <c r="AI662" s="359"/>
      <c r="AJ662" s="359"/>
      <c r="AK662" s="359"/>
      <c r="AL662" s="359"/>
      <c r="AM662" s="359"/>
      <c r="AN662" s="359"/>
      <c r="AO662" s="359"/>
      <c r="AP662" s="359"/>
      <c r="AQ662" s="359"/>
      <c r="AR662" s="359"/>
      <c r="AS662" s="359"/>
      <c r="AT662" s="359"/>
      <c r="AU662" s="359"/>
      <c r="AV662" s="359"/>
      <c r="AW662" s="359"/>
      <c r="AX662" s="359"/>
      <c r="AY662" s="359"/>
      <c r="AZ662" s="359"/>
      <c r="BA662" s="359"/>
      <c r="BB662" s="359"/>
      <c r="BC662" s="359"/>
      <c r="BD662" s="359"/>
      <c r="BE662" s="359"/>
      <c r="BF662" s="359"/>
      <c r="BG662" s="359"/>
      <c r="BH662" s="359"/>
      <c r="BI662" s="359"/>
      <c r="BJ662" s="359"/>
      <c r="BK662" s="359"/>
      <c r="BL662" s="359"/>
      <c r="BM662" s="359"/>
      <c r="BN662" s="359"/>
      <c r="BO662" s="359"/>
      <c r="BP662" s="359"/>
      <c r="BQ662" s="359"/>
      <c r="BR662" s="359"/>
      <c r="BS662" s="359"/>
      <c r="BT662" s="359"/>
      <c r="BU662" s="359"/>
      <c r="BV662" s="359"/>
      <c r="BW662" s="359"/>
      <c r="BX662" s="359"/>
      <c r="BY662" s="359"/>
      <c r="BZ662" s="359"/>
      <c r="CA662" s="359"/>
      <c r="CB662" s="359"/>
      <c r="CC662" s="359"/>
      <c r="CD662" s="359"/>
      <c r="CE662" s="359"/>
      <c r="CF662" s="359"/>
      <c r="CG662" s="359"/>
      <c r="CH662" s="359"/>
      <c r="CI662" s="359"/>
      <c r="CJ662" s="359"/>
      <c r="CK662" s="359"/>
      <c r="CL662" s="359"/>
      <c r="CM662" s="359"/>
      <c r="CN662" s="359"/>
      <c r="CO662" s="359"/>
      <c r="CP662" s="359"/>
      <c r="CQ662" s="359"/>
      <c r="CR662" s="359"/>
      <c r="CS662" s="359"/>
      <c r="CT662" s="359"/>
      <c r="CU662" s="359"/>
      <c r="CV662" s="359"/>
      <c r="CW662" s="359"/>
      <c r="CX662" s="359"/>
      <c r="CY662" s="359"/>
      <c r="CZ662" s="359"/>
      <c r="DA662" s="359"/>
      <c r="DB662" s="359"/>
      <c r="DC662" s="359"/>
      <c r="DD662" s="359"/>
      <c r="DE662" s="359"/>
      <c r="DF662" s="359"/>
      <c r="DG662" s="359"/>
      <c r="DH662" s="359"/>
      <c r="DI662" s="359"/>
      <c r="DJ662" s="359"/>
      <c r="DK662" s="359"/>
      <c r="DL662" s="359"/>
      <c r="DM662" s="359"/>
      <c r="DN662" s="359"/>
      <c r="DO662" s="359"/>
      <c r="DP662" s="359"/>
      <c r="DQ662" s="359"/>
      <c r="DR662" s="359"/>
      <c r="DS662" s="359"/>
      <c r="DT662" s="359"/>
      <c r="DU662" s="359"/>
      <c r="DV662" s="359"/>
      <c r="DW662" s="359"/>
      <c r="DX662" s="359"/>
      <c r="DY662" s="359"/>
      <c r="DZ662" s="359"/>
      <c r="EA662" s="359"/>
      <c r="EB662" s="359"/>
      <c r="EC662" s="359"/>
      <c r="ED662" s="359"/>
      <c r="EE662" s="359"/>
      <c r="EF662" s="359"/>
      <c r="EG662" s="359"/>
      <c r="EH662" s="359"/>
      <c r="EI662" s="359"/>
      <c r="EJ662" s="359"/>
      <c r="EK662" s="359"/>
      <c r="EL662" s="359"/>
      <c r="EM662" s="359"/>
      <c r="EN662" s="359"/>
      <c r="EO662" s="359"/>
      <c r="EP662" s="359"/>
      <c r="EQ662" s="359"/>
      <c r="ER662" s="359"/>
      <c r="ES662" s="359"/>
      <c r="ET662" s="359"/>
      <c r="EU662" s="359"/>
      <c r="EV662" s="359"/>
      <c r="EW662" s="359"/>
      <c r="EX662" s="359"/>
      <c r="EY662" s="359"/>
      <c r="EZ662" s="359"/>
      <c r="FA662" s="359"/>
      <c r="FB662" s="359"/>
      <c r="FC662" s="359"/>
      <c r="FD662" s="359"/>
      <c r="FE662" s="359"/>
      <c r="FF662" s="359"/>
      <c r="FG662" s="359"/>
      <c r="FH662" s="359"/>
      <c r="FI662" s="359"/>
      <c r="FJ662" s="359"/>
      <c r="FK662" s="359"/>
      <c r="FL662" s="359"/>
      <c r="FM662" s="359"/>
      <c r="FN662" s="359"/>
      <c r="FO662" s="359"/>
      <c r="FP662" s="359"/>
      <c r="FQ662" s="359"/>
      <c r="FR662" s="359"/>
      <c r="FS662" s="359"/>
      <c r="FT662" s="359"/>
      <c r="FU662" s="359"/>
      <c r="FV662" s="359"/>
      <c r="FW662" s="359"/>
      <c r="FX662" s="359"/>
      <c r="FY662" s="359"/>
      <c r="FZ662" s="359"/>
      <c r="GA662" s="359"/>
      <c r="GB662" s="359"/>
      <c r="GC662" s="359"/>
      <c r="GD662" s="359"/>
      <c r="GE662" s="359"/>
      <c r="GF662" s="359"/>
      <c r="GG662" s="359"/>
      <c r="GH662" s="359"/>
      <c r="GI662" s="359"/>
      <c r="GJ662" s="359"/>
      <c r="GK662" s="359"/>
      <c r="GL662" s="359"/>
      <c r="GM662" s="359"/>
      <c r="GN662" s="359"/>
      <c r="GO662" s="359"/>
      <c r="GP662" s="359"/>
      <c r="GQ662" s="359"/>
      <c r="GR662" s="359"/>
      <c r="GS662" s="359"/>
      <c r="GT662" s="359"/>
      <c r="GU662" s="359"/>
      <c r="GV662" s="359"/>
      <c r="GW662" s="359"/>
      <c r="GX662" s="359"/>
      <c r="GY662" s="359"/>
      <c r="GZ662" s="359"/>
      <c r="HA662" s="359"/>
      <c r="HB662" s="359"/>
      <c r="HC662" s="359"/>
      <c r="HD662" s="359"/>
      <c r="HE662" s="359"/>
      <c r="HF662" s="359"/>
      <c r="HG662" s="359"/>
      <c r="HH662" s="359"/>
      <c r="HI662" s="359"/>
      <c r="HJ662" s="359"/>
      <c r="HK662" s="359"/>
      <c r="HL662" s="359"/>
      <c r="HM662" s="359"/>
      <c r="HN662" s="359"/>
      <c r="HO662" s="359"/>
      <c r="HP662" s="359"/>
      <c r="HQ662" s="359"/>
      <c r="HR662" s="359"/>
      <c r="HS662" s="359"/>
      <c r="HT662" s="359"/>
      <c r="HU662" s="359"/>
      <c r="HV662" s="359"/>
      <c r="HW662" s="359"/>
      <c r="HX662" s="359"/>
      <c r="HY662" s="359"/>
      <c r="HZ662" s="359"/>
      <c r="IA662" s="359"/>
      <c r="IB662" s="359"/>
      <c r="IC662" s="359"/>
      <c r="ID662" s="359"/>
      <c r="IE662" s="359"/>
      <c r="IF662" s="359"/>
      <c r="IG662" s="359"/>
      <c r="IH662" s="359"/>
      <c r="II662" s="359"/>
      <c r="IJ662" s="359"/>
      <c r="IK662" s="359"/>
      <c r="IL662" s="359"/>
      <c r="IM662" s="359"/>
      <c r="IN662" s="359"/>
      <c r="IO662" s="359"/>
      <c r="IP662" s="359"/>
      <c r="IQ662" s="359"/>
      <c r="IR662" s="359"/>
      <c r="IS662" s="359"/>
      <c r="IT662" s="359"/>
      <c r="IU662" s="359"/>
      <c r="IV662" s="359"/>
    </row>
    <row r="663" spans="1:256" s="1221" customFormat="1">
      <c r="A663" s="139"/>
      <c r="B663" s="1156"/>
      <c r="C663" s="1156"/>
      <c r="D663" s="1157" t="s">
        <v>13376</v>
      </c>
      <c r="E663" s="362"/>
      <c r="F663" s="685"/>
      <c r="G663" s="685"/>
      <c r="H663" s="686"/>
      <c r="I663" s="685"/>
      <c r="J663" s="685"/>
      <c r="K663" s="686">
        <v>15.64</v>
      </c>
      <c r="L663" s="686"/>
      <c r="M663" s="359"/>
      <c r="N663" s="359"/>
      <c r="O663" s="359"/>
      <c r="P663" s="359"/>
      <c r="Q663" s="359"/>
      <c r="R663" s="359"/>
      <c r="S663" s="359"/>
      <c r="T663" s="359"/>
      <c r="U663" s="359"/>
      <c r="V663" s="359"/>
      <c r="W663" s="359"/>
      <c r="X663" s="359"/>
      <c r="Y663" s="359"/>
      <c r="Z663" s="359"/>
      <c r="AA663" s="359"/>
      <c r="AB663" s="359"/>
      <c r="AC663" s="359"/>
      <c r="AD663" s="359"/>
      <c r="AE663" s="359"/>
      <c r="AF663" s="359"/>
      <c r="AG663" s="359"/>
      <c r="AH663" s="359"/>
      <c r="AI663" s="359"/>
      <c r="AJ663" s="359"/>
      <c r="AK663" s="359"/>
      <c r="AL663" s="359"/>
      <c r="AM663" s="359"/>
      <c r="AN663" s="359"/>
      <c r="AO663" s="359"/>
      <c r="AP663" s="359"/>
      <c r="AQ663" s="359"/>
      <c r="AR663" s="359"/>
      <c r="AS663" s="359"/>
      <c r="AT663" s="359"/>
      <c r="AU663" s="359"/>
      <c r="AV663" s="359"/>
      <c r="AW663" s="359"/>
      <c r="AX663" s="359"/>
      <c r="AY663" s="359"/>
      <c r="AZ663" s="359"/>
      <c r="BA663" s="359"/>
      <c r="BB663" s="359"/>
      <c r="BC663" s="359"/>
      <c r="BD663" s="359"/>
      <c r="BE663" s="359"/>
      <c r="BF663" s="359"/>
      <c r="BG663" s="359"/>
      <c r="BH663" s="359"/>
      <c r="BI663" s="359"/>
      <c r="BJ663" s="359"/>
      <c r="BK663" s="359"/>
      <c r="BL663" s="359"/>
      <c r="BM663" s="359"/>
      <c r="BN663" s="359"/>
      <c r="BO663" s="359"/>
      <c r="BP663" s="359"/>
      <c r="BQ663" s="359"/>
      <c r="BR663" s="359"/>
      <c r="BS663" s="359"/>
      <c r="BT663" s="359"/>
      <c r="BU663" s="359"/>
      <c r="BV663" s="359"/>
      <c r="BW663" s="359"/>
      <c r="BX663" s="359"/>
      <c r="BY663" s="359"/>
      <c r="BZ663" s="359"/>
      <c r="CA663" s="359"/>
      <c r="CB663" s="359"/>
      <c r="CC663" s="359"/>
      <c r="CD663" s="359"/>
      <c r="CE663" s="359"/>
      <c r="CF663" s="359"/>
      <c r="CG663" s="359"/>
      <c r="CH663" s="359"/>
      <c r="CI663" s="359"/>
      <c r="CJ663" s="359"/>
      <c r="CK663" s="359"/>
      <c r="CL663" s="359"/>
      <c r="CM663" s="359"/>
      <c r="CN663" s="359"/>
      <c r="CO663" s="359"/>
      <c r="CP663" s="359"/>
      <c r="CQ663" s="359"/>
      <c r="CR663" s="359"/>
      <c r="CS663" s="359"/>
      <c r="CT663" s="359"/>
      <c r="CU663" s="359"/>
      <c r="CV663" s="359"/>
      <c r="CW663" s="359"/>
      <c r="CX663" s="359"/>
      <c r="CY663" s="359"/>
      <c r="CZ663" s="359"/>
      <c r="DA663" s="359"/>
      <c r="DB663" s="359"/>
      <c r="DC663" s="359"/>
      <c r="DD663" s="359"/>
      <c r="DE663" s="359"/>
      <c r="DF663" s="359"/>
      <c r="DG663" s="359"/>
      <c r="DH663" s="359"/>
      <c r="DI663" s="359"/>
      <c r="DJ663" s="359"/>
      <c r="DK663" s="359"/>
      <c r="DL663" s="359"/>
      <c r="DM663" s="359"/>
      <c r="DN663" s="359"/>
      <c r="DO663" s="359"/>
      <c r="DP663" s="359"/>
      <c r="DQ663" s="359"/>
      <c r="DR663" s="359"/>
      <c r="DS663" s="359"/>
      <c r="DT663" s="359"/>
      <c r="DU663" s="359"/>
      <c r="DV663" s="359"/>
      <c r="DW663" s="359"/>
      <c r="DX663" s="359"/>
      <c r="DY663" s="359"/>
      <c r="DZ663" s="359"/>
      <c r="EA663" s="359"/>
      <c r="EB663" s="359"/>
      <c r="EC663" s="359"/>
      <c r="ED663" s="359"/>
      <c r="EE663" s="359"/>
      <c r="EF663" s="359"/>
      <c r="EG663" s="359"/>
      <c r="EH663" s="359"/>
      <c r="EI663" s="359"/>
      <c r="EJ663" s="359"/>
      <c r="EK663" s="359"/>
      <c r="EL663" s="359"/>
      <c r="EM663" s="359"/>
      <c r="EN663" s="359"/>
      <c r="EO663" s="359"/>
      <c r="EP663" s="359"/>
      <c r="EQ663" s="359"/>
      <c r="ER663" s="359"/>
      <c r="ES663" s="359"/>
      <c r="ET663" s="359"/>
      <c r="EU663" s="359"/>
      <c r="EV663" s="359"/>
      <c r="EW663" s="359"/>
      <c r="EX663" s="359"/>
      <c r="EY663" s="359"/>
      <c r="EZ663" s="359"/>
      <c r="FA663" s="359"/>
      <c r="FB663" s="359"/>
      <c r="FC663" s="359"/>
      <c r="FD663" s="359"/>
      <c r="FE663" s="359"/>
      <c r="FF663" s="359"/>
      <c r="FG663" s="359"/>
      <c r="FH663" s="359"/>
      <c r="FI663" s="359"/>
      <c r="FJ663" s="359"/>
      <c r="FK663" s="359"/>
      <c r="FL663" s="359"/>
      <c r="FM663" s="359"/>
      <c r="FN663" s="359"/>
      <c r="FO663" s="359"/>
      <c r="FP663" s="359"/>
      <c r="FQ663" s="359"/>
      <c r="FR663" s="359"/>
      <c r="FS663" s="359"/>
      <c r="FT663" s="359"/>
      <c r="FU663" s="359"/>
      <c r="FV663" s="359"/>
      <c r="FW663" s="359"/>
      <c r="FX663" s="359"/>
      <c r="FY663" s="359"/>
      <c r="FZ663" s="359"/>
      <c r="GA663" s="359"/>
      <c r="GB663" s="359"/>
      <c r="GC663" s="359"/>
      <c r="GD663" s="359"/>
      <c r="GE663" s="359"/>
      <c r="GF663" s="359"/>
      <c r="GG663" s="359"/>
      <c r="GH663" s="359"/>
      <c r="GI663" s="359"/>
      <c r="GJ663" s="359"/>
      <c r="GK663" s="359"/>
      <c r="GL663" s="359"/>
      <c r="GM663" s="359"/>
      <c r="GN663" s="359"/>
      <c r="GO663" s="359"/>
      <c r="GP663" s="359"/>
      <c r="GQ663" s="359"/>
      <c r="GR663" s="359"/>
      <c r="GS663" s="359"/>
      <c r="GT663" s="359"/>
      <c r="GU663" s="359"/>
      <c r="GV663" s="359"/>
      <c r="GW663" s="359"/>
      <c r="GX663" s="359"/>
      <c r="GY663" s="359"/>
      <c r="GZ663" s="359"/>
      <c r="HA663" s="359"/>
      <c r="HB663" s="359"/>
      <c r="HC663" s="359"/>
      <c r="HD663" s="359"/>
      <c r="HE663" s="359"/>
      <c r="HF663" s="359"/>
      <c r="HG663" s="359"/>
      <c r="HH663" s="359"/>
      <c r="HI663" s="359"/>
      <c r="HJ663" s="359"/>
      <c r="HK663" s="359"/>
      <c r="HL663" s="359"/>
      <c r="HM663" s="359"/>
      <c r="HN663" s="359"/>
      <c r="HO663" s="359"/>
      <c r="HP663" s="359"/>
      <c r="HQ663" s="359"/>
      <c r="HR663" s="359"/>
      <c r="HS663" s="359"/>
      <c r="HT663" s="359"/>
      <c r="HU663" s="359"/>
      <c r="HV663" s="359"/>
      <c r="HW663" s="359"/>
      <c r="HX663" s="359"/>
      <c r="HY663" s="359"/>
      <c r="HZ663" s="359"/>
      <c r="IA663" s="359"/>
      <c r="IB663" s="359"/>
      <c r="IC663" s="359"/>
      <c r="ID663" s="359"/>
      <c r="IE663" s="359"/>
      <c r="IF663" s="359"/>
      <c r="IG663" s="359"/>
      <c r="IH663" s="359"/>
      <c r="II663" s="359"/>
      <c r="IJ663" s="359"/>
      <c r="IK663" s="359"/>
      <c r="IL663" s="359"/>
      <c r="IM663" s="359"/>
      <c r="IN663" s="359"/>
      <c r="IO663" s="359"/>
      <c r="IP663" s="359"/>
      <c r="IQ663" s="359"/>
      <c r="IR663" s="359"/>
      <c r="IS663" s="359"/>
      <c r="IT663" s="359"/>
      <c r="IU663" s="359"/>
      <c r="IV663" s="359"/>
    </row>
    <row r="664" spans="1:256" s="1221" customFormat="1">
      <c r="A664" s="139"/>
      <c r="B664" s="1156"/>
      <c r="C664" s="1156"/>
      <c r="D664" s="1157" t="s">
        <v>13377</v>
      </c>
      <c r="E664" s="362"/>
      <c r="F664" s="685"/>
      <c r="G664" s="685"/>
      <c r="H664" s="688"/>
      <c r="I664" s="688"/>
      <c r="J664" s="688"/>
      <c r="K664" s="686">
        <v>15.26</v>
      </c>
      <c r="L664" s="686"/>
      <c r="M664" s="359"/>
      <c r="N664" s="359"/>
      <c r="O664" s="359"/>
      <c r="P664" s="359"/>
      <c r="Q664" s="359"/>
      <c r="R664" s="359"/>
      <c r="S664" s="359"/>
      <c r="T664" s="359"/>
      <c r="U664" s="359"/>
      <c r="V664" s="359"/>
      <c r="W664" s="359"/>
      <c r="X664" s="359"/>
      <c r="Y664" s="359"/>
      <c r="Z664" s="359"/>
      <c r="AA664" s="359"/>
      <c r="AB664" s="359"/>
      <c r="AC664" s="359"/>
      <c r="AD664" s="359"/>
      <c r="AE664" s="359"/>
      <c r="AF664" s="359"/>
      <c r="AG664" s="359"/>
      <c r="AH664" s="359"/>
      <c r="AI664" s="359"/>
      <c r="AJ664" s="359"/>
      <c r="AK664" s="359"/>
      <c r="AL664" s="359"/>
      <c r="AM664" s="359"/>
      <c r="AN664" s="359"/>
      <c r="AO664" s="359"/>
      <c r="AP664" s="359"/>
      <c r="AQ664" s="359"/>
      <c r="AR664" s="359"/>
      <c r="AS664" s="359"/>
      <c r="AT664" s="359"/>
      <c r="AU664" s="359"/>
      <c r="AV664" s="359"/>
      <c r="AW664" s="359"/>
      <c r="AX664" s="359"/>
      <c r="AY664" s="359"/>
      <c r="AZ664" s="359"/>
      <c r="BA664" s="359"/>
      <c r="BB664" s="359"/>
      <c r="BC664" s="359"/>
      <c r="BD664" s="359"/>
      <c r="BE664" s="359"/>
      <c r="BF664" s="359"/>
      <c r="BG664" s="359"/>
      <c r="BH664" s="359"/>
      <c r="BI664" s="359"/>
      <c r="BJ664" s="359"/>
      <c r="BK664" s="359"/>
      <c r="BL664" s="359"/>
      <c r="BM664" s="359"/>
      <c r="BN664" s="359"/>
      <c r="BO664" s="359"/>
      <c r="BP664" s="359"/>
      <c r="BQ664" s="359"/>
      <c r="BR664" s="359"/>
      <c r="BS664" s="359"/>
      <c r="BT664" s="359"/>
      <c r="BU664" s="359"/>
      <c r="BV664" s="359"/>
      <c r="BW664" s="359"/>
      <c r="BX664" s="359"/>
      <c r="BY664" s="359"/>
      <c r="BZ664" s="359"/>
      <c r="CA664" s="359"/>
      <c r="CB664" s="359"/>
      <c r="CC664" s="359"/>
      <c r="CD664" s="359"/>
      <c r="CE664" s="359"/>
      <c r="CF664" s="359"/>
      <c r="CG664" s="359"/>
      <c r="CH664" s="359"/>
      <c r="CI664" s="359"/>
      <c r="CJ664" s="359"/>
      <c r="CK664" s="359"/>
      <c r="CL664" s="359"/>
      <c r="CM664" s="359"/>
      <c r="CN664" s="359"/>
      <c r="CO664" s="359"/>
      <c r="CP664" s="359"/>
      <c r="CQ664" s="359"/>
      <c r="CR664" s="359"/>
      <c r="CS664" s="359"/>
      <c r="CT664" s="359"/>
      <c r="CU664" s="359"/>
      <c r="CV664" s="359"/>
      <c r="CW664" s="359"/>
      <c r="CX664" s="359"/>
      <c r="CY664" s="359"/>
      <c r="CZ664" s="359"/>
      <c r="DA664" s="359"/>
      <c r="DB664" s="359"/>
      <c r="DC664" s="359"/>
      <c r="DD664" s="359"/>
      <c r="DE664" s="359"/>
      <c r="DF664" s="359"/>
      <c r="DG664" s="359"/>
      <c r="DH664" s="359"/>
      <c r="DI664" s="359"/>
      <c r="DJ664" s="359"/>
      <c r="DK664" s="359"/>
      <c r="DL664" s="359"/>
      <c r="DM664" s="359"/>
      <c r="DN664" s="359"/>
      <c r="DO664" s="359"/>
      <c r="DP664" s="359"/>
      <c r="DQ664" s="359"/>
      <c r="DR664" s="359"/>
      <c r="DS664" s="359"/>
      <c r="DT664" s="359"/>
      <c r="DU664" s="359"/>
      <c r="DV664" s="359"/>
      <c r="DW664" s="359"/>
      <c r="DX664" s="359"/>
      <c r="DY664" s="359"/>
      <c r="DZ664" s="359"/>
      <c r="EA664" s="359"/>
      <c r="EB664" s="359"/>
      <c r="EC664" s="359"/>
      <c r="ED664" s="359"/>
      <c r="EE664" s="359"/>
      <c r="EF664" s="359"/>
      <c r="EG664" s="359"/>
      <c r="EH664" s="359"/>
      <c r="EI664" s="359"/>
      <c r="EJ664" s="359"/>
      <c r="EK664" s="359"/>
      <c r="EL664" s="359"/>
      <c r="EM664" s="359"/>
      <c r="EN664" s="359"/>
      <c r="EO664" s="359"/>
      <c r="EP664" s="359"/>
      <c r="EQ664" s="359"/>
      <c r="ER664" s="359"/>
      <c r="ES664" s="359"/>
      <c r="ET664" s="359"/>
      <c r="EU664" s="359"/>
      <c r="EV664" s="359"/>
      <c r="EW664" s="359"/>
      <c r="EX664" s="359"/>
      <c r="EY664" s="359"/>
      <c r="EZ664" s="359"/>
      <c r="FA664" s="359"/>
      <c r="FB664" s="359"/>
      <c r="FC664" s="359"/>
      <c r="FD664" s="359"/>
      <c r="FE664" s="359"/>
      <c r="FF664" s="359"/>
      <c r="FG664" s="359"/>
      <c r="FH664" s="359"/>
      <c r="FI664" s="359"/>
      <c r="FJ664" s="359"/>
      <c r="FK664" s="359"/>
      <c r="FL664" s="359"/>
      <c r="FM664" s="359"/>
      <c r="FN664" s="359"/>
      <c r="FO664" s="359"/>
      <c r="FP664" s="359"/>
      <c r="FQ664" s="359"/>
      <c r="FR664" s="359"/>
      <c r="FS664" s="359"/>
      <c r="FT664" s="359"/>
      <c r="FU664" s="359"/>
      <c r="FV664" s="359"/>
      <c r="FW664" s="359"/>
      <c r="FX664" s="359"/>
      <c r="FY664" s="359"/>
      <c r="FZ664" s="359"/>
      <c r="GA664" s="359"/>
      <c r="GB664" s="359"/>
      <c r="GC664" s="359"/>
      <c r="GD664" s="359"/>
      <c r="GE664" s="359"/>
      <c r="GF664" s="359"/>
      <c r="GG664" s="359"/>
      <c r="GH664" s="359"/>
      <c r="GI664" s="359"/>
      <c r="GJ664" s="359"/>
      <c r="GK664" s="359"/>
      <c r="GL664" s="359"/>
      <c r="GM664" s="359"/>
      <c r="GN664" s="359"/>
      <c r="GO664" s="359"/>
      <c r="GP664" s="359"/>
      <c r="GQ664" s="359"/>
      <c r="GR664" s="359"/>
      <c r="GS664" s="359"/>
      <c r="GT664" s="359"/>
      <c r="GU664" s="359"/>
      <c r="GV664" s="359"/>
      <c r="GW664" s="359"/>
      <c r="GX664" s="359"/>
      <c r="GY664" s="359"/>
      <c r="GZ664" s="359"/>
      <c r="HA664" s="359"/>
      <c r="HB664" s="359"/>
      <c r="HC664" s="359"/>
      <c r="HD664" s="359"/>
      <c r="HE664" s="359"/>
      <c r="HF664" s="359"/>
      <c r="HG664" s="359"/>
      <c r="HH664" s="359"/>
      <c r="HI664" s="359"/>
      <c r="HJ664" s="359"/>
      <c r="HK664" s="359"/>
      <c r="HL664" s="359"/>
      <c r="HM664" s="359"/>
      <c r="HN664" s="359"/>
      <c r="HO664" s="359"/>
      <c r="HP664" s="359"/>
      <c r="HQ664" s="359"/>
      <c r="HR664" s="359"/>
      <c r="HS664" s="359"/>
      <c r="HT664" s="359"/>
      <c r="HU664" s="359"/>
      <c r="HV664" s="359"/>
      <c r="HW664" s="359"/>
      <c r="HX664" s="359"/>
      <c r="HY664" s="359"/>
      <c r="HZ664" s="359"/>
      <c r="IA664" s="359"/>
      <c r="IB664" s="359"/>
      <c r="IC664" s="359"/>
      <c r="ID664" s="359"/>
      <c r="IE664" s="359"/>
      <c r="IF664" s="359"/>
      <c r="IG664" s="359"/>
      <c r="IH664" s="359"/>
      <c r="II664" s="359"/>
      <c r="IJ664" s="359"/>
      <c r="IK664" s="359"/>
      <c r="IL664" s="359"/>
      <c r="IM664" s="359"/>
      <c r="IN664" s="359"/>
      <c r="IO664" s="359"/>
      <c r="IP664" s="359"/>
      <c r="IQ664" s="359"/>
      <c r="IR664" s="359"/>
      <c r="IS664" s="359"/>
      <c r="IT664" s="359"/>
      <c r="IU664" s="359"/>
      <c r="IV664" s="359"/>
    </row>
    <row r="665" spans="1:256" s="1221" customFormat="1" ht="24.95">
      <c r="A665" s="139"/>
      <c r="B665" s="1132" t="s">
        <v>901</v>
      </c>
      <c r="C665" s="1155" t="s">
        <v>13424</v>
      </c>
      <c r="D665" s="1109" t="s">
        <v>903</v>
      </c>
      <c r="E665" s="599"/>
      <c r="F665" s="682"/>
      <c r="G665" s="682"/>
      <c r="H665" s="683"/>
      <c r="I665" s="682"/>
      <c r="J665" s="682"/>
      <c r="K665" s="615">
        <f>SUM(K666:K668)</f>
        <v>3</v>
      </c>
      <c r="L665" s="684" t="s">
        <v>322</v>
      </c>
      <c r="M665" s="359"/>
      <c r="N665" s="359"/>
      <c r="O665" s="359"/>
      <c r="P665" s="359"/>
      <c r="Q665" s="359"/>
      <c r="R665" s="359"/>
      <c r="S665" s="359"/>
      <c r="T665" s="359"/>
      <c r="U665" s="359"/>
      <c r="V665" s="359"/>
      <c r="W665" s="359"/>
      <c r="X665" s="359"/>
      <c r="Y665" s="359"/>
      <c r="Z665" s="359"/>
      <c r="AA665" s="359"/>
      <c r="AB665" s="359"/>
      <c r="AC665" s="359"/>
      <c r="AD665" s="359"/>
      <c r="AE665" s="359"/>
      <c r="AF665" s="359"/>
      <c r="AG665" s="359"/>
      <c r="AH665" s="359"/>
      <c r="AI665" s="359"/>
      <c r="AJ665" s="359"/>
      <c r="AK665" s="359"/>
      <c r="AL665" s="359"/>
      <c r="AM665" s="359"/>
      <c r="AN665" s="359"/>
      <c r="AO665" s="359"/>
      <c r="AP665" s="359"/>
      <c r="AQ665" s="359"/>
      <c r="AR665" s="359"/>
      <c r="AS665" s="359"/>
      <c r="AT665" s="359"/>
      <c r="AU665" s="359"/>
      <c r="AV665" s="359"/>
      <c r="AW665" s="359"/>
      <c r="AX665" s="359"/>
      <c r="AY665" s="359"/>
      <c r="AZ665" s="359"/>
      <c r="BA665" s="359"/>
      <c r="BB665" s="359"/>
      <c r="BC665" s="359"/>
      <c r="BD665" s="359"/>
      <c r="BE665" s="359"/>
      <c r="BF665" s="359"/>
      <c r="BG665" s="359"/>
      <c r="BH665" s="359"/>
      <c r="BI665" s="359"/>
      <c r="BJ665" s="359"/>
      <c r="BK665" s="359"/>
      <c r="BL665" s="359"/>
      <c r="BM665" s="359"/>
      <c r="BN665" s="359"/>
      <c r="BO665" s="359"/>
      <c r="BP665" s="359"/>
      <c r="BQ665" s="359"/>
      <c r="BR665" s="359"/>
      <c r="BS665" s="359"/>
      <c r="BT665" s="359"/>
      <c r="BU665" s="359"/>
      <c r="BV665" s="359"/>
      <c r="BW665" s="359"/>
      <c r="BX665" s="359"/>
      <c r="BY665" s="359"/>
      <c r="BZ665" s="359"/>
      <c r="CA665" s="359"/>
      <c r="CB665" s="359"/>
      <c r="CC665" s="359"/>
      <c r="CD665" s="359"/>
      <c r="CE665" s="359"/>
      <c r="CF665" s="359"/>
      <c r="CG665" s="359"/>
      <c r="CH665" s="359"/>
      <c r="CI665" s="359"/>
      <c r="CJ665" s="359"/>
      <c r="CK665" s="359"/>
      <c r="CL665" s="359"/>
      <c r="CM665" s="359"/>
      <c r="CN665" s="359"/>
      <c r="CO665" s="359"/>
      <c r="CP665" s="359"/>
      <c r="CQ665" s="359"/>
      <c r="CR665" s="359"/>
      <c r="CS665" s="359"/>
      <c r="CT665" s="359"/>
      <c r="CU665" s="359"/>
      <c r="CV665" s="359"/>
      <c r="CW665" s="359"/>
      <c r="CX665" s="359"/>
      <c r="CY665" s="359"/>
      <c r="CZ665" s="359"/>
      <c r="DA665" s="359"/>
      <c r="DB665" s="359"/>
      <c r="DC665" s="359"/>
      <c r="DD665" s="359"/>
      <c r="DE665" s="359"/>
      <c r="DF665" s="359"/>
      <c r="DG665" s="359"/>
      <c r="DH665" s="359"/>
      <c r="DI665" s="359"/>
      <c r="DJ665" s="359"/>
      <c r="DK665" s="359"/>
      <c r="DL665" s="359"/>
      <c r="DM665" s="359"/>
      <c r="DN665" s="359"/>
      <c r="DO665" s="359"/>
      <c r="DP665" s="359"/>
      <c r="DQ665" s="359"/>
      <c r="DR665" s="359"/>
      <c r="DS665" s="359"/>
      <c r="DT665" s="359"/>
      <c r="DU665" s="359"/>
      <c r="DV665" s="359"/>
      <c r="DW665" s="359"/>
      <c r="DX665" s="359"/>
      <c r="DY665" s="359"/>
      <c r="DZ665" s="359"/>
      <c r="EA665" s="359"/>
      <c r="EB665" s="359"/>
      <c r="EC665" s="359"/>
      <c r="ED665" s="359"/>
      <c r="EE665" s="359"/>
      <c r="EF665" s="359"/>
      <c r="EG665" s="359"/>
      <c r="EH665" s="359"/>
      <c r="EI665" s="359"/>
      <c r="EJ665" s="359"/>
      <c r="EK665" s="359"/>
      <c r="EL665" s="359"/>
      <c r="EM665" s="359"/>
      <c r="EN665" s="359"/>
      <c r="EO665" s="359"/>
      <c r="EP665" s="359"/>
      <c r="EQ665" s="359"/>
      <c r="ER665" s="359"/>
      <c r="ES665" s="359"/>
      <c r="ET665" s="359"/>
      <c r="EU665" s="359"/>
      <c r="EV665" s="359"/>
      <c r="EW665" s="359"/>
      <c r="EX665" s="359"/>
      <c r="EY665" s="359"/>
      <c r="EZ665" s="359"/>
      <c r="FA665" s="359"/>
      <c r="FB665" s="359"/>
      <c r="FC665" s="359"/>
      <c r="FD665" s="359"/>
      <c r="FE665" s="359"/>
      <c r="FF665" s="359"/>
      <c r="FG665" s="359"/>
      <c r="FH665" s="359"/>
      <c r="FI665" s="359"/>
      <c r="FJ665" s="359"/>
      <c r="FK665" s="359"/>
      <c r="FL665" s="359"/>
      <c r="FM665" s="359"/>
      <c r="FN665" s="359"/>
      <c r="FO665" s="359"/>
      <c r="FP665" s="359"/>
      <c r="FQ665" s="359"/>
      <c r="FR665" s="359"/>
      <c r="FS665" s="359"/>
      <c r="FT665" s="359"/>
      <c r="FU665" s="359"/>
      <c r="FV665" s="359"/>
      <c r="FW665" s="359"/>
      <c r="FX665" s="359"/>
      <c r="FY665" s="359"/>
      <c r="FZ665" s="359"/>
      <c r="GA665" s="359"/>
      <c r="GB665" s="359"/>
      <c r="GC665" s="359"/>
      <c r="GD665" s="359"/>
      <c r="GE665" s="359"/>
      <c r="GF665" s="359"/>
      <c r="GG665" s="359"/>
      <c r="GH665" s="359"/>
      <c r="GI665" s="359"/>
      <c r="GJ665" s="359"/>
      <c r="GK665" s="359"/>
      <c r="GL665" s="359"/>
      <c r="GM665" s="359"/>
      <c r="GN665" s="359"/>
      <c r="GO665" s="359"/>
      <c r="GP665" s="359"/>
      <c r="GQ665" s="359"/>
      <c r="GR665" s="359"/>
      <c r="GS665" s="359"/>
      <c r="GT665" s="359"/>
      <c r="GU665" s="359"/>
      <c r="GV665" s="359"/>
      <c r="GW665" s="359"/>
      <c r="GX665" s="359"/>
      <c r="GY665" s="359"/>
      <c r="GZ665" s="359"/>
      <c r="HA665" s="359"/>
      <c r="HB665" s="359"/>
      <c r="HC665" s="359"/>
      <c r="HD665" s="359"/>
      <c r="HE665" s="359"/>
      <c r="HF665" s="359"/>
      <c r="HG665" s="359"/>
      <c r="HH665" s="359"/>
      <c r="HI665" s="359"/>
      <c r="HJ665" s="359"/>
      <c r="HK665" s="359"/>
      <c r="HL665" s="359"/>
      <c r="HM665" s="359"/>
      <c r="HN665" s="359"/>
      <c r="HO665" s="359"/>
      <c r="HP665" s="359"/>
      <c r="HQ665" s="359"/>
      <c r="HR665" s="359"/>
      <c r="HS665" s="359"/>
      <c r="HT665" s="359"/>
      <c r="HU665" s="359"/>
      <c r="HV665" s="359"/>
      <c r="HW665" s="359"/>
      <c r="HX665" s="359"/>
      <c r="HY665" s="359"/>
      <c r="HZ665" s="359"/>
      <c r="IA665" s="359"/>
      <c r="IB665" s="359"/>
      <c r="IC665" s="359"/>
      <c r="ID665" s="359"/>
      <c r="IE665" s="359"/>
      <c r="IF665" s="359"/>
      <c r="IG665" s="359"/>
      <c r="IH665" s="359"/>
      <c r="II665" s="359"/>
      <c r="IJ665" s="359"/>
      <c r="IK665" s="359"/>
      <c r="IL665" s="359"/>
      <c r="IM665" s="359"/>
      <c r="IN665" s="359"/>
      <c r="IO665" s="359"/>
      <c r="IP665" s="359"/>
      <c r="IQ665" s="359"/>
      <c r="IR665" s="359"/>
      <c r="IS665" s="359"/>
      <c r="IT665" s="359"/>
      <c r="IU665" s="359"/>
      <c r="IV665" s="359"/>
    </row>
    <row r="666" spans="1:256" s="1221" customFormat="1">
      <c r="A666" s="139"/>
      <c r="B666" s="1156"/>
      <c r="C666" s="1156"/>
      <c r="D666" s="1157" t="s">
        <v>13375</v>
      </c>
      <c r="E666" s="362"/>
      <c r="F666" s="685"/>
      <c r="G666" s="685"/>
      <c r="H666" s="686"/>
      <c r="I666" s="685"/>
      <c r="J666" s="685"/>
      <c r="K666" s="686">
        <v>1</v>
      </c>
      <c r="L666" s="686"/>
      <c r="M666" s="359"/>
      <c r="N666" s="359"/>
      <c r="O666" s="359"/>
      <c r="P666" s="359"/>
      <c r="Q666" s="359"/>
      <c r="R666" s="359"/>
      <c r="S666" s="359"/>
      <c r="T666" s="359"/>
      <c r="U666" s="359"/>
      <c r="V666" s="359"/>
      <c r="W666" s="359"/>
      <c r="X666" s="359"/>
      <c r="Y666" s="359"/>
      <c r="Z666" s="359"/>
      <c r="AA666" s="359"/>
      <c r="AB666" s="359"/>
      <c r="AC666" s="359"/>
      <c r="AD666" s="359"/>
      <c r="AE666" s="359"/>
      <c r="AF666" s="359"/>
      <c r="AG666" s="359"/>
      <c r="AH666" s="359"/>
      <c r="AI666" s="359"/>
      <c r="AJ666" s="359"/>
      <c r="AK666" s="359"/>
      <c r="AL666" s="359"/>
      <c r="AM666" s="359"/>
      <c r="AN666" s="359"/>
      <c r="AO666" s="359"/>
      <c r="AP666" s="359"/>
      <c r="AQ666" s="359"/>
      <c r="AR666" s="359"/>
      <c r="AS666" s="359"/>
      <c r="AT666" s="359"/>
      <c r="AU666" s="359"/>
      <c r="AV666" s="359"/>
      <c r="AW666" s="359"/>
      <c r="AX666" s="359"/>
      <c r="AY666" s="359"/>
      <c r="AZ666" s="359"/>
      <c r="BA666" s="359"/>
      <c r="BB666" s="359"/>
      <c r="BC666" s="359"/>
      <c r="BD666" s="359"/>
      <c r="BE666" s="359"/>
      <c r="BF666" s="359"/>
      <c r="BG666" s="359"/>
      <c r="BH666" s="359"/>
      <c r="BI666" s="359"/>
      <c r="BJ666" s="359"/>
      <c r="BK666" s="359"/>
      <c r="BL666" s="359"/>
      <c r="BM666" s="359"/>
      <c r="BN666" s="359"/>
      <c r="BO666" s="359"/>
      <c r="BP666" s="359"/>
      <c r="BQ666" s="359"/>
      <c r="BR666" s="359"/>
      <c r="BS666" s="359"/>
      <c r="BT666" s="359"/>
      <c r="BU666" s="359"/>
      <c r="BV666" s="359"/>
      <c r="BW666" s="359"/>
      <c r="BX666" s="359"/>
      <c r="BY666" s="359"/>
      <c r="BZ666" s="359"/>
      <c r="CA666" s="359"/>
      <c r="CB666" s="359"/>
      <c r="CC666" s="359"/>
      <c r="CD666" s="359"/>
      <c r="CE666" s="359"/>
      <c r="CF666" s="359"/>
      <c r="CG666" s="359"/>
      <c r="CH666" s="359"/>
      <c r="CI666" s="359"/>
      <c r="CJ666" s="359"/>
      <c r="CK666" s="359"/>
      <c r="CL666" s="359"/>
      <c r="CM666" s="359"/>
      <c r="CN666" s="359"/>
      <c r="CO666" s="359"/>
      <c r="CP666" s="359"/>
      <c r="CQ666" s="359"/>
      <c r="CR666" s="359"/>
      <c r="CS666" s="359"/>
      <c r="CT666" s="359"/>
      <c r="CU666" s="359"/>
      <c r="CV666" s="359"/>
      <c r="CW666" s="359"/>
      <c r="CX666" s="359"/>
      <c r="CY666" s="359"/>
      <c r="CZ666" s="359"/>
      <c r="DA666" s="359"/>
      <c r="DB666" s="359"/>
      <c r="DC666" s="359"/>
      <c r="DD666" s="359"/>
      <c r="DE666" s="359"/>
      <c r="DF666" s="359"/>
      <c r="DG666" s="359"/>
      <c r="DH666" s="359"/>
      <c r="DI666" s="359"/>
      <c r="DJ666" s="359"/>
      <c r="DK666" s="359"/>
      <c r="DL666" s="359"/>
      <c r="DM666" s="359"/>
      <c r="DN666" s="359"/>
      <c r="DO666" s="359"/>
      <c r="DP666" s="359"/>
      <c r="DQ666" s="359"/>
      <c r="DR666" s="359"/>
      <c r="DS666" s="359"/>
      <c r="DT666" s="359"/>
      <c r="DU666" s="359"/>
      <c r="DV666" s="359"/>
      <c r="DW666" s="359"/>
      <c r="DX666" s="359"/>
      <c r="DY666" s="359"/>
      <c r="DZ666" s="359"/>
      <c r="EA666" s="359"/>
      <c r="EB666" s="359"/>
      <c r="EC666" s="359"/>
      <c r="ED666" s="359"/>
      <c r="EE666" s="359"/>
      <c r="EF666" s="359"/>
      <c r="EG666" s="359"/>
      <c r="EH666" s="359"/>
      <c r="EI666" s="359"/>
      <c r="EJ666" s="359"/>
      <c r="EK666" s="359"/>
      <c r="EL666" s="359"/>
      <c r="EM666" s="359"/>
      <c r="EN666" s="359"/>
      <c r="EO666" s="359"/>
      <c r="EP666" s="359"/>
      <c r="EQ666" s="359"/>
      <c r="ER666" s="359"/>
      <c r="ES666" s="359"/>
      <c r="ET666" s="359"/>
      <c r="EU666" s="359"/>
      <c r="EV666" s="359"/>
      <c r="EW666" s="359"/>
      <c r="EX666" s="359"/>
      <c r="EY666" s="359"/>
      <c r="EZ666" s="359"/>
      <c r="FA666" s="359"/>
      <c r="FB666" s="359"/>
      <c r="FC666" s="359"/>
      <c r="FD666" s="359"/>
      <c r="FE666" s="359"/>
      <c r="FF666" s="359"/>
      <c r="FG666" s="359"/>
      <c r="FH666" s="359"/>
      <c r="FI666" s="359"/>
      <c r="FJ666" s="359"/>
      <c r="FK666" s="359"/>
      <c r="FL666" s="359"/>
      <c r="FM666" s="359"/>
      <c r="FN666" s="359"/>
      <c r="FO666" s="359"/>
      <c r="FP666" s="359"/>
      <c r="FQ666" s="359"/>
      <c r="FR666" s="359"/>
      <c r="FS666" s="359"/>
      <c r="FT666" s="359"/>
      <c r="FU666" s="359"/>
      <c r="FV666" s="359"/>
      <c r="FW666" s="359"/>
      <c r="FX666" s="359"/>
      <c r="FY666" s="359"/>
      <c r="FZ666" s="359"/>
      <c r="GA666" s="359"/>
      <c r="GB666" s="359"/>
      <c r="GC666" s="359"/>
      <c r="GD666" s="359"/>
      <c r="GE666" s="359"/>
      <c r="GF666" s="359"/>
      <c r="GG666" s="359"/>
      <c r="GH666" s="359"/>
      <c r="GI666" s="359"/>
      <c r="GJ666" s="359"/>
      <c r="GK666" s="359"/>
      <c r="GL666" s="359"/>
      <c r="GM666" s="359"/>
      <c r="GN666" s="359"/>
      <c r="GO666" s="359"/>
      <c r="GP666" s="359"/>
      <c r="GQ666" s="359"/>
      <c r="GR666" s="359"/>
      <c r="GS666" s="359"/>
      <c r="GT666" s="359"/>
      <c r="GU666" s="359"/>
      <c r="GV666" s="359"/>
      <c r="GW666" s="359"/>
      <c r="GX666" s="359"/>
      <c r="GY666" s="359"/>
      <c r="GZ666" s="359"/>
      <c r="HA666" s="359"/>
      <c r="HB666" s="359"/>
      <c r="HC666" s="359"/>
      <c r="HD666" s="359"/>
      <c r="HE666" s="359"/>
      <c r="HF666" s="359"/>
      <c r="HG666" s="359"/>
      <c r="HH666" s="359"/>
      <c r="HI666" s="359"/>
      <c r="HJ666" s="359"/>
      <c r="HK666" s="359"/>
      <c r="HL666" s="359"/>
      <c r="HM666" s="359"/>
      <c r="HN666" s="359"/>
      <c r="HO666" s="359"/>
      <c r="HP666" s="359"/>
      <c r="HQ666" s="359"/>
      <c r="HR666" s="359"/>
      <c r="HS666" s="359"/>
      <c r="HT666" s="359"/>
      <c r="HU666" s="359"/>
      <c r="HV666" s="359"/>
      <c r="HW666" s="359"/>
      <c r="HX666" s="359"/>
      <c r="HY666" s="359"/>
      <c r="HZ666" s="359"/>
      <c r="IA666" s="359"/>
      <c r="IB666" s="359"/>
      <c r="IC666" s="359"/>
      <c r="ID666" s="359"/>
      <c r="IE666" s="359"/>
      <c r="IF666" s="359"/>
      <c r="IG666" s="359"/>
      <c r="IH666" s="359"/>
      <c r="II666" s="359"/>
      <c r="IJ666" s="359"/>
      <c r="IK666" s="359"/>
      <c r="IL666" s="359"/>
      <c r="IM666" s="359"/>
      <c r="IN666" s="359"/>
      <c r="IO666" s="359"/>
      <c r="IP666" s="359"/>
      <c r="IQ666" s="359"/>
      <c r="IR666" s="359"/>
      <c r="IS666" s="359"/>
      <c r="IT666" s="359"/>
      <c r="IU666" s="359"/>
      <c r="IV666" s="359"/>
    </row>
    <row r="667" spans="1:256" s="1221" customFormat="1">
      <c r="A667" s="139"/>
      <c r="B667" s="1156"/>
      <c r="C667" s="1156"/>
      <c r="D667" s="1157" t="s">
        <v>13376</v>
      </c>
      <c r="E667" s="362"/>
      <c r="F667" s="685"/>
      <c r="G667" s="685"/>
      <c r="H667" s="686"/>
      <c r="I667" s="685"/>
      <c r="J667" s="685"/>
      <c r="K667" s="686">
        <v>1</v>
      </c>
      <c r="L667" s="686"/>
      <c r="M667" s="359"/>
      <c r="N667" s="359"/>
      <c r="O667" s="359"/>
      <c r="P667" s="359"/>
      <c r="Q667" s="359"/>
      <c r="R667" s="359"/>
      <c r="S667" s="359"/>
      <c r="T667" s="359"/>
      <c r="U667" s="359"/>
      <c r="V667" s="359"/>
      <c r="W667" s="359"/>
      <c r="X667" s="359"/>
      <c r="Y667" s="359"/>
      <c r="Z667" s="359"/>
      <c r="AA667" s="359"/>
      <c r="AB667" s="359"/>
      <c r="AC667" s="359"/>
      <c r="AD667" s="359"/>
      <c r="AE667" s="359"/>
      <c r="AF667" s="359"/>
      <c r="AG667" s="359"/>
      <c r="AH667" s="359"/>
      <c r="AI667" s="359"/>
      <c r="AJ667" s="359"/>
      <c r="AK667" s="359"/>
      <c r="AL667" s="359"/>
      <c r="AM667" s="359"/>
      <c r="AN667" s="359"/>
      <c r="AO667" s="359"/>
      <c r="AP667" s="359"/>
      <c r="AQ667" s="359"/>
      <c r="AR667" s="359"/>
      <c r="AS667" s="359"/>
      <c r="AT667" s="359"/>
      <c r="AU667" s="359"/>
      <c r="AV667" s="359"/>
      <c r="AW667" s="359"/>
      <c r="AX667" s="359"/>
      <c r="AY667" s="359"/>
      <c r="AZ667" s="359"/>
      <c r="BA667" s="359"/>
      <c r="BB667" s="359"/>
      <c r="BC667" s="359"/>
      <c r="BD667" s="359"/>
      <c r="BE667" s="359"/>
      <c r="BF667" s="359"/>
      <c r="BG667" s="359"/>
      <c r="BH667" s="359"/>
      <c r="BI667" s="359"/>
      <c r="BJ667" s="359"/>
      <c r="BK667" s="359"/>
      <c r="BL667" s="359"/>
      <c r="BM667" s="359"/>
      <c r="BN667" s="359"/>
      <c r="BO667" s="359"/>
      <c r="BP667" s="359"/>
      <c r="BQ667" s="359"/>
      <c r="BR667" s="359"/>
      <c r="BS667" s="359"/>
      <c r="BT667" s="359"/>
      <c r="BU667" s="359"/>
      <c r="BV667" s="359"/>
      <c r="BW667" s="359"/>
      <c r="BX667" s="359"/>
      <c r="BY667" s="359"/>
      <c r="BZ667" s="359"/>
      <c r="CA667" s="359"/>
      <c r="CB667" s="359"/>
      <c r="CC667" s="359"/>
      <c r="CD667" s="359"/>
      <c r="CE667" s="359"/>
      <c r="CF667" s="359"/>
      <c r="CG667" s="359"/>
      <c r="CH667" s="359"/>
      <c r="CI667" s="359"/>
      <c r="CJ667" s="359"/>
      <c r="CK667" s="359"/>
      <c r="CL667" s="359"/>
      <c r="CM667" s="359"/>
      <c r="CN667" s="359"/>
      <c r="CO667" s="359"/>
      <c r="CP667" s="359"/>
      <c r="CQ667" s="359"/>
      <c r="CR667" s="359"/>
      <c r="CS667" s="359"/>
      <c r="CT667" s="359"/>
      <c r="CU667" s="359"/>
      <c r="CV667" s="359"/>
      <c r="CW667" s="359"/>
      <c r="CX667" s="359"/>
      <c r="CY667" s="359"/>
      <c r="CZ667" s="359"/>
      <c r="DA667" s="359"/>
      <c r="DB667" s="359"/>
      <c r="DC667" s="359"/>
      <c r="DD667" s="359"/>
      <c r="DE667" s="359"/>
      <c r="DF667" s="359"/>
      <c r="DG667" s="359"/>
      <c r="DH667" s="359"/>
      <c r="DI667" s="359"/>
      <c r="DJ667" s="359"/>
      <c r="DK667" s="359"/>
      <c r="DL667" s="359"/>
      <c r="DM667" s="359"/>
      <c r="DN667" s="359"/>
      <c r="DO667" s="359"/>
      <c r="DP667" s="359"/>
      <c r="DQ667" s="359"/>
      <c r="DR667" s="359"/>
      <c r="DS667" s="359"/>
      <c r="DT667" s="359"/>
      <c r="DU667" s="359"/>
      <c r="DV667" s="359"/>
      <c r="DW667" s="359"/>
      <c r="DX667" s="359"/>
      <c r="DY667" s="359"/>
      <c r="DZ667" s="359"/>
      <c r="EA667" s="359"/>
      <c r="EB667" s="359"/>
      <c r="EC667" s="359"/>
      <c r="ED667" s="359"/>
      <c r="EE667" s="359"/>
      <c r="EF667" s="359"/>
      <c r="EG667" s="359"/>
      <c r="EH667" s="359"/>
      <c r="EI667" s="359"/>
      <c r="EJ667" s="359"/>
      <c r="EK667" s="359"/>
      <c r="EL667" s="359"/>
      <c r="EM667" s="359"/>
      <c r="EN667" s="359"/>
      <c r="EO667" s="359"/>
      <c r="EP667" s="359"/>
      <c r="EQ667" s="359"/>
      <c r="ER667" s="359"/>
      <c r="ES667" s="359"/>
      <c r="ET667" s="359"/>
      <c r="EU667" s="359"/>
      <c r="EV667" s="359"/>
      <c r="EW667" s="359"/>
      <c r="EX667" s="359"/>
      <c r="EY667" s="359"/>
      <c r="EZ667" s="359"/>
      <c r="FA667" s="359"/>
      <c r="FB667" s="359"/>
      <c r="FC667" s="359"/>
      <c r="FD667" s="359"/>
      <c r="FE667" s="359"/>
      <c r="FF667" s="359"/>
      <c r="FG667" s="359"/>
      <c r="FH667" s="359"/>
      <c r="FI667" s="359"/>
      <c r="FJ667" s="359"/>
      <c r="FK667" s="359"/>
      <c r="FL667" s="359"/>
      <c r="FM667" s="359"/>
      <c r="FN667" s="359"/>
      <c r="FO667" s="359"/>
      <c r="FP667" s="359"/>
      <c r="FQ667" s="359"/>
      <c r="FR667" s="359"/>
      <c r="FS667" s="359"/>
      <c r="FT667" s="359"/>
      <c r="FU667" s="359"/>
      <c r="FV667" s="359"/>
      <c r="FW667" s="359"/>
      <c r="FX667" s="359"/>
      <c r="FY667" s="359"/>
      <c r="FZ667" s="359"/>
      <c r="GA667" s="359"/>
      <c r="GB667" s="359"/>
      <c r="GC667" s="359"/>
      <c r="GD667" s="359"/>
      <c r="GE667" s="359"/>
      <c r="GF667" s="359"/>
      <c r="GG667" s="359"/>
      <c r="GH667" s="359"/>
      <c r="GI667" s="359"/>
      <c r="GJ667" s="359"/>
      <c r="GK667" s="359"/>
      <c r="GL667" s="359"/>
      <c r="GM667" s="359"/>
      <c r="GN667" s="359"/>
      <c r="GO667" s="359"/>
      <c r="GP667" s="359"/>
      <c r="GQ667" s="359"/>
      <c r="GR667" s="359"/>
      <c r="GS667" s="359"/>
      <c r="GT667" s="359"/>
      <c r="GU667" s="359"/>
      <c r="GV667" s="359"/>
      <c r="GW667" s="359"/>
      <c r="GX667" s="359"/>
      <c r="GY667" s="359"/>
      <c r="GZ667" s="359"/>
      <c r="HA667" s="359"/>
      <c r="HB667" s="359"/>
      <c r="HC667" s="359"/>
      <c r="HD667" s="359"/>
      <c r="HE667" s="359"/>
      <c r="HF667" s="359"/>
      <c r="HG667" s="359"/>
      <c r="HH667" s="359"/>
      <c r="HI667" s="359"/>
      <c r="HJ667" s="359"/>
      <c r="HK667" s="359"/>
      <c r="HL667" s="359"/>
      <c r="HM667" s="359"/>
      <c r="HN667" s="359"/>
      <c r="HO667" s="359"/>
      <c r="HP667" s="359"/>
      <c r="HQ667" s="359"/>
      <c r="HR667" s="359"/>
      <c r="HS667" s="359"/>
      <c r="HT667" s="359"/>
      <c r="HU667" s="359"/>
      <c r="HV667" s="359"/>
      <c r="HW667" s="359"/>
      <c r="HX667" s="359"/>
      <c r="HY667" s="359"/>
      <c r="HZ667" s="359"/>
      <c r="IA667" s="359"/>
      <c r="IB667" s="359"/>
      <c r="IC667" s="359"/>
      <c r="ID667" s="359"/>
      <c r="IE667" s="359"/>
      <c r="IF667" s="359"/>
      <c r="IG667" s="359"/>
      <c r="IH667" s="359"/>
      <c r="II667" s="359"/>
      <c r="IJ667" s="359"/>
      <c r="IK667" s="359"/>
      <c r="IL667" s="359"/>
      <c r="IM667" s="359"/>
      <c r="IN667" s="359"/>
      <c r="IO667" s="359"/>
      <c r="IP667" s="359"/>
      <c r="IQ667" s="359"/>
      <c r="IR667" s="359"/>
      <c r="IS667" s="359"/>
      <c r="IT667" s="359"/>
      <c r="IU667" s="359"/>
      <c r="IV667" s="359"/>
    </row>
    <row r="668" spans="1:256" s="1221" customFormat="1">
      <c r="A668" s="139"/>
      <c r="B668" s="1156"/>
      <c r="C668" s="1156"/>
      <c r="D668" s="1157" t="s">
        <v>13377</v>
      </c>
      <c r="E668" s="362"/>
      <c r="F668" s="685"/>
      <c r="G668" s="685"/>
      <c r="H668" s="688"/>
      <c r="I668" s="688"/>
      <c r="J668" s="688"/>
      <c r="K668" s="686">
        <v>1</v>
      </c>
      <c r="L668" s="686"/>
      <c r="M668" s="359"/>
      <c r="N668" s="359"/>
      <c r="O668" s="359"/>
      <c r="P668" s="359"/>
      <c r="Q668" s="359"/>
      <c r="R668" s="359"/>
      <c r="S668" s="359"/>
      <c r="T668" s="359"/>
      <c r="U668" s="359"/>
      <c r="V668" s="359"/>
      <c r="W668" s="359"/>
      <c r="X668" s="359"/>
      <c r="Y668" s="359"/>
      <c r="Z668" s="359"/>
      <c r="AA668" s="359"/>
      <c r="AB668" s="359"/>
      <c r="AC668" s="359"/>
      <c r="AD668" s="359"/>
      <c r="AE668" s="359"/>
      <c r="AF668" s="359"/>
      <c r="AG668" s="359"/>
      <c r="AH668" s="359"/>
      <c r="AI668" s="359"/>
      <c r="AJ668" s="359"/>
      <c r="AK668" s="359"/>
      <c r="AL668" s="359"/>
      <c r="AM668" s="359"/>
      <c r="AN668" s="359"/>
      <c r="AO668" s="359"/>
      <c r="AP668" s="359"/>
      <c r="AQ668" s="359"/>
      <c r="AR668" s="359"/>
      <c r="AS668" s="359"/>
      <c r="AT668" s="359"/>
      <c r="AU668" s="359"/>
      <c r="AV668" s="359"/>
      <c r="AW668" s="359"/>
      <c r="AX668" s="359"/>
      <c r="AY668" s="359"/>
      <c r="AZ668" s="359"/>
      <c r="BA668" s="359"/>
      <c r="BB668" s="359"/>
      <c r="BC668" s="359"/>
      <c r="BD668" s="359"/>
      <c r="BE668" s="359"/>
      <c r="BF668" s="359"/>
      <c r="BG668" s="359"/>
      <c r="BH668" s="359"/>
      <c r="BI668" s="359"/>
      <c r="BJ668" s="359"/>
      <c r="BK668" s="359"/>
      <c r="BL668" s="359"/>
      <c r="BM668" s="359"/>
      <c r="BN668" s="359"/>
      <c r="BO668" s="359"/>
      <c r="BP668" s="359"/>
      <c r="BQ668" s="359"/>
      <c r="BR668" s="359"/>
      <c r="BS668" s="359"/>
      <c r="BT668" s="359"/>
      <c r="BU668" s="359"/>
      <c r="BV668" s="359"/>
      <c r="BW668" s="359"/>
      <c r="BX668" s="359"/>
      <c r="BY668" s="359"/>
      <c r="BZ668" s="359"/>
      <c r="CA668" s="359"/>
      <c r="CB668" s="359"/>
      <c r="CC668" s="359"/>
      <c r="CD668" s="359"/>
      <c r="CE668" s="359"/>
      <c r="CF668" s="359"/>
      <c r="CG668" s="359"/>
      <c r="CH668" s="359"/>
      <c r="CI668" s="359"/>
      <c r="CJ668" s="359"/>
      <c r="CK668" s="359"/>
      <c r="CL668" s="359"/>
      <c r="CM668" s="359"/>
      <c r="CN668" s="359"/>
      <c r="CO668" s="359"/>
      <c r="CP668" s="359"/>
      <c r="CQ668" s="359"/>
      <c r="CR668" s="359"/>
      <c r="CS668" s="359"/>
      <c r="CT668" s="359"/>
      <c r="CU668" s="359"/>
      <c r="CV668" s="359"/>
      <c r="CW668" s="359"/>
      <c r="CX668" s="359"/>
      <c r="CY668" s="359"/>
      <c r="CZ668" s="359"/>
      <c r="DA668" s="359"/>
      <c r="DB668" s="359"/>
      <c r="DC668" s="359"/>
      <c r="DD668" s="359"/>
      <c r="DE668" s="359"/>
      <c r="DF668" s="359"/>
      <c r="DG668" s="359"/>
      <c r="DH668" s="359"/>
      <c r="DI668" s="359"/>
      <c r="DJ668" s="359"/>
      <c r="DK668" s="359"/>
      <c r="DL668" s="359"/>
      <c r="DM668" s="359"/>
      <c r="DN668" s="359"/>
      <c r="DO668" s="359"/>
      <c r="DP668" s="359"/>
      <c r="DQ668" s="359"/>
      <c r="DR668" s="359"/>
      <c r="DS668" s="359"/>
      <c r="DT668" s="359"/>
      <c r="DU668" s="359"/>
      <c r="DV668" s="359"/>
      <c r="DW668" s="359"/>
      <c r="DX668" s="359"/>
      <c r="DY668" s="359"/>
      <c r="DZ668" s="359"/>
      <c r="EA668" s="359"/>
      <c r="EB668" s="359"/>
      <c r="EC668" s="359"/>
      <c r="ED668" s="359"/>
      <c r="EE668" s="359"/>
      <c r="EF668" s="359"/>
      <c r="EG668" s="359"/>
      <c r="EH668" s="359"/>
      <c r="EI668" s="359"/>
      <c r="EJ668" s="359"/>
      <c r="EK668" s="359"/>
      <c r="EL668" s="359"/>
      <c r="EM668" s="359"/>
      <c r="EN668" s="359"/>
      <c r="EO668" s="359"/>
      <c r="EP668" s="359"/>
      <c r="EQ668" s="359"/>
      <c r="ER668" s="359"/>
      <c r="ES668" s="359"/>
      <c r="ET668" s="359"/>
      <c r="EU668" s="359"/>
      <c r="EV668" s="359"/>
      <c r="EW668" s="359"/>
      <c r="EX668" s="359"/>
      <c r="EY668" s="359"/>
      <c r="EZ668" s="359"/>
      <c r="FA668" s="359"/>
      <c r="FB668" s="359"/>
      <c r="FC668" s="359"/>
      <c r="FD668" s="359"/>
      <c r="FE668" s="359"/>
      <c r="FF668" s="359"/>
      <c r="FG668" s="359"/>
      <c r="FH668" s="359"/>
      <c r="FI668" s="359"/>
      <c r="FJ668" s="359"/>
      <c r="FK668" s="359"/>
      <c r="FL668" s="359"/>
      <c r="FM668" s="359"/>
      <c r="FN668" s="359"/>
      <c r="FO668" s="359"/>
      <c r="FP668" s="359"/>
      <c r="FQ668" s="359"/>
      <c r="FR668" s="359"/>
      <c r="FS668" s="359"/>
      <c r="FT668" s="359"/>
      <c r="FU668" s="359"/>
      <c r="FV668" s="359"/>
      <c r="FW668" s="359"/>
      <c r="FX668" s="359"/>
      <c r="FY668" s="359"/>
      <c r="FZ668" s="359"/>
      <c r="GA668" s="359"/>
      <c r="GB668" s="359"/>
      <c r="GC668" s="359"/>
      <c r="GD668" s="359"/>
      <c r="GE668" s="359"/>
      <c r="GF668" s="359"/>
      <c r="GG668" s="359"/>
      <c r="GH668" s="359"/>
      <c r="GI668" s="359"/>
      <c r="GJ668" s="359"/>
      <c r="GK668" s="359"/>
      <c r="GL668" s="359"/>
      <c r="GM668" s="359"/>
      <c r="GN668" s="359"/>
      <c r="GO668" s="359"/>
      <c r="GP668" s="359"/>
      <c r="GQ668" s="359"/>
      <c r="GR668" s="359"/>
      <c r="GS668" s="359"/>
      <c r="GT668" s="359"/>
      <c r="GU668" s="359"/>
      <c r="GV668" s="359"/>
      <c r="GW668" s="359"/>
      <c r="GX668" s="359"/>
      <c r="GY668" s="359"/>
      <c r="GZ668" s="359"/>
      <c r="HA668" s="359"/>
      <c r="HB668" s="359"/>
      <c r="HC668" s="359"/>
      <c r="HD668" s="359"/>
      <c r="HE668" s="359"/>
      <c r="HF668" s="359"/>
      <c r="HG668" s="359"/>
      <c r="HH668" s="359"/>
      <c r="HI668" s="359"/>
      <c r="HJ668" s="359"/>
      <c r="HK668" s="359"/>
      <c r="HL668" s="359"/>
      <c r="HM668" s="359"/>
      <c r="HN668" s="359"/>
      <c r="HO668" s="359"/>
      <c r="HP668" s="359"/>
      <c r="HQ668" s="359"/>
      <c r="HR668" s="359"/>
      <c r="HS668" s="359"/>
      <c r="HT668" s="359"/>
      <c r="HU668" s="359"/>
      <c r="HV668" s="359"/>
      <c r="HW668" s="359"/>
      <c r="HX668" s="359"/>
      <c r="HY668" s="359"/>
      <c r="HZ668" s="359"/>
      <c r="IA668" s="359"/>
      <c r="IB668" s="359"/>
      <c r="IC668" s="359"/>
      <c r="ID668" s="359"/>
      <c r="IE668" s="359"/>
      <c r="IF668" s="359"/>
      <c r="IG668" s="359"/>
      <c r="IH668" s="359"/>
      <c r="II668" s="359"/>
      <c r="IJ668" s="359"/>
      <c r="IK668" s="359"/>
      <c r="IL668" s="359"/>
      <c r="IM668" s="359"/>
      <c r="IN668" s="359"/>
      <c r="IO668" s="359"/>
      <c r="IP668" s="359"/>
      <c r="IQ668" s="359"/>
      <c r="IR668" s="359"/>
      <c r="IS668" s="359"/>
      <c r="IT668" s="359"/>
      <c r="IU668" s="359"/>
      <c r="IV668" s="359"/>
    </row>
    <row r="669" spans="1:256" s="1221" customFormat="1">
      <c r="A669" s="139"/>
      <c r="B669" s="1132" t="s">
        <v>904</v>
      </c>
      <c r="C669" s="1155" t="s">
        <v>905</v>
      </c>
      <c r="D669" s="1109" t="s">
        <v>906</v>
      </c>
      <c r="E669" s="599"/>
      <c r="F669" s="682"/>
      <c r="G669" s="682"/>
      <c r="H669" s="683"/>
      <c r="I669" s="682"/>
      <c r="J669" s="682"/>
      <c r="K669" s="615">
        <f>SUM(K670:K672)</f>
        <v>3</v>
      </c>
      <c r="L669" s="684" t="s">
        <v>322</v>
      </c>
      <c r="M669" s="359"/>
      <c r="N669" s="359"/>
      <c r="O669" s="359"/>
      <c r="P669" s="359"/>
      <c r="Q669" s="359"/>
      <c r="R669" s="359"/>
      <c r="S669" s="359"/>
      <c r="T669" s="359"/>
      <c r="U669" s="359"/>
      <c r="V669" s="359"/>
      <c r="W669" s="359"/>
      <c r="X669" s="359"/>
      <c r="Y669" s="359"/>
      <c r="Z669" s="359"/>
      <c r="AA669" s="359"/>
      <c r="AB669" s="359"/>
      <c r="AC669" s="359"/>
      <c r="AD669" s="359"/>
      <c r="AE669" s="359"/>
      <c r="AF669" s="359"/>
      <c r="AG669" s="359"/>
      <c r="AH669" s="359"/>
      <c r="AI669" s="359"/>
      <c r="AJ669" s="359"/>
      <c r="AK669" s="359"/>
      <c r="AL669" s="359"/>
      <c r="AM669" s="359"/>
      <c r="AN669" s="359"/>
      <c r="AO669" s="359"/>
      <c r="AP669" s="359"/>
      <c r="AQ669" s="359"/>
      <c r="AR669" s="359"/>
      <c r="AS669" s="359"/>
      <c r="AT669" s="359"/>
      <c r="AU669" s="359"/>
      <c r="AV669" s="359"/>
      <c r="AW669" s="359"/>
      <c r="AX669" s="359"/>
      <c r="AY669" s="359"/>
      <c r="AZ669" s="359"/>
      <c r="BA669" s="359"/>
      <c r="BB669" s="359"/>
      <c r="BC669" s="359"/>
      <c r="BD669" s="359"/>
      <c r="BE669" s="359"/>
      <c r="BF669" s="359"/>
      <c r="BG669" s="359"/>
      <c r="BH669" s="359"/>
      <c r="BI669" s="359"/>
      <c r="BJ669" s="359"/>
      <c r="BK669" s="359"/>
      <c r="BL669" s="359"/>
      <c r="BM669" s="359"/>
      <c r="BN669" s="359"/>
      <c r="BO669" s="359"/>
      <c r="BP669" s="359"/>
      <c r="BQ669" s="359"/>
      <c r="BR669" s="359"/>
      <c r="BS669" s="359"/>
      <c r="BT669" s="359"/>
      <c r="BU669" s="359"/>
      <c r="BV669" s="359"/>
      <c r="BW669" s="359"/>
      <c r="BX669" s="359"/>
      <c r="BY669" s="359"/>
      <c r="BZ669" s="359"/>
      <c r="CA669" s="359"/>
      <c r="CB669" s="359"/>
      <c r="CC669" s="359"/>
      <c r="CD669" s="359"/>
      <c r="CE669" s="359"/>
      <c r="CF669" s="359"/>
      <c r="CG669" s="359"/>
      <c r="CH669" s="359"/>
      <c r="CI669" s="359"/>
      <c r="CJ669" s="359"/>
      <c r="CK669" s="359"/>
      <c r="CL669" s="359"/>
      <c r="CM669" s="359"/>
      <c r="CN669" s="359"/>
      <c r="CO669" s="359"/>
      <c r="CP669" s="359"/>
      <c r="CQ669" s="359"/>
      <c r="CR669" s="359"/>
      <c r="CS669" s="359"/>
      <c r="CT669" s="359"/>
      <c r="CU669" s="359"/>
      <c r="CV669" s="359"/>
      <c r="CW669" s="359"/>
      <c r="CX669" s="359"/>
      <c r="CY669" s="359"/>
      <c r="CZ669" s="359"/>
      <c r="DA669" s="359"/>
      <c r="DB669" s="359"/>
      <c r="DC669" s="359"/>
      <c r="DD669" s="359"/>
      <c r="DE669" s="359"/>
      <c r="DF669" s="359"/>
      <c r="DG669" s="359"/>
      <c r="DH669" s="359"/>
      <c r="DI669" s="359"/>
      <c r="DJ669" s="359"/>
      <c r="DK669" s="359"/>
      <c r="DL669" s="359"/>
      <c r="DM669" s="359"/>
      <c r="DN669" s="359"/>
      <c r="DO669" s="359"/>
      <c r="DP669" s="359"/>
      <c r="DQ669" s="359"/>
      <c r="DR669" s="359"/>
      <c r="DS669" s="359"/>
      <c r="DT669" s="359"/>
      <c r="DU669" s="359"/>
      <c r="DV669" s="359"/>
      <c r="DW669" s="359"/>
      <c r="DX669" s="359"/>
      <c r="DY669" s="359"/>
      <c r="DZ669" s="359"/>
      <c r="EA669" s="359"/>
      <c r="EB669" s="359"/>
      <c r="EC669" s="359"/>
      <c r="ED669" s="359"/>
      <c r="EE669" s="359"/>
      <c r="EF669" s="359"/>
      <c r="EG669" s="359"/>
      <c r="EH669" s="359"/>
      <c r="EI669" s="359"/>
      <c r="EJ669" s="359"/>
      <c r="EK669" s="359"/>
      <c r="EL669" s="359"/>
      <c r="EM669" s="359"/>
      <c r="EN669" s="359"/>
      <c r="EO669" s="359"/>
      <c r="EP669" s="359"/>
      <c r="EQ669" s="359"/>
      <c r="ER669" s="359"/>
      <c r="ES669" s="359"/>
      <c r="ET669" s="359"/>
      <c r="EU669" s="359"/>
      <c r="EV669" s="359"/>
      <c r="EW669" s="359"/>
      <c r="EX669" s="359"/>
      <c r="EY669" s="359"/>
      <c r="EZ669" s="359"/>
      <c r="FA669" s="359"/>
      <c r="FB669" s="359"/>
      <c r="FC669" s="359"/>
      <c r="FD669" s="359"/>
      <c r="FE669" s="359"/>
      <c r="FF669" s="359"/>
      <c r="FG669" s="359"/>
      <c r="FH669" s="359"/>
      <c r="FI669" s="359"/>
      <c r="FJ669" s="359"/>
      <c r="FK669" s="359"/>
      <c r="FL669" s="359"/>
      <c r="FM669" s="359"/>
      <c r="FN669" s="359"/>
      <c r="FO669" s="359"/>
      <c r="FP669" s="359"/>
      <c r="FQ669" s="359"/>
      <c r="FR669" s="359"/>
      <c r="FS669" s="359"/>
      <c r="FT669" s="359"/>
      <c r="FU669" s="359"/>
      <c r="FV669" s="359"/>
      <c r="FW669" s="359"/>
      <c r="FX669" s="359"/>
      <c r="FY669" s="359"/>
      <c r="FZ669" s="359"/>
      <c r="GA669" s="359"/>
      <c r="GB669" s="359"/>
      <c r="GC669" s="359"/>
      <c r="GD669" s="359"/>
      <c r="GE669" s="359"/>
      <c r="GF669" s="359"/>
      <c r="GG669" s="359"/>
      <c r="GH669" s="359"/>
      <c r="GI669" s="359"/>
      <c r="GJ669" s="359"/>
      <c r="GK669" s="359"/>
      <c r="GL669" s="359"/>
      <c r="GM669" s="359"/>
      <c r="GN669" s="359"/>
      <c r="GO669" s="359"/>
      <c r="GP669" s="359"/>
      <c r="GQ669" s="359"/>
      <c r="GR669" s="359"/>
      <c r="GS669" s="359"/>
      <c r="GT669" s="359"/>
      <c r="GU669" s="359"/>
      <c r="GV669" s="359"/>
      <c r="GW669" s="359"/>
      <c r="GX669" s="359"/>
      <c r="GY669" s="359"/>
      <c r="GZ669" s="359"/>
      <c r="HA669" s="359"/>
      <c r="HB669" s="359"/>
      <c r="HC669" s="359"/>
      <c r="HD669" s="359"/>
      <c r="HE669" s="359"/>
      <c r="HF669" s="359"/>
      <c r="HG669" s="359"/>
      <c r="HH669" s="359"/>
      <c r="HI669" s="359"/>
      <c r="HJ669" s="359"/>
      <c r="HK669" s="359"/>
      <c r="HL669" s="359"/>
      <c r="HM669" s="359"/>
      <c r="HN669" s="359"/>
      <c r="HO669" s="359"/>
      <c r="HP669" s="359"/>
      <c r="HQ669" s="359"/>
      <c r="HR669" s="359"/>
      <c r="HS669" s="359"/>
      <c r="HT669" s="359"/>
      <c r="HU669" s="359"/>
      <c r="HV669" s="359"/>
      <c r="HW669" s="359"/>
      <c r="HX669" s="359"/>
      <c r="HY669" s="359"/>
      <c r="HZ669" s="359"/>
      <c r="IA669" s="359"/>
      <c r="IB669" s="359"/>
      <c r="IC669" s="359"/>
      <c r="ID669" s="359"/>
      <c r="IE669" s="359"/>
      <c r="IF669" s="359"/>
      <c r="IG669" s="359"/>
      <c r="IH669" s="359"/>
      <c r="II669" s="359"/>
      <c r="IJ669" s="359"/>
      <c r="IK669" s="359"/>
      <c r="IL669" s="359"/>
      <c r="IM669" s="359"/>
      <c r="IN669" s="359"/>
      <c r="IO669" s="359"/>
      <c r="IP669" s="359"/>
      <c r="IQ669" s="359"/>
      <c r="IR669" s="359"/>
      <c r="IS669" s="359"/>
      <c r="IT669" s="359"/>
      <c r="IU669" s="359"/>
      <c r="IV669" s="359"/>
    </row>
    <row r="670" spans="1:256">
      <c r="A670" s="1104"/>
      <c r="B670" s="1156"/>
      <c r="C670" s="1156"/>
      <c r="D670" s="1157" t="s">
        <v>13375</v>
      </c>
      <c r="E670" s="362"/>
      <c r="F670" s="685"/>
      <c r="G670" s="685"/>
      <c r="H670" s="686"/>
      <c r="I670" s="685"/>
      <c r="J670" s="685"/>
      <c r="K670" s="686">
        <v>1</v>
      </c>
      <c r="L670" s="686"/>
    </row>
    <row r="671" spans="1:256">
      <c r="A671" s="1104"/>
      <c r="B671" s="1156"/>
      <c r="C671" s="1156"/>
      <c r="D671" s="1157" t="s">
        <v>13376</v>
      </c>
      <c r="E671" s="362"/>
      <c r="F671" s="685"/>
      <c r="G671" s="685"/>
      <c r="H671" s="686"/>
      <c r="I671" s="685"/>
      <c r="J671" s="685"/>
      <c r="K671" s="686">
        <v>1</v>
      </c>
      <c r="L671" s="686"/>
    </row>
    <row r="672" spans="1:256">
      <c r="A672" s="1104"/>
      <c r="B672" s="1156"/>
      <c r="C672" s="1156"/>
      <c r="D672" s="1157" t="s">
        <v>13377</v>
      </c>
      <c r="E672" s="362"/>
      <c r="F672" s="685"/>
      <c r="G672" s="685"/>
      <c r="H672" s="688"/>
      <c r="I672" s="688"/>
      <c r="J672" s="688"/>
      <c r="K672" s="686">
        <v>1</v>
      </c>
      <c r="L672" s="686"/>
    </row>
    <row r="673" spans="1:12" ht="12.95">
      <c r="A673" s="1104"/>
      <c r="B673" s="689" t="s">
        <v>142</v>
      </c>
      <c r="C673" s="690"/>
      <c r="D673" s="690" t="s">
        <v>143</v>
      </c>
      <c r="E673" s="691"/>
      <c r="F673" s="691"/>
      <c r="G673" s="691"/>
      <c r="H673" s="691"/>
      <c r="I673" s="691"/>
      <c r="J673" s="691"/>
      <c r="K673" s="691"/>
      <c r="L673" s="692"/>
    </row>
    <row r="674" spans="1:12" ht="26.1">
      <c r="A674" s="1104"/>
      <c r="B674" s="739" t="s">
        <v>259</v>
      </c>
      <c r="C674" s="739" t="s">
        <v>260</v>
      </c>
      <c r="D674" s="739" t="s">
        <v>131</v>
      </c>
      <c r="E674" s="573" t="s">
        <v>13425</v>
      </c>
      <c r="F674" s="573" t="s">
        <v>13426</v>
      </c>
      <c r="G674" s="573" t="s">
        <v>13427</v>
      </c>
      <c r="H674" s="573"/>
      <c r="I674" s="573" t="s">
        <v>261</v>
      </c>
      <c r="J674" s="739" t="s">
        <v>262</v>
      </c>
      <c r="K674" s="693"/>
      <c r="L674" s="2500"/>
    </row>
    <row r="675" spans="1:12" s="1222" customFormat="1" ht="12.95">
      <c r="A675" s="1182"/>
      <c r="B675" s="740"/>
      <c r="C675" s="740"/>
      <c r="D675" s="740"/>
      <c r="E675" s="574"/>
      <c r="F675" s="574"/>
      <c r="G675" s="574"/>
      <c r="H675" s="574"/>
      <c r="I675" s="574"/>
      <c r="J675" s="740"/>
      <c r="K675" s="694"/>
      <c r="L675" s="2501"/>
    </row>
    <row r="676" spans="1:12" s="1222" customFormat="1" ht="12.95">
      <c r="A676" s="1182"/>
      <c r="B676" s="600" t="s">
        <v>1032</v>
      </c>
      <c r="C676" s="601"/>
      <c r="D676" s="743" t="s">
        <v>13428</v>
      </c>
      <c r="E676" s="602"/>
      <c r="F676" s="602"/>
      <c r="G676" s="602"/>
      <c r="H676" s="602"/>
      <c r="I676" s="602"/>
      <c r="J676" s="601"/>
      <c r="K676" s="601"/>
      <c r="L676" s="603"/>
    </row>
    <row r="677" spans="1:12" s="1222" customFormat="1">
      <c r="A677" s="1182"/>
      <c r="B677" s="609" t="s">
        <v>1034</v>
      </c>
      <c r="C677" s="610"/>
      <c r="D677" s="611" t="s">
        <v>4917</v>
      </c>
      <c r="E677" s="612"/>
      <c r="F677" s="612"/>
      <c r="G677" s="612"/>
      <c r="H677" s="612"/>
      <c r="I677" s="612"/>
      <c r="J677" s="610"/>
      <c r="K677" s="610"/>
      <c r="L677" s="614"/>
    </row>
    <row r="678" spans="1:12" s="1222" customFormat="1" ht="24.95">
      <c r="A678" s="1182"/>
      <c r="B678" s="373" t="s">
        <v>1039</v>
      </c>
      <c r="C678" s="599" t="s">
        <v>13429</v>
      </c>
      <c r="D678" s="374" t="s">
        <v>13430</v>
      </c>
      <c r="E678" s="588"/>
      <c r="F678" s="588"/>
      <c r="G678" s="588"/>
      <c r="H678" s="588"/>
      <c r="I678" s="615">
        <f>SUM(I679:I683)</f>
        <v>9</v>
      </c>
      <c r="J678" s="599" t="s">
        <v>1797</v>
      </c>
      <c r="K678" s="599"/>
      <c r="L678" s="376"/>
    </row>
    <row r="679" spans="1:12" s="1222" customFormat="1">
      <c r="A679" s="1182"/>
      <c r="B679" s="360"/>
      <c r="C679" s="360"/>
      <c r="D679" s="361" t="s">
        <v>13149</v>
      </c>
      <c r="E679" s="362"/>
      <c r="F679" s="362"/>
      <c r="G679" s="362"/>
      <c r="H679" s="362"/>
      <c r="I679" s="362">
        <v>1</v>
      </c>
      <c r="J679" s="360"/>
      <c r="K679" s="1104"/>
      <c r="L679" s="1104"/>
    </row>
    <row r="680" spans="1:12">
      <c r="A680" s="1104"/>
      <c r="B680" s="360"/>
      <c r="C680" s="360"/>
      <c r="D680" s="361" t="s">
        <v>13151</v>
      </c>
      <c r="E680" s="362"/>
      <c r="F680" s="362"/>
      <c r="G680" s="362"/>
      <c r="H680" s="362"/>
      <c r="I680" s="362">
        <v>3</v>
      </c>
      <c r="J680" s="360"/>
      <c r="K680" s="1104"/>
      <c r="L680" s="1104"/>
    </row>
    <row r="681" spans="1:12">
      <c r="A681" s="1104"/>
      <c r="B681" s="360"/>
      <c r="C681" s="360"/>
      <c r="D681" s="361" t="s">
        <v>13150</v>
      </c>
      <c r="E681" s="362"/>
      <c r="F681" s="362"/>
      <c r="G681" s="362"/>
      <c r="H681" s="362"/>
      <c r="I681" s="362">
        <v>3</v>
      </c>
      <c r="J681" s="360"/>
      <c r="K681" s="1104"/>
      <c r="L681" s="1104"/>
    </row>
    <row r="682" spans="1:12">
      <c r="A682" s="1104"/>
      <c r="B682" s="360"/>
      <c r="C682" s="360"/>
      <c r="D682" s="361" t="s">
        <v>13153</v>
      </c>
      <c r="E682" s="362"/>
      <c r="F682" s="362"/>
      <c r="G682" s="362"/>
      <c r="H682" s="362"/>
      <c r="I682" s="362">
        <v>1</v>
      </c>
      <c r="J682" s="360"/>
      <c r="K682" s="1104"/>
      <c r="L682" s="1104"/>
    </row>
    <row r="683" spans="1:12">
      <c r="A683" s="1104"/>
      <c r="B683" s="695"/>
      <c r="C683" s="695"/>
      <c r="D683" s="696" t="s">
        <v>13152</v>
      </c>
      <c r="E683" s="697"/>
      <c r="F683" s="697"/>
      <c r="G683" s="697"/>
      <c r="H683" s="697"/>
      <c r="I683" s="362">
        <v>1</v>
      </c>
      <c r="J683" s="695"/>
      <c r="K683" s="1104"/>
      <c r="L683" s="1104"/>
    </row>
    <row r="684" spans="1:12" ht="37.5">
      <c r="A684" s="1104"/>
      <c r="B684" s="373" t="s">
        <v>1036</v>
      </c>
      <c r="C684" s="599" t="s">
        <v>1037</v>
      </c>
      <c r="D684" s="374" t="s">
        <v>13431</v>
      </c>
      <c r="E684" s="588"/>
      <c r="F684" s="588"/>
      <c r="G684" s="588"/>
      <c r="H684" s="588"/>
      <c r="I684" s="615">
        <f>SUM(I685:I687)</f>
        <v>3</v>
      </c>
      <c r="J684" s="376" t="s">
        <v>1797</v>
      </c>
      <c r="K684" s="599"/>
      <c r="L684" s="376"/>
    </row>
    <row r="685" spans="1:12">
      <c r="A685" s="1104"/>
      <c r="B685" s="360"/>
      <c r="C685" s="360"/>
      <c r="D685" s="361" t="s">
        <v>13095</v>
      </c>
      <c r="E685" s="362"/>
      <c r="F685" s="362"/>
      <c r="G685" s="362"/>
      <c r="H685" s="362"/>
      <c r="I685" s="362">
        <v>1</v>
      </c>
      <c r="J685" s="360"/>
      <c r="K685" s="1104"/>
      <c r="L685" s="1104"/>
    </row>
    <row r="686" spans="1:12">
      <c r="A686" s="1104"/>
      <c r="B686" s="360"/>
      <c r="C686" s="360"/>
      <c r="D686" s="361" t="s">
        <v>13094</v>
      </c>
      <c r="E686" s="362"/>
      <c r="F686" s="362"/>
      <c r="G686" s="362"/>
      <c r="H686" s="362"/>
      <c r="I686" s="362">
        <v>1</v>
      </c>
      <c r="J686" s="360"/>
      <c r="K686" s="1104"/>
      <c r="L686" s="1104"/>
    </row>
    <row r="687" spans="1:12">
      <c r="A687" s="1104"/>
      <c r="B687" s="360"/>
      <c r="C687" s="360"/>
      <c r="D687" s="361" t="s">
        <v>13102</v>
      </c>
      <c r="E687" s="362"/>
      <c r="F687" s="362"/>
      <c r="G687" s="362"/>
      <c r="H687" s="362"/>
      <c r="I687" s="362">
        <v>1</v>
      </c>
      <c r="J687" s="360"/>
      <c r="K687" s="1104"/>
      <c r="L687" s="1104"/>
    </row>
    <row r="688" spans="1:12">
      <c r="A688" s="1104"/>
      <c r="B688" s="669" t="s">
        <v>1045</v>
      </c>
      <c r="C688" s="670"/>
      <c r="D688" s="671" t="s">
        <v>13432</v>
      </c>
      <c r="E688" s="672"/>
      <c r="F688" s="672"/>
      <c r="G688" s="672"/>
      <c r="H688" s="672"/>
      <c r="I688" s="672"/>
      <c r="J688" s="670"/>
      <c r="K688" s="670"/>
      <c r="L688" s="673"/>
    </row>
    <row r="689" spans="1:12" ht="37.5">
      <c r="A689" s="1104"/>
      <c r="B689" s="373" t="s">
        <v>1047</v>
      </c>
      <c r="C689" s="599" t="s">
        <v>1048</v>
      </c>
      <c r="D689" s="374" t="s">
        <v>13433</v>
      </c>
      <c r="E689" s="698"/>
      <c r="F689" s="698"/>
      <c r="G689" s="698"/>
      <c r="H689" s="698"/>
      <c r="I689" s="615">
        <f>SUM(I690:I694)</f>
        <v>7</v>
      </c>
      <c r="J689" s="1223" t="s">
        <v>1797</v>
      </c>
      <c r="K689" s="599"/>
      <c r="L689" s="376"/>
    </row>
    <row r="690" spans="1:12">
      <c r="A690" s="1104"/>
      <c r="B690" s="360"/>
      <c r="C690" s="360"/>
      <c r="D690" s="361" t="s">
        <v>13149</v>
      </c>
      <c r="E690" s="699"/>
      <c r="F690" s="699"/>
      <c r="G690" s="699"/>
      <c r="H690" s="699"/>
      <c r="I690" s="362">
        <v>1</v>
      </c>
      <c r="J690" s="1224"/>
      <c r="K690" s="1104"/>
      <c r="L690" s="1104"/>
    </row>
    <row r="691" spans="1:12">
      <c r="A691" s="1104"/>
      <c r="B691" s="360"/>
      <c r="C691" s="360"/>
      <c r="D691" s="361" t="s">
        <v>13151</v>
      </c>
      <c r="E691" s="699"/>
      <c r="F691" s="699"/>
      <c r="G691" s="699"/>
      <c r="H691" s="699"/>
      <c r="I691" s="362">
        <v>2</v>
      </c>
      <c r="J691" s="1224"/>
      <c r="K691" s="1104"/>
      <c r="L691" s="1104"/>
    </row>
    <row r="692" spans="1:12">
      <c r="A692" s="1104"/>
      <c r="B692" s="360"/>
      <c r="C692" s="360"/>
      <c r="D692" s="361" t="s">
        <v>13150</v>
      </c>
      <c r="E692" s="699"/>
      <c r="F692" s="699"/>
      <c r="G692" s="699"/>
      <c r="H692" s="699"/>
      <c r="I692" s="362">
        <v>2</v>
      </c>
      <c r="J692" s="1224"/>
      <c r="K692" s="1104"/>
      <c r="L692" s="1104"/>
    </row>
    <row r="693" spans="1:12">
      <c r="A693" s="1104"/>
      <c r="B693" s="360"/>
      <c r="C693" s="360"/>
      <c r="D693" s="361" t="s">
        <v>13153</v>
      </c>
      <c r="E693" s="699"/>
      <c r="F693" s="699"/>
      <c r="G693" s="699"/>
      <c r="H693" s="699"/>
      <c r="I693" s="362">
        <v>1</v>
      </c>
      <c r="J693" s="1224"/>
      <c r="K693" s="1104"/>
      <c r="L693" s="1104"/>
    </row>
    <row r="694" spans="1:12">
      <c r="A694" s="1104"/>
      <c r="B694" s="695"/>
      <c r="C694" s="695"/>
      <c r="D694" s="696" t="s">
        <v>13152</v>
      </c>
      <c r="E694" s="700"/>
      <c r="F694" s="700"/>
      <c r="G694" s="700"/>
      <c r="H694" s="700"/>
      <c r="I694" s="362">
        <v>1</v>
      </c>
      <c r="J694" s="1225"/>
      <c r="K694" s="1104"/>
      <c r="L694" s="1104"/>
    </row>
    <row r="695" spans="1:12" ht="50.1">
      <c r="A695" s="1104"/>
      <c r="B695" s="373" t="s">
        <v>1050</v>
      </c>
      <c r="C695" s="599" t="s">
        <v>1051</v>
      </c>
      <c r="D695" s="374" t="s">
        <v>13434</v>
      </c>
      <c r="E695" s="701"/>
      <c r="F695" s="701"/>
      <c r="G695" s="701"/>
      <c r="H695" s="701"/>
      <c r="I695" s="615">
        <f>SUM(I696:I698)</f>
        <v>3</v>
      </c>
      <c r="J695" s="1226" t="s">
        <v>1797</v>
      </c>
      <c r="K695" s="599"/>
      <c r="L695" s="376"/>
    </row>
    <row r="696" spans="1:12" ht="14.45">
      <c r="A696" s="1104"/>
      <c r="B696" s="1227"/>
      <c r="C696" s="1228"/>
      <c r="D696" s="1229" t="s">
        <v>13095</v>
      </c>
      <c r="E696" s="1229"/>
      <c r="F696" s="1229"/>
      <c r="G696" s="1229"/>
      <c r="H696" s="1229"/>
      <c r="I696" s="362">
        <v>1</v>
      </c>
      <c r="J696" s="1228"/>
      <c r="K696" s="1104"/>
      <c r="L696" s="1104"/>
    </row>
    <row r="697" spans="1:12" ht="14.45">
      <c r="A697" s="1104"/>
      <c r="B697" s="1227"/>
      <c r="C697" s="1228"/>
      <c r="D697" s="361" t="s">
        <v>13094</v>
      </c>
      <c r="E697" s="1229"/>
      <c r="F697" s="1229"/>
      <c r="G697" s="1229"/>
      <c r="H697" s="1229"/>
      <c r="I697" s="362">
        <v>1</v>
      </c>
      <c r="J697" s="1228"/>
      <c r="K697" s="1104"/>
      <c r="L697" s="1104"/>
    </row>
    <row r="698" spans="1:12">
      <c r="A698" s="1104"/>
      <c r="B698" s="360"/>
      <c r="C698" s="360"/>
      <c r="D698" s="361" t="s">
        <v>13102</v>
      </c>
      <c r="E698" s="702"/>
      <c r="F698" s="702"/>
      <c r="G698" s="702"/>
      <c r="H698" s="702"/>
      <c r="I698" s="362">
        <v>1</v>
      </c>
      <c r="J698" s="1230"/>
      <c r="K698" s="1104"/>
      <c r="L698" s="1104"/>
    </row>
    <row r="699" spans="1:12">
      <c r="A699" s="1104"/>
      <c r="B699" s="373" t="s">
        <v>1053</v>
      </c>
      <c r="C699" s="1155" t="s">
        <v>1054</v>
      </c>
      <c r="D699" s="374" t="s">
        <v>13435</v>
      </c>
      <c r="E699" s="698"/>
      <c r="F699" s="698"/>
      <c r="G699" s="698"/>
      <c r="H699" s="698"/>
      <c r="I699" s="615">
        <f>SUM(I700:I707)</f>
        <v>10</v>
      </c>
      <c r="J699" s="1226" t="s">
        <v>1797</v>
      </c>
      <c r="K699" s="599"/>
      <c r="L699" s="376"/>
    </row>
    <row r="700" spans="1:12" ht="12.95">
      <c r="A700" s="1104"/>
      <c r="B700" s="360"/>
      <c r="C700" s="1231"/>
      <c r="D700" s="1229" t="s">
        <v>13095</v>
      </c>
      <c r="E700" s="699"/>
      <c r="F700" s="699"/>
      <c r="G700" s="699"/>
      <c r="H700" s="699"/>
      <c r="I700" s="362">
        <v>1</v>
      </c>
      <c r="J700" s="1230"/>
      <c r="K700" s="1104"/>
      <c r="L700" s="1104"/>
    </row>
    <row r="701" spans="1:12">
      <c r="A701" s="1104"/>
      <c r="B701" s="360"/>
      <c r="C701" s="1231"/>
      <c r="D701" s="361" t="s">
        <v>13094</v>
      </c>
      <c r="E701" s="699"/>
      <c r="F701" s="699"/>
      <c r="G701" s="699"/>
      <c r="H701" s="699"/>
      <c r="I701" s="362">
        <v>1</v>
      </c>
      <c r="J701" s="1230"/>
      <c r="K701" s="1104"/>
      <c r="L701" s="1104"/>
    </row>
    <row r="702" spans="1:12">
      <c r="A702" s="1104"/>
      <c r="B702" s="360"/>
      <c r="C702" s="1231"/>
      <c r="D702" s="361" t="s">
        <v>13149</v>
      </c>
      <c r="E702" s="699"/>
      <c r="F702" s="699"/>
      <c r="G702" s="699"/>
      <c r="H702" s="699"/>
      <c r="I702" s="362">
        <v>1</v>
      </c>
      <c r="J702" s="1230"/>
      <c r="K702" s="1104"/>
      <c r="L702" s="1104"/>
    </row>
    <row r="703" spans="1:12">
      <c r="A703" s="1104"/>
      <c r="B703" s="360"/>
      <c r="C703" s="1231"/>
      <c r="D703" s="361" t="s">
        <v>13151</v>
      </c>
      <c r="E703" s="699"/>
      <c r="F703" s="699"/>
      <c r="G703" s="699"/>
      <c r="H703" s="699"/>
      <c r="I703" s="362">
        <v>2</v>
      </c>
      <c r="J703" s="1230"/>
      <c r="K703" s="1104"/>
      <c r="L703" s="1104"/>
    </row>
    <row r="704" spans="1:12">
      <c r="A704" s="1104"/>
      <c r="B704" s="360"/>
      <c r="C704" s="1231"/>
      <c r="D704" s="361" t="s">
        <v>13150</v>
      </c>
      <c r="E704" s="699"/>
      <c r="F704" s="699"/>
      <c r="G704" s="699"/>
      <c r="H704" s="699"/>
      <c r="I704" s="362">
        <v>2</v>
      </c>
      <c r="J704" s="1230"/>
      <c r="K704" s="1104"/>
      <c r="L704" s="1104"/>
    </row>
    <row r="705" spans="1:12">
      <c r="A705" s="1104"/>
      <c r="B705" s="360"/>
      <c r="C705" s="1231"/>
      <c r="D705" s="361" t="s">
        <v>13102</v>
      </c>
      <c r="E705" s="699"/>
      <c r="F705" s="699"/>
      <c r="G705" s="699"/>
      <c r="H705" s="699"/>
      <c r="I705" s="362">
        <v>1</v>
      </c>
      <c r="J705" s="1230"/>
      <c r="K705" s="1104"/>
      <c r="L705" s="1104"/>
    </row>
    <row r="706" spans="1:12">
      <c r="A706" s="1104"/>
      <c r="B706" s="360"/>
      <c r="C706" s="1231"/>
      <c r="D706" s="361" t="s">
        <v>13153</v>
      </c>
      <c r="E706" s="699"/>
      <c r="F706" s="699"/>
      <c r="G706" s="699"/>
      <c r="H706" s="699"/>
      <c r="I706" s="362">
        <v>1</v>
      </c>
      <c r="J706" s="1230"/>
      <c r="K706" s="1104"/>
      <c r="L706" s="1104"/>
    </row>
    <row r="707" spans="1:12">
      <c r="A707" s="1104"/>
      <c r="B707" s="695"/>
      <c r="C707" s="1232"/>
      <c r="D707" s="696" t="s">
        <v>13152</v>
      </c>
      <c r="E707" s="700"/>
      <c r="F707" s="700"/>
      <c r="G707" s="700"/>
      <c r="H707" s="700"/>
      <c r="I707" s="697">
        <v>1</v>
      </c>
      <c r="J707" s="1233"/>
      <c r="K707" s="1104"/>
      <c r="L707" s="1104"/>
    </row>
    <row r="708" spans="1:12">
      <c r="A708" s="1104"/>
      <c r="B708" s="669" t="s">
        <v>1056</v>
      </c>
      <c r="C708" s="670"/>
      <c r="D708" s="671" t="s">
        <v>4955</v>
      </c>
      <c r="E708" s="672"/>
      <c r="F708" s="672"/>
      <c r="G708" s="672"/>
      <c r="H708" s="672"/>
      <c r="I708" s="672"/>
      <c r="J708" s="670"/>
      <c r="K708" s="670"/>
      <c r="L708" s="673"/>
    </row>
    <row r="709" spans="1:12" ht="24.95">
      <c r="A709" s="1104"/>
      <c r="B709" s="373" t="s">
        <v>1058</v>
      </c>
      <c r="C709" s="1234" t="s">
        <v>13436</v>
      </c>
      <c r="D709" s="374" t="s">
        <v>1060</v>
      </c>
      <c r="E709" s="698"/>
      <c r="F709" s="698"/>
      <c r="G709" s="698"/>
      <c r="H709" s="698"/>
      <c r="I709" s="615">
        <f>SUM(I710:I714)</f>
        <v>9</v>
      </c>
      <c r="J709" s="1235" t="s">
        <v>1797</v>
      </c>
      <c r="K709" s="1235"/>
      <c r="L709" s="1235"/>
    </row>
    <row r="710" spans="1:12">
      <c r="A710" s="1104"/>
      <c r="B710" s="360"/>
      <c r="C710" s="1231"/>
      <c r="D710" s="361" t="s">
        <v>13149</v>
      </c>
      <c r="E710" s="699"/>
      <c r="F710" s="699"/>
      <c r="G710" s="699"/>
      <c r="H710" s="699"/>
      <c r="I710" s="362">
        <v>1</v>
      </c>
      <c r="J710" s="1230"/>
      <c r="K710" s="1104"/>
      <c r="L710" s="1104"/>
    </row>
    <row r="711" spans="1:12">
      <c r="A711" s="1104"/>
      <c r="B711" s="360"/>
      <c r="C711" s="1231"/>
      <c r="D711" s="361" t="s">
        <v>13151</v>
      </c>
      <c r="E711" s="699"/>
      <c r="F711" s="699"/>
      <c r="G711" s="699"/>
      <c r="H711" s="699"/>
      <c r="I711" s="362">
        <v>3</v>
      </c>
      <c r="J711" s="1230"/>
      <c r="K711" s="1104"/>
      <c r="L711" s="1104"/>
    </row>
    <row r="712" spans="1:12">
      <c r="A712" s="1104"/>
      <c r="B712" s="360"/>
      <c r="C712" s="1231"/>
      <c r="D712" s="361" t="s">
        <v>13150</v>
      </c>
      <c r="E712" s="699"/>
      <c r="F712" s="699"/>
      <c r="G712" s="699"/>
      <c r="H712" s="699"/>
      <c r="I712" s="362">
        <v>3</v>
      </c>
      <c r="J712" s="1230"/>
      <c r="K712" s="1104"/>
      <c r="L712" s="1104"/>
    </row>
    <row r="713" spans="1:12" ht="14.45">
      <c r="A713" s="1104"/>
      <c r="B713" s="360"/>
      <c r="C713" s="1231"/>
      <c r="D713" s="361" t="s">
        <v>13153</v>
      </c>
      <c r="E713" s="699"/>
      <c r="F713" s="699"/>
      <c r="G713" s="699"/>
      <c r="H713" s="699"/>
      <c r="I713" s="362">
        <v>1</v>
      </c>
      <c r="J713" s="1227"/>
      <c r="K713" s="1104"/>
      <c r="L713" s="1104"/>
    </row>
    <row r="714" spans="1:12" ht="14.45">
      <c r="A714" s="1104"/>
      <c r="B714" s="360"/>
      <c r="C714" s="1231"/>
      <c r="D714" s="361" t="s">
        <v>13152</v>
      </c>
      <c r="E714" s="699"/>
      <c r="F714" s="699"/>
      <c r="G714" s="699"/>
      <c r="H714" s="699"/>
      <c r="I714" s="362">
        <v>1</v>
      </c>
      <c r="J714" s="1227"/>
      <c r="K714" s="1104"/>
      <c r="L714" s="1104"/>
    </row>
    <row r="715" spans="1:12" ht="50.1">
      <c r="A715" s="1104"/>
      <c r="B715" s="373" t="s">
        <v>1062</v>
      </c>
      <c r="C715" s="1234" t="s">
        <v>13437</v>
      </c>
      <c r="D715" s="374" t="s">
        <v>13438</v>
      </c>
      <c r="E715" s="698"/>
      <c r="F715" s="698"/>
      <c r="G715" s="698"/>
      <c r="H715" s="698"/>
      <c r="I715" s="615">
        <f>SUM(I716:I718)</f>
        <v>3</v>
      </c>
      <c r="J715" s="1235" t="s">
        <v>1797</v>
      </c>
      <c r="K715" s="1235"/>
      <c r="L715" s="1235"/>
    </row>
    <row r="716" spans="1:12" ht="14.45">
      <c r="A716" s="1104"/>
      <c r="B716" s="626"/>
      <c r="C716" s="1236"/>
      <c r="D716" s="1237" t="s">
        <v>13095</v>
      </c>
      <c r="E716" s="703"/>
      <c r="F716" s="703"/>
      <c r="G716" s="703"/>
      <c r="H716" s="703"/>
      <c r="I716" s="362">
        <v>1</v>
      </c>
      <c r="J716" s="1238"/>
      <c r="K716" s="1104"/>
      <c r="L716" s="1104"/>
    </row>
    <row r="717" spans="1:12">
      <c r="A717" s="1104"/>
      <c r="B717" s="360"/>
      <c r="C717" s="1231"/>
      <c r="D717" s="361" t="s">
        <v>13094</v>
      </c>
      <c r="E717" s="704"/>
      <c r="F717" s="704"/>
      <c r="G717" s="704"/>
      <c r="H717" s="704"/>
      <c r="I717" s="362">
        <v>1</v>
      </c>
      <c r="J717" s="1105"/>
      <c r="K717" s="1104"/>
      <c r="L717" s="1104"/>
    </row>
    <row r="718" spans="1:12">
      <c r="A718" s="1104"/>
      <c r="B718" s="360"/>
      <c r="C718" s="1231"/>
      <c r="D718" s="361" t="s">
        <v>13102</v>
      </c>
      <c r="E718" s="704"/>
      <c r="F718" s="704"/>
      <c r="G718" s="704"/>
      <c r="H718" s="704"/>
      <c r="I718" s="362">
        <v>1</v>
      </c>
      <c r="J718" s="1105"/>
      <c r="K718" s="1104"/>
      <c r="L718" s="1104"/>
    </row>
    <row r="719" spans="1:12">
      <c r="A719" s="1104"/>
      <c r="B719" s="669" t="s">
        <v>1089</v>
      </c>
      <c r="C719" s="670"/>
      <c r="D719" s="671" t="s">
        <v>4996</v>
      </c>
      <c r="E719" s="672"/>
      <c r="F719" s="672"/>
      <c r="G719" s="672"/>
      <c r="H719" s="672"/>
      <c r="I719" s="672"/>
      <c r="J719" s="670"/>
      <c r="K719" s="670"/>
      <c r="L719" s="673"/>
    </row>
    <row r="720" spans="1:12" ht="50.1">
      <c r="A720" s="1104"/>
      <c r="B720" s="373" t="s">
        <v>1091</v>
      </c>
      <c r="C720" s="1234" t="s">
        <v>13439</v>
      </c>
      <c r="D720" s="374" t="s">
        <v>1093</v>
      </c>
      <c r="E720" s="705"/>
      <c r="F720" s="705"/>
      <c r="G720" s="705"/>
      <c r="H720" s="705"/>
      <c r="I720" s="615">
        <f>SUM(I721:I722)</f>
        <v>2</v>
      </c>
      <c r="J720" s="1215" t="s">
        <v>1797</v>
      </c>
      <c r="K720" s="1215"/>
      <c r="L720" s="1215"/>
    </row>
    <row r="721" spans="1:12">
      <c r="A721" s="1104"/>
      <c r="B721" s="360"/>
      <c r="C721" s="360"/>
      <c r="D721" s="1239" t="s">
        <v>13095</v>
      </c>
      <c r="E721" s="706"/>
      <c r="F721" s="706"/>
      <c r="G721" s="706"/>
      <c r="H721" s="706"/>
      <c r="I721" s="362">
        <v>1</v>
      </c>
      <c r="J721" s="1175"/>
      <c r="K721" s="1104"/>
      <c r="L721" s="1104"/>
    </row>
    <row r="722" spans="1:12">
      <c r="A722" s="1104"/>
      <c r="B722" s="360"/>
      <c r="C722" s="360"/>
      <c r="D722" s="361" t="s">
        <v>13094</v>
      </c>
      <c r="E722" s="704"/>
      <c r="F722" s="704"/>
      <c r="G722" s="704"/>
      <c r="H722" s="704"/>
      <c r="I722" s="362">
        <v>1</v>
      </c>
      <c r="J722" s="1175"/>
      <c r="K722" s="1104"/>
      <c r="L722" s="1104"/>
    </row>
    <row r="723" spans="1:12">
      <c r="A723" s="1104"/>
      <c r="B723" s="707" t="s">
        <v>11820</v>
      </c>
      <c r="C723" s="708"/>
      <c r="D723" s="709" t="s">
        <v>13440</v>
      </c>
      <c r="E723" s="710"/>
      <c r="F723" s="710"/>
      <c r="G723" s="710"/>
      <c r="H723" s="710"/>
      <c r="I723" s="710"/>
      <c r="J723" s="708"/>
      <c r="K723" s="708"/>
      <c r="L723" s="711"/>
    </row>
    <row r="724" spans="1:12" ht="37.5">
      <c r="A724" s="1104"/>
      <c r="B724" s="599"/>
      <c r="C724" s="374" t="s">
        <v>13441</v>
      </c>
      <c r="D724" s="374" t="s">
        <v>13442</v>
      </c>
      <c r="E724" s="374"/>
      <c r="F724" s="374"/>
      <c r="G724" s="374"/>
      <c r="H724" s="374"/>
      <c r="I724" s="599">
        <f>SUM(I725:I732)</f>
        <v>10</v>
      </c>
      <c r="J724" s="374" t="s">
        <v>1797</v>
      </c>
      <c r="K724" s="374"/>
      <c r="L724" s="374"/>
    </row>
    <row r="725" spans="1:12">
      <c r="A725" s="1104"/>
      <c r="B725" s="1105"/>
      <c r="C725" s="1104"/>
      <c r="D725" s="1239" t="s">
        <v>13095</v>
      </c>
      <c r="E725" s="704"/>
      <c r="F725" s="704"/>
      <c r="G725" s="704"/>
      <c r="H725" s="704"/>
      <c r="I725" s="362">
        <v>1</v>
      </c>
      <c r="J725" s="1175"/>
      <c r="K725" s="1104"/>
      <c r="L725" s="1104"/>
    </row>
    <row r="726" spans="1:12">
      <c r="A726" s="1104"/>
      <c r="B726" s="1105"/>
      <c r="C726" s="1104"/>
      <c r="D726" s="361" t="s">
        <v>13094</v>
      </c>
      <c r="E726" s="704"/>
      <c r="F726" s="704"/>
      <c r="G726" s="704"/>
      <c r="H726" s="704"/>
      <c r="I726" s="362">
        <v>1</v>
      </c>
      <c r="J726" s="1175"/>
      <c r="K726" s="1104"/>
      <c r="L726" s="1104"/>
    </row>
    <row r="727" spans="1:12">
      <c r="A727" s="1104"/>
      <c r="B727" s="1105"/>
      <c r="C727" s="1104"/>
      <c r="D727" s="361" t="s">
        <v>13149</v>
      </c>
      <c r="E727" s="704"/>
      <c r="F727" s="704"/>
      <c r="G727" s="704"/>
      <c r="H727" s="704"/>
      <c r="I727" s="362">
        <v>1</v>
      </c>
      <c r="J727" s="1175"/>
      <c r="K727" s="1104"/>
      <c r="L727" s="1104"/>
    </row>
    <row r="728" spans="1:12">
      <c r="A728" s="1104"/>
      <c r="B728" s="1105"/>
      <c r="C728" s="1104"/>
      <c r="D728" s="361" t="s">
        <v>13151</v>
      </c>
      <c r="E728" s="704"/>
      <c r="F728" s="704"/>
      <c r="G728" s="704"/>
      <c r="H728" s="704"/>
      <c r="I728" s="362">
        <v>2</v>
      </c>
      <c r="J728" s="1175"/>
      <c r="K728" s="1104"/>
      <c r="L728" s="1104"/>
    </row>
    <row r="729" spans="1:12">
      <c r="A729" s="1104"/>
      <c r="B729" s="1105"/>
      <c r="C729" s="1104"/>
      <c r="D729" s="361" t="s">
        <v>13150</v>
      </c>
      <c r="E729" s="704"/>
      <c r="F729" s="704"/>
      <c r="G729" s="704"/>
      <c r="H729" s="704"/>
      <c r="I729" s="362">
        <v>2</v>
      </c>
      <c r="J729" s="1175"/>
      <c r="K729" s="1104"/>
      <c r="L729" s="1104"/>
    </row>
    <row r="730" spans="1:12">
      <c r="A730" s="1104"/>
      <c r="B730" s="1105"/>
      <c r="C730" s="1104"/>
      <c r="D730" s="361" t="s">
        <v>13102</v>
      </c>
      <c r="E730" s="704"/>
      <c r="F730" s="704"/>
      <c r="G730" s="704"/>
      <c r="H730" s="704"/>
      <c r="I730" s="362">
        <v>1</v>
      </c>
      <c r="J730" s="1175"/>
      <c r="K730" s="1104"/>
      <c r="L730" s="1104"/>
    </row>
    <row r="731" spans="1:12">
      <c r="A731" s="1104"/>
      <c r="B731" s="1105"/>
      <c r="C731" s="1104"/>
      <c r="D731" s="361" t="s">
        <v>13153</v>
      </c>
      <c r="E731" s="704"/>
      <c r="F731" s="704"/>
      <c r="G731" s="704"/>
      <c r="H731" s="704"/>
      <c r="I731" s="362">
        <v>1</v>
      </c>
      <c r="J731" s="1175"/>
      <c r="K731" s="1104"/>
      <c r="L731" s="1104"/>
    </row>
    <row r="732" spans="1:12">
      <c r="A732" s="1104"/>
      <c r="B732" s="1105"/>
      <c r="C732" s="1104"/>
      <c r="D732" s="696" t="s">
        <v>13152</v>
      </c>
      <c r="E732" s="704"/>
      <c r="F732" s="704"/>
      <c r="G732" s="704"/>
      <c r="H732" s="704"/>
      <c r="I732" s="362">
        <v>1</v>
      </c>
      <c r="J732" s="1175"/>
      <c r="K732" s="1104"/>
      <c r="L732" s="1104"/>
    </row>
    <row r="733" spans="1:12">
      <c r="A733" s="1104"/>
      <c r="B733" s="707" t="s">
        <v>11862</v>
      </c>
      <c r="C733" s="708"/>
      <c r="D733" s="709" t="s">
        <v>4246</v>
      </c>
      <c r="E733" s="710"/>
      <c r="F733" s="710"/>
      <c r="G733" s="710"/>
      <c r="H733" s="710"/>
      <c r="I733" s="710"/>
      <c r="J733" s="708"/>
      <c r="K733" s="708"/>
      <c r="L733" s="711"/>
    </row>
    <row r="734" spans="1:12" ht="24.95">
      <c r="A734" s="1104"/>
      <c r="B734" s="373"/>
      <c r="C734" s="599" t="s">
        <v>11817</v>
      </c>
      <c r="D734" s="374" t="s">
        <v>13443</v>
      </c>
      <c r="E734" s="588"/>
      <c r="F734" s="588"/>
      <c r="G734" s="588"/>
      <c r="H734" s="588"/>
      <c r="I734" s="615">
        <f>SUM(I735:I739)</f>
        <v>9</v>
      </c>
      <c r="J734" s="376" t="s">
        <v>1797</v>
      </c>
      <c r="K734" s="376"/>
      <c r="L734" s="376"/>
    </row>
    <row r="735" spans="1:12">
      <c r="A735" s="1104"/>
      <c r="B735" s="360"/>
      <c r="C735" s="360"/>
      <c r="D735" s="624" t="s">
        <v>13149</v>
      </c>
      <c r="E735" s="362"/>
      <c r="F735" s="362"/>
      <c r="G735" s="362"/>
      <c r="H735" s="362"/>
      <c r="I735" s="362">
        <v>1</v>
      </c>
      <c r="J735" s="360"/>
      <c r="K735" s="1104"/>
      <c r="L735" s="1104"/>
    </row>
    <row r="736" spans="1:12">
      <c r="A736" s="1104"/>
      <c r="B736" s="360"/>
      <c r="C736" s="360"/>
      <c r="D736" s="361" t="s">
        <v>13151</v>
      </c>
      <c r="E736" s="362"/>
      <c r="F736" s="362"/>
      <c r="G736" s="362"/>
      <c r="H736" s="362"/>
      <c r="I736" s="362">
        <v>3</v>
      </c>
      <c r="J736" s="360"/>
      <c r="K736" s="1104"/>
      <c r="L736" s="1104"/>
    </row>
    <row r="737" spans="1:12">
      <c r="A737" s="1104"/>
      <c r="B737" s="360"/>
      <c r="C737" s="360"/>
      <c r="D737" s="361" t="s">
        <v>13150</v>
      </c>
      <c r="E737" s="362"/>
      <c r="F737" s="362"/>
      <c r="G737" s="362"/>
      <c r="H737" s="362"/>
      <c r="I737" s="362">
        <v>3</v>
      </c>
      <c r="J737" s="360"/>
      <c r="K737" s="1104"/>
      <c r="L737" s="1104"/>
    </row>
    <row r="738" spans="1:12">
      <c r="A738" s="1104"/>
      <c r="B738" s="360"/>
      <c r="C738" s="360"/>
      <c r="D738" s="361" t="s">
        <v>13153</v>
      </c>
      <c r="E738" s="362"/>
      <c r="F738" s="362"/>
      <c r="G738" s="362"/>
      <c r="H738" s="362"/>
      <c r="I738" s="362">
        <v>1</v>
      </c>
      <c r="J738" s="360"/>
      <c r="K738" s="1104"/>
      <c r="L738" s="1104"/>
    </row>
    <row r="739" spans="1:12">
      <c r="A739" s="1104"/>
      <c r="B739" s="360"/>
      <c r="C739" s="360"/>
      <c r="D739" s="361" t="s">
        <v>13152</v>
      </c>
      <c r="E739" s="362"/>
      <c r="F739" s="362"/>
      <c r="G739" s="362"/>
      <c r="H739" s="362"/>
      <c r="I739" s="362">
        <v>1</v>
      </c>
      <c r="J739" s="360"/>
      <c r="K739" s="1104"/>
      <c r="L739" s="1104"/>
    </row>
    <row r="740" spans="1:12" ht="24.95">
      <c r="A740" s="1104"/>
      <c r="B740" s="373" t="s">
        <v>11873</v>
      </c>
      <c r="C740" s="1234" t="s">
        <v>13444</v>
      </c>
      <c r="D740" s="374" t="s">
        <v>13445</v>
      </c>
      <c r="E740" s="705"/>
      <c r="F740" s="705"/>
      <c r="G740" s="705"/>
      <c r="H740" s="705"/>
      <c r="I740" s="615">
        <f>SUM(I741:I745)</f>
        <v>13</v>
      </c>
      <c r="J740" s="1177" t="s">
        <v>1797</v>
      </c>
      <c r="K740" s="1177"/>
      <c r="L740" s="1177"/>
    </row>
    <row r="741" spans="1:12">
      <c r="A741" s="1104"/>
      <c r="B741" s="1105"/>
      <c r="C741" s="1104"/>
      <c r="D741" s="1239" t="s">
        <v>13095</v>
      </c>
      <c r="E741" s="1104"/>
      <c r="F741" s="1104"/>
      <c r="G741" s="1104"/>
      <c r="H741" s="1104"/>
      <c r="I741" s="362">
        <v>3</v>
      </c>
      <c r="J741" s="1104"/>
      <c r="K741" s="1104"/>
      <c r="L741" s="1104"/>
    </row>
    <row r="742" spans="1:12">
      <c r="A742" s="1104"/>
      <c r="B742" s="1105"/>
      <c r="C742" s="1104"/>
      <c r="D742" s="361" t="s">
        <v>13094</v>
      </c>
      <c r="E742" s="1104"/>
      <c r="F742" s="1104"/>
      <c r="G742" s="1104"/>
      <c r="H742" s="1104"/>
      <c r="I742" s="362">
        <v>3</v>
      </c>
      <c r="J742" s="1104"/>
      <c r="K742" s="1104"/>
      <c r="L742" s="1104"/>
    </row>
    <row r="743" spans="1:12">
      <c r="A743" s="1104"/>
      <c r="B743" s="1105"/>
      <c r="C743" s="1104"/>
      <c r="D743" s="361" t="s">
        <v>13266</v>
      </c>
      <c r="E743" s="1104"/>
      <c r="F743" s="1104"/>
      <c r="G743" s="1104"/>
      <c r="H743" s="1104"/>
      <c r="I743" s="362">
        <v>2</v>
      </c>
      <c r="J743" s="1104"/>
      <c r="K743" s="1104"/>
      <c r="L743" s="1104"/>
    </row>
    <row r="744" spans="1:12">
      <c r="A744" s="1104"/>
      <c r="B744" s="1105"/>
      <c r="C744" s="1104"/>
      <c r="D744" s="361" t="s">
        <v>13446</v>
      </c>
      <c r="E744" s="1104"/>
      <c r="F744" s="1104"/>
      <c r="G744" s="1104"/>
      <c r="H744" s="1104"/>
      <c r="I744" s="362">
        <v>2</v>
      </c>
      <c r="J744" s="1104"/>
      <c r="K744" s="1104"/>
      <c r="L744" s="1104"/>
    </row>
    <row r="745" spans="1:12" ht="12.95" thickBot="1">
      <c r="A745" s="1104"/>
      <c r="B745" s="360"/>
      <c r="C745" s="1231"/>
      <c r="D745" s="361" t="s">
        <v>13102</v>
      </c>
      <c r="E745" s="704"/>
      <c r="F745" s="704"/>
      <c r="G745" s="704"/>
      <c r="H745" s="704"/>
      <c r="I745" s="362">
        <v>3</v>
      </c>
      <c r="J745" s="1175"/>
      <c r="K745" s="1104"/>
      <c r="L745" s="1104"/>
    </row>
    <row r="746" spans="1:12" ht="25.5" thickBot="1">
      <c r="A746" s="1104"/>
      <c r="B746" s="373" t="s">
        <v>11876</v>
      </c>
      <c r="C746" s="1234" t="s">
        <v>13447</v>
      </c>
      <c r="D746" s="374" t="s">
        <v>13448</v>
      </c>
      <c r="E746" s="705"/>
      <c r="F746" s="705"/>
      <c r="G746" s="705"/>
      <c r="H746" s="705"/>
      <c r="I746" s="712">
        <f>SUM(I747:I748)</f>
        <v>2</v>
      </c>
      <c r="J746" s="1177" t="s">
        <v>1797</v>
      </c>
      <c r="K746" s="1177"/>
      <c r="L746" s="1177"/>
    </row>
    <row r="747" spans="1:12">
      <c r="A747" s="1104"/>
      <c r="B747" s="626"/>
      <c r="C747" s="1236"/>
      <c r="D747" s="1239" t="s">
        <v>13095</v>
      </c>
      <c r="E747" s="706"/>
      <c r="F747" s="706"/>
      <c r="G747" s="706"/>
      <c r="H747" s="706"/>
      <c r="I747" s="362">
        <v>1</v>
      </c>
      <c r="J747" s="1240"/>
      <c r="K747" s="1104"/>
      <c r="L747" s="1104"/>
    </row>
    <row r="748" spans="1:12" ht="12.95" thickBot="1">
      <c r="A748" s="1104"/>
      <c r="B748" s="360"/>
      <c r="C748" s="1231"/>
      <c r="D748" s="361" t="s">
        <v>13094</v>
      </c>
      <c r="E748" s="704"/>
      <c r="F748" s="704"/>
      <c r="G748" s="704"/>
      <c r="H748" s="704"/>
      <c r="I748" s="362">
        <v>1</v>
      </c>
      <c r="J748" s="1175"/>
      <c r="K748" s="1104"/>
      <c r="L748" s="1104"/>
    </row>
    <row r="749" spans="1:12" ht="25.5" thickBot="1">
      <c r="A749" s="1104"/>
      <c r="B749" s="599" t="s">
        <v>11876</v>
      </c>
      <c r="C749" s="599" t="s">
        <v>13449</v>
      </c>
      <c r="D749" s="374" t="s">
        <v>13450</v>
      </c>
      <c r="E749" s="374"/>
      <c r="F749" s="374"/>
      <c r="G749" s="374"/>
      <c r="H749" s="374"/>
      <c r="I749" s="712">
        <f>SUM(I750)</f>
        <v>1</v>
      </c>
      <c r="J749" s="1177" t="s">
        <v>1797</v>
      </c>
      <c r="K749" s="1177"/>
      <c r="L749" s="1177"/>
    </row>
    <row r="750" spans="1:12">
      <c r="A750" s="1104"/>
      <c r="B750" s="626"/>
      <c r="C750" s="1236"/>
      <c r="D750" s="1239" t="s">
        <v>13102</v>
      </c>
      <c r="E750" s="706"/>
      <c r="F750" s="706"/>
      <c r="G750" s="706"/>
      <c r="H750" s="706"/>
      <c r="I750" s="362">
        <v>1</v>
      </c>
      <c r="J750" s="1240"/>
      <c r="K750" s="1104"/>
      <c r="L750" s="1104"/>
    </row>
    <row r="751" spans="1:12" ht="24.95">
      <c r="A751" s="1104"/>
      <c r="B751" s="373"/>
      <c r="C751" s="1241" t="s">
        <v>13451</v>
      </c>
      <c r="D751" s="1172" t="s">
        <v>13452</v>
      </c>
      <c r="E751" s="1242"/>
      <c r="F751" s="1242"/>
      <c r="G751" s="1242"/>
      <c r="H751" s="1242"/>
      <c r="I751" s="1185">
        <f>SUM(I752:I754)</f>
        <v>5</v>
      </c>
      <c r="J751" s="1243" t="s">
        <v>1797</v>
      </c>
      <c r="K751" s="1177"/>
      <c r="L751" s="1177"/>
    </row>
    <row r="752" spans="1:12">
      <c r="A752" s="1104"/>
      <c r="B752" s="1105"/>
      <c r="C752" s="1104"/>
      <c r="D752" s="1239" t="s">
        <v>13095</v>
      </c>
      <c r="E752" s="1104"/>
      <c r="F752" s="1104"/>
      <c r="G752" s="1104"/>
      <c r="H752" s="1104"/>
      <c r="I752" s="362">
        <v>2</v>
      </c>
      <c r="J752" s="1104"/>
      <c r="K752" s="1104"/>
      <c r="L752" s="1104"/>
    </row>
    <row r="753" spans="1:12">
      <c r="A753" s="1104"/>
      <c r="B753" s="360"/>
      <c r="C753" s="1231"/>
      <c r="D753" s="361" t="s">
        <v>13094</v>
      </c>
      <c r="E753" s="704"/>
      <c r="F753" s="704"/>
      <c r="G753" s="704"/>
      <c r="H753" s="704"/>
      <c r="I753" s="362">
        <v>2</v>
      </c>
      <c r="J753" s="1175"/>
      <c r="K753" s="1104"/>
      <c r="L753" s="1104"/>
    </row>
    <row r="754" spans="1:12">
      <c r="A754" s="1104"/>
      <c r="B754" s="585"/>
      <c r="C754" s="590"/>
      <c r="D754" s="361" t="s">
        <v>13102</v>
      </c>
      <c r="E754" s="713"/>
      <c r="F754" s="713"/>
      <c r="G754" s="713"/>
      <c r="H754" s="713"/>
      <c r="I754" s="713">
        <v>1</v>
      </c>
      <c r="J754" s="713"/>
      <c r="K754" s="1104"/>
      <c r="L754" s="1104"/>
    </row>
    <row r="755" spans="1:12" ht="24.95">
      <c r="A755" s="1104"/>
      <c r="B755" s="373"/>
      <c r="C755" s="374" t="s">
        <v>13453</v>
      </c>
      <c r="D755" s="374" t="s">
        <v>13454</v>
      </c>
      <c r="E755" s="374"/>
      <c r="F755" s="374"/>
      <c r="G755" s="374"/>
      <c r="H755" s="374"/>
      <c r="I755" s="615">
        <f>SUM(I756:I757)</f>
        <v>2</v>
      </c>
      <c r="J755" s="1177" t="s">
        <v>1797</v>
      </c>
      <c r="K755" s="1177"/>
      <c r="L755" s="1177"/>
    </row>
    <row r="756" spans="1:12">
      <c r="A756" s="1104"/>
      <c r="B756" s="1105"/>
      <c r="C756" s="1104"/>
      <c r="D756" s="1104" t="s">
        <v>13095</v>
      </c>
      <c r="E756" s="1104"/>
      <c r="F756" s="1104"/>
      <c r="G756" s="1104"/>
      <c r="H756" s="1104"/>
      <c r="I756" s="362">
        <v>1</v>
      </c>
      <c r="J756" s="1104"/>
      <c r="K756" s="1104"/>
      <c r="L756" s="1104"/>
    </row>
    <row r="757" spans="1:12">
      <c r="A757" s="1104"/>
      <c r="B757" s="360"/>
      <c r="C757" s="1231"/>
      <c r="D757" s="361" t="s">
        <v>13094</v>
      </c>
      <c r="E757" s="704"/>
      <c r="F757" s="704"/>
      <c r="G757" s="704"/>
      <c r="H757" s="704"/>
      <c r="I757" s="362">
        <v>1</v>
      </c>
      <c r="J757" s="1175"/>
      <c r="K757" s="1104"/>
      <c r="L757" s="1104"/>
    </row>
    <row r="758" spans="1:12" ht="24.95">
      <c r="A758" s="1104"/>
      <c r="B758" s="373" t="s">
        <v>13455</v>
      </c>
      <c r="C758" s="599" t="s">
        <v>13456</v>
      </c>
      <c r="D758" s="374" t="s">
        <v>13457</v>
      </c>
      <c r="E758" s="374"/>
      <c r="F758" s="374"/>
      <c r="G758" s="374"/>
      <c r="H758" s="374"/>
      <c r="I758" s="615">
        <f>SUM(I759:I760)</f>
        <v>2</v>
      </c>
      <c r="J758" s="1177" t="s">
        <v>1797</v>
      </c>
      <c r="K758" s="1177"/>
      <c r="L758" s="1177"/>
    </row>
    <row r="759" spans="1:12">
      <c r="A759" s="1104"/>
      <c r="B759" s="1105"/>
      <c r="C759" s="1104"/>
      <c r="D759" s="1104" t="s">
        <v>13095</v>
      </c>
      <c r="E759" s="1104"/>
      <c r="F759" s="1104"/>
      <c r="G759" s="1104"/>
      <c r="H759" s="1104"/>
      <c r="I759" s="362">
        <v>1</v>
      </c>
      <c r="J759" s="1104"/>
      <c r="K759" s="1104"/>
      <c r="L759" s="1104"/>
    </row>
    <row r="760" spans="1:12">
      <c r="A760" s="1104"/>
      <c r="B760" s="360"/>
      <c r="C760" s="1231"/>
      <c r="D760" s="361" t="s">
        <v>13094</v>
      </c>
      <c r="E760" s="704"/>
      <c r="F760" s="704"/>
      <c r="G760" s="704"/>
      <c r="H760" s="704"/>
      <c r="I760" s="362">
        <v>1</v>
      </c>
      <c r="J760" s="1175"/>
      <c r="K760" s="1104"/>
      <c r="L760" s="1104"/>
    </row>
    <row r="761" spans="1:12" ht="24.95">
      <c r="A761" s="1104"/>
      <c r="B761" s="373" t="s">
        <v>13458</v>
      </c>
      <c r="C761" s="599" t="s">
        <v>11869</v>
      </c>
      <c r="D761" s="374" t="s">
        <v>5047</v>
      </c>
      <c r="E761" s="374"/>
      <c r="F761" s="374"/>
      <c r="G761" s="374"/>
      <c r="H761" s="374"/>
      <c r="I761" s="615">
        <f>SUM(I762:I769)</f>
        <v>8</v>
      </c>
      <c r="J761" s="1177" t="s">
        <v>1797</v>
      </c>
      <c r="K761" s="1177"/>
      <c r="L761" s="1177"/>
    </row>
    <row r="762" spans="1:12">
      <c r="A762" s="1104"/>
      <c r="B762" s="360"/>
      <c r="C762" s="1231"/>
      <c r="D762" s="1239" t="s">
        <v>13095</v>
      </c>
      <c r="E762" s="704"/>
      <c r="F762" s="704"/>
      <c r="G762" s="704"/>
      <c r="H762" s="704"/>
      <c r="I762" s="362">
        <v>1</v>
      </c>
      <c r="J762" s="1175"/>
      <c r="K762" s="1104"/>
      <c r="L762" s="1104"/>
    </row>
    <row r="763" spans="1:12">
      <c r="A763" s="1104"/>
      <c r="B763" s="360"/>
      <c r="C763" s="1231"/>
      <c r="D763" s="361" t="s">
        <v>13094</v>
      </c>
      <c r="E763" s="704"/>
      <c r="F763" s="704"/>
      <c r="G763" s="704"/>
      <c r="H763" s="704"/>
      <c r="I763" s="362">
        <v>1</v>
      </c>
      <c r="J763" s="1175"/>
      <c r="K763" s="1104"/>
      <c r="L763" s="1104"/>
    </row>
    <row r="764" spans="1:12">
      <c r="A764" s="1104"/>
      <c r="B764" s="360"/>
      <c r="C764" s="1231"/>
      <c r="D764" s="361" t="s">
        <v>13149</v>
      </c>
      <c r="E764" s="704"/>
      <c r="F764" s="704"/>
      <c r="G764" s="704"/>
      <c r="H764" s="704"/>
      <c r="I764" s="362">
        <v>1</v>
      </c>
      <c r="J764" s="1175"/>
      <c r="K764" s="1104"/>
      <c r="L764" s="1104"/>
    </row>
    <row r="765" spans="1:12">
      <c r="A765" s="1104"/>
      <c r="B765" s="360"/>
      <c r="C765" s="1231"/>
      <c r="D765" s="361" t="s">
        <v>13151</v>
      </c>
      <c r="E765" s="704"/>
      <c r="F765" s="704"/>
      <c r="G765" s="704"/>
      <c r="H765" s="704"/>
      <c r="I765" s="362">
        <v>1</v>
      </c>
      <c r="J765" s="1175"/>
      <c r="K765" s="1104"/>
      <c r="L765" s="1104"/>
    </row>
    <row r="766" spans="1:12">
      <c r="A766" s="1104"/>
      <c r="B766" s="360"/>
      <c r="C766" s="1231"/>
      <c r="D766" s="361" t="s">
        <v>13150</v>
      </c>
      <c r="E766" s="704"/>
      <c r="F766" s="704"/>
      <c r="G766" s="704"/>
      <c r="H766" s="704"/>
      <c r="I766" s="362">
        <v>1</v>
      </c>
      <c r="J766" s="1175"/>
      <c r="K766" s="1104"/>
      <c r="L766" s="1104"/>
    </row>
    <row r="767" spans="1:12">
      <c r="A767" s="1104"/>
      <c r="B767" s="360"/>
      <c r="C767" s="1231"/>
      <c r="D767" s="361" t="s">
        <v>13102</v>
      </c>
      <c r="E767" s="704"/>
      <c r="F767" s="704"/>
      <c r="G767" s="704"/>
      <c r="H767" s="704"/>
      <c r="I767" s="362">
        <v>1</v>
      </c>
      <c r="J767" s="1175"/>
      <c r="K767" s="1104"/>
      <c r="L767" s="1104"/>
    </row>
    <row r="768" spans="1:12">
      <c r="A768" s="1104"/>
      <c r="B768" s="360"/>
      <c r="C768" s="1231"/>
      <c r="D768" s="361" t="s">
        <v>13153</v>
      </c>
      <c r="E768" s="704"/>
      <c r="F768" s="704"/>
      <c r="G768" s="704"/>
      <c r="H768" s="704"/>
      <c r="I768" s="362">
        <v>1</v>
      </c>
      <c r="J768" s="1175"/>
      <c r="K768" s="1104"/>
      <c r="L768" s="1104"/>
    </row>
    <row r="769" spans="1:12">
      <c r="A769" s="1104"/>
      <c r="B769" s="360"/>
      <c r="C769" s="1231"/>
      <c r="D769" s="696" t="s">
        <v>13152</v>
      </c>
      <c r="E769" s="704"/>
      <c r="F769" s="704"/>
      <c r="G769" s="704"/>
      <c r="H769" s="704"/>
      <c r="I769" s="362">
        <v>1</v>
      </c>
      <c r="J769" s="1175"/>
      <c r="K769" s="1104"/>
      <c r="L769" s="1104"/>
    </row>
    <row r="770" spans="1:12" ht="24.95">
      <c r="A770" s="1104"/>
      <c r="B770" s="373" t="s">
        <v>13459</v>
      </c>
      <c r="C770" s="599" t="s">
        <v>13460</v>
      </c>
      <c r="D770" s="374" t="s">
        <v>5050</v>
      </c>
      <c r="E770" s="374"/>
      <c r="F770" s="374"/>
      <c r="G770" s="374"/>
      <c r="H770" s="374"/>
      <c r="I770" s="615">
        <f>SUM(I771:I778)</f>
        <v>8</v>
      </c>
      <c r="J770" s="1177" t="s">
        <v>1797</v>
      </c>
      <c r="K770" s="1177"/>
      <c r="L770" s="1177"/>
    </row>
    <row r="771" spans="1:12">
      <c r="A771" s="1104"/>
      <c r="B771" s="360"/>
      <c r="C771" s="1231"/>
      <c r="D771" s="1239" t="s">
        <v>13095</v>
      </c>
      <c r="E771" s="704"/>
      <c r="F771" s="704"/>
      <c r="G771" s="704"/>
      <c r="H771" s="704"/>
      <c r="I771" s="362">
        <v>1</v>
      </c>
      <c r="J771" s="1175"/>
      <c r="K771" s="1104"/>
      <c r="L771" s="1104"/>
    </row>
    <row r="772" spans="1:12">
      <c r="A772" s="1104"/>
      <c r="B772" s="360"/>
      <c r="C772" s="1231"/>
      <c r="D772" s="361" t="s">
        <v>13094</v>
      </c>
      <c r="E772" s="704"/>
      <c r="F772" s="704"/>
      <c r="G772" s="704"/>
      <c r="H772" s="704"/>
      <c r="I772" s="362">
        <v>1</v>
      </c>
      <c r="J772" s="1175"/>
      <c r="K772" s="1104"/>
      <c r="L772" s="1104"/>
    </row>
    <row r="773" spans="1:12">
      <c r="A773" s="1104"/>
      <c r="B773" s="360"/>
      <c r="C773" s="1231"/>
      <c r="D773" s="361" t="s">
        <v>13149</v>
      </c>
      <c r="E773" s="704"/>
      <c r="F773" s="704"/>
      <c r="G773" s="704"/>
      <c r="H773" s="704"/>
      <c r="I773" s="362">
        <v>1</v>
      </c>
      <c r="J773" s="1175"/>
      <c r="K773" s="1104"/>
      <c r="L773" s="1104"/>
    </row>
    <row r="774" spans="1:12">
      <c r="A774" s="1104"/>
      <c r="B774" s="360"/>
      <c r="C774" s="1231"/>
      <c r="D774" s="361" t="s">
        <v>13151</v>
      </c>
      <c r="E774" s="704"/>
      <c r="F774" s="704"/>
      <c r="G774" s="704"/>
      <c r="H774" s="704"/>
      <c r="I774" s="362">
        <v>1</v>
      </c>
      <c r="J774" s="1175"/>
      <c r="K774" s="1104"/>
      <c r="L774" s="1104"/>
    </row>
    <row r="775" spans="1:12">
      <c r="A775" s="1104"/>
      <c r="B775" s="360"/>
      <c r="C775" s="1231"/>
      <c r="D775" s="361" t="s">
        <v>13150</v>
      </c>
      <c r="E775" s="704"/>
      <c r="F775" s="704"/>
      <c r="G775" s="704"/>
      <c r="H775" s="704"/>
      <c r="I775" s="362">
        <v>1</v>
      </c>
      <c r="J775" s="1175"/>
      <c r="K775" s="1104"/>
      <c r="L775" s="1104"/>
    </row>
    <row r="776" spans="1:12">
      <c r="A776" s="1104"/>
      <c r="B776" s="360"/>
      <c r="C776" s="1231"/>
      <c r="D776" s="361" t="s">
        <v>13102</v>
      </c>
      <c r="E776" s="704"/>
      <c r="F776" s="704"/>
      <c r="G776" s="704"/>
      <c r="H776" s="704"/>
      <c r="I776" s="362">
        <v>1</v>
      </c>
      <c r="J776" s="1175"/>
      <c r="K776" s="1104"/>
      <c r="L776" s="1104"/>
    </row>
    <row r="777" spans="1:12">
      <c r="A777" s="1104"/>
      <c r="B777" s="360"/>
      <c r="C777" s="1231"/>
      <c r="D777" s="361" t="s">
        <v>13153</v>
      </c>
      <c r="E777" s="704"/>
      <c r="F777" s="704"/>
      <c r="G777" s="704"/>
      <c r="H777" s="704"/>
      <c r="I777" s="362">
        <v>1</v>
      </c>
      <c r="J777" s="1175"/>
      <c r="K777" s="1104"/>
      <c r="L777" s="1104"/>
    </row>
    <row r="778" spans="1:12">
      <c r="A778" s="1104"/>
      <c r="B778" s="360"/>
      <c r="C778" s="1231"/>
      <c r="D778" s="696" t="s">
        <v>13152</v>
      </c>
      <c r="E778" s="704"/>
      <c r="F778" s="704"/>
      <c r="G778" s="704"/>
      <c r="H778" s="704"/>
      <c r="I778" s="362">
        <v>1</v>
      </c>
      <c r="J778" s="1175"/>
      <c r="K778" s="1104"/>
      <c r="L778" s="1104"/>
    </row>
    <row r="779" spans="1:12">
      <c r="A779" s="1104"/>
      <c r="B779" s="373" t="s">
        <v>13461</v>
      </c>
      <c r="C779" s="599" t="s">
        <v>13462</v>
      </c>
      <c r="D779" s="374" t="s">
        <v>5053</v>
      </c>
      <c r="E779" s="374"/>
      <c r="F779" s="374"/>
      <c r="G779" s="374"/>
      <c r="H779" s="374"/>
      <c r="I779" s="615">
        <f>SUM(I780:I787)</f>
        <v>10</v>
      </c>
      <c r="J779" s="1177" t="s">
        <v>1797</v>
      </c>
      <c r="K779" s="1177"/>
      <c r="L779" s="1177"/>
    </row>
    <row r="780" spans="1:12">
      <c r="A780" s="1104"/>
      <c r="B780" s="360"/>
      <c r="C780" s="1231"/>
      <c r="D780" s="1239" t="s">
        <v>13095</v>
      </c>
      <c r="E780" s="704"/>
      <c r="F780" s="704"/>
      <c r="G780" s="704"/>
      <c r="H780" s="704"/>
      <c r="I780" s="362">
        <v>1</v>
      </c>
      <c r="J780" s="1175"/>
      <c r="K780" s="1104"/>
      <c r="L780" s="1104"/>
    </row>
    <row r="781" spans="1:12">
      <c r="A781" s="1104"/>
      <c r="B781" s="360"/>
      <c r="C781" s="1231"/>
      <c r="D781" s="361" t="s">
        <v>13094</v>
      </c>
      <c r="E781" s="704"/>
      <c r="F781" s="704"/>
      <c r="G781" s="704"/>
      <c r="H781" s="704"/>
      <c r="I781" s="362">
        <v>1</v>
      </c>
      <c r="J781" s="1175"/>
      <c r="K781" s="1104"/>
      <c r="L781" s="1104"/>
    </row>
    <row r="782" spans="1:12">
      <c r="A782" s="1104"/>
      <c r="B782" s="360"/>
      <c r="C782" s="1231"/>
      <c r="D782" s="361" t="s">
        <v>13149</v>
      </c>
      <c r="E782" s="704"/>
      <c r="F782" s="704"/>
      <c r="G782" s="704"/>
      <c r="H782" s="704"/>
      <c r="I782" s="362">
        <v>1</v>
      </c>
      <c r="J782" s="1175"/>
      <c r="K782" s="1104"/>
      <c r="L782" s="1104"/>
    </row>
    <row r="783" spans="1:12">
      <c r="A783" s="1104"/>
      <c r="B783" s="360"/>
      <c r="C783" s="1231"/>
      <c r="D783" s="361" t="s">
        <v>13151</v>
      </c>
      <c r="E783" s="704"/>
      <c r="F783" s="704"/>
      <c r="G783" s="704"/>
      <c r="H783" s="704"/>
      <c r="I783" s="362">
        <v>2</v>
      </c>
      <c r="J783" s="1175"/>
      <c r="K783" s="1104"/>
      <c r="L783" s="1104"/>
    </row>
    <row r="784" spans="1:12">
      <c r="A784" s="1104"/>
      <c r="B784" s="360"/>
      <c r="C784" s="1231"/>
      <c r="D784" s="361" t="s">
        <v>13150</v>
      </c>
      <c r="E784" s="704"/>
      <c r="F784" s="704"/>
      <c r="G784" s="704"/>
      <c r="H784" s="704"/>
      <c r="I784" s="362">
        <v>2</v>
      </c>
      <c r="J784" s="1175"/>
      <c r="K784" s="1104"/>
      <c r="L784" s="1104"/>
    </row>
    <row r="785" spans="1:12">
      <c r="A785" s="1104"/>
      <c r="B785" s="360"/>
      <c r="C785" s="1231"/>
      <c r="D785" s="361" t="s">
        <v>13102</v>
      </c>
      <c r="E785" s="704"/>
      <c r="F785" s="704"/>
      <c r="G785" s="704"/>
      <c r="H785" s="704"/>
      <c r="I785" s="362">
        <v>1</v>
      </c>
      <c r="J785" s="1175"/>
      <c r="K785" s="1104"/>
      <c r="L785" s="1104"/>
    </row>
    <row r="786" spans="1:12">
      <c r="A786" s="1104"/>
      <c r="B786" s="360"/>
      <c r="C786" s="1231"/>
      <c r="D786" s="361" t="s">
        <v>13153</v>
      </c>
      <c r="E786" s="704"/>
      <c r="F786" s="704"/>
      <c r="G786" s="704"/>
      <c r="H786" s="704"/>
      <c r="I786" s="362">
        <v>1</v>
      </c>
      <c r="J786" s="1175"/>
      <c r="K786" s="1104"/>
      <c r="L786" s="1104"/>
    </row>
    <row r="787" spans="1:12">
      <c r="A787" s="1104"/>
      <c r="B787" s="360"/>
      <c r="C787" s="1231"/>
      <c r="D787" s="696" t="s">
        <v>13152</v>
      </c>
      <c r="E787" s="704"/>
      <c r="F787" s="704"/>
      <c r="G787" s="704"/>
      <c r="H787" s="704"/>
      <c r="I787" s="362">
        <v>1</v>
      </c>
      <c r="J787" s="1175"/>
      <c r="K787" s="1104"/>
      <c r="L787" s="1104"/>
    </row>
    <row r="788" spans="1:12">
      <c r="A788" s="1104"/>
      <c r="B788" s="1244" t="s">
        <v>11868</v>
      </c>
      <c r="C788" s="1179" t="s">
        <v>13463</v>
      </c>
      <c r="D788" s="1172" t="s">
        <v>5056</v>
      </c>
      <c r="E788" s="1172"/>
      <c r="F788" s="1172"/>
      <c r="G788" s="1172"/>
      <c r="H788" s="1172"/>
      <c r="I788" s="1185">
        <f>SUM(I789:I791)</f>
        <v>3</v>
      </c>
      <c r="J788" s="1243" t="s">
        <v>1797</v>
      </c>
      <c r="K788" s="1243"/>
      <c r="L788" s="1177"/>
    </row>
    <row r="789" spans="1:12">
      <c r="A789" s="1104"/>
      <c r="B789" s="1123"/>
      <c r="C789" s="1245"/>
      <c r="D789" s="1246" t="s">
        <v>13095</v>
      </c>
      <c r="E789" s="1247"/>
      <c r="F789" s="1247"/>
      <c r="G789" s="1247"/>
      <c r="H789" s="1247"/>
      <c r="I789" s="1125">
        <v>1</v>
      </c>
      <c r="J789" s="1153"/>
      <c r="K789" s="1152"/>
      <c r="L789" s="1104"/>
    </row>
    <row r="790" spans="1:12">
      <c r="A790" s="1104"/>
      <c r="B790" s="1123"/>
      <c r="C790" s="1245"/>
      <c r="D790" s="1124" t="s">
        <v>13094</v>
      </c>
      <c r="E790" s="1247"/>
      <c r="F790" s="1247"/>
      <c r="G790" s="1247"/>
      <c r="H790" s="1247"/>
      <c r="I790" s="1125">
        <v>1</v>
      </c>
      <c r="J790" s="1153"/>
      <c r="K790" s="1152"/>
      <c r="L790" s="1104"/>
    </row>
    <row r="791" spans="1:12">
      <c r="A791" s="1104"/>
      <c r="B791" s="1123"/>
      <c r="C791" s="1245"/>
      <c r="D791" s="1124" t="s">
        <v>13102</v>
      </c>
      <c r="E791" s="1247"/>
      <c r="F791" s="1247"/>
      <c r="G791" s="1247"/>
      <c r="H791" s="1247"/>
      <c r="I791" s="1125">
        <v>1</v>
      </c>
      <c r="J791" s="1153"/>
      <c r="K791" s="1152"/>
      <c r="L791" s="1104"/>
    </row>
    <row r="792" spans="1:12">
      <c r="A792" s="1104"/>
      <c r="B792" s="707" t="s">
        <v>13464</v>
      </c>
      <c r="C792" s="708"/>
      <c r="D792" s="671" t="s">
        <v>13465</v>
      </c>
      <c r="E792" s="710"/>
      <c r="F792" s="710"/>
      <c r="G792" s="710"/>
      <c r="H792" s="710"/>
      <c r="I792" s="710"/>
      <c r="J792" s="708"/>
      <c r="K792" s="708"/>
      <c r="L792" s="711"/>
    </row>
    <row r="793" spans="1:12" ht="24.95">
      <c r="A793" s="1104"/>
      <c r="B793" s="373" t="s">
        <v>13466</v>
      </c>
      <c r="C793" s="1234" t="s">
        <v>13467</v>
      </c>
      <c r="D793" s="374" t="s">
        <v>13468</v>
      </c>
      <c r="E793" s="705"/>
      <c r="F793" s="705"/>
      <c r="G793" s="705"/>
      <c r="H793" s="705"/>
      <c r="I793" s="615">
        <f>SUM(I795:I799)</f>
        <v>5.4420000000000002</v>
      </c>
      <c r="J793" s="1177" t="s">
        <v>275</v>
      </c>
      <c r="K793" s="1177"/>
      <c r="L793" s="1177"/>
    </row>
    <row r="794" spans="1:12" ht="24.95">
      <c r="A794" s="1104"/>
      <c r="B794" s="585"/>
      <c r="C794" s="590"/>
      <c r="D794" s="714" t="s">
        <v>13240</v>
      </c>
      <c r="E794" s="713"/>
      <c r="F794" s="713" t="s">
        <v>13469</v>
      </c>
      <c r="G794" s="713" t="s">
        <v>13470</v>
      </c>
      <c r="H794" s="713" t="s">
        <v>13471</v>
      </c>
      <c r="I794" s="713" t="s">
        <v>275</v>
      </c>
      <c r="J794" s="713" t="s">
        <v>275</v>
      </c>
      <c r="K794" s="1104"/>
      <c r="L794" s="1104"/>
    </row>
    <row r="795" spans="1:12">
      <c r="A795" s="1104"/>
      <c r="B795" s="585"/>
      <c r="C795" s="590"/>
      <c r="D795" s="361" t="s">
        <v>13149</v>
      </c>
      <c r="E795" s="713"/>
      <c r="F795" s="713" t="s">
        <v>13472</v>
      </c>
      <c r="G795" s="713">
        <v>1.1499999999999999</v>
      </c>
      <c r="H795" s="713">
        <v>0.6</v>
      </c>
      <c r="I795" s="713">
        <f>SUM(G795*H795)</f>
        <v>0.69</v>
      </c>
      <c r="J795" s="713" t="s">
        <v>275</v>
      </c>
      <c r="K795" s="1104"/>
      <c r="L795" s="1104"/>
    </row>
    <row r="796" spans="1:12">
      <c r="A796" s="1104"/>
      <c r="B796" s="585"/>
      <c r="C796" s="590"/>
      <c r="D796" s="361" t="s">
        <v>13151</v>
      </c>
      <c r="E796" s="713"/>
      <c r="F796" s="713" t="s">
        <v>13473</v>
      </c>
      <c r="G796" s="713">
        <v>2.71</v>
      </c>
      <c r="H796" s="713">
        <v>0.6</v>
      </c>
      <c r="I796" s="713">
        <f>SUM(G796*H796)</f>
        <v>1.6259999999999999</v>
      </c>
      <c r="J796" s="713" t="s">
        <v>275</v>
      </c>
      <c r="K796" s="1104"/>
      <c r="L796" s="1104"/>
    </row>
    <row r="797" spans="1:12">
      <c r="A797" s="1104"/>
      <c r="B797" s="585"/>
      <c r="C797" s="590"/>
      <c r="D797" s="361" t="s">
        <v>13150</v>
      </c>
      <c r="E797" s="713"/>
      <c r="F797" s="713" t="s">
        <v>13474</v>
      </c>
      <c r="G797" s="713">
        <v>2.71</v>
      </c>
      <c r="H797" s="713">
        <v>0.6</v>
      </c>
      <c r="I797" s="713">
        <f>SUM(G797*H797)</f>
        <v>1.6259999999999999</v>
      </c>
      <c r="J797" s="713" t="s">
        <v>275</v>
      </c>
      <c r="K797" s="1104"/>
      <c r="L797" s="1104"/>
    </row>
    <row r="798" spans="1:12">
      <c r="A798" s="1104"/>
      <c r="B798" s="585"/>
      <c r="C798" s="590"/>
      <c r="D798" s="361" t="s">
        <v>13153</v>
      </c>
      <c r="E798" s="713"/>
      <c r="F798" s="713" t="s">
        <v>13475</v>
      </c>
      <c r="G798" s="713">
        <v>1.25</v>
      </c>
      <c r="H798" s="713">
        <v>0.6</v>
      </c>
      <c r="I798" s="713">
        <f>SUM(G798*H798)</f>
        <v>0.75</v>
      </c>
      <c r="J798" s="713" t="s">
        <v>275</v>
      </c>
      <c r="K798" s="1104"/>
      <c r="L798" s="1104"/>
    </row>
    <row r="799" spans="1:12">
      <c r="A799" s="1104"/>
      <c r="B799" s="585"/>
      <c r="C799" s="590"/>
      <c r="D799" s="361" t="s">
        <v>13152</v>
      </c>
      <c r="E799" s="713"/>
      <c r="F799" s="713" t="s">
        <v>13475</v>
      </c>
      <c r="G799" s="713">
        <v>1.25</v>
      </c>
      <c r="H799" s="713">
        <v>0.6</v>
      </c>
      <c r="I799" s="713">
        <f>SUM(G799*H799)</f>
        <v>0.75</v>
      </c>
      <c r="J799" s="713" t="s">
        <v>275</v>
      </c>
      <c r="K799" s="1104"/>
      <c r="L799" s="1104"/>
    </row>
    <row r="800" spans="1:12" ht="37.5">
      <c r="A800" s="1104"/>
      <c r="B800" s="373"/>
      <c r="C800" s="374" t="s">
        <v>13476</v>
      </c>
      <c r="D800" s="374" t="s">
        <v>1145</v>
      </c>
      <c r="E800" s="374"/>
      <c r="F800" s="374"/>
      <c r="G800" s="374"/>
      <c r="H800" s="374"/>
      <c r="I800" s="615">
        <f>SUM(I801:I805)</f>
        <v>9.07</v>
      </c>
      <c r="J800" s="1177" t="s">
        <v>347</v>
      </c>
      <c r="K800" s="1177"/>
      <c r="L800" s="1177"/>
    </row>
    <row r="801" spans="1:12">
      <c r="A801" s="1104"/>
      <c r="B801" s="585"/>
      <c r="C801" s="590"/>
      <c r="D801" s="361" t="s">
        <v>13149</v>
      </c>
      <c r="E801" s="713"/>
      <c r="F801" s="713"/>
      <c r="G801" s="713"/>
      <c r="H801" s="713"/>
      <c r="I801" s="713">
        <v>1.1499999999999999</v>
      </c>
      <c r="J801" s="713"/>
      <c r="K801" s="1104"/>
      <c r="L801" s="1104"/>
    </row>
    <row r="802" spans="1:12">
      <c r="A802" s="1104"/>
      <c r="B802" s="585"/>
      <c r="C802" s="590"/>
      <c r="D802" s="361" t="s">
        <v>13151</v>
      </c>
      <c r="E802" s="713"/>
      <c r="F802" s="713"/>
      <c r="G802" s="713"/>
      <c r="H802" s="713"/>
      <c r="I802" s="713">
        <v>2.71</v>
      </c>
      <c r="J802" s="713"/>
      <c r="K802" s="1104"/>
      <c r="L802" s="1104"/>
    </row>
    <row r="803" spans="1:12">
      <c r="A803" s="1104"/>
      <c r="B803" s="585"/>
      <c r="C803" s="590"/>
      <c r="D803" s="361" t="s">
        <v>13150</v>
      </c>
      <c r="E803" s="713"/>
      <c r="F803" s="713"/>
      <c r="G803" s="713"/>
      <c r="H803" s="713"/>
      <c r="I803" s="713">
        <v>2.71</v>
      </c>
      <c r="J803" s="713"/>
      <c r="K803" s="1104"/>
      <c r="L803" s="1104"/>
    </row>
    <row r="804" spans="1:12">
      <c r="A804" s="1104"/>
      <c r="B804" s="585"/>
      <c r="C804" s="590"/>
      <c r="D804" s="361" t="s">
        <v>13153</v>
      </c>
      <c r="E804" s="713"/>
      <c r="F804" s="713"/>
      <c r="G804" s="713"/>
      <c r="H804" s="713"/>
      <c r="I804" s="713">
        <v>1.25</v>
      </c>
      <c r="J804" s="713"/>
      <c r="K804" s="1104"/>
      <c r="L804" s="1104"/>
    </row>
    <row r="805" spans="1:12">
      <c r="A805" s="1104"/>
      <c r="B805" s="585"/>
      <c r="C805" s="590"/>
      <c r="D805" s="361" t="s">
        <v>13152</v>
      </c>
      <c r="E805" s="713"/>
      <c r="F805" s="713"/>
      <c r="G805" s="713"/>
      <c r="H805" s="713"/>
      <c r="I805" s="713">
        <v>1.25</v>
      </c>
      <c r="J805" s="713"/>
      <c r="K805" s="1104"/>
      <c r="L805" s="1104"/>
    </row>
    <row r="806" spans="1:12" ht="24.95">
      <c r="A806" s="1104"/>
      <c r="B806" s="373" t="s">
        <v>13477</v>
      </c>
      <c r="C806" s="1234" t="s">
        <v>13476</v>
      </c>
      <c r="D806" s="374" t="s">
        <v>13478</v>
      </c>
      <c r="E806" s="705"/>
      <c r="F806" s="705"/>
      <c r="G806" s="705"/>
      <c r="H806" s="705"/>
      <c r="I806" s="615">
        <f>SUM(I807:I811)</f>
        <v>11.89</v>
      </c>
      <c r="J806" s="1177" t="s">
        <v>347</v>
      </c>
      <c r="K806" s="1177"/>
      <c r="L806" s="1177"/>
    </row>
    <row r="807" spans="1:12">
      <c r="A807" s="1104"/>
      <c r="B807" s="585"/>
      <c r="C807" s="590"/>
      <c r="D807" s="361" t="s">
        <v>13149</v>
      </c>
      <c r="E807" s="713"/>
      <c r="F807" s="713"/>
      <c r="G807" s="713"/>
      <c r="H807" s="713"/>
      <c r="I807" s="713">
        <v>1.71</v>
      </c>
      <c r="J807" s="713"/>
      <c r="K807" s="1104"/>
      <c r="L807" s="1104"/>
    </row>
    <row r="808" spans="1:12">
      <c r="A808" s="1104"/>
      <c r="B808" s="585"/>
      <c r="C808" s="590"/>
      <c r="D808" s="361" t="s">
        <v>13151</v>
      </c>
      <c r="E808" s="713"/>
      <c r="F808" s="713"/>
      <c r="G808" s="713"/>
      <c r="H808" s="713"/>
      <c r="I808" s="713">
        <v>3.28</v>
      </c>
      <c r="J808" s="713"/>
      <c r="K808" s="1104"/>
      <c r="L808" s="1104"/>
    </row>
    <row r="809" spans="1:12">
      <c r="A809" s="1248"/>
      <c r="B809" s="585"/>
      <c r="C809" s="590"/>
      <c r="D809" s="361" t="s">
        <v>13150</v>
      </c>
      <c r="E809" s="713"/>
      <c r="F809" s="713"/>
      <c r="G809" s="713"/>
      <c r="H809" s="713"/>
      <c r="I809" s="713">
        <v>3.28</v>
      </c>
      <c r="J809" s="713"/>
      <c r="K809" s="1104"/>
      <c r="L809" s="1104"/>
    </row>
    <row r="810" spans="1:12">
      <c r="A810" s="1248"/>
      <c r="B810" s="585"/>
      <c r="C810" s="590"/>
      <c r="D810" s="361" t="s">
        <v>13153</v>
      </c>
      <c r="E810" s="713"/>
      <c r="F810" s="713"/>
      <c r="G810" s="713"/>
      <c r="H810" s="713"/>
      <c r="I810" s="713">
        <v>1.81</v>
      </c>
      <c r="J810" s="713"/>
      <c r="K810" s="1104"/>
      <c r="L810" s="1104"/>
    </row>
    <row r="811" spans="1:12">
      <c r="A811" s="1248"/>
      <c r="B811" s="585"/>
      <c r="C811" s="590"/>
      <c r="D811" s="361" t="s">
        <v>13152</v>
      </c>
      <c r="E811" s="713"/>
      <c r="F811" s="713"/>
      <c r="G811" s="713"/>
      <c r="H811" s="713"/>
      <c r="I811" s="713">
        <v>1.81</v>
      </c>
      <c r="J811" s="713"/>
      <c r="K811" s="1104"/>
      <c r="L811" s="1104"/>
    </row>
    <row r="812" spans="1:12" ht="37.5">
      <c r="A812" s="1248"/>
      <c r="B812" s="373" t="s">
        <v>13479</v>
      </c>
      <c r="C812" s="1234" t="s">
        <v>13480</v>
      </c>
      <c r="D812" s="374" t="s">
        <v>13481</v>
      </c>
      <c r="E812" s="705"/>
      <c r="F812" s="705"/>
      <c r="G812" s="705"/>
      <c r="H812" s="705"/>
      <c r="I812" s="615">
        <f>SUM(I814:I820)</f>
        <v>1.0050000000000001</v>
      </c>
      <c r="J812" s="1177" t="s">
        <v>275</v>
      </c>
      <c r="K812" s="1177"/>
      <c r="L812" s="1177"/>
    </row>
    <row r="813" spans="1:12" ht="24.95">
      <c r="A813" s="1248"/>
      <c r="B813" s="585"/>
      <c r="C813" s="590"/>
      <c r="D813" s="361"/>
      <c r="E813" s="713"/>
      <c r="F813" s="713" t="s">
        <v>13469</v>
      </c>
      <c r="G813" s="713" t="s">
        <v>13470</v>
      </c>
      <c r="H813" s="713" t="s">
        <v>13471</v>
      </c>
      <c r="I813" s="713"/>
      <c r="J813" s="713"/>
      <c r="K813" s="1104"/>
      <c r="L813" s="1104"/>
    </row>
    <row r="814" spans="1:12">
      <c r="A814" s="1248"/>
      <c r="B814" s="585"/>
      <c r="C814" s="590"/>
      <c r="D814" s="361" t="s">
        <v>13149</v>
      </c>
      <c r="E814" s="713"/>
      <c r="F814" s="713" t="s">
        <v>13482</v>
      </c>
      <c r="G814" s="713">
        <v>0.9</v>
      </c>
      <c r="H814" s="713">
        <v>0.15</v>
      </c>
      <c r="I814" s="713">
        <f>G814*H814</f>
        <v>0.13500000000000001</v>
      </c>
      <c r="J814" s="713"/>
      <c r="K814" s="1104"/>
      <c r="L814" s="1104"/>
    </row>
    <row r="815" spans="1:12">
      <c r="A815" s="1248"/>
      <c r="B815" s="585"/>
      <c r="C815" s="590"/>
      <c r="D815" s="361" t="s">
        <v>13150</v>
      </c>
      <c r="E815" s="713"/>
      <c r="F815" s="713" t="s">
        <v>13482</v>
      </c>
      <c r="G815" s="713">
        <v>0.9</v>
      </c>
      <c r="H815" s="713">
        <v>0.15</v>
      </c>
      <c r="I815" s="713">
        <f t="shared" ref="I815:I820" si="15">G815*H815</f>
        <v>0.13500000000000001</v>
      </c>
      <c r="J815" s="713"/>
      <c r="K815" s="1104"/>
      <c r="L815" s="1104"/>
    </row>
    <row r="816" spans="1:12">
      <c r="A816" s="1248"/>
      <c r="B816" s="585"/>
      <c r="C816" s="590"/>
      <c r="D816" s="361" t="s">
        <v>13150</v>
      </c>
      <c r="E816" s="713"/>
      <c r="F816" s="713" t="s">
        <v>13483</v>
      </c>
      <c r="G816" s="713">
        <v>1</v>
      </c>
      <c r="H816" s="713">
        <v>0.15</v>
      </c>
      <c r="I816" s="713">
        <f t="shared" si="15"/>
        <v>0.15</v>
      </c>
      <c r="J816" s="713"/>
      <c r="K816" s="1104"/>
      <c r="L816" s="1104"/>
    </row>
    <row r="817" spans="1:12">
      <c r="A817" s="1248"/>
      <c r="B817" s="585"/>
      <c r="C817" s="590"/>
      <c r="D817" s="361" t="s">
        <v>13151</v>
      </c>
      <c r="E817" s="713"/>
      <c r="F817" s="713" t="s">
        <v>13482</v>
      </c>
      <c r="G817" s="713">
        <v>0.9</v>
      </c>
      <c r="H817" s="713">
        <v>0.15</v>
      </c>
      <c r="I817" s="713">
        <f t="shared" si="15"/>
        <v>0.13500000000000001</v>
      </c>
      <c r="J817" s="713"/>
      <c r="K817" s="1104"/>
      <c r="L817" s="1104"/>
    </row>
    <row r="818" spans="1:12">
      <c r="A818" s="1248"/>
      <c r="B818" s="585"/>
      <c r="C818" s="590"/>
      <c r="D818" s="361" t="s">
        <v>13151</v>
      </c>
      <c r="E818" s="713"/>
      <c r="F818" s="713" t="s">
        <v>13483</v>
      </c>
      <c r="G818" s="713">
        <v>1</v>
      </c>
      <c r="H818" s="713">
        <v>0.15</v>
      </c>
      <c r="I818" s="713">
        <f t="shared" si="15"/>
        <v>0.15</v>
      </c>
      <c r="J818" s="713"/>
      <c r="K818" s="1104"/>
      <c r="L818" s="1104"/>
    </row>
    <row r="819" spans="1:12">
      <c r="A819" s="1248"/>
      <c r="B819" s="585"/>
      <c r="C819" s="590"/>
      <c r="D819" s="361" t="s">
        <v>13152</v>
      </c>
      <c r="E819" s="713"/>
      <c r="F819" s="713" t="s">
        <v>13483</v>
      </c>
      <c r="G819" s="713">
        <v>1</v>
      </c>
      <c r="H819" s="713">
        <v>0.15</v>
      </c>
      <c r="I819" s="713">
        <f t="shared" si="15"/>
        <v>0.15</v>
      </c>
      <c r="J819" s="713"/>
      <c r="K819" s="1104"/>
      <c r="L819" s="1104"/>
    </row>
    <row r="820" spans="1:12">
      <c r="A820" s="1248"/>
      <c r="B820" s="585"/>
      <c r="C820" s="590"/>
      <c r="D820" s="361" t="s">
        <v>13153</v>
      </c>
      <c r="E820" s="713"/>
      <c r="F820" s="713" t="s">
        <v>13483</v>
      </c>
      <c r="G820" s="713">
        <v>1</v>
      </c>
      <c r="H820" s="713">
        <v>0.15</v>
      </c>
      <c r="I820" s="713">
        <f t="shared" si="15"/>
        <v>0.15</v>
      </c>
      <c r="J820" s="713"/>
      <c r="K820" s="1104"/>
      <c r="L820" s="1104"/>
    </row>
    <row r="821" spans="1:12" ht="12.95">
      <c r="A821" s="1248"/>
      <c r="B821" s="689" t="s">
        <v>144</v>
      </c>
      <c r="C821" s="715"/>
      <c r="D821" s="691" t="s">
        <v>145</v>
      </c>
      <c r="E821" s="691"/>
      <c r="F821" s="691"/>
      <c r="G821" s="691"/>
      <c r="H821" s="691"/>
      <c r="I821" s="691"/>
      <c r="J821" s="691"/>
      <c r="K821" s="691"/>
      <c r="L821" s="692"/>
    </row>
    <row r="822" spans="1:12" ht="26.1">
      <c r="A822" s="1248"/>
      <c r="B822" s="739" t="s">
        <v>259</v>
      </c>
      <c r="C822" s="739" t="s">
        <v>260</v>
      </c>
      <c r="D822" s="739" t="s">
        <v>131</v>
      </c>
      <c r="E822" s="573" t="s">
        <v>13425</v>
      </c>
      <c r="F822" s="573" t="s">
        <v>13426</v>
      </c>
      <c r="G822" s="573" t="s">
        <v>13427</v>
      </c>
      <c r="H822" s="573"/>
      <c r="I822" s="573" t="s">
        <v>261</v>
      </c>
      <c r="J822" s="739" t="s">
        <v>262</v>
      </c>
      <c r="K822" s="739"/>
      <c r="L822" s="716"/>
    </row>
    <row r="823" spans="1:12" ht="12.95">
      <c r="A823" s="1248"/>
      <c r="B823" s="740"/>
      <c r="C823" s="740"/>
      <c r="D823" s="740"/>
      <c r="E823" s="574"/>
      <c r="F823" s="574"/>
      <c r="G823" s="574"/>
      <c r="H823" s="574"/>
      <c r="I823" s="574"/>
      <c r="J823" s="740"/>
      <c r="K823" s="740"/>
      <c r="L823" s="740"/>
    </row>
    <row r="824" spans="1:12" ht="12.95">
      <c r="A824" s="1248"/>
      <c r="B824" s="717" t="s">
        <v>226</v>
      </c>
      <c r="C824" s="602"/>
      <c r="D824" s="718" t="s">
        <v>13484</v>
      </c>
      <c r="E824" s="602"/>
      <c r="F824" s="602"/>
      <c r="G824" s="602"/>
      <c r="H824" s="602"/>
      <c r="I824" s="602"/>
      <c r="J824" s="601"/>
      <c r="K824" s="601"/>
      <c r="L824" s="603"/>
    </row>
    <row r="825" spans="1:12">
      <c r="A825" s="1248"/>
      <c r="B825" s="630" t="s">
        <v>1512</v>
      </c>
      <c r="C825" s="631"/>
      <c r="D825" s="622" t="s">
        <v>5534</v>
      </c>
      <c r="E825" s="622"/>
      <c r="F825" s="613"/>
      <c r="G825" s="613"/>
      <c r="H825" s="613"/>
      <c r="I825" s="613"/>
      <c r="J825" s="631"/>
      <c r="K825" s="631"/>
      <c r="L825" s="719"/>
    </row>
    <row r="826" spans="1:12" ht="24.95">
      <c r="A826" s="1248"/>
      <c r="B826" s="373"/>
      <c r="C826" s="1234"/>
      <c r="D826" s="374" t="s">
        <v>873</v>
      </c>
      <c r="E826" s="705"/>
      <c r="F826" s="705"/>
      <c r="G826" s="705"/>
      <c r="H826" s="705"/>
      <c r="I826" s="615">
        <f>SUM(I827:I828)</f>
        <v>70</v>
      </c>
      <c r="J826" s="1177" t="s">
        <v>322</v>
      </c>
      <c r="K826" s="1177"/>
      <c r="L826" s="1177"/>
    </row>
    <row r="827" spans="1:12">
      <c r="A827" s="1248"/>
      <c r="B827" s="360"/>
      <c r="C827" s="360"/>
      <c r="D827" s="361" t="s">
        <v>13116</v>
      </c>
      <c r="E827" s="360"/>
      <c r="F827" s="360"/>
      <c r="G827" s="360"/>
      <c r="H827" s="360"/>
      <c r="I827" s="360">
        <v>20</v>
      </c>
      <c r="J827" s="360"/>
      <c r="K827" s="1104"/>
      <c r="L827" s="1104"/>
    </row>
    <row r="828" spans="1:12">
      <c r="A828" s="1248"/>
      <c r="B828" s="360"/>
      <c r="C828" s="360"/>
      <c r="D828" s="361" t="s">
        <v>13126</v>
      </c>
      <c r="E828" s="360"/>
      <c r="F828" s="360"/>
      <c r="G828" s="360"/>
      <c r="H828" s="360"/>
      <c r="I828" s="360">
        <v>50</v>
      </c>
      <c r="J828" s="360"/>
      <c r="K828" s="1104"/>
      <c r="L828" s="1104"/>
    </row>
    <row r="829" spans="1:12" ht="24.95">
      <c r="A829" s="1248"/>
      <c r="B829" s="373"/>
      <c r="C829" s="1234"/>
      <c r="D829" s="374" t="s">
        <v>876</v>
      </c>
      <c r="E829" s="705"/>
      <c r="F829" s="705"/>
      <c r="G829" s="705"/>
      <c r="H829" s="705"/>
      <c r="I829" s="615">
        <f>SUM(I831:I837)</f>
        <v>185.21999999999997</v>
      </c>
      <c r="J829" s="1177" t="s">
        <v>347</v>
      </c>
      <c r="K829" s="1177"/>
      <c r="L829" s="1177"/>
    </row>
    <row r="830" spans="1:12">
      <c r="A830" s="1248"/>
      <c r="B830" s="360"/>
      <c r="C830" s="360"/>
      <c r="D830" s="361" t="s">
        <v>13485</v>
      </c>
      <c r="E830" s="362"/>
      <c r="F830" s="362"/>
      <c r="G830" s="362" t="s">
        <v>13379</v>
      </c>
      <c r="H830" s="362" t="s">
        <v>13380</v>
      </c>
      <c r="I830" s="362"/>
      <c r="J830" s="360"/>
      <c r="K830" s="1104"/>
      <c r="L830" s="1104"/>
    </row>
    <row r="831" spans="1:12">
      <c r="A831" s="1248"/>
      <c r="B831" s="360"/>
      <c r="C831" s="360"/>
      <c r="D831" s="361" t="s">
        <v>13486</v>
      </c>
      <c r="E831" s="362"/>
      <c r="F831" s="362"/>
      <c r="G831" s="362">
        <v>2.5</v>
      </c>
      <c r="H831" s="362">
        <v>12</v>
      </c>
      <c r="I831" s="362">
        <f>(G831*H831)</f>
        <v>30</v>
      </c>
      <c r="J831" s="360"/>
      <c r="K831" s="1104"/>
      <c r="L831" s="1104"/>
    </row>
    <row r="832" spans="1:12">
      <c r="A832" s="1248"/>
      <c r="B832" s="360"/>
      <c r="C832" s="360"/>
      <c r="D832" s="361" t="s">
        <v>13487</v>
      </c>
      <c r="E832" s="362"/>
      <c r="F832" s="362"/>
      <c r="G832" s="362">
        <v>5</v>
      </c>
      <c r="H832" s="362">
        <v>4</v>
      </c>
      <c r="I832" s="362">
        <f t="shared" ref="I832:I837" si="16">(G832*H832)</f>
        <v>20</v>
      </c>
      <c r="J832" s="360"/>
      <c r="K832" s="1104"/>
      <c r="L832" s="1104"/>
    </row>
    <row r="833" spans="1:12">
      <c r="A833" s="1248"/>
      <c r="B833" s="360"/>
      <c r="C833" s="360"/>
      <c r="D833" s="361" t="s">
        <v>13488</v>
      </c>
      <c r="E833" s="362"/>
      <c r="F833" s="362"/>
      <c r="G833" s="362">
        <v>5.59</v>
      </c>
      <c r="H833" s="362">
        <v>2</v>
      </c>
      <c r="I833" s="362">
        <f t="shared" si="16"/>
        <v>11.18</v>
      </c>
      <c r="J833" s="360"/>
      <c r="K833" s="1104"/>
      <c r="L833" s="1104"/>
    </row>
    <row r="834" spans="1:12">
      <c r="A834" s="1248"/>
      <c r="B834" s="360"/>
      <c r="C834" s="360"/>
      <c r="D834" s="361" t="s">
        <v>13489</v>
      </c>
      <c r="E834" s="362"/>
      <c r="F834" s="362"/>
      <c r="G834" s="362">
        <v>3.54</v>
      </c>
      <c r="H834" s="362">
        <v>2</v>
      </c>
      <c r="I834" s="362">
        <f t="shared" si="16"/>
        <v>7.08</v>
      </c>
      <c r="J834" s="360"/>
      <c r="K834" s="1104"/>
      <c r="L834" s="1104"/>
    </row>
    <row r="835" spans="1:12">
      <c r="A835" s="1248"/>
      <c r="B835" s="360"/>
      <c r="C835" s="360"/>
      <c r="D835" s="361" t="s">
        <v>13490</v>
      </c>
      <c r="E835" s="362"/>
      <c r="F835" s="362"/>
      <c r="G835" s="362">
        <v>7.67</v>
      </c>
      <c r="H835" s="362">
        <v>4</v>
      </c>
      <c r="I835" s="362">
        <f t="shared" si="16"/>
        <v>30.68</v>
      </c>
      <c r="J835" s="360"/>
      <c r="K835" s="1104"/>
      <c r="L835" s="1104"/>
    </row>
    <row r="836" spans="1:12">
      <c r="A836" s="1248"/>
      <c r="B836" s="360"/>
      <c r="C836" s="360"/>
      <c r="D836" s="361" t="s">
        <v>13491</v>
      </c>
      <c r="E836" s="362"/>
      <c r="F836" s="362"/>
      <c r="G836" s="362">
        <v>9.6199999999999992</v>
      </c>
      <c r="H836" s="362">
        <v>4</v>
      </c>
      <c r="I836" s="362">
        <f t="shared" si="16"/>
        <v>38.479999999999997</v>
      </c>
      <c r="J836" s="360"/>
      <c r="K836" s="1104"/>
      <c r="L836" s="1104"/>
    </row>
    <row r="837" spans="1:12">
      <c r="A837" s="1248"/>
      <c r="B837" s="360"/>
      <c r="C837" s="360"/>
      <c r="D837" s="361" t="s">
        <v>13492</v>
      </c>
      <c r="E837" s="362"/>
      <c r="F837" s="362"/>
      <c r="G837" s="362">
        <v>11.95</v>
      </c>
      <c r="H837" s="362">
        <v>4</v>
      </c>
      <c r="I837" s="362">
        <f t="shared" si="16"/>
        <v>47.8</v>
      </c>
      <c r="J837" s="360"/>
      <c r="K837" s="1104"/>
      <c r="L837" s="1104"/>
    </row>
    <row r="838" spans="1:12" ht="24.95">
      <c r="A838" s="1248"/>
      <c r="B838" s="373"/>
      <c r="C838" s="1234"/>
      <c r="D838" s="374" t="s">
        <v>878</v>
      </c>
      <c r="E838" s="705"/>
      <c r="F838" s="705"/>
      <c r="G838" s="705"/>
      <c r="H838" s="705"/>
      <c r="I838" s="615">
        <f>SUM(I839:I841)</f>
        <v>28</v>
      </c>
      <c r="J838" s="1177" t="s">
        <v>322</v>
      </c>
      <c r="K838" s="1177"/>
      <c r="L838" s="1177"/>
    </row>
    <row r="839" spans="1:12">
      <c r="A839" s="1248"/>
      <c r="B839" s="360"/>
      <c r="C839" s="360"/>
      <c r="D839" s="361" t="s">
        <v>13116</v>
      </c>
      <c r="E839" s="360"/>
      <c r="F839" s="360"/>
      <c r="G839" s="360"/>
      <c r="H839" s="360"/>
      <c r="I839" s="360">
        <v>0</v>
      </c>
      <c r="J839" s="360"/>
      <c r="K839" s="1104"/>
      <c r="L839" s="1104"/>
    </row>
    <row r="840" spans="1:12">
      <c r="A840" s="1248"/>
      <c r="B840" s="360"/>
      <c r="C840" s="360"/>
      <c r="D840" s="361" t="s">
        <v>13126</v>
      </c>
      <c r="E840" s="360"/>
      <c r="F840" s="360"/>
      <c r="G840" s="360"/>
      <c r="H840" s="360"/>
      <c r="I840" s="360">
        <v>13</v>
      </c>
      <c r="J840" s="360"/>
      <c r="K840" s="1104"/>
      <c r="L840" s="1104"/>
    </row>
    <row r="841" spans="1:12">
      <c r="A841" s="1248"/>
      <c r="B841" s="360"/>
      <c r="C841" s="360"/>
      <c r="D841" s="361" t="s">
        <v>13120</v>
      </c>
      <c r="E841" s="362"/>
      <c r="F841" s="362"/>
      <c r="G841" s="362"/>
      <c r="H841" s="362"/>
      <c r="I841" s="362">
        <v>15</v>
      </c>
      <c r="J841" s="360"/>
      <c r="K841" s="1104"/>
      <c r="L841" s="1104"/>
    </row>
    <row r="842" spans="1:12" ht="24.95">
      <c r="A842" s="1248"/>
      <c r="B842" s="373"/>
      <c r="C842" s="1234"/>
      <c r="D842" s="374" t="s">
        <v>881</v>
      </c>
      <c r="E842" s="705"/>
      <c r="F842" s="705"/>
      <c r="G842" s="705"/>
      <c r="H842" s="705"/>
      <c r="I842" s="615">
        <f>SUM(I843:I845)</f>
        <v>3</v>
      </c>
      <c r="J842" s="1177" t="s">
        <v>322</v>
      </c>
      <c r="K842" s="1177"/>
      <c r="L842" s="1177"/>
    </row>
    <row r="843" spans="1:12">
      <c r="A843" s="1248"/>
      <c r="B843" s="360"/>
      <c r="C843" s="360"/>
      <c r="D843" s="361" t="s">
        <v>13116</v>
      </c>
      <c r="E843" s="360"/>
      <c r="F843" s="360"/>
      <c r="G843" s="360"/>
      <c r="H843" s="360"/>
      <c r="I843" s="360">
        <v>0</v>
      </c>
      <c r="J843" s="360"/>
      <c r="K843" s="1104"/>
      <c r="L843" s="1104"/>
    </row>
    <row r="844" spans="1:12">
      <c r="A844" s="1248"/>
      <c r="B844" s="360"/>
      <c r="C844" s="360"/>
      <c r="D844" s="361" t="s">
        <v>13126</v>
      </c>
      <c r="E844" s="360"/>
      <c r="F844" s="360"/>
      <c r="G844" s="360"/>
      <c r="H844" s="360"/>
      <c r="I844" s="360">
        <v>0</v>
      </c>
      <c r="J844" s="360"/>
      <c r="K844" s="1104"/>
      <c r="L844" s="1104"/>
    </row>
    <row r="845" spans="1:12">
      <c r="A845" s="1248"/>
      <c r="B845" s="360"/>
      <c r="C845" s="360"/>
      <c r="D845" s="361" t="s">
        <v>13120</v>
      </c>
      <c r="E845" s="362"/>
      <c r="F845" s="362"/>
      <c r="G845" s="362"/>
      <c r="H845" s="362"/>
      <c r="I845" s="362">
        <v>3</v>
      </c>
      <c r="J845" s="360"/>
      <c r="K845" s="1104"/>
      <c r="L845" s="1104"/>
    </row>
    <row r="846" spans="1:12" ht="24.95">
      <c r="A846" s="1248"/>
      <c r="B846" s="373"/>
      <c r="C846" s="1234"/>
      <c r="D846" s="374" t="s">
        <v>884</v>
      </c>
      <c r="E846" s="705"/>
      <c r="F846" s="705"/>
      <c r="G846" s="705"/>
      <c r="H846" s="705"/>
      <c r="I846" s="615">
        <f>SUM(I847:I849)</f>
        <v>17</v>
      </c>
      <c r="J846" s="1177" t="s">
        <v>322</v>
      </c>
      <c r="K846" s="1177"/>
      <c r="L846" s="1177"/>
    </row>
    <row r="847" spans="1:12">
      <c r="A847" s="1248"/>
      <c r="B847" s="360"/>
      <c r="C847" s="360"/>
      <c r="D847" s="361" t="s">
        <v>13116</v>
      </c>
      <c r="E847" s="360"/>
      <c r="F847" s="360"/>
      <c r="G847" s="360"/>
      <c r="H847" s="360"/>
      <c r="I847" s="360">
        <v>13</v>
      </c>
      <c r="J847" s="360"/>
      <c r="K847" s="1104"/>
      <c r="L847" s="1104"/>
    </row>
    <row r="848" spans="1:12">
      <c r="A848" s="1248"/>
      <c r="B848" s="360"/>
      <c r="C848" s="360"/>
      <c r="D848" s="361" t="s">
        <v>13126</v>
      </c>
      <c r="E848" s="360"/>
      <c r="F848" s="360"/>
      <c r="G848" s="360"/>
      <c r="H848" s="360"/>
      <c r="I848" s="360">
        <v>2</v>
      </c>
      <c r="J848" s="360"/>
      <c r="K848" s="1104"/>
      <c r="L848" s="1104"/>
    </row>
    <row r="849" spans="1:12">
      <c r="A849" s="1248"/>
      <c r="B849" s="360"/>
      <c r="C849" s="360"/>
      <c r="D849" s="361" t="s">
        <v>13120</v>
      </c>
      <c r="E849" s="362"/>
      <c r="F849" s="362"/>
      <c r="G849" s="362"/>
      <c r="H849" s="362"/>
      <c r="I849" s="362">
        <v>2</v>
      </c>
      <c r="J849" s="360"/>
      <c r="K849" s="1104"/>
      <c r="L849" s="1104"/>
    </row>
    <row r="850" spans="1:12" ht="24.95">
      <c r="A850" s="1248"/>
      <c r="B850" s="373"/>
      <c r="C850" s="1234"/>
      <c r="D850" s="374" t="s">
        <v>887</v>
      </c>
      <c r="E850" s="705"/>
      <c r="F850" s="705"/>
      <c r="G850" s="705"/>
      <c r="H850" s="705"/>
      <c r="I850" s="615">
        <f>SUM(I851:I853)</f>
        <v>27</v>
      </c>
      <c r="J850" s="1177" t="s">
        <v>322</v>
      </c>
      <c r="K850" s="1177"/>
      <c r="L850" s="1177"/>
    </row>
    <row r="851" spans="1:12">
      <c r="A851" s="1248"/>
      <c r="B851" s="360"/>
      <c r="C851" s="360"/>
      <c r="D851" s="361" t="s">
        <v>13116</v>
      </c>
      <c r="E851" s="360"/>
      <c r="F851" s="360"/>
      <c r="G851" s="360"/>
      <c r="H851" s="360"/>
      <c r="I851" s="360">
        <v>25</v>
      </c>
      <c r="J851" s="360"/>
      <c r="K851" s="1104"/>
      <c r="L851" s="1104"/>
    </row>
    <row r="852" spans="1:12">
      <c r="A852" s="1248"/>
      <c r="B852" s="360"/>
      <c r="C852" s="360"/>
      <c r="D852" s="361" t="s">
        <v>13126</v>
      </c>
      <c r="E852" s="360"/>
      <c r="F852" s="360"/>
      <c r="G852" s="360"/>
      <c r="H852" s="360"/>
      <c r="I852" s="360">
        <v>2</v>
      </c>
      <c r="J852" s="360"/>
      <c r="K852" s="1104"/>
      <c r="L852" s="1104"/>
    </row>
    <row r="853" spans="1:12">
      <c r="A853" s="1248"/>
      <c r="B853" s="360"/>
      <c r="C853" s="360"/>
      <c r="D853" s="361" t="s">
        <v>13120</v>
      </c>
      <c r="E853" s="362"/>
      <c r="F853" s="362"/>
      <c r="G853" s="362"/>
      <c r="H853" s="362"/>
      <c r="I853" s="362">
        <v>0</v>
      </c>
      <c r="J853" s="360"/>
      <c r="K853" s="1104"/>
      <c r="L853" s="1104"/>
    </row>
    <row r="854" spans="1:12" ht="24.95">
      <c r="A854" s="1248"/>
      <c r="B854" s="373"/>
      <c r="C854" s="1234"/>
      <c r="D854" s="1172" t="s">
        <v>890</v>
      </c>
      <c r="E854" s="1242"/>
      <c r="F854" s="1242"/>
      <c r="G854" s="1242"/>
      <c r="H854" s="1242"/>
      <c r="I854" s="1185">
        <f>SUM(I855:I857)</f>
        <v>2</v>
      </c>
      <c r="J854" s="1243" t="s">
        <v>322</v>
      </c>
      <c r="K854" s="1243"/>
      <c r="L854" s="1243"/>
    </row>
    <row r="855" spans="1:12">
      <c r="A855" s="1248"/>
      <c r="B855" s="360"/>
      <c r="C855" s="360"/>
      <c r="D855" s="361" t="s">
        <v>13116</v>
      </c>
      <c r="E855" s="360"/>
      <c r="F855" s="360"/>
      <c r="G855" s="360"/>
      <c r="H855" s="360"/>
      <c r="I855" s="360">
        <v>1</v>
      </c>
      <c r="J855" s="360"/>
      <c r="K855" s="1104"/>
      <c r="L855" s="1104"/>
    </row>
    <row r="856" spans="1:12">
      <c r="A856" s="1248"/>
      <c r="B856" s="360"/>
      <c r="C856" s="360"/>
      <c r="D856" s="361" t="s">
        <v>13126</v>
      </c>
      <c r="E856" s="360"/>
      <c r="F856" s="360"/>
      <c r="G856" s="360"/>
      <c r="H856" s="360"/>
      <c r="I856" s="360">
        <v>1</v>
      </c>
      <c r="J856" s="360"/>
      <c r="K856" s="1104"/>
      <c r="L856" s="1104"/>
    </row>
    <row r="857" spans="1:12">
      <c r="A857" s="1248"/>
      <c r="B857" s="360"/>
      <c r="C857" s="360"/>
      <c r="D857" s="361" t="s">
        <v>13120</v>
      </c>
      <c r="E857" s="362"/>
      <c r="F857" s="362"/>
      <c r="G857" s="362"/>
      <c r="H857" s="362"/>
      <c r="I857" s="362">
        <v>0</v>
      </c>
      <c r="J857" s="360"/>
      <c r="K857" s="1104"/>
      <c r="L857" s="1104"/>
    </row>
    <row r="858" spans="1:12" ht="24.95">
      <c r="A858" s="1248"/>
      <c r="B858" s="373"/>
      <c r="C858" s="1234"/>
      <c r="D858" s="568" t="s">
        <v>893</v>
      </c>
      <c r="E858" s="705"/>
      <c r="F858" s="705"/>
      <c r="G858" s="705"/>
      <c r="H858" s="705"/>
      <c r="I858" s="615">
        <f>SUM(I859:I861)</f>
        <v>15</v>
      </c>
      <c r="J858" s="1177" t="s">
        <v>322</v>
      </c>
      <c r="K858" s="1177"/>
      <c r="L858" s="1177"/>
    </row>
    <row r="859" spans="1:12">
      <c r="A859" s="1248"/>
      <c r="B859" s="360"/>
      <c r="C859" s="360"/>
      <c r="D859" s="361" t="s">
        <v>13116</v>
      </c>
      <c r="E859" s="362"/>
      <c r="F859" s="362"/>
      <c r="G859" s="362"/>
      <c r="H859" s="362"/>
      <c r="I859" s="362">
        <v>15</v>
      </c>
      <c r="J859" s="360"/>
      <c r="K859" s="1104"/>
      <c r="L859" s="1104"/>
    </row>
    <row r="860" spans="1:12" ht="12.6" customHeight="1">
      <c r="A860" s="1248"/>
      <c r="B860" s="360"/>
      <c r="C860" s="360"/>
      <c r="D860" s="361" t="s">
        <v>13126</v>
      </c>
      <c r="E860" s="362"/>
      <c r="F860" s="362"/>
      <c r="G860" s="362"/>
      <c r="H860" s="362"/>
      <c r="I860" s="362">
        <v>0</v>
      </c>
      <c r="J860" s="360"/>
      <c r="K860" s="1104"/>
      <c r="L860" s="1104"/>
    </row>
    <row r="861" spans="1:12" ht="12.6" customHeight="1">
      <c r="A861" s="1248"/>
      <c r="B861" s="360"/>
      <c r="C861" s="360"/>
      <c r="D861" s="361" t="s">
        <v>13120</v>
      </c>
      <c r="E861" s="362"/>
      <c r="F861" s="362"/>
      <c r="G861" s="362"/>
      <c r="H861" s="362"/>
      <c r="I861" s="362">
        <v>0</v>
      </c>
      <c r="J861" s="360"/>
      <c r="K861" s="1104"/>
      <c r="L861" s="1104"/>
    </row>
    <row r="862" spans="1:12" ht="12.95">
      <c r="A862" s="1248"/>
      <c r="B862" s="715" t="s">
        <v>234</v>
      </c>
      <c r="C862" s="715"/>
      <c r="D862" s="691" t="s">
        <v>146</v>
      </c>
      <c r="E862" s="691"/>
      <c r="F862" s="691"/>
      <c r="G862" s="691"/>
      <c r="H862" s="691"/>
      <c r="I862" s="691"/>
      <c r="J862" s="691"/>
      <c r="K862" s="691"/>
      <c r="L862" s="691"/>
    </row>
    <row r="863" spans="1:12">
      <c r="A863" s="1248"/>
      <c r="B863" s="2502" t="s">
        <v>259</v>
      </c>
      <c r="C863" s="2500" t="s">
        <v>260</v>
      </c>
      <c r="D863" s="2500" t="s">
        <v>131</v>
      </c>
      <c r="E863" s="2500"/>
      <c r="F863" s="2500"/>
      <c r="G863" s="2500"/>
      <c r="H863" s="2500"/>
      <c r="I863" s="2500"/>
      <c r="J863" s="2500"/>
      <c r="K863" s="2500"/>
      <c r="L863" s="2500"/>
    </row>
    <row r="864" spans="1:12">
      <c r="A864" s="1248"/>
      <c r="B864" s="2503"/>
      <c r="C864" s="2501"/>
      <c r="D864" s="2501"/>
      <c r="E864" s="2501"/>
      <c r="F864" s="2501"/>
      <c r="G864" s="2501"/>
      <c r="H864" s="2501"/>
      <c r="I864" s="2501"/>
      <c r="J864" s="2501"/>
      <c r="K864" s="2501"/>
      <c r="L864" s="2501"/>
    </row>
    <row r="865" spans="1:13" ht="12.95">
      <c r="A865" s="1248"/>
      <c r="B865" s="570" t="s">
        <v>235</v>
      </c>
      <c r="C865" s="570"/>
      <c r="D865" s="571" t="s">
        <v>236</v>
      </c>
      <c r="E865" s="571"/>
      <c r="F865" s="571"/>
      <c r="G865" s="571"/>
      <c r="H865" s="571"/>
      <c r="I865" s="571"/>
      <c r="J865" s="571"/>
      <c r="K865" s="571"/>
      <c r="L865" s="571"/>
    </row>
    <row r="866" spans="1:13" s="359" customFormat="1">
      <c r="A866" s="139"/>
      <c r="B866" s="610" t="s">
        <v>1772</v>
      </c>
      <c r="C866" s="610"/>
      <c r="D866" s="611" t="s">
        <v>1773</v>
      </c>
      <c r="E866" s="611"/>
      <c r="F866" s="611"/>
      <c r="G866" s="611"/>
      <c r="H866" s="611"/>
      <c r="I866" s="611"/>
      <c r="J866" s="611"/>
      <c r="K866" s="611"/>
      <c r="L866" s="611"/>
    </row>
    <row r="867" spans="1:13" s="359" customFormat="1" ht="24.95">
      <c r="A867" s="139"/>
      <c r="B867" s="720" t="s">
        <v>1774</v>
      </c>
      <c r="C867" s="720" t="s">
        <v>13493</v>
      </c>
      <c r="D867" s="568" t="s">
        <v>13494</v>
      </c>
      <c r="E867" s="705"/>
      <c r="F867" s="705"/>
      <c r="G867" s="705"/>
      <c r="H867" s="705"/>
      <c r="I867" s="615">
        <f>SUM(I868:I868)</f>
        <v>1</v>
      </c>
      <c r="J867" s="1177" t="s">
        <v>322</v>
      </c>
      <c r="K867" s="1177"/>
      <c r="L867" s="1177"/>
    </row>
    <row r="868" spans="1:13" s="359" customFormat="1">
      <c r="A868" s="139"/>
      <c r="B868" s="360"/>
      <c r="C868" s="360"/>
      <c r="D868" s="361" t="s">
        <v>120</v>
      </c>
      <c r="E868" s="362"/>
      <c r="F868" s="362"/>
      <c r="G868" s="362"/>
      <c r="H868" s="362"/>
      <c r="I868" s="362">
        <v>1</v>
      </c>
      <c r="J868" s="360"/>
      <c r="K868" s="1104"/>
      <c r="L868" s="1104"/>
    </row>
    <row r="869" spans="1:13" s="359" customFormat="1" ht="24.95">
      <c r="A869" s="139"/>
      <c r="B869" s="720"/>
      <c r="C869" s="720"/>
      <c r="D869" s="568" t="s">
        <v>13495</v>
      </c>
      <c r="E869" s="705"/>
      <c r="F869" s="705"/>
      <c r="G869" s="705"/>
      <c r="H869" s="705"/>
      <c r="I869" s="615">
        <f>SUM(I870:I870)</f>
        <v>1</v>
      </c>
      <c r="J869" s="1177" t="s">
        <v>322</v>
      </c>
      <c r="K869" s="1177"/>
      <c r="L869" s="1177"/>
      <c r="M869" s="380"/>
    </row>
    <row r="870" spans="1:13" s="359" customFormat="1">
      <c r="A870" s="139"/>
      <c r="B870" s="360"/>
      <c r="C870" s="360"/>
      <c r="D870" s="361" t="s">
        <v>13320</v>
      </c>
      <c r="E870" s="362"/>
      <c r="F870" s="362"/>
      <c r="G870" s="362"/>
      <c r="H870" s="362"/>
      <c r="I870" s="362">
        <v>1</v>
      </c>
      <c r="J870" s="360"/>
      <c r="K870" s="1104"/>
      <c r="L870" s="1104"/>
    </row>
    <row r="871" spans="1:13" s="359" customFormat="1" ht="12.95">
      <c r="A871" s="139"/>
      <c r="B871" s="715"/>
      <c r="C871" s="715"/>
      <c r="D871" s="691" t="s">
        <v>4801</v>
      </c>
      <c r="E871" s="691"/>
      <c r="F871" s="691"/>
      <c r="G871" s="691"/>
      <c r="H871" s="691"/>
      <c r="I871" s="691"/>
      <c r="J871" s="691"/>
      <c r="K871" s="691"/>
      <c r="L871" s="691"/>
    </row>
    <row r="872" spans="1:13" s="359" customFormat="1">
      <c r="A872" s="139"/>
      <c r="B872" s="2502" t="s">
        <v>259</v>
      </c>
      <c r="C872" s="2500" t="s">
        <v>260</v>
      </c>
      <c r="D872" s="2500" t="s">
        <v>131</v>
      </c>
      <c r="E872" s="2500"/>
      <c r="F872" s="2500"/>
      <c r="G872" s="2500"/>
      <c r="H872" s="2500"/>
      <c r="I872" s="2500"/>
      <c r="J872" s="2500"/>
      <c r="K872" s="2500"/>
      <c r="L872" s="2500"/>
    </row>
    <row r="873" spans="1:13" s="359" customFormat="1">
      <c r="A873" s="139"/>
      <c r="B873" s="2503"/>
      <c r="C873" s="2501"/>
      <c r="D873" s="2501"/>
      <c r="E873" s="2501"/>
      <c r="F873" s="2501"/>
      <c r="G873" s="2501"/>
      <c r="H873" s="2501"/>
      <c r="I873" s="2501"/>
      <c r="J873" s="2501"/>
      <c r="K873" s="2501"/>
      <c r="L873" s="2501"/>
    </row>
    <row r="874" spans="1:13" s="359" customFormat="1" ht="12.95">
      <c r="A874" s="139"/>
      <c r="B874" s="570"/>
      <c r="C874" s="570"/>
      <c r="D874" s="571" t="s">
        <v>13496</v>
      </c>
      <c r="E874" s="571"/>
      <c r="F874" s="571"/>
      <c r="G874" s="571"/>
      <c r="H874" s="571"/>
      <c r="I874" s="571"/>
      <c r="J874" s="571"/>
      <c r="K874" s="571"/>
      <c r="L874" s="571"/>
    </row>
    <row r="875" spans="1:13" s="359" customFormat="1">
      <c r="A875" s="139"/>
      <c r="B875" s="610"/>
      <c r="C875" s="610"/>
      <c r="D875" s="611" t="s">
        <v>13497</v>
      </c>
      <c r="E875" s="611"/>
      <c r="F875" s="611"/>
      <c r="G875" s="611"/>
      <c r="H875" s="611"/>
      <c r="I875" s="611"/>
      <c r="J875" s="611"/>
      <c r="K875" s="611"/>
      <c r="L875" s="611"/>
    </row>
    <row r="876" spans="1:13" s="359" customFormat="1" ht="24.95">
      <c r="A876" s="139"/>
      <c r="B876" s="721"/>
      <c r="C876" s="720"/>
      <c r="D876" s="568" t="s">
        <v>13498</v>
      </c>
      <c r="E876" s="705"/>
      <c r="F876" s="705"/>
      <c r="G876" s="705"/>
      <c r="H876" s="705"/>
      <c r="I876" s="615">
        <f>SUM(I877:I878)</f>
        <v>188</v>
      </c>
      <c r="J876" s="1177" t="s">
        <v>322</v>
      </c>
      <c r="K876" s="1177"/>
      <c r="L876" s="1177"/>
    </row>
    <row r="877" spans="1:13">
      <c r="A877" s="1104"/>
      <c r="B877" s="360"/>
      <c r="C877" s="360"/>
      <c r="D877" s="361" t="s">
        <v>13499</v>
      </c>
      <c r="E877" s="362"/>
      <c r="F877" s="362"/>
      <c r="G877" s="362"/>
      <c r="H877" s="362"/>
      <c r="I877" s="362">
        <v>130</v>
      </c>
      <c r="J877" s="360"/>
      <c r="K877" s="1104"/>
      <c r="L877" s="1104"/>
      <c r="M877" s="1163"/>
    </row>
    <row r="878" spans="1:13" ht="12.95">
      <c r="A878" s="1104"/>
      <c r="B878" s="722"/>
      <c r="C878" s="723"/>
      <c r="D878" s="724" t="s">
        <v>13500</v>
      </c>
      <c r="E878" s="725"/>
      <c r="F878" s="726"/>
      <c r="G878" s="726"/>
      <c r="H878" s="726"/>
      <c r="I878" s="362">
        <v>58</v>
      </c>
      <c r="J878" s="727"/>
      <c r="K878" s="727"/>
      <c r="L878" s="590"/>
    </row>
    <row r="879" spans="1:13" ht="37.5">
      <c r="A879" s="1104"/>
      <c r="B879" s="721"/>
      <c r="C879" s="720"/>
      <c r="D879" s="568" t="s">
        <v>13501</v>
      </c>
      <c r="E879" s="705"/>
      <c r="F879" s="705"/>
      <c r="G879" s="705"/>
      <c r="H879" s="705"/>
      <c r="I879" s="615">
        <f>SUM(I880:I881)</f>
        <v>6</v>
      </c>
      <c r="J879" s="1177" t="s">
        <v>322</v>
      </c>
      <c r="K879" s="1177"/>
      <c r="L879" s="1177"/>
    </row>
    <row r="880" spans="1:13">
      <c r="A880" s="1104"/>
      <c r="B880" s="360"/>
      <c r="C880" s="360"/>
      <c r="D880" s="361" t="s">
        <v>13499</v>
      </c>
      <c r="E880" s="362"/>
      <c r="F880" s="362"/>
      <c r="G880" s="362"/>
      <c r="H880" s="362"/>
      <c r="I880" s="362">
        <v>4</v>
      </c>
      <c r="J880" s="360"/>
      <c r="K880" s="1104"/>
      <c r="L880" s="1104"/>
    </row>
    <row r="881" spans="1:12" ht="12.95">
      <c r="A881" s="1104"/>
      <c r="B881" s="360"/>
      <c r="C881" s="360"/>
      <c r="D881" s="724" t="s">
        <v>13500</v>
      </c>
      <c r="E881" s="725"/>
      <c r="F881" s="726"/>
      <c r="G881" s="726"/>
      <c r="H881" s="726"/>
      <c r="I881" s="362">
        <v>2</v>
      </c>
      <c r="J881" s="727"/>
      <c r="K881" s="727"/>
      <c r="L881" s="590"/>
    </row>
    <row r="882" spans="1:12" ht="51.95">
      <c r="A882" s="1104"/>
      <c r="B882" s="728" t="s">
        <v>155</v>
      </c>
      <c r="C882" s="387"/>
      <c r="D882" s="387"/>
      <c r="E882" s="388" t="s">
        <v>156</v>
      </c>
      <c r="F882" s="389"/>
      <c r="G882" s="390" t="s">
        <v>159</v>
      </c>
      <c r="H882" s="391"/>
      <c r="I882" s="392"/>
      <c r="J882" s="393" t="s">
        <v>156</v>
      </c>
      <c r="K882" s="393"/>
      <c r="L882" s="393"/>
    </row>
    <row r="883" spans="1:12" ht="12.95">
      <c r="B883" s="729"/>
      <c r="C883" s="381"/>
      <c r="D883" s="382"/>
      <c r="E883" s="383"/>
      <c r="F883" s="384"/>
      <c r="G883" s="384"/>
      <c r="H883" s="384"/>
      <c r="I883" s="364"/>
      <c r="J883" s="385"/>
      <c r="K883" s="385"/>
      <c r="L883" s="386"/>
    </row>
    <row r="884" spans="1:12" ht="12.95">
      <c r="B884" s="729"/>
      <c r="C884" s="381"/>
      <c r="D884" s="382"/>
      <c r="E884" s="383"/>
      <c r="F884" s="384"/>
      <c r="G884" s="384"/>
      <c r="H884" s="384"/>
      <c r="I884" s="364"/>
      <c r="J884" s="385"/>
      <c r="K884" s="385"/>
      <c r="L884" s="386"/>
    </row>
    <row r="885" spans="1:12" ht="12.95">
      <c r="B885" s="729"/>
      <c r="C885" s="381"/>
      <c r="D885" s="382"/>
      <c r="E885" s="383"/>
      <c r="F885" s="384"/>
      <c r="G885" s="384"/>
      <c r="H885" s="384"/>
      <c r="I885" s="364"/>
      <c r="J885" s="385"/>
      <c r="K885" s="385"/>
      <c r="L885" s="386"/>
    </row>
    <row r="886" spans="1:12" ht="12.95">
      <c r="B886" s="730"/>
      <c r="C886" s="394"/>
      <c r="D886" s="395"/>
      <c r="E886" s="396"/>
      <c r="F886" s="397"/>
      <c r="G886" s="397"/>
      <c r="H886" s="397"/>
      <c r="I886" s="397"/>
      <c r="J886" s="398"/>
      <c r="K886" s="398"/>
    </row>
    <row r="892" spans="1:12" s="359" customFormat="1">
      <c r="A892" s="139"/>
      <c r="B892" s="1249"/>
      <c r="C892" s="1106"/>
      <c r="D892" s="1106"/>
      <c r="E892" s="1106"/>
      <c r="F892" s="1106"/>
      <c r="G892" s="1106"/>
      <c r="H892" s="1106"/>
      <c r="I892" s="1106"/>
      <c r="J892" s="1106"/>
      <c r="K892" s="1106"/>
      <c r="L892" s="1106"/>
    </row>
    <row r="893" spans="1:12" s="359" customFormat="1">
      <c r="A893" s="139"/>
      <c r="B893" s="1249"/>
      <c r="C893" s="1106"/>
      <c r="D893" s="1106"/>
      <c r="E893" s="1106"/>
      <c r="F893" s="1106"/>
      <c r="G893" s="1106"/>
      <c r="H893" s="1106"/>
      <c r="I893" s="1106"/>
      <c r="J893" s="1106"/>
      <c r="K893" s="1106"/>
      <c r="L893" s="1106"/>
    </row>
    <row r="894" spans="1:12" s="359" customFormat="1">
      <c r="A894" s="139"/>
      <c r="B894" s="1249"/>
      <c r="C894" s="1106"/>
      <c r="D894" s="1106"/>
      <c r="E894" s="1106"/>
      <c r="F894" s="1106"/>
      <c r="G894" s="1106"/>
      <c r="H894" s="1106"/>
      <c r="I894" s="1106"/>
      <c r="J894" s="1106"/>
      <c r="K894" s="1106"/>
      <c r="L894" s="1106"/>
    </row>
    <row r="895" spans="1:12" s="359" customFormat="1">
      <c r="A895" s="139"/>
      <c r="B895" s="402"/>
    </row>
    <row r="896" spans="1:12" s="359" customFormat="1">
      <c r="A896" s="139"/>
      <c r="B896" s="402"/>
    </row>
    <row r="897" spans="1:2" s="359" customFormat="1">
      <c r="A897" s="139"/>
      <c r="B897" s="402"/>
    </row>
    <row r="898" spans="1:2" s="359" customFormat="1">
      <c r="A898" s="139"/>
      <c r="B898" s="402"/>
    </row>
    <row r="899" spans="1:2" s="359" customFormat="1">
      <c r="A899" s="139"/>
      <c r="B899" s="402"/>
    </row>
    <row r="900" spans="1:2" s="359" customFormat="1">
      <c r="A900" s="139"/>
      <c r="B900" s="402"/>
    </row>
    <row r="901" spans="1:2" s="359" customFormat="1">
      <c r="A901" s="139"/>
      <c r="B901" s="402"/>
    </row>
    <row r="902" spans="1:2" s="359" customFormat="1">
      <c r="A902" s="139"/>
      <c r="B902" s="402"/>
    </row>
    <row r="903" spans="1:2" s="359" customFormat="1">
      <c r="A903" s="139"/>
      <c r="B903" s="402"/>
    </row>
    <row r="904" spans="1:2" s="359" customFormat="1">
      <c r="A904" s="139"/>
      <c r="B904" s="402"/>
    </row>
    <row r="905" spans="1:2" s="359" customFormat="1">
      <c r="A905" s="139"/>
      <c r="B905" s="402"/>
    </row>
    <row r="906" spans="1:2" s="359" customFormat="1">
      <c r="A906" s="139"/>
      <c r="B906" s="402"/>
    </row>
    <row r="907" spans="1:2" s="359" customFormat="1">
      <c r="A907" s="139"/>
      <c r="B907" s="402"/>
    </row>
    <row r="908" spans="1:2" s="359" customFormat="1">
      <c r="A908" s="139"/>
      <c r="B908" s="402"/>
    </row>
    <row r="909" spans="1:2" s="359" customFormat="1">
      <c r="A909" s="139"/>
      <c r="B909" s="402"/>
    </row>
    <row r="910" spans="1:2" s="359" customFormat="1">
      <c r="A910" s="139"/>
      <c r="B910" s="402"/>
    </row>
    <row r="911" spans="1:2" s="359" customFormat="1">
      <c r="A911" s="139"/>
      <c r="B911" s="402"/>
    </row>
    <row r="912" spans="1:2" s="359" customFormat="1">
      <c r="A912" s="139"/>
      <c r="B912" s="402"/>
    </row>
    <row r="913" spans="1:12" s="359" customFormat="1">
      <c r="A913" s="139"/>
      <c r="B913" s="402"/>
    </row>
    <row r="914" spans="1:12" s="359" customFormat="1">
      <c r="A914" s="139"/>
      <c r="B914" s="402"/>
    </row>
    <row r="915" spans="1:12" s="359" customFormat="1">
      <c r="A915" s="139"/>
      <c r="B915" s="402"/>
    </row>
    <row r="916" spans="1:12" s="359" customFormat="1">
      <c r="A916" s="139"/>
      <c r="B916" s="402"/>
    </row>
    <row r="917" spans="1:12" s="399" customFormat="1">
      <c r="A917" s="359"/>
      <c r="B917" s="402"/>
      <c r="C917" s="359"/>
      <c r="D917" s="359"/>
      <c r="E917" s="359"/>
      <c r="F917" s="359"/>
      <c r="G917" s="359"/>
      <c r="H917" s="359"/>
      <c r="I917" s="359"/>
      <c r="J917" s="359"/>
      <c r="K917" s="359"/>
      <c r="L917" s="359"/>
    </row>
    <row r="918" spans="1:12">
      <c r="B918" s="195"/>
      <c r="C918" s="400"/>
      <c r="D918" s="1250"/>
      <c r="E918" s="196"/>
      <c r="F918" s="196"/>
      <c r="G918" s="196"/>
      <c r="H918" s="401"/>
      <c r="I918" s="401"/>
      <c r="J918" s="401"/>
      <c r="K918" s="401"/>
      <c r="L918" s="359"/>
    </row>
    <row r="919" spans="1:12">
      <c r="B919" s="195"/>
      <c r="C919" s="400"/>
      <c r="E919" s="196"/>
      <c r="F919" s="196"/>
      <c r="G919" s="196"/>
      <c r="H919" s="196"/>
      <c r="I919" s="196"/>
      <c r="J919" s="196"/>
      <c r="K919" s="196"/>
      <c r="L919" s="359"/>
    </row>
    <row r="920" spans="1:12">
      <c r="B920" s="402"/>
      <c r="C920" s="403"/>
      <c r="D920" s="404"/>
      <c r="E920" s="405"/>
      <c r="F920" s="406"/>
      <c r="G920" s="406"/>
      <c r="H920" s="406"/>
      <c r="I920" s="406"/>
      <c r="J920" s="406"/>
      <c r="K920" s="406"/>
      <c r="L920" s="399"/>
    </row>
  </sheetData>
  <mergeCells count="27">
    <mergeCell ref="G872:G873"/>
    <mergeCell ref="H872:H873"/>
    <mergeCell ref="I872:I873"/>
    <mergeCell ref="J872:J873"/>
    <mergeCell ref="K872:K873"/>
    <mergeCell ref="L872:L873"/>
    <mergeCell ref="H863:H864"/>
    <mergeCell ref="I863:I864"/>
    <mergeCell ref="J863:J864"/>
    <mergeCell ref="K863:K864"/>
    <mergeCell ref="L863:L864"/>
    <mergeCell ref="B872:B873"/>
    <mergeCell ref="C872:C873"/>
    <mergeCell ref="D872:D873"/>
    <mergeCell ref="E872:E873"/>
    <mergeCell ref="F872:F873"/>
    <mergeCell ref="E2:F2"/>
    <mergeCell ref="G4:H4"/>
    <mergeCell ref="D266:L266"/>
    <mergeCell ref="L674:L675"/>
    <mergeCell ref="B863:B864"/>
    <mergeCell ref="C863:C864"/>
    <mergeCell ref="D863:D864"/>
    <mergeCell ref="E863:E864"/>
    <mergeCell ref="F863:F864"/>
    <mergeCell ref="G863:G864"/>
    <mergeCell ref="K13:L13"/>
  </mergeCells>
  <printOptions horizontalCentered="1" verticalCentered="1"/>
  <pageMargins left="0.51181102362204722" right="0.51181102362204722" top="0.78740157480314965" bottom="0.78740157480314965" header="0.31496062992125984" footer="0.31496062992125984"/>
  <pageSetup paperSize="9" scale="4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67E61-53E7-4137-B1CD-203E95A891A8}">
  <sheetPr codeName="Planilha9">
    <pageSetUpPr fitToPage="1"/>
  </sheetPr>
  <dimension ref="A1:L246"/>
  <sheetViews>
    <sheetView view="pageBreakPreview" topLeftCell="A58" zoomScale="70" zoomScaleNormal="70" zoomScaleSheetLayoutView="70" workbookViewId="0">
      <pane xSplit="1" topLeftCell="B1" activePane="topRight" state="frozen"/>
      <selection pane="topRight" activeCell="D135" sqref="D135"/>
      <selection activeCell="E303" sqref="E303"/>
    </sheetView>
  </sheetViews>
  <sheetFormatPr defaultRowHeight="12.95"/>
  <cols>
    <col min="1" max="1" width="1.5703125" style="1251" bestFit="1" customWidth="1"/>
    <col min="2" max="2" width="15.85546875" style="97" customWidth="1"/>
    <col min="3" max="3" width="10.42578125" style="98" customWidth="1"/>
    <col min="4" max="4" width="100.42578125" style="98" customWidth="1"/>
    <col min="5" max="5" width="41.5703125" style="1103" customWidth="1"/>
    <col min="6" max="6" width="12.42578125" style="1102" customWidth="1"/>
    <col min="7" max="7" width="16.5703125" style="1102" customWidth="1"/>
    <col min="8" max="8" width="17" style="1102" customWidth="1"/>
    <col min="9" max="9" width="14.5703125" style="1102" customWidth="1"/>
    <col min="10" max="10" width="23.85546875" style="1102" customWidth="1"/>
    <col min="11" max="11" width="16.42578125" style="1102" customWidth="1"/>
    <col min="12" max="12" width="15.85546875" style="1299" customWidth="1"/>
    <col min="13" max="248" width="8.85546875" style="98"/>
    <col min="249" max="249" width="1.5703125" style="98" bestFit="1" customWidth="1"/>
    <col min="250" max="250" width="14.85546875" style="98" customWidth="1"/>
    <col min="251" max="251" width="23.42578125" style="98" customWidth="1"/>
    <col min="252" max="252" width="78" style="98" customWidth="1"/>
    <col min="253" max="253" width="11" style="98" customWidth="1"/>
    <col min="254" max="254" width="12.85546875" style="98" customWidth="1"/>
    <col min="255" max="255" width="21.5703125" style="98" customWidth="1"/>
    <col min="256" max="256" width="15.5703125" style="98" customWidth="1"/>
    <col min="257" max="257" width="14.5703125" style="98" customWidth="1"/>
    <col min="258" max="258" width="19.42578125" style="98" customWidth="1"/>
    <col min="259" max="259" width="43" style="98" customWidth="1"/>
    <col min="260" max="260" width="9.5703125" style="98" bestFit="1" customWidth="1"/>
    <col min="261" max="261" width="11" style="98" customWidth="1"/>
    <col min="262" max="262" width="10" style="98" customWidth="1"/>
    <col min="263" max="263" width="8.85546875" style="98"/>
    <col min="264" max="264" width="14" style="98" customWidth="1"/>
    <col min="265" max="265" width="16.5703125" style="98" customWidth="1"/>
    <col min="266" max="504" width="8.85546875" style="98"/>
    <col min="505" max="505" width="1.5703125" style="98" bestFit="1" customWidth="1"/>
    <col min="506" max="506" width="14.85546875" style="98" customWidth="1"/>
    <col min="507" max="507" width="23.42578125" style="98" customWidth="1"/>
    <col min="508" max="508" width="78" style="98" customWidth="1"/>
    <col min="509" max="509" width="11" style="98" customWidth="1"/>
    <col min="510" max="510" width="12.85546875" style="98" customWidth="1"/>
    <col min="511" max="511" width="21.5703125" style="98" customWidth="1"/>
    <col min="512" max="512" width="15.5703125" style="98" customWidth="1"/>
    <col min="513" max="513" width="14.5703125" style="98" customWidth="1"/>
    <col min="514" max="514" width="19.42578125" style="98" customWidth="1"/>
    <col min="515" max="515" width="43" style="98" customWidth="1"/>
    <col min="516" max="516" width="9.5703125" style="98" bestFit="1" customWidth="1"/>
    <col min="517" max="517" width="11" style="98" customWidth="1"/>
    <col min="518" max="518" width="10" style="98" customWidth="1"/>
    <col min="519" max="519" width="8.85546875" style="98"/>
    <col min="520" max="520" width="14" style="98" customWidth="1"/>
    <col min="521" max="521" width="16.5703125" style="98" customWidth="1"/>
    <col min="522" max="760" width="8.85546875" style="98"/>
    <col min="761" max="761" width="1.5703125" style="98" bestFit="1" customWidth="1"/>
    <col min="762" max="762" width="14.85546875" style="98" customWidth="1"/>
    <col min="763" max="763" width="23.42578125" style="98" customWidth="1"/>
    <col min="764" max="764" width="78" style="98" customWidth="1"/>
    <col min="765" max="765" width="11" style="98" customWidth="1"/>
    <col min="766" max="766" width="12.85546875" style="98" customWidth="1"/>
    <col min="767" max="767" width="21.5703125" style="98" customWidth="1"/>
    <col min="768" max="768" width="15.5703125" style="98" customWidth="1"/>
    <col min="769" max="769" width="14.5703125" style="98" customWidth="1"/>
    <col min="770" max="770" width="19.42578125" style="98" customWidth="1"/>
    <col min="771" max="771" width="43" style="98" customWidth="1"/>
    <col min="772" max="772" width="9.5703125" style="98" bestFit="1" customWidth="1"/>
    <col min="773" max="773" width="11" style="98" customWidth="1"/>
    <col min="774" max="774" width="10" style="98" customWidth="1"/>
    <col min="775" max="775" width="8.85546875" style="98"/>
    <col min="776" max="776" width="14" style="98" customWidth="1"/>
    <col min="777" max="777" width="16.5703125" style="98" customWidth="1"/>
    <col min="778" max="1016" width="8.85546875" style="98"/>
    <col min="1017" max="1017" width="1.5703125" style="98" bestFit="1" customWidth="1"/>
    <col min="1018" max="1018" width="14.85546875" style="98" customWidth="1"/>
    <col min="1019" max="1019" width="23.42578125" style="98" customWidth="1"/>
    <col min="1020" max="1020" width="78" style="98" customWidth="1"/>
    <col min="1021" max="1021" width="11" style="98" customWidth="1"/>
    <col min="1022" max="1022" width="12.85546875" style="98" customWidth="1"/>
    <col min="1023" max="1023" width="21.5703125" style="98" customWidth="1"/>
    <col min="1024" max="1024" width="15.5703125" style="98" customWidth="1"/>
    <col min="1025" max="1025" width="14.5703125" style="98" customWidth="1"/>
    <col min="1026" max="1026" width="19.42578125" style="98" customWidth="1"/>
    <col min="1027" max="1027" width="43" style="98" customWidth="1"/>
    <col min="1028" max="1028" width="9.5703125" style="98" bestFit="1" customWidth="1"/>
    <col min="1029" max="1029" width="11" style="98" customWidth="1"/>
    <col min="1030" max="1030" width="10" style="98" customWidth="1"/>
    <col min="1031" max="1031" width="8.85546875" style="98"/>
    <col min="1032" max="1032" width="14" style="98" customWidth="1"/>
    <col min="1033" max="1033" width="16.5703125" style="98" customWidth="1"/>
    <col min="1034" max="1272" width="8.85546875" style="98"/>
    <col min="1273" max="1273" width="1.5703125" style="98" bestFit="1" customWidth="1"/>
    <col min="1274" max="1274" width="14.85546875" style="98" customWidth="1"/>
    <col min="1275" max="1275" width="23.42578125" style="98" customWidth="1"/>
    <col min="1276" max="1276" width="78" style="98" customWidth="1"/>
    <col min="1277" max="1277" width="11" style="98" customWidth="1"/>
    <col min="1278" max="1278" width="12.85546875" style="98" customWidth="1"/>
    <col min="1279" max="1279" width="21.5703125" style="98" customWidth="1"/>
    <col min="1280" max="1280" width="15.5703125" style="98" customWidth="1"/>
    <col min="1281" max="1281" width="14.5703125" style="98" customWidth="1"/>
    <col min="1282" max="1282" width="19.42578125" style="98" customWidth="1"/>
    <col min="1283" max="1283" width="43" style="98" customWidth="1"/>
    <col min="1284" max="1284" width="9.5703125" style="98" bestFit="1" customWidth="1"/>
    <col min="1285" max="1285" width="11" style="98" customWidth="1"/>
    <col min="1286" max="1286" width="10" style="98" customWidth="1"/>
    <col min="1287" max="1287" width="8.85546875" style="98"/>
    <col min="1288" max="1288" width="14" style="98" customWidth="1"/>
    <col min="1289" max="1289" width="16.5703125" style="98" customWidth="1"/>
    <col min="1290" max="1528" width="8.85546875" style="98"/>
    <col min="1529" max="1529" width="1.5703125" style="98" bestFit="1" customWidth="1"/>
    <col min="1530" max="1530" width="14.85546875" style="98" customWidth="1"/>
    <col min="1531" max="1531" width="23.42578125" style="98" customWidth="1"/>
    <col min="1532" max="1532" width="78" style="98" customWidth="1"/>
    <col min="1533" max="1533" width="11" style="98" customWidth="1"/>
    <col min="1534" max="1534" width="12.85546875" style="98" customWidth="1"/>
    <col min="1535" max="1535" width="21.5703125" style="98" customWidth="1"/>
    <col min="1536" max="1536" width="15.5703125" style="98" customWidth="1"/>
    <col min="1537" max="1537" width="14.5703125" style="98" customWidth="1"/>
    <col min="1538" max="1538" width="19.42578125" style="98" customWidth="1"/>
    <col min="1539" max="1539" width="43" style="98" customWidth="1"/>
    <col min="1540" max="1540" width="9.5703125" style="98" bestFit="1" customWidth="1"/>
    <col min="1541" max="1541" width="11" style="98" customWidth="1"/>
    <col min="1542" max="1542" width="10" style="98" customWidth="1"/>
    <col min="1543" max="1543" width="8.85546875" style="98"/>
    <col min="1544" max="1544" width="14" style="98" customWidth="1"/>
    <col min="1545" max="1545" width="16.5703125" style="98" customWidth="1"/>
    <col min="1546" max="1784" width="8.85546875" style="98"/>
    <col min="1785" max="1785" width="1.5703125" style="98" bestFit="1" customWidth="1"/>
    <col min="1786" max="1786" width="14.85546875" style="98" customWidth="1"/>
    <col min="1787" max="1787" width="23.42578125" style="98" customWidth="1"/>
    <col min="1788" max="1788" width="78" style="98" customWidth="1"/>
    <col min="1789" max="1789" width="11" style="98" customWidth="1"/>
    <col min="1790" max="1790" width="12.85546875" style="98" customWidth="1"/>
    <col min="1791" max="1791" width="21.5703125" style="98" customWidth="1"/>
    <col min="1792" max="1792" width="15.5703125" style="98" customWidth="1"/>
    <col min="1793" max="1793" width="14.5703125" style="98" customWidth="1"/>
    <col min="1794" max="1794" width="19.42578125" style="98" customWidth="1"/>
    <col min="1795" max="1795" width="43" style="98" customWidth="1"/>
    <col min="1796" max="1796" width="9.5703125" style="98" bestFit="1" customWidth="1"/>
    <col min="1797" max="1797" width="11" style="98" customWidth="1"/>
    <col min="1798" max="1798" width="10" style="98" customWidth="1"/>
    <col min="1799" max="1799" width="8.85546875" style="98"/>
    <col min="1800" max="1800" width="14" style="98" customWidth="1"/>
    <col min="1801" max="1801" width="16.5703125" style="98" customWidth="1"/>
    <col min="1802" max="2040" width="8.85546875" style="98"/>
    <col min="2041" max="2041" width="1.5703125" style="98" bestFit="1" customWidth="1"/>
    <col min="2042" max="2042" width="14.85546875" style="98" customWidth="1"/>
    <col min="2043" max="2043" width="23.42578125" style="98" customWidth="1"/>
    <col min="2044" max="2044" width="78" style="98" customWidth="1"/>
    <col min="2045" max="2045" width="11" style="98" customWidth="1"/>
    <col min="2046" max="2046" width="12.85546875" style="98" customWidth="1"/>
    <col min="2047" max="2047" width="21.5703125" style="98" customWidth="1"/>
    <col min="2048" max="2048" width="15.5703125" style="98" customWidth="1"/>
    <col min="2049" max="2049" width="14.5703125" style="98" customWidth="1"/>
    <col min="2050" max="2050" width="19.42578125" style="98" customWidth="1"/>
    <col min="2051" max="2051" width="43" style="98" customWidth="1"/>
    <col min="2052" max="2052" width="9.5703125" style="98" bestFit="1" customWidth="1"/>
    <col min="2053" max="2053" width="11" style="98" customWidth="1"/>
    <col min="2054" max="2054" width="10" style="98" customWidth="1"/>
    <col min="2055" max="2055" width="8.85546875" style="98"/>
    <col min="2056" max="2056" width="14" style="98" customWidth="1"/>
    <col min="2057" max="2057" width="16.5703125" style="98" customWidth="1"/>
    <col min="2058" max="2296" width="8.85546875" style="98"/>
    <col min="2297" max="2297" width="1.5703125" style="98" bestFit="1" customWidth="1"/>
    <col min="2298" max="2298" width="14.85546875" style="98" customWidth="1"/>
    <col min="2299" max="2299" width="23.42578125" style="98" customWidth="1"/>
    <col min="2300" max="2300" width="78" style="98" customWidth="1"/>
    <col min="2301" max="2301" width="11" style="98" customWidth="1"/>
    <col min="2302" max="2302" width="12.85546875" style="98" customWidth="1"/>
    <col min="2303" max="2303" width="21.5703125" style="98" customWidth="1"/>
    <col min="2304" max="2304" width="15.5703125" style="98" customWidth="1"/>
    <col min="2305" max="2305" width="14.5703125" style="98" customWidth="1"/>
    <col min="2306" max="2306" width="19.42578125" style="98" customWidth="1"/>
    <col min="2307" max="2307" width="43" style="98" customWidth="1"/>
    <col min="2308" max="2308" width="9.5703125" style="98" bestFit="1" customWidth="1"/>
    <col min="2309" max="2309" width="11" style="98" customWidth="1"/>
    <col min="2310" max="2310" width="10" style="98" customWidth="1"/>
    <col min="2311" max="2311" width="8.85546875" style="98"/>
    <col min="2312" max="2312" width="14" style="98" customWidth="1"/>
    <col min="2313" max="2313" width="16.5703125" style="98" customWidth="1"/>
    <col min="2314" max="2552" width="8.85546875" style="98"/>
    <col min="2553" max="2553" width="1.5703125" style="98" bestFit="1" customWidth="1"/>
    <col min="2554" max="2554" width="14.85546875" style="98" customWidth="1"/>
    <col min="2555" max="2555" width="23.42578125" style="98" customWidth="1"/>
    <col min="2556" max="2556" width="78" style="98" customWidth="1"/>
    <col min="2557" max="2557" width="11" style="98" customWidth="1"/>
    <col min="2558" max="2558" width="12.85546875" style="98" customWidth="1"/>
    <col min="2559" max="2559" width="21.5703125" style="98" customWidth="1"/>
    <col min="2560" max="2560" width="15.5703125" style="98" customWidth="1"/>
    <col min="2561" max="2561" width="14.5703125" style="98" customWidth="1"/>
    <col min="2562" max="2562" width="19.42578125" style="98" customWidth="1"/>
    <col min="2563" max="2563" width="43" style="98" customWidth="1"/>
    <col min="2564" max="2564" width="9.5703125" style="98" bestFit="1" customWidth="1"/>
    <col min="2565" max="2565" width="11" style="98" customWidth="1"/>
    <col min="2566" max="2566" width="10" style="98" customWidth="1"/>
    <col min="2567" max="2567" width="8.85546875" style="98"/>
    <col min="2568" max="2568" width="14" style="98" customWidth="1"/>
    <col min="2569" max="2569" width="16.5703125" style="98" customWidth="1"/>
    <col min="2570" max="2808" width="8.85546875" style="98"/>
    <col min="2809" max="2809" width="1.5703125" style="98" bestFit="1" customWidth="1"/>
    <col min="2810" max="2810" width="14.85546875" style="98" customWidth="1"/>
    <col min="2811" max="2811" width="23.42578125" style="98" customWidth="1"/>
    <col min="2812" max="2812" width="78" style="98" customWidth="1"/>
    <col min="2813" max="2813" width="11" style="98" customWidth="1"/>
    <col min="2814" max="2814" width="12.85546875" style="98" customWidth="1"/>
    <col min="2815" max="2815" width="21.5703125" style="98" customWidth="1"/>
    <col min="2816" max="2816" width="15.5703125" style="98" customWidth="1"/>
    <col min="2817" max="2817" width="14.5703125" style="98" customWidth="1"/>
    <col min="2818" max="2818" width="19.42578125" style="98" customWidth="1"/>
    <col min="2819" max="2819" width="43" style="98" customWidth="1"/>
    <col min="2820" max="2820" width="9.5703125" style="98" bestFit="1" customWidth="1"/>
    <col min="2821" max="2821" width="11" style="98" customWidth="1"/>
    <col min="2822" max="2822" width="10" style="98" customWidth="1"/>
    <col min="2823" max="2823" width="8.85546875" style="98"/>
    <col min="2824" max="2824" width="14" style="98" customWidth="1"/>
    <col min="2825" max="2825" width="16.5703125" style="98" customWidth="1"/>
    <col min="2826" max="3064" width="8.85546875" style="98"/>
    <col min="3065" max="3065" width="1.5703125" style="98" bestFit="1" customWidth="1"/>
    <col min="3066" max="3066" width="14.85546875" style="98" customWidth="1"/>
    <col min="3067" max="3067" width="23.42578125" style="98" customWidth="1"/>
    <col min="3068" max="3068" width="78" style="98" customWidth="1"/>
    <col min="3069" max="3069" width="11" style="98" customWidth="1"/>
    <col min="3070" max="3070" width="12.85546875" style="98" customWidth="1"/>
    <col min="3071" max="3071" width="21.5703125" style="98" customWidth="1"/>
    <col min="3072" max="3072" width="15.5703125" style="98" customWidth="1"/>
    <col min="3073" max="3073" width="14.5703125" style="98" customWidth="1"/>
    <col min="3074" max="3074" width="19.42578125" style="98" customWidth="1"/>
    <col min="3075" max="3075" width="43" style="98" customWidth="1"/>
    <col min="3076" max="3076" width="9.5703125" style="98" bestFit="1" customWidth="1"/>
    <col min="3077" max="3077" width="11" style="98" customWidth="1"/>
    <col min="3078" max="3078" width="10" style="98" customWidth="1"/>
    <col min="3079" max="3079" width="8.85546875" style="98"/>
    <col min="3080" max="3080" width="14" style="98" customWidth="1"/>
    <col min="3081" max="3081" width="16.5703125" style="98" customWidth="1"/>
    <col min="3082" max="3320" width="8.85546875" style="98"/>
    <col min="3321" max="3321" width="1.5703125" style="98" bestFit="1" customWidth="1"/>
    <col min="3322" max="3322" width="14.85546875" style="98" customWidth="1"/>
    <col min="3323" max="3323" width="23.42578125" style="98" customWidth="1"/>
    <col min="3324" max="3324" width="78" style="98" customWidth="1"/>
    <col min="3325" max="3325" width="11" style="98" customWidth="1"/>
    <col min="3326" max="3326" width="12.85546875" style="98" customWidth="1"/>
    <col min="3327" max="3327" width="21.5703125" style="98" customWidth="1"/>
    <col min="3328" max="3328" width="15.5703125" style="98" customWidth="1"/>
    <col min="3329" max="3329" width="14.5703125" style="98" customWidth="1"/>
    <col min="3330" max="3330" width="19.42578125" style="98" customWidth="1"/>
    <col min="3331" max="3331" width="43" style="98" customWidth="1"/>
    <col min="3332" max="3332" width="9.5703125" style="98" bestFit="1" customWidth="1"/>
    <col min="3333" max="3333" width="11" style="98" customWidth="1"/>
    <col min="3334" max="3334" width="10" style="98" customWidth="1"/>
    <col min="3335" max="3335" width="8.85546875" style="98"/>
    <col min="3336" max="3336" width="14" style="98" customWidth="1"/>
    <col min="3337" max="3337" width="16.5703125" style="98" customWidth="1"/>
    <col min="3338" max="3576" width="8.85546875" style="98"/>
    <col min="3577" max="3577" width="1.5703125" style="98" bestFit="1" customWidth="1"/>
    <col min="3578" max="3578" width="14.85546875" style="98" customWidth="1"/>
    <col min="3579" max="3579" width="23.42578125" style="98" customWidth="1"/>
    <col min="3580" max="3580" width="78" style="98" customWidth="1"/>
    <col min="3581" max="3581" width="11" style="98" customWidth="1"/>
    <col min="3582" max="3582" width="12.85546875" style="98" customWidth="1"/>
    <col min="3583" max="3583" width="21.5703125" style="98" customWidth="1"/>
    <col min="3584" max="3584" width="15.5703125" style="98" customWidth="1"/>
    <col min="3585" max="3585" width="14.5703125" style="98" customWidth="1"/>
    <col min="3586" max="3586" width="19.42578125" style="98" customWidth="1"/>
    <col min="3587" max="3587" width="43" style="98" customWidth="1"/>
    <col min="3588" max="3588" width="9.5703125" style="98" bestFit="1" customWidth="1"/>
    <col min="3589" max="3589" width="11" style="98" customWidth="1"/>
    <col min="3590" max="3590" width="10" style="98" customWidth="1"/>
    <col min="3591" max="3591" width="8.85546875" style="98"/>
    <col min="3592" max="3592" width="14" style="98" customWidth="1"/>
    <col min="3593" max="3593" width="16.5703125" style="98" customWidth="1"/>
    <col min="3594" max="3832" width="8.85546875" style="98"/>
    <col min="3833" max="3833" width="1.5703125" style="98" bestFit="1" customWidth="1"/>
    <col min="3834" max="3834" width="14.85546875" style="98" customWidth="1"/>
    <col min="3835" max="3835" width="23.42578125" style="98" customWidth="1"/>
    <col min="3836" max="3836" width="78" style="98" customWidth="1"/>
    <col min="3837" max="3837" width="11" style="98" customWidth="1"/>
    <col min="3838" max="3838" width="12.85546875" style="98" customWidth="1"/>
    <col min="3839" max="3839" width="21.5703125" style="98" customWidth="1"/>
    <col min="3840" max="3840" width="15.5703125" style="98" customWidth="1"/>
    <col min="3841" max="3841" width="14.5703125" style="98" customWidth="1"/>
    <col min="3842" max="3842" width="19.42578125" style="98" customWidth="1"/>
    <col min="3843" max="3843" width="43" style="98" customWidth="1"/>
    <col min="3844" max="3844" width="9.5703125" style="98" bestFit="1" customWidth="1"/>
    <col min="3845" max="3845" width="11" style="98" customWidth="1"/>
    <col min="3846" max="3846" width="10" style="98" customWidth="1"/>
    <col min="3847" max="3847" width="8.85546875" style="98"/>
    <col min="3848" max="3848" width="14" style="98" customWidth="1"/>
    <col min="3849" max="3849" width="16.5703125" style="98" customWidth="1"/>
    <col min="3850" max="4088" width="8.85546875" style="98"/>
    <col min="4089" max="4089" width="1.5703125" style="98" bestFit="1" customWidth="1"/>
    <col min="4090" max="4090" width="14.85546875" style="98" customWidth="1"/>
    <col min="4091" max="4091" width="23.42578125" style="98" customWidth="1"/>
    <col min="4092" max="4092" width="78" style="98" customWidth="1"/>
    <col min="4093" max="4093" width="11" style="98" customWidth="1"/>
    <col min="4094" max="4094" width="12.85546875" style="98" customWidth="1"/>
    <col min="4095" max="4095" width="21.5703125" style="98" customWidth="1"/>
    <col min="4096" max="4096" width="15.5703125" style="98" customWidth="1"/>
    <col min="4097" max="4097" width="14.5703125" style="98" customWidth="1"/>
    <col min="4098" max="4098" width="19.42578125" style="98" customWidth="1"/>
    <col min="4099" max="4099" width="43" style="98" customWidth="1"/>
    <col min="4100" max="4100" width="9.5703125" style="98" bestFit="1" customWidth="1"/>
    <col min="4101" max="4101" width="11" style="98" customWidth="1"/>
    <col min="4102" max="4102" width="10" style="98" customWidth="1"/>
    <col min="4103" max="4103" width="8.85546875" style="98"/>
    <col min="4104" max="4104" width="14" style="98" customWidth="1"/>
    <col min="4105" max="4105" width="16.5703125" style="98" customWidth="1"/>
    <col min="4106" max="4344" width="8.85546875" style="98"/>
    <col min="4345" max="4345" width="1.5703125" style="98" bestFit="1" customWidth="1"/>
    <col min="4346" max="4346" width="14.85546875" style="98" customWidth="1"/>
    <col min="4347" max="4347" width="23.42578125" style="98" customWidth="1"/>
    <col min="4348" max="4348" width="78" style="98" customWidth="1"/>
    <col min="4349" max="4349" width="11" style="98" customWidth="1"/>
    <col min="4350" max="4350" width="12.85546875" style="98" customWidth="1"/>
    <col min="4351" max="4351" width="21.5703125" style="98" customWidth="1"/>
    <col min="4352" max="4352" width="15.5703125" style="98" customWidth="1"/>
    <col min="4353" max="4353" width="14.5703125" style="98" customWidth="1"/>
    <col min="4354" max="4354" width="19.42578125" style="98" customWidth="1"/>
    <col min="4355" max="4355" width="43" style="98" customWidth="1"/>
    <col min="4356" max="4356" width="9.5703125" style="98" bestFit="1" customWidth="1"/>
    <col min="4357" max="4357" width="11" style="98" customWidth="1"/>
    <col min="4358" max="4358" width="10" style="98" customWidth="1"/>
    <col min="4359" max="4359" width="8.85546875" style="98"/>
    <col min="4360" max="4360" width="14" style="98" customWidth="1"/>
    <col min="4361" max="4361" width="16.5703125" style="98" customWidth="1"/>
    <col min="4362" max="4600" width="8.85546875" style="98"/>
    <col min="4601" max="4601" width="1.5703125" style="98" bestFit="1" customWidth="1"/>
    <col min="4602" max="4602" width="14.85546875" style="98" customWidth="1"/>
    <col min="4603" max="4603" width="23.42578125" style="98" customWidth="1"/>
    <col min="4604" max="4604" width="78" style="98" customWidth="1"/>
    <col min="4605" max="4605" width="11" style="98" customWidth="1"/>
    <col min="4606" max="4606" width="12.85546875" style="98" customWidth="1"/>
    <col min="4607" max="4607" width="21.5703125" style="98" customWidth="1"/>
    <col min="4608" max="4608" width="15.5703125" style="98" customWidth="1"/>
    <col min="4609" max="4609" width="14.5703125" style="98" customWidth="1"/>
    <col min="4610" max="4610" width="19.42578125" style="98" customWidth="1"/>
    <col min="4611" max="4611" width="43" style="98" customWidth="1"/>
    <col min="4612" max="4612" width="9.5703125" style="98" bestFit="1" customWidth="1"/>
    <col min="4613" max="4613" width="11" style="98" customWidth="1"/>
    <col min="4614" max="4614" width="10" style="98" customWidth="1"/>
    <col min="4615" max="4615" width="8.85546875" style="98"/>
    <col min="4616" max="4616" width="14" style="98" customWidth="1"/>
    <col min="4617" max="4617" width="16.5703125" style="98" customWidth="1"/>
    <col min="4618" max="4856" width="8.85546875" style="98"/>
    <col min="4857" max="4857" width="1.5703125" style="98" bestFit="1" customWidth="1"/>
    <col min="4858" max="4858" width="14.85546875" style="98" customWidth="1"/>
    <col min="4859" max="4859" width="23.42578125" style="98" customWidth="1"/>
    <col min="4860" max="4860" width="78" style="98" customWidth="1"/>
    <col min="4861" max="4861" width="11" style="98" customWidth="1"/>
    <col min="4862" max="4862" width="12.85546875" style="98" customWidth="1"/>
    <col min="4863" max="4863" width="21.5703125" style="98" customWidth="1"/>
    <col min="4864" max="4864" width="15.5703125" style="98" customWidth="1"/>
    <col min="4865" max="4865" width="14.5703125" style="98" customWidth="1"/>
    <col min="4866" max="4866" width="19.42578125" style="98" customWidth="1"/>
    <col min="4867" max="4867" width="43" style="98" customWidth="1"/>
    <col min="4868" max="4868" width="9.5703125" style="98" bestFit="1" customWidth="1"/>
    <col min="4869" max="4869" width="11" style="98" customWidth="1"/>
    <col min="4870" max="4870" width="10" style="98" customWidth="1"/>
    <col min="4871" max="4871" width="8.85546875" style="98"/>
    <col min="4872" max="4872" width="14" style="98" customWidth="1"/>
    <col min="4873" max="4873" width="16.5703125" style="98" customWidth="1"/>
    <col min="4874" max="5112" width="8.85546875" style="98"/>
    <col min="5113" max="5113" width="1.5703125" style="98" bestFit="1" customWidth="1"/>
    <col min="5114" max="5114" width="14.85546875" style="98" customWidth="1"/>
    <col min="5115" max="5115" width="23.42578125" style="98" customWidth="1"/>
    <col min="5116" max="5116" width="78" style="98" customWidth="1"/>
    <col min="5117" max="5117" width="11" style="98" customWidth="1"/>
    <col min="5118" max="5118" width="12.85546875" style="98" customWidth="1"/>
    <col min="5119" max="5119" width="21.5703125" style="98" customWidth="1"/>
    <col min="5120" max="5120" width="15.5703125" style="98" customWidth="1"/>
    <col min="5121" max="5121" width="14.5703125" style="98" customWidth="1"/>
    <col min="5122" max="5122" width="19.42578125" style="98" customWidth="1"/>
    <col min="5123" max="5123" width="43" style="98" customWidth="1"/>
    <col min="5124" max="5124" width="9.5703125" style="98" bestFit="1" customWidth="1"/>
    <col min="5125" max="5125" width="11" style="98" customWidth="1"/>
    <col min="5126" max="5126" width="10" style="98" customWidth="1"/>
    <col min="5127" max="5127" width="8.85546875" style="98"/>
    <col min="5128" max="5128" width="14" style="98" customWidth="1"/>
    <col min="5129" max="5129" width="16.5703125" style="98" customWidth="1"/>
    <col min="5130" max="5368" width="8.85546875" style="98"/>
    <col min="5369" max="5369" width="1.5703125" style="98" bestFit="1" customWidth="1"/>
    <col min="5370" max="5370" width="14.85546875" style="98" customWidth="1"/>
    <col min="5371" max="5371" width="23.42578125" style="98" customWidth="1"/>
    <col min="5372" max="5372" width="78" style="98" customWidth="1"/>
    <col min="5373" max="5373" width="11" style="98" customWidth="1"/>
    <col min="5374" max="5374" width="12.85546875" style="98" customWidth="1"/>
    <col min="5375" max="5375" width="21.5703125" style="98" customWidth="1"/>
    <col min="5376" max="5376" width="15.5703125" style="98" customWidth="1"/>
    <col min="5377" max="5377" width="14.5703125" style="98" customWidth="1"/>
    <col min="5378" max="5378" width="19.42578125" style="98" customWidth="1"/>
    <col min="5379" max="5379" width="43" style="98" customWidth="1"/>
    <col min="5380" max="5380" width="9.5703125" style="98" bestFit="1" customWidth="1"/>
    <col min="5381" max="5381" width="11" style="98" customWidth="1"/>
    <col min="5382" max="5382" width="10" style="98" customWidth="1"/>
    <col min="5383" max="5383" width="8.85546875" style="98"/>
    <col min="5384" max="5384" width="14" style="98" customWidth="1"/>
    <col min="5385" max="5385" width="16.5703125" style="98" customWidth="1"/>
    <col min="5386" max="5624" width="8.85546875" style="98"/>
    <col min="5625" max="5625" width="1.5703125" style="98" bestFit="1" customWidth="1"/>
    <col min="5626" max="5626" width="14.85546875" style="98" customWidth="1"/>
    <col min="5627" max="5627" width="23.42578125" style="98" customWidth="1"/>
    <col min="5628" max="5628" width="78" style="98" customWidth="1"/>
    <col min="5629" max="5629" width="11" style="98" customWidth="1"/>
    <col min="5630" max="5630" width="12.85546875" style="98" customWidth="1"/>
    <col min="5631" max="5631" width="21.5703125" style="98" customWidth="1"/>
    <col min="5632" max="5632" width="15.5703125" style="98" customWidth="1"/>
    <col min="5633" max="5633" width="14.5703125" style="98" customWidth="1"/>
    <col min="5634" max="5634" width="19.42578125" style="98" customWidth="1"/>
    <col min="5635" max="5635" width="43" style="98" customWidth="1"/>
    <col min="5636" max="5636" width="9.5703125" style="98" bestFit="1" customWidth="1"/>
    <col min="5637" max="5637" width="11" style="98" customWidth="1"/>
    <col min="5638" max="5638" width="10" style="98" customWidth="1"/>
    <col min="5639" max="5639" width="8.85546875" style="98"/>
    <col min="5640" max="5640" width="14" style="98" customWidth="1"/>
    <col min="5641" max="5641" width="16.5703125" style="98" customWidth="1"/>
    <col min="5642" max="5880" width="8.85546875" style="98"/>
    <col min="5881" max="5881" width="1.5703125" style="98" bestFit="1" customWidth="1"/>
    <col min="5882" max="5882" width="14.85546875" style="98" customWidth="1"/>
    <col min="5883" max="5883" width="23.42578125" style="98" customWidth="1"/>
    <col min="5884" max="5884" width="78" style="98" customWidth="1"/>
    <col min="5885" max="5885" width="11" style="98" customWidth="1"/>
    <col min="5886" max="5886" width="12.85546875" style="98" customWidth="1"/>
    <col min="5887" max="5887" width="21.5703125" style="98" customWidth="1"/>
    <col min="5888" max="5888" width="15.5703125" style="98" customWidth="1"/>
    <col min="5889" max="5889" width="14.5703125" style="98" customWidth="1"/>
    <col min="5890" max="5890" width="19.42578125" style="98" customWidth="1"/>
    <col min="5891" max="5891" width="43" style="98" customWidth="1"/>
    <col min="5892" max="5892" width="9.5703125" style="98" bestFit="1" customWidth="1"/>
    <col min="5893" max="5893" width="11" style="98" customWidth="1"/>
    <col min="5894" max="5894" width="10" style="98" customWidth="1"/>
    <col min="5895" max="5895" width="8.85546875" style="98"/>
    <col min="5896" max="5896" width="14" style="98" customWidth="1"/>
    <col min="5897" max="5897" width="16.5703125" style="98" customWidth="1"/>
    <col min="5898" max="6136" width="8.85546875" style="98"/>
    <col min="6137" max="6137" width="1.5703125" style="98" bestFit="1" customWidth="1"/>
    <col min="6138" max="6138" width="14.85546875" style="98" customWidth="1"/>
    <col min="6139" max="6139" width="23.42578125" style="98" customWidth="1"/>
    <col min="6140" max="6140" width="78" style="98" customWidth="1"/>
    <col min="6141" max="6141" width="11" style="98" customWidth="1"/>
    <col min="6142" max="6142" width="12.85546875" style="98" customWidth="1"/>
    <col min="6143" max="6143" width="21.5703125" style="98" customWidth="1"/>
    <col min="6144" max="6144" width="15.5703125" style="98" customWidth="1"/>
    <col min="6145" max="6145" width="14.5703125" style="98" customWidth="1"/>
    <col min="6146" max="6146" width="19.42578125" style="98" customWidth="1"/>
    <col min="6147" max="6147" width="43" style="98" customWidth="1"/>
    <col min="6148" max="6148" width="9.5703125" style="98" bestFit="1" customWidth="1"/>
    <col min="6149" max="6149" width="11" style="98" customWidth="1"/>
    <col min="6150" max="6150" width="10" style="98" customWidth="1"/>
    <col min="6151" max="6151" width="8.85546875" style="98"/>
    <col min="6152" max="6152" width="14" style="98" customWidth="1"/>
    <col min="6153" max="6153" width="16.5703125" style="98" customWidth="1"/>
    <col min="6154" max="6392" width="8.85546875" style="98"/>
    <col min="6393" max="6393" width="1.5703125" style="98" bestFit="1" customWidth="1"/>
    <col min="6394" max="6394" width="14.85546875" style="98" customWidth="1"/>
    <col min="6395" max="6395" width="23.42578125" style="98" customWidth="1"/>
    <col min="6396" max="6396" width="78" style="98" customWidth="1"/>
    <col min="6397" max="6397" width="11" style="98" customWidth="1"/>
    <col min="6398" max="6398" width="12.85546875" style="98" customWidth="1"/>
    <col min="6399" max="6399" width="21.5703125" style="98" customWidth="1"/>
    <col min="6400" max="6400" width="15.5703125" style="98" customWidth="1"/>
    <col min="6401" max="6401" width="14.5703125" style="98" customWidth="1"/>
    <col min="6402" max="6402" width="19.42578125" style="98" customWidth="1"/>
    <col min="6403" max="6403" width="43" style="98" customWidth="1"/>
    <col min="6404" max="6404" width="9.5703125" style="98" bestFit="1" customWidth="1"/>
    <col min="6405" max="6405" width="11" style="98" customWidth="1"/>
    <col min="6406" max="6406" width="10" style="98" customWidth="1"/>
    <col min="6407" max="6407" width="8.85546875" style="98"/>
    <col min="6408" max="6408" width="14" style="98" customWidth="1"/>
    <col min="6409" max="6409" width="16.5703125" style="98" customWidth="1"/>
    <col min="6410" max="6648" width="8.85546875" style="98"/>
    <col min="6649" max="6649" width="1.5703125" style="98" bestFit="1" customWidth="1"/>
    <col min="6650" max="6650" width="14.85546875" style="98" customWidth="1"/>
    <col min="6651" max="6651" width="23.42578125" style="98" customWidth="1"/>
    <col min="6652" max="6652" width="78" style="98" customWidth="1"/>
    <col min="6653" max="6653" width="11" style="98" customWidth="1"/>
    <col min="6654" max="6654" width="12.85546875" style="98" customWidth="1"/>
    <col min="6655" max="6655" width="21.5703125" style="98" customWidth="1"/>
    <col min="6656" max="6656" width="15.5703125" style="98" customWidth="1"/>
    <col min="6657" max="6657" width="14.5703125" style="98" customWidth="1"/>
    <col min="6658" max="6658" width="19.42578125" style="98" customWidth="1"/>
    <col min="6659" max="6659" width="43" style="98" customWidth="1"/>
    <col min="6660" max="6660" width="9.5703125" style="98" bestFit="1" customWidth="1"/>
    <col min="6661" max="6661" width="11" style="98" customWidth="1"/>
    <col min="6662" max="6662" width="10" style="98" customWidth="1"/>
    <col min="6663" max="6663" width="8.85546875" style="98"/>
    <col min="6664" max="6664" width="14" style="98" customWidth="1"/>
    <col min="6665" max="6665" width="16.5703125" style="98" customWidth="1"/>
    <col min="6666" max="6904" width="8.85546875" style="98"/>
    <col min="6905" max="6905" width="1.5703125" style="98" bestFit="1" customWidth="1"/>
    <col min="6906" max="6906" width="14.85546875" style="98" customWidth="1"/>
    <col min="6907" max="6907" width="23.42578125" style="98" customWidth="1"/>
    <col min="6908" max="6908" width="78" style="98" customWidth="1"/>
    <col min="6909" max="6909" width="11" style="98" customWidth="1"/>
    <col min="6910" max="6910" width="12.85546875" style="98" customWidth="1"/>
    <col min="6911" max="6911" width="21.5703125" style="98" customWidth="1"/>
    <col min="6912" max="6912" width="15.5703125" style="98" customWidth="1"/>
    <col min="6913" max="6913" width="14.5703125" style="98" customWidth="1"/>
    <col min="6914" max="6914" width="19.42578125" style="98" customWidth="1"/>
    <col min="6915" max="6915" width="43" style="98" customWidth="1"/>
    <col min="6916" max="6916" width="9.5703125" style="98" bestFit="1" customWidth="1"/>
    <col min="6917" max="6917" width="11" style="98" customWidth="1"/>
    <col min="6918" max="6918" width="10" style="98" customWidth="1"/>
    <col min="6919" max="6919" width="8.85546875" style="98"/>
    <col min="6920" max="6920" width="14" style="98" customWidth="1"/>
    <col min="6921" max="6921" width="16.5703125" style="98" customWidth="1"/>
    <col min="6922" max="7160" width="8.85546875" style="98"/>
    <col min="7161" max="7161" width="1.5703125" style="98" bestFit="1" customWidth="1"/>
    <col min="7162" max="7162" width="14.85546875" style="98" customWidth="1"/>
    <col min="7163" max="7163" width="23.42578125" style="98" customWidth="1"/>
    <col min="7164" max="7164" width="78" style="98" customWidth="1"/>
    <col min="7165" max="7165" width="11" style="98" customWidth="1"/>
    <col min="7166" max="7166" width="12.85546875" style="98" customWidth="1"/>
    <col min="7167" max="7167" width="21.5703125" style="98" customWidth="1"/>
    <col min="7168" max="7168" width="15.5703125" style="98" customWidth="1"/>
    <col min="7169" max="7169" width="14.5703125" style="98" customWidth="1"/>
    <col min="7170" max="7170" width="19.42578125" style="98" customWidth="1"/>
    <col min="7171" max="7171" width="43" style="98" customWidth="1"/>
    <col min="7172" max="7172" width="9.5703125" style="98" bestFit="1" customWidth="1"/>
    <col min="7173" max="7173" width="11" style="98" customWidth="1"/>
    <col min="7174" max="7174" width="10" style="98" customWidth="1"/>
    <col min="7175" max="7175" width="8.85546875" style="98"/>
    <col min="7176" max="7176" width="14" style="98" customWidth="1"/>
    <col min="7177" max="7177" width="16.5703125" style="98" customWidth="1"/>
    <col min="7178" max="7416" width="8.85546875" style="98"/>
    <col min="7417" max="7417" width="1.5703125" style="98" bestFit="1" customWidth="1"/>
    <col min="7418" max="7418" width="14.85546875" style="98" customWidth="1"/>
    <col min="7419" max="7419" width="23.42578125" style="98" customWidth="1"/>
    <col min="7420" max="7420" width="78" style="98" customWidth="1"/>
    <col min="7421" max="7421" width="11" style="98" customWidth="1"/>
    <col min="7422" max="7422" width="12.85546875" style="98" customWidth="1"/>
    <col min="7423" max="7423" width="21.5703125" style="98" customWidth="1"/>
    <col min="7424" max="7424" width="15.5703125" style="98" customWidth="1"/>
    <col min="7425" max="7425" width="14.5703125" style="98" customWidth="1"/>
    <col min="7426" max="7426" width="19.42578125" style="98" customWidth="1"/>
    <col min="7427" max="7427" width="43" style="98" customWidth="1"/>
    <col min="7428" max="7428" width="9.5703125" style="98" bestFit="1" customWidth="1"/>
    <col min="7429" max="7429" width="11" style="98" customWidth="1"/>
    <col min="7430" max="7430" width="10" style="98" customWidth="1"/>
    <col min="7431" max="7431" width="8.85546875" style="98"/>
    <col min="7432" max="7432" width="14" style="98" customWidth="1"/>
    <col min="7433" max="7433" width="16.5703125" style="98" customWidth="1"/>
    <col min="7434" max="7672" width="8.85546875" style="98"/>
    <col min="7673" max="7673" width="1.5703125" style="98" bestFit="1" customWidth="1"/>
    <col min="7674" max="7674" width="14.85546875" style="98" customWidth="1"/>
    <col min="7675" max="7675" width="23.42578125" style="98" customWidth="1"/>
    <col min="7676" max="7676" width="78" style="98" customWidth="1"/>
    <col min="7677" max="7677" width="11" style="98" customWidth="1"/>
    <col min="7678" max="7678" width="12.85546875" style="98" customWidth="1"/>
    <col min="7679" max="7679" width="21.5703125" style="98" customWidth="1"/>
    <col min="7680" max="7680" width="15.5703125" style="98" customWidth="1"/>
    <col min="7681" max="7681" width="14.5703125" style="98" customWidth="1"/>
    <col min="7682" max="7682" width="19.42578125" style="98" customWidth="1"/>
    <col min="7683" max="7683" width="43" style="98" customWidth="1"/>
    <col min="7684" max="7684" width="9.5703125" style="98" bestFit="1" customWidth="1"/>
    <col min="7685" max="7685" width="11" style="98" customWidth="1"/>
    <col min="7686" max="7686" width="10" style="98" customWidth="1"/>
    <col min="7687" max="7687" width="8.85546875" style="98"/>
    <col min="7688" max="7688" width="14" style="98" customWidth="1"/>
    <col min="7689" max="7689" width="16.5703125" style="98" customWidth="1"/>
    <col min="7690" max="7928" width="8.85546875" style="98"/>
    <col min="7929" max="7929" width="1.5703125" style="98" bestFit="1" customWidth="1"/>
    <col min="7930" max="7930" width="14.85546875" style="98" customWidth="1"/>
    <col min="7931" max="7931" width="23.42578125" style="98" customWidth="1"/>
    <col min="7932" max="7932" width="78" style="98" customWidth="1"/>
    <col min="7933" max="7933" width="11" style="98" customWidth="1"/>
    <col min="7934" max="7934" width="12.85546875" style="98" customWidth="1"/>
    <col min="7935" max="7935" width="21.5703125" style="98" customWidth="1"/>
    <col min="7936" max="7936" width="15.5703125" style="98" customWidth="1"/>
    <col min="7937" max="7937" width="14.5703125" style="98" customWidth="1"/>
    <col min="7938" max="7938" width="19.42578125" style="98" customWidth="1"/>
    <col min="7939" max="7939" width="43" style="98" customWidth="1"/>
    <col min="7940" max="7940" width="9.5703125" style="98" bestFit="1" customWidth="1"/>
    <col min="7941" max="7941" width="11" style="98" customWidth="1"/>
    <col min="7942" max="7942" width="10" style="98" customWidth="1"/>
    <col min="7943" max="7943" width="8.85546875" style="98"/>
    <col min="7944" max="7944" width="14" style="98" customWidth="1"/>
    <col min="7945" max="7945" width="16.5703125" style="98" customWidth="1"/>
    <col min="7946" max="8184" width="8.85546875" style="98"/>
    <col min="8185" max="8185" width="1.5703125" style="98" bestFit="1" customWidth="1"/>
    <col min="8186" max="8186" width="14.85546875" style="98" customWidth="1"/>
    <col min="8187" max="8187" width="23.42578125" style="98" customWidth="1"/>
    <col min="8188" max="8188" width="78" style="98" customWidth="1"/>
    <col min="8189" max="8189" width="11" style="98" customWidth="1"/>
    <col min="8190" max="8190" width="12.85546875" style="98" customWidth="1"/>
    <col min="8191" max="8191" width="21.5703125" style="98" customWidth="1"/>
    <col min="8192" max="8192" width="15.5703125" style="98" customWidth="1"/>
    <col min="8193" max="8193" width="14.5703125" style="98" customWidth="1"/>
    <col min="8194" max="8194" width="19.42578125" style="98" customWidth="1"/>
    <col min="8195" max="8195" width="43" style="98" customWidth="1"/>
    <col min="8196" max="8196" width="9.5703125" style="98" bestFit="1" customWidth="1"/>
    <col min="8197" max="8197" width="11" style="98" customWidth="1"/>
    <col min="8198" max="8198" width="10" style="98" customWidth="1"/>
    <col min="8199" max="8199" width="8.85546875" style="98"/>
    <col min="8200" max="8200" width="14" style="98" customWidth="1"/>
    <col min="8201" max="8201" width="16.5703125" style="98" customWidth="1"/>
    <col min="8202" max="8440" width="8.85546875" style="98"/>
    <col min="8441" max="8441" width="1.5703125" style="98" bestFit="1" customWidth="1"/>
    <col min="8442" max="8442" width="14.85546875" style="98" customWidth="1"/>
    <col min="8443" max="8443" width="23.42578125" style="98" customWidth="1"/>
    <col min="8444" max="8444" width="78" style="98" customWidth="1"/>
    <col min="8445" max="8445" width="11" style="98" customWidth="1"/>
    <col min="8446" max="8446" width="12.85546875" style="98" customWidth="1"/>
    <col min="8447" max="8447" width="21.5703125" style="98" customWidth="1"/>
    <col min="8448" max="8448" width="15.5703125" style="98" customWidth="1"/>
    <col min="8449" max="8449" width="14.5703125" style="98" customWidth="1"/>
    <col min="8450" max="8450" width="19.42578125" style="98" customWidth="1"/>
    <col min="8451" max="8451" width="43" style="98" customWidth="1"/>
    <col min="8452" max="8452" width="9.5703125" style="98" bestFit="1" customWidth="1"/>
    <col min="8453" max="8453" width="11" style="98" customWidth="1"/>
    <col min="8454" max="8454" width="10" style="98" customWidth="1"/>
    <col min="8455" max="8455" width="8.85546875" style="98"/>
    <col min="8456" max="8456" width="14" style="98" customWidth="1"/>
    <col min="8457" max="8457" width="16.5703125" style="98" customWidth="1"/>
    <col min="8458" max="8696" width="8.85546875" style="98"/>
    <col min="8697" max="8697" width="1.5703125" style="98" bestFit="1" customWidth="1"/>
    <col min="8698" max="8698" width="14.85546875" style="98" customWidth="1"/>
    <col min="8699" max="8699" width="23.42578125" style="98" customWidth="1"/>
    <col min="8700" max="8700" width="78" style="98" customWidth="1"/>
    <col min="8701" max="8701" width="11" style="98" customWidth="1"/>
    <col min="8702" max="8702" width="12.85546875" style="98" customWidth="1"/>
    <col min="8703" max="8703" width="21.5703125" style="98" customWidth="1"/>
    <col min="8704" max="8704" width="15.5703125" style="98" customWidth="1"/>
    <col min="8705" max="8705" width="14.5703125" style="98" customWidth="1"/>
    <col min="8706" max="8706" width="19.42578125" style="98" customWidth="1"/>
    <col min="8707" max="8707" width="43" style="98" customWidth="1"/>
    <col min="8708" max="8708" width="9.5703125" style="98" bestFit="1" customWidth="1"/>
    <col min="8709" max="8709" width="11" style="98" customWidth="1"/>
    <col min="8710" max="8710" width="10" style="98" customWidth="1"/>
    <col min="8711" max="8711" width="8.85546875" style="98"/>
    <col min="8712" max="8712" width="14" style="98" customWidth="1"/>
    <col min="8713" max="8713" width="16.5703125" style="98" customWidth="1"/>
    <col min="8714" max="8952" width="8.85546875" style="98"/>
    <col min="8953" max="8953" width="1.5703125" style="98" bestFit="1" customWidth="1"/>
    <col min="8954" max="8954" width="14.85546875" style="98" customWidth="1"/>
    <col min="8955" max="8955" width="23.42578125" style="98" customWidth="1"/>
    <col min="8956" max="8956" width="78" style="98" customWidth="1"/>
    <col min="8957" max="8957" width="11" style="98" customWidth="1"/>
    <col min="8958" max="8958" width="12.85546875" style="98" customWidth="1"/>
    <col min="8959" max="8959" width="21.5703125" style="98" customWidth="1"/>
    <col min="8960" max="8960" width="15.5703125" style="98" customWidth="1"/>
    <col min="8961" max="8961" width="14.5703125" style="98" customWidth="1"/>
    <col min="8962" max="8962" width="19.42578125" style="98" customWidth="1"/>
    <col min="8963" max="8963" width="43" style="98" customWidth="1"/>
    <col min="8964" max="8964" width="9.5703125" style="98" bestFit="1" customWidth="1"/>
    <col min="8965" max="8965" width="11" style="98" customWidth="1"/>
    <col min="8966" max="8966" width="10" style="98" customWidth="1"/>
    <col min="8967" max="8967" width="8.85546875" style="98"/>
    <col min="8968" max="8968" width="14" style="98" customWidth="1"/>
    <col min="8969" max="8969" width="16.5703125" style="98" customWidth="1"/>
    <col min="8970" max="9208" width="8.85546875" style="98"/>
    <col min="9209" max="9209" width="1.5703125" style="98" bestFit="1" customWidth="1"/>
    <col min="9210" max="9210" width="14.85546875" style="98" customWidth="1"/>
    <col min="9211" max="9211" width="23.42578125" style="98" customWidth="1"/>
    <col min="9212" max="9212" width="78" style="98" customWidth="1"/>
    <col min="9213" max="9213" width="11" style="98" customWidth="1"/>
    <col min="9214" max="9214" width="12.85546875" style="98" customWidth="1"/>
    <col min="9215" max="9215" width="21.5703125" style="98" customWidth="1"/>
    <col min="9216" max="9216" width="15.5703125" style="98" customWidth="1"/>
    <col min="9217" max="9217" width="14.5703125" style="98" customWidth="1"/>
    <col min="9218" max="9218" width="19.42578125" style="98" customWidth="1"/>
    <col min="9219" max="9219" width="43" style="98" customWidth="1"/>
    <col min="9220" max="9220" width="9.5703125" style="98" bestFit="1" customWidth="1"/>
    <col min="9221" max="9221" width="11" style="98" customWidth="1"/>
    <col min="9222" max="9222" width="10" style="98" customWidth="1"/>
    <col min="9223" max="9223" width="8.85546875" style="98"/>
    <col min="9224" max="9224" width="14" style="98" customWidth="1"/>
    <col min="9225" max="9225" width="16.5703125" style="98" customWidth="1"/>
    <col min="9226" max="9464" width="8.85546875" style="98"/>
    <col min="9465" max="9465" width="1.5703125" style="98" bestFit="1" customWidth="1"/>
    <col min="9466" max="9466" width="14.85546875" style="98" customWidth="1"/>
    <col min="9467" max="9467" width="23.42578125" style="98" customWidth="1"/>
    <col min="9468" max="9468" width="78" style="98" customWidth="1"/>
    <col min="9469" max="9469" width="11" style="98" customWidth="1"/>
    <col min="9470" max="9470" width="12.85546875" style="98" customWidth="1"/>
    <col min="9471" max="9471" width="21.5703125" style="98" customWidth="1"/>
    <col min="9472" max="9472" width="15.5703125" style="98" customWidth="1"/>
    <col min="9473" max="9473" width="14.5703125" style="98" customWidth="1"/>
    <col min="9474" max="9474" width="19.42578125" style="98" customWidth="1"/>
    <col min="9475" max="9475" width="43" style="98" customWidth="1"/>
    <col min="9476" max="9476" width="9.5703125" style="98" bestFit="1" customWidth="1"/>
    <col min="9477" max="9477" width="11" style="98" customWidth="1"/>
    <col min="9478" max="9478" width="10" style="98" customWidth="1"/>
    <col min="9479" max="9479" width="8.85546875" style="98"/>
    <col min="9480" max="9480" width="14" style="98" customWidth="1"/>
    <col min="9481" max="9481" width="16.5703125" style="98" customWidth="1"/>
    <col min="9482" max="9720" width="8.85546875" style="98"/>
    <col min="9721" max="9721" width="1.5703125" style="98" bestFit="1" customWidth="1"/>
    <col min="9722" max="9722" width="14.85546875" style="98" customWidth="1"/>
    <col min="9723" max="9723" width="23.42578125" style="98" customWidth="1"/>
    <col min="9724" max="9724" width="78" style="98" customWidth="1"/>
    <col min="9725" max="9725" width="11" style="98" customWidth="1"/>
    <col min="9726" max="9726" width="12.85546875" style="98" customWidth="1"/>
    <col min="9727" max="9727" width="21.5703125" style="98" customWidth="1"/>
    <col min="9728" max="9728" width="15.5703125" style="98" customWidth="1"/>
    <col min="9729" max="9729" width="14.5703125" style="98" customWidth="1"/>
    <col min="9730" max="9730" width="19.42578125" style="98" customWidth="1"/>
    <col min="9731" max="9731" width="43" style="98" customWidth="1"/>
    <col min="9732" max="9732" width="9.5703125" style="98" bestFit="1" customWidth="1"/>
    <col min="9733" max="9733" width="11" style="98" customWidth="1"/>
    <col min="9734" max="9734" width="10" style="98" customWidth="1"/>
    <col min="9735" max="9735" width="8.85546875" style="98"/>
    <col min="9736" max="9736" width="14" style="98" customWidth="1"/>
    <col min="9737" max="9737" width="16.5703125" style="98" customWidth="1"/>
    <col min="9738" max="9976" width="8.85546875" style="98"/>
    <col min="9977" max="9977" width="1.5703125" style="98" bestFit="1" customWidth="1"/>
    <col min="9978" max="9978" width="14.85546875" style="98" customWidth="1"/>
    <col min="9979" max="9979" width="23.42578125" style="98" customWidth="1"/>
    <col min="9980" max="9980" width="78" style="98" customWidth="1"/>
    <col min="9981" max="9981" width="11" style="98" customWidth="1"/>
    <col min="9982" max="9982" width="12.85546875" style="98" customWidth="1"/>
    <col min="9983" max="9983" width="21.5703125" style="98" customWidth="1"/>
    <col min="9984" max="9984" width="15.5703125" style="98" customWidth="1"/>
    <col min="9985" max="9985" width="14.5703125" style="98" customWidth="1"/>
    <col min="9986" max="9986" width="19.42578125" style="98" customWidth="1"/>
    <col min="9987" max="9987" width="43" style="98" customWidth="1"/>
    <col min="9988" max="9988" width="9.5703125" style="98" bestFit="1" customWidth="1"/>
    <col min="9989" max="9989" width="11" style="98" customWidth="1"/>
    <col min="9990" max="9990" width="10" style="98" customWidth="1"/>
    <col min="9991" max="9991" width="8.85546875" style="98"/>
    <col min="9992" max="9992" width="14" style="98" customWidth="1"/>
    <col min="9993" max="9993" width="16.5703125" style="98" customWidth="1"/>
    <col min="9994" max="10232" width="8.85546875" style="98"/>
    <col min="10233" max="10233" width="1.5703125" style="98" bestFit="1" customWidth="1"/>
    <col min="10234" max="10234" width="14.85546875" style="98" customWidth="1"/>
    <col min="10235" max="10235" width="23.42578125" style="98" customWidth="1"/>
    <col min="10236" max="10236" width="78" style="98" customWidth="1"/>
    <col min="10237" max="10237" width="11" style="98" customWidth="1"/>
    <col min="10238" max="10238" width="12.85546875" style="98" customWidth="1"/>
    <col min="10239" max="10239" width="21.5703125" style="98" customWidth="1"/>
    <col min="10240" max="10240" width="15.5703125" style="98" customWidth="1"/>
    <col min="10241" max="10241" width="14.5703125" style="98" customWidth="1"/>
    <col min="10242" max="10242" width="19.42578125" style="98" customWidth="1"/>
    <col min="10243" max="10243" width="43" style="98" customWidth="1"/>
    <col min="10244" max="10244" width="9.5703125" style="98" bestFit="1" customWidth="1"/>
    <col min="10245" max="10245" width="11" style="98" customWidth="1"/>
    <col min="10246" max="10246" width="10" style="98" customWidth="1"/>
    <col min="10247" max="10247" width="8.85546875" style="98"/>
    <col min="10248" max="10248" width="14" style="98" customWidth="1"/>
    <col min="10249" max="10249" width="16.5703125" style="98" customWidth="1"/>
    <col min="10250" max="10488" width="8.85546875" style="98"/>
    <col min="10489" max="10489" width="1.5703125" style="98" bestFit="1" customWidth="1"/>
    <col min="10490" max="10490" width="14.85546875" style="98" customWidth="1"/>
    <col min="10491" max="10491" width="23.42578125" style="98" customWidth="1"/>
    <col min="10492" max="10492" width="78" style="98" customWidth="1"/>
    <col min="10493" max="10493" width="11" style="98" customWidth="1"/>
    <col min="10494" max="10494" width="12.85546875" style="98" customWidth="1"/>
    <col min="10495" max="10495" width="21.5703125" style="98" customWidth="1"/>
    <col min="10496" max="10496" width="15.5703125" style="98" customWidth="1"/>
    <col min="10497" max="10497" width="14.5703125" style="98" customWidth="1"/>
    <col min="10498" max="10498" width="19.42578125" style="98" customWidth="1"/>
    <col min="10499" max="10499" width="43" style="98" customWidth="1"/>
    <col min="10500" max="10500" width="9.5703125" style="98" bestFit="1" customWidth="1"/>
    <col min="10501" max="10501" width="11" style="98" customWidth="1"/>
    <col min="10502" max="10502" width="10" style="98" customWidth="1"/>
    <col min="10503" max="10503" width="8.85546875" style="98"/>
    <col min="10504" max="10504" width="14" style="98" customWidth="1"/>
    <col min="10505" max="10505" width="16.5703125" style="98" customWidth="1"/>
    <col min="10506" max="10744" width="8.85546875" style="98"/>
    <col min="10745" max="10745" width="1.5703125" style="98" bestFit="1" customWidth="1"/>
    <col min="10746" max="10746" width="14.85546875" style="98" customWidth="1"/>
    <col min="10747" max="10747" width="23.42578125" style="98" customWidth="1"/>
    <col min="10748" max="10748" width="78" style="98" customWidth="1"/>
    <col min="10749" max="10749" width="11" style="98" customWidth="1"/>
    <col min="10750" max="10750" width="12.85546875" style="98" customWidth="1"/>
    <col min="10751" max="10751" width="21.5703125" style="98" customWidth="1"/>
    <col min="10752" max="10752" width="15.5703125" style="98" customWidth="1"/>
    <col min="10753" max="10753" width="14.5703125" style="98" customWidth="1"/>
    <col min="10754" max="10754" width="19.42578125" style="98" customWidth="1"/>
    <col min="10755" max="10755" width="43" style="98" customWidth="1"/>
    <col min="10756" max="10756" width="9.5703125" style="98" bestFit="1" customWidth="1"/>
    <col min="10757" max="10757" width="11" style="98" customWidth="1"/>
    <col min="10758" max="10758" width="10" style="98" customWidth="1"/>
    <col min="10759" max="10759" width="8.85546875" style="98"/>
    <col min="10760" max="10760" width="14" style="98" customWidth="1"/>
    <col min="10761" max="10761" width="16.5703125" style="98" customWidth="1"/>
    <col min="10762" max="11000" width="8.85546875" style="98"/>
    <col min="11001" max="11001" width="1.5703125" style="98" bestFit="1" customWidth="1"/>
    <col min="11002" max="11002" width="14.85546875" style="98" customWidth="1"/>
    <col min="11003" max="11003" width="23.42578125" style="98" customWidth="1"/>
    <col min="11004" max="11004" width="78" style="98" customWidth="1"/>
    <col min="11005" max="11005" width="11" style="98" customWidth="1"/>
    <col min="11006" max="11006" width="12.85546875" style="98" customWidth="1"/>
    <col min="11007" max="11007" width="21.5703125" style="98" customWidth="1"/>
    <col min="11008" max="11008" width="15.5703125" style="98" customWidth="1"/>
    <col min="11009" max="11009" width="14.5703125" style="98" customWidth="1"/>
    <col min="11010" max="11010" width="19.42578125" style="98" customWidth="1"/>
    <col min="11011" max="11011" width="43" style="98" customWidth="1"/>
    <col min="11012" max="11012" width="9.5703125" style="98" bestFit="1" customWidth="1"/>
    <col min="11013" max="11013" width="11" style="98" customWidth="1"/>
    <col min="11014" max="11014" width="10" style="98" customWidth="1"/>
    <col min="11015" max="11015" width="8.85546875" style="98"/>
    <col min="11016" max="11016" width="14" style="98" customWidth="1"/>
    <col min="11017" max="11017" width="16.5703125" style="98" customWidth="1"/>
    <col min="11018" max="11256" width="8.85546875" style="98"/>
    <col min="11257" max="11257" width="1.5703125" style="98" bestFit="1" customWidth="1"/>
    <col min="11258" max="11258" width="14.85546875" style="98" customWidth="1"/>
    <col min="11259" max="11259" width="23.42578125" style="98" customWidth="1"/>
    <col min="11260" max="11260" width="78" style="98" customWidth="1"/>
    <col min="11261" max="11261" width="11" style="98" customWidth="1"/>
    <col min="11262" max="11262" width="12.85546875" style="98" customWidth="1"/>
    <col min="11263" max="11263" width="21.5703125" style="98" customWidth="1"/>
    <col min="11264" max="11264" width="15.5703125" style="98" customWidth="1"/>
    <col min="11265" max="11265" width="14.5703125" style="98" customWidth="1"/>
    <col min="11266" max="11266" width="19.42578125" style="98" customWidth="1"/>
    <col min="11267" max="11267" width="43" style="98" customWidth="1"/>
    <col min="11268" max="11268" width="9.5703125" style="98" bestFit="1" customWidth="1"/>
    <col min="11269" max="11269" width="11" style="98" customWidth="1"/>
    <col min="11270" max="11270" width="10" style="98" customWidth="1"/>
    <col min="11271" max="11271" width="8.85546875" style="98"/>
    <col min="11272" max="11272" width="14" style="98" customWidth="1"/>
    <col min="11273" max="11273" width="16.5703125" style="98" customWidth="1"/>
    <col min="11274" max="11512" width="8.85546875" style="98"/>
    <col min="11513" max="11513" width="1.5703125" style="98" bestFit="1" customWidth="1"/>
    <col min="11514" max="11514" width="14.85546875" style="98" customWidth="1"/>
    <col min="11515" max="11515" width="23.42578125" style="98" customWidth="1"/>
    <col min="11516" max="11516" width="78" style="98" customWidth="1"/>
    <col min="11517" max="11517" width="11" style="98" customWidth="1"/>
    <col min="11518" max="11518" width="12.85546875" style="98" customWidth="1"/>
    <col min="11519" max="11519" width="21.5703125" style="98" customWidth="1"/>
    <col min="11520" max="11520" width="15.5703125" style="98" customWidth="1"/>
    <col min="11521" max="11521" width="14.5703125" style="98" customWidth="1"/>
    <col min="11522" max="11522" width="19.42578125" style="98" customWidth="1"/>
    <col min="11523" max="11523" width="43" style="98" customWidth="1"/>
    <col min="11524" max="11524" width="9.5703125" style="98" bestFit="1" customWidth="1"/>
    <col min="11525" max="11525" width="11" style="98" customWidth="1"/>
    <col min="11526" max="11526" width="10" style="98" customWidth="1"/>
    <col min="11527" max="11527" width="8.85546875" style="98"/>
    <col min="11528" max="11528" width="14" style="98" customWidth="1"/>
    <col min="11529" max="11529" width="16.5703125" style="98" customWidth="1"/>
    <col min="11530" max="11768" width="8.85546875" style="98"/>
    <col min="11769" max="11769" width="1.5703125" style="98" bestFit="1" customWidth="1"/>
    <col min="11770" max="11770" width="14.85546875" style="98" customWidth="1"/>
    <col min="11771" max="11771" width="23.42578125" style="98" customWidth="1"/>
    <col min="11772" max="11772" width="78" style="98" customWidth="1"/>
    <col min="11773" max="11773" width="11" style="98" customWidth="1"/>
    <col min="11774" max="11774" width="12.85546875" style="98" customWidth="1"/>
    <col min="11775" max="11775" width="21.5703125" style="98" customWidth="1"/>
    <col min="11776" max="11776" width="15.5703125" style="98" customWidth="1"/>
    <col min="11777" max="11777" width="14.5703125" style="98" customWidth="1"/>
    <col min="11778" max="11778" width="19.42578125" style="98" customWidth="1"/>
    <col min="11779" max="11779" width="43" style="98" customWidth="1"/>
    <col min="11780" max="11780" width="9.5703125" style="98" bestFit="1" customWidth="1"/>
    <col min="11781" max="11781" width="11" style="98" customWidth="1"/>
    <col min="11782" max="11782" width="10" style="98" customWidth="1"/>
    <col min="11783" max="11783" width="8.85546875" style="98"/>
    <col min="11784" max="11784" width="14" style="98" customWidth="1"/>
    <col min="11785" max="11785" width="16.5703125" style="98" customWidth="1"/>
    <col min="11786" max="12024" width="8.85546875" style="98"/>
    <col min="12025" max="12025" width="1.5703125" style="98" bestFit="1" customWidth="1"/>
    <col min="12026" max="12026" width="14.85546875" style="98" customWidth="1"/>
    <col min="12027" max="12027" width="23.42578125" style="98" customWidth="1"/>
    <col min="12028" max="12028" width="78" style="98" customWidth="1"/>
    <col min="12029" max="12029" width="11" style="98" customWidth="1"/>
    <col min="12030" max="12030" width="12.85546875" style="98" customWidth="1"/>
    <col min="12031" max="12031" width="21.5703125" style="98" customWidth="1"/>
    <col min="12032" max="12032" width="15.5703125" style="98" customWidth="1"/>
    <col min="12033" max="12033" width="14.5703125" style="98" customWidth="1"/>
    <col min="12034" max="12034" width="19.42578125" style="98" customWidth="1"/>
    <col min="12035" max="12035" width="43" style="98" customWidth="1"/>
    <col min="12036" max="12036" width="9.5703125" style="98" bestFit="1" customWidth="1"/>
    <col min="12037" max="12037" width="11" style="98" customWidth="1"/>
    <col min="12038" max="12038" width="10" style="98" customWidth="1"/>
    <col min="12039" max="12039" width="8.85546875" style="98"/>
    <col min="12040" max="12040" width="14" style="98" customWidth="1"/>
    <col min="12041" max="12041" width="16.5703125" style="98" customWidth="1"/>
    <col min="12042" max="12280" width="8.85546875" style="98"/>
    <col min="12281" max="12281" width="1.5703125" style="98" bestFit="1" customWidth="1"/>
    <col min="12282" max="12282" width="14.85546875" style="98" customWidth="1"/>
    <col min="12283" max="12283" width="23.42578125" style="98" customWidth="1"/>
    <col min="12284" max="12284" width="78" style="98" customWidth="1"/>
    <col min="12285" max="12285" width="11" style="98" customWidth="1"/>
    <col min="12286" max="12286" width="12.85546875" style="98" customWidth="1"/>
    <col min="12287" max="12287" width="21.5703125" style="98" customWidth="1"/>
    <col min="12288" max="12288" width="15.5703125" style="98" customWidth="1"/>
    <col min="12289" max="12289" width="14.5703125" style="98" customWidth="1"/>
    <col min="12290" max="12290" width="19.42578125" style="98" customWidth="1"/>
    <col min="12291" max="12291" width="43" style="98" customWidth="1"/>
    <col min="12292" max="12292" width="9.5703125" style="98" bestFit="1" customWidth="1"/>
    <col min="12293" max="12293" width="11" style="98" customWidth="1"/>
    <col min="12294" max="12294" width="10" style="98" customWidth="1"/>
    <col min="12295" max="12295" width="8.85546875" style="98"/>
    <col min="12296" max="12296" width="14" style="98" customWidth="1"/>
    <col min="12297" max="12297" width="16.5703125" style="98" customWidth="1"/>
    <col min="12298" max="12536" width="8.85546875" style="98"/>
    <col min="12537" max="12537" width="1.5703125" style="98" bestFit="1" customWidth="1"/>
    <col min="12538" max="12538" width="14.85546875" style="98" customWidth="1"/>
    <col min="12539" max="12539" width="23.42578125" style="98" customWidth="1"/>
    <col min="12540" max="12540" width="78" style="98" customWidth="1"/>
    <col min="12541" max="12541" width="11" style="98" customWidth="1"/>
    <col min="12542" max="12542" width="12.85546875" style="98" customWidth="1"/>
    <col min="12543" max="12543" width="21.5703125" style="98" customWidth="1"/>
    <col min="12544" max="12544" width="15.5703125" style="98" customWidth="1"/>
    <col min="12545" max="12545" width="14.5703125" style="98" customWidth="1"/>
    <col min="12546" max="12546" width="19.42578125" style="98" customWidth="1"/>
    <col min="12547" max="12547" width="43" style="98" customWidth="1"/>
    <col min="12548" max="12548" width="9.5703125" style="98" bestFit="1" customWidth="1"/>
    <col min="12549" max="12549" width="11" style="98" customWidth="1"/>
    <col min="12550" max="12550" width="10" style="98" customWidth="1"/>
    <col min="12551" max="12551" width="8.85546875" style="98"/>
    <col min="12552" max="12552" width="14" style="98" customWidth="1"/>
    <col min="12553" max="12553" width="16.5703125" style="98" customWidth="1"/>
    <col min="12554" max="12792" width="8.85546875" style="98"/>
    <col min="12793" max="12793" width="1.5703125" style="98" bestFit="1" customWidth="1"/>
    <col min="12794" max="12794" width="14.85546875" style="98" customWidth="1"/>
    <col min="12795" max="12795" width="23.42578125" style="98" customWidth="1"/>
    <col min="12796" max="12796" width="78" style="98" customWidth="1"/>
    <col min="12797" max="12797" width="11" style="98" customWidth="1"/>
    <col min="12798" max="12798" width="12.85546875" style="98" customWidth="1"/>
    <col min="12799" max="12799" width="21.5703125" style="98" customWidth="1"/>
    <col min="12800" max="12800" width="15.5703125" style="98" customWidth="1"/>
    <col min="12801" max="12801" width="14.5703125" style="98" customWidth="1"/>
    <col min="12802" max="12802" width="19.42578125" style="98" customWidth="1"/>
    <col min="12803" max="12803" width="43" style="98" customWidth="1"/>
    <col min="12804" max="12804" width="9.5703125" style="98" bestFit="1" customWidth="1"/>
    <col min="12805" max="12805" width="11" style="98" customWidth="1"/>
    <col min="12806" max="12806" width="10" style="98" customWidth="1"/>
    <col min="12807" max="12807" width="8.85546875" style="98"/>
    <col min="12808" max="12808" width="14" style="98" customWidth="1"/>
    <col min="12809" max="12809" width="16.5703125" style="98" customWidth="1"/>
    <col min="12810" max="13048" width="8.85546875" style="98"/>
    <col min="13049" max="13049" width="1.5703125" style="98" bestFit="1" customWidth="1"/>
    <col min="13050" max="13050" width="14.85546875" style="98" customWidth="1"/>
    <col min="13051" max="13051" width="23.42578125" style="98" customWidth="1"/>
    <col min="13052" max="13052" width="78" style="98" customWidth="1"/>
    <col min="13053" max="13053" width="11" style="98" customWidth="1"/>
    <col min="13054" max="13054" width="12.85546875" style="98" customWidth="1"/>
    <col min="13055" max="13055" width="21.5703125" style="98" customWidth="1"/>
    <col min="13056" max="13056" width="15.5703125" style="98" customWidth="1"/>
    <col min="13057" max="13057" width="14.5703125" style="98" customWidth="1"/>
    <col min="13058" max="13058" width="19.42578125" style="98" customWidth="1"/>
    <col min="13059" max="13059" width="43" style="98" customWidth="1"/>
    <col min="13060" max="13060" width="9.5703125" style="98" bestFit="1" customWidth="1"/>
    <col min="13061" max="13061" width="11" style="98" customWidth="1"/>
    <col min="13062" max="13062" width="10" style="98" customWidth="1"/>
    <col min="13063" max="13063" width="8.85546875" style="98"/>
    <col min="13064" max="13064" width="14" style="98" customWidth="1"/>
    <col min="13065" max="13065" width="16.5703125" style="98" customWidth="1"/>
    <col min="13066" max="13304" width="8.85546875" style="98"/>
    <col min="13305" max="13305" width="1.5703125" style="98" bestFit="1" customWidth="1"/>
    <col min="13306" max="13306" width="14.85546875" style="98" customWidth="1"/>
    <col min="13307" max="13307" width="23.42578125" style="98" customWidth="1"/>
    <col min="13308" max="13308" width="78" style="98" customWidth="1"/>
    <col min="13309" max="13309" width="11" style="98" customWidth="1"/>
    <col min="13310" max="13310" width="12.85546875" style="98" customWidth="1"/>
    <col min="13311" max="13311" width="21.5703125" style="98" customWidth="1"/>
    <col min="13312" max="13312" width="15.5703125" style="98" customWidth="1"/>
    <col min="13313" max="13313" width="14.5703125" style="98" customWidth="1"/>
    <col min="13314" max="13314" width="19.42578125" style="98" customWidth="1"/>
    <col min="13315" max="13315" width="43" style="98" customWidth="1"/>
    <col min="13316" max="13316" width="9.5703125" style="98" bestFit="1" customWidth="1"/>
    <col min="13317" max="13317" width="11" style="98" customWidth="1"/>
    <col min="13318" max="13318" width="10" style="98" customWidth="1"/>
    <col min="13319" max="13319" width="8.85546875" style="98"/>
    <col min="13320" max="13320" width="14" style="98" customWidth="1"/>
    <col min="13321" max="13321" width="16.5703125" style="98" customWidth="1"/>
    <col min="13322" max="13560" width="8.85546875" style="98"/>
    <col min="13561" max="13561" width="1.5703125" style="98" bestFit="1" customWidth="1"/>
    <col min="13562" max="13562" width="14.85546875" style="98" customWidth="1"/>
    <col min="13563" max="13563" width="23.42578125" style="98" customWidth="1"/>
    <col min="13564" max="13564" width="78" style="98" customWidth="1"/>
    <col min="13565" max="13565" width="11" style="98" customWidth="1"/>
    <col min="13566" max="13566" width="12.85546875" style="98" customWidth="1"/>
    <col min="13567" max="13567" width="21.5703125" style="98" customWidth="1"/>
    <col min="13568" max="13568" width="15.5703125" style="98" customWidth="1"/>
    <col min="13569" max="13569" width="14.5703125" style="98" customWidth="1"/>
    <col min="13570" max="13570" width="19.42578125" style="98" customWidth="1"/>
    <col min="13571" max="13571" width="43" style="98" customWidth="1"/>
    <col min="13572" max="13572" width="9.5703125" style="98" bestFit="1" customWidth="1"/>
    <col min="13573" max="13573" width="11" style="98" customWidth="1"/>
    <col min="13574" max="13574" width="10" style="98" customWidth="1"/>
    <col min="13575" max="13575" width="8.85546875" style="98"/>
    <col min="13576" max="13576" width="14" style="98" customWidth="1"/>
    <col min="13577" max="13577" width="16.5703125" style="98" customWidth="1"/>
    <col min="13578" max="13816" width="8.85546875" style="98"/>
    <col min="13817" max="13817" width="1.5703125" style="98" bestFit="1" customWidth="1"/>
    <col min="13818" max="13818" width="14.85546875" style="98" customWidth="1"/>
    <col min="13819" max="13819" width="23.42578125" style="98" customWidth="1"/>
    <col min="13820" max="13820" width="78" style="98" customWidth="1"/>
    <col min="13821" max="13821" width="11" style="98" customWidth="1"/>
    <col min="13822" max="13822" width="12.85546875" style="98" customWidth="1"/>
    <col min="13823" max="13823" width="21.5703125" style="98" customWidth="1"/>
    <col min="13824" max="13824" width="15.5703125" style="98" customWidth="1"/>
    <col min="13825" max="13825" width="14.5703125" style="98" customWidth="1"/>
    <col min="13826" max="13826" width="19.42578125" style="98" customWidth="1"/>
    <col min="13827" max="13827" width="43" style="98" customWidth="1"/>
    <col min="13828" max="13828" width="9.5703125" style="98" bestFit="1" customWidth="1"/>
    <col min="13829" max="13829" width="11" style="98" customWidth="1"/>
    <col min="13830" max="13830" width="10" style="98" customWidth="1"/>
    <col min="13831" max="13831" width="8.85546875" style="98"/>
    <col min="13832" max="13832" width="14" style="98" customWidth="1"/>
    <col min="13833" max="13833" width="16.5703125" style="98" customWidth="1"/>
    <col min="13834" max="14072" width="8.85546875" style="98"/>
    <col min="14073" max="14073" width="1.5703125" style="98" bestFit="1" customWidth="1"/>
    <col min="14074" max="14074" width="14.85546875" style="98" customWidth="1"/>
    <col min="14075" max="14075" width="23.42578125" style="98" customWidth="1"/>
    <col min="14076" max="14076" width="78" style="98" customWidth="1"/>
    <col min="14077" max="14077" width="11" style="98" customWidth="1"/>
    <col min="14078" max="14078" width="12.85546875" style="98" customWidth="1"/>
    <col min="14079" max="14079" width="21.5703125" style="98" customWidth="1"/>
    <col min="14080" max="14080" width="15.5703125" style="98" customWidth="1"/>
    <col min="14081" max="14081" width="14.5703125" style="98" customWidth="1"/>
    <col min="14082" max="14082" width="19.42578125" style="98" customWidth="1"/>
    <col min="14083" max="14083" width="43" style="98" customWidth="1"/>
    <col min="14084" max="14084" width="9.5703125" style="98" bestFit="1" customWidth="1"/>
    <col min="14085" max="14085" width="11" style="98" customWidth="1"/>
    <col min="14086" max="14086" width="10" style="98" customWidth="1"/>
    <col min="14087" max="14087" width="8.85546875" style="98"/>
    <col min="14088" max="14088" width="14" style="98" customWidth="1"/>
    <col min="14089" max="14089" width="16.5703125" style="98" customWidth="1"/>
    <col min="14090" max="14328" width="8.85546875" style="98"/>
    <col min="14329" max="14329" width="1.5703125" style="98" bestFit="1" customWidth="1"/>
    <col min="14330" max="14330" width="14.85546875" style="98" customWidth="1"/>
    <col min="14331" max="14331" width="23.42578125" style="98" customWidth="1"/>
    <col min="14332" max="14332" width="78" style="98" customWidth="1"/>
    <col min="14333" max="14333" width="11" style="98" customWidth="1"/>
    <col min="14334" max="14334" width="12.85546875" style="98" customWidth="1"/>
    <col min="14335" max="14335" width="21.5703125" style="98" customWidth="1"/>
    <col min="14336" max="14336" width="15.5703125" style="98" customWidth="1"/>
    <col min="14337" max="14337" width="14.5703125" style="98" customWidth="1"/>
    <col min="14338" max="14338" width="19.42578125" style="98" customWidth="1"/>
    <col min="14339" max="14339" width="43" style="98" customWidth="1"/>
    <col min="14340" max="14340" width="9.5703125" style="98" bestFit="1" customWidth="1"/>
    <col min="14341" max="14341" width="11" style="98" customWidth="1"/>
    <col min="14342" max="14342" width="10" style="98" customWidth="1"/>
    <col min="14343" max="14343" width="8.85546875" style="98"/>
    <col min="14344" max="14344" width="14" style="98" customWidth="1"/>
    <col min="14345" max="14345" width="16.5703125" style="98" customWidth="1"/>
    <col min="14346" max="14584" width="8.85546875" style="98"/>
    <col min="14585" max="14585" width="1.5703125" style="98" bestFit="1" customWidth="1"/>
    <col min="14586" max="14586" width="14.85546875" style="98" customWidth="1"/>
    <col min="14587" max="14587" width="23.42578125" style="98" customWidth="1"/>
    <col min="14588" max="14588" width="78" style="98" customWidth="1"/>
    <col min="14589" max="14589" width="11" style="98" customWidth="1"/>
    <col min="14590" max="14590" width="12.85546875" style="98" customWidth="1"/>
    <col min="14591" max="14591" width="21.5703125" style="98" customWidth="1"/>
    <col min="14592" max="14592" width="15.5703125" style="98" customWidth="1"/>
    <col min="14593" max="14593" width="14.5703125" style="98" customWidth="1"/>
    <col min="14594" max="14594" width="19.42578125" style="98" customWidth="1"/>
    <col min="14595" max="14595" width="43" style="98" customWidth="1"/>
    <col min="14596" max="14596" width="9.5703125" style="98" bestFit="1" customWidth="1"/>
    <col min="14597" max="14597" width="11" style="98" customWidth="1"/>
    <col min="14598" max="14598" width="10" style="98" customWidth="1"/>
    <col min="14599" max="14599" width="8.85546875" style="98"/>
    <col min="14600" max="14600" width="14" style="98" customWidth="1"/>
    <col min="14601" max="14601" width="16.5703125" style="98" customWidth="1"/>
    <col min="14602" max="14840" width="8.85546875" style="98"/>
    <col min="14841" max="14841" width="1.5703125" style="98" bestFit="1" customWidth="1"/>
    <col min="14842" max="14842" width="14.85546875" style="98" customWidth="1"/>
    <col min="14843" max="14843" width="23.42578125" style="98" customWidth="1"/>
    <col min="14844" max="14844" width="78" style="98" customWidth="1"/>
    <col min="14845" max="14845" width="11" style="98" customWidth="1"/>
    <col min="14846" max="14846" width="12.85546875" style="98" customWidth="1"/>
    <col min="14847" max="14847" width="21.5703125" style="98" customWidth="1"/>
    <col min="14848" max="14848" width="15.5703125" style="98" customWidth="1"/>
    <col min="14849" max="14849" width="14.5703125" style="98" customWidth="1"/>
    <col min="14850" max="14850" width="19.42578125" style="98" customWidth="1"/>
    <col min="14851" max="14851" width="43" style="98" customWidth="1"/>
    <col min="14852" max="14852" width="9.5703125" style="98" bestFit="1" customWidth="1"/>
    <col min="14853" max="14853" width="11" style="98" customWidth="1"/>
    <col min="14854" max="14854" width="10" style="98" customWidth="1"/>
    <col min="14855" max="14855" width="8.85546875" style="98"/>
    <col min="14856" max="14856" width="14" style="98" customWidth="1"/>
    <col min="14857" max="14857" width="16.5703125" style="98" customWidth="1"/>
    <col min="14858" max="15096" width="8.85546875" style="98"/>
    <col min="15097" max="15097" width="1.5703125" style="98" bestFit="1" customWidth="1"/>
    <col min="15098" max="15098" width="14.85546875" style="98" customWidth="1"/>
    <col min="15099" max="15099" width="23.42578125" style="98" customWidth="1"/>
    <col min="15100" max="15100" width="78" style="98" customWidth="1"/>
    <col min="15101" max="15101" width="11" style="98" customWidth="1"/>
    <col min="15102" max="15102" width="12.85546875" style="98" customWidth="1"/>
    <col min="15103" max="15103" width="21.5703125" style="98" customWidth="1"/>
    <col min="15104" max="15104" width="15.5703125" style="98" customWidth="1"/>
    <col min="15105" max="15105" width="14.5703125" style="98" customWidth="1"/>
    <col min="15106" max="15106" width="19.42578125" style="98" customWidth="1"/>
    <col min="15107" max="15107" width="43" style="98" customWidth="1"/>
    <col min="15108" max="15108" width="9.5703125" style="98" bestFit="1" customWidth="1"/>
    <col min="15109" max="15109" width="11" style="98" customWidth="1"/>
    <col min="15110" max="15110" width="10" style="98" customWidth="1"/>
    <col min="15111" max="15111" width="8.85546875" style="98"/>
    <col min="15112" max="15112" width="14" style="98" customWidth="1"/>
    <col min="15113" max="15113" width="16.5703125" style="98" customWidth="1"/>
    <col min="15114" max="15352" width="8.85546875" style="98"/>
    <col min="15353" max="15353" width="1.5703125" style="98" bestFit="1" customWidth="1"/>
    <col min="15354" max="15354" width="14.85546875" style="98" customWidth="1"/>
    <col min="15355" max="15355" width="23.42578125" style="98" customWidth="1"/>
    <col min="15356" max="15356" width="78" style="98" customWidth="1"/>
    <col min="15357" max="15357" width="11" style="98" customWidth="1"/>
    <col min="15358" max="15358" width="12.85546875" style="98" customWidth="1"/>
    <col min="15359" max="15359" width="21.5703125" style="98" customWidth="1"/>
    <col min="15360" max="15360" width="15.5703125" style="98" customWidth="1"/>
    <col min="15361" max="15361" width="14.5703125" style="98" customWidth="1"/>
    <col min="15362" max="15362" width="19.42578125" style="98" customWidth="1"/>
    <col min="15363" max="15363" width="43" style="98" customWidth="1"/>
    <col min="15364" max="15364" width="9.5703125" style="98" bestFit="1" customWidth="1"/>
    <col min="15365" max="15365" width="11" style="98" customWidth="1"/>
    <col min="15366" max="15366" width="10" style="98" customWidth="1"/>
    <col min="15367" max="15367" width="8.85546875" style="98"/>
    <col min="15368" max="15368" width="14" style="98" customWidth="1"/>
    <col min="15369" max="15369" width="16.5703125" style="98" customWidth="1"/>
    <col min="15370" max="15608" width="8.85546875" style="98"/>
    <col min="15609" max="15609" width="1.5703125" style="98" bestFit="1" customWidth="1"/>
    <col min="15610" max="15610" width="14.85546875" style="98" customWidth="1"/>
    <col min="15611" max="15611" width="23.42578125" style="98" customWidth="1"/>
    <col min="15612" max="15612" width="78" style="98" customWidth="1"/>
    <col min="15613" max="15613" width="11" style="98" customWidth="1"/>
    <col min="15614" max="15614" width="12.85546875" style="98" customWidth="1"/>
    <col min="15615" max="15615" width="21.5703125" style="98" customWidth="1"/>
    <col min="15616" max="15616" width="15.5703125" style="98" customWidth="1"/>
    <col min="15617" max="15617" width="14.5703125" style="98" customWidth="1"/>
    <col min="15618" max="15618" width="19.42578125" style="98" customWidth="1"/>
    <col min="15619" max="15619" width="43" style="98" customWidth="1"/>
    <col min="15620" max="15620" width="9.5703125" style="98" bestFit="1" customWidth="1"/>
    <col min="15621" max="15621" width="11" style="98" customWidth="1"/>
    <col min="15622" max="15622" width="10" style="98" customWidth="1"/>
    <col min="15623" max="15623" width="8.85546875" style="98"/>
    <col min="15624" max="15624" width="14" style="98" customWidth="1"/>
    <col min="15625" max="15625" width="16.5703125" style="98" customWidth="1"/>
    <col min="15626" max="15864" width="8.85546875" style="98"/>
    <col min="15865" max="15865" width="1.5703125" style="98" bestFit="1" customWidth="1"/>
    <col min="15866" max="15866" width="14.85546875" style="98" customWidth="1"/>
    <col min="15867" max="15867" width="23.42578125" style="98" customWidth="1"/>
    <col min="15868" max="15868" width="78" style="98" customWidth="1"/>
    <col min="15869" max="15869" width="11" style="98" customWidth="1"/>
    <col min="15870" max="15870" width="12.85546875" style="98" customWidth="1"/>
    <col min="15871" max="15871" width="21.5703125" style="98" customWidth="1"/>
    <col min="15872" max="15872" width="15.5703125" style="98" customWidth="1"/>
    <col min="15873" max="15873" width="14.5703125" style="98" customWidth="1"/>
    <col min="15874" max="15874" width="19.42578125" style="98" customWidth="1"/>
    <col min="15875" max="15875" width="43" style="98" customWidth="1"/>
    <col min="15876" max="15876" width="9.5703125" style="98" bestFit="1" customWidth="1"/>
    <col min="15877" max="15877" width="11" style="98" customWidth="1"/>
    <col min="15878" max="15878" width="10" style="98" customWidth="1"/>
    <col min="15879" max="15879" width="8.85546875" style="98"/>
    <col min="15880" max="15880" width="14" style="98" customWidth="1"/>
    <col min="15881" max="15881" width="16.5703125" style="98" customWidth="1"/>
    <col min="15882" max="16120" width="8.85546875" style="98"/>
    <col min="16121" max="16121" width="1.5703125" style="98" bestFit="1" customWidth="1"/>
    <col min="16122" max="16122" width="14.85546875" style="98" customWidth="1"/>
    <col min="16123" max="16123" width="23.42578125" style="98" customWidth="1"/>
    <col min="16124" max="16124" width="78" style="98" customWidth="1"/>
    <col min="16125" max="16125" width="11" style="98" customWidth="1"/>
    <col min="16126" max="16126" width="12.85546875" style="98" customWidth="1"/>
    <col min="16127" max="16127" width="21.5703125" style="98" customWidth="1"/>
    <col min="16128" max="16128" width="15.5703125" style="98" customWidth="1"/>
    <col min="16129" max="16129" width="14.5703125" style="98" customWidth="1"/>
    <col min="16130" max="16130" width="19.42578125" style="98" customWidth="1"/>
    <col min="16131" max="16131" width="43" style="98" customWidth="1"/>
    <col min="16132" max="16132" width="9.5703125" style="98" bestFit="1" customWidth="1"/>
    <col min="16133" max="16133" width="11" style="98" customWidth="1"/>
    <col min="16134" max="16134" width="10" style="98" customWidth="1"/>
    <col min="16135" max="16135" width="8.85546875" style="98"/>
    <col min="16136" max="16136" width="14" style="98" customWidth="1"/>
    <col min="16137" max="16137" width="16.5703125" style="98" customWidth="1"/>
    <col min="16138" max="16384" width="8.85546875" style="98"/>
  </cols>
  <sheetData>
    <row r="1" spans="1:12">
      <c r="B1" s="1252"/>
      <c r="C1" s="1253"/>
      <c r="D1" s="1253"/>
      <c r="E1" s="1254"/>
      <c r="F1" s="2511" t="s">
        <v>118</v>
      </c>
      <c r="G1" s="2511"/>
      <c r="H1" s="2511"/>
      <c r="I1" s="2511"/>
      <c r="J1" s="2511"/>
      <c r="K1" s="2511"/>
      <c r="L1" s="2512"/>
    </row>
    <row r="2" spans="1:12">
      <c r="B2" s="1255"/>
      <c r="E2" s="761"/>
      <c r="F2" s="762" t="s">
        <v>257</v>
      </c>
      <c r="G2" s="763"/>
      <c r="H2" s="1256"/>
      <c r="I2" s="1257" t="s">
        <v>120</v>
      </c>
      <c r="J2" s="350"/>
      <c r="K2" s="350"/>
      <c r="L2" s="1258"/>
    </row>
    <row r="3" spans="1:12">
      <c r="B3" s="1255"/>
      <c r="E3" s="761"/>
      <c r="F3" s="766" t="s">
        <v>121</v>
      </c>
      <c r="G3" s="767"/>
      <c r="H3" s="1260" t="s">
        <v>13069</v>
      </c>
      <c r="I3" s="742"/>
      <c r="J3" s="742"/>
      <c r="K3" s="742"/>
      <c r="L3" s="1259"/>
    </row>
    <row r="4" spans="1:12">
      <c r="B4" s="1255"/>
      <c r="E4" s="761"/>
      <c r="F4" s="766" t="s">
        <v>123</v>
      </c>
      <c r="G4" s="767"/>
      <c r="H4" s="2513" t="s">
        <v>13502</v>
      </c>
      <c r="I4" s="2514"/>
      <c r="J4" s="742"/>
      <c r="K4" s="742"/>
      <c r="L4" s="1259"/>
    </row>
    <row r="5" spans="1:12">
      <c r="B5" s="1255"/>
      <c r="E5" s="761"/>
      <c r="F5" s="766" t="s">
        <v>20</v>
      </c>
      <c r="G5" s="767"/>
      <c r="H5" s="1261">
        <v>44480</v>
      </c>
      <c r="I5" s="742"/>
      <c r="J5" s="742"/>
      <c r="K5" s="742"/>
      <c r="L5" s="1259"/>
    </row>
    <row r="6" spans="1:12">
      <c r="B6" s="1255"/>
      <c r="E6" s="761"/>
      <c r="F6" s="766" t="s">
        <v>125</v>
      </c>
      <c r="G6" s="767"/>
      <c r="H6" s="1262" t="s">
        <v>13503</v>
      </c>
      <c r="I6" s="742"/>
      <c r="J6" s="742"/>
      <c r="K6" s="742"/>
      <c r="L6" s="1259"/>
    </row>
    <row r="7" spans="1:12">
      <c r="B7" s="1255"/>
      <c r="E7" s="761"/>
      <c r="F7" s="766" t="s">
        <v>127</v>
      </c>
      <c r="G7" s="767"/>
      <c r="H7" s="741"/>
      <c r="I7" s="742"/>
      <c r="J7" s="742"/>
      <c r="K7" s="742"/>
      <c r="L7" s="1259"/>
    </row>
    <row r="8" spans="1:12" ht="1.35" customHeight="1">
      <c r="B8" s="1255"/>
      <c r="E8" s="761"/>
      <c r="F8" s="771"/>
      <c r="G8" s="771"/>
      <c r="H8" s="772"/>
      <c r="I8" s="772"/>
      <c r="J8" s="772"/>
      <c r="K8" s="772"/>
      <c r="L8" s="1263"/>
    </row>
    <row r="9" spans="1:12" ht="15.6">
      <c r="B9" s="2515" t="s">
        <v>13504</v>
      </c>
      <c r="C9" s="2516"/>
      <c r="D9" s="2516"/>
      <c r="E9" s="2516"/>
      <c r="F9" s="2516"/>
      <c r="G9" s="2516"/>
      <c r="H9" s="2516"/>
      <c r="I9" s="2516"/>
      <c r="J9" s="2516"/>
      <c r="K9" s="2516"/>
      <c r="L9" s="2517"/>
    </row>
    <row r="10" spans="1:12" ht="12.75" customHeight="1">
      <c r="B10" s="2518" t="s">
        <v>259</v>
      </c>
      <c r="C10" s="2507" t="s">
        <v>260</v>
      </c>
      <c r="D10" s="2507" t="s">
        <v>131</v>
      </c>
      <c r="E10" s="2505" t="s">
        <v>261</v>
      </c>
      <c r="F10" s="2505" t="s">
        <v>262</v>
      </c>
      <c r="G10" s="2505" t="s">
        <v>11051</v>
      </c>
      <c r="H10" s="2505" t="s">
        <v>11052</v>
      </c>
      <c r="I10" s="774" t="s">
        <v>265</v>
      </c>
      <c r="J10" s="2505" t="s">
        <v>13205</v>
      </c>
      <c r="K10" s="774"/>
      <c r="L10" s="2507" t="s">
        <v>11053</v>
      </c>
    </row>
    <row r="11" spans="1:12" ht="15" customHeight="1">
      <c r="B11" s="2518"/>
      <c r="C11" s="2508"/>
      <c r="D11" s="2508"/>
      <c r="E11" s="2506"/>
      <c r="F11" s="2506"/>
      <c r="G11" s="2506"/>
      <c r="H11" s="2506"/>
      <c r="I11" s="775">
        <v>0.26960000000000001</v>
      </c>
      <c r="J11" s="2506"/>
      <c r="K11" s="775"/>
      <c r="L11" s="2508"/>
    </row>
    <row r="12" spans="1:12" ht="15" customHeight="1">
      <c r="A12" s="1264"/>
      <c r="B12" s="777" t="s">
        <v>142</v>
      </c>
      <c r="C12" s="2509" t="s">
        <v>143</v>
      </c>
      <c r="D12" s="2509"/>
      <c r="E12" s="2509"/>
      <c r="F12" s="2509"/>
      <c r="G12" s="2509"/>
      <c r="H12" s="2509"/>
      <c r="I12" s="2509"/>
      <c r="J12" s="2509"/>
      <c r="K12" s="2509"/>
      <c r="L12" s="2510"/>
    </row>
    <row r="13" spans="1:12">
      <c r="A13" s="1264"/>
      <c r="B13" s="782" t="s">
        <v>210</v>
      </c>
      <c r="C13" s="782"/>
      <c r="D13" s="783" t="s">
        <v>211</v>
      </c>
      <c r="E13" s="783"/>
      <c r="F13" s="784"/>
      <c r="G13" s="784"/>
      <c r="H13" s="784"/>
      <c r="I13" s="784"/>
      <c r="J13" s="784"/>
      <c r="K13" s="784"/>
      <c r="L13" s="784"/>
    </row>
    <row r="14" spans="1:12">
      <c r="A14" s="1264"/>
      <c r="B14" s="785" t="s">
        <v>963</v>
      </c>
      <c r="C14" s="785"/>
      <c r="D14" s="786" t="s">
        <v>13505</v>
      </c>
      <c r="E14" s="786"/>
      <c r="F14" s="786"/>
      <c r="G14" s="786"/>
      <c r="H14" s="786"/>
      <c r="I14" s="786"/>
      <c r="J14" s="786"/>
      <c r="K14" s="786"/>
      <c r="L14" s="786"/>
    </row>
    <row r="15" spans="1:12" s="1271" customFormat="1">
      <c r="A15" s="1265"/>
      <c r="B15" s="1266" t="s">
        <v>965</v>
      </c>
      <c r="C15" s="1267"/>
      <c r="D15" s="1268" t="s">
        <v>966</v>
      </c>
      <c r="E15" s="1269"/>
      <c r="F15" s="1269"/>
      <c r="G15" s="1269"/>
      <c r="H15" s="1269"/>
      <c r="I15" s="1269"/>
      <c r="J15" s="1270"/>
      <c r="K15" s="1269"/>
      <c r="L15" s="929"/>
    </row>
    <row r="16" spans="1:12" s="1275" customFormat="1" ht="14.45">
      <c r="A16" s="1272"/>
      <c r="B16" s="1273"/>
      <c r="C16" s="1270"/>
      <c r="D16" s="2208" t="s">
        <v>13506</v>
      </c>
      <c r="E16" s="2209">
        <f>9.44+16.72</f>
        <v>26.159999999999997</v>
      </c>
      <c r="F16" s="1274" t="s">
        <v>13507</v>
      </c>
      <c r="G16" s="1274"/>
      <c r="H16" s="1274"/>
      <c r="I16" s="1274"/>
      <c r="J16" s="1274" t="s">
        <v>13116</v>
      </c>
      <c r="K16" s="929"/>
      <c r="L16" s="929"/>
    </row>
    <row r="17" spans="1:12" s="1275" customFormat="1" ht="14.45">
      <c r="A17" s="1272"/>
      <c r="B17" s="1273"/>
      <c r="C17" s="1270"/>
      <c r="D17" s="2208" t="s">
        <v>13508</v>
      </c>
      <c r="E17" s="2209">
        <v>2.2000000000000002</v>
      </c>
      <c r="F17" s="1274" t="s">
        <v>13507</v>
      </c>
      <c r="G17" s="1274"/>
      <c r="H17" s="1274"/>
      <c r="I17" s="1274"/>
      <c r="J17" s="1274" t="s">
        <v>13116</v>
      </c>
      <c r="K17" s="929"/>
      <c r="L17" s="929"/>
    </row>
    <row r="18" spans="1:12" s="1275" customFormat="1" ht="14.45">
      <c r="A18" s="1272"/>
      <c r="B18" s="1273"/>
      <c r="C18" s="1270"/>
      <c r="D18" s="2208" t="s">
        <v>13509</v>
      </c>
      <c r="E18" s="2209">
        <v>1.4</v>
      </c>
      <c r="F18" s="1274" t="s">
        <v>13507</v>
      </c>
      <c r="G18" s="1274"/>
      <c r="H18" s="1274"/>
      <c r="I18" s="1274"/>
      <c r="J18" s="1274" t="s">
        <v>13116</v>
      </c>
      <c r="K18" s="929"/>
      <c r="L18" s="929"/>
    </row>
    <row r="19" spans="1:12" s="307" customFormat="1" ht="15.75" customHeight="1">
      <c r="A19" s="1276"/>
      <c r="B19" s="1273"/>
      <c r="C19" s="1270"/>
      <c r="D19" s="2208" t="s">
        <v>13506</v>
      </c>
      <c r="E19" s="2209">
        <f>7.4+13.5</f>
        <v>20.9</v>
      </c>
      <c r="F19" s="1274" t="s">
        <v>13507</v>
      </c>
      <c r="G19" s="1277"/>
      <c r="H19" s="1274"/>
      <c r="I19" s="929"/>
      <c r="J19" s="929" t="s">
        <v>13126</v>
      </c>
      <c r="K19" s="929"/>
      <c r="L19" s="929"/>
    </row>
    <row r="20" spans="1:12" ht="16.5" customHeight="1">
      <c r="A20" s="1264"/>
      <c r="B20" s="1273"/>
      <c r="C20" s="1270"/>
      <c r="D20" s="2208" t="s">
        <v>13508</v>
      </c>
      <c r="E20" s="2209">
        <v>4.4000000000000004</v>
      </c>
      <c r="F20" s="1274" t="s">
        <v>13507</v>
      </c>
      <c r="G20" s="1274"/>
      <c r="H20" s="1274"/>
      <c r="I20" s="929"/>
      <c r="J20" s="929" t="s">
        <v>13126</v>
      </c>
      <c r="K20" s="929"/>
      <c r="L20" s="1278"/>
    </row>
    <row r="21" spans="1:12" ht="16.5" customHeight="1">
      <c r="A21" s="1264"/>
      <c r="B21" s="1273"/>
      <c r="C21" s="1270"/>
      <c r="D21" s="2208" t="s">
        <v>13509</v>
      </c>
      <c r="E21" s="2209">
        <f>6.41+10</f>
        <v>16.41</v>
      </c>
      <c r="F21" s="1274" t="s">
        <v>13507</v>
      </c>
      <c r="G21" s="1274"/>
      <c r="H21" s="1274"/>
      <c r="I21" s="929"/>
      <c r="J21" s="929" t="s">
        <v>13126</v>
      </c>
      <c r="K21" s="929"/>
      <c r="L21" s="1278"/>
    </row>
    <row r="22" spans="1:12" ht="16.5" customHeight="1">
      <c r="A22" s="1264"/>
      <c r="B22" s="1273"/>
      <c r="C22" s="1270"/>
      <c r="D22" s="2208" t="s">
        <v>13506</v>
      </c>
      <c r="E22" s="2209">
        <f>0.8+11.55</f>
        <v>12.350000000000001</v>
      </c>
      <c r="F22" s="1274" t="s">
        <v>13507</v>
      </c>
      <c r="G22" s="1274"/>
      <c r="H22" s="1274"/>
      <c r="I22" s="929"/>
      <c r="J22" s="929" t="s">
        <v>13120</v>
      </c>
      <c r="K22" s="929"/>
      <c r="L22" s="1278"/>
    </row>
    <row r="23" spans="1:12" ht="16.5" customHeight="1">
      <c r="A23" s="1264"/>
      <c r="B23" s="1273"/>
      <c r="C23" s="1270"/>
      <c r="D23" s="2208" t="s">
        <v>13508</v>
      </c>
      <c r="E23" s="2209">
        <v>2.2000000000000002</v>
      </c>
      <c r="F23" s="1274" t="s">
        <v>13507</v>
      </c>
      <c r="G23" s="1274"/>
      <c r="H23" s="1274"/>
      <c r="I23" s="929"/>
      <c r="J23" s="929" t="s">
        <v>13120</v>
      </c>
      <c r="K23" s="929"/>
      <c r="L23" s="1278"/>
    </row>
    <row r="24" spans="1:12" ht="16.5" customHeight="1">
      <c r="A24" s="1264"/>
      <c r="B24" s="1273"/>
      <c r="C24" s="1270"/>
      <c r="D24" s="2208" t="s">
        <v>13509</v>
      </c>
      <c r="E24" s="2209">
        <v>4.25</v>
      </c>
      <c r="F24" s="1274" t="s">
        <v>13507</v>
      </c>
      <c r="G24" s="1274"/>
      <c r="H24" s="1274"/>
      <c r="I24" s="929"/>
      <c r="J24" s="929" t="s">
        <v>13120</v>
      </c>
      <c r="K24" s="929"/>
      <c r="L24" s="1278"/>
    </row>
    <row r="25" spans="1:12" ht="16.5" customHeight="1">
      <c r="A25" s="1264"/>
      <c r="B25" s="1273"/>
      <c r="C25" s="1270"/>
      <c r="D25" s="2208" t="s">
        <v>13510</v>
      </c>
      <c r="E25" s="2209"/>
      <c r="F25" s="1274" t="s">
        <v>13507</v>
      </c>
      <c r="G25" s="1274"/>
      <c r="H25" s="1274"/>
      <c r="I25" s="929"/>
      <c r="J25" s="929"/>
      <c r="K25" s="929"/>
      <c r="L25" s="1278"/>
    </row>
    <row r="26" spans="1:12" ht="16.5" customHeight="1">
      <c r="A26" s="1264"/>
      <c r="B26" s="1273"/>
      <c r="C26" s="1270"/>
      <c r="D26" s="2208" t="s">
        <v>13511</v>
      </c>
      <c r="E26" s="2209"/>
      <c r="F26" s="1274" t="s">
        <v>13507</v>
      </c>
      <c r="G26" s="1274"/>
      <c r="H26" s="1274"/>
      <c r="I26" s="929"/>
      <c r="J26" s="929"/>
      <c r="K26" s="929"/>
      <c r="L26" s="1278"/>
    </row>
    <row r="27" spans="1:12" ht="16.5" customHeight="1">
      <c r="A27" s="1264"/>
      <c r="B27" s="1273"/>
      <c r="C27" s="1270"/>
      <c r="D27" s="2208" t="s">
        <v>13512</v>
      </c>
      <c r="E27" s="2209"/>
      <c r="F27" s="1274" t="s">
        <v>13507</v>
      </c>
      <c r="G27" s="1274"/>
      <c r="H27" s="1274"/>
      <c r="I27" s="929"/>
      <c r="J27" s="929"/>
      <c r="K27" s="929"/>
      <c r="L27" s="1278"/>
    </row>
    <row r="28" spans="1:12" ht="16.5" customHeight="1">
      <c r="A28" s="1264"/>
      <c r="B28" s="1273"/>
      <c r="C28" s="1270"/>
      <c r="D28" s="2208" t="s">
        <v>13513</v>
      </c>
      <c r="E28" s="2209">
        <v>5.7</v>
      </c>
      <c r="F28" s="1274" t="s">
        <v>13507</v>
      </c>
      <c r="G28" s="1274"/>
      <c r="H28" s="1274"/>
      <c r="I28" s="929"/>
      <c r="J28" s="929" t="s">
        <v>13126</v>
      </c>
      <c r="K28" s="929"/>
      <c r="L28" s="1278"/>
    </row>
    <row r="29" spans="1:12" ht="16.5" customHeight="1">
      <c r="A29" s="1264"/>
      <c r="B29" s="1273"/>
      <c r="C29" s="1270"/>
      <c r="D29" s="2208" t="s">
        <v>13514</v>
      </c>
      <c r="E29" s="2209"/>
      <c r="F29" s="1274" t="s">
        <v>13507</v>
      </c>
      <c r="G29" s="1274"/>
      <c r="H29" s="1274"/>
      <c r="I29" s="929"/>
      <c r="J29" s="929"/>
      <c r="K29" s="929"/>
      <c r="L29" s="1278"/>
    </row>
    <row r="30" spans="1:12" s="155" customFormat="1" ht="14.1">
      <c r="A30" s="1279"/>
      <c r="B30" s="1273"/>
      <c r="C30" s="1270"/>
      <c r="D30" s="2208"/>
      <c r="E30" s="1274"/>
      <c r="F30" s="1277"/>
      <c r="G30" s="1274"/>
      <c r="H30" s="1277"/>
      <c r="I30" s="929"/>
      <c r="J30" s="1278"/>
      <c r="K30" s="929"/>
      <c r="L30" s="1278"/>
    </row>
    <row r="31" spans="1:12" s="155" customFormat="1">
      <c r="A31" s="1279"/>
      <c r="B31" s="1266" t="s">
        <v>979</v>
      </c>
      <c r="C31" s="1267"/>
      <c r="D31" s="1268" t="s">
        <v>980</v>
      </c>
      <c r="E31" s="1274"/>
      <c r="F31" s="1277"/>
      <c r="G31" s="1274"/>
      <c r="H31" s="1277"/>
      <c r="I31" s="929"/>
      <c r="J31" s="1278"/>
      <c r="K31" s="929"/>
      <c r="L31" s="1278"/>
    </row>
    <row r="32" spans="1:12" s="1275" customFormat="1" ht="14.45">
      <c r="A32" s="1272"/>
      <c r="B32" s="1280"/>
      <c r="C32" s="1270"/>
      <c r="D32" s="1269" t="s">
        <v>13515</v>
      </c>
      <c r="E32" s="2209">
        <v>4</v>
      </c>
      <c r="F32" s="1270" t="s">
        <v>13516</v>
      </c>
      <c r="G32" s="1269"/>
      <c r="H32" s="1270"/>
      <c r="I32" s="1269"/>
      <c r="J32" s="1274" t="s">
        <v>13116</v>
      </c>
      <c r="K32" s="1269"/>
      <c r="L32" s="929"/>
    </row>
    <row r="33" spans="1:12" s="1275" customFormat="1" ht="14.45">
      <c r="A33" s="1272"/>
      <c r="B33" s="1280"/>
      <c r="C33" s="1270"/>
      <c r="D33" s="1269" t="s">
        <v>13515</v>
      </c>
      <c r="E33" s="2209">
        <v>2</v>
      </c>
      <c r="F33" s="1270" t="s">
        <v>13516</v>
      </c>
      <c r="G33" s="1269"/>
      <c r="H33" s="1270"/>
      <c r="I33" s="1269"/>
      <c r="J33" s="929" t="s">
        <v>13126</v>
      </c>
      <c r="K33" s="1269"/>
      <c r="L33" s="929"/>
    </row>
    <row r="34" spans="1:12" s="1275" customFormat="1" ht="14.45">
      <c r="A34" s="1272"/>
      <c r="B34" s="1280"/>
      <c r="C34" s="1270"/>
      <c r="D34" s="1269" t="s">
        <v>13517</v>
      </c>
      <c r="E34" s="2209">
        <v>4</v>
      </c>
      <c r="F34" s="1270" t="s">
        <v>13516</v>
      </c>
      <c r="G34" s="1269"/>
      <c r="H34" s="1270"/>
      <c r="I34" s="1269"/>
      <c r="J34" s="929" t="s">
        <v>13126</v>
      </c>
      <c r="K34" s="1269"/>
      <c r="L34" s="929"/>
    </row>
    <row r="35" spans="1:12" s="307" customFormat="1" ht="15.75" customHeight="1">
      <c r="A35" s="1276"/>
      <c r="B35" s="1280"/>
      <c r="C35" s="1270"/>
      <c r="D35" s="1269" t="s">
        <v>13518</v>
      </c>
      <c r="E35" s="2209"/>
      <c r="F35" s="1270" t="s">
        <v>13516</v>
      </c>
      <c r="G35" s="1269"/>
      <c r="H35" s="1270"/>
      <c r="I35" s="1269"/>
      <c r="J35" s="1270"/>
      <c r="K35" s="1269"/>
      <c r="L35" s="929"/>
    </row>
    <row r="36" spans="1:12" ht="15.75" customHeight="1">
      <c r="A36" s="1264"/>
      <c r="B36" s="1280"/>
      <c r="C36" s="1270"/>
      <c r="D36" s="1269" t="s">
        <v>13519</v>
      </c>
      <c r="E36" s="2209"/>
      <c r="F36" s="1270" t="s">
        <v>13516</v>
      </c>
      <c r="G36" s="1269"/>
      <c r="H36" s="1270"/>
      <c r="I36" s="1269"/>
      <c r="J36" s="1270"/>
      <c r="K36" s="1269"/>
      <c r="L36" s="929"/>
    </row>
    <row r="37" spans="1:12" ht="15.75" customHeight="1">
      <c r="A37" s="1264"/>
      <c r="B37" s="1280"/>
      <c r="C37" s="1270"/>
      <c r="D37" s="1269" t="s">
        <v>13517</v>
      </c>
      <c r="E37" s="2209">
        <v>4</v>
      </c>
      <c r="F37" s="1270" t="s">
        <v>13516</v>
      </c>
      <c r="G37" s="1274"/>
      <c r="H37" s="1270"/>
      <c r="I37" s="929"/>
      <c r="J37" s="929" t="s">
        <v>13120</v>
      </c>
      <c r="K37" s="929"/>
      <c r="L37" s="1278"/>
    </row>
    <row r="38" spans="1:12" ht="15.75" customHeight="1">
      <c r="A38" s="1264"/>
      <c r="B38" s="1280"/>
      <c r="C38" s="1270"/>
      <c r="D38" s="1269" t="s">
        <v>13520</v>
      </c>
      <c r="E38" s="2209"/>
      <c r="F38" s="1270" t="s">
        <v>13516</v>
      </c>
      <c r="G38" s="1269"/>
      <c r="H38" s="1270"/>
      <c r="I38" s="1269"/>
      <c r="J38" s="1270"/>
      <c r="K38" s="1269"/>
      <c r="L38" s="929"/>
    </row>
    <row r="39" spans="1:12" ht="15.75" customHeight="1">
      <c r="A39" s="1264"/>
      <c r="B39" s="1280"/>
      <c r="C39" s="1270"/>
      <c r="D39" s="1269" t="s">
        <v>13521</v>
      </c>
      <c r="E39" s="2209"/>
      <c r="F39" s="1270" t="s">
        <v>13516</v>
      </c>
      <c r="G39" s="1269"/>
      <c r="H39" s="1270"/>
      <c r="I39" s="1269"/>
      <c r="J39" s="1270"/>
      <c r="K39" s="1269"/>
      <c r="L39" s="929"/>
    </row>
    <row r="40" spans="1:12" ht="15.75" customHeight="1">
      <c r="A40" s="1264"/>
      <c r="B40" s="1280"/>
      <c r="C40" s="1270"/>
      <c r="D40" s="1269" t="s">
        <v>13522</v>
      </c>
      <c r="E40" s="2209"/>
      <c r="F40" s="1270" t="s">
        <v>13516</v>
      </c>
      <c r="G40" s="1269"/>
      <c r="H40" s="1270"/>
      <c r="I40" s="1269"/>
      <c r="J40" s="1270"/>
      <c r="K40" s="1269"/>
      <c r="L40" s="929"/>
    </row>
    <row r="41" spans="1:12" ht="15.75" customHeight="1">
      <c r="A41" s="1264"/>
      <c r="B41" s="1281"/>
      <c r="C41" s="1270"/>
      <c r="D41" s="1282"/>
      <c r="E41" s="2209"/>
      <c r="F41" s="1270"/>
      <c r="G41" s="1269"/>
      <c r="H41" s="1270"/>
      <c r="I41" s="1269"/>
      <c r="J41" s="1270"/>
      <c r="K41" s="1269"/>
      <c r="L41" s="929"/>
    </row>
    <row r="42" spans="1:12" ht="15.75" customHeight="1">
      <c r="A42" s="1264"/>
      <c r="B42" s="1266" t="s">
        <v>11698</v>
      </c>
      <c r="C42" s="1267"/>
      <c r="D42" s="1268" t="s">
        <v>13523</v>
      </c>
      <c r="E42" s="1274"/>
      <c r="F42" s="1277"/>
      <c r="G42" s="1274"/>
      <c r="H42" s="1277"/>
      <c r="I42" s="1269"/>
      <c r="J42" s="1270"/>
      <c r="K42" s="1269"/>
      <c r="L42" s="929"/>
    </row>
    <row r="43" spans="1:12" ht="15.75" customHeight="1">
      <c r="A43" s="1264"/>
      <c r="B43" s="1280"/>
      <c r="C43" s="1270"/>
      <c r="D43" s="1269" t="s">
        <v>13524</v>
      </c>
      <c r="E43" s="1274">
        <v>3</v>
      </c>
      <c r="F43" s="1270" t="s">
        <v>13516</v>
      </c>
      <c r="G43" s="1274"/>
      <c r="H43" s="1277"/>
      <c r="I43" s="1269"/>
      <c r="J43" s="1274" t="s">
        <v>13116</v>
      </c>
      <c r="K43" s="1269"/>
      <c r="L43" s="929"/>
    </row>
    <row r="44" spans="1:12" ht="15.75" customHeight="1">
      <c r="A44" s="1264"/>
      <c r="B44" s="1280"/>
      <c r="C44" s="1270"/>
      <c r="D44" s="1269" t="s">
        <v>13524</v>
      </c>
      <c r="E44" s="1274">
        <v>3</v>
      </c>
      <c r="F44" s="1270" t="s">
        <v>13516</v>
      </c>
      <c r="G44" s="1274"/>
      <c r="H44" s="1277"/>
      <c r="I44" s="1269"/>
      <c r="J44" s="929" t="s">
        <v>13126</v>
      </c>
      <c r="K44" s="1269"/>
      <c r="L44" s="929"/>
    </row>
    <row r="45" spans="1:12" ht="15.75" customHeight="1">
      <c r="A45" s="1264"/>
      <c r="B45" s="1281"/>
      <c r="C45" s="1270"/>
      <c r="D45" s="1269" t="s">
        <v>13524</v>
      </c>
      <c r="E45" s="1274">
        <v>1</v>
      </c>
      <c r="F45" s="1270" t="s">
        <v>13516</v>
      </c>
      <c r="G45" s="1274"/>
      <c r="H45" s="1277"/>
      <c r="I45" s="1269"/>
      <c r="J45" s="929" t="s">
        <v>13120</v>
      </c>
      <c r="K45" s="1269"/>
      <c r="L45" s="929"/>
    </row>
    <row r="46" spans="1:12" ht="15.75" customHeight="1">
      <c r="A46" s="1264"/>
      <c r="B46" s="1281"/>
      <c r="C46" s="1270"/>
      <c r="D46" s="1282"/>
      <c r="E46" s="1269"/>
      <c r="F46" s="1269"/>
      <c r="G46" s="1269"/>
      <c r="H46" s="1269"/>
      <c r="I46" s="1269"/>
      <c r="J46" s="1270"/>
      <c r="K46" s="1269"/>
      <c r="L46" s="929"/>
    </row>
    <row r="47" spans="1:12" ht="15.75" customHeight="1">
      <c r="A47" s="1264"/>
      <c r="B47" s="1266" t="s">
        <v>990</v>
      </c>
      <c r="C47" s="1267"/>
      <c r="D47" s="1268" t="s">
        <v>991</v>
      </c>
      <c r="E47" s="1269"/>
      <c r="F47" s="1269"/>
      <c r="G47" s="1269"/>
      <c r="H47" s="1269"/>
      <c r="I47" s="1269"/>
      <c r="J47" s="1270"/>
      <c r="K47" s="1269"/>
      <c r="L47" s="929"/>
    </row>
    <row r="48" spans="1:12" ht="15.75" customHeight="1">
      <c r="A48" s="1264"/>
      <c r="B48" s="1280"/>
      <c r="C48" s="1270"/>
      <c r="D48" s="1282" t="s">
        <v>13525</v>
      </c>
      <c r="E48" s="2209">
        <f>6+8</f>
        <v>14</v>
      </c>
      <c r="F48" s="1270" t="s">
        <v>13516</v>
      </c>
      <c r="G48" s="1269"/>
      <c r="H48" s="1270"/>
      <c r="I48" s="1269"/>
      <c r="J48" s="1274" t="s">
        <v>13116</v>
      </c>
      <c r="K48" s="1269"/>
      <c r="L48" s="929"/>
    </row>
    <row r="49" spans="1:12" ht="15.75" customHeight="1">
      <c r="A49" s="1264"/>
      <c r="B49" s="1280"/>
      <c r="C49" s="1270"/>
      <c r="D49" s="1282" t="s">
        <v>13525</v>
      </c>
      <c r="E49" s="2209">
        <f>4+13</f>
        <v>17</v>
      </c>
      <c r="F49" s="1270" t="s">
        <v>13516</v>
      </c>
      <c r="G49" s="1269"/>
      <c r="H49" s="1270"/>
      <c r="I49" s="1269"/>
      <c r="J49" s="929" t="s">
        <v>13126</v>
      </c>
      <c r="K49" s="1269"/>
      <c r="L49" s="929"/>
    </row>
    <row r="50" spans="1:12" ht="15.75" customHeight="1">
      <c r="A50" s="1264"/>
      <c r="B50" s="1280"/>
      <c r="C50" s="1270"/>
      <c r="D50" s="1282" t="s">
        <v>13525</v>
      </c>
      <c r="E50" s="2209">
        <f>2+11</f>
        <v>13</v>
      </c>
      <c r="F50" s="1270" t="s">
        <v>13516</v>
      </c>
      <c r="G50" s="1269"/>
      <c r="H50" s="1270"/>
      <c r="I50" s="1269"/>
      <c r="J50" s="929" t="s">
        <v>13120</v>
      </c>
      <c r="K50" s="1269"/>
      <c r="L50" s="929"/>
    </row>
    <row r="51" spans="1:12" ht="15.75" customHeight="1">
      <c r="A51" s="1264"/>
      <c r="B51" s="1280"/>
      <c r="C51" s="1270"/>
      <c r="D51" s="1282" t="s">
        <v>13526</v>
      </c>
      <c r="E51" s="2209"/>
      <c r="F51" s="1270" t="s">
        <v>13516</v>
      </c>
      <c r="G51" s="1269"/>
      <c r="H51" s="1270"/>
      <c r="I51" s="1269"/>
      <c r="J51" s="929"/>
      <c r="K51" s="1269"/>
      <c r="L51" s="929"/>
    </row>
    <row r="52" spans="1:12" ht="15.75" customHeight="1">
      <c r="A52" s="1264"/>
      <c r="B52" s="1280"/>
      <c r="C52" s="1270"/>
      <c r="D52" s="1282" t="s">
        <v>13527</v>
      </c>
      <c r="E52" s="2209">
        <v>2</v>
      </c>
      <c r="F52" s="1270" t="s">
        <v>13516</v>
      </c>
      <c r="G52" s="1269"/>
      <c r="H52" s="1270"/>
      <c r="I52" s="1269"/>
      <c r="J52" s="1274" t="s">
        <v>13116</v>
      </c>
      <c r="K52" s="1269"/>
      <c r="L52" s="929"/>
    </row>
    <row r="53" spans="1:12" ht="15.75" customHeight="1">
      <c r="A53" s="1264"/>
      <c r="B53" s="1280"/>
      <c r="C53" s="1270"/>
      <c r="D53" s="1282" t="s">
        <v>13527</v>
      </c>
      <c r="E53" s="2209">
        <v>3</v>
      </c>
      <c r="F53" s="1270" t="s">
        <v>13516</v>
      </c>
      <c r="G53" s="1269"/>
      <c r="H53" s="1270"/>
      <c r="I53" s="1269"/>
      <c r="J53" s="929" t="s">
        <v>13126</v>
      </c>
      <c r="K53" s="1269"/>
      <c r="L53" s="929"/>
    </row>
    <row r="54" spans="1:12" ht="15.75" customHeight="1">
      <c r="A54" s="1264"/>
      <c r="B54" s="1280"/>
      <c r="C54" s="1270"/>
      <c r="D54" s="1282" t="s">
        <v>13527</v>
      </c>
      <c r="E54" s="2209">
        <v>1</v>
      </c>
      <c r="F54" s="1270" t="s">
        <v>13516</v>
      </c>
      <c r="G54" s="1269"/>
      <c r="H54" s="1270"/>
      <c r="I54" s="1269"/>
      <c r="J54" s="929" t="s">
        <v>13120</v>
      </c>
      <c r="K54" s="1269"/>
      <c r="L54" s="929"/>
    </row>
    <row r="55" spans="1:12" ht="15.75" customHeight="1">
      <c r="A55" s="1264"/>
      <c r="B55" s="1280"/>
      <c r="C55" s="1270"/>
      <c r="D55" s="1282" t="s">
        <v>13528</v>
      </c>
      <c r="E55" s="2209">
        <v>3</v>
      </c>
      <c r="F55" s="1270" t="s">
        <v>13516</v>
      </c>
      <c r="G55" s="1269"/>
      <c r="H55" s="1270"/>
      <c r="I55" s="1269"/>
      <c r="J55" s="1274" t="s">
        <v>13116</v>
      </c>
      <c r="K55" s="1269"/>
      <c r="L55" s="929"/>
    </row>
    <row r="56" spans="1:12" ht="15.75" customHeight="1">
      <c r="A56" s="1264"/>
      <c r="B56" s="1280"/>
      <c r="C56" s="1270"/>
      <c r="D56" s="1282" t="s">
        <v>13528</v>
      </c>
      <c r="E56" s="2209">
        <v>9</v>
      </c>
      <c r="F56" s="1270" t="s">
        <v>13516</v>
      </c>
      <c r="G56" s="1269"/>
      <c r="H56" s="1270"/>
      <c r="I56" s="1269"/>
      <c r="J56" s="929" t="s">
        <v>13126</v>
      </c>
      <c r="K56" s="1269"/>
      <c r="L56" s="929"/>
    </row>
    <row r="57" spans="1:12" ht="15.75" customHeight="1">
      <c r="A57" s="1264"/>
      <c r="B57" s="1280"/>
      <c r="C57" s="1270"/>
      <c r="D57" s="1282" t="s">
        <v>13528</v>
      </c>
      <c r="E57" s="2209">
        <v>6</v>
      </c>
      <c r="F57" s="1270" t="s">
        <v>13516</v>
      </c>
      <c r="G57" s="1269"/>
      <c r="H57" s="1270"/>
      <c r="I57" s="1269"/>
      <c r="J57" s="929" t="s">
        <v>13120</v>
      </c>
      <c r="K57" s="1269"/>
      <c r="L57" s="929"/>
    </row>
    <row r="58" spans="1:12" ht="15.75" customHeight="1">
      <c r="A58" s="1264"/>
      <c r="B58" s="1280"/>
      <c r="C58" s="1270"/>
      <c r="D58" s="1282" t="s">
        <v>13529</v>
      </c>
      <c r="E58" s="2209"/>
      <c r="F58" s="1270" t="s">
        <v>13516</v>
      </c>
      <c r="G58" s="1269"/>
      <c r="H58" s="1270"/>
      <c r="I58" s="1269"/>
      <c r="J58" s="1270"/>
      <c r="K58" s="1269"/>
      <c r="L58" s="929"/>
    </row>
    <row r="59" spans="1:12" ht="15.75" customHeight="1">
      <c r="A59" s="1264"/>
      <c r="B59" s="1280"/>
      <c r="C59" s="1270"/>
      <c r="D59" s="1282" t="s">
        <v>13530</v>
      </c>
      <c r="E59" s="2209">
        <v>1</v>
      </c>
      <c r="F59" s="1270" t="s">
        <v>13516</v>
      </c>
      <c r="G59" s="1269"/>
      <c r="H59" s="1270"/>
      <c r="I59" s="1269"/>
      <c r="J59" s="929" t="s">
        <v>13126</v>
      </c>
      <c r="K59" s="1269"/>
      <c r="L59" s="929"/>
    </row>
    <row r="60" spans="1:12" ht="15.75" customHeight="1">
      <c r="A60" s="1264"/>
      <c r="B60" s="1280"/>
      <c r="C60" s="1270"/>
      <c r="D60" s="1282" t="s">
        <v>13531</v>
      </c>
      <c r="E60" s="2209"/>
      <c r="F60" s="1270" t="s">
        <v>13516</v>
      </c>
      <c r="G60" s="1269"/>
      <c r="H60" s="1270"/>
      <c r="I60" s="1269"/>
      <c r="J60" s="1270"/>
      <c r="K60" s="1269"/>
      <c r="L60" s="929"/>
    </row>
    <row r="61" spans="1:12" ht="15.75" customHeight="1">
      <c r="A61" s="1264"/>
      <c r="B61" s="1280"/>
      <c r="C61" s="1270"/>
      <c r="D61" s="2210" t="s">
        <v>13532</v>
      </c>
      <c r="E61" s="1269"/>
      <c r="F61" s="1270" t="s">
        <v>13516</v>
      </c>
      <c r="G61" s="1269"/>
      <c r="H61" s="1270"/>
      <c r="I61" s="1269"/>
      <c r="J61" s="1270"/>
      <c r="K61" s="1269"/>
      <c r="L61" s="929"/>
    </row>
    <row r="62" spans="1:12" ht="15.75" customHeight="1">
      <c r="A62" s="1264"/>
      <c r="B62" s="1280"/>
      <c r="C62" s="1270"/>
      <c r="D62" s="2211" t="s">
        <v>13533</v>
      </c>
      <c r="E62" s="1274">
        <v>4</v>
      </c>
      <c r="F62" s="1270" t="s">
        <v>13516</v>
      </c>
      <c r="G62" s="1269"/>
      <c r="H62" s="1270"/>
      <c r="I62" s="1269"/>
      <c r="J62" s="1274" t="s">
        <v>13116</v>
      </c>
      <c r="K62" s="1269"/>
      <c r="L62" s="929"/>
    </row>
    <row r="63" spans="1:12" ht="15.75" customHeight="1">
      <c r="A63" s="1264"/>
      <c r="B63" s="1280"/>
      <c r="C63" s="1270"/>
      <c r="D63" s="2211" t="s">
        <v>13533</v>
      </c>
      <c r="E63" s="1274">
        <v>8</v>
      </c>
      <c r="F63" s="1270" t="s">
        <v>13516</v>
      </c>
      <c r="G63" s="1269"/>
      <c r="H63" s="1270"/>
      <c r="I63" s="1269"/>
      <c r="J63" s="929" t="s">
        <v>13126</v>
      </c>
      <c r="K63" s="1269"/>
      <c r="L63" s="929"/>
    </row>
    <row r="64" spans="1:12" ht="15.75" customHeight="1">
      <c r="A64" s="1264"/>
      <c r="B64" s="1280"/>
      <c r="C64" s="1270"/>
      <c r="D64" s="2211" t="s">
        <v>13533</v>
      </c>
      <c r="E64" s="1274">
        <v>2</v>
      </c>
      <c r="F64" s="1270" t="s">
        <v>13516</v>
      </c>
      <c r="G64" s="1269"/>
      <c r="H64" s="1270"/>
      <c r="I64" s="1269"/>
      <c r="J64" s="929" t="s">
        <v>13120</v>
      </c>
      <c r="K64" s="1269"/>
      <c r="L64" s="929"/>
    </row>
    <row r="65" spans="1:12" ht="15.75" customHeight="1">
      <c r="A65" s="1264"/>
      <c r="B65" s="1280"/>
      <c r="C65" s="1270"/>
      <c r="D65" s="2211" t="s">
        <v>13534</v>
      </c>
      <c r="E65" s="1269"/>
      <c r="F65" s="1270" t="s">
        <v>13516</v>
      </c>
      <c r="G65" s="1269"/>
      <c r="H65" s="1270"/>
      <c r="I65" s="1269"/>
      <c r="J65" s="1270"/>
      <c r="K65" s="1269"/>
      <c r="L65" s="929"/>
    </row>
    <row r="66" spans="1:12" ht="15.75" customHeight="1">
      <c r="A66" s="1264"/>
      <c r="B66" s="1281"/>
      <c r="C66" s="1270"/>
      <c r="D66" s="1282"/>
      <c r="E66" s="1269"/>
      <c r="F66" s="1270"/>
      <c r="G66" s="1269"/>
      <c r="H66" s="1270"/>
      <c r="I66" s="1269"/>
      <c r="J66" s="1270"/>
      <c r="K66" s="1269"/>
      <c r="L66" s="929"/>
    </row>
    <row r="67" spans="1:12" ht="15.75" customHeight="1">
      <c r="A67" s="1264"/>
      <c r="B67" s="1266" t="s">
        <v>1007</v>
      </c>
      <c r="C67" s="1267"/>
      <c r="D67" s="1268" t="s">
        <v>1008</v>
      </c>
      <c r="E67" s="1269"/>
      <c r="F67" s="1269"/>
      <c r="G67" s="1269"/>
      <c r="H67" s="1269"/>
      <c r="I67" s="1269"/>
      <c r="J67" s="1270"/>
      <c r="K67" s="1269"/>
      <c r="L67" s="929"/>
    </row>
    <row r="68" spans="1:12" ht="15.75" customHeight="1">
      <c r="A68" s="1264"/>
      <c r="B68" s="1280"/>
      <c r="C68" s="1270"/>
      <c r="D68" s="2212" t="s">
        <v>13535</v>
      </c>
      <c r="E68" s="2209">
        <v>2</v>
      </c>
      <c r="F68" s="1270" t="s">
        <v>13516</v>
      </c>
      <c r="G68" s="1269"/>
      <c r="H68" s="1269"/>
      <c r="I68" s="1269"/>
      <c r="J68" s="1274" t="s">
        <v>13116</v>
      </c>
      <c r="K68" s="1269"/>
      <c r="L68" s="929"/>
    </row>
    <row r="69" spans="1:12" ht="15.75" customHeight="1">
      <c r="A69" s="1264"/>
      <c r="B69" s="1280"/>
      <c r="C69" s="1270"/>
      <c r="D69" s="2212" t="s">
        <v>13535</v>
      </c>
      <c r="E69" s="2209">
        <v>3</v>
      </c>
      <c r="F69" s="1270" t="s">
        <v>13516</v>
      </c>
      <c r="G69" s="1269"/>
      <c r="H69" s="1269"/>
      <c r="I69" s="1269"/>
      <c r="J69" s="929" t="s">
        <v>13126</v>
      </c>
      <c r="K69" s="1269"/>
      <c r="L69" s="929"/>
    </row>
    <row r="70" spans="1:12" ht="15.75" customHeight="1">
      <c r="A70" s="1264"/>
      <c r="B70" s="1280"/>
      <c r="C70" s="1270"/>
      <c r="D70" s="2212" t="s">
        <v>13535</v>
      </c>
      <c r="E70" s="2209">
        <v>1</v>
      </c>
      <c r="F70" s="1270" t="s">
        <v>13516</v>
      </c>
      <c r="G70" s="1269"/>
      <c r="H70" s="1270"/>
      <c r="I70" s="1269"/>
      <c r="J70" s="929" t="s">
        <v>13120</v>
      </c>
      <c r="K70" s="1269"/>
      <c r="L70" s="929"/>
    </row>
    <row r="71" spans="1:12" ht="15.75" customHeight="1">
      <c r="A71" s="1264"/>
      <c r="B71" s="1280"/>
      <c r="C71" s="1270"/>
      <c r="D71" s="2212" t="s">
        <v>13536</v>
      </c>
      <c r="E71" s="1269"/>
      <c r="F71" s="1270" t="s">
        <v>13516</v>
      </c>
      <c r="G71" s="1269"/>
      <c r="H71" s="1270"/>
      <c r="I71" s="1269"/>
      <c r="J71" s="1270"/>
      <c r="K71" s="1269"/>
      <c r="L71" s="929"/>
    </row>
    <row r="72" spans="1:12" ht="15.75" customHeight="1">
      <c r="A72" s="1264"/>
      <c r="B72" s="1280"/>
      <c r="C72" s="1270"/>
      <c r="D72" s="2212" t="s">
        <v>13537</v>
      </c>
      <c r="E72" s="1269"/>
      <c r="F72" s="1270" t="s">
        <v>13516</v>
      </c>
      <c r="G72" s="1269"/>
      <c r="H72" s="1270"/>
      <c r="I72" s="1269"/>
      <c r="J72" s="1270"/>
      <c r="K72" s="1269"/>
      <c r="L72" s="929"/>
    </row>
    <row r="73" spans="1:12" ht="15.75" customHeight="1">
      <c r="A73" s="1264"/>
      <c r="B73" s="1280"/>
      <c r="C73" s="1270"/>
      <c r="D73" s="2212" t="s">
        <v>13538</v>
      </c>
      <c r="E73" s="2209">
        <v>1</v>
      </c>
      <c r="F73" s="1270" t="s">
        <v>13516</v>
      </c>
      <c r="G73" s="1269"/>
      <c r="H73" s="1270"/>
      <c r="I73" s="1269"/>
      <c r="J73" s="1274" t="s">
        <v>13116</v>
      </c>
      <c r="K73" s="1269"/>
      <c r="L73" s="929"/>
    </row>
    <row r="74" spans="1:12" ht="15.75" customHeight="1">
      <c r="A74" s="1264"/>
      <c r="B74" s="1280"/>
      <c r="C74" s="1270"/>
      <c r="D74" s="2212" t="s">
        <v>13538</v>
      </c>
      <c r="E74" s="2209">
        <v>3</v>
      </c>
      <c r="F74" s="1270" t="s">
        <v>13516</v>
      </c>
      <c r="G74" s="1269"/>
      <c r="H74" s="1270"/>
      <c r="I74" s="1269"/>
      <c r="J74" s="929" t="s">
        <v>13126</v>
      </c>
      <c r="K74" s="1269"/>
      <c r="L74" s="929"/>
    </row>
    <row r="75" spans="1:12" ht="15.75" customHeight="1">
      <c r="A75" s="1264"/>
      <c r="B75" s="1280"/>
      <c r="C75" s="1270"/>
      <c r="D75" s="2212" t="s">
        <v>13538</v>
      </c>
      <c r="E75" s="2209">
        <v>1</v>
      </c>
      <c r="F75" s="1270" t="s">
        <v>13516</v>
      </c>
      <c r="G75" s="1269"/>
      <c r="H75" s="1270"/>
      <c r="I75" s="1269"/>
      <c r="J75" s="929" t="s">
        <v>13120</v>
      </c>
      <c r="K75" s="1269"/>
      <c r="L75" s="929"/>
    </row>
    <row r="76" spans="1:12" ht="15.75" customHeight="1">
      <c r="A76" s="1264"/>
      <c r="B76" s="1280"/>
      <c r="C76" s="1270"/>
      <c r="D76" s="2212" t="s">
        <v>13539</v>
      </c>
      <c r="E76" s="1269"/>
      <c r="F76" s="1270" t="s">
        <v>13516</v>
      </c>
      <c r="G76" s="1269"/>
      <c r="H76" s="1270"/>
      <c r="I76" s="1269"/>
      <c r="J76" s="1270"/>
      <c r="K76" s="1269"/>
      <c r="L76" s="929"/>
    </row>
    <row r="77" spans="1:12" ht="15.75" customHeight="1">
      <c r="A77" s="1264"/>
      <c r="B77" s="1280"/>
      <c r="C77" s="1270"/>
      <c r="D77" s="2212" t="s">
        <v>13540</v>
      </c>
      <c r="E77" s="2209">
        <v>1</v>
      </c>
      <c r="F77" s="1270" t="s">
        <v>13516</v>
      </c>
      <c r="G77" s="1269"/>
      <c r="H77" s="1270"/>
      <c r="I77" s="1269"/>
      <c r="J77" s="929" t="s">
        <v>13126</v>
      </c>
      <c r="K77" s="1269"/>
      <c r="L77" s="929"/>
    </row>
    <row r="78" spans="1:12" ht="15.75" customHeight="1">
      <c r="A78" s="1264"/>
      <c r="B78" s="1280"/>
      <c r="C78" s="1270"/>
      <c r="D78" s="2212" t="s">
        <v>13541</v>
      </c>
      <c r="E78" s="1269"/>
      <c r="F78" s="1270" t="s">
        <v>13516</v>
      </c>
      <c r="G78" s="1269"/>
      <c r="H78" s="1270"/>
      <c r="I78" s="1269"/>
      <c r="J78" s="1270"/>
      <c r="K78" s="1269"/>
      <c r="L78" s="929"/>
    </row>
    <row r="79" spans="1:12" ht="15.75" customHeight="1">
      <c r="A79" s="1264"/>
      <c r="B79" s="1281"/>
      <c r="C79" s="1270"/>
      <c r="D79" s="1282"/>
      <c r="E79" s="1269"/>
      <c r="F79" s="1270"/>
      <c r="G79" s="1269"/>
      <c r="H79" s="1270"/>
      <c r="I79" s="1269"/>
      <c r="J79" s="1270"/>
      <c r="K79" s="1269"/>
      <c r="L79" s="929"/>
    </row>
    <row r="80" spans="1:12" ht="15.75" customHeight="1">
      <c r="A80" s="1264"/>
      <c r="B80" s="1266" t="s">
        <v>1018</v>
      </c>
      <c r="C80" s="1267"/>
      <c r="D80" s="1283" t="s">
        <v>1019</v>
      </c>
      <c r="E80" s="1269"/>
      <c r="F80" s="1270"/>
      <c r="G80" s="1269"/>
      <c r="H80" s="1270"/>
      <c r="I80" s="1269"/>
      <c r="J80" s="1270"/>
      <c r="K80" s="1269"/>
      <c r="L80" s="929"/>
    </row>
    <row r="81" spans="1:12" ht="15.75" customHeight="1">
      <c r="A81" s="1264"/>
      <c r="B81" s="1280"/>
      <c r="C81" s="1270"/>
      <c r="D81" s="2212" t="s">
        <v>13542</v>
      </c>
      <c r="E81" s="2209">
        <v>1</v>
      </c>
      <c r="F81" s="1270" t="s">
        <v>13516</v>
      </c>
      <c r="G81" s="1269"/>
      <c r="H81" s="1270"/>
      <c r="I81" s="1269"/>
      <c r="J81" s="1274" t="s">
        <v>13116</v>
      </c>
      <c r="K81" s="1269"/>
      <c r="L81" s="929"/>
    </row>
    <row r="82" spans="1:12" ht="15.75" customHeight="1">
      <c r="A82" s="1264"/>
      <c r="B82" s="1280"/>
      <c r="C82" s="1270"/>
      <c r="D82" s="2212" t="s">
        <v>13542</v>
      </c>
      <c r="E82" s="2209">
        <v>3</v>
      </c>
      <c r="F82" s="1270" t="s">
        <v>13516</v>
      </c>
      <c r="G82" s="1269"/>
      <c r="H82" s="1270"/>
      <c r="I82" s="1269"/>
      <c r="J82" s="929" t="s">
        <v>13126</v>
      </c>
      <c r="K82" s="1269"/>
      <c r="L82" s="929"/>
    </row>
    <row r="83" spans="1:12" ht="15.75" customHeight="1">
      <c r="A83" s="1264"/>
      <c r="B83" s="1280"/>
      <c r="C83" s="1270"/>
      <c r="D83" s="2212" t="s">
        <v>13542</v>
      </c>
      <c r="E83" s="2209">
        <v>1</v>
      </c>
      <c r="F83" s="1270" t="s">
        <v>13516</v>
      </c>
      <c r="G83" s="1269"/>
      <c r="H83" s="1270"/>
      <c r="I83" s="1269"/>
      <c r="J83" s="929" t="s">
        <v>13120</v>
      </c>
      <c r="K83" s="1269"/>
      <c r="L83" s="929"/>
    </row>
    <row r="84" spans="1:12" ht="15.75" customHeight="1">
      <c r="A84" s="1264"/>
      <c r="B84" s="1280"/>
      <c r="C84" s="1270"/>
      <c r="D84" s="2212" t="s">
        <v>13543</v>
      </c>
      <c r="E84" s="2209"/>
      <c r="F84" s="1270" t="s">
        <v>13516</v>
      </c>
      <c r="G84" s="1269"/>
      <c r="H84" s="1270"/>
      <c r="I84" s="1269"/>
      <c r="J84" s="1270"/>
      <c r="K84" s="1269"/>
      <c r="L84" s="929"/>
    </row>
    <row r="85" spans="1:12" ht="15.75" customHeight="1">
      <c r="A85" s="1264"/>
      <c r="B85" s="1280"/>
      <c r="C85" s="1270"/>
      <c r="D85" s="2212" t="s">
        <v>13544</v>
      </c>
      <c r="E85" s="2209"/>
      <c r="F85" s="1270" t="s">
        <v>13516</v>
      </c>
      <c r="G85" s="1269"/>
      <c r="H85" s="1270"/>
      <c r="I85" s="1269"/>
      <c r="J85" s="1270"/>
      <c r="K85" s="1269"/>
      <c r="L85" s="929"/>
    </row>
    <row r="86" spans="1:12" ht="15.75" customHeight="1">
      <c r="A86" s="1264"/>
      <c r="B86" s="1280"/>
      <c r="C86" s="1270"/>
      <c r="D86" s="2212" t="s">
        <v>13544</v>
      </c>
      <c r="E86" s="2209">
        <v>1</v>
      </c>
      <c r="F86" s="1270" t="s">
        <v>13516</v>
      </c>
      <c r="G86" s="1269"/>
      <c r="H86" s="1270"/>
      <c r="I86" s="1269"/>
      <c r="J86" s="1274" t="s">
        <v>13116</v>
      </c>
      <c r="K86" s="1269"/>
      <c r="L86" s="929"/>
    </row>
    <row r="87" spans="1:12" ht="15.75" customHeight="1">
      <c r="A87" s="1264"/>
      <c r="B87" s="1280"/>
      <c r="C87" s="1270"/>
      <c r="D87" s="2212" t="s">
        <v>13545</v>
      </c>
      <c r="E87" s="2209">
        <v>3</v>
      </c>
      <c r="F87" s="1270" t="s">
        <v>13516</v>
      </c>
      <c r="G87" s="1269"/>
      <c r="H87" s="1270"/>
      <c r="I87" s="1269"/>
      <c r="J87" s="1270" t="s">
        <v>13126</v>
      </c>
      <c r="K87" s="1269"/>
      <c r="L87" s="929"/>
    </row>
    <row r="88" spans="1:12" ht="15.75" customHeight="1">
      <c r="A88" s="1264"/>
      <c r="B88" s="1280"/>
      <c r="C88" s="1270"/>
      <c r="D88" s="2212" t="s">
        <v>13546</v>
      </c>
      <c r="E88" s="2209"/>
      <c r="F88" s="1270" t="s">
        <v>13516</v>
      </c>
      <c r="G88" s="1269"/>
      <c r="H88" s="1270"/>
      <c r="I88" s="1269"/>
      <c r="J88" s="1270"/>
      <c r="K88" s="1269"/>
      <c r="L88" s="929"/>
    </row>
    <row r="89" spans="1:12" ht="15.75" customHeight="1">
      <c r="A89" s="1264"/>
      <c r="B89" s="1280"/>
      <c r="C89" s="1270"/>
      <c r="D89" s="2212" t="s">
        <v>13547</v>
      </c>
      <c r="E89" s="2209">
        <v>2</v>
      </c>
      <c r="F89" s="1270" t="s">
        <v>13516</v>
      </c>
      <c r="G89" s="1269"/>
      <c r="H89" s="1270"/>
      <c r="I89" s="1269"/>
      <c r="J89" s="1270" t="s">
        <v>13126</v>
      </c>
      <c r="K89" s="1269"/>
      <c r="L89" s="929"/>
    </row>
    <row r="90" spans="1:12" ht="15.75" customHeight="1">
      <c r="A90" s="1264"/>
      <c r="B90" s="1280"/>
      <c r="C90" s="1270"/>
      <c r="D90" s="2212" t="s">
        <v>13548</v>
      </c>
      <c r="E90" s="2209"/>
      <c r="F90" s="1270" t="s">
        <v>13516</v>
      </c>
      <c r="G90" s="1269"/>
      <c r="H90" s="1270"/>
      <c r="I90" s="1269"/>
      <c r="J90" s="1270"/>
      <c r="K90" s="1269"/>
      <c r="L90" s="929"/>
    </row>
    <row r="91" spans="1:12" ht="15.75" customHeight="1">
      <c r="A91" s="1264"/>
      <c r="B91" s="1281"/>
      <c r="C91" s="1270"/>
      <c r="D91" s="2213"/>
      <c r="E91" s="1269"/>
      <c r="F91" s="1270"/>
      <c r="G91" s="1269"/>
      <c r="H91" s="1270"/>
      <c r="I91" s="1269"/>
      <c r="J91" s="1270"/>
      <c r="K91" s="1269"/>
      <c r="L91" s="929"/>
    </row>
    <row r="92" spans="1:12" ht="15.75" customHeight="1">
      <c r="A92" s="1264"/>
      <c r="B92" s="1281"/>
      <c r="C92" s="1270"/>
      <c r="D92" s="2213"/>
      <c r="E92" s="1269"/>
      <c r="F92" s="1270"/>
      <c r="G92" s="1269"/>
      <c r="H92" s="1270"/>
      <c r="I92" s="1269"/>
      <c r="J92" s="1270"/>
      <c r="K92" s="1269"/>
      <c r="L92" s="929"/>
    </row>
    <row r="93" spans="1:12" ht="15.75" customHeight="1">
      <c r="A93" s="1264"/>
      <c r="B93" s="785" t="s">
        <v>1032</v>
      </c>
      <c r="C93" s="785"/>
      <c r="D93" s="786" t="s">
        <v>13428</v>
      </c>
      <c r="E93" s="786"/>
      <c r="F93" s="786"/>
      <c r="G93" s="786"/>
      <c r="H93" s="786"/>
      <c r="I93" s="786"/>
      <c r="J93" s="786"/>
      <c r="K93" s="786"/>
      <c r="L93" s="786"/>
    </row>
    <row r="94" spans="1:12" ht="15.75" customHeight="1">
      <c r="A94" s="1264"/>
      <c r="B94" s="1266" t="s">
        <v>1045</v>
      </c>
      <c r="C94" s="1267"/>
      <c r="D94" s="1268" t="s">
        <v>13549</v>
      </c>
      <c r="E94" s="1269"/>
      <c r="F94" s="1270"/>
      <c r="G94" s="1269"/>
      <c r="H94" s="1270"/>
      <c r="I94" s="1269"/>
      <c r="J94" s="1270"/>
      <c r="K94" s="1269"/>
      <c r="L94" s="929"/>
    </row>
    <row r="95" spans="1:12" ht="15.75" customHeight="1">
      <c r="A95" s="1264"/>
      <c r="B95" s="1280"/>
      <c r="C95" s="1270"/>
      <c r="D95" s="2212" t="s">
        <v>13550</v>
      </c>
      <c r="E95" s="2214">
        <v>2</v>
      </c>
      <c r="F95" s="1270" t="s">
        <v>13516</v>
      </c>
      <c r="G95" s="1269"/>
      <c r="H95" s="1270"/>
      <c r="I95" s="1269"/>
      <c r="J95" s="1274" t="s">
        <v>13116</v>
      </c>
      <c r="K95" s="1269"/>
      <c r="L95" s="929"/>
    </row>
    <row r="96" spans="1:12" ht="15.75" customHeight="1">
      <c r="A96" s="1264"/>
      <c r="B96" s="1280"/>
      <c r="C96" s="1270"/>
      <c r="D96" s="2212" t="s">
        <v>13550</v>
      </c>
      <c r="E96" s="2214">
        <v>6</v>
      </c>
      <c r="F96" s="1270" t="s">
        <v>13516</v>
      </c>
      <c r="G96" s="1269"/>
      <c r="H96" s="1270"/>
      <c r="I96" s="1269"/>
      <c r="J96" s="929" t="s">
        <v>13126</v>
      </c>
      <c r="K96" s="1269"/>
      <c r="L96" s="929"/>
    </row>
    <row r="97" spans="1:12" ht="15.75" customHeight="1">
      <c r="A97" s="1264"/>
      <c r="B97" s="1280"/>
      <c r="C97" s="1270"/>
      <c r="D97" s="2212" t="s">
        <v>13550</v>
      </c>
      <c r="E97" s="2214">
        <v>2</v>
      </c>
      <c r="F97" s="1270" t="s">
        <v>13516</v>
      </c>
      <c r="G97" s="1269"/>
      <c r="H97" s="1270"/>
      <c r="I97" s="1269"/>
      <c r="J97" s="929" t="s">
        <v>13120</v>
      </c>
      <c r="K97" s="1269"/>
      <c r="L97" s="929"/>
    </row>
    <row r="98" spans="1:12" ht="15.75" customHeight="1">
      <c r="A98" s="1264"/>
      <c r="B98" s="1280"/>
      <c r="C98" s="1270"/>
      <c r="D98" s="2212"/>
      <c r="E98" s="1269"/>
      <c r="F98" s="1270"/>
      <c r="G98" s="1269"/>
      <c r="H98" s="1270"/>
      <c r="I98" s="1269"/>
      <c r="J98" s="1270"/>
      <c r="K98" s="1269"/>
      <c r="L98" s="929"/>
    </row>
    <row r="99" spans="1:12" ht="15.75" customHeight="1">
      <c r="A99" s="1264"/>
      <c r="B99" s="1266" t="s">
        <v>1056</v>
      </c>
      <c r="C99" s="1267"/>
      <c r="D99" s="1268" t="s">
        <v>1057</v>
      </c>
      <c r="E99" s="1269"/>
      <c r="F99" s="1270"/>
      <c r="G99" s="1269"/>
      <c r="H99" s="1270"/>
      <c r="I99" s="1269"/>
      <c r="J99" s="1270"/>
      <c r="K99" s="1269"/>
      <c r="L99" s="929"/>
    </row>
    <row r="100" spans="1:12" ht="15.75" customHeight="1">
      <c r="A100" s="1264"/>
      <c r="B100" s="1280"/>
      <c r="C100" s="1270"/>
      <c r="D100" s="2212" t="s">
        <v>13551</v>
      </c>
      <c r="E100" s="2214">
        <v>2</v>
      </c>
      <c r="F100" s="1270" t="s">
        <v>13516</v>
      </c>
      <c r="G100" s="1269"/>
      <c r="H100" s="1270"/>
      <c r="I100" s="1269"/>
      <c r="J100" s="1274" t="s">
        <v>13116</v>
      </c>
      <c r="K100" s="1269"/>
      <c r="L100" s="929"/>
    </row>
    <row r="101" spans="1:12" ht="15.75" customHeight="1">
      <c r="A101" s="1264"/>
      <c r="B101" s="1280"/>
      <c r="C101" s="1270"/>
      <c r="D101" s="2212" t="s">
        <v>13551</v>
      </c>
      <c r="E101" s="2214">
        <v>8</v>
      </c>
      <c r="F101" s="1270" t="s">
        <v>13516</v>
      </c>
      <c r="G101" s="1269"/>
      <c r="H101" s="1270"/>
      <c r="I101" s="1269"/>
      <c r="J101" s="929" t="s">
        <v>13126</v>
      </c>
      <c r="K101" s="1269"/>
      <c r="L101" s="929"/>
    </row>
    <row r="102" spans="1:12" ht="15.75" customHeight="1">
      <c r="A102" s="1264"/>
      <c r="B102" s="1280"/>
      <c r="C102" s="1270"/>
      <c r="D102" s="2212" t="s">
        <v>13551</v>
      </c>
      <c r="E102" s="2214">
        <v>2</v>
      </c>
      <c r="F102" s="1270" t="s">
        <v>13516</v>
      </c>
      <c r="G102" s="1269"/>
      <c r="H102" s="1270"/>
      <c r="I102" s="1269"/>
      <c r="J102" s="929" t="s">
        <v>13120</v>
      </c>
      <c r="K102" s="1269"/>
      <c r="L102" s="929"/>
    </row>
    <row r="103" spans="1:12" ht="16.5" customHeight="1">
      <c r="A103" s="1264"/>
      <c r="B103" s="1280"/>
      <c r="C103" s="1270"/>
      <c r="D103" s="2211" t="s">
        <v>13552</v>
      </c>
      <c r="E103" s="1269"/>
      <c r="F103" s="1270" t="s">
        <v>13516</v>
      </c>
      <c r="G103" s="1269"/>
      <c r="H103" s="1270"/>
      <c r="I103" s="882"/>
      <c r="J103" s="1284"/>
      <c r="K103" s="882"/>
      <c r="L103" s="1284"/>
    </row>
    <row r="104" spans="1:12" s="307" customFormat="1" ht="15.75" customHeight="1">
      <c r="A104" s="1264"/>
      <c r="B104" s="1280"/>
      <c r="C104" s="1270"/>
      <c r="D104" s="2210" t="s">
        <v>13553</v>
      </c>
      <c r="E104" s="1269"/>
      <c r="F104" s="1270" t="s">
        <v>13516</v>
      </c>
      <c r="G104" s="1269"/>
      <c r="H104" s="1270"/>
      <c r="I104" s="882"/>
      <c r="J104" s="1284"/>
      <c r="K104" s="882"/>
      <c r="L104" s="1284"/>
    </row>
    <row r="105" spans="1:12" ht="15.75" customHeight="1">
      <c r="A105" s="1264"/>
      <c r="B105" s="1280"/>
      <c r="C105" s="1270"/>
      <c r="D105" s="2211"/>
      <c r="E105" s="1269"/>
      <c r="F105" s="1270"/>
      <c r="G105" s="1269"/>
      <c r="H105" s="1270"/>
      <c r="I105" s="882"/>
      <c r="J105" s="1284"/>
      <c r="K105" s="882"/>
      <c r="L105" s="1284"/>
    </row>
    <row r="106" spans="1:12" ht="15.75" customHeight="1">
      <c r="A106" s="1264"/>
      <c r="B106" s="1266" t="s">
        <v>1070</v>
      </c>
      <c r="C106" s="1267"/>
      <c r="D106" s="1283" t="s">
        <v>13554</v>
      </c>
      <c r="E106" s="1269"/>
      <c r="F106" s="1270"/>
      <c r="G106" s="1269"/>
      <c r="H106" s="1270"/>
      <c r="I106" s="882"/>
      <c r="J106" s="1284"/>
      <c r="K106" s="882"/>
      <c r="L106" s="1284"/>
    </row>
    <row r="107" spans="1:12" ht="15.75" customHeight="1">
      <c r="A107" s="1264"/>
      <c r="B107" s="1280"/>
      <c r="C107" s="1270"/>
      <c r="D107" s="2212" t="s">
        <v>13555</v>
      </c>
      <c r="E107" s="2209">
        <v>2</v>
      </c>
      <c r="F107" s="1270" t="s">
        <v>13516</v>
      </c>
      <c r="G107" s="1269"/>
      <c r="H107" s="1270"/>
      <c r="I107" s="882"/>
      <c r="J107" s="1274" t="s">
        <v>13116</v>
      </c>
      <c r="K107" s="882"/>
      <c r="L107" s="1284"/>
    </row>
    <row r="108" spans="1:12" ht="15.75" customHeight="1">
      <c r="A108" s="1264"/>
      <c r="B108" s="1280"/>
      <c r="C108" s="1270"/>
      <c r="D108" s="2212" t="s">
        <v>13556</v>
      </c>
      <c r="E108" s="1269"/>
      <c r="F108" s="1270" t="s">
        <v>13516</v>
      </c>
      <c r="G108" s="1269"/>
      <c r="H108" s="1270"/>
      <c r="I108" s="882"/>
      <c r="J108" s="1284"/>
      <c r="K108" s="882"/>
      <c r="L108" s="1284"/>
    </row>
    <row r="109" spans="1:12" ht="15.75" customHeight="1">
      <c r="A109" s="1264"/>
      <c r="B109" s="1285"/>
      <c r="C109" s="1285"/>
      <c r="D109" s="1286"/>
      <c r="E109" s="1274"/>
      <c r="F109" s="1287"/>
      <c r="G109" s="1286"/>
      <c r="H109" s="1287"/>
      <c r="I109" s="882"/>
      <c r="J109" s="882"/>
      <c r="K109" s="882"/>
      <c r="L109" s="882"/>
    </row>
    <row r="110" spans="1:12" ht="15.75" customHeight="1">
      <c r="A110" s="1264"/>
      <c r="B110" s="1266" t="s">
        <v>1075</v>
      </c>
      <c r="C110" s="1267"/>
      <c r="D110" s="1283" t="s">
        <v>13557</v>
      </c>
      <c r="E110" s="1269"/>
      <c r="F110" s="1270"/>
      <c r="G110" s="1269"/>
      <c r="H110" s="1270"/>
      <c r="I110" s="882"/>
      <c r="J110" s="1284"/>
      <c r="K110" s="882"/>
      <c r="L110" s="1284"/>
    </row>
    <row r="111" spans="1:12" ht="14.45">
      <c r="A111" s="1264"/>
      <c r="B111" s="1280"/>
      <c r="C111" s="1270"/>
      <c r="D111" s="2212" t="s">
        <v>13558</v>
      </c>
      <c r="E111" s="2209">
        <v>1</v>
      </c>
      <c r="F111" s="1270" t="s">
        <v>13516</v>
      </c>
      <c r="G111" s="1269"/>
      <c r="H111" s="1270"/>
      <c r="I111" s="882"/>
      <c r="J111" s="929" t="s">
        <v>13126</v>
      </c>
      <c r="K111" s="882"/>
      <c r="L111" s="882"/>
    </row>
    <row r="112" spans="1:12" ht="14.45">
      <c r="A112" s="1264"/>
      <c r="B112" s="1280"/>
      <c r="C112" s="1270"/>
      <c r="D112" s="2212" t="s">
        <v>13559</v>
      </c>
      <c r="E112" s="2209"/>
      <c r="F112" s="1270" t="s">
        <v>13516</v>
      </c>
      <c r="G112" s="1269"/>
      <c r="H112" s="1270"/>
      <c r="I112" s="882"/>
      <c r="J112" s="882"/>
      <c r="K112" s="882"/>
      <c r="L112" s="882"/>
    </row>
    <row r="113" spans="1:12" ht="14.45">
      <c r="A113" s="1264"/>
      <c r="B113" s="1280"/>
      <c r="C113" s="1270"/>
      <c r="D113" s="2212" t="s">
        <v>13560</v>
      </c>
      <c r="E113" s="2209">
        <v>3</v>
      </c>
      <c r="F113" s="1270" t="s">
        <v>13516</v>
      </c>
      <c r="G113" s="1269"/>
      <c r="H113" s="1270"/>
      <c r="I113" s="882"/>
      <c r="J113" s="929" t="s">
        <v>13126</v>
      </c>
      <c r="K113" s="882"/>
      <c r="L113" s="882"/>
    </row>
    <row r="114" spans="1:12" ht="14.45">
      <c r="A114" s="1264"/>
      <c r="B114" s="1280"/>
      <c r="C114" s="1270"/>
      <c r="D114" s="2211" t="s">
        <v>13561</v>
      </c>
      <c r="E114" s="2209">
        <v>2</v>
      </c>
      <c r="F114" s="1270" t="s">
        <v>13516</v>
      </c>
      <c r="G114" s="1269"/>
      <c r="H114" s="1270"/>
      <c r="I114" s="882"/>
      <c r="J114" s="929" t="s">
        <v>13120</v>
      </c>
      <c r="K114" s="882"/>
      <c r="L114" s="882"/>
    </row>
    <row r="115" spans="1:12" ht="14.45">
      <c r="A115" s="1264"/>
      <c r="B115" s="1280"/>
      <c r="C115" s="1270"/>
      <c r="D115" s="2211" t="s">
        <v>13562</v>
      </c>
      <c r="E115" s="2209"/>
      <c r="F115" s="1270" t="s">
        <v>13516</v>
      </c>
      <c r="G115" s="1269"/>
      <c r="H115" s="1270"/>
      <c r="I115" s="882"/>
      <c r="J115" s="882"/>
      <c r="K115" s="882"/>
      <c r="L115" s="882"/>
    </row>
    <row r="116" spans="1:12" ht="14.45">
      <c r="A116" s="1264"/>
      <c r="B116" s="1280"/>
      <c r="C116" s="1270"/>
      <c r="D116" s="2211" t="s">
        <v>13563</v>
      </c>
      <c r="E116" s="2209">
        <v>1</v>
      </c>
      <c r="F116" s="1270" t="s">
        <v>13516</v>
      </c>
      <c r="G116" s="1269"/>
      <c r="H116" s="1270"/>
      <c r="I116" s="882"/>
      <c r="J116" s="929" t="s">
        <v>13126</v>
      </c>
      <c r="K116" s="882"/>
      <c r="L116" s="882"/>
    </row>
    <row r="117" spans="1:12" ht="14.45">
      <c r="A117" s="1264"/>
      <c r="B117" s="1280"/>
      <c r="C117" s="1270"/>
      <c r="D117" s="2211" t="s">
        <v>13564</v>
      </c>
      <c r="E117" s="2209"/>
      <c r="F117" s="1270" t="s">
        <v>13516</v>
      </c>
      <c r="G117" s="1269"/>
      <c r="H117" s="1270"/>
      <c r="I117" s="882"/>
      <c r="J117" s="882"/>
      <c r="K117" s="882"/>
      <c r="L117" s="882"/>
    </row>
    <row r="118" spans="1:12" ht="14.45">
      <c r="A118" s="1264"/>
      <c r="B118" s="1280"/>
      <c r="C118" s="1270"/>
      <c r="D118" s="2212" t="s">
        <v>13565</v>
      </c>
      <c r="E118" s="2209"/>
      <c r="F118" s="1270" t="s">
        <v>13516</v>
      </c>
      <c r="G118" s="1269"/>
      <c r="H118" s="1270"/>
      <c r="I118" s="882"/>
      <c r="J118" s="882"/>
      <c r="K118" s="882"/>
      <c r="L118" s="882"/>
    </row>
    <row r="119" spans="1:12" ht="14.1">
      <c r="A119" s="1264"/>
      <c r="B119" s="1280"/>
      <c r="C119" s="1270"/>
      <c r="D119" s="2212" t="s">
        <v>13566</v>
      </c>
      <c r="E119" s="1269"/>
      <c r="F119" s="1270" t="s">
        <v>13516</v>
      </c>
      <c r="G119" s="1269"/>
      <c r="H119" s="1270"/>
      <c r="I119" s="882"/>
      <c r="J119" s="882"/>
      <c r="K119" s="882"/>
      <c r="L119" s="882"/>
    </row>
    <row r="120" spans="1:12" ht="14.1">
      <c r="A120" s="1264"/>
      <c r="B120" s="1280"/>
      <c r="C120" s="1270"/>
      <c r="D120" s="2212" t="s">
        <v>13567</v>
      </c>
      <c r="E120" s="1269"/>
      <c r="F120" s="1270" t="s">
        <v>13516</v>
      </c>
      <c r="G120" s="1269"/>
      <c r="H120" s="1270"/>
      <c r="I120" s="882"/>
      <c r="J120" s="882"/>
      <c r="K120" s="882"/>
      <c r="L120" s="882"/>
    </row>
    <row r="121" spans="1:12" ht="14.1">
      <c r="A121" s="1264"/>
      <c r="B121" s="1280"/>
      <c r="C121" s="1270"/>
      <c r="D121" s="2212"/>
      <c r="E121" s="1269"/>
      <c r="F121" s="1270"/>
      <c r="G121" s="1269"/>
      <c r="H121" s="1270"/>
      <c r="I121" s="882"/>
      <c r="J121" s="882"/>
      <c r="K121" s="882"/>
      <c r="L121" s="882"/>
    </row>
    <row r="122" spans="1:12">
      <c r="A122" s="1264"/>
      <c r="B122" s="1266" t="s">
        <v>11811</v>
      </c>
      <c r="C122" s="1267"/>
      <c r="D122" s="1283" t="s">
        <v>13568</v>
      </c>
      <c r="E122" s="1269"/>
      <c r="F122" s="1270"/>
      <c r="G122" s="1269"/>
      <c r="H122" s="1270"/>
      <c r="I122" s="882"/>
      <c r="J122" s="882"/>
      <c r="K122" s="882"/>
      <c r="L122" s="882"/>
    </row>
    <row r="123" spans="1:12" ht="14.1">
      <c r="A123" s="1264"/>
      <c r="B123" s="1280"/>
      <c r="C123" s="1270"/>
      <c r="D123" s="2212" t="s">
        <v>13569</v>
      </c>
      <c r="E123" s="1269"/>
      <c r="F123" s="1270" t="s">
        <v>13516</v>
      </c>
      <c r="G123" s="1269"/>
      <c r="H123" s="1270"/>
      <c r="I123" s="882"/>
      <c r="J123" s="882"/>
      <c r="K123" s="882"/>
      <c r="L123" s="882"/>
    </row>
    <row r="124" spans="1:12" ht="14.45">
      <c r="A124" s="1264"/>
      <c r="B124" s="1288"/>
      <c r="C124" s="1270"/>
      <c r="D124" s="2211" t="s">
        <v>13570</v>
      </c>
      <c r="E124" s="2214">
        <v>2</v>
      </c>
      <c r="F124" s="1270" t="s">
        <v>13516</v>
      </c>
      <c r="G124" s="1269"/>
      <c r="H124" s="1270"/>
      <c r="I124" s="882"/>
      <c r="J124" s="1274" t="s">
        <v>13116</v>
      </c>
      <c r="K124" s="882"/>
      <c r="L124" s="882"/>
    </row>
    <row r="125" spans="1:12" ht="14.45">
      <c r="A125" s="1264"/>
      <c r="B125" s="1288"/>
      <c r="C125" s="1270"/>
      <c r="D125" s="2211" t="s">
        <v>13570</v>
      </c>
      <c r="E125" s="2214">
        <v>6</v>
      </c>
      <c r="F125" s="1270" t="s">
        <v>13516</v>
      </c>
      <c r="G125" s="1269"/>
      <c r="H125" s="1270"/>
      <c r="I125" s="882"/>
      <c r="J125" s="929" t="s">
        <v>13126</v>
      </c>
      <c r="K125" s="882"/>
      <c r="L125" s="882"/>
    </row>
    <row r="126" spans="1:12" ht="14.45">
      <c r="A126" s="1264"/>
      <c r="B126" s="1288"/>
      <c r="C126" s="1270"/>
      <c r="D126" s="2211" t="s">
        <v>13570</v>
      </c>
      <c r="E126" s="2214">
        <v>2</v>
      </c>
      <c r="F126" s="1270" t="s">
        <v>13516</v>
      </c>
      <c r="G126" s="1269"/>
      <c r="H126" s="1270"/>
      <c r="I126" s="882"/>
      <c r="J126" s="929" t="s">
        <v>13120</v>
      </c>
      <c r="K126" s="882"/>
      <c r="L126" s="882"/>
    </row>
    <row r="127" spans="1:12" ht="14.1">
      <c r="A127" s="1264"/>
      <c r="B127" s="1280"/>
      <c r="C127" s="1270"/>
      <c r="D127" s="2211"/>
      <c r="E127" s="1269"/>
      <c r="F127" s="1270"/>
      <c r="G127" s="1269"/>
      <c r="H127" s="1270"/>
      <c r="I127" s="882"/>
      <c r="J127" s="882"/>
      <c r="K127" s="882"/>
      <c r="L127" s="882"/>
    </row>
    <row r="128" spans="1:12">
      <c r="A128" s="1264"/>
      <c r="B128" s="1266" t="s">
        <v>11820</v>
      </c>
      <c r="C128" s="1267"/>
      <c r="D128" s="1283" t="s">
        <v>13571</v>
      </c>
      <c r="E128" s="1269"/>
      <c r="F128" s="1270"/>
      <c r="G128" s="1269"/>
      <c r="H128" s="1270"/>
      <c r="I128" s="882"/>
      <c r="J128" s="882"/>
      <c r="K128" s="882"/>
      <c r="L128" s="882"/>
    </row>
    <row r="129" spans="1:12" ht="14.45">
      <c r="A129" s="1264"/>
      <c r="B129" s="1280"/>
      <c r="C129" s="1270"/>
      <c r="D129" s="2212" t="s">
        <v>13572</v>
      </c>
      <c r="E129" s="2214">
        <v>2</v>
      </c>
      <c r="F129" s="1270" t="s">
        <v>13516</v>
      </c>
      <c r="G129" s="1269"/>
      <c r="H129" s="1270"/>
      <c r="I129" s="882"/>
      <c r="J129" s="1274" t="s">
        <v>13116</v>
      </c>
      <c r="K129" s="882"/>
      <c r="L129" s="882"/>
    </row>
    <row r="130" spans="1:12" ht="14.45">
      <c r="A130" s="1264"/>
      <c r="B130" s="1280"/>
      <c r="C130" s="1270"/>
      <c r="D130" s="2212" t="s">
        <v>13572</v>
      </c>
      <c r="E130" s="2214">
        <v>6</v>
      </c>
      <c r="F130" s="1270" t="s">
        <v>13516</v>
      </c>
      <c r="G130" s="1269"/>
      <c r="H130" s="1270"/>
      <c r="I130" s="882"/>
      <c r="J130" s="929" t="s">
        <v>13126</v>
      </c>
      <c r="K130" s="882"/>
      <c r="L130" s="882"/>
    </row>
    <row r="131" spans="1:12" ht="14.45">
      <c r="A131" s="1264"/>
      <c r="B131" s="1280"/>
      <c r="C131" s="1270"/>
      <c r="D131" s="2212" t="s">
        <v>13572</v>
      </c>
      <c r="E131" s="2214">
        <v>2</v>
      </c>
      <c r="F131" s="1270" t="s">
        <v>13516</v>
      </c>
      <c r="G131" s="1269"/>
      <c r="H131" s="1270"/>
      <c r="I131" s="882"/>
      <c r="J131" s="929" t="s">
        <v>13120</v>
      </c>
      <c r="K131" s="882"/>
      <c r="L131" s="882"/>
    </row>
    <row r="132" spans="1:12" ht="14.1">
      <c r="A132" s="1264"/>
      <c r="B132" s="1280"/>
      <c r="C132" s="1270"/>
      <c r="D132" s="2212" t="s">
        <v>13573</v>
      </c>
      <c r="E132" s="1269"/>
      <c r="F132" s="1270" t="s">
        <v>13516</v>
      </c>
      <c r="G132" s="1269"/>
      <c r="H132" s="1270"/>
      <c r="I132" s="882"/>
      <c r="J132" s="882"/>
      <c r="K132" s="882"/>
      <c r="L132" s="882"/>
    </row>
    <row r="133" spans="1:12" ht="14.1">
      <c r="A133" s="1264"/>
      <c r="B133" s="1280"/>
      <c r="C133" s="1270"/>
      <c r="D133" s="2212"/>
      <c r="E133" s="1269"/>
      <c r="F133" s="1270"/>
      <c r="G133" s="1269"/>
      <c r="H133" s="1270"/>
      <c r="I133" s="882"/>
      <c r="J133" s="882"/>
      <c r="K133" s="882"/>
      <c r="L133" s="882"/>
    </row>
    <row r="134" spans="1:12" ht="14.1">
      <c r="A134" s="1264"/>
      <c r="B134" s="1266" t="s">
        <v>1094</v>
      </c>
      <c r="C134" s="1270"/>
      <c r="D134" s="2215" t="s">
        <v>13574</v>
      </c>
      <c r="E134" s="1269"/>
      <c r="F134" s="1270"/>
      <c r="G134" s="1269"/>
      <c r="H134" s="1270"/>
      <c r="I134" s="882"/>
      <c r="J134" s="882"/>
      <c r="K134" s="882"/>
      <c r="L134" s="882"/>
    </row>
    <row r="135" spans="1:12" ht="14.45">
      <c r="A135" s="1264"/>
      <c r="B135" s="1266"/>
      <c r="C135" s="1270"/>
      <c r="D135" s="2212" t="s">
        <v>13575</v>
      </c>
      <c r="E135" s="2214">
        <v>1</v>
      </c>
      <c r="F135" s="1270" t="s">
        <v>13516</v>
      </c>
      <c r="G135" s="1269"/>
      <c r="H135" s="1270"/>
      <c r="I135" s="882"/>
      <c r="J135" s="929" t="s">
        <v>13126</v>
      </c>
      <c r="K135" s="882"/>
      <c r="L135" s="882"/>
    </row>
    <row r="136" spans="1:12" ht="14.1">
      <c r="A136" s="1264"/>
      <c r="B136" s="1280"/>
      <c r="C136" s="1270"/>
      <c r="D136" s="2212"/>
      <c r="E136" s="1269"/>
      <c r="F136" s="1270"/>
      <c r="G136" s="1269"/>
      <c r="H136" s="1270"/>
      <c r="I136" s="882"/>
      <c r="J136" s="882"/>
      <c r="K136" s="882"/>
      <c r="L136" s="882"/>
    </row>
    <row r="137" spans="1:12">
      <c r="A137" s="1264"/>
      <c r="B137" s="1266" t="s">
        <v>11829</v>
      </c>
      <c r="C137" s="1267"/>
      <c r="D137" s="1268" t="s">
        <v>13576</v>
      </c>
      <c r="E137" s="1269"/>
      <c r="F137" s="1270"/>
      <c r="G137" s="1269"/>
      <c r="H137" s="1270"/>
      <c r="I137" s="882"/>
      <c r="J137" s="882"/>
      <c r="K137" s="882"/>
      <c r="L137" s="882"/>
    </row>
    <row r="138" spans="1:12" ht="14.45">
      <c r="A138" s="1264"/>
      <c r="B138" s="1280"/>
      <c r="C138" s="1270"/>
      <c r="D138" s="2212" t="s">
        <v>13577</v>
      </c>
      <c r="E138" s="2214">
        <v>2</v>
      </c>
      <c r="F138" s="1270" t="s">
        <v>13516</v>
      </c>
      <c r="G138" s="1269"/>
      <c r="H138" s="1270"/>
      <c r="I138" s="882"/>
      <c r="J138" s="1274" t="s">
        <v>13116</v>
      </c>
      <c r="K138" s="882"/>
      <c r="L138" s="882"/>
    </row>
    <row r="139" spans="1:12" ht="14.45">
      <c r="A139" s="1264"/>
      <c r="B139" s="1280"/>
      <c r="C139" s="1270"/>
      <c r="D139" s="2212" t="s">
        <v>13577</v>
      </c>
      <c r="E139" s="2214">
        <v>6</v>
      </c>
      <c r="F139" s="1270" t="s">
        <v>13516</v>
      </c>
      <c r="G139" s="1269"/>
      <c r="H139" s="1270"/>
      <c r="I139" s="882"/>
      <c r="J139" s="929" t="s">
        <v>13126</v>
      </c>
      <c r="K139" s="882"/>
      <c r="L139" s="882"/>
    </row>
    <row r="140" spans="1:12" ht="14.45">
      <c r="A140" s="1264"/>
      <c r="B140" s="1280"/>
      <c r="C140" s="1270"/>
      <c r="D140" s="2212" t="s">
        <v>13577</v>
      </c>
      <c r="E140" s="2214">
        <v>2</v>
      </c>
      <c r="F140" s="1270" t="s">
        <v>13516</v>
      </c>
      <c r="G140" s="1269"/>
      <c r="H140" s="1270"/>
      <c r="I140" s="882"/>
      <c r="J140" s="929" t="s">
        <v>13120</v>
      </c>
      <c r="K140" s="882"/>
      <c r="L140" s="882"/>
    </row>
    <row r="141" spans="1:12" ht="14.1">
      <c r="A141" s="1264"/>
      <c r="B141" s="1280"/>
      <c r="C141" s="1270"/>
      <c r="D141" s="2211" t="s">
        <v>13578</v>
      </c>
      <c r="E141" s="1269"/>
      <c r="F141" s="1270" t="s">
        <v>13516</v>
      </c>
      <c r="G141" s="1269"/>
      <c r="H141" s="1270"/>
      <c r="I141" s="882"/>
      <c r="J141" s="882"/>
      <c r="K141" s="882"/>
      <c r="L141" s="882"/>
    </row>
    <row r="142" spans="1:12" ht="14.1">
      <c r="A142" s="1264"/>
      <c r="B142" s="1280"/>
      <c r="C142" s="1270"/>
      <c r="D142" s="2212"/>
      <c r="E142" s="1269"/>
      <c r="F142" s="1270"/>
      <c r="G142" s="1269"/>
      <c r="H142" s="1270"/>
      <c r="I142" s="882"/>
      <c r="J142" s="882"/>
      <c r="K142" s="882"/>
      <c r="L142" s="882"/>
    </row>
    <row r="143" spans="1:12" ht="15.75" customHeight="1">
      <c r="A143" s="1264"/>
      <c r="B143" s="785" t="s">
        <v>1032</v>
      </c>
      <c r="C143" s="785"/>
      <c r="D143" s="786" t="s">
        <v>13428</v>
      </c>
      <c r="E143" s="786"/>
      <c r="F143" s="786"/>
      <c r="G143" s="786"/>
      <c r="H143" s="786"/>
      <c r="I143" s="786"/>
      <c r="J143" s="786"/>
      <c r="K143" s="786"/>
      <c r="L143" s="786"/>
    </row>
    <row r="144" spans="1:12" ht="14.45">
      <c r="A144" s="1264"/>
      <c r="B144" s="2216" t="s">
        <v>11852</v>
      </c>
      <c r="C144" s="1270"/>
      <c r="D144" s="2215" t="s">
        <v>2509</v>
      </c>
      <c r="E144" s="2214">
        <v>1</v>
      </c>
      <c r="F144" s="1270" t="s">
        <v>13516</v>
      </c>
      <c r="G144" s="1269"/>
      <c r="H144" s="1270"/>
      <c r="I144" s="882"/>
      <c r="J144" s="929" t="s">
        <v>13126</v>
      </c>
      <c r="K144" s="882"/>
      <c r="L144" s="930"/>
    </row>
    <row r="145" spans="1:12" ht="14.1">
      <c r="A145" s="1264"/>
      <c r="B145" s="1288"/>
      <c r="C145" s="1270"/>
      <c r="D145" s="2212"/>
      <c r="E145" s="1269"/>
      <c r="F145" s="1270"/>
      <c r="G145" s="1269"/>
      <c r="H145" s="1270"/>
      <c r="I145" s="882"/>
      <c r="J145" s="882"/>
      <c r="K145" s="882"/>
      <c r="L145" s="407"/>
    </row>
    <row r="146" spans="1:12">
      <c r="A146" s="1264"/>
      <c r="B146" s="782" t="s">
        <v>216</v>
      </c>
      <c r="C146" s="782"/>
      <c r="D146" s="783" t="s">
        <v>217</v>
      </c>
      <c r="E146" s="783"/>
      <c r="F146" s="783"/>
      <c r="G146" s="783"/>
      <c r="H146" s="783"/>
      <c r="I146" s="783"/>
      <c r="J146" s="783"/>
      <c r="K146" s="783"/>
      <c r="L146" s="783"/>
    </row>
    <row r="147" spans="1:12">
      <c r="A147" s="1264"/>
      <c r="B147" s="785" t="s">
        <v>1152</v>
      </c>
      <c r="C147" s="785"/>
      <c r="D147" s="786" t="s">
        <v>5080</v>
      </c>
      <c r="E147" s="786"/>
      <c r="F147" s="786"/>
      <c r="G147" s="786"/>
      <c r="H147" s="786"/>
      <c r="I147" s="786"/>
      <c r="J147" s="786"/>
      <c r="K147" s="786"/>
      <c r="L147" s="786"/>
    </row>
    <row r="148" spans="1:12" ht="14.1">
      <c r="A148" s="1264"/>
      <c r="B148" s="1289" t="s">
        <v>1154</v>
      </c>
      <c r="C148" s="1267"/>
      <c r="D148" s="2217" t="s">
        <v>966</v>
      </c>
      <c r="E148" s="1269"/>
      <c r="F148" s="1270"/>
      <c r="G148" s="1269"/>
      <c r="H148" s="1270"/>
      <c r="I148" s="882"/>
      <c r="J148" s="882"/>
      <c r="K148" s="882"/>
      <c r="L148" s="882"/>
    </row>
    <row r="149" spans="1:12" ht="14.45">
      <c r="A149" s="1264"/>
      <c r="B149" s="1285"/>
      <c r="C149" s="1270"/>
      <c r="D149" s="2211" t="s">
        <v>13579</v>
      </c>
      <c r="E149" s="2209">
        <v>4.1500000000000004</v>
      </c>
      <c r="F149" s="1270" t="s">
        <v>13507</v>
      </c>
      <c r="G149" s="1269"/>
      <c r="H149" s="1270"/>
      <c r="I149" s="882"/>
      <c r="J149" s="1274" t="s">
        <v>13116</v>
      </c>
      <c r="K149" s="882"/>
      <c r="L149" s="882"/>
    </row>
    <row r="150" spans="1:12" ht="14.45">
      <c r="A150" s="1264"/>
      <c r="B150" s="1285"/>
      <c r="C150" s="1285"/>
      <c r="D150" s="2211" t="s">
        <v>13580</v>
      </c>
      <c r="E150" s="2209">
        <f>2.05+5.5+4.3</f>
        <v>11.85</v>
      </c>
      <c r="F150" s="1270" t="s">
        <v>13507</v>
      </c>
      <c r="G150" s="1269"/>
      <c r="H150" s="1270"/>
      <c r="I150" s="882"/>
      <c r="J150" s="1274" t="s">
        <v>13116</v>
      </c>
      <c r="K150" s="882"/>
      <c r="L150" s="882"/>
    </row>
    <row r="151" spans="1:12" ht="14.45">
      <c r="A151" s="1264"/>
      <c r="B151" s="1285"/>
      <c r="C151" s="1270"/>
      <c r="D151" s="2211" t="s">
        <v>13579</v>
      </c>
      <c r="E151" s="2209">
        <v>6.55</v>
      </c>
      <c r="F151" s="1270" t="s">
        <v>13507</v>
      </c>
      <c r="G151" s="1269"/>
      <c r="H151" s="1270"/>
      <c r="I151" s="882"/>
      <c r="J151" s="929" t="s">
        <v>13126</v>
      </c>
      <c r="K151" s="882"/>
      <c r="L151" s="882"/>
    </row>
    <row r="152" spans="1:12" ht="14.45">
      <c r="A152" s="1264"/>
      <c r="B152" s="1285"/>
      <c r="C152" s="1285"/>
      <c r="D152" s="2211" t="s">
        <v>13580</v>
      </c>
      <c r="E152" s="2209">
        <f>1.45+9.96</f>
        <v>11.41</v>
      </c>
      <c r="F152" s="1270" t="s">
        <v>13507</v>
      </c>
      <c r="G152" s="1269"/>
      <c r="H152" s="1270"/>
      <c r="I152" s="882"/>
      <c r="J152" s="929" t="s">
        <v>13126</v>
      </c>
      <c r="K152" s="882"/>
      <c r="L152" s="882"/>
    </row>
    <row r="153" spans="1:12" ht="14.45">
      <c r="A153" s="1264"/>
      <c r="B153" s="1285"/>
      <c r="C153" s="1270"/>
      <c r="D153" s="2211" t="s">
        <v>13579</v>
      </c>
      <c r="E153" s="2209">
        <v>1.1499999999999999</v>
      </c>
      <c r="F153" s="1270" t="s">
        <v>13507</v>
      </c>
      <c r="G153" s="1269"/>
      <c r="H153" s="1270"/>
      <c r="I153" s="882"/>
      <c r="J153" s="929" t="s">
        <v>13120</v>
      </c>
      <c r="K153" s="882"/>
      <c r="L153" s="882"/>
    </row>
    <row r="154" spans="1:12" ht="14.45">
      <c r="A154" s="1264"/>
      <c r="B154" s="1285"/>
      <c r="C154" s="1270"/>
      <c r="D154" s="2211" t="s">
        <v>13580</v>
      </c>
      <c r="E154" s="2209">
        <v>3.12</v>
      </c>
      <c r="F154" s="1270" t="s">
        <v>13507</v>
      </c>
      <c r="G154" s="1269"/>
      <c r="H154" s="1270"/>
      <c r="I154" s="882"/>
      <c r="J154" s="929" t="s">
        <v>13120</v>
      </c>
      <c r="K154" s="882"/>
      <c r="L154" s="882"/>
    </row>
    <row r="155" spans="1:12" ht="14.45">
      <c r="A155" s="1264"/>
      <c r="B155" s="1285"/>
      <c r="C155" s="1270"/>
      <c r="D155" s="2211" t="s">
        <v>13581</v>
      </c>
      <c r="E155" s="2209">
        <v>15.84</v>
      </c>
      <c r="F155" s="1270" t="s">
        <v>13507</v>
      </c>
      <c r="G155" s="1269"/>
      <c r="H155" s="1270"/>
      <c r="I155" s="882"/>
      <c r="J155" s="1274" t="s">
        <v>13116</v>
      </c>
      <c r="K155" s="882"/>
      <c r="L155" s="882"/>
    </row>
    <row r="156" spans="1:12" ht="14.45">
      <c r="A156" s="1264"/>
      <c r="B156" s="1285"/>
      <c r="C156" s="1270"/>
      <c r="D156" s="2211" t="s">
        <v>13582</v>
      </c>
      <c r="E156" s="2209">
        <v>0.5</v>
      </c>
      <c r="F156" s="1270" t="s">
        <v>13507</v>
      </c>
      <c r="G156" s="1269"/>
      <c r="H156" s="1270"/>
      <c r="I156" s="882"/>
      <c r="J156" s="1274" t="s">
        <v>13116</v>
      </c>
      <c r="K156" s="882"/>
      <c r="L156" s="882"/>
    </row>
    <row r="157" spans="1:12" ht="14.45">
      <c r="A157" s="1264"/>
      <c r="B157" s="1285"/>
      <c r="C157" s="1270"/>
      <c r="D157" s="2211" t="s">
        <v>13582</v>
      </c>
      <c r="E157" s="2209">
        <v>9.1</v>
      </c>
      <c r="F157" s="1270" t="s">
        <v>13507</v>
      </c>
      <c r="G157" s="1269"/>
      <c r="H157" s="1270"/>
      <c r="I157" s="882"/>
      <c r="J157" s="929" t="s">
        <v>13126</v>
      </c>
      <c r="K157" s="882"/>
      <c r="L157" s="882"/>
    </row>
    <row r="158" spans="1:12" ht="14.1">
      <c r="A158" s="1264"/>
      <c r="B158" s="1285"/>
      <c r="C158" s="1270"/>
      <c r="D158" s="2211" t="s">
        <v>13583</v>
      </c>
      <c r="E158" s="1269"/>
      <c r="F158" s="1270" t="s">
        <v>13507</v>
      </c>
      <c r="G158" s="1269"/>
      <c r="H158" s="1270"/>
      <c r="I158" s="882"/>
      <c r="J158" s="882"/>
      <c r="K158" s="882"/>
      <c r="L158" s="882"/>
    </row>
    <row r="159" spans="1:12" ht="14.1">
      <c r="A159" s="1264"/>
      <c r="B159" s="1280"/>
      <c r="C159" s="1270"/>
      <c r="D159" s="2211"/>
      <c r="E159" s="1269"/>
      <c r="F159" s="1270"/>
      <c r="G159" s="1269"/>
      <c r="H159" s="1270"/>
      <c r="I159" s="882"/>
      <c r="J159" s="882"/>
      <c r="K159" s="882"/>
      <c r="L159" s="882"/>
    </row>
    <row r="160" spans="1:12" ht="14.1">
      <c r="A160" s="1264"/>
      <c r="B160" s="1289" t="s">
        <v>1167</v>
      </c>
      <c r="C160" s="1267"/>
      <c r="D160" s="2217" t="s">
        <v>991</v>
      </c>
      <c r="E160" s="1269"/>
      <c r="F160" s="1270"/>
      <c r="G160" s="1269"/>
      <c r="H160" s="1270"/>
      <c r="I160" s="882"/>
      <c r="J160" s="882"/>
      <c r="K160" s="882"/>
      <c r="L160" s="882"/>
    </row>
    <row r="161" spans="1:12" ht="14.45">
      <c r="A161" s="1264"/>
      <c r="B161" s="1285"/>
      <c r="C161" s="1270"/>
      <c r="D161" s="2211" t="s">
        <v>13584</v>
      </c>
      <c r="E161" s="2209">
        <v>3</v>
      </c>
      <c r="F161" s="1270" t="s">
        <v>13507</v>
      </c>
      <c r="G161" s="1269"/>
      <c r="H161" s="1270"/>
      <c r="I161" s="882"/>
      <c r="J161" s="1274" t="s">
        <v>13116</v>
      </c>
      <c r="K161" s="882"/>
      <c r="L161" s="882"/>
    </row>
    <row r="162" spans="1:12" ht="14.45">
      <c r="A162" s="1264"/>
      <c r="B162" s="1285"/>
      <c r="C162" s="1270"/>
      <c r="D162" s="2211" t="s">
        <v>13584</v>
      </c>
      <c r="E162" s="2209">
        <v>8</v>
      </c>
      <c r="F162" s="1270" t="s">
        <v>13507</v>
      </c>
      <c r="G162" s="1269"/>
      <c r="H162" s="1270"/>
      <c r="I162" s="882"/>
      <c r="J162" s="929" t="s">
        <v>13126</v>
      </c>
      <c r="K162" s="882"/>
      <c r="L162" s="882"/>
    </row>
    <row r="163" spans="1:12" ht="14.45">
      <c r="A163" s="1264"/>
      <c r="B163" s="1285"/>
      <c r="C163" s="1270"/>
      <c r="D163" s="2211" t="s">
        <v>13584</v>
      </c>
      <c r="E163" s="2209">
        <v>2</v>
      </c>
      <c r="F163" s="1270" t="s">
        <v>13507</v>
      </c>
      <c r="G163" s="1269"/>
      <c r="H163" s="1270"/>
      <c r="I163" s="882"/>
      <c r="J163" s="929" t="s">
        <v>13120</v>
      </c>
      <c r="K163" s="882"/>
      <c r="L163" s="882"/>
    </row>
    <row r="164" spans="1:12" ht="14.45">
      <c r="A164" s="1264"/>
      <c r="B164" s="1285"/>
      <c r="C164" s="1270"/>
      <c r="D164" s="2211" t="s">
        <v>13585</v>
      </c>
      <c r="E164" s="2209">
        <v>2</v>
      </c>
      <c r="F164" s="1270" t="s">
        <v>13507</v>
      </c>
      <c r="G164" s="1269"/>
      <c r="H164" s="1270"/>
      <c r="I164" s="882"/>
      <c r="J164" s="1274" t="s">
        <v>13116</v>
      </c>
      <c r="K164" s="882"/>
      <c r="L164" s="882"/>
    </row>
    <row r="165" spans="1:12" ht="14.45">
      <c r="A165" s="1264"/>
      <c r="B165" s="1285"/>
      <c r="C165" s="1270"/>
      <c r="D165" s="2211" t="s">
        <v>13585</v>
      </c>
      <c r="E165" s="2209">
        <v>6</v>
      </c>
      <c r="F165" s="1270" t="s">
        <v>13507</v>
      </c>
      <c r="G165" s="1269"/>
      <c r="H165" s="1270"/>
      <c r="I165" s="882"/>
      <c r="J165" s="929" t="s">
        <v>13126</v>
      </c>
      <c r="K165" s="882"/>
      <c r="L165" s="882"/>
    </row>
    <row r="166" spans="1:12" ht="14.45">
      <c r="A166" s="1264"/>
      <c r="B166" s="1285"/>
      <c r="C166" s="1270"/>
      <c r="D166" s="2211" t="s">
        <v>13585</v>
      </c>
      <c r="E166" s="2209">
        <v>3</v>
      </c>
      <c r="F166" s="1270" t="s">
        <v>13507</v>
      </c>
      <c r="G166" s="1269"/>
      <c r="H166" s="1270"/>
      <c r="I166" s="882"/>
      <c r="J166" s="929" t="s">
        <v>13120</v>
      </c>
      <c r="K166" s="882"/>
      <c r="L166" s="882"/>
    </row>
    <row r="167" spans="1:12" ht="14.45">
      <c r="A167" s="1264"/>
      <c r="B167" s="1285"/>
      <c r="C167" s="1270"/>
      <c r="D167" s="2211" t="s">
        <v>13586</v>
      </c>
      <c r="E167" s="2209"/>
      <c r="F167" s="1270" t="s">
        <v>13507</v>
      </c>
      <c r="G167" s="1269"/>
      <c r="H167" s="1270"/>
      <c r="I167" s="882"/>
      <c r="J167" s="882"/>
      <c r="K167" s="882"/>
      <c r="L167" s="882"/>
    </row>
    <row r="168" spans="1:12" ht="14.45">
      <c r="A168" s="1264"/>
      <c r="B168" s="1285"/>
      <c r="C168" s="1270"/>
      <c r="D168" s="2211" t="s">
        <v>13587</v>
      </c>
      <c r="E168" s="2209"/>
      <c r="F168" s="1270" t="s">
        <v>13507</v>
      </c>
      <c r="G168" s="1269"/>
      <c r="H168" s="1270"/>
      <c r="I168" s="882"/>
      <c r="J168" s="882"/>
      <c r="K168" s="882"/>
      <c r="L168" s="882"/>
    </row>
    <row r="169" spans="1:12" ht="14.45">
      <c r="A169" s="1264"/>
      <c r="B169" s="1285"/>
      <c r="C169" s="1270"/>
      <c r="D169" s="2211" t="s">
        <v>13588</v>
      </c>
      <c r="E169" s="2209"/>
      <c r="F169" s="1270" t="s">
        <v>13507</v>
      </c>
      <c r="G169" s="1269"/>
      <c r="H169" s="1270"/>
      <c r="I169" s="882"/>
      <c r="J169" s="882"/>
      <c r="K169" s="882"/>
      <c r="L169" s="882"/>
    </row>
    <row r="170" spans="1:12" ht="14.45">
      <c r="A170" s="1264"/>
      <c r="B170" s="1285"/>
      <c r="C170" s="1270"/>
      <c r="D170" s="2211" t="s">
        <v>13589</v>
      </c>
      <c r="E170" s="2209">
        <v>4</v>
      </c>
      <c r="F170" s="1270" t="s">
        <v>13507</v>
      </c>
      <c r="G170" s="1269"/>
      <c r="H170" s="1270"/>
      <c r="I170" s="882"/>
      <c r="J170" s="1274" t="s">
        <v>13116</v>
      </c>
      <c r="K170" s="882"/>
      <c r="L170" s="882"/>
    </row>
    <row r="171" spans="1:12" ht="14.45">
      <c r="A171" s="1264"/>
      <c r="B171" s="1285"/>
      <c r="C171" s="1270"/>
      <c r="D171" s="2211" t="s">
        <v>13589</v>
      </c>
      <c r="E171" s="2209">
        <v>13</v>
      </c>
      <c r="F171" s="1270" t="s">
        <v>13507</v>
      </c>
      <c r="G171" s="1269"/>
      <c r="H171" s="1270"/>
      <c r="I171" s="882"/>
      <c r="J171" s="929" t="s">
        <v>13126</v>
      </c>
      <c r="K171" s="882"/>
      <c r="L171" s="882"/>
    </row>
    <row r="172" spans="1:12" ht="14.45">
      <c r="A172" s="1264"/>
      <c r="B172" s="1285"/>
      <c r="C172" s="1270"/>
      <c r="D172" s="2211" t="s">
        <v>13589</v>
      </c>
      <c r="E172" s="2209">
        <v>6</v>
      </c>
      <c r="F172" s="1270" t="s">
        <v>13507</v>
      </c>
      <c r="G172" s="1269"/>
      <c r="H172" s="1270"/>
      <c r="I172" s="882"/>
      <c r="J172" s="929" t="s">
        <v>13120</v>
      </c>
      <c r="K172" s="882"/>
      <c r="L172" s="882"/>
    </row>
    <row r="173" spans="1:12" ht="14.45">
      <c r="A173" s="1264"/>
      <c r="B173" s="1285"/>
      <c r="C173" s="1270"/>
      <c r="D173" s="2211" t="s">
        <v>13590</v>
      </c>
      <c r="E173" s="2209">
        <v>1</v>
      </c>
      <c r="F173" s="1270" t="s">
        <v>13507</v>
      </c>
      <c r="G173" s="1269"/>
      <c r="H173" s="1270"/>
      <c r="I173" s="882"/>
      <c r="J173" s="1274" t="s">
        <v>13116</v>
      </c>
      <c r="K173" s="882"/>
      <c r="L173" s="882"/>
    </row>
    <row r="174" spans="1:12" ht="14.45">
      <c r="A174" s="1264"/>
      <c r="B174" s="1285"/>
      <c r="C174" s="1270"/>
      <c r="D174" s="2211" t="s">
        <v>13590</v>
      </c>
      <c r="E174" s="2209">
        <v>5</v>
      </c>
      <c r="F174" s="1270" t="s">
        <v>13507</v>
      </c>
      <c r="G174" s="1269"/>
      <c r="H174" s="1270"/>
      <c r="I174" s="882"/>
      <c r="J174" s="929" t="s">
        <v>13126</v>
      </c>
      <c r="K174" s="882"/>
      <c r="L174" s="882"/>
    </row>
    <row r="175" spans="1:12" ht="14.45">
      <c r="A175" s="1264"/>
      <c r="B175" s="1285"/>
      <c r="C175" s="1270"/>
      <c r="D175" s="2211" t="s">
        <v>13590</v>
      </c>
      <c r="E175" s="2209">
        <v>2</v>
      </c>
      <c r="F175" s="1270" t="s">
        <v>13507</v>
      </c>
      <c r="G175" s="1269"/>
      <c r="H175" s="1270"/>
      <c r="I175" s="882"/>
      <c r="J175" s="929" t="s">
        <v>13120</v>
      </c>
      <c r="K175" s="882"/>
      <c r="L175" s="882"/>
    </row>
    <row r="176" spans="1:12" ht="14.45">
      <c r="A176" s="1264"/>
      <c r="B176" s="1285"/>
      <c r="C176" s="1270"/>
      <c r="D176" s="2211" t="s">
        <v>13591</v>
      </c>
      <c r="E176" s="2209">
        <v>1</v>
      </c>
      <c r="F176" s="1270" t="s">
        <v>13507</v>
      </c>
      <c r="G176" s="1269"/>
      <c r="H176" s="1270"/>
      <c r="I176" s="882"/>
      <c r="J176" s="1274" t="s">
        <v>13116</v>
      </c>
      <c r="K176" s="882"/>
      <c r="L176" s="882"/>
    </row>
    <row r="177" spans="1:12" ht="14.45">
      <c r="A177" s="1264"/>
      <c r="B177" s="1285"/>
      <c r="C177" s="1270"/>
      <c r="D177" s="2211" t="s">
        <v>13592</v>
      </c>
      <c r="E177" s="2209">
        <v>1</v>
      </c>
      <c r="F177" s="1270" t="s">
        <v>13507</v>
      </c>
      <c r="G177" s="1269"/>
      <c r="H177" s="1270"/>
      <c r="I177" s="882"/>
      <c r="J177" s="1274" t="s">
        <v>13116</v>
      </c>
      <c r="K177" s="882"/>
      <c r="L177" s="882"/>
    </row>
    <row r="178" spans="1:12" ht="14.45">
      <c r="A178" s="1264"/>
      <c r="B178" s="1285"/>
      <c r="C178" s="1270"/>
      <c r="D178" s="2211" t="s">
        <v>13592</v>
      </c>
      <c r="E178" s="2209">
        <v>2</v>
      </c>
      <c r="F178" s="1270" t="s">
        <v>13507</v>
      </c>
      <c r="G178" s="1269"/>
      <c r="H178" s="1270"/>
      <c r="I178" s="882"/>
      <c r="J178" s="929" t="s">
        <v>13126</v>
      </c>
      <c r="K178" s="882"/>
      <c r="L178" s="882"/>
    </row>
    <row r="179" spans="1:12" ht="14.1">
      <c r="A179" s="1264"/>
      <c r="B179" s="520"/>
      <c r="C179" s="1270"/>
      <c r="D179" s="2211"/>
      <c r="E179" s="1269"/>
      <c r="F179" s="1270"/>
      <c r="G179" s="1269"/>
      <c r="H179" s="1270"/>
      <c r="I179" s="882"/>
      <c r="J179" s="882"/>
      <c r="K179" s="882"/>
      <c r="L179" s="882"/>
    </row>
    <row r="180" spans="1:12" ht="14.1">
      <c r="A180" s="1264"/>
      <c r="B180" s="1280"/>
      <c r="C180" s="1270"/>
      <c r="D180" s="2211"/>
      <c r="E180" s="1269"/>
      <c r="F180" s="1270"/>
      <c r="G180" s="1269"/>
      <c r="H180" s="1270"/>
      <c r="I180" s="882"/>
      <c r="J180" s="882"/>
      <c r="K180" s="882"/>
      <c r="L180" s="882"/>
    </row>
    <row r="181" spans="1:12" ht="14.1">
      <c r="A181" s="1264"/>
      <c r="B181" s="1289" t="s">
        <v>1186</v>
      </c>
      <c r="C181" s="1267"/>
      <c r="D181" s="2217" t="s">
        <v>1187</v>
      </c>
      <c r="E181" s="1269"/>
      <c r="F181" s="1270"/>
      <c r="G181" s="1269"/>
      <c r="H181" s="1270"/>
      <c r="I181" s="882"/>
      <c r="J181" s="882"/>
      <c r="K181" s="882"/>
      <c r="L181" s="882"/>
    </row>
    <row r="182" spans="1:12" ht="14.1">
      <c r="A182" s="1264"/>
      <c r="B182" s="1285"/>
      <c r="C182" s="1270"/>
      <c r="D182" s="2211" t="s">
        <v>13593</v>
      </c>
      <c r="E182" s="1269"/>
      <c r="F182" s="1270" t="s">
        <v>13507</v>
      </c>
      <c r="G182" s="1269"/>
      <c r="H182" s="1270"/>
      <c r="I182" s="882"/>
      <c r="J182" s="882"/>
      <c r="K182" s="882"/>
      <c r="L182" s="882"/>
    </row>
    <row r="183" spans="1:12" ht="14.45">
      <c r="A183" s="1264"/>
      <c r="B183" s="1285"/>
      <c r="C183" s="1270"/>
      <c r="D183" s="2211" t="s">
        <v>13594</v>
      </c>
      <c r="E183" s="2209">
        <v>2</v>
      </c>
      <c r="F183" s="1270" t="s">
        <v>13507</v>
      </c>
      <c r="G183" s="1269"/>
      <c r="H183" s="1270"/>
      <c r="I183" s="882"/>
      <c r="J183" s="1274" t="s">
        <v>13116</v>
      </c>
      <c r="K183" s="882"/>
      <c r="L183" s="882"/>
    </row>
    <row r="184" spans="1:12" ht="14.45">
      <c r="A184" s="1264"/>
      <c r="B184" s="1285"/>
      <c r="C184" s="1270"/>
      <c r="D184" s="2211" t="s">
        <v>13594</v>
      </c>
      <c r="E184" s="2209">
        <v>2</v>
      </c>
      <c r="F184" s="1270" t="s">
        <v>13507</v>
      </c>
      <c r="G184" s="1269"/>
      <c r="H184" s="1270"/>
      <c r="I184" s="882"/>
      <c r="J184" s="929" t="s">
        <v>13126</v>
      </c>
      <c r="K184" s="882"/>
      <c r="L184" s="882"/>
    </row>
    <row r="185" spans="1:12" ht="14.45">
      <c r="A185" s="1264"/>
      <c r="B185" s="1285"/>
      <c r="C185" s="1270"/>
      <c r="D185" s="2211" t="s">
        <v>13594</v>
      </c>
      <c r="E185" s="2209">
        <v>2</v>
      </c>
      <c r="F185" s="1270" t="s">
        <v>13507</v>
      </c>
      <c r="G185" s="1269"/>
      <c r="H185" s="1270"/>
      <c r="I185" s="882"/>
      <c r="J185" s="929" t="s">
        <v>13120</v>
      </c>
      <c r="K185" s="882"/>
      <c r="L185" s="882"/>
    </row>
    <row r="186" spans="1:12" ht="14.45">
      <c r="A186" s="1264"/>
      <c r="B186" s="1285"/>
      <c r="C186" s="1270"/>
      <c r="D186" s="2211" t="s">
        <v>13595</v>
      </c>
      <c r="E186" s="2209"/>
      <c r="F186" s="1270" t="s">
        <v>13507</v>
      </c>
      <c r="G186" s="1269"/>
      <c r="H186" s="1270"/>
      <c r="I186" s="882"/>
      <c r="J186" s="882"/>
      <c r="K186" s="882"/>
      <c r="L186" s="882"/>
    </row>
    <row r="187" spans="1:12" ht="14.45">
      <c r="A187" s="1264"/>
      <c r="B187" s="1285"/>
      <c r="C187" s="1270"/>
      <c r="D187" s="2211" t="s">
        <v>13596</v>
      </c>
      <c r="E187" s="2209">
        <v>4</v>
      </c>
      <c r="F187" s="1270" t="s">
        <v>13507</v>
      </c>
      <c r="G187" s="1269"/>
      <c r="H187" s="1270"/>
      <c r="I187" s="882"/>
      <c r="J187" s="929" t="s">
        <v>13126</v>
      </c>
      <c r="K187" s="882"/>
      <c r="L187" s="882"/>
    </row>
    <row r="188" spans="1:12" ht="14.45">
      <c r="A188" s="1264"/>
      <c r="B188" s="1285"/>
      <c r="C188" s="1270"/>
      <c r="D188" s="2211" t="s">
        <v>13597</v>
      </c>
      <c r="E188" s="2209"/>
      <c r="F188" s="1270" t="s">
        <v>13507</v>
      </c>
      <c r="G188" s="1269"/>
      <c r="H188" s="1270"/>
      <c r="I188" s="882"/>
      <c r="J188" s="882"/>
      <c r="K188" s="882"/>
      <c r="L188" s="882"/>
    </row>
    <row r="189" spans="1:12" ht="14.45">
      <c r="A189" s="1264"/>
      <c r="B189" s="1285"/>
      <c r="C189" s="1270"/>
      <c r="D189" s="2211" t="s">
        <v>2609</v>
      </c>
      <c r="E189" s="2209">
        <v>5</v>
      </c>
      <c r="F189" s="1270" t="s">
        <v>13507</v>
      </c>
      <c r="G189" s="1269"/>
      <c r="H189" s="1270"/>
      <c r="I189" s="882"/>
      <c r="J189" s="1274" t="s">
        <v>13116</v>
      </c>
      <c r="K189" s="882"/>
      <c r="L189" s="882"/>
    </row>
    <row r="190" spans="1:12" ht="14.45">
      <c r="A190" s="1264"/>
      <c r="B190" s="1285"/>
      <c r="C190" s="1270"/>
      <c r="D190" s="2212" t="s">
        <v>13598</v>
      </c>
      <c r="E190" s="2209">
        <v>2</v>
      </c>
      <c r="F190" s="1270" t="s">
        <v>13507</v>
      </c>
      <c r="G190" s="1269"/>
      <c r="H190" s="1270"/>
      <c r="I190" s="882"/>
      <c r="J190" s="1274" t="s">
        <v>13116</v>
      </c>
      <c r="K190" s="882"/>
      <c r="L190" s="882"/>
    </row>
    <row r="191" spans="1:12" ht="14.45">
      <c r="A191" s="1264"/>
      <c r="B191" s="1285"/>
      <c r="C191" s="1270"/>
      <c r="D191" s="2212" t="s">
        <v>13598</v>
      </c>
      <c r="E191" s="2209">
        <v>4</v>
      </c>
      <c r="F191" s="1270" t="s">
        <v>13507</v>
      </c>
      <c r="G191" s="1269"/>
      <c r="H191" s="1270"/>
      <c r="I191" s="882"/>
      <c r="J191" s="929" t="s">
        <v>13126</v>
      </c>
      <c r="K191" s="882"/>
      <c r="L191" s="882"/>
    </row>
    <row r="192" spans="1:12" ht="14.45">
      <c r="A192" s="1264"/>
      <c r="B192" s="1285"/>
      <c r="C192" s="1270"/>
      <c r="D192" s="2218" t="s">
        <v>13599</v>
      </c>
      <c r="E192" s="2214"/>
      <c r="F192" s="1270" t="s">
        <v>13507</v>
      </c>
      <c r="G192" s="1269"/>
      <c r="H192" s="1270"/>
      <c r="I192" s="882"/>
      <c r="J192" s="882"/>
      <c r="K192" s="882"/>
      <c r="L192" s="882"/>
    </row>
    <row r="193" spans="1:12" ht="14.1">
      <c r="A193" s="1264"/>
      <c r="B193" s="1280"/>
      <c r="C193" s="1270"/>
      <c r="D193" s="2211"/>
      <c r="E193" s="1269"/>
      <c r="F193" s="1270"/>
      <c r="G193" s="1269"/>
      <c r="H193" s="1270"/>
      <c r="I193" s="882"/>
      <c r="J193" s="882"/>
      <c r="K193" s="882"/>
      <c r="L193" s="882"/>
    </row>
    <row r="194" spans="1:12" ht="14.1">
      <c r="A194" s="1264"/>
      <c r="B194" s="1289" t="s">
        <v>1200</v>
      </c>
      <c r="C194" s="1267"/>
      <c r="D194" s="2217" t="s">
        <v>1019</v>
      </c>
      <c r="E194" s="1269"/>
      <c r="F194" s="1270"/>
      <c r="G194" s="1269"/>
      <c r="H194" s="1270"/>
      <c r="I194" s="882"/>
      <c r="J194" s="882"/>
      <c r="K194" s="882"/>
      <c r="L194" s="882"/>
    </row>
    <row r="195" spans="1:12" ht="14.1">
      <c r="A195" s="1264"/>
      <c r="B195" s="1285"/>
      <c r="C195" s="1270"/>
      <c r="D195" s="2211" t="s">
        <v>13600</v>
      </c>
      <c r="E195" s="1269"/>
      <c r="F195" s="1270" t="s">
        <v>13516</v>
      </c>
      <c r="G195" s="1269"/>
      <c r="H195" s="1270"/>
      <c r="I195" s="882"/>
      <c r="J195" s="882"/>
      <c r="K195" s="882"/>
      <c r="L195" s="882"/>
    </row>
    <row r="196" spans="1:12" ht="14.45">
      <c r="A196" s="1264"/>
      <c r="B196" s="1285"/>
      <c r="C196" s="1270"/>
      <c r="D196" s="2211" t="s">
        <v>13601</v>
      </c>
      <c r="E196" s="2214">
        <v>2</v>
      </c>
      <c r="F196" s="1270" t="s">
        <v>13516</v>
      </c>
      <c r="G196" s="1269"/>
      <c r="H196" s="1270"/>
      <c r="I196" s="882"/>
      <c r="J196" s="1274" t="s">
        <v>13116</v>
      </c>
      <c r="K196" s="882"/>
      <c r="L196" s="882"/>
    </row>
    <row r="197" spans="1:12" ht="14.45">
      <c r="A197" s="1264"/>
      <c r="B197" s="1285"/>
      <c r="C197" s="1270"/>
      <c r="D197" s="2211" t="s">
        <v>13601</v>
      </c>
      <c r="E197" s="2214">
        <v>4</v>
      </c>
      <c r="F197" s="1270" t="s">
        <v>13516</v>
      </c>
      <c r="G197" s="1269"/>
      <c r="H197" s="1270"/>
      <c r="I197" s="882"/>
      <c r="J197" s="929" t="s">
        <v>13126</v>
      </c>
      <c r="K197" s="882"/>
      <c r="L197" s="882"/>
    </row>
    <row r="198" spans="1:12" ht="14.45">
      <c r="A198" s="1264"/>
      <c r="B198" s="1285"/>
      <c r="C198" s="1270"/>
      <c r="D198" s="2211" t="s">
        <v>13601</v>
      </c>
      <c r="E198" s="2209">
        <v>2</v>
      </c>
      <c r="F198" s="1270" t="s">
        <v>13516</v>
      </c>
      <c r="G198" s="1269"/>
      <c r="H198" s="1270"/>
      <c r="I198" s="882"/>
      <c r="J198" s="929" t="s">
        <v>13120</v>
      </c>
      <c r="K198" s="882"/>
      <c r="L198" s="882"/>
    </row>
    <row r="199" spans="1:12" ht="14.1">
      <c r="A199" s="1264"/>
      <c r="B199" s="1285"/>
      <c r="C199" s="1270"/>
      <c r="D199" s="2211" t="s">
        <v>13602</v>
      </c>
      <c r="E199" s="1269"/>
      <c r="F199" s="1270" t="s">
        <v>13516</v>
      </c>
      <c r="G199" s="1269"/>
      <c r="H199" s="1270"/>
      <c r="I199" s="882"/>
      <c r="J199" s="882"/>
      <c r="K199" s="882"/>
      <c r="L199" s="882"/>
    </row>
    <row r="200" spans="1:12" ht="14.1">
      <c r="A200" s="1264"/>
      <c r="B200" s="1285"/>
      <c r="C200" s="1270"/>
      <c r="D200" s="2211" t="s">
        <v>13603</v>
      </c>
      <c r="E200" s="1269"/>
      <c r="F200" s="1270" t="s">
        <v>13516</v>
      </c>
      <c r="G200" s="1269"/>
      <c r="H200" s="1270"/>
      <c r="I200" s="882"/>
      <c r="J200" s="882"/>
      <c r="K200" s="882"/>
      <c r="L200" s="882"/>
    </row>
    <row r="201" spans="1:12" ht="14.1">
      <c r="A201" s="1264"/>
      <c r="B201" s="1285"/>
      <c r="C201" s="1270"/>
      <c r="D201" s="2211" t="s">
        <v>13604</v>
      </c>
      <c r="E201" s="1269"/>
      <c r="F201" s="1270" t="s">
        <v>13516</v>
      </c>
      <c r="G201" s="1269"/>
      <c r="H201" s="1270"/>
      <c r="I201" s="882"/>
      <c r="J201" s="882"/>
      <c r="K201" s="882"/>
      <c r="L201" s="882"/>
    </row>
    <row r="202" spans="1:12" ht="14.45">
      <c r="A202" s="1264"/>
      <c r="B202" s="1285"/>
      <c r="C202" s="1270"/>
      <c r="D202" s="2211" t="s">
        <v>13605</v>
      </c>
      <c r="E202" s="2209">
        <v>1</v>
      </c>
      <c r="F202" s="1270" t="s">
        <v>13516</v>
      </c>
      <c r="G202" s="1269"/>
      <c r="H202" s="1270"/>
      <c r="I202" s="882"/>
      <c r="J202" s="1274" t="s">
        <v>13116</v>
      </c>
      <c r="K202" s="882"/>
      <c r="L202" s="882"/>
    </row>
    <row r="203" spans="1:12" ht="14.45">
      <c r="A203" s="1264"/>
      <c r="B203" s="1285"/>
      <c r="C203" s="1270"/>
      <c r="D203" s="2211" t="s">
        <v>13605</v>
      </c>
      <c r="E203" s="2209">
        <v>2</v>
      </c>
      <c r="F203" s="1270" t="s">
        <v>13516</v>
      </c>
      <c r="G203" s="1269"/>
      <c r="H203" s="1270"/>
      <c r="I203" s="882"/>
      <c r="J203" s="929" t="s">
        <v>13126</v>
      </c>
      <c r="K203" s="882"/>
      <c r="L203" s="882"/>
    </row>
    <row r="204" spans="1:12" ht="14.45">
      <c r="A204" s="1264"/>
      <c r="B204" s="1285"/>
      <c r="C204" s="1270"/>
      <c r="D204" s="2211" t="s">
        <v>13605</v>
      </c>
      <c r="E204" s="2209">
        <v>1</v>
      </c>
      <c r="F204" s="1270" t="s">
        <v>13516</v>
      </c>
      <c r="G204" s="1269"/>
      <c r="H204" s="1270"/>
      <c r="I204" s="882"/>
      <c r="J204" s="929" t="s">
        <v>13120</v>
      </c>
      <c r="K204" s="882"/>
      <c r="L204" s="882"/>
    </row>
    <row r="205" spans="1:12" ht="14.1">
      <c r="A205" s="1264"/>
      <c r="B205" s="1285"/>
      <c r="C205" s="1270"/>
      <c r="D205" s="2211" t="s">
        <v>13606</v>
      </c>
      <c r="E205" s="1269"/>
      <c r="F205" s="1270" t="s">
        <v>13516</v>
      </c>
      <c r="G205" s="1269"/>
      <c r="H205" s="1270"/>
      <c r="I205" s="882"/>
      <c r="J205" s="882"/>
      <c r="K205" s="882"/>
      <c r="L205" s="882"/>
    </row>
    <row r="206" spans="1:12" ht="14.1">
      <c r="A206" s="1264"/>
      <c r="B206" s="520"/>
      <c r="C206" s="1270"/>
      <c r="D206" s="2211"/>
      <c r="E206" s="1269"/>
      <c r="F206" s="1270"/>
      <c r="G206" s="1269"/>
      <c r="H206" s="1270"/>
      <c r="I206" s="882"/>
      <c r="J206" s="882"/>
      <c r="K206" s="882"/>
      <c r="L206" s="882"/>
    </row>
    <row r="207" spans="1:12" ht="14.1">
      <c r="A207" s="1264"/>
      <c r="B207" s="1289" t="s">
        <v>13607</v>
      </c>
      <c r="C207" s="1267"/>
      <c r="D207" s="2217" t="s">
        <v>12057</v>
      </c>
      <c r="E207" s="1269"/>
      <c r="F207" s="1270"/>
      <c r="G207" s="1269"/>
      <c r="H207" s="1270"/>
      <c r="I207" s="882"/>
      <c r="J207" s="882"/>
      <c r="K207" s="882"/>
      <c r="L207" s="882"/>
    </row>
    <row r="208" spans="1:12" ht="14.45">
      <c r="A208" s="1264"/>
      <c r="B208" s="1285"/>
      <c r="C208" s="1270"/>
      <c r="D208" s="2211" t="s">
        <v>13608</v>
      </c>
      <c r="E208" s="2214">
        <v>2</v>
      </c>
      <c r="F208" s="1270" t="s">
        <v>13516</v>
      </c>
      <c r="G208" s="1269"/>
      <c r="H208" s="1270"/>
      <c r="I208" s="882"/>
      <c r="J208" s="1274" t="s">
        <v>13116</v>
      </c>
      <c r="K208" s="882"/>
      <c r="L208" s="882"/>
    </row>
    <row r="209" spans="1:12" ht="14.45">
      <c r="A209" s="1264"/>
      <c r="B209" s="1285"/>
      <c r="C209" s="1270"/>
      <c r="D209" s="2211" t="s">
        <v>13608</v>
      </c>
      <c r="E209" s="2214">
        <v>8</v>
      </c>
      <c r="F209" s="1270" t="s">
        <v>13516</v>
      </c>
      <c r="G209" s="1269"/>
      <c r="H209" s="1270"/>
      <c r="I209" s="882"/>
      <c r="J209" s="929" t="s">
        <v>13126</v>
      </c>
      <c r="K209" s="882"/>
      <c r="L209" s="882"/>
    </row>
    <row r="210" spans="1:12" ht="14.45">
      <c r="A210" s="1264"/>
      <c r="B210" s="1285"/>
      <c r="C210" s="1270"/>
      <c r="D210" s="2211" t="s">
        <v>13608</v>
      </c>
      <c r="E210" s="2214">
        <v>2</v>
      </c>
      <c r="F210" s="1270" t="s">
        <v>13516</v>
      </c>
      <c r="G210" s="1269"/>
      <c r="H210" s="1270"/>
      <c r="I210" s="882"/>
      <c r="J210" s="929" t="s">
        <v>13120</v>
      </c>
      <c r="K210" s="882"/>
      <c r="L210" s="882"/>
    </row>
    <row r="211" spans="1:12" ht="14.45">
      <c r="A211" s="1264"/>
      <c r="B211" s="520"/>
      <c r="C211" s="1270"/>
      <c r="D211" s="2211"/>
      <c r="E211" s="2214"/>
      <c r="F211" s="1270"/>
      <c r="G211" s="1269"/>
      <c r="H211" s="1270"/>
      <c r="I211" s="882"/>
      <c r="J211" s="882"/>
      <c r="K211" s="882"/>
      <c r="L211" s="882"/>
    </row>
    <row r="212" spans="1:12" ht="14.45">
      <c r="A212" s="1264"/>
      <c r="B212" s="1289" t="s">
        <v>13609</v>
      </c>
      <c r="C212" s="1267"/>
      <c r="D212" s="2217" t="s">
        <v>12665</v>
      </c>
      <c r="E212" s="2214"/>
      <c r="F212" s="1270"/>
      <c r="G212" s="1269"/>
      <c r="H212" s="1270"/>
      <c r="I212" s="882"/>
      <c r="J212" s="882"/>
      <c r="K212" s="882"/>
      <c r="L212" s="882"/>
    </row>
    <row r="213" spans="1:12" ht="14.45">
      <c r="A213" s="1264"/>
      <c r="B213" s="1285"/>
      <c r="C213" s="1270"/>
      <c r="D213" s="2211" t="s">
        <v>13610</v>
      </c>
      <c r="E213" s="2214">
        <v>2</v>
      </c>
      <c r="F213" s="1270" t="s">
        <v>13516</v>
      </c>
      <c r="G213" s="1269"/>
      <c r="H213" s="1270"/>
      <c r="I213" s="882"/>
      <c r="J213" s="1274" t="s">
        <v>13116</v>
      </c>
      <c r="K213" s="882"/>
      <c r="L213" s="882"/>
    </row>
    <row r="214" spans="1:12" ht="14.45">
      <c r="A214" s="1264"/>
      <c r="B214" s="1285"/>
      <c r="C214" s="1270"/>
      <c r="D214" s="2211" t="s">
        <v>13610</v>
      </c>
      <c r="E214" s="2214">
        <v>8</v>
      </c>
      <c r="F214" s="1270" t="s">
        <v>13516</v>
      </c>
      <c r="G214" s="1269"/>
      <c r="H214" s="1270"/>
      <c r="I214" s="882"/>
      <c r="J214" s="929" t="s">
        <v>13126</v>
      </c>
      <c r="K214" s="882"/>
      <c r="L214" s="882"/>
    </row>
    <row r="215" spans="1:12" ht="14.45">
      <c r="A215" s="1264"/>
      <c r="B215" s="1285"/>
      <c r="C215" s="1270"/>
      <c r="D215" s="2211" t="s">
        <v>13610</v>
      </c>
      <c r="E215" s="2214">
        <v>2</v>
      </c>
      <c r="F215" s="1270" t="s">
        <v>13516</v>
      </c>
      <c r="G215" s="1269"/>
      <c r="H215" s="1270"/>
      <c r="I215" s="882"/>
      <c r="J215" s="929" t="s">
        <v>13120</v>
      </c>
      <c r="K215" s="882"/>
      <c r="L215" s="882"/>
    </row>
    <row r="216" spans="1:12" ht="14.45">
      <c r="A216" s="1264"/>
      <c r="B216" s="520"/>
      <c r="C216" s="1270"/>
      <c r="D216" s="2210"/>
      <c r="E216" s="2214"/>
      <c r="F216" s="1270"/>
      <c r="G216" s="1269"/>
      <c r="H216" s="1270"/>
      <c r="I216" s="882"/>
      <c r="J216" s="929"/>
      <c r="K216" s="882"/>
      <c r="L216" s="882"/>
    </row>
    <row r="217" spans="1:12">
      <c r="A217" s="1264"/>
      <c r="B217" s="785" t="s">
        <v>1207</v>
      </c>
      <c r="C217" s="785"/>
      <c r="D217" s="786" t="s">
        <v>4246</v>
      </c>
      <c r="E217" s="786"/>
      <c r="F217" s="785"/>
      <c r="G217" s="785"/>
      <c r="H217" s="786"/>
      <c r="I217" s="786"/>
      <c r="J217" s="785"/>
      <c r="K217" s="882"/>
      <c r="L217" s="882"/>
    </row>
    <row r="218" spans="1:12" ht="14.1">
      <c r="A218" s="1264"/>
      <c r="B218" s="1289" t="s">
        <v>1208</v>
      </c>
      <c r="C218" s="1267"/>
      <c r="D218" s="2217" t="s">
        <v>13611</v>
      </c>
      <c r="E218" s="1269"/>
      <c r="F218" s="1270"/>
      <c r="G218" s="1290"/>
      <c r="H218" s="1291"/>
      <c r="I218" s="1292"/>
      <c r="J218" s="1292"/>
      <c r="K218" s="882"/>
      <c r="L218" s="882"/>
    </row>
    <row r="219" spans="1:12" ht="14.45">
      <c r="A219" s="1264"/>
      <c r="B219" s="1285"/>
      <c r="C219" s="1270"/>
      <c r="D219" s="2211" t="s">
        <v>13612</v>
      </c>
      <c r="E219" s="2209">
        <f>2+6</f>
        <v>8</v>
      </c>
      <c r="F219" s="1270" t="s">
        <v>13516</v>
      </c>
      <c r="G219" s="1269"/>
      <c r="H219" s="1270"/>
      <c r="I219" s="882"/>
      <c r="J219" s="1274" t="s">
        <v>13116</v>
      </c>
      <c r="K219" s="882"/>
      <c r="L219" s="882"/>
    </row>
    <row r="220" spans="1:12" ht="14.45">
      <c r="A220" s="1264"/>
      <c r="B220" s="520"/>
      <c r="C220" s="1270"/>
      <c r="D220" s="2211" t="s">
        <v>13612</v>
      </c>
      <c r="E220" s="2209">
        <v>4</v>
      </c>
      <c r="F220" s="1270" t="s">
        <v>13516</v>
      </c>
      <c r="G220" s="1269"/>
      <c r="H220" s="1270"/>
      <c r="I220" s="882"/>
      <c r="J220" s="929" t="s">
        <v>13126</v>
      </c>
      <c r="K220" s="882"/>
      <c r="L220" s="882"/>
    </row>
    <row r="221" spans="1:12" ht="14.45">
      <c r="A221" s="1264"/>
      <c r="B221" s="520"/>
      <c r="C221" s="1270"/>
      <c r="D221" s="2211"/>
      <c r="E221" s="2209"/>
      <c r="F221" s="1270"/>
      <c r="G221" s="1269"/>
      <c r="H221" s="1270"/>
      <c r="I221" s="882"/>
      <c r="J221" s="1274"/>
      <c r="K221" s="882"/>
      <c r="L221" s="882"/>
    </row>
    <row r="222" spans="1:12" ht="14.45">
      <c r="A222" s="1264"/>
      <c r="B222" s="1289" t="s">
        <v>1213</v>
      </c>
      <c r="C222" s="1267"/>
      <c r="D222" s="2217" t="s">
        <v>13613</v>
      </c>
      <c r="E222" s="2209"/>
      <c r="F222" s="1270"/>
      <c r="G222" s="1269"/>
      <c r="H222" s="1270"/>
      <c r="I222" s="882"/>
      <c r="J222" s="1274"/>
      <c r="K222" s="882"/>
      <c r="L222" s="882"/>
    </row>
    <row r="223" spans="1:12" ht="14.45">
      <c r="A223" s="1264"/>
      <c r="B223" s="520"/>
      <c r="C223" s="1270"/>
      <c r="D223" s="2211" t="s">
        <v>13614</v>
      </c>
      <c r="E223" s="2209">
        <v>2</v>
      </c>
      <c r="F223" s="1270" t="s">
        <v>13516</v>
      </c>
      <c r="G223" s="1269"/>
      <c r="H223" s="1270"/>
      <c r="I223" s="882"/>
      <c r="J223" s="1274" t="s">
        <v>13116</v>
      </c>
      <c r="K223" s="882"/>
      <c r="L223" s="882"/>
    </row>
    <row r="224" spans="1:12">
      <c r="A224" s="1264"/>
      <c r="B224" s="1293"/>
      <c r="C224" s="1291"/>
      <c r="D224" s="2219"/>
      <c r="E224" s="1294"/>
      <c r="F224" s="1291"/>
      <c r="G224" s="1290"/>
      <c r="H224" s="1291"/>
      <c r="I224" s="1292"/>
      <c r="J224" s="1292"/>
      <c r="K224" s="882"/>
      <c r="L224" s="882"/>
    </row>
    <row r="225" spans="1:12" ht="14.1">
      <c r="A225" s="1264"/>
      <c r="B225" s="1289" t="s">
        <v>1218</v>
      </c>
      <c r="C225" s="1267"/>
      <c r="D225" s="2217" t="s">
        <v>1219</v>
      </c>
      <c r="E225" s="1269"/>
      <c r="F225" s="1270"/>
      <c r="G225" s="1290"/>
      <c r="H225" s="1291"/>
      <c r="I225" s="1292"/>
      <c r="J225" s="1292"/>
      <c r="K225" s="882"/>
      <c r="L225" s="882"/>
    </row>
    <row r="226" spans="1:12" ht="14.45">
      <c r="A226" s="1264"/>
      <c r="B226" s="1285"/>
      <c r="C226" s="1270"/>
      <c r="D226" s="2211" t="s">
        <v>13615</v>
      </c>
      <c r="E226" s="2209"/>
      <c r="F226" s="1270" t="s">
        <v>13516</v>
      </c>
      <c r="G226" s="1269"/>
      <c r="H226" s="1270"/>
      <c r="I226" s="882"/>
      <c r="J226" s="1274"/>
      <c r="K226" s="882"/>
      <c r="L226" s="882"/>
    </row>
    <row r="227" spans="1:12" ht="14.45">
      <c r="A227" s="1264"/>
      <c r="B227" s="1293"/>
      <c r="C227" s="1291"/>
      <c r="D227" s="2211" t="s">
        <v>13616</v>
      </c>
      <c r="E227" s="2209">
        <v>8</v>
      </c>
      <c r="F227" s="1270" t="s">
        <v>13516</v>
      </c>
      <c r="G227" s="1269"/>
      <c r="H227" s="1270"/>
      <c r="I227" s="882"/>
      <c r="J227" s="1274" t="s">
        <v>13116</v>
      </c>
      <c r="K227" s="882"/>
      <c r="L227" s="882"/>
    </row>
    <row r="228" spans="1:12" ht="14.45">
      <c r="A228" s="1264"/>
      <c r="B228" s="1293"/>
      <c r="C228" s="1295"/>
      <c r="D228" s="2211" t="s">
        <v>13616</v>
      </c>
      <c r="E228" s="2209">
        <v>4</v>
      </c>
      <c r="F228" s="1270" t="s">
        <v>13516</v>
      </c>
      <c r="G228" s="1269"/>
      <c r="H228" s="1270"/>
      <c r="I228" s="882"/>
      <c r="J228" s="929" t="s">
        <v>13126</v>
      </c>
      <c r="K228" s="882"/>
      <c r="L228" s="882"/>
    </row>
    <row r="229" spans="1:12" ht="14.45">
      <c r="A229" s="1264"/>
      <c r="B229" s="520"/>
      <c r="C229" s="1296"/>
      <c r="D229" s="2211"/>
      <c r="E229" s="2220"/>
      <c r="F229" s="1270"/>
      <c r="G229" s="1269"/>
      <c r="H229" s="1270"/>
      <c r="I229" s="882"/>
      <c r="J229" s="1274"/>
      <c r="K229" s="882"/>
      <c r="L229" s="882"/>
    </row>
    <row r="230" spans="1:12" ht="14.1">
      <c r="A230" s="1264"/>
      <c r="B230" s="1280"/>
      <c r="C230" s="1270"/>
      <c r="D230" s="2210"/>
      <c r="E230" s="1269"/>
      <c r="F230" s="1270"/>
      <c r="G230" s="1269"/>
      <c r="H230" s="1270"/>
      <c r="I230" s="882"/>
      <c r="J230" s="882"/>
      <c r="K230" s="882"/>
      <c r="L230" s="882"/>
    </row>
    <row r="231" spans="1:12" ht="14.1">
      <c r="A231" s="1264"/>
      <c r="B231" s="1280"/>
      <c r="C231" s="1270"/>
      <c r="D231" s="2211"/>
      <c r="E231" s="1269"/>
      <c r="F231" s="1269"/>
      <c r="G231" s="1269"/>
      <c r="H231" s="1270"/>
      <c r="I231" s="882"/>
      <c r="J231" s="882"/>
      <c r="K231" s="882"/>
      <c r="L231" s="882"/>
    </row>
    <row r="232" spans="1:12" ht="14.1">
      <c r="A232" s="1264"/>
      <c r="B232" s="1280"/>
      <c r="C232" s="1270"/>
      <c r="D232" s="2211"/>
      <c r="E232" s="1269"/>
      <c r="F232" s="1269"/>
      <c r="G232" s="1269"/>
      <c r="H232" s="1270"/>
      <c r="I232" s="882"/>
      <c r="J232" s="882"/>
      <c r="K232" s="882"/>
      <c r="L232" s="882"/>
    </row>
    <row r="233" spans="1:12" ht="14.1">
      <c r="A233" s="1264"/>
      <c r="B233" s="1280"/>
      <c r="C233" s="1270"/>
      <c r="D233" s="2211"/>
      <c r="E233" s="1269"/>
      <c r="F233" s="1269"/>
      <c r="G233" s="1269"/>
      <c r="H233" s="1270"/>
      <c r="I233" s="882"/>
      <c r="J233" s="882"/>
      <c r="K233" s="882"/>
      <c r="L233" s="882"/>
    </row>
    <row r="234" spans="1:12" ht="14.1">
      <c r="A234" s="1264"/>
      <c r="B234" s="1280"/>
      <c r="C234" s="1270"/>
      <c r="D234" s="2210"/>
      <c r="E234" s="1269"/>
      <c r="F234" s="1269"/>
      <c r="G234" s="1269"/>
      <c r="H234" s="1270"/>
      <c r="I234" s="882"/>
      <c r="J234" s="882"/>
      <c r="K234" s="882"/>
      <c r="L234" s="882"/>
    </row>
    <row r="235" spans="1:12" ht="14.1">
      <c r="A235" s="1264"/>
      <c r="B235" s="1280"/>
      <c r="C235" s="1270"/>
      <c r="D235" s="2211"/>
      <c r="E235" s="1269"/>
      <c r="F235" s="1269"/>
      <c r="G235" s="1269"/>
      <c r="H235" s="1270"/>
      <c r="I235" s="882"/>
      <c r="J235" s="882"/>
      <c r="K235" s="882"/>
      <c r="L235" s="882"/>
    </row>
    <row r="236" spans="1:12" ht="14.1">
      <c r="A236" s="1264"/>
      <c r="B236" s="1280"/>
      <c r="C236" s="1270"/>
      <c r="D236" s="2211"/>
      <c r="E236" s="1269"/>
      <c r="F236" s="1269"/>
      <c r="G236" s="1269"/>
      <c r="H236" s="1270"/>
      <c r="I236" s="882"/>
      <c r="J236" s="882"/>
      <c r="K236" s="882"/>
      <c r="L236" s="882"/>
    </row>
    <row r="237" spans="1:12" ht="14.1">
      <c r="A237" s="1264"/>
      <c r="B237" s="1280"/>
      <c r="C237" s="1270"/>
      <c r="D237" s="2211"/>
      <c r="E237" s="1269"/>
      <c r="F237" s="1269"/>
      <c r="G237" s="1269"/>
      <c r="H237" s="1270"/>
      <c r="I237" s="882"/>
      <c r="J237" s="882"/>
      <c r="K237" s="882"/>
      <c r="L237" s="882"/>
    </row>
    <row r="238" spans="1:12" ht="14.1">
      <c r="A238" s="1264"/>
      <c r="B238" s="1280"/>
      <c r="C238" s="1270"/>
      <c r="D238" s="2210"/>
      <c r="E238" s="1269"/>
      <c r="F238" s="1269"/>
      <c r="G238" s="1269"/>
      <c r="H238" s="1270"/>
      <c r="I238" s="882"/>
      <c r="J238" s="882"/>
      <c r="K238" s="882"/>
      <c r="L238" s="882"/>
    </row>
    <row r="239" spans="1:12" ht="14.1">
      <c r="A239" s="1264"/>
      <c r="B239" s="1280"/>
      <c r="C239" s="1270"/>
      <c r="D239" s="2211"/>
      <c r="E239" s="1269"/>
      <c r="F239" s="1269"/>
      <c r="G239" s="1269"/>
      <c r="H239" s="1270"/>
      <c r="I239" s="882"/>
      <c r="J239" s="882"/>
      <c r="K239" s="882"/>
      <c r="L239" s="882"/>
    </row>
    <row r="240" spans="1:12" ht="14.1">
      <c r="A240" s="1264"/>
      <c r="B240" s="1280"/>
      <c r="C240" s="1270"/>
      <c r="D240" s="2211"/>
      <c r="E240" s="1269"/>
      <c r="F240" s="1269"/>
      <c r="G240" s="1269"/>
      <c r="H240" s="1270"/>
      <c r="I240" s="882"/>
      <c r="J240" s="882"/>
      <c r="K240" s="882"/>
      <c r="L240" s="882"/>
    </row>
    <row r="241" spans="1:12" ht="14.1">
      <c r="A241" s="1264"/>
      <c r="B241" s="1280"/>
      <c r="C241" s="1270"/>
      <c r="D241" s="2211"/>
      <c r="E241" s="1269"/>
      <c r="F241" s="1269"/>
      <c r="G241" s="1269"/>
      <c r="H241" s="1270"/>
      <c r="I241" s="882"/>
      <c r="J241" s="882"/>
      <c r="K241" s="882"/>
      <c r="L241" s="882"/>
    </row>
    <row r="242" spans="1:12" ht="14.1">
      <c r="A242" s="1264"/>
      <c r="B242" s="1280"/>
      <c r="C242" s="1270"/>
      <c r="D242" s="2210"/>
      <c r="E242" s="1269"/>
      <c r="F242" s="1269"/>
      <c r="G242" s="1269"/>
      <c r="H242" s="1270"/>
      <c r="I242" s="882"/>
      <c r="J242" s="882"/>
      <c r="K242" s="882"/>
      <c r="L242" s="882"/>
    </row>
    <row r="243" spans="1:12" ht="14.1">
      <c r="A243" s="1264"/>
      <c r="B243" s="1280"/>
      <c r="C243" s="1270"/>
      <c r="D243" s="2211"/>
      <c r="E243" s="1269"/>
      <c r="F243" s="1269"/>
      <c r="G243" s="1269"/>
      <c r="H243" s="1270"/>
      <c r="I243" s="882"/>
      <c r="J243" s="882"/>
      <c r="K243" s="882"/>
      <c r="L243" s="882"/>
    </row>
    <row r="244" spans="1:12" ht="14.1">
      <c r="A244" s="1264"/>
      <c r="B244" s="1280"/>
      <c r="C244" s="1270"/>
      <c r="D244" s="2211"/>
      <c r="E244" s="1269"/>
      <c r="F244" s="1269"/>
      <c r="G244" s="1269"/>
      <c r="H244" s="1270"/>
      <c r="I244" s="882"/>
      <c r="J244" s="882"/>
      <c r="K244" s="882"/>
      <c r="L244" s="882"/>
    </row>
    <row r="245" spans="1:12">
      <c r="B245" s="520"/>
      <c r="C245" s="520"/>
      <c r="D245" s="2191"/>
      <c r="E245" s="835"/>
      <c r="F245" s="835"/>
      <c r="G245" s="835"/>
      <c r="H245" s="1297"/>
      <c r="I245" s="407"/>
      <c r="J245" s="1298"/>
      <c r="K245" s="407"/>
      <c r="L245" s="837"/>
    </row>
    <row r="246" spans="1:12">
      <c r="B246" s="520"/>
      <c r="C246" s="520"/>
      <c r="D246" s="2191"/>
      <c r="E246" s="835"/>
      <c r="F246" s="835"/>
      <c r="G246" s="835"/>
      <c r="H246" s="1297"/>
      <c r="I246" s="407"/>
      <c r="J246" s="1298"/>
      <c r="K246" s="407"/>
      <c r="L246" s="837"/>
    </row>
  </sheetData>
  <mergeCells count="13">
    <mergeCell ref="J10:J11"/>
    <mergeCell ref="L10:L11"/>
    <mergeCell ref="C12:L12"/>
    <mergeCell ref="F1:L1"/>
    <mergeCell ref="H4:I4"/>
    <mergeCell ref="B9:L9"/>
    <mergeCell ref="B10:B11"/>
    <mergeCell ref="C10:C11"/>
    <mergeCell ref="D10:D11"/>
    <mergeCell ref="E10:E11"/>
    <mergeCell ref="F10:F11"/>
    <mergeCell ref="G10:G11"/>
    <mergeCell ref="H10:H11"/>
  </mergeCells>
  <printOptions horizontalCentered="1"/>
  <pageMargins left="0.39370078740157483" right="0.39370078740157483" top="0.59055118110236227" bottom="0.39370078740157483" header="0.19685039370078741" footer="0.19685039370078741"/>
  <pageSetup paperSize="8" scale="71" fitToHeight="0" orientation="landscape" r:id="rId1"/>
  <headerFooter>
    <oddHeader>&amp;L&amp;G</oddHeader>
    <oddFooter>&amp;L&amp;"-,Regular"&amp;A&amp;R&amp;"-,Regular"Página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EECED-1948-4380-9149-A3D0C9F6DBBF}">
  <sheetPr codeName="Planilha10">
    <outlinePr summaryBelow="0"/>
    <pageSetUpPr fitToPage="1"/>
  </sheetPr>
  <dimension ref="A1:WVQ1186"/>
  <sheetViews>
    <sheetView view="pageBreakPreview" topLeftCell="B1" zoomScale="80" zoomScaleNormal="70" zoomScaleSheetLayoutView="80" workbookViewId="0">
      <selection activeCell="O111" sqref="O111"/>
    </sheetView>
  </sheetViews>
  <sheetFormatPr defaultRowHeight="12.95"/>
  <cols>
    <col min="1" max="1" width="1.5703125" style="98" customWidth="1"/>
    <col min="2" max="2" width="15.85546875" style="97" customWidth="1"/>
    <col min="3" max="3" width="15.5703125" style="98" customWidth="1"/>
    <col min="4" max="4" width="80.42578125" style="98" customWidth="1"/>
    <col min="5" max="5" width="41.5703125" style="1103" customWidth="1"/>
    <col min="6" max="6" width="12.42578125" style="1102" customWidth="1"/>
    <col min="7" max="7" width="22.5703125" style="1102" customWidth="1"/>
    <col min="8" max="8" width="17" style="1102" hidden="1" customWidth="1"/>
    <col min="9" max="9" width="14.5703125" style="1102" hidden="1" customWidth="1"/>
    <col min="10" max="10" width="23.85546875" style="1102" hidden="1" customWidth="1"/>
    <col min="11" max="11" width="11.42578125" style="1102" customWidth="1"/>
    <col min="12" max="12" width="15.85546875" style="1299" customWidth="1"/>
    <col min="13" max="248" width="8.85546875" style="98"/>
    <col min="249" max="249" width="1.5703125" style="98" bestFit="1" customWidth="1"/>
    <col min="250" max="250" width="14.85546875" style="98" customWidth="1"/>
    <col min="251" max="251" width="23.42578125" style="98" customWidth="1"/>
    <col min="252" max="252" width="78" style="98" customWidth="1"/>
    <col min="253" max="253" width="11" style="98" customWidth="1"/>
    <col min="254" max="254" width="12.85546875" style="98" customWidth="1"/>
    <col min="255" max="255" width="21.5703125" style="98" customWidth="1"/>
    <col min="256" max="256" width="15.5703125" style="98" customWidth="1"/>
    <col min="257" max="257" width="14.5703125" style="98" customWidth="1"/>
    <col min="258" max="258" width="19.42578125" style="98" customWidth="1"/>
    <col min="259" max="259" width="43" style="98" customWidth="1"/>
    <col min="260" max="260" width="9.5703125" style="98" bestFit="1" customWidth="1"/>
    <col min="261" max="261" width="11" style="98" customWidth="1"/>
    <col min="262" max="262" width="10" style="98" customWidth="1"/>
    <col min="263" max="263" width="8.85546875" style="98"/>
    <col min="264" max="264" width="14" style="98" customWidth="1"/>
    <col min="265" max="265" width="16.5703125" style="98" customWidth="1"/>
    <col min="266" max="504" width="8.85546875" style="98"/>
    <col min="505" max="505" width="1.5703125" style="98" bestFit="1" customWidth="1"/>
    <col min="506" max="506" width="14.85546875" style="98" customWidth="1"/>
    <col min="507" max="507" width="23.42578125" style="98" customWidth="1"/>
    <col min="508" max="508" width="78" style="98" customWidth="1"/>
    <col min="509" max="509" width="11" style="98" customWidth="1"/>
    <col min="510" max="510" width="12.85546875" style="98" customWidth="1"/>
    <col min="511" max="511" width="21.5703125" style="98" customWidth="1"/>
    <col min="512" max="512" width="15.5703125" style="98" customWidth="1"/>
    <col min="513" max="513" width="14.5703125" style="98" customWidth="1"/>
    <col min="514" max="514" width="19.42578125" style="98" customWidth="1"/>
    <col min="515" max="515" width="43" style="98" customWidth="1"/>
    <col min="516" max="516" width="9.5703125" style="98" bestFit="1" customWidth="1"/>
    <col min="517" max="517" width="11" style="98" customWidth="1"/>
    <col min="518" max="518" width="10" style="98" customWidth="1"/>
    <col min="519" max="519" width="8.85546875" style="98"/>
    <col min="520" max="520" width="14" style="98" customWidth="1"/>
    <col min="521" max="521" width="16.5703125" style="98" customWidth="1"/>
    <col min="522" max="760" width="8.85546875" style="98"/>
    <col min="761" max="761" width="1.5703125" style="98" bestFit="1" customWidth="1"/>
    <col min="762" max="762" width="14.85546875" style="98" customWidth="1"/>
    <col min="763" max="763" width="23.42578125" style="98" customWidth="1"/>
    <col min="764" max="764" width="78" style="98" customWidth="1"/>
    <col min="765" max="765" width="11" style="98" customWidth="1"/>
    <col min="766" max="766" width="12.85546875" style="98" customWidth="1"/>
    <col min="767" max="767" width="21.5703125" style="98" customWidth="1"/>
    <col min="768" max="768" width="15.5703125" style="98" customWidth="1"/>
    <col min="769" max="769" width="14.5703125" style="98" customWidth="1"/>
    <col min="770" max="770" width="19.42578125" style="98" customWidth="1"/>
    <col min="771" max="771" width="43" style="98" customWidth="1"/>
    <col min="772" max="772" width="9.5703125" style="98" bestFit="1" customWidth="1"/>
    <col min="773" max="773" width="11" style="98" customWidth="1"/>
    <col min="774" max="774" width="10" style="98" customWidth="1"/>
    <col min="775" max="775" width="8.85546875" style="98"/>
    <col min="776" max="776" width="14" style="98" customWidth="1"/>
    <col min="777" max="777" width="16.5703125" style="98" customWidth="1"/>
    <col min="778" max="1016" width="8.85546875" style="98"/>
    <col min="1017" max="1017" width="1.5703125" style="98" bestFit="1" customWidth="1"/>
    <col min="1018" max="1018" width="14.85546875" style="98" customWidth="1"/>
    <col min="1019" max="1019" width="23.42578125" style="98" customWidth="1"/>
    <col min="1020" max="1020" width="78" style="98" customWidth="1"/>
    <col min="1021" max="1021" width="11" style="98" customWidth="1"/>
    <col min="1022" max="1022" width="12.85546875" style="98" customWidth="1"/>
    <col min="1023" max="1023" width="21.5703125" style="98" customWidth="1"/>
    <col min="1024" max="1024" width="15.5703125" style="98" customWidth="1"/>
    <col min="1025" max="1025" width="14.5703125" style="98" customWidth="1"/>
    <col min="1026" max="1026" width="19.42578125" style="98" customWidth="1"/>
    <col min="1027" max="1027" width="43" style="98" customWidth="1"/>
    <col min="1028" max="1028" width="9.5703125" style="98" bestFit="1" customWidth="1"/>
    <col min="1029" max="1029" width="11" style="98" customWidth="1"/>
    <col min="1030" max="1030" width="10" style="98" customWidth="1"/>
    <col min="1031" max="1031" width="8.85546875" style="98"/>
    <col min="1032" max="1032" width="14" style="98" customWidth="1"/>
    <col min="1033" max="1033" width="16.5703125" style="98" customWidth="1"/>
    <col min="1034" max="1272" width="8.85546875" style="98"/>
    <col min="1273" max="1273" width="1.5703125" style="98" bestFit="1" customWidth="1"/>
    <col min="1274" max="1274" width="14.85546875" style="98" customWidth="1"/>
    <col min="1275" max="1275" width="23.42578125" style="98" customWidth="1"/>
    <col min="1276" max="1276" width="78" style="98" customWidth="1"/>
    <col min="1277" max="1277" width="11" style="98" customWidth="1"/>
    <col min="1278" max="1278" width="12.85546875" style="98" customWidth="1"/>
    <col min="1279" max="1279" width="21.5703125" style="98" customWidth="1"/>
    <col min="1280" max="1280" width="15.5703125" style="98" customWidth="1"/>
    <col min="1281" max="1281" width="14.5703125" style="98" customWidth="1"/>
    <col min="1282" max="1282" width="19.42578125" style="98" customWidth="1"/>
    <col min="1283" max="1283" width="43" style="98" customWidth="1"/>
    <col min="1284" max="1284" width="9.5703125" style="98" bestFit="1" customWidth="1"/>
    <col min="1285" max="1285" width="11" style="98" customWidth="1"/>
    <col min="1286" max="1286" width="10" style="98" customWidth="1"/>
    <col min="1287" max="1287" width="8.85546875" style="98"/>
    <col min="1288" max="1288" width="14" style="98" customWidth="1"/>
    <col min="1289" max="1289" width="16.5703125" style="98" customWidth="1"/>
    <col min="1290" max="1528" width="8.85546875" style="98"/>
    <col min="1529" max="1529" width="1.5703125" style="98" bestFit="1" customWidth="1"/>
    <col min="1530" max="1530" width="14.85546875" style="98" customWidth="1"/>
    <col min="1531" max="1531" width="23.42578125" style="98" customWidth="1"/>
    <col min="1532" max="1532" width="78" style="98" customWidth="1"/>
    <col min="1533" max="1533" width="11" style="98" customWidth="1"/>
    <col min="1534" max="1534" width="12.85546875" style="98" customWidth="1"/>
    <col min="1535" max="1535" width="21.5703125" style="98" customWidth="1"/>
    <col min="1536" max="1536" width="15.5703125" style="98" customWidth="1"/>
    <col min="1537" max="1537" width="14.5703125" style="98" customWidth="1"/>
    <col min="1538" max="1538" width="19.42578125" style="98" customWidth="1"/>
    <col min="1539" max="1539" width="43" style="98" customWidth="1"/>
    <col min="1540" max="1540" width="9.5703125" style="98" bestFit="1" customWidth="1"/>
    <col min="1541" max="1541" width="11" style="98" customWidth="1"/>
    <col min="1542" max="1542" width="10" style="98" customWidth="1"/>
    <col min="1543" max="1543" width="8.85546875" style="98"/>
    <col min="1544" max="1544" width="14" style="98" customWidth="1"/>
    <col min="1545" max="1545" width="16.5703125" style="98" customWidth="1"/>
    <col min="1546" max="1784" width="8.85546875" style="98"/>
    <col min="1785" max="1785" width="1.5703125" style="98" bestFit="1" customWidth="1"/>
    <col min="1786" max="1786" width="14.85546875" style="98" customWidth="1"/>
    <col min="1787" max="1787" width="23.42578125" style="98" customWidth="1"/>
    <col min="1788" max="1788" width="78" style="98" customWidth="1"/>
    <col min="1789" max="1789" width="11" style="98" customWidth="1"/>
    <col min="1790" max="1790" width="12.85546875" style="98" customWidth="1"/>
    <col min="1791" max="1791" width="21.5703125" style="98" customWidth="1"/>
    <col min="1792" max="1792" width="15.5703125" style="98" customWidth="1"/>
    <col min="1793" max="1793" width="14.5703125" style="98" customWidth="1"/>
    <col min="1794" max="1794" width="19.42578125" style="98" customWidth="1"/>
    <col min="1795" max="1795" width="43" style="98" customWidth="1"/>
    <col min="1796" max="1796" width="9.5703125" style="98" bestFit="1" customWidth="1"/>
    <col min="1797" max="1797" width="11" style="98" customWidth="1"/>
    <col min="1798" max="1798" width="10" style="98" customWidth="1"/>
    <col min="1799" max="1799" width="8.85546875" style="98"/>
    <col min="1800" max="1800" width="14" style="98" customWidth="1"/>
    <col min="1801" max="1801" width="16.5703125" style="98" customWidth="1"/>
    <col min="1802" max="2040" width="8.85546875" style="98"/>
    <col min="2041" max="2041" width="1.5703125" style="98" bestFit="1" customWidth="1"/>
    <col min="2042" max="2042" width="14.85546875" style="98" customWidth="1"/>
    <col min="2043" max="2043" width="23.42578125" style="98" customWidth="1"/>
    <col min="2044" max="2044" width="78" style="98" customWidth="1"/>
    <col min="2045" max="2045" width="11" style="98" customWidth="1"/>
    <col min="2046" max="2046" width="12.85546875" style="98" customWidth="1"/>
    <col min="2047" max="2047" width="21.5703125" style="98" customWidth="1"/>
    <col min="2048" max="2048" width="15.5703125" style="98" customWidth="1"/>
    <col min="2049" max="2049" width="14.5703125" style="98" customWidth="1"/>
    <col min="2050" max="2050" width="19.42578125" style="98" customWidth="1"/>
    <col min="2051" max="2051" width="43" style="98" customWidth="1"/>
    <col min="2052" max="2052" width="9.5703125" style="98" bestFit="1" customWidth="1"/>
    <col min="2053" max="2053" width="11" style="98" customWidth="1"/>
    <col min="2054" max="2054" width="10" style="98" customWidth="1"/>
    <col min="2055" max="2055" width="8.85546875" style="98"/>
    <col min="2056" max="2056" width="14" style="98" customWidth="1"/>
    <col min="2057" max="2057" width="16.5703125" style="98" customWidth="1"/>
    <col min="2058" max="2296" width="8.85546875" style="98"/>
    <col min="2297" max="2297" width="1.5703125" style="98" bestFit="1" customWidth="1"/>
    <col min="2298" max="2298" width="14.85546875" style="98" customWidth="1"/>
    <col min="2299" max="2299" width="23.42578125" style="98" customWidth="1"/>
    <col min="2300" max="2300" width="78" style="98" customWidth="1"/>
    <col min="2301" max="2301" width="11" style="98" customWidth="1"/>
    <col min="2302" max="2302" width="12.85546875" style="98" customWidth="1"/>
    <col min="2303" max="2303" width="21.5703125" style="98" customWidth="1"/>
    <col min="2304" max="2304" width="15.5703125" style="98" customWidth="1"/>
    <col min="2305" max="2305" width="14.5703125" style="98" customWidth="1"/>
    <col min="2306" max="2306" width="19.42578125" style="98" customWidth="1"/>
    <col min="2307" max="2307" width="43" style="98" customWidth="1"/>
    <col min="2308" max="2308" width="9.5703125" style="98" bestFit="1" customWidth="1"/>
    <col min="2309" max="2309" width="11" style="98" customWidth="1"/>
    <col min="2310" max="2310" width="10" style="98" customWidth="1"/>
    <col min="2311" max="2311" width="8.85546875" style="98"/>
    <col min="2312" max="2312" width="14" style="98" customWidth="1"/>
    <col min="2313" max="2313" width="16.5703125" style="98" customWidth="1"/>
    <col min="2314" max="2552" width="8.85546875" style="98"/>
    <col min="2553" max="2553" width="1.5703125" style="98" bestFit="1" customWidth="1"/>
    <col min="2554" max="2554" width="14.85546875" style="98" customWidth="1"/>
    <col min="2555" max="2555" width="23.42578125" style="98" customWidth="1"/>
    <col min="2556" max="2556" width="78" style="98" customWidth="1"/>
    <col min="2557" max="2557" width="11" style="98" customWidth="1"/>
    <col min="2558" max="2558" width="12.85546875" style="98" customWidth="1"/>
    <col min="2559" max="2559" width="21.5703125" style="98" customWidth="1"/>
    <col min="2560" max="2560" width="15.5703125" style="98" customWidth="1"/>
    <col min="2561" max="2561" width="14.5703125" style="98" customWidth="1"/>
    <col min="2562" max="2562" width="19.42578125" style="98" customWidth="1"/>
    <col min="2563" max="2563" width="43" style="98" customWidth="1"/>
    <col min="2564" max="2564" width="9.5703125" style="98" bestFit="1" customWidth="1"/>
    <col min="2565" max="2565" width="11" style="98" customWidth="1"/>
    <col min="2566" max="2566" width="10" style="98" customWidth="1"/>
    <col min="2567" max="2567" width="8.85546875" style="98"/>
    <col min="2568" max="2568" width="14" style="98" customWidth="1"/>
    <col min="2569" max="2569" width="16.5703125" style="98" customWidth="1"/>
    <col min="2570" max="2808" width="8.85546875" style="98"/>
    <col min="2809" max="2809" width="1.5703125" style="98" bestFit="1" customWidth="1"/>
    <col min="2810" max="2810" width="14.85546875" style="98" customWidth="1"/>
    <col min="2811" max="2811" width="23.42578125" style="98" customWidth="1"/>
    <col min="2812" max="2812" width="78" style="98" customWidth="1"/>
    <col min="2813" max="2813" width="11" style="98" customWidth="1"/>
    <col min="2814" max="2814" width="12.85546875" style="98" customWidth="1"/>
    <col min="2815" max="2815" width="21.5703125" style="98" customWidth="1"/>
    <col min="2816" max="2816" width="15.5703125" style="98" customWidth="1"/>
    <col min="2817" max="2817" width="14.5703125" style="98" customWidth="1"/>
    <col min="2818" max="2818" width="19.42578125" style="98" customWidth="1"/>
    <col min="2819" max="2819" width="43" style="98" customWidth="1"/>
    <col min="2820" max="2820" width="9.5703125" style="98" bestFit="1" customWidth="1"/>
    <col min="2821" max="2821" width="11" style="98" customWidth="1"/>
    <col min="2822" max="2822" width="10" style="98" customWidth="1"/>
    <col min="2823" max="2823" width="8.85546875" style="98"/>
    <col min="2824" max="2824" width="14" style="98" customWidth="1"/>
    <col min="2825" max="2825" width="16.5703125" style="98" customWidth="1"/>
    <col min="2826" max="3064" width="8.85546875" style="98"/>
    <col min="3065" max="3065" width="1.5703125" style="98" bestFit="1" customWidth="1"/>
    <col min="3066" max="3066" width="14.85546875" style="98" customWidth="1"/>
    <col min="3067" max="3067" width="23.42578125" style="98" customWidth="1"/>
    <col min="3068" max="3068" width="78" style="98" customWidth="1"/>
    <col min="3069" max="3069" width="11" style="98" customWidth="1"/>
    <col min="3070" max="3070" width="12.85546875" style="98" customWidth="1"/>
    <col min="3071" max="3071" width="21.5703125" style="98" customWidth="1"/>
    <col min="3072" max="3072" width="15.5703125" style="98" customWidth="1"/>
    <col min="3073" max="3073" width="14.5703125" style="98" customWidth="1"/>
    <col min="3074" max="3074" width="19.42578125" style="98" customWidth="1"/>
    <col min="3075" max="3075" width="43" style="98" customWidth="1"/>
    <col min="3076" max="3076" width="9.5703125" style="98" bestFit="1" customWidth="1"/>
    <col min="3077" max="3077" width="11" style="98" customWidth="1"/>
    <col min="3078" max="3078" width="10" style="98" customWidth="1"/>
    <col min="3079" max="3079" width="8.85546875" style="98"/>
    <col min="3080" max="3080" width="14" style="98" customWidth="1"/>
    <col min="3081" max="3081" width="16.5703125" style="98" customWidth="1"/>
    <col min="3082" max="3320" width="8.85546875" style="98"/>
    <col min="3321" max="3321" width="1.5703125" style="98" bestFit="1" customWidth="1"/>
    <col min="3322" max="3322" width="14.85546875" style="98" customWidth="1"/>
    <col min="3323" max="3323" width="23.42578125" style="98" customWidth="1"/>
    <col min="3324" max="3324" width="78" style="98" customWidth="1"/>
    <col min="3325" max="3325" width="11" style="98" customWidth="1"/>
    <col min="3326" max="3326" width="12.85546875" style="98" customWidth="1"/>
    <col min="3327" max="3327" width="21.5703125" style="98" customWidth="1"/>
    <col min="3328" max="3328" width="15.5703125" style="98" customWidth="1"/>
    <col min="3329" max="3329" width="14.5703125" style="98" customWidth="1"/>
    <col min="3330" max="3330" width="19.42578125" style="98" customWidth="1"/>
    <col min="3331" max="3331" width="43" style="98" customWidth="1"/>
    <col min="3332" max="3332" width="9.5703125" style="98" bestFit="1" customWidth="1"/>
    <col min="3333" max="3333" width="11" style="98" customWidth="1"/>
    <col min="3334" max="3334" width="10" style="98" customWidth="1"/>
    <col min="3335" max="3335" width="8.85546875" style="98"/>
    <col min="3336" max="3336" width="14" style="98" customWidth="1"/>
    <col min="3337" max="3337" width="16.5703125" style="98" customWidth="1"/>
    <col min="3338" max="3576" width="8.85546875" style="98"/>
    <col min="3577" max="3577" width="1.5703125" style="98" bestFit="1" customWidth="1"/>
    <col min="3578" max="3578" width="14.85546875" style="98" customWidth="1"/>
    <col min="3579" max="3579" width="23.42578125" style="98" customWidth="1"/>
    <col min="3580" max="3580" width="78" style="98" customWidth="1"/>
    <col min="3581" max="3581" width="11" style="98" customWidth="1"/>
    <col min="3582" max="3582" width="12.85546875" style="98" customWidth="1"/>
    <col min="3583" max="3583" width="21.5703125" style="98" customWidth="1"/>
    <col min="3584" max="3584" width="15.5703125" style="98" customWidth="1"/>
    <col min="3585" max="3585" width="14.5703125" style="98" customWidth="1"/>
    <col min="3586" max="3586" width="19.42578125" style="98" customWidth="1"/>
    <col min="3587" max="3587" width="43" style="98" customWidth="1"/>
    <col min="3588" max="3588" width="9.5703125" style="98" bestFit="1" customWidth="1"/>
    <col min="3589" max="3589" width="11" style="98" customWidth="1"/>
    <col min="3590" max="3590" width="10" style="98" customWidth="1"/>
    <col min="3591" max="3591" width="8.85546875" style="98"/>
    <col min="3592" max="3592" width="14" style="98" customWidth="1"/>
    <col min="3593" max="3593" width="16.5703125" style="98" customWidth="1"/>
    <col min="3594" max="3832" width="8.85546875" style="98"/>
    <col min="3833" max="3833" width="1.5703125" style="98" bestFit="1" customWidth="1"/>
    <col min="3834" max="3834" width="14.85546875" style="98" customWidth="1"/>
    <col min="3835" max="3835" width="23.42578125" style="98" customWidth="1"/>
    <col min="3836" max="3836" width="78" style="98" customWidth="1"/>
    <col min="3837" max="3837" width="11" style="98" customWidth="1"/>
    <col min="3838" max="3838" width="12.85546875" style="98" customWidth="1"/>
    <col min="3839" max="3839" width="21.5703125" style="98" customWidth="1"/>
    <col min="3840" max="3840" width="15.5703125" style="98" customWidth="1"/>
    <col min="3841" max="3841" width="14.5703125" style="98" customWidth="1"/>
    <col min="3842" max="3842" width="19.42578125" style="98" customWidth="1"/>
    <col min="3843" max="3843" width="43" style="98" customWidth="1"/>
    <col min="3844" max="3844" width="9.5703125" style="98" bestFit="1" customWidth="1"/>
    <col min="3845" max="3845" width="11" style="98" customWidth="1"/>
    <col min="3846" max="3846" width="10" style="98" customWidth="1"/>
    <col min="3847" max="3847" width="8.85546875" style="98"/>
    <col min="3848" max="3848" width="14" style="98" customWidth="1"/>
    <col min="3849" max="3849" width="16.5703125" style="98" customWidth="1"/>
    <col min="3850" max="4088" width="8.85546875" style="98"/>
    <col min="4089" max="4089" width="1.5703125" style="98" bestFit="1" customWidth="1"/>
    <col min="4090" max="4090" width="14.85546875" style="98" customWidth="1"/>
    <col min="4091" max="4091" width="23.42578125" style="98" customWidth="1"/>
    <col min="4092" max="4092" width="78" style="98" customWidth="1"/>
    <col min="4093" max="4093" width="11" style="98" customWidth="1"/>
    <col min="4094" max="4094" width="12.85546875" style="98" customWidth="1"/>
    <col min="4095" max="4095" width="21.5703125" style="98" customWidth="1"/>
    <col min="4096" max="4096" width="15.5703125" style="98" customWidth="1"/>
    <col min="4097" max="4097" width="14.5703125" style="98" customWidth="1"/>
    <col min="4098" max="4098" width="19.42578125" style="98" customWidth="1"/>
    <col min="4099" max="4099" width="43" style="98" customWidth="1"/>
    <col min="4100" max="4100" width="9.5703125" style="98" bestFit="1" customWidth="1"/>
    <col min="4101" max="4101" width="11" style="98" customWidth="1"/>
    <col min="4102" max="4102" width="10" style="98" customWidth="1"/>
    <col min="4103" max="4103" width="8.85546875" style="98"/>
    <col min="4104" max="4104" width="14" style="98" customWidth="1"/>
    <col min="4105" max="4105" width="16.5703125" style="98" customWidth="1"/>
    <col min="4106" max="4344" width="8.85546875" style="98"/>
    <col min="4345" max="4345" width="1.5703125" style="98" bestFit="1" customWidth="1"/>
    <col min="4346" max="4346" width="14.85546875" style="98" customWidth="1"/>
    <col min="4347" max="4347" width="23.42578125" style="98" customWidth="1"/>
    <col min="4348" max="4348" width="78" style="98" customWidth="1"/>
    <col min="4349" max="4349" width="11" style="98" customWidth="1"/>
    <col min="4350" max="4350" width="12.85546875" style="98" customWidth="1"/>
    <col min="4351" max="4351" width="21.5703125" style="98" customWidth="1"/>
    <col min="4352" max="4352" width="15.5703125" style="98" customWidth="1"/>
    <col min="4353" max="4353" width="14.5703125" style="98" customWidth="1"/>
    <col min="4354" max="4354" width="19.42578125" style="98" customWidth="1"/>
    <col min="4355" max="4355" width="43" style="98" customWidth="1"/>
    <col min="4356" max="4356" width="9.5703125" style="98" bestFit="1" customWidth="1"/>
    <col min="4357" max="4357" width="11" style="98" customWidth="1"/>
    <col min="4358" max="4358" width="10" style="98" customWidth="1"/>
    <col min="4359" max="4359" width="8.85546875" style="98"/>
    <col min="4360" max="4360" width="14" style="98" customWidth="1"/>
    <col min="4361" max="4361" width="16.5703125" style="98" customWidth="1"/>
    <col min="4362" max="4600" width="8.85546875" style="98"/>
    <col min="4601" max="4601" width="1.5703125" style="98" bestFit="1" customWidth="1"/>
    <col min="4602" max="4602" width="14.85546875" style="98" customWidth="1"/>
    <col min="4603" max="4603" width="23.42578125" style="98" customWidth="1"/>
    <col min="4604" max="4604" width="78" style="98" customWidth="1"/>
    <col min="4605" max="4605" width="11" style="98" customWidth="1"/>
    <col min="4606" max="4606" width="12.85546875" style="98" customWidth="1"/>
    <col min="4607" max="4607" width="21.5703125" style="98" customWidth="1"/>
    <col min="4608" max="4608" width="15.5703125" style="98" customWidth="1"/>
    <col min="4609" max="4609" width="14.5703125" style="98" customWidth="1"/>
    <col min="4610" max="4610" width="19.42578125" style="98" customWidth="1"/>
    <col min="4611" max="4611" width="43" style="98" customWidth="1"/>
    <col min="4612" max="4612" width="9.5703125" style="98" bestFit="1" customWidth="1"/>
    <col min="4613" max="4613" width="11" style="98" customWidth="1"/>
    <col min="4614" max="4614" width="10" style="98" customWidth="1"/>
    <col min="4615" max="4615" width="8.85546875" style="98"/>
    <col min="4616" max="4616" width="14" style="98" customWidth="1"/>
    <col min="4617" max="4617" width="16.5703125" style="98" customWidth="1"/>
    <col min="4618" max="4856" width="8.85546875" style="98"/>
    <col min="4857" max="4857" width="1.5703125" style="98" bestFit="1" customWidth="1"/>
    <col min="4858" max="4858" width="14.85546875" style="98" customWidth="1"/>
    <col min="4859" max="4859" width="23.42578125" style="98" customWidth="1"/>
    <col min="4860" max="4860" width="78" style="98" customWidth="1"/>
    <col min="4861" max="4861" width="11" style="98" customWidth="1"/>
    <col min="4862" max="4862" width="12.85546875" style="98" customWidth="1"/>
    <col min="4863" max="4863" width="21.5703125" style="98" customWidth="1"/>
    <col min="4864" max="4864" width="15.5703125" style="98" customWidth="1"/>
    <col min="4865" max="4865" width="14.5703125" style="98" customWidth="1"/>
    <col min="4866" max="4866" width="19.42578125" style="98" customWidth="1"/>
    <col min="4867" max="4867" width="43" style="98" customWidth="1"/>
    <col min="4868" max="4868" width="9.5703125" style="98" bestFit="1" customWidth="1"/>
    <col min="4869" max="4869" width="11" style="98" customWidth="1"/>
    <col min="4870" max="4870" width="10" style="98" customWidth="1"/>
    <col min="4871" max="4871" width="8.85546875" style="98"/>
    <col min="4872" max="4872" width="14" style="98" customWidth="1"/>
    <col min="4873" max="4873" width="16.5703125" style="98" customWidth="1"/>
    <col min="4874" max="5112" width="8.85546875" style="98"/>
    <col min="5113" max="5113" width="1.5703125" style="98" bestFit="1" customWidth="1"/>
    <col min="5114" max="5114" width="14.85546875" style="98" customWidth="1"/>
    <col min="5115" max="5115" width="23.42578125" style="98" customWidth="1"/>
    <col min="5116" max="5116" width="78" style="98" customWidth="1"/>
    <col min="5117" max="5117" width="11" style="98" customWidth="1"/>
    <col min="5118" max="5118" width="12.85546875" style="98" customWidth="1"/>
    <col min="5119" max="5119" width="21.5703125" style="98" customWidth="1"/>
    <col min="5120" max="5120" width="15.5703125" style="98" customWidth="1"/>
    <col min="5121" max="5121" width="14.5703125" style="98" customWidth="1"/>
    <col min="5122" max="5122" width="19.42578125" style="98" customWidth="1"/>
    <col min="5123" max="5123" width="43" style="98" customWidth="1"/>
    <col min="5124" max="5124" width="9.5703125" style="98" bestFit="1" customWidth="1"/>
    <col min="5125" max="5125" width="11" style="98" customWidth="1"/>
    <col min="5126" max="5126" width="10" style="98" customWidth="1"/>
    <col min="5127" max="5127" width="8.85546875" style="98"/>
    <col min="5128" max="5128" width="14" style="98" customWidth="1"/>
    <col min="5129" max="5129" width="16.5703125" style="98" customWidth="1"/>
    <col min="5130" max="5368" width="8.85546875" style="98"/>
    <col min="5369" max="5369" width="1.5703125" style="98" bestFit="1" customWidth="1"/>
    <col min="5370" max="5370" width="14.85546875" style="98" customWidth="1"/>
    <col min="5371" max="5371" width="23.42578125" style="98" customWidth="1"/>
    <col min="5372" max="5372" width="78" style="98" customWidth="1"/>
    <col min="5373" max="5373" width="11" style="98" customWidth="1"/>
    <col min="5374" max="5374" width="12.85546875" style="98" customWidth="1"/>
    <col min="5375" max="5375" width="21.5703125" style="98" customWidth="1"/>
    <col min="5376" max="5376" width="15.5703125" style="98" customWidth="1"/>
    <col min="5377" max="5377" width="14.5703125" style="98" customWidth="1"/>
    <col min="5378" max="5378" width="19.42578125" style="98" customWidth="1"/>
    <col min="5379" max="5379" width="43" style="98" customWidth="1"/>
    <col min="5380" max="5380" width="9.5703125" style="98" bestFit="1" customWidth="1"/>
    <col min="5381" max="5381" width="11" style="98" customWidth="1"/>
    <col min="5382" max="5382" width="10" style="98" customWidth="1"/>
    <col min="5383" max="5383" width="8.85546875" style="98"/>
    <col min="5384" max="5384" width="14" style="98" customWidth="1"/>
    <col min="5385" max="5385" width="16.5703125" style="98" customWidth="1"/>
    <col min="5386" max="5624" width="8.85546875" style="98"/>
    <col min="5625" max="5625" width="1.5703125" style="98" bestFit="1" customWidth="1"/>
    <col min="5626" max="5626" width="14.85546875" style="98" customWidth="1"/>
    <col min="5627" max="5627" width="23.42578125" style="98" customWidth="1"/>
    <col min="5628" max="5628" width="78" style="98" customWidth="1"/>
    <col min="5629" max="5629" width="11" style="98" customWidth="1"/>
    <col min="5630" max="5630" width="12.85546875" style="98" customWidth="1"/>
    <col min="5631" max="5631" width="21.5703125" style="98" customWidth="1"/>
    <col min="5632" max="5632" width="15.5703125" style="98" customWidth="1"/>
    <col min="5633" max="5633" width="14.5703125" style="98" customWidth="1"/>
    <col min="5634" max="5634" width="19.42578125" style="98" customWidth="1"/>
    <col min="5635" max="5635" width="43" style="98" customWidth="1"/>
    <col min="5636" max="5636" width="9.5703125" style="98" bestFit="1" customWidth="1"/>
    <col min="5637" max="5637" width="11" style="98" customWidth="1"/>
    <col min="5638" max="5638" width="10" style="98" customWidth="1"/>
    <col min="5639" max="5639" width="8.85546875" style="98"/>
    <col min="5640" max="5640" width="14" style="98" customWidth="1"/>
    <col min="5641" max="5641" width="16.5703125" style="98" customWidth="1"/>
    <col min="5642" max="5880" width="8.85546875" style="98"/>
    <col min="5881" max="5881" width="1.5703125" style="98" bestFit="1" customWidth="1"/>
    <col min="5882" max="5882" width="14.85546875" style="98" customWidth="1"/>
    <col min="5883" max="5883" width="23.42578125" style="98" customWidth="1"/>
    <col min="5884" max="5884" width="78" style="98" customWidth="1"/>
    <col min="5885" max="5885" width="11" style="98" customWidth="1"/>
    <col min="5886" max="5886" width="12.85546875" style="98" customWidth="1"/>
    <col min="5887" max="5887" width="21.5703125" style="98" customWidth="1"/>
    <col min="5888" max="5888" width="15.5703125" style="98" customWidth="1"/>
    <col min="5889" max="5889" width="14.5703125" style="98" customWidth="1"/>
    <col min="5890" max="5890" width="19.42578125" style="98" customWidth="1"/>
    <col min="5891" max="5891" width="43" style="98" customWidth="1"/>
    <col min="5892" max="5892" width="9.5703125" style="98" bestFit="1" customWidth="1"/>
    <col min="5893" max="5893" width="11" style="98" customWidth="1"/>
    <col min="5894" max="5894" width="10" style="98" customWidth="1"/>
    <col min="5895" max="5895" width="8.85546875" style="98"/>
    <col min="5896" max="5896" width="14" style="98" customWidth="1"/>
    <col min="5897" max="5897" width="16.5703125" style="98" customWidth="1"/>
    <col min="5898" max="6136" width="8.85546875" style="98"/>
    <col min="6137" max="6137" width="1.5703125" style="98" bestFit="1" customWidth="1"/>
    <col min="6138" max="6138" width="14.85546875" style="98" customWidth="1"/>
    <col min="6139" max="6139" width="23.42578125" style="98" customWidth="1"/>
    <col min="6140" max="6140" width="78" style="98" customWidth="1"/>
    <col min="6141" max="6141" width="11" style="98" customWidth="1"/>
    <col min="6142" max="6142" width="12.85546875" style="98" customWidth="1"/>
    <col min="6143" max="6143" width="21.5703125" style="98" customWidth="1"/>
    <col min="6144" max="6144" width="15.5703125" style="98" customWidth="1"/>
    <col min="6145" max="6145" width="14.5703125" style="98" customWidth="1"/>
    <col min="6146" max="6146" width="19.42578125" style="98" customWidth="1"/>
    <col min="6147" max="6147" width="43" style="98" customWidth="1"/>
    <col min="6148" max="6148" width="9.5703125" style="98" bestFit="1" customWidth="1"/>
    <col min="6149" max="6149" width="11" style="98" customWidth="1"/>
    <col min="6150" max="6150" width="10" style="98" customWidth="1"/>
    <col min="6151" max="6151" width="8.85546875" style="98"/>
    <col min="6152" max="6152" width="14" style="98" customWidth="1"/>
    <col min="6153" max="6153" width="16.5703125" style="98" customWidth="1"/>
    <col min="6154" max="6392" width="8.85546875" style="98"/>
    <col min="6393" max="6393" width="1.5703125" style="98" bestFit="1" customWidth="1"/>
    <col min="6394" max="6394" width="14.85546875" style="98" customWidth="1"/>
    <col min="6395" max="6395" width="23.42578125" style="98" customWidth="1"/>
    <col min="6396" max="6396" width="78" style="98" customWidth="1"/>
    <col min="6397" max="6397" width="11" style="98" customWidth="1"/>
    <col min="6398" max="6398" width="12.85546875" style="98" customWidth="1"/>
    <col min="6399" max="6399" width="21.5703125" style="98" customWidth="1"/>
    <col min="6400" max="6400" width="15.5703125" style="98" customWidth="1"/>
    <col min="6401" max="6401" width="14.5703125" style="98" customWidth="1"/>
    <col min="6402" max="6402" width="19.42578125" style="98" customWidth="1"/>
    <col min="6403" max="6403" width="43" style="98" customWidth="1"/>
    <col min="6404" max="6404" width="9.5703125" style="98" bestFit="1" customWidth="1"/>
    <col min="6405" max="6405" width="11" style="98" customWidth="1"/>
    <col min="6406" max="6406" width="10" style="98" customWidth="1"/>
    <col min="6407" max="6407" width="8.85546875" style="98"/>
    <col min="6408" max="6408" width="14" style="98" customWidth="1"/>
    <col min="6409" max="6409" width="16.5703125" style="98" customWidth="1"/>
    <col min="6410" max="6648" width="8.85546875" style="98"/>
    <col min="6649" max="6649" width="1.5703125" style="98" bestFit="1" customWidth="1"/>
    <col min="6650" max="6650" width="14.85546875" style="98" customWidth="1"/>
    <col min="6651" max="6651" width="23.42578125" style="98" customWidth="1"/>
    <col min="6652" max="6652" width="78" style="98" customWidth="1"/>
    <col min="6653" max="6653" width="11" style="98" customWidth="1"/>
    <col min="6654" max="6654" width="12.85546875" style="98" customWidth="1"/>
    <col min="6655" max="6655" width="21.5703125" style="98" customWidth="1"/>
    <col min="6656" max="6656" width="15.5703125" style="98" customWidth="1"/>
    <col min="6657" max="6657" width="14.5703125" style="98" customWidth="1"/>
    <col min="6658" max="6658" width="19.42578125" style="98" customWidth="1"/>
    <col min="6659" max="6659" width="43" style="98" customWidth="1"/>
    <col min="6660" max="6660" width="9.5703125" style="98" bestFit="1" customWidth="1"/>
    <col min="6661" max="6661" width="11" style="98" customWidth="1"/>
    <col min="6662" max="6662" width="10" style="98" customWidth="1"/>
    <col min="6663" max="6663" width="8.85546875" style="98"/>
    <col min="6664" max="6664" width="14" style="98" customWidth="1"/>
    <col min="6665" max="6665" width="16.5703125" style="98" customWidth="1"/>
    <col min="6666" max="6904" width="8.85546875" style="98"/>
    <col min="6905" max="6905" width="1.5703125" style="98" bestFit="1" customWidth="1"/>
    <col min="6906" max="6906" width="14.85546875" style="98" customWidth="1"/>
    <col min="6907" max="6907" width="23.42578125" style="98" customWidth="1"/>
    <col min="6908" max="6908" width="78" style="98" customWidth="1"/>
    <col min="6909" max="6909" width="11" style="98" customWidth="1"/>
    <col min="6910" max="6910" width="12.85546875" style="98" customWidth="1"/>
    <col min="6911" max="6911" width="21.5703125" style="98" customWidth="1"/>
    <col min="6912" max="6912" width="15.5703125" style="98" customWidth="1"/>
    <col min="6913" max="6913" width="14.5703125" style="98" customWidth="1"/>
    <col min="6914" max="6914" width="19.42578125" style="98" customWidth="1"/>
    <col min="6915" max="6915" width="43" style="98" customWidth="1"/>
    <col min="6916" max="6916" width="9.5703125" style="98" bestFit="1" customWidth="1"/>
    <col min="6917" max="6917" width="11" style="98" customWidth="1"/>
    <col min="6918" max="6918" width="10" style="98" customWidth="1"/>
    <col min="6919" max="6919" width="8.85546875" style="98"/>
    <col min="6920" max="6920" width="14" style="98" customWidth="1"/>
    <col min="6921" max="6921" width="16.5703125" style="98" customWidth="1"/>
    <col min="6922" max="7160" width="8.85546875" style="98"/>
    <col min="7161" max="7161" width="1.5703125" style="98" bestFit="1" customWidth="1"/>
    <col min="7162" max="7162" width="14.85546875" style="98" customWidth="1"/>
    <col min="7163" max="7163" width="23.42578125" style="98" customWidth="1"/>
    <col min="7164" max="7164" width="78" style="98" customWidth="1"/>
    <col min="7165" max="7165" width="11" style="98" customWidth="1"/>
    <col min="7166" max="7166" width="12.85546875" style="98" customWidth="1"/>
    <col min="7167" max="7167" width="21.5703125" style="98" customWidth="1"/>
    <col min="7168" max="7168" width="15.5703125" style="98" customWidth="1"/>
    <col min="7169" max="7169" width="14.5703125" style="98" customWidth="1"/>
    <col min="7170" max="7170" width="19.42578125" style="98" customWidth="1"/>
    <col min="7171" max="7171" width="43" style="98" customWidth="1"/>
    <col min="7172" max="7172" width="9.5703125" style="98" bestFit="1" customWidth="1"/>
    <col min="7173" max="7173" width="11" style="98" customWidth="1"/>
    <col min="7174" max="7174" width="10" style="98" customWidth="1"/>
    <col min="7175" max="7175" width="8.85546875" style="98"/>
    <col min="7176" max="7176" width="14" style="98" customWidth="1"/>
    <col min="7177" max="7177" width="16.5703125" style="98" customWidth="1"/>
    <col min="7178" max="7416" width="8.85546875" style="98"/>
    <col min="7417" max="7417" width="1.5703125" style="98" bestFit="1" customWidth="1"/>
    <col min="7418" max="7418" width="14.85546875" style="98" customWidth="1"/>
    <col min="7419" max="7419" width="23.42578125" style="98" customWidth="1"/>
    <col min="7420" max="7420" width="78" style="98" customWidth="1"/>
    <col min="7421" max="7421" width="11" style="98" customWidth="1"/>
    <col min="7422" max="7422" width="12.85546875" style="98" customWidth="1"/>
    <col min="7423" max="7423" width="21.5703125" style="98" customWidth="1"/>
    <col min="7424" max="7424" width="15.5703125" style="98" customWidth="1"/>
    <col min="7425" max="7425" width="14.5703125" style="98" customWidth="1"/>
    <col min="7426" max="7426" width="19.42578125" style="98" customWidth="1"/>
    <col min="7427" max="7427" width="43" style="98" customWidth="1"/>
    <col min="7428" max="7428" width="9.5703125" style="98" bestFit="1" customWidth="1"/>
    <col min="7429" max="7429" width="11" style="98" customWidth="1"/>
    <col min="7430" max="7430" width="10" style="98" customWidth="1"/>
    <col min="7431" max="7431" width="8.85546875" style="98"/>
    <col min="7432" max="7432" width="14" style="98" customWidth="1"/>
    <col min="7433" max="7433" width="16.5703125" style="98" customWidth="1"/>
    <col min="7434" max="7672" width="8.85546875" style="98"/>
    <col min="7673" max="7673" width="1.5703125" style="98" bestFit="1" customWidth="1"/>
    <col min="7674" max="7674" width="14.85546875" style="98" customWidth="1"/>
    <col min="7675" max="7675" width="23.42578125" style="98" customWidth="1"/>
    <col min="7676" max="7676" width="78" style="98" customWidth="1"/>
    <col min="7677" max="7677" width="11" style="98" customWidth="1"/>
    <col min="7678" max="7678" width="12.85546875" style="98" customWidth="1"/>
    <col min="7679" max="7679" width="21.5703125" style="98" customWidth="1"/>
    <col min="7680" max="7680" width="15.5703125" style="98" customWidth="1"/>
    <col min="7681" max="7681" width="14.5703125" style="98" customWidth="1"/>
    <col min="7682" max="7682" width="19.42578125" style="98" customWidth="1"/>
    <col min="7683" max="7683" width="43" style="98" customWidth="1"/>
    <col min="7684" max="7684" width="9.5703125" style="98" bestFit="1" customWidth="1"/>
    <col min="7685" max="7685" width="11" style="98" customWidth="1"/>
    <col min="7686" max="7686" width="10" style="98" customWidth="1"/>
    <col min="7687" max="7687" width="8.85546875" style="98"/>
    <col min="7688" max="7688" width="14" style="98" customWidth="1"/>
    <col min="7689" max="7689" width="16.5703125" style="98" customWidth="1"/>
    <col min="7690" max="7928" width="8.85546875" style="98"/>
    <col min="7929" max="7929" width="1.5703125" style="98" bestFit="1" customWidth="1"/>
    <col min="7930" max="7930" width="14.85546875" style="98" customWidth="1"/>
    <col min="7931" max="7931" width="23.42578125" style="98" customWidth="1"/>
    <col min="7932" max="7932" width="78" style="98" customWidth="1"/>
    <col min="7933" max="7933" width="11" style="98" customWidth="1"/>
    <col min="7934" max="7934" width="12.85546875" style="98" customWidth="1"/>
    <col min="7935" max="7935" width="21.5703125" style="98" customWidth="1"/>
    <col min="7936" max="7936" width="15.5703125" style="98" customWidth="1"/>
    <col min="7937" max="7937" width="14.5703125" style="98" customWidth="1"/>
    <col min="7938" max="7938" width="19.42578125" style="98" customWidth="1"/>
    <col min="7939" max="7939" width="43" style="98" customWidth="1"/>
    <col min="7940" max="7940" width="9.5703125" style="98" bestFit="1" customWidth="1"/>
    <col min="7941" max="7941" width="11" style="98" customWidth="1"/>
    <col min="7942" max="7942" width="10" style="98" customWidth="1"/>
    <col min="7943" max="7943" width="8.85546875" style="98"/>
    <col min="7944" max="7944" width="14" style="98" customWidth="1"/>
    <col min="7945" max="7945" width="16.5703125" style="98" customWidth="1"/>
    <col min="7946" max="8184" width="8.85546875" style="98"/>
    <col min="8185" max="8185" width="1.5703125" style="98" bestFit="1" customWidth="1"/>
    <col min="8186" max="8186" width="14.85546875" style="98" customWidth="1"/>
    <col min="8187" max="8187" width="23.42578125" style="98" customWidth="1"/>
    <col min="8188" max="8188" width="78" style="98" customWidth="1"/>
    <col min="8189" max="8189" width="11" style="98" customWidth="1"/>
    <col min="8190" max="8190" width="12.85546875" style="98" customWidth="1"/>
    <col min="8191" max="8191" width="21.5703125" style="98" customWidth="1"/>
    <col min="8192" max="8192" width="15.5703125" style="98" customWidth="1"/>
    <col min="8193" max="8193" width="14.5703125" style="98" customWidth="1"/>
    <col min="8194" max="8194" width="19.42578125" style="98" customWidth="1"/>
    <col min="8195" max="8195" width="43" style="98" customWidth="1"/>
    <col min="8196" max="8196" width="9.5703125" style="98" bestFit="1" customWidth="1"/>
    <col min="8197" max="8197" width="11" style="98" customWidth="1"/>
    <col min="8198" max="8198" width="10" style="98" customWidth="1"/>
    <col min="8199" max="8199" width="8.85546875" style="98"/>
    <col min="8200" max="8200" width="14" style="98" customWidth="1"/>
    <col min="8201" max="8201" width="16.5703125" style="98" customWidth="1"/>
    <col min="8202" max="8440" width="8.85546875" style="98"/>
    <col min="8441" max="8441" width="1.5703125" style="98" bestFit="1" customWidth="1"/>
    <col min="8442" max="8442" width="14.85546875" style="98" customWidth="1"/>
    <col min="8443" max="8443" width="23.42578125" style="98" customWidth="1"/>
    <col min="8444" max="8444" width="78" style="98" customWidth="1"/>
    <col min="8445" max="8445" width="11" style="98" customWidth="1"/>
    <col min="8446" max="8446" width="12.85546875" style="98" customWidth="1"/>
    <col min="8447" max="8447" width="21.5703125" style="98" customWidth="1"/>
    <col min="8448" max="8448" width="15.5703125" style="98" customWidth="1"/>
    <col min="8449" max="8449" width="14.5703125" style="98" customWidth="1"/>
    <col min="8450" max="8450" width="19.42578125" style="98" customWidth="1"/>
    <col min="8451" max="8451" width="43" style="98" customWidth="1"/>
    <col min="8452" max="8452" width="9.5703125" style="98" bestFit="1" customWidth="1"/>
    <col min="8453" max="8453" width="11" style="98" customWidth="1"/>
    <col min="8454" max="8454" width="10" style="98" customWidth="1"/>
    <col min="8455" max="8455" width="8.85546875" style="98"/>
    <col min="8456" max="8456" width="14" style="98" customWidth="1"/>
    <col min="8457" max="8457" width="16.5703125" style="98" customWidth="1"/>
    <col min="8458" max="8696" width="8.85546875" style="98"/>
    <col min="8697" max="8697" width="1.5703125" style="98" bestFit="1" customWidth="1"/>
    <col min="8698" max="8698" width="14.85546875" style="98" customWidth="1"/>
    <col min="8699" max="8699" width="23.42578125" style="98" customWidth="1"/>
    <col min="8700" max="8700" width="78" style="98" customWidth="1"/>
    <col min="8701" max="8701" width="11" style="98" customWidth="1"/>
    <col min="8702" max="8702" width="12.85546875" style="98" customWidth="1"/>
    <col min="8703" max="8703" width="21.5703125" style="98" customWidth="1"/>
    <col min="8704" max="8704" width="15.5703125" style="98" customWidth="1"/>
    <col min="8705" max="8705" width="14.5703125" style="98" customWidth="1"/>
    <col min="8706" max="8706" width="19.42578125" style="98" customWidth="1"/>
    <col min="8707" max="8707" width="43" style="98" customWidth="1"/>
    <col min="8708" max="8708" width="9.5703125" style="98" bestFit="1" customWidth="1"/>
    <col min="8709" max="8709" width="11" style="98" customWidth="1"/>
    <col min="8710" max="8710" width="10" style="98" customWidth="1"/>
    <col min="8711" max="8711" width="8.85546875" style="98"/>
    <col min="8712" max="8712" width="14" style="98" customWidth="1"/>
    <col min="8713" max="8713" width="16.5703125" style="98" customWidth="1"/>
    <col min="8714" max="8952" width="8.85546875" style="98"/>
    <col min="8953" max="8953" width="1.5703125" style="98" bestFit="1" customWidth="1"/>
    <col min="8954" max="8954" width="14.85546875" style="98" customWidth="1"/>
    <col min="8955" max="8955" width="23.42578125" style="98" customWidth="1"/>
    <col min="8956" max="8956" width="78" style="98" customWidth="1"/>
    <col min="8957" max="8957" width="11" style="98" customWidth="1"/>
    <col min="8958" max="8958" width="12.85546875" style="98" customWidth="1"/>
    <col min="8959" max="8959" width="21.5703125" style="98" customWidth="1"/>
    <col min="8960" max="8960" width="15.5703125" style="98" customWidth="1"/>
    <col min="8961" max="8961" width="14.5703125" style="98" customWidth="1"/>
    <col min="8962" max="8962" width="19.42578125" style="98" customWidth="1"/>
    <col min="8963" max="8963" width="43" style="98" customWidth="1"/>
    <col min="8964" max="8964" width="9.5703125" style="98" bestFit="1" customWidth="1"/>
    <col min="8965" max="8965" width="11" style="98" customWidth="1"/>
    <col min="8966" max="8966" width="10" style="98" customWidth="1"/>
    <col min="8967" max="8967" width="8.85546875" style="98"/>
    <col min="8968" max="8968" width="14" style="98" customWidth="1"/>
    <col min="8969" max="8969" width="16.5703125" style="98" customWidth="1"/>
    <col min="8970" max="9208" width="8.85546875" style="98"/>
    <col min="9209" max="9209" width="1.5703125" style="98" bestFit="1" customWidth="1"/>
    <col min="9210" max="9210" width="14.85546875" style="98" customWidth="1"/>
    <col min="9211" max="9211" width="23.42578125" style="98" customWidth="1"/>
    <col min="9212" max="9212" width="78" style="98" customWidth="1"/>
    <col min="9213" max="9213" width="11" style="98" customWidth="1"/>
    <col min="9214" max="9214" width="12.85546875" style="98" customWidth="1"/>
    <col min="9215" max="9215" width="21.5703125" style="98" customWidth="1"/>
    <col min="9216" max="9216" width="15.5703125" style="98" customWidth="1"/>
    <col min="9217" max="9217" width="14.5703125" style="98" customWidth="1"/>
    <col min="9218" max="9218" width="19.42578125" style="98" customWidth="1"/>
    <col min="9219" max="9219" width="43" style="98" customWidth="1"/>
    <col min="9220" max="9220" width="9.5703125" style="98" bestFit="1" customWidth="1"/>
    <col min="9221" max="9221" width="11" style="98" customWidth="1"/>
    <col min="9222" max="9222" width="10" style="98" customWidth="1"/>
    <col min="9223" max="9223" width="8.85546875" style="98"/>
    <col min="9224" max="9224" width="14" style="98" customWidth="1"/>
    <col min="9225" max="9225" width="16.5703125" style="98" customWidth="1"/>
    <col min="9226" max="9464" width="8.85546875" style="98"/>
    <col min="9465" max="9465" width="1.5703125" style="98" bestFit="1" customWidth="1"/>
    <col min="9466" max="9466" width="14.85546875" style="98" customWidth="1"/>
    <col min="9467" max="9467" width="23.42578125" style="98" customWidth="1"/>
    <col min="9468" max="9468" width="78" style="98" customWidth="1"/>
    <col min="9469" max="9469" width="11" style="98" customWidth="1"/>
    <col min="9470" max="9470" width="12.85546875" style="98" customWidth="1"/>
    <col min="9471" max="9471" width="21.5703125" style="98" customWidth="1"/>
    <col min="9472" max="9472" width="15.5703125" style="98" customWidth="1"/>
    <col min="9473" max="9473" width="14.5703125" style="98" customWidth="1"/>
    <col min="9474" max="9474" width="19.42578125" style="98" customWidth="1"/>
    <col min="9475" max="9475" width="43" style="98" customWidth="1"/>
    <col min="9476" max="9476" width="9.5703125" style="98" bestFit="1" customWidth="1"/>
    <col min="9477" max="9477" width="11" style="98" customWidth="1"/>
    <col min="9478" max="9478" width="10" style="98" customWidth="1"/>
    <col min="9479" max="9479" width="8.85546875" style="98"/>
    <col min="9480" max="9480" width="14" style="98" customWidth="1"/>
    <col min="9481" max="9481" width="16.5703125" style="98" customWidth="1"/>
    <col min="9482" max="9720" width="8.85546875" style="98"/>
    <col min="9721" max="9721" width="1.5703125" style="98" bestFit="1" customWidth="1"/>
    <col min="9722" max="9722" width="14.85546875" style="98" customWidth="1"/>
    <col min="9723" max="9723" width="23.42578125" style="98" customWidth="1"/>
    <col min="9724" max="9724" width="78" style="98" customWidth="1"/>
    <col min="9725" max="9725" width="11" style="98" customWidth="1"/>
    <col min="9726" max="9726" width="12.85546875" style="98" customWidth="1"/>
    <col min="9727" max="9727" width="21.5703125" style="98" customWidth="1"/>
    <col min="9728" max="9728" width="15.5703125" style="98" customWidth="1"/>
    <col min="9729" max="9729" width="14.5703125" style="98" customWidth="1"/>
    <col min="9730" max="9730" width="19.42578125" style="98" customWidth="1"/>
    <col min="9731" max="9731" width="43" style="98" customWidth="1"/>
    <col min="9732" max="9732" width="9.5703125" style="98" bestFit="1" customWidth="1"/>
    <col min="9733" max="9733" width="11" style="98" customWidth="1"/>
    <col min="9734" max="9734" width="10" style="98" customWidth="1"/>
    <col min="9735" max="9735" width="8.85546875" style="98"/>
    <col min="9736" max="9736" width="14" style="98" customWidth="1"/>
    <col min="9737" max="9737" width="16.5703125" style="98" customWidth="1"/>
    <col min="9738" max="9976" width="8.85546875" style="98"/>
    <col min="9977" max="9977" width="1.5703125" style="98" bestFit="1" customWidth="1"/>
    <col min="9978" max="9978" width="14.85546875" style="98" customWidth="1"/>
    <col min="9979" max="9979" width="23.42578125" style="98" customWidth="1"/>
    <col min="9980" max="9980" width="78" style="98" customWidth="1"/>
    <col min="9981" max="9981" width="11" style="98" customWidth="1"/>
    <col min="9982" max="9982" width="12.85546875" style="98" customWidth="1"/>
    <col min="9983" max="9983" width="21.5703125" style="98" customWidth="1"/>
    <col min="9984" max="9984" width="15.5703125" style="98" customWidth="1"/>
    <col min="9985" max="9985" width="14.5703125" style="98" customWidth="1"/>
    <col min="9986" max="9986" width="19.42578125" style="98" customWidth="1"/>
    <col min="9987" max="9987" width="43" style="98" customWidth="1"/>
    <col min="9988" max="9988" width="9.5703125" style="98" bestFit="1" customWidth="1"/>
    <col min="9989" max="9989" width="11" style="98" customWidth="1"/>
    <col min="9990" max="9990" width="10" style="98" customWidth="1"/>
    <col min="9991" max="9991" width="8.85546875" style="98"/>
    <col min="9992" max="9992" width="14" style="98" customWidth="1"/>
    <col min="9993" max="9993" width="16.5703125" style="98" customWidth="1"/>
    <col min="9994" max="10232" width="8.85546875" style="98"/>
    <col min="10233" max="10233" width="1.5703125" style="98" bestFit="1" customWidth="1"/>
    <col min="10234" max="10234" width="14.85546875" style="98" customWidth="1"/>
    <col min="10235" max="10235" width="23.42578125" style="98" customWidth="1"/>
    <col min="10236" max="10236" width="78" style="98" customWidth="1"/>
    <col min="10237" max="10237" width="11" style="98" customWidth="1"/>
    <col min="10238" max="10238" width="12.85546875" style="98" customWidth="1"/>
    <col min="10239" max="10239" width="21.5703125" style="98" customWidth="1"/>
    <col min="10240" max="10240" width="15.5703125" style="98" customWidth="1"/>
    <col min="10241" max="10241" width="14.5703125" style="98" customWidth="1"/>
    <col min="10242" max="10242" width="19.42578125" style="98" customWidth="1"/>
    <col min="10243" max="10243" width="43" style="98" customWidth="1"/>
    <col min="10244" max="10244" width="9.5703125" style="98" bestFit="1" customWidth="1"/>
    <col min="10245" max="10245" width="11" style="98" customWidth="1"/>
    <col min="10246" max="10246" width="10" style="98" customWidth="1"/>
    <col min="10247" max="10247" width="8.85546875" style="98"/>
    <col min="10248" max="10248" width="14" style="98" customWidth="1"/>
    <col min="10249" max="10249" width="16.5703125" style="98" customWidth="1"/>
    <col min="10250" max="10488" width="8.85546875" style="98"/>
    <col min="10489" max="10489" width="1.5703125" style="98" bestFit="1" customWidth="1"/>
    <col min="10490" max="10490" width="14.85546875" style="98" customWidth="1"/>
    <col min="10491" max="10491" width="23.42578125" style="98" customWidth="1"/>
    <col min="10492" max="10492" width="78" style="98" customWidth="1"/>
    <col min="10493" max="10493" width="11" style="98" customWidth="1"/>
    <col min="10494" max="10494" width="12.85546875" style="98" customWidth="1"/>
    <col min="10495" max="10495" width="21.5703125" style="98" customWidth="1"/>
    <col min="10496" max="10496" width="15.5703125" style="98" customWidth="1"/>
    <col min="10497" max="10497" width="14.5703125" style="98" customWidth="1"/>
    <col min="10498" max="10498" width="19.42578125" style="98" customWidth="1"/>
    <col min="10499" max="10499" width="43" style="98" customWidth="1"/>
    <col min="10500" max="10500" width="9.5703125" style="98" bestFit="1" customWidth="1"/>
    <col min="10501" max="10501" width="11" style="98" customWidth="1"/>
    <col min="10502" max="10502" width="10" style="98" customWidth="1"/>
    <col min="10503" max="10503" width="8.85546875" style="98"/>
    <col min="10504" max="10504" width="14" style="98" customWidth="1"/>
    <col min="10505" max="10505" width="16.5703125" style="98" customWidth="1"/>
    <col min="10506" max="10744" width="8.85546875" style="98"/>
    <col min="10745" max="10745" width="1.5703125" style="98" bestFit="1" customWidth="1"/>
    <col min="10746" max="10746" width="14.85546875" style="98" customWidth="1"/>
    <col min="10747" max="10747" width="23.42578125" style="98" customWidth="1"/>
    <col min="10748" max="10748" width="78" style="98" customWidth="1"/>
    <col min="10749" max="10749" width="11" style="98" customWidth="1"/>
    <col min="10750" max="10750" width="12.85546875" style="98" customWidth="1"/>
    <col min="10751" max="10751" width="21.5703125" style="98" customWidth="1"/>
    <col min="10752" max="10752" width="15.5703125" style="98" customWidth="1"/>
    <col min="10753" max="10753" width="14.5703125" style="98" customWidth="1"/>
    <col min="10754" max="10754" width="19.42578125" style="98" customWidth="1"/>
    <col min="10755" max="10755" width="43" style="98" customWidth="1"/>
    <col min="10756" max="10756" width="9.5703125" style="98" bestFit="1" customWidth="1"/>
    <col min="10757" max="10757" width="11" style="98" customWidth="1"/>
    <col min="10758" max="10758" width="10" style="98" customWidth="1"/>
    <col min="10759" max="10759" width="8.85546875" style="98"/>
    <col min="10760" max="10760" width="14" style="98" customWidth="1"/>
    <col min="10761" max="10761" width="16.5703125" style="98" customWidth="1"/>
    <col min="10762" max="11000" width="8.85546875" style="98"/>
    <col min="11001" max="11001" width="1.5703125" style="98" bestFit="1" customWidth="1"/>
    <col min="11002" max="11002" width="14.85546875" style="98" customWidth="1"/>
    <col min="11003" max="11003" width="23.42578125" style="98" customWidth="1"/>
    <col min="11004" max="11004" width="78" style="98" customWidth="1"/>
    <col min="11005" max="11005" width="11" style="98" customWidth="1"/>
    <col min="11006" max="11006" width="12.85546875" style="98" customWidth="1"/>
    <col min="11007" max="11007" width="21.5703125" style="98" customWidth="1"/>
    <col min="11008" max="11008" width="15.5703125" style="98" customWidth="1"/>
    <col min="11009" max="11009" width="14.5703125" style="98" customWidth="1"/>
    <col min="11010" max="11010" width="19.42578125" style="98" customWidth="1"/>
    <col min="11011" max="11011" width="43" style="98" customWidth="1"/>
    <col min="11012" max="11012" width="9.5703125" style="98" bestFit="1" customWidth="1"/>
    <col min="11013" max="11013" width="11" style="98" customWidth="1"/>
    <col min="11014" max="11014" width="10" style="98" customWidth="1"/>
    <col min="11015" max="11015" width="8.85546875" style="98"/>
    <col min="11016" max="11016" width="14" style="98" customWidth="1"/>
    <col min="11017" max="11017" width="16.5703125" style="98" customWidth="1"/>
    <col min="11018" max="11256" width="8.85546875" style="98"/>
    <col min="11257" max="11257" width="1.5703125" style="98" bestFit="1" customWidth="1"/>
    <col min="11258" max="11258" width="14.85546875" style="98" customWidth="1"/>
    <col min="11259" max="11259" width="23.42578125" style="98" customWidth="1"/>
    <col min="11260" max="11260" width="78" style="98" customWidth="1"/>
    <col min="11261" max="11261" width="11" style="98" customWidth="1"/>
    <col min="11262" max="11262" width="12.85546875" style="98" customWidth="1"/>
    <col min="11263" max="11263" width="21.5703125" style="98" customWidth="1"/>
    <col min="11264" max="11264" width="15.5703125" style="98" customWidth="1"/>
    <col min="11265" max="11265" width="14.5703125" style="98" customWidth="1"/>
    <col min="11266" max="11266" width="19.42578125" style="98" customWidth="1"/>
    <col min="11267" max="11267" width="43" style="98" customWidth="1"/>
    <col min="11268" max="11268" width="9.5703125" style="98" bestFit="1" customWidth="1"/>
    <col min="11269" max="11269" width="11" style="98" customWidth="1"/>
    <col min="11270" max="11270" width="10" style="98" customWidth="1"/>
    <col min="11271" max="11271" width="8.85546875" style="98"/>
    <col min="11272" max="11272" width="14" style="98" customWidth="1"/>
    <col min="11273" max="11273" width="16.5703125" style="98" customWidth="1"/>
    <col min="11274" max="11512" width="8.85546875" style="98"/>
    <col min="11513" max="11513" width="1.5703125" style="98" bestFit="1" customWidth="1"/>
    <col min="11514" max="11514" width="14.85546875" style="98" customWidth="1"/>
    <col min="11515" max="11515" width="23.42578125" style="98" customWidth="1"/>
    <col min="11516" max="11516" width="78" style="98" customWidth="1"/>
    <col min="11517" max="11517" width="11" style="98" customWidth="1"/>
    <col min="11518" max="11518" width="12.85546875" style="98" customWidth="1"/>
    <col min="11519" max="11519" width="21.5703125" style="98" customWidth="1"/>
    <col min="11520" max="11520" width="15.5703125" style="98" customWidth="1"/>
    <col min="11521" max="11521" width="14.5703125" style="98" customWidth="1"/>
    <col min="11522" max="11522" width="19.42578125" style="98" customWidth="1"/>
    <col min="11523" max="11523" width="43" style="98" customWidth="1"/>
    <col min="11524" max="11524" width="9.5703125" style="98" bestFit="1" customWidth="1"/>
    <col min="11525" max="11525" width="11" style="98" customWidth="1"/>
    <col min="11526" max="11526" width="10" style="98" customWidth="1"/>
    <col min="11527" max="11527" width="8.85546875" style="98"/>
    <col min="11528" max="11528" width="14" style="98" customWidth="1"/>
    <col min="11529" max="11529" width="16.5703125" style="98" customWidth="1"/>
    <col min="11530" max="11768" width="8.85546875" style="98"/>
    <col min="11769" max="11769" width="1.5703125" style="98" bestFit="1" customWidth="1"/>
    <col min="11770" max="11770" width="14.85546875" style="98" customWidth="1"/>
    <col min="11771" max="11771" width="23.42578125" style="98" customWidth="1"/>
    <col min="11772" max="11772" width="78" style="98" customWidth="1"/>
    <col min="11773" max="11773" width="11" style="98" customWidth="1"/>
    <col min="11774" max="11774" width="12.85546875" style="98" customWidth="1"/>
    <col min="11775" max="11775" width="21.5703125" style="98" customWidth="1"/>
    <col min="11776" max="11776" width="15.5703125" style="98" customWidth="1"/>
    <col min="11777" max="11777" width="14.5703125" style="98" customWidth="1"/>
    <col min="11778" max="11778" width="19.42578125" style="98" customWidth="1"/>
    <col min="11779" max="11779" width="43" style="98" customWidth="1"/>
    <col min="11780" max="11780" width="9.5703125" style="98" bestFit="1" customWidth="1"/>
    <col min="11781" max="11781" width="11" style="98" customWidth="1"/>
    <col min="11782" max="11782" width="10" style="98" customWidth="1"/>
    <col min="11783" max="11783" width="8.85546875" style="98"/>
    <col min="11784" max="11784" width="14" style="98" customWidth="1"/>
    <col min="11785" max="11785" width="16.5703125" style="98" customWidth="1"/>
    <col min="11786" max="12024" width="8.85546875" style="98"/>
    <col min="12025" max="12025" width="1.5703125" style="98" bestFit="1" customWidth="1"/>
    <col min="12026" max="12026" width="14.85546875" style="98" customWidth="1"/>
    <col min="12027" max="12027" width="23.42578125" style="98" customWidth="1"/>
    <col min="12028" max="12028" width="78" style="98" customWidth="1"/>
    <col min="12029" max="12029" width="11" style="98" customWidth="1"/>
    <col min="12030" max="12030" width="12.85546875" style="98" customWidth="1"/>
    <col min="12031" max="12031" width="21.5703125" style="98" customWidth="1"/>
    <col min="12032" max="12032" width="15.5703125" style="98" customWidth="1"/>
    <col min="12033" max="12033" width="14.5703125" style="98" customWidth="1"/>
    <col min="12034" max="12034" width="19.42578125" style="98" customWidth="1"/>
    <col min="12035" max="12035" width="43" style="98" customWidth="1"/>
    <col min="12036" max="12036" width="9.5703125" style="98" bestFit="1" customWidth="1"/>
    <col min="12037" max="12037" width="11" style="98" customWidth="1"/>
    <col min="12038" max="12038" width="10" style="98" customWidth="1"/>
    <col min="12039" max="12039" width="8.85546875" style="98"/>
    <col min="12040" max="12040" width="14" style="98" customWidth="1"/>
    <col min="12041" max="12041" width="16.5703125" style="98" customWidth="1"/>
    <col min="12042" max="12280" width="8.85546875" style="98"/>
    <col min="12281" max="12281" width="1.5703125" style="98" bestFit="1" customWidth="1"/>
    <col min="12282" max="12282" width="14.85546875" style="98" customWidth="1"/>
    <col min="12283" max="12283" width="23.42578125" style="98" customWidth="1"/>
    <col min="12284" max="12284" width="78" style="98" customWidth="1"/>
    <col min="12285" max="12285" width="11" style="98" customWidth="1"/>
    <col min="12286" max="12286" width="12.85546875" style="98" customWidth="1"/>
    <col min="12287" max="12287" width="21.5703125" style="98" customWidth="1"/>
    <col min="12288" max="12288" width="15.5703125" style="98" customWidth="1"/>
    <col min="12289" max="12289" width="14.5703125" style="98" customWidth="1"/>
    <col min="12290" max="12290" width="19.42578125" style="98" customWidth="1"/>
    <col min="12291" max="12291" width="43" style="98" customWidth="1"/>
    <col min="12292" max="12292" width="9.5703125" style="98" bestFit="1" customWidth="1"/>
    <col min="12293" max="12293" width="11" style="98" customWidth="1"/>
    <col min="12294" max="12294" width="10" style="98" customWidth="1"/>
    <col min="12295" max="12295" width="8.85546875" style="98"/>
    <col min="12296" max="12296" width="14" style="98" customWidth="1"/>
    <col min="12297" max="12297" width="16.5703125" style="98" customWidth="1"/>
    <col min="12298" max="12536" width="8.85546875" style="98"/>
    <col min="12537" max="12537" width="1.5703125" style="98" bestFit="1" customWidth="1"/>
    <col min="12538" max="12538" width="14.85546875" style="98" customWidth="1"/>
    <col min="12539" max="12539" width="23.42578125" style="98" customWidth="1"/>
    <col min="12540" max="12540" width="78" style="98" customWidth="1"/>
    <col min="12541" max="12541" width="11" style="98" customWidth="1"/>
    <col min="12542" max="12542" width="12.85546875" style="98" customWidth="1"/>
    <col min="12543" max="12543" width="21.5703125" style="98" customWidth="1"/>
    <col min="12544" max="12544" width="15.5703125" style="98" customWidth="1"/>
    <col min="12545" max="12545" width="14.5703125" style="98" customWidth="1"/>
    <col min="12546" max="12546" width="19.42578125" style="98" customWidth="1"/>
    <col min="12547" max="12547" width="43" style="98" customWidth="1"/>
    <col min="12548" max="12548" width="9.5703125" style="98" bestFit="1" customWidth="1"/>
    <col min="12549" max="12549" width="11" style="98" customWidth="1"/>
    <col min="12550" max="12550" width="10" style="98" customWidth="1"/>
    <col min="12551" max="12551" width="8.85546875" style="98"/>
    <col min="12552" max="12552" width="14" style="98" customWidth="1"/>
    <col min="12553" max="12553" width="16.5703125" style="98" customWidth="1"/>
    <col min="12554" max="12792" width="8.85546875" style="98"/>
    <col min="12793" max="12793" width="1.5703125" style="98" bestFit="1" customWidth="1"/>
    <col min="12794" max="12794" width="14.85546875" style="98" customWidth="1"/>
    <col min="12795" max="12795" width="23.42578125" style="98" customWidth="1"/>
    <col min="12796" max="12796" width="78" style="98" customWidth="1"/>
    <col min="12797" max="12797" width="11" style="98" customWidth="1"/>
    <col min="12798" max="12798" width="12.85546875" style="98" customWidth="1"/>
    <col min="12799" max="12799" width="21.5703125" style="98" customWidth="1"/>
    <col min="12800" max="12800" width="15.5703125" style="98" customWidth="1"/>
    <col min="12801" max="12801" width="14.5703125" style="98" customWidth="1"/>
    <col min="12802" max="12802" width="19.42578125" style="98" customWidth="1"/>
    <col min="12803" max="12803" width="43" style="98" customWidth="1"/>
    <col min="12804" max="12804" width="9.5703125" style="98" bestFit="1" customWidth="1"/>
    <col min="12805" max="12805" width="11" style="98" customWidth="1"/>
    <col min="12806" max="12806" width="10" style="98" customWidth="1"/>
    <col min="12807" max="12807" width="8.85546875" style="98"/>
    <col min="12808" max="12808" width="14" style="98" customWidth="1"/>
    <col min="12809" max="12809" width="16.5703125" style="98" customWidth="1"/>
    <col min="12810" max="13048" width="8.85546875" style="98"/>
    <col min="13049" max="13049" width="1.5703125" style="98" bestFit="1" customWidth="1"/>
    <col min="13050" max="13050" width="14.85546875" style="98" customWidth="1"/>
    <col min="13051" max="13051" width="23.42578125" style="98" customWidth="1"/>
    <col min="13052" max="13052" width="78" style="98" customWidth="1"/>
    <col min="13053" max="13053" width="11" style="98" customWidth="1"/>
    <col min="13054" max="13054" width="12.85546875" style="98" customWidth="1"/>
    <col min="13055" max="13055" width="21.5703125" style="98" customWidth="1"/>
    <col min="13056" max="13056" width="15.5703125" style="98" customWidth="1"/>
    <col min="13057" max="13057" width="14.5703125" style="98" customWidth="1"/>
    <col min="13058" max="13058" width="19.42578125" style="98" customWidth="1"/>
    <col min="13059" max="13059" width="43" style="98" customWidth="1"/>
    <col min="13060" max="13060" width="9.5703125" style="98" bestFit="1" customWidth="1"/>
    <col min="13061" max="13061" width="11" style="98" customWidth="1"/>
    <col min="13062" max="13062" width="10" style="98" customWidth="1"/>
    <col min="13063" max="13063" width="8.85546875" style="98"/>
    <col min="13064" max="13064" width="14" style="98" customWidth="1"/>
    <col min="13065" max="13065" width="16.5703125" style="98" customWidth="1"/>
    <col min="13066" max="13304" width="8.85546875" style="98"/>
    <col min="13305" max="13305" width="1.5703125" style="98" bestFit="1" customWidth="1"/>
    <col min="13306" max="13306" width="14.85546875" style="98" customWidth="1"/>
    <col min="13307" max="13307" width="23.42578125" style="98" customWidth="1"/>
    <col min="13308" max="13308" width="78" style="98" customWidth="1"/>
    <col min="13309" max="13309" width="11" style="98" customWidth="1"/>
    <col min="13310" max="13310" width="12.85546875" style="98" customWidth="1"/>
    <col min="13311" max="13311" width="21.5703125" style="98" customWidth="1"/>
    <col min="13312" max="13312" width="15.5703125" style="98" customWidth="1"/>
    <col min="13313" max="13313" width="14.5703125" style="98" customWidth="1"/>
    <col min="13314" max="13314" width="19.42578125" style="98" customWidth="1"/>
    <col min="13315" max="13315" width="43" style="98" customWidth="1"/>
    <col min="13316" max="13316" width="9.5703125" style="98" bestFit="1" customWidth="1"/>
    <col min="13317" max="13317" width="11" style="98" customWidth="1"/>
    <col min="13318" max="13318" width="10" style="98" customWidth="1"/>
    <col min="13319" max="13319" width="8.85546875" style="98"/>
    <col min="13320" max="13320" width="14" style="98" customWidth="1"/>
    <col min="13321" max="13321" width="16.5703125" style="98" customWidth="1"/>
    <col min="13322" max="13560" width="8.85546875" style="98"/>
    <col min="13561" max="13561" width="1.5703125" style="98" bestFit="1" customWidth="1"/>
    <col min="13562" max="13562" width="14.85546875" style="98" customWidth="1"/>
    <col min="13563" max="13563" width="23.42578125" style="98" customWidth="1"/>
    <col min="13564" max="13564" width="78" style="98" customWidth="1"/>
    <col min="13565" max="13565" width="11" style="98" customWidth="1"/>
    <col min="13566" max="13566" width="12.85546875" style="98" customWidth="1"/>
    <col min="13567" max="13567" width="21.5703125" style="98" customWidth="1"/>
    <col min="13568" max="13568" width="15.5703125" style="98" customWidth="1"/>
    <col min="13569" max="13569" width="14.5703125" style="98" customWidth="1"/>
    <col min="13570" max="13570" width="19.42578125" style="98" customWidth="1"/>
    <col min="13571" max="13571" width="43" style="98" customWidth="1"/>
    <col min="13572" max="13572" width="9.5703125" style="98" bestFit="1" customWidth="1"/>
    <col min="13573" max="13573" width="11" style="98" customWidth="1"/>
    <col min="13574" max="13574" width="10" style="98" customWidth="1"/>
    <col min="13575" max="13575" width="8.85546875" style="98"/>
    <col min="13576" max="13576" width="14" style="98" customWidth="1"/>
    <col min="13577" max="13577" width="16.5703125" style="98" customWidth="1"/>
    <col min="13578" max="13816" width="8.85546875" style="98"/>
    <col min="13817" max="13817" width="1.5703125" style="98" bestFit="1" customWidth="1"/>
    <col min="13818" max="13818" width="14.85546875" style="98" customWidth="1"/>
    <col min="13819" max="13819" width="23.42578125" style="98" customWidth="1"/>
    <col min="13820" max="13820" width="78" style="98" customWidth="1"/>
    <col min="13821" max="13821" width="11" style="98" customWidth="1"/>
    <col min="13822" max="13822" width="12.85546875" style="98" customWidth="1"/>
    <col min="13823" max="13823" width="21.5703125" style="98" customWidth="1"/>
    <col min="13824" max="13824" width="15.5703125" style="98" customWidth="1"/>
    <col min="13825" max="13825" width="14.5703125" style="98" customWidth="1"/>
    <col min="13826" max="13826" width="19.42578125" style="98" customWidth="1"/>
    <col min="13827" max="13827" width="43" style="98" customWidth="1"/>
    <col min="13828" max="13828" width="9.5703125" style="98" bestFit="1" customWidth="1"/>
    <col min="13829" max="13829" width="11" style="98" customWidth="1"/>
    <col min="13830" max="13830" width="10" style="98" customWidth="1"/>
    <col min="13831" max="13831" width="8.85546875" style="98"/>
    <col min="13832" max="13832" width="14" style="98" customWidth="1"/>
    <col min="13833" max="13833" width="16.5703125" style="98" customWidth="1"/>
    <col min="13834" max="14072" width="8.85546875" style="98"/>
    <col min="14073" max="14073" width="1.5703125" style="98" bestFit="1" customWidth="1"/>
    <col min="14074" max="14074" width="14.85546875" style="98" customWidth="1"/>
    <col min="14075" max="14075" width="23.42578125" style="98" customWidth="1"/>
    <col min="14076" max="14076" width="78" style="98" customWidth="1"/>
    <col min="14077" max="14077" width="11" style="98" customWidth="1"/>
    <col min="14078" max="14078" width="12.85546875" style="98" customWidth="1"/>
    <col min="14079" max="14079" width="21.5703125" style="98" customWidth="1"/>
    <col min="14080" max="14080" width="15.5703125" style="98" customWidth="1"/>
    <col min="14081" max="14081" width="14.5703125" style="98" customWidth="1"/>
    <col min="14082" max="14082" width="19.42578125" style="98" customWidth="1"/>
    <col min="14083" max="14083" width="43" style="98" customWidth="1"/>
    <col min="14084" max="14084" width="9.5703125" style="98" bestFit="1" customWidth="1"/>
    <col min="14085" max="14085" width="11" style="98" customWidth="1"/>
    <col min="14086" max="14086" width="10" style="98" customWidth="1"/>
    <col min="14087" max="14087" width="8.85546875" style="98"/>
    <col min="14088" max="14088" width="14" style="98" customWidth="1"/>
    <col min="14089" max="14089" width="16.5703125" style="98" customWidth="1"/>
    <col min="14090" max="14328" width="8.85546875" style="98"/>
    <col min="14329" max="14329" width="1.5703125" style="98" bestFit="1" customWidth="1"/>
    <col min="14330" max="14330" width="14.85546875" style="98" customWidth="1"/>
    <col min="14331" max="14331" width="23.42578125" style="98" customWidth="1"/>
    <col min="14332" max="14332" width="78" style="98" customWidth="1"/>
    <col min="14333" max="14333" width="11" style="98" customWidth="1"/>
    <col min="14334" max="14334" width="12.85546875" style="98" customWidth="1"/>
    <col min="14335" max="14335" width="21.5703125" style="98" customWidth="1"/>
    <col min="14336" max="14336" width="15.5703125" style="98" customWidth="1"/>
    <col min="14337" max="14337" width="14.5703125" style="98" customWidth="1"/>
    <col min="14338" max="14338" width="19.42578125" style="98" customWidth="1"/>
    <col min="14339" max="14339" width="43" style="98" customWidth="1"/>
    <col min="14340" max="14340" width="9.5703125" style="98" bestFit="1" customWidth="1"/>
    <col min="14341" max="14341" width="11" style="98" customWidth="1"/>
    <col min="14342" max="14342" width="10" style="98" customWidth="1"/>
    <col min="14343" max="14343" width="8.85546875" style="98"/>
    <col min="14344" max="14344" width="14" style="98" customWidth="1"/>
    <col min="14345" max="14345" width="16.5703125" style="98" customWidth="1"/>
    <col min="14346" max="14584" width="8.85546875" style="98"/>
    <col min="14585" max="14585" width="1.5703125" style="98" bestFit="1" customWidth="1"/>
    <col min="14586" max="14586" width="14.85546875" style="98" customWidth="1"/>
    <col min="14587" max="14587" width="23.42578125" style="98" customWidth="1"/>
    <col min="14588" max="14588" width="78" style="98" customWidth="1"/>
    <col min="14589" max="14589" width="11" style="98" customWidth="1"/>
    <col min="14590" max="14590" width="12.85546875" style="98" customWidth="1"/>
    <col min="14591" max="14591" width="21.5703125" style="98" customWidth="1"/>
    <col min="14592" max="14592" width="15.5703125" style="98" customWidth="1"/>
    <col min="14593" max="14593" width="14.5703125" style="98" customWidth="1"/>
    <col min="14594" max="14594" width="19.42578125" style="98" customWidth="1"/>
    <col min="14595" max="14595" width="43" style="98" customWidth="1"/>
    <col min="14596" max="14596" width="9.5703125" style="98" bestFit="1" customWidth="1"/>
    <col min="14597" max="14597" width="11" style="98" customWidth="1"/>
    <col min="14598" max="14598" width="10" style="98" customWidth="1"/>
    <col min="14599" max="14599" width="8.85546875" style="98"/>
    <col min="14600" max="14600" width="14" style="98" customWidth="1"/>
    <col min="14601" max="14601" width="16.5703125" style="98" customWidth="1"/>
    <col min="14602" max="14840" width="8.85546875" style="98"/>
    <col min="14841" max="14841" width="1.5703125" style="98" bestFit="1" customWidth="1"/>
    <col min="14842" max="14842" width="14.85546875" style="98" customWidth="1"/>
    <col min="14843" max="14843" width="23.42578125" style="98" customWidth="1"/>
    <col min="14844" max="14844" width="78" style="98" customWidth="1"/>
    <col min="14845" max="14845" width="11" style="98" customWidth="1"/>
    <col min="14846" max="14846" width="12.85546875" style="98" customWidth="1"/>
    <col min="14847" max="14847" width="21.5703125" style="98" customWidth="1"/>
    <col min="14848" max="14848" width="15.5703125" style="98" customWidth="1"/>
    <col min="14849" max="14849" width="14.5703125" style="98" customWidth="1"/>
    <col min="14850" max="14850" width="19.42578125" style="98" customWidth="1"/>
    <col min="14851" max="14851" width="43" style="98" customWidth="1"/>
    <col min="14852" max="14852" width="9.5703125" style="98" bestFit="1" customWidth="1"/>
    <col min="14853" max="14853" width="11" style="98" customWidth="1"/>
    <col min="14854" max="14854" width="10" style="98" customWidth="1"/>
    <col min="14855" max="14855" width="8.85546875" style="98"/>
    <col min="14856" max="14856" width="14" style="98" customWidth="1"/>
    <col min="14857" max="14857" width="16.5703125" style="98" customWidth="1"/>
    <col min="14858" max="15096" width="8.85546875" style="98"/>
    <col min="15097" max="15097" width="1.5703125" style="98" bestFit="1" customWidth="1"/>
    <col min="15098" max="15098" width="14.85546875" style="98" customWidth="1"/>
    <col min="15099" max="15099" width="23.42578125" style="98" customWidth="1"/>
    <col min="15100" max="15100" width="78" style="98" customWidth="1"/>
    <col min="15101" max="15101" width="11" style="98" customWidth="1"/>
    <col min="15102" max="15102" width="12.85546875" style="98" customWidth="1"/>
    <col min="15103" max="15103" width="21.5703125" style="98" customWidth="1"/>
    <col min="15104" max="15104" width="15.5703125" style="98" customWidth="1"/>
    <col min="15105" max="15105" width="14.5703125" style="98" customWidth="1"/>
    <col min="15106" max="15106" width="19.42578125" style="98" customWidth="1"/>
    <col min="15107" max="15107" width="43" style="98" customWidth="1"/>
    <col min="15108" max="15108" width="9.5703125" style="98" bestFit="1" customWidth="1"/>
    <col min="15109" max="15109" width="11" style="98" customWidth="1"/>
    <col min="15110" max="15110" width="10" style="98" customWidth="1"/>
    <col min="15111" max="15111" width="8.85546875" style="98"/>
    <col min="15112" max="15112" width="14" style="98" customWidth="1"/>
    <col min="15113" max="15113" width="16.5703125" style="98" customWidth="1"/>
    <col min="15114" max="15352" width="8.85546875" style="98"/>
    <col min="15353" max="15353" width="1.5703125" style="98" bestFit="1" customWidth="1"/>
    <col min="15354" max="15354" width="14.85546875" style="98" customWidth="1"/>
    <col min="15355" max="15355" width="23.42578125" style="98" customWidth="1"/>
    <col min="15356" max="15356" width="78" style="98" customWidth="1"/>
    <col min="15357" max="15357" width="11" style="98" customWidth="1"/>
    <col min="15358" max="15358" width="12.85546875" style="98" customWidth="1"/>
    <col min="15359" max="15359" width="21.5703125" style="98" customWidth="1"/>
    <col min="15360" max="15360" width="15.5703125" style="98" customWidth="1"/>
    <col min="15361" max="15361" width="14.5703125" style="98" customWidth="1"/>
    <col min="15362" max="15362" width="19.42578125" style="98" customWidth="1"/>
    <col min="15363" max="15363" width="43" style="98" customWidth="1"/>
    <col min="15364" max="15364" width="9.5703125" style="98" bestFit="1" customWidth="1"/>
    <col min="15365" max="15365" width="11" style="98" customWidth="1"/>
    <col min="15366" max="15366" width="10" style="98" customWidth="1"/>
    <col min="15367" max="15367" width="8.85546875" style="98"/>
    <col min="15368" max="15368" width="14" style="98" customWidth="1"/>
    <col min="15369" max="15369" width="16.5703125" style="98" customWidth="1"/>
    <col min="15370" max="15608" width="8.85546875" style="98"/>
    <col min="15609" max="15609" width="1.5703125" style="98" bestFit="1" customWidth="1"/>
    <col min="15610" max="15610" width="14.85546875" style="98" customWidth="1"/>
    <col min="15611" max="15611" width="23.42578125" style="98" customWidth="1"/>
    <col min="15612" max="15612" width="78" style="98" customWidth="1"/>
    <col min="15613" max="15613" width="11" style="98" customWidth="1"/>
    <col min="15614" max="15614" width="12.85546875" style="98" customWidth="1"/>
    <col min="15615" max="15615" width="21.5703125" style="98" customWidth="1"/>
    <col min="15616" max="15616" width="15.5703125" style="98" customWidth="1"/>
    <col min="15617" max="15617" width="14.5703125" style="98" customWidth="1"/>
    <col min="15618" max="15618" width="19.42578125" style="98" customWidth="1"/>
    <col min="15619" max="15619" width="43" style="98" customWidth="1"/>
    <col min="15620" max="15620" width="9.5703125" style="98" bestFit="1" customWidth="1"/>
    <col min="15621" max="15621" width="11" style="98" customWidth="1"/>
    <col min="15622" max="15622" width="10" style="98" customWidth="1"/>
    <col min="15623" max="15623" width="8.85546875" style="98"/>
    <col min="15624" max="15624" width="14" style="98" customWidth="1"/>
    <col min="15625" max="15625" width="16.5703125" style="98" customWidth="1"/>
    <col min="15626" max="15864" width="8.85546875" style="98"/>
    <col min="15865" max="15865" width="1.5703125" style="98" bestFit="1" customWidth="1"/>
    <col min="15866" max="15866" width="14.85546875" style="98" customWidth="1"/>
    <col min="15867" max="15867" width="23.42578125" style="98" customWidth="1"/>
    <col min="15868" max="15868" width="78" style="98" customWidth="1"/>
    <col min="15869" max="15869" width="11" style="98" customWidth="1"/>
    <col min="15870" max="15870" width="12.85546875" style="98" customWidth="1"/>
    <col min="15871" max="15871" width="21.5703125" style="98" customWidth="1"/>
    <col min="15872" max="15872" width="15.5703125" style="98" customWidth="1"/>
    <col min="15873" max="15873" width="14.5703125" style="98" customWidth="1"/>
    <col min="15874" max="15874" width="19.42578125" style="98" customWidth="1"/>
    <col min="15875" max="15875" width="43" style="98" customWidth="1"/>
    <col min="15876" max="15876" width="9.5703125" style="98" bestFit="1" customWidth="1"/>
    <col min="15877" max="15877" width="11" style="98" customWidth="1"/>
    <col min="15878" max="15878" width="10" style="98" customWidth="1"/>
    <col min="15879" max="15879" width="8.85546875" style="98"/>
    <col min="15880" max="15880" width="14" style="98" customWidth="1"/>
    <col min="15881" max="15881" width="16.5703125" style="98" customWidth="1"/>
    <col min="15882" max="16120" width="8.85546875" style="98"/>
    <col min="16121" max="16121" width="1.5703125" style="98" bestFit="1" customWidth="1"/>
    <col min="16122" max="16122" width="14.85546875" style="98" customWidth="1"/>
    <col min="16123" max="16123" width="23.42578125" style="98" customWidth="1"/>
    <col min="16124" max="16124" width="78" style="98" customWidth="1"/>
    <col min="16125" max="16125" width="11" style="98" customWidth="1"/>
    <col min="16126" max="16126" width="12.85546875" style="98" customWidth="1"/>
    <col min="16127" max="16127" width="21.5703125" style="98" customWidth="1"/>
    <col min="16128" max="16128" width="15.5703125" style="98" customWidth="1"/>
    <col min="16129" max="16129" width="14.5703125" style="98" customWidth="1"/>
    <col min="16130" max="16130" width="19.42578125" style="98" customWidth="1"/>
    <col min="16131" max="16131" width="43" style="98" customWidth="1"/>
    <col min="16132" max="16132" width="9.5703125" style="98" bestFit="1" customWidth="1"/>
    <col min="16133" max="16133" width="11" style="98" customWidth="1"/>
    <col min="16134" max="16134" width="10" style="98" customWidth="1"/>
    <col min="16135" max="16135" width="8.85546875" style="98"/>
    <col min="16136" max="16136" width="14" style="98" customWidth="1"/>
    <col min="16137" max="16137" width="16.5703125" style="98" customWidth="1"/>
    <col min="16138" max="16384" width="8.85546875" style="98"/>
  </cols>
  <sheetData>
    <row r="1" spans="2:12">
      <c r="B1" s="1252"/>
      <c r="C1" s="1253"/>
      <c r="D1" s="1253"/>
      <c r="E1" s="1254"/>
      <c r="F1" s="2511" t="s">
        <v>118</v>
      </c>
      <c r="G1" s="2511"/>
      <c r="H1" s="2511"/>
      <c r="I1" s="2511"/>
      <c r="J1" s="2511"/>
      <c r="K1" s="2511"/>
      <c r="L1" s="2512"/>
    </row>
    <row r="2" spans="2:12">
      <c r="B2" s="1255"/>
      <c r="E2" s="761"/>
      <c r="F2" s="762" t="s">
        <v>257</v>
      </c>
      <c r="G2" s="763"/>
      <c r="H2" s="350" t="s">
        <v>120</v>
      </c>
      <c r="I2" s="350"/>
      <c r="J2" s="350"/>
      <c r="K2" s="350"/>
      <c r="L2" s="1258"/>
    </row>
    <row r="3" spans="2:12">
      <c r="B3" s="1255"/>
      <c r="E3" s="761"/>
      <c r="F3" s="766" t="s">
        <v>121</v>
      </c>
      <c r="G3" s="767"/>
      <c r="H3" s="741" t="s">
        <v>13069</v>
      </c>
      <c r="I3" s="742"/>
      <c r="J3" s="742"/>
      <c r="K3" s="742"/>
      <c r="L3" s="1259"/>
    </row>
    <row r="4" spans="2:12">
      <c r="B4" s="1255"/>
      <c r="E4" s="761"/>
      <c r="F4" s="766" t="s">
        <v>123</v>
      </c>
      <c r="G4" s="767"/>
      <c r="H4" s="2496" t="s">
        <v>13502</v>
      </c>
      <c r="I4" s="2497"/>
      <c r="J4" s="742"/>
      <c r="K4" s="742"/>
      <c r="L4" s="1259"/>
    </row>
    <row r="5" spans="2:12">
      <c r="B5" s="1255"/>
      <c r="E5" s="761"/>
      <c r="F5" s="766" t="s">
        <v>20</v>
      </c>
      <c r="G5" s="767"/>
      <c r="H5" s="420">
        <v>44462</v>
      </c>
      <c r="I5" s="742"/>
      <c r="J5" s="742"/>
      <c r="K5" s="742"/>
      <c r="L5" s="1259"/>
    </row>
    <row r="6" spans="2:12">
      <c r="B6" s="1255"/>
      <c r="E6" s="761"/>
      <c r="F6" s="766" t="s">
        <v>125</v>
      </c>
      <c r="G6" s="767"/>
      <c r="H6" s="742" t="s">
        <v>13503</v>
      </c>
      <c r="I6" s="742"/>
      <c r="J6" s="742"/>
      <c r="K6" s="742"/>
      <c r="L6" s="1259"/>
    </row>
    <row r="7" spans="2:12">
      <c r="B7" s="1255"/>
      <c r="E7" s="761"/>
      <c r="F7" s="766" t="s">
        <v>127</v>
      </c>
      <c r="G7" s="767"/>
      <c r="H7" s="741" t="s">
        <v>13617</v>
      </c>
      <c r="I7" s="742"/>
      <c r="J7" s="742"/>
      <c r="K7" s="742"/>
      <c r="L7" s="1259"/>
    </row>
    <row r="8" spans="2:12">
      <c r="B8" s="1255"/>
      <c r="E8" s="761"/>
      <c r="F8" s="771"/>
      <c r="G8" s="771"/>
      <c r="H8" s="772"/>
      <c r="I8" s="772"/>
      <c r="J8" s="772"/>
      <c r="K8" s="772"/>
      <c r="L8" s="1263"/>
    </row>
    <row r="9" spans="2:12" ht="15.75" customHeight="1">
      <c r="B9" s="2519" t="s">
        <v>13504</v>
      </c>
      <c r="C9" s="2520"/>
      <c r="D9" s="2520"/>
      <c r="E9" s="2520"/>
      <c r="F9" s="2520"/>
      <c r="G9" s="2520"/>
      <c r="H9" s="2520"/>
      <c r="I9" s="2520"/>
      <c r="J9" s="2520"/>
      <c r="K9" s="2520"/>
      <c r="L9" s="2521"/>
    </row>
    <row r="10" spans="2:12" ht="15.75" hidden="1" customHeight="1">
      <c r="B10" s="1462" t="s">
        <v>13618</v>
      </c>
      <c r="C10" s="2509" t="s">
        <v>13619</v>
      </c>
      <c r="D10" s="2509"/>
      <c r="E10" s="2509"/>
      <c r="F10" s="2509"/>
      <c r="G10" s="2509"/>
      <c r="H10" s="2509"/>
      <c r="I10" s="2509"/>
      <c r="J10" s="2509"/>
      <c r="K10" s="2509"/>
      <c r="L10" s="2510"/>
    </row>
    <row r="11" spans="2:12" ht="12.75" hidden="1" customHeight="1">
      <c r="B11" s="2518" t="s">
        <v>259</v>
      </c>
      <c r="C11" s="2507" t="s">
        <v>260</v>
      </c>
      <c r="D11" s="2507" t="s">
        <v>131</v>
      </c>
      <c r="E11" s="2505" t="s">
        <v>261</v>
      </c>
      <c r="F11" s="2505" t="s">
        <v>262</v>
      </c>
      <c r="G11" s="2505" t="s">
        <v>11051</v>
      </c>
      <c r="H11" s="2505" t="s">
        <v>11052</v>
      </c>
      <c r="I11" s="774" t="s">
        <v>265</v>
      </c>
      <c r="J11" s="774"/>
      <c r="K11" s="774"/>
      <c r="L11" s="2507" t="s">
        <v>11053</v>
      </c>
    </row>
    <row r="12" spans="2:12" ht="15" hidden="1" customHeight="1">
      <c r="B12" s="2518"/>
      <c r="C12" s="2508"/>
      <c r="D12" s="2508"/>
      <c r="E12" s="2506"/>
      <c r="F12" s="2506"/>
      <c r="G12" s="2506"/>
      <c r="H12" s="2506"/>
      <c r="I12" s="1463">
        <v>0.26960000000000001</v>
      </c>
      <c r="J12" s="1463"/>
      <c r="K12" s="1463"/>
      <c r="L12" s="2508"/>
    </row>
    <row r="13" spans="2:12" ht="15" hidden="1" customHeight="1">
      <c r="B13" s="1464" t="s">
        <v>13620</v>
      </c>
      <c r="C13" s="1465"/>
      <c r="D13" s="1465" t="s">
        <v>13621</v>
      </c>
      <c r="E13" s="1466"/>
      <c r="F13" s="1466"/>
      <c r="G13" s="1466"/>
      <c r="H13" s="1466">
        <f>SUM(H14:H16)</f>
        <v>0</v>
      </c>
      <c r="I13" s="1466">
        <f>SUM(I14:I16)</f>
        <v>0</v>
      </c>
      <c r="J13" s="1466"/>
      <c r="K13" s="1466"/>
      <c r="L13" s="1467">
        <f>SUM(L14:L16)</f>
        <v>0</v>
      </c>
    </row>
    <row r="14" spans="2:12" ht="15" hidden="1" customHeight="1">
      <c r="B14" s="1468" t="s">
        <v>13622</v>
      </c>
      <c r="C14" s="520"/>
      <c r="D14" s="566" t="s">
        <v>13623</v>
      </c>
      <c r="E14" s="835"/>
      <c r="F14" s="835" t="s">
        <v>487</v>
      </c>
      <c r="G14" s="407"/>
      <c r="H14" s="407">
        <f>G14*E14</f>
        <v>0</v>
      </c>
      <c r="I14" s="407">
        <f>H14*$I$12</f>
        <v>0</v>
      </c>
      <c r="J14" s="407"/>
      <c r="K14" s="407"/>
      <c r="L14" s="897">
        <f>SUM(H14:I14)</f>
        <v>0</v>
      </c>
    </row>
    <row r="15" spans="2:12" ht="15" hidden="1" customHeight="1">
      <c r="B15" s="1468" t="s">
        <v>13624</v>
      </c>
      <c r="C15" s="520"/>
      <c r="D15" s="566" t="s">
        <v>13625</v>
      </c>
      <c r="E15" s="835"/>
      <c r="F15" s="835" t="s">
        <v>13626</v>
      </c>
      <c r="G15" s="407"/>
      <c r="H15" s="407">
        <f>G15*E15</f>
        <v>0</v>
      </c>
      <c r="I15" s="407">
        <f t="shared" ref="I15:I78" si="0">H15*$I$12</f>
        <v>0</v>
      </c>
      <c r="J15" s="407"/>
      <c r="K15" s="407"/>
      <c r="L15" s="897">
        <f t="shared" ref="L15:L78" si="1">SUM(H15:I15)</f>
        <v>0</v>
      </c>
    </row>
    <row r="16" spans="2:12" ht="15" hidden="1" customHeight="1">
      <c r="B16" s="1468" t="s">
        <v>13627</v>
      </c>
      <c r="C16" s="520"/>
      <c r="D16" s="566" t="s">
        <v>13628</v>
      </c>
      <c r="E16" s="835"/>
      <c r="F16" s="835" t="s">
        <v>13626</v>
      </c>
      <c r="G16" s="835"/>
      <c r="H16" s="407">
        <f>G16*E16</f>
        <v>0</v>
      </c>
      <c r="I16" s="407">
        <f t="shared" si="0"/>
        <v>0</v>
      </c>
      <c r="J16" s="407"/>
      <c r="K16" s="407"/>
      <c r="L16" s="897">
        <f t="shared" si="1"/>
        <v>0</v>
      </c>
    </row>
    <row r="17" spans="2:12" ht="15" hidden="1" customHeight="1">
      <c r="B17" s="1468"/>
      <c r="C17" s="520"/>
      <c r="D17" s="566"/>
      <c r="E17" s="835"/>
      <c r="F17" s="835"/>
      <c r="G17" s="401"/>
      <c r="H17" s="407"/>
      <c r="I17" s="407"/>
      <c r="J17" s="407"/>
      <c r="K17" s="407"/>
      <c r="L17" s="897"/>
    </row>
    <row r="18" spans="2:12" hidden="1">
      <c r="B18" s="1464" t="s">
        <v>13629</v>
      </c>
      <c r="C18" s="785"/>
      <c r="D18" s="1465" t="s">
        <v>13630</v>
      </c>
      <c r="E18" s="1469"/>
      <c r="F18" s="1469"/>
      <c r="G18" s="1469"/>
      <c r="H18" s="1469">
        <f>SUM(H20:H60)</f>
        <v>0</v>
      </c>
      <c r="I18" s="1469">
        <f>SUM(I20:I60)</f>
        <v>0</v>
      </c>
      <c r="J18" s="1469"/>
      <c r="K18" s="1469"/>
      <c r="L18" s="1470">
        <f>SUM(L20:L60)</f>
        <v>0</v>
      </c>
    </row>
    <row r="19" spans="2:12" hidden="1">
      <c r="B19" s="1471" t="s">
        <v>13631</v>
      </c>
      <c r="C19" s="409"/>
      <c r="D19" s="1472" t="s">
        <v>13632</v>
      </c>
      <c r="E19" s="1473"/>
      <c r="F19" s="1473"/>
      <c r="G19" s="1473"/>
      <c r="H19" s="1473"/>
      <c r="I19" s="1473"/>
      <c r="J19" s="1473"/>
      <c r="K19" s="1473"/>
      <c r="L19" s="1474"/>
    </row>
    <row r="20" spans="2:12" hidden="1">
      <c r="B20" s="1468" t="s">
        <v>13633</v>
      </c>
      <c r="C20" s="566"/>
      <c r="D20" s="566" t="s">
        <v>13634</v>
      </c>
      <c r="E20" s="835"/>
      <c r="F20" s="835" t="s">
        <v>498</v>
      </c>
      <c r="G20" s="835"/>
      <c r="H20" s="407">
        <f>G20*E20</f>
        <v>0</v>
      </c>
      <c r="I20" s="407">
        <f t="shared" si="0"/>
        <v>0</v>
      </c>
      <c r="J20" s="407"/>
      <c r="K20" s="407"/>
      <c r="L20" s="897">
        <f t="shared" si="1"/>
        <v>0</v>
      </c>
    </row>
    <row r="21" spans="2:12" hidden="1">
      <c r="B21" s="1468" t="s">
        <v>13635</v>
      </c>
      <c r="C21" s="566"/>
      <c r="D21" s="566" t="s">
        <v>13636</v>
      </c>
      <c r="E21" s="835"/>
      <c r="F21" s="835" t="s">
        <v>10851</v>
      </c>
      <c r="G21" s="835"/>
      <c r="H21" s="407">
        <f t="shared" ref="H21:H26" si="2">G21*E21</f>
        <v>0</v>
      </c>
      <c r="I21" s="407">
        <f t="shared" si="0"/>
        <v>0</v>
      </c>
      <c r="J21" s="407"/>
      <c r="K21" s="407"/>
      <c r="L21" s="897">
        <f t="shared" si="1"/>
        <v>0</v>
      </c>
    </row>
    <row r="22" spans="2:12" hidden="1">
      <c r="B22" s="1468" t="s">
        <v>13637</v>
      </c>
      <c r="C22" s="566"/>
      <c r="D22" s="566" t="s">
        <v>13638</v>
      </c>
      <c r="E22" s="835"/>
      <c r="F22" s="835" t="s">
        <v>10851</v>
      </c>
      <c r="G22" s="835"/>
      <c r="H22" s="407">
        <f t="shared" si="2"/>
        <v>0</v>
      </c>
      <c r="I22" s="407">
        <f t="shared" si="0"/>
        <v>0</v>
      </c>
      <c r="J22" s="407"/>
      <c r="K22" s="407"/>
      <c r="L22" s="897">
        <f t="shared" si="1"/>
        <v>0</v>
      </c>
    </row>
    <row r="23" spans="2:12" hidden="1">
      <c r="B23" s="1468" t="s">
        <v>13639</v>
      </c>
      <c r="C23" s="566"/>
      <c r="D23" s="566" t="s">
        <v>13640</v>
      </c>
      <c r="E23" s="835"/>
      <c r="F23" s="835" t="s">
        <v>10851</v>
      </c>
      <c r="G23" s="835"/>
      <c r="H23" s="407">
        <f t="shared" si="2"/>
        <v>0</v>
      </c>
      <c r="I23" s="407">
        <f t="shared" si="0"/>
        <v>0</v>
      </c>
      <c r="J23" s="407"/>
      <c r="K23" s="407"/>
      <c r="L23" s="897">
        <f t="shared" si="1"/>
        <v>0</v>
      </c>
    </row>
    <row r="24" spans="2:12" hidden="1">
      <c r="B24" s="1468" t="s">
        <v>13641</v>
      </c>
      <c r="C24" s="566"/>
      <c r="D24" s="566" t="s">
        <v>13642</v>
      </c>
      <c r="E24" s="835"/>
      <c r="F24" s="835" t="s">
        <v>10851</v>
      </c>
      <c r="G24" s="835"/>
      <c r="H24" s="407">
        <f t="shared" si="2"/>
        <v>0</v>
      </c>
      <c r="I24" s="407">
        <f t="shared" si="0"/>
        <v>0</v>
      </c>
      <c r="J24" s="407"/>
      <c r="K24" s="407"/>
      <c r="L24" s="897">
        <f t="shared" si="1"/>
        <v>0</v>
      </c>
    </row>
    <row r="25" spans="2:12" hidden="1">
      <c r="B25" s="1468" t="s">
        <v>13643</v>
      </c>
      <c r="C25" s="566"/>
      <c r="D25" s="566" t="s">
        <v>13644</v>
      </c>
      <c r="E25" s="835"/>
      <c r="F25" s="835" t="s">
        <v>10851</v>
      </c>
      <c r="G25" s="835"/>
      <c r="H25" s="407">
        <f t="shared" si="2"/>
        <v>0</v>
      </c>
      <c r="I25" s="407">
        <f t="shared" si="0"/>
        <v>0</v>
      </c>
      <c r="J25" s="407"/>
      <c r="K25" s="407"/>
      <c r="L25" s="897">
        <f t="shared" si="1"/>
        <v>0</v>
      </c>
    </row>
    <row r="26" spans="2:12" ht="15" hidden="1" customHeight="1">
      <c r="B26" s="1468" t="s">
        <v>13645</v>
      </c>
      <c r="C26" s="566"/>
      <c r="D26" s="566" t="s">
        <v>13646</v>
      </c>
      <c r="E26" s="835"/>
      <c r="F26" s="835" t="s">
        <v>10851</v>
      </c>
      <c r="G26" s="835"/>
      <c r="H26" s="407">
        <f t="shared" si="2"/>
        <v>0</v>
      </c>
      <c r="I26" s="407">
        <f t="shared" si="0"/>
        <v>0</v>
      </c>
      <c r="J26" s="407"/>
      <c r="K26" s="407"/>
      <c r="L26" s="897">
        <f t="shared" si="1"/>
        <v>0</v>
      </c>
    </row>
    <row r="27" spans="2:12" ht="15" hidden="1" customHeight="1">
      <c r="B27" s="1475"/>
      <c r="C27" s="1476"/>
      <c r="D27" s="1476"/>
      <c r="E27" s="1477"/>
      <c r="F27" s="1477"/>
      <c r="G27" s="1477"/>
      <c r="H27" s="1477"/>
      <c r="I27" s="1477"/>
      <c r="J27" s="1477"/>
      <c r="K27" s="1477"/>
      <c r="L27" s="1478"/>
    </row>
    <row r="28" spans="2:12" ht="12.75" hidden="1" customHeight="1">
      <c r="B28" s="1479" t="s">
        <v>13647</v>
      </c>
      <c r="C28" s="427"/>
      <c r="D28" s="427" t="s">
        <v>13648</v>
      </c>
      <c r="E28" s="1480"/>
      <c r="F28" s="1481"/>
      <c r="G28" s="1482"/>
      <c r="H28" s="1482"/>
      <c r="I28" s="1482"/>
      <c r="J28" s="1482"/>
      <c r="K28" s="1482"/>
      <c r="L28" s="1483"/>
    </row>
    <row r="29" spans="2:12" hidden="1">
      <c r="B29" s="1468" t="s">
        <v>13649</v>
      </c>
      <c r="C29" s="520"/>
      <c r="D29" s="566" t="s">
        <v>13650</v>
      </c>
      <c r="E29" s="835"/>
      <c r="F29" s="835" t="s">
        <v>322</v>
      </c>
      <c r="G29" s="835"/>
      <c r="H29" s="407">
        <f>G29*E29</f>
        <v>0</v>
      </c>
      <c r="I29" s="407">
        <f t="shared" si="0"/>
        <v>0</v>
      </c>
      <c r="J29" s="407"/>
      <c r="K29" s="407"/>
      <c r="L29" s="897">
        <f t="shared" si="1"/>
        <v>0</v>
      </c>
    </row>
    <row r="30" spans="2:12" hidden="1">
      <c r="B30" s="1468" t="s">
        <v>13651</v>
      </c>
      <c r="C30" s="520"/>
      <c r="D30" s="566" t="s">
        <v>13652</v>
      </c>
      <c r="E30" s="835"/>
      <c r="F30" s="835" t="s">
        <v>322</v>
      </c>
      <c r="G30" s="835"/>
      <c r="H30" s="407">
        <f>G30*E30</f>
        <v>0</v>
      </c>
      <c r="I30" s="407">
        <f t="shared" si="0"/>
        <v>0</v>
      </c>
      <c r="J30" s="407"/>
      <c r="K30" s="407"/>
      <c r="L30" s="897">
        <f t="shared" si="1"/>
        <v>0</v>
      </c>
    </row>
    <row r="31" spans="2:12" hidden="1">
      <c r="B31" s="1468" t="s">
        <v>13653</v>
      </c>
      <c r="C31" s="520"/>
      <c r="D31" s="566" t="s">
        <v>13654</v>
      </c>
      <c r="E31" s="835"/>
      <c r="F31" s="835" t="s">
        <v>322</v>
      </c>
      <c r="G31" s="835"/>
      <c r="H31" s="407">
        <f>G31*E31</f>
        <v>0</v>
      </c>
      <c r="I31" s="407">
        <f t="shared" si="0"/>
        <v>0</v>
      </c>
      <c r="J31" s="407"/>
      <c r="K31" s="407"/>
      <c r="L31" s="897">
        <f t="shared" si="1"/>
        <v>0</v>
      </c>
    </row>
    <row r="32" spans="2:12" hidden="1">
      <c r="B32" s="1468" t="s">
        <v>13655</v>
      </c>
      <c r="C32" s="520"/>
      <c r="D32" s="566" t="s">
        <v>13656</v>
      </c>
      <c r="E32" s="835"/>
      <c r="F32" s="835" t="s">
        <v>322</v>
      </c>
      <c r="G32" s="835"/>
      <c r="H32" s="407">
        <f>G32*E32</f>
        <v>0</v>
      </c>
      <c r="I32" s="407">
        <f t="shared" si="0"/>
        <v>0</v>
      </c>
      <c r="J32" s="407"/>
      <c r="K32" s="407"/>
      <c r="L32" s="897">
        <f t="shared" si="1"/>
        <v>0</v>
      </c>
    </row>
    <row r="33" spans="2:12" hidden="1">
      <c r="B33" s="1468" t="s">
        <v>13657</v>
      </c>
      <c r="C33" s="520"/>
      <c r="D33" s="566" t="s">
        <v>13658</v>
      </c>
      <c r="E33" s="835"/>
      <c r="F33" s="835" t="s">
        <v>322</v>
      </c>
      <c r="G33" s="835"/>
      <c r="H33" s="407">
        <f>G33*E33</f>
        <v>0</v>
      </c>
      <c r="I33" s="407">
        <f t="shared" si="0"/>
        <v>0</v>
      </c>
      <c r="J33" s="407"/>
      <c r="K33" s="407"/>
      <c r="L33" s="897">
        <f t="shared" si="1"/>
        <v>0</v>
      </c>
    </row>
    <row r="34" spans="2:12" hidden="1">
      <c r="B34" s="1475"/>
      <c r="C34" s="1420"/>
      <c r="D34" s="1476"/>
      <c r="E34" s="1477"/>
      <c r="F34" s="1477"/>
      <c r="G34" s="1477"/>
      <c r="H34" s="1477"/>
      <c r="I34" s="1477"/>
      <c r="J34" s="1477"/>
      <c r="K34" s="1477"/>
      <c r="L34" s="1478"/>
    </row>
    <row r="35" spans="2:12" hidden="1">
      <c r="B35" s="1479" t="s">
        <v>13659</v>
      </c>
      <c r="C35" s="427"/>
      <c r="D35" s="427" t="s">
        <v>13660</v>
      </c>
      <c r="E35" s="1480"/>
      <c r="F35" s="1481"/>
      <c r="G35" s="1481"/>
      <c r="H35" s="1481"/>
      <c r="I35" s="1481"/>
      <c r="J35" s="1481"/>
      <c r="K35" s="1481"/>
      <c r="L35" s="1484"/>
    </row>
    <row r="36" spans="2:12" hidden="1">
      <c r="B36" s="1468" t="s">
        <v>13661</v>
      </c>
      <c r="C36" s="520"/>
      <c r="D36" s="566" t="s">
        <v>13662</v>
      </c>
      <c r="E36" s="835"/>
      <c r="F36" s="835" t="s">
        <v>322</v>
      </c>
      <c r="G36" s="835"/>
      <c r="H36" s="407">
        <f>G36*E36</f>
        <v>0</v>
      </c>
      <c r="I36" s="407">
        <f t="shared" si="0"/>
        <v>0</v>
      </c>
      <c r="J36" s="407"/>
      <c r="K36" s="407"/>
      <c r="L36" s="897">
        <f t="shared" si="1"/>
        <v>0</v>
      </c>
    </row>
    <row r="37" spans="2:12" hidden="1">
      <c r="B37" s="1468" t="s">
        <v>13663</v>
      </c>
      <c r="C37" s="520"/>
      <c r="D37" s="566" t="s">
        <v>13664</v>
      </c>
      <c r="E37" s="835"/>
      <c r="F37" s="835" t="s">
        <v>322</v>
      </c>
      <c r="G37" s="835"/>
      <c r="H37" s="407">
        <f t="shared" ref="H37:H58" si="3">G37*E37</f>
        <v>0</v>
      </c>
      <c r="I37" s="407">
        <f t="shared" si="0"/>
        <v>0</v>
      </c>
      <c r="J37" s="407"/>
      <c r="K37" s="407"/>
      <c r="L37" s="897">
        <f t="shared" si="1"/>
        <v>0</v>
      </c>
    </row>
    <row r="38" spans="2:12" hidden="1">
      <c r="B38" s="1468" t="s">
        <v>13665</v>
      </c>
      <c r="C38" s="520"/>
      <c r="D38" s="566" t="s">
        <v>13666</v>
      </c>
      <c r="E38" s="835"/>
      <c r="F38" s="835" t="s">
        <v>322</v>
      </c>
      <c r="G38" s="835"/>
      <c r="H38" s="407">
        <f t="shared" si="3"/>
        <v>0</v>
      </c>
      <c r="I38" s="407">
        <f t="shared" si="0"/>
        <v>0</v>
      </c>
      <c r="J38" s="407"/>
      <c r="K38" s="407"/>
      <c r="L38" s="897">
        <f t="shared" si="1"/>
        <v>0</v>
      </c>
    </row>
    <row r="39" spans="2:12" hidden="1">
      <c r="B39" s="1468" t="s">
        <v>13667</v>
      </c>
      <c r="C39" s="520"/>
      <c r="D39" s="566" t="s">
        <v>13668</v>
      </c>
      <c r="E39" s="835"/>
      <c r="F39" s="835" t="s">
        <v>322</v>
      </c>
      <c r="G39" s="835"/>
      <c r="H39" s="407">
        <f t="shared" si="3"/>
        <v>0</v>
      </c>
      <c r="I39" s="407">
        <f t="shared" si="0"/>
        <v>0</v>
      </c>
      <c r="J39" s="407"/>
      <c r="K39" s="407"/>
      <c r="L39" s="897">
        <f t="shared" si="1"/>
        <v>0</v>
      </c>
    </row>
    <row r="40" spans="2:12" hidden="1">
      <c r="B40" s="1468" t="s">
        <v>13669</v>
      </c>
      <c r="C40" s="520"/>
      <c r="D40" s="566" t="s">
        <v>13670</v>
      </c>
      <c r="E40" s="835"/>
      <c r="F40" s="835" t="s">
        <v>322</v>
      </c>
      <c r="G40" s="835"/>
      <c r="H40" s="407">
        <f t="shared" si="3"/>
        <v>0</v>
      </c>
      <c r="I40" s="407">
        <f t="shared" si="0"/>
        <v>0</v>
      </c>
      <c r="J40" s="407"/>
      <c r="K40" s="407"/>
      <c r="L40" s="897">
        <f t="shared" si="1"/>
        <v>0</v>
      </c>
    </row>
    <row r="41" spans="2:12" hidden="1">
      <c r="B41" s="1468" t="s">
        <v>13671</v>
      </c>
      <c r="C41" s="520"/>
      <c r="D41" s="566" t="s">
        <v>13672</v>
      </c>
      <c r="E41" s="835"/>
      <c r="F41" s="835" t="s">
        <v>322</v>
      </c>
      <c r="G41" s="835"/>
      <c r="H41" s="407">
        <f t="shared" si="3"/>
        <v>0</v>
      </c>
      <c r="I41" s="407">
        <f t="shared" si="0"/>
        <v>0</v>
      </c>
      <c r="J41" s="407"/>
      <c r="K41" s="407"/>
      <c r="L41" s="897">
        <f t="shared" si="1"/>
        <v>0</v>
      </c>
    </row>
    <row r="42" spans="2:12" hidden="1">
      <c r="B42" s="1468" t="s">
        <v>13673</v>
      </c>
      <c r="C42" s="520"/>
      <c r="D42" s="566" t="s">
        <v>13674</v>
      </c>
      <c r="E42" s="835"/>
      <c r="F42" s="835" t="s">
        <v>322</v>
      </c>
      <c r="G42" s="835"/>
      <c r="H42" s="407">
        <f t="shared" si="3"/>
        <v>0</v>
      </c>
      <c r="I42" s="407">
        <f t="shared" si="0"/>
        <v>0</v>
      </c>
      <c r="J42" s="407"/>
      <c r="K42" s="407"/>
      <c r="L42" s="897">
        <f t="shared" si="1"/>
        <v>0</v>
      </c>
    </row>
    <row r="43" spans="2:12" hidden="1">
      <c r="B43" s="1468" t="s">
        <v>13675</v>
      </c>
      <c r="C43" s="520"/>
      <c r="D43" s="566" t="s">
        <v>13676</v>
      </c>
      <c r="E43" s="835"/>
      <c r="F43" s="835" t="s">
        <v>322</v>
      </c>
      <c r="G43" s="835"/>
      <c r="H43" s="407">
        <f t="shared" si="3"/>
        <v>0</v>
      </c>
      <c r="I43" s="407">
        <f t="shared" si="0"/>
        <v>0</v>
      </c>
      <c r="J43" s="407"/>
      <c r="K43" s="407"/>
      <c r="L43" s="897">
        <f t="shared" si="1"/>
        <v>0</v>
      </c>
    </row>
    <row r="44" spans="2:12" hidden="1">
      <c r="B44" s="1468" t="s">
        <v>13677</v>
      </c>
      <c r="C44" s="520"/>
      <c r="D44" s="566" t="s">
        <v>13678</v>
      </c>
      <c r="E44" s="835"/>
      <c r="F44" s="835" t="s">
        <v>322</v>
      </c>
      <c r="G44" s="835"/>
      <c r="H44" s="407">
        <f t="shared" si="3"/>
        <v>0</v>
      </c>
      <c r="I44" s="407">
        <f t="shared" si="0"/>
        <v>0</v>
      </c>
      <c r="J44" s="407"/>
      <c r="K44" s="407"/>
      <c r="L44" s="897">
        <f t="shared" si="1"/>
        <v>0</v>
      </c>
    </row>
    <row r="45" spans="2:12" hidden="1">
      <c r="B45" s="1468" t="s">
        <v>13679</v>
      </c>
      <c r="C45" s="520"/>
      <c r="D45" s="566" t="s">
        <v>13680</v>
      </c>
      <c r="E45" s="835"/>
      <c r="F45" s="835" t="s">
        <v>322</v>
      </c>
      <c r="G45" s="835"/>
      <c r="H45" s="407">
        <f t="shared" si="3"/>
        <v>0</v>
      </c>
      <c r="I45" s="407">
        <f t="shared" si="0"/>
        <v>0</v>
      </c>
      <c r="J45" s="407"/>
      <c r="K45" s="407"/>
      <c r="L45" s="897">
        <f t="shared" si="1"/>
        <v>0</v>
      </c>
    </row>
    <row r="46" spans="2:12" hidden="1">
      <c r="B46" s="1468" t="s">
        <v>13681</v>
      </c>
      <c r="C46" s="520"/>
      <c r="D46" s="566" t="s">
        <v>13682</v>
      </c>
      <c r="E46" s="835"/>
      <c r="F46" s="835" t="s">
        <v>322</v>
      </c>
      <c r="G46" s="835"/>
      <c r="H46" s="407">
        <f t="shared" si="3"/>
        <v>0</v>
      </c>
      <c r="I46" s="407">
        <f t="shared" si="0"/>
        <v>0</v>
      </c>
      <c r="J46" s="407"/>
      <c r="K46" s="407"/>
      <c r="L46" s="897">
        <f t="shared" si="1"/>
        <v>0</v>
      </c>
    </row>
    <row r="47" spans="2:12" hidden="1">
      <c r="B47" s="1468" t="s">
        <v>13683</v>
      </c>
      <c r="C47" s="520"/>
      <c r="D47" s="566" t="s">
        <v>13684</v>
      </c>
      <c r="E47" s="835"/>
      <c r="F47" s="835" t="s">
        <v>322</v>
      </c>
      <c r="G47" s="835"/>
      <c r="H47" s="407">
        <f t="shared" si="3"/>
        <v>0</v>
      </c>
      <c r="I47" s="407">
        <f t="shared" si="0"/>
        <v>0</v>
      </c>
      <c r="J47" s="407"/>
      <c r="K47" s="407"/>
      <c r="L47" s="897">
        <f t="shared" si="1"/>
        <v>0</v>
      </c>
    </row>
    <row r="48" spans="2:12" hidden="1">
      <c r="B48" s="1468" t="s">
        <v>13685</v>
      </c>
      <c r="C48" s="520"/>
      <c r="D48" s="566" t="s">
        <v>13686</v>
      </c>
      <c r="E48" s="835"/>
      <c r="F48" s="835" t="s">
        <v>322</v>
      </c>
      <c r="G48" s="835"/>
      <c r="H48" s="407">
        <f t="shared" si="3"/>
        <v>0</v>
      </c>
      <c r="I48" s="407">
        <f t="shared" si="0"/>
        <v>0</v>
      </c>
      <c r="J48" s="407"/>
      <c r="K48" s="407"/>
      <c r="L48" s="897">
        <f t="shared" si="1"/>
        <v>0</v>
      </c>
    </row>
    <row r="49" spans="2:12" hidden="1">
      <c r="B49" s="1468" t="s">
        <v>13687</v>
      </c>
      <c r="C49" s="520"/>
      <c r="D49" s="566" t="s">
        <v>13688</v>
      </c>
      <c r="E49" s="835"/>
      <c r="F49" s="835" t="s">
        <v>322</v>
      </c>
      <c r="G49" s="835"/>
      <c r="H49" s="407">
        <f t="shared" si="3"/>
        <v>0</v>
      </c>
      <c r="I49" s="407">
        <f t="shared" si="0"/>
        <v>0</v>
      </c>
      <c r="J49" s="407"/>
      <c r="K49" s="407"/>
      <c r="L49" s="897">
        <f t="shared" si="1"/>
        <v>0</v>
      </c>
    </row>
    <row r="50" spans="2:12" hidden="1">
      <c r="B50" s="1468" t="s">
        <v>13689</v>
      </c>
      <c r="C50" s="520"/>
      <c r="D50" s="566" t="s">
        <v>13690</v>
      </c>
      <c r="E50" s="835"/>
      <c r="F50" s="835" t="s">
        <v>322</v>
      </c>
      <c r="G50" s="835"/>
      <c r="H50" s="407">
        <f t="shared" si="3"/>
        <v>0</v>
      </c>
      <c r="I50" s="407">
        <f t="shared" si="0"/>
        <v>0</v>
      </c>
      <c r="J50" s="407"/>
      <c r="K50" s="407"/>
      <c r="L50" s="897">
        <f t="shared" si="1"/>
        <v>0</v>
      </c>
    </row>
    <row r="51" spans="2:12" hidden="1">
      <c r="B51" s="1468" t="s">
        <v>13691</v>
      </c>
      <c r="C51" s="520"/>
      <c r="D51" s="566" t="s">
        <v>13692</v>
      </c>
      <c r="E51" s="835"/>
      <c r="F51" s="835" t="s">
        <v>322</v>
      </c>
      <c r="G51" s="835"/>
      <c r="H51" s="407">
        <f t="shared" si="3"/>
        <v>0</v>
      </c>
      <c r="I51" s="407">
        <f t="shared" si="0"/>
        <v>0</v>
      </c>
      <c r="J51" s="407"/>
      <c r="K51" s="407"/>
      <c r="L51" s="897">
        <f t="shared" si="1"/>
        <v>0</v>
      </c>
    </row>
    <row r="52" spans="2:12" hidden="1">
      <c r="B52" s="1468" t="s">
        <v>13693</v>
      </c>
      <c r="C52" s="520"/>
      <c r="D52" s="566" t="s">
        <v>13694</v>
      </c>
      <c r="E52" s="835"/>
      <c r="F52" s="835" t="s">
        <v>322</v>
      </c>
      <c r="G52" s="835"/>
      <c r="H52" s="407">
        <f t="shared" si="3"/>
        <v>0</v>
      </c>
      <c r="I52" s="407">
        <f t="shared" si="0"/>
        <v>0</v>
      </c>
      <c r="J52" s="407"/>
      <c r="K52" s="407"/>
      <c r="L52" s="897">
        <f t="shared" si="1"/>
        <v>0</v>
      </c>
    </row>
    <row r="53" spans="2:12" hidden="1">
      <c r="B53" s="1468" t="s">
        <v>13695</v>
      </c>
      <c r="C53" s="520"/>
      <c r="D53" s="566" t="s">
        <v>13696</v>
      </c>
      <c r="E53" s="835"/>
      <c r="F53" s="835" t="s">
        <v>322</v>
      </c>
      <c r="G53" s="835"/>
      <c r="H53" s="407">
        <f t="shared" si="3"/>
        <v>0</v>
      </c>
      <c r="I53" s="407">
        <f t="shared" si="0"/>
        <v>0</v>
      </c>
      <c r="J53" s="407"/>
      <c r="K53" s="407"/>
      <c r="L53" s="897">
        <f t="shared" si="1"/>
        <v>0</v>
      </c>
    </row>
    <row r="54" spans="2:12" hidden="1">
      <c r="B54" s="1468" t="s">
        <v>13697</v>
      </c>
      <c r="C54" s="520"/>
      <c r="D54" s="566" t="s">
        <v>13698</v>
      </c>
      <c r="E54" s="835"/>
      <c r="F54" s="835" t="s">
        <v>322</v>
      </c>
      <c r="G54" s="835"/>
      <c r="H54" s="407">
        <f t="shared" si="3"/>
        <v>0</v>
      </c>
      <c r="I54" s="407">
        <f t="shared" si="0"/>
        <v>0</v>
      </c>
      <c r="J54" s="407"/>
      <c r="K54" s="407"/>
      <c r="L54" s="897">
        <f t="shared" si="1"/>
        <v>0</v>
      </c>
    </row>
    <row r="55" spans="2:12" ht="12.75" hidden="1" customHeight="1">
      <c r="B55" s="1468" t="s">
        <v>13699</v>
      </c>
      <c r="C55" s="520"/>
      <c r="D55" s="566" t="s">
        <v>13700</v>
      </c>
      <c r="E55" s="835"/>
      <c r="F55" s="835" t="s">
        <v>322</v>
      </c>
      <c r="G55" s="835"/>
      <c r="H55" s="407">
        <f t="shared" si="3"/>
        <v>0</v>
      </c>
      <c r="I55" s="407">
        <f t="shared" si="0"/>
        <v>0</v>
      </c>
      <c r="J55" s="407"/>
      <c r="K55" s="407"/>
      <c r="L55" s="897">
        <f t="shared" si="1"/>
        <v>0</v>
      </c>
    </row>
    <row r="56" spans="2:12" ht="12.75" hidden="1" customHeight="1">
      <c r="B56" s="1468" t="s">
        <v>13701</v>
      </c>
      <c r="C56" s="520"/>
      <c r="D56" s="566" t="s">
        <v>13702</v>
      </c>
      <c r="E56" s="835"/>
      <c r="F56" s="835" t="s">
        <v>322</v>
      </c>
      <c r="G56" s="835"/>
      <c r="H56" s="407">
        <f t="shared" si="3"/>
        <v>0</v>
      </c>
      <c r="I56" s="407">
        <f t="shared" si="0"/>
        <v>0</v>
      </c>
      <c r="J56" s="407"/>
      <c r="K56" s="407"/>
      <c r="L56" s="897">
        <f t="shared" si="1"/>
        <v>0</v>
      </c>
    </row>
    <row r="57" spans="2:12" hidden="1">
      <c r="B57" s="1468" t="s">
        <v>13703</v>
      </c>
      <c r="C57" s="520"/>
      <c r="D57" s="566" t="s">
        <v>13704</v>
      </c>
      <c r="E57" s="835"/>
      <c r="F57" s="835" t="s">
        <v>322</v>
      </c>
      <c r="G57" s="835"/>
      <c r="H57" s="407">
        <f t="shared" si="3"/>
        <v>0</v>
      </c>
      <c r="I57" s="407">
        <f t="shared" si="0"/>
        <v>0</v>
      </c>
      <c r="J57" s="407"/>
      <c r="K57" s="407"/>
      <c r="L57" s="897">
        <f t="shared" si="1"/>
        <v>0</v>
      </c>
    </row>
    <row r="58" spans="2:12" hidden="1">
      <c r="B58" s="1468" t="s">
        <v>13705</v>
      </c>
      <c r="C58" s="520"/>
      <c r="D58" s="566" t="s">
        <v>13706</v>
      </c>
      <c r="E58" s="835"/>
      <c r="F58" s="835" t="s">
        <v>322</v>
      </c>
      <c r="G58" s="835"/>
      <c r="H58" s="407">
        <f t="shared" si="3"/>
        <v>0</v>
      </c>
      <c r="I58" s="407">
        <f t="shared" si="0"/>
        <v>0</v>
      </c>
      <c r="J58" s="407"/>
      <c r="K58" s="407"/>
      <c r="L58" s="897">
        <f t="shared" si="1"/>
        <v>0</v>
      </c>
    </row>
    <row r="59" spans="2:12" hidden="1">
      <c r="B59" s="1475"/>
      <c r="C59" s="1420"/>
      <c r="D59" s="1476"/>
      <c r="E59" s="1477"/>
      <c r="F59" s="1477"/>
      <c r="G59" s="1485"/>
      <c r="H59" s="1485"/>
      <c r="I59" s="1485"/>
      <c r="J59" s="1485"/>
      <c r="K59" s="1485"/>
      <c r="L59" s="1486"/>
    </row>
    <row r="60" spans="2:12" hidden="1">
      <c r="B60" s="1479" t="s">
        <v>13707</v>
      </c>
      <c r="C60" s="427"/>
      <c r="D60" s="427" t="s">
        <v>13708</v>
      </c>
      <c r="E60" s="1481"/>
      <c r="F60" s="1481" t="s">
        <v>10813</v>
      </c>
      <c r="G60" s="1482"/>
      <c r="H60" s="1487">
        <f>G60*E60</f>
        <v>0</v>
      </c>
      <c r="I60" s="1487">
        <f t="shared" si="0"/>
        <v>0</v>
      </c>
      <c r="J60" s="1487"/>
      <c r="K60" s="1487"/>
      <c r="L60" s="1488">
        <f t="shared" si="1"/>
        <v>0</v>
      </c>
    </row>
    <row r="61" spans="2:12" hidden="1">
      <c r="B61" s="1468"/>
      <c r="C61" s="520"/>
      <c r="D61" s="520"/>
      <c r="E61" s="835"/>
      <c r="F61" s="835"/>
      <c r="G61" s="835"/>
      <c r="H61" s="835"/>
      <c r="I61" s="835"/>
      <c r="J61" s="835"/>
      <c r="K61" s="835"/>
      <c r="L61" s="1489"/>
    </row>
    <row r="62" spans="2:12" hidden="1">
      <c r="B62" s="1490" t="s">
        <v>13709</v>
      </c>
      <c r="C62" s="785"/>
      <c r="D62" s="786" t="s">
        <v>13710</v>
      </c>
      <c r="E62" s="787"/>
      <c r="F62" s="787"/>
      <c r="G62" s="787"/>
      <c r="H62" s="787">
        <f>SUM(H63:H95)</f>
        <v>0</v>
      </c>
      <c r="I62" s="787">
        <f>SUM(I63:I95)</f>
        <v>0</v>
      </c>
      <c r="J62" s="787"/>
      <c r="K62" s="787"/>
      <c r="L62" s="1491">
        <f>SUM(L63:L95)</f>
        <v>0</v>
      </c>
    </row>
    <row r="63" spans="2:12" hidden="1">
      <c r="B63" s="1479" t="s">
        <v>13711</v>
      </c>
      <c r="C63" s="427"/>
      <c r="D63" s="427" t="s">
        <v>13712</v>
      </c>
      <c r="E63" s="1481"/>
      <c r="F63" s="1481" t="s">
        <v>912</v>
      </c>
      <c r="G63" s="1481"/>
      <c r="H63" s="1487">
        <f>G63*E63</f>
        <v>0</v>
      </c>
      <c r="I63" s="1487">
        <f t="shared" si="0"/>
        <v>0</v>
      </c>
      <c r="J63" s="1487"/>
      <c r="K63" s="1487"/>
      <c r="L63" s="1488">
        <f t="shared" si="1"/>
        <v>0</v>
      </c>
    </row>
    <row r="64" spans="2:12" hidden="1">
      <c r="B64" s="1475"/>
      <c r="C64" s="1420"/>
      <c r="D64" s="1476"/>
      <c r="E64" s="1477"/>
      <c r="F64" s="1477"/>
      <c r="G64" s="1477"/>
      <c r="H64" s="1477"/>
      <c r="I64" s="1477"/>
      <c r="J64" s="1477"/>
      <c r="K64" s="1477"/>
      <c r="L64" s="1478"/>
    </row>
    <row r="65" spans="2:12" hidden="1">
      <c r="B65" s="1479" t="s">
        <v>13713</v>
      </c>
      <c r="C65" s="427"/>
      <c r="D65" s="427" t="s">
        <v>13714</v>
      </c>
      <c r="E65" s="1481"/>
      <c r="F65" s="1481" t="s">
        <v>912</v>
      </c>
      <c r="G65" s="1481"/>
      <c r="H65" s="1487">
        <f>G65*E65</f>
        <v>0</v>
      </c>
      <c r="I65" s="1487">
        <f t="shared" si="0"/>
        <v>0</v>
      </c>
      <c r="J65" s="1487"/>
      <c r="K65" s="1487"/>
      <c r="L65" s="1488">
        <f t="shared" si="1"/>
        <v>0</v>
      </c>
    </row>
    <row r="66" spans="2:12" hidden="1">
      <c r="B66" s="1475"/>
      <c r="C66" s="1420"/>
      <c r="D66" s="1476"/>
      <c r="E66" s="1477"/>
      <c r="F66" s="1477"/>
      <c r="G66" s="1477"/>
      <c r="H66" s="1477"/>
      <c r="I66" s="1477"/>
      <c r="J66" s="1477"/>
      <c r="K66" s="1477"/>
      <c r="L66" s="1478"/>
    </row>
    <row r="67" spans="2:12" hidden="1">
      <c r="B67" s="1479" t="s">
        <v>13715</v>
      </c>
      <c r="C67" s="427"/>
      <c r="D67" s="427" t="s">
        <v>13716</v>
      </c>
      <c r="E67" s="1480"/>
      <c r="F67" s="1481"/>
      <c r="G67" s="1481"/>
      <c r="H67" s="1481"/>
      <c r="I67" s="1481"/>
      <c r="J67" s="1481"/>
      <c r="K67" s="1481"/>
      <c r="L67" s="1484"/>
    </row>
    <row r="68" spans="2:12" hidden="1">
      <c r="B68" s="1468" t="s">
        <v>13717</v>
      </c>
      <c r="C68" s="520"/>
      <c r="D68" s="566" t="s">
        <v>13718</v>
      </c>
      <c r="E68" s="835"/>
      <c r="F68" s="835" t="s">
        <v>912</v>
      </c>
      <c r="G68" s="835"/>
      <c r="H68" s="407">
        <f>G68*E68</f>
        <v>0</v>
      </c>
      <c r="I68" s="407">
        <f t="shared" si="0"/>
        <v>0</v>
      </c>
      <c r="J68" s="407"/>
      <c r="K68" s="407"/>
      <c r="L68" s="897">
        <f t="shared" si="1"/>
        <v>0</v>
      </c>
    </row>
    <row r="69" spans="2:12" hidden="1">
      <c r="B69" s="1468" t="s">
        <v>13719</v>
      </c>
      <c r="C69" s="520"/>
      <c r="D69" s="566" t="s">
        <v>13720</v>
      </c>
      <c r="E69" s="835"/>
      <c r="F69" s="835" t="s">
        <v>912</v>
      </c>
      <c r="G69" s="835"/>
      <c r="H69" s="407">
        <f t="shared" ref="H69:H75" si="4">G69*E69</f>
        <v>0</v>
      </c>
      <c r="I69" s="407">
        <f t="shared" si="0"/>
        <v>0</v>
      </c>
      <c r="J69" s="407"/>
      <c r="K69" s="407"/>
      <c r="L69" s="897">
        <f t="shared" si="1"/>
        <v>0</v>
      </c>
    </row>
    <row r="70" spans="2:12" hidden="1">
      <c r="B70" s="1468" t="s">
        <v>13721</v>
      </c>
      <c r="C70" s="520"/>
      <c r="D70" s="566" t="s">
        <v>13722</v>
      </c>
      <c r="E70" s="835"/>
      <c r="F70" s="835" t="s">
        <v>912</v>
      </c>
      <c r="G70" s="835"/>
      <c r="H70" s="407">
        <f t="shared" si="4"/>
        <v>0</v>
      </c>
      <c r="I70" s="407">
        <f t="shared" si="0"/>
        <v>0</v>
      </c>
      <c r="J70" s="407"/>
      <c r="K70" s="407"/>
      <c r="L70" s="897">
        <f t="shared" si="1"/>
        <v>0</v>
      </c>
    </row>
    <row r="71" spans="2:12" ht="15" hidden="1" customHeight="1">
      <c r="B71" s="1468" t="s">
        <v>13723</v>
      </c>
      <c r="C71" s="520"/>
      <c r="D71" s="566" t="s">
        <v>13724</v>
      </c>
      <c r="E71" s="835"/>
      <c r="F71" s="835" t="s">
        <v>912</v>
      </c>
      <c r="G71" s="835"/>
      <c r="H71" s="407">
        <f t="shared" si="4"/>
        <v>0</v>
      </c>
      <c r="I71" s="407">
        <f t="shared" si="0"/>
        <v>0</v>
      </c>
      <c r="J71" s="407"/>
      <c r="K71" s="407"/>
      <c r="L71" s="897">
        <f t="shared" si="1"/>
        <v>0</v>
      </c>
    </row>
    <row r="72" spans="2:12" ht="12.75" hidden="1" customHeight="1">
      <c r="B72" s="1468" t="s">
        <v>13725</v>
      </c>
      <c r="C72" s="520"/>
      <c r="D72" s="566" t="s">
        <v>13726</v>
      </c>
      <c r="E72" s="835"/>
      <c r="F72" s="835" t="s">
        <v>912</v>
      </c>
      <c r="G72" s="835"/>
      <c r="H72" s="407">
        <f t="shared" si="4"/>
        <v>0</v>
      </c>
      <c r="I72" s="407">
        <f t="shared" si="0"/>
        <v>0</v>
      </c>
      <c r="J72" s="407"/>
      <c r="K72" s="407"/>
      <c r="L72" s="897">
        <f t="shared" si="1"/>
        <v>0</v>
      </c>
    </row>
    <row r="73" spans="2:12" hidden="1">
      <c r="B73" s="1468" t="s">
        <v>13727</v>
      </c>
      <c r="C73" s="520"/>
      <c r="D73" s="566" t="s">
        <v>13728</v>
      </c>
      <c r="E73" s="835"/>
      <c r="F73" s="835" t="s">
        <v>912</v>
      </c>
      <c r="G73" s="835"/>
      <c r="H73" s="407">
        <f t="shared" si="4"/>
        <v>0</v>
      </c>
      <c r="I73" s="407">
        <f t="shared" si="0"/>
        <v>0</v>
      </c>
      <c r="J73" s="407"/>
      <c r="K73" s="407"/>
      <c r="L73" s="897">
        <f t="shared" si="1"/>
        <v>0</v>
      </c>
    </row>
    <row r="74" spans="2:12" hidden="1">
      <c r="B74" s="1468" t="s">
        <v>13729</v>
      </c>
      <c r="C74" s="520"/>
      <c r="D74" s="566" t="s">
        <v>13730</v>
      </c>
      <c r="E74" s="835"/>
      <c r="F74" s="835" t="s">
        <v>912</v>
      </c>
      <c r="G74" s="835"/>
      <c r="H74" s="407">
        <f t="shared" si="4"/>
        <v>0</v>
      </c>
      <c r="I74" s="407">
        <f t="shared" si="0"/>
        <v>0</v>
      </c>
      <c r="J74" s="407"/>
      <c r="K74" s="407"/>
      <c r="L74" s="897">
        <f t="shared" si="1"/>
        <v>0</v>
      </c>
    </row>
    <row r="75" spans="2:12" hidden="1">
      <c r="B75" s="1468" t="s">
        <v>13731</v>
      </c>
      <c r="C75" s="520"/>
      <c r="D75" s="566" t="s">
        <v>13732</v>
      </c>
      <c r="E75" s="835"/>
      <c r="F75" s="835" t="s">
        <v>912</v>
      </c>
      <c r="G75" s="835"/>
      <c r="H75" s="407">
        <f t="shared" si="4"/>
        <v>0</v>
      </c>
      <c r="I75" s="407">
        <f t="shared" si="0"/>
        <v>0</v>
      </c>
      <c r="J75" s="407"/>
      <c r="K75" s="407"/>
      <c r="L75" s="897">
        <f t="shared" si="1"/>
        <v>0</v>
      </c>
    </row>
    <row r="76" spans="2:12" hidden="1">
      <c r="B76" s="1475"/>
      <c r="C76" s="1420"/>
      <c r="D76" s="1476"/>
      <c r="E76" s="1477"/>
      <c r="F76" s="1477"/>
      <c r="G76" s="1477"/>
      <c r="H76" s="1477"/>
      <c r="I76" s="1477"/>
      <c r="J76" s="1477"/>
      <c r="K76" s="1477"/>
      <c r="L76" s="1478"/>
    </row>
    <row r="77" spans="2:12" hidden="1">
      <c r="B77" s="1479" t="s">
        <v>13733</v>
      </c>
      <c r="C77" s="427"/>
      <c r="D77" s="427" t="s">
        <v>13734</v>
      </c>
      <c r="E77" s="1480"/>
      <c r="F77" s="1481"/>
      <c r="G77" s="1487"/>
      <c r="H77" s="1487"/>
      <c r="I77" s="1487"/>
      <c r="J77" s="1487"/>
      <c r="K77" s="1487"/>
      <c r="L77" s="1488"/>
    </row>
    <row r="78" spans="2:12" hidden="1">
      <c r="B78" s="1468" t="s">
        <v>13735</v>
      </c>
      <c r="C78" s="520"/>
      <c r="D78" s="566" t="s">
        <v>13718</v>
      </c>
      <c r="E78" s="835"/>
      <c r="F78" s="835" t="s">
        <v>912</v>
      </c>
      <c r="G78" s="835"/>
      <c r="H78" s="407">
        <f>G78*E78</f>
        <v>0</v>
      </c>
      <c r="I78" s="407">
        <f t="shared" si="0"/>
        <v>0</v>
      </c>
      <c r="J78" s="407"/>
      <c r="K78" s="407"/>
      <c r="L78" s="897">
        <f t="shared" si="1"/>
        <v>0</v>
      </c>
    </row>
    <row r="79" spans="2:12" hidden="1">
      <c r="B79" s="1468" t="s">
        <v>13736</v>
      </c>
      <c r="C79" s="520"/>
      <c r="D79" s="566" t="s">
        <v>13720</v>
      </c>
      <c r="E79" s="835"/>
      <c r="F79" s="835" t="s">
        <v>912</v>
      </c>
      <c r="G79" s="835"/>
      <c r="H79" s="407">
        <f t="shared" ref="H79:H85" si="5">G79*E79</f>
        <v>0</v>
      </c>
      <c r="I79" s="407">
        <f t="shared" ref="I79:I103" si="6">H79*$I$12</f>
        <v>0</v>
      </c>
      <c r="J79" s="407"/>
      <c r="K79" s="407"/>
      <c r="L79" s="897">
        <f t="shared" ref="L79:L103" si="7">SUM(H79:I79)</f>
        <v>0</v>
      </c>
    </row>
    <row r="80" spans="2:12" s="963" customFormat="1" hidden="1">
      <c r="B80" s="1468" t="s">
        <v>13737</v>
      </c>
      <c r="C80" s="520"/>
      <c r="D80" s="566" t="s">
        <v>13722</v>
      </c>
      <c r="E80" s="835"/>
      <c r="F80" s="835" t="s">
        <v>912</v>
      </c>
      <c r="G80" s="835"/>
      <c r="H80" s="407">
        <f t="shared" si="5"/>
        <v>0</v>
      </c>
      <c r="I80" s="407">
        <f t="shared" si="6"/>
        <v>0</v>
      </c>
      <c r="J80" s="407"/>
      <c r="K80" s="407"/>
      <c r="L80" s="897">
        <f t="shared" si="7"/>
        <v>0</v>
      </c>
    </row>
    <row r="81" spans="2:12" s="963" customFormat="1" hidden="1">
      <c r="B81" s="1468" t="s">
        <v>13738</v>
      </c>
      <c r="C81" s="520"/>
      <c r="D81" s="566" t="s">
        <v>13724</v>
      </c>
      <c r="E81" s="835"/>
      <c r="F81" s="835" t="s">
        <v>912</v>
      </c>
      <c r="G81" s="835"/>
      <c r="H81" s="407">
        <f t="shared" si="5"/>
        <v>0</v>
      </c>
      <c r="I81" s="407">
        <f t="shared" si="6"/>
        <v>0</v>
      </c>
      <c r="J81" s="407"/>
      <c r="K81" s="407"/>
      <c r="L81" s="897">
        <f t="shared" si="7"/>
        <v>0</v>
      </c>
    </row>
    <row r="82" spans="2:12" hidden="1">
      <c r="B82" s="1468" t="s">
        <v>13739</v>
      </c>
      <c r="C82" s="520"/>
      <c r="D82" s="566" t="s">
        <v>13726</v>
      </c>
      <c r="E82" s="835"/>
      <c r="F82" s="835" t="s">
        <v>912</v>
      </c>
      <c r="G82" s="835"/>
      <c r="H82" s="407">
        <f t="shared" si="5"/>
        <v>0</v>
      </c>
      <c r="I82" s="407">
        <f t="shared" si="6"/>
        <v>0</v>
      </c>
      <c r="J82" s="407"/>
      <c r="K82" s="407"/>
      <c r="L82" s="897">
        <f t="shared" si="7"/>
        <v>0</v>
      </c>
    </row>
    <row r="83" spans="2:12" hidden="1">
      <c r="B83" s="1468" t="s">
        <v>13740</v>
      </c>
      <c r="C83" s="520"/>
      <c r="D83" s="566" t="s">
        <v>13728</v>
      </c>
      <c r="E83" s="835"/>
      <c r="F83" s="835" t="s">
        <v>912</v>
      </c>
      <c r="G83" s="835"/>
      <c r="H83" s="407">
        <f t="shared" si="5"/>
        <v>0</v>
      </c>
      <c r="I83" s="407">
        <f t="shared" si="6"/>
        <v>0</v>
      </c>
      <c r="J83" s="407"/>
      <c r="K83" s="407"/>
      <c r="L83" s="897">
        <f t="shared" si="7"/>
        <v>0</v>
      </c>
    </row>
    <row r="84" spans="2:12" hidden="1">
      <c r="B84" s="1468" t="s">
        <v>13741</v>
      </c>
      <c r="C84" s="520"/>
      <c r="D84" s="566" t="s">
        <v>13730</v>
      </c>
      <c r="E84" s="835"/>
      <c r="F84" s="835" t="s">
        <v>912</v>
      </c>
      <c r="G84" s="835"/>
      <c r="H84" s="407">
        <f t="shared" si="5"/>
        <v>0</v>
      </c>
      <c r="I84" s="407">
        <f t="shared" si="6"/>
        <v>0</v>
      </c>
      <c r="J84" s="407"/>
      <c r="K84" s="407"/>
      <c r="L84" s="897">
        <f t="shared" si="7"/>
        <v>0</v>
      </c>
    </row>
    <row r="85" spans="2:12" hidden="1">
      <c r="B85" s="1468" t="s">
        <v>13742</v>
      </c>
      <c r="C85" s="520"/>
      <c r="D85" s="566" t="s">
        <v>13732</v>
      </c>
      <c r="E85" s="835"/>
      <c r="F85" s="835" t="s">
        <v>912</v>
      </c>
      <c r="G85" s="835"/>
      <c r="H85" s="407">
        <f t="shared" si="5"/>
        <v>0</v>
      </c>
      <c r="I85" s="407">
        <f t="shared" si="6"/>
        <v>0</v>
      </c>
      <c r="J85" s="407"/>
      <c r="K85" s="407"/>
      <c r="L85" s="897">
        <f t="shared" si="7"/>
        <v>0</v>
      </c>
    </row>
    <row r="86" spans="2:12" hidden="1">
      <c r="B86" s="1475"/>
      <c r="C86" s="1420"/>
      <c r="D86" s="1476"/>
      <c r="E86" s="1477"/>
      <c r="F86" s="1477"/>
      <c r="G86" s="1477"/>
      <c r="H86" s="407"/>
      <c r="I86" s="407"/>
      <c r="J86" s="407"/>
      <c r="K86" s="407"/>
      <c r="L86" s="897"/>
    </row>
    <row r="87" spans="2:12" hidden="1">
      <c r="B87" s="1479" t="s">
        <v>13743</v>
      </c>
      <c r="C87" s="427"/>
      <c r="D87" s="427" t="s">
        <v>13744</v>
      </c>
      <c r="E87" s="1480"/>
      <c r="F87" s="1481"/>
      <c r="G87" s="1481"/>
      <c r="H87" s="1481"/>
      <c r="I87" s="1481"/>
      <c r="J87" s="1481"/>
      <c r="K87" s="1481"/>
      <c r="L87" s="1484"/>
    </row>
    <row r="88" spans="2:12" hidden="1">
      <c r="B88" s="1468" t="s">
        <v>13745</v>
      </c>
      <c r="C88" s="520"/>
      <c r="D88" s="566" t="s">
        <v>13718</v>
      </c>
      <c r="E88" s="835"/>
      <c r="F88" s="835" t="s">
        <v>912</v>
      </c>
      <c r="G88" s="835"/>
      <c r="H88" s="407">
        <f>G88*E88</f>
        <v>0</v>
      </c>
      <c r="I88" s="407">
        <f t="shared" si="6"/>
        <v>0</v>
      </c>
      <c r="J88" s="407"/>
      <c r="K88" s="407"/>
      <c r="L88" s="897">
        <f t="shared" si="7"/>
        <v>0</v>
      </c>
    </row>
    <row r="89" spans="2:12" hidden="1">
      <c r="B89" s="1468" t="s">
        <v>13746</v>
      </c>
      <c r="C89" s="520"/>
      <c r="D89" s="566" t="s">
        <v>13720</v>
      </c>
      <c r="E89" s="835"/>
      <c r="F89" s="835" t="s">
        <v>912</v>
      </c>
      <c r="G89" s="835"/>
      <c r="H89" s="407">
        <f t="shared" ref="H89:H95" si="8">G89*E89</f>
        <v>0</v>
      </c>
      <c r="I89" s="407">
        <f t="shared" si="6"/>
        <v>0</v>
      </c>
      <c r="J89" s="407"/>
      <c r="K89" s="407"/>
      <c r="L89" s="897">
        <f t="shared" si="7"/>
        <v>0</v>
      </c>
    </row>
    <row r="90" spans="2:12" hidden="1">
      <c r="B90" s="1468" t="s">
        <v>13747</v>
      </c>
      <c r="C90" s="520"/>
      <c r="D90" s="566" t="s">
        <v>13722</v>
      </c>
      <c r="E90" s="835"/>
      <c r="F90" s="835" t="s">
        <v>912</v>
      </c>
      <c r="G90" s="835"/>
      <c r="H90" s="407">
        <f t="shared" si="8"/>
        <v>0</v>
      </c>
      <c r="I90" s="407">
        <f t="shared" si="6"/>
        <v>0</v>
      </c>
      <c r="J90" s="407"/>
      <c r="K90" s="407"/>
      <c r="L90" s="897">
        <f t="shared" si="7"/>
        <v>0</v>
      </c>
    </row>
    <row r="91" spans="2:12" hidden="1">
      <c r="B91" s="1468" t="s">
        <v>13748</v>
      </c>
      <c r="C91" s="520"/>
      <c r="D91" s="566" t="s">
        <v>13724</v>
      </c>
      <c r="E91" s="835"/>
      <c r="F91" s="835" t="s">
        <v>912</v>
      </c>
      <c r="G91" s="835"/>
      <c r="H91" s="407">
        <f t="shared" si="8"/>
        <v>0</v>
      </c>
      <c r="I91" s="407">
        <f t="shared" si="6"/>
        <v>0</v>
      </c>
      <c r="J91" s="407"/>
      <c r="K91" s="407"/>
      <c r="L91" s="897">
        <f t="shared" si="7"/>
        <v>0</v>
      </c>
    </row>
    <row r="92" spans="2:12" hidden="1">
      <c r="B92" s="1468" t="s">
        <v>13749</v>
      </c>
      <c r="C92" s="520"/>
      <c r="D92" s="566" t="s">
        <v>13726</v>
      </c>
      <c r="E92" s="835"/>
      <c r="F92" s="835" t="s">
        <v>912</v>
      </c>
      <c r="G92" s="835"/>
      <c r="H92" s="407">
        <f t="shared" si="8"/>
        <v>0</v>
      </c>
      <c r="I92" s="407">
        <f t="shared" si="6"/>
        <v>0</v>
      </c>
      <c r="J92" s="407"/>
      <c r="K92" s="407"/>
      <c r="L92" s="897">
        <f t="shared" si="7"/>
        <v>0</v>
      </c>
    </row>
    <row r="93" spans="2:12" hidden="1">
      <c r="B93" s="1468" t="s">
        <v>13750</v>
      </c>
      <c r="C93" s="520"/>
      <c r="D93" s="566" t="s">
        <v>13728</v>
      </c>
      <c r="E93" s="835"/>
      <c r="F93" s="835" t="s">
        <v>912</v>
      </c>
      <c r="G93" s="835"/>
      <c r="H93" s="407">
        <f t="shared" si="8"/>
        <v>0</v>
      </c>
      <c r="I93" s="407">
        <f t="shared" si="6"/>
        <v>0</v>
      </c>
      <c r="J93" s="407"/>
      <c r="K93" s="407"/>
      <c r="L93" s="897">
        <f t="shared" si="7"/>
        <v>0</v>
      </c>
    </row>
    <row r="94" spans="2:12" hidden="1">
      <c r="B94" s="1468" t="s">
        <v>13751</v>
      </c>
      <c r="C94" s="520"/>
      <c r="D94" s="566" t="s">
        <v>13752</v>
      </c>
      <c r="E94" s="835"/>
      <c r="F94" s="835" t="s">
        <v>912</v>
      </c>
      <c r="G94" s="835"/>
      <c r="H94" s="407">
        <f t="shared" si="8"/>
        <v>0</v>
      </c>
      <c r="I94" s="407">
        <f t="shared" si="6"/>
        <v>0</v>
      </c>
      <c r="J94" s="407"/>
      <c r="K94" s="407"/>
      <c r="L94" s="897">
        <f t="shared" si="7"/>
        <v>0</v>
      </c>
    </row>
    <row r="95" spans="2:12" hidden="1">
      <c r="B95" s="1468" t="s">
        <v>13753</v>
      </c>
      <c r="C95" s="520"/>
      <c r="D95" s="566" t="s">
        <v>13732</v>
      </c>
      <c r="E95" s="835"/>
      <c r="F95" s="835" t="s">
        <v>912</v>
      </c>
      <c r="G95" s="835"/>
      <c r="H95" s="407">
        <f t="shared" si="8"/>
        <v>0</v>
      </c>
      <c r="I95" s="407">
        <f t="shared" si="6"/>
        <v>0</v>
      </c>
      <c r="J95" s="407"/>
      <c r="K95" s="407"/>
      <c r="L95" s="897">
        <f t="shared" si="7"/>
        <v>0</v>
      </c>
    </row>
    <row r="96" spans="2:12" hidden="1">
      <c r="B96" s="1468"/>
      <c r="C96" s="520"/>
      <c r="D96" s="566"/>
      <c r="E96" s="835"/>
      <c r="F96" s="835"/>
      <c r="G96" s="835"/>
      <c r="H96" s="835"/>
      <c r="I96" s="835"/>
      <c r="J96" s="835"/>
      <c r="K96" s="835"/>
      <c r="L96" s="1489"/>
    </row>
    <row r="97" spans="2:12" hidden="1">
      <c r="B97" s="1490" t="s">
        <v>13754</v>
      </c>
      <c r="C97" s="785"/>
      <c r="D97" s="786" t="s">
        <v>13755</v>
      </c>
      <c r="E97" s="787"/>
      <c r="F97" s="787" t="s">
        <v>912</v>
      </c>
      <c r="G97" s="787"/>
      <c r="H97" s="2313">
        <f>G97*E97</f>
        <v>0</v>
      </c>
      <c r="I97" s="2313">
        <f>H97*$I$12</f>
        <v>0</v>
      </c>
      <c r="J97" s="2313"/>
      <c r="K97" s="2313"/>
      <c r="L97" s="2314">
        <f t="shared" si="7"/>
        <v>0</v>
      </c>
    </row>
    <row r="98" spans="2:12" hidden="1">
      <c r="B98" s="1468"/>
      <c r="C98" s="520"/>
      <c r="D98" s="520"/>
      <c r="E98" s="835"/>
      <c r="F98" s="835"/>
      <c r="G98" s="835"/>
      <c r="H98" s="835"/>
      <c r="I98" s="835"/>
      <c r="J98" s="835"/>
      <c r="K98" s="835"/>
      <c r="L98" s="1489"/>
    </row>
    <row r="99" spans="2:12" hidden="1">
      <c r="B99" s="1490" t="s">
        <v>13756</v>
      </c>
      <c r="C99" s="785"/>
      <c r="D99" s="786" t="s">
        <v>13757</v>
      </c>
      <c r="E99" s="787"/>
      <c r="F99" s="787" t="s">
        <v>912</v>
      </c>
      <c r="G99" s="787"/>
      <c r="H99" s="2313">
        <f>G99*E99</f>
        <v>0</v>
      </c>
      <c r="I99" s="2313">
        <f t="shared" si="6"/>
        <v>0</v>
      </c>
      <c r="J99" s="2313"/>
      <c r="K99" s="2313"/>
      <c r="L99" s="2314">
        <f t="shared" si="7"/>
        <v>0</v>
      </c>
    </row>
    <row r="100" spans="2:12" hidden="1">
      <c r="B100" s="1468"/>
      <c r="C100" s="520"/>
      <c r="D100" s="520"/>
      <c r="E100" s="835"/>
      <c r="F100" s="835"/>
      <c r="G100" s="835"/>
      <c r="H100" s="835"/>
      <c r="I100" s="835"/>
      <c r="J100" s="835"/>
      <c r="K100" s="835"/>
      <c r="L100" s="1489"/>
    </row>
    <row r="101" spans="2:12" hidden="1">
      <c r="B101" s="1490" t="s">
        <v>13758</v>
      </c>
      <c r="C101" s="785"/>
      <c r="D101" s="786" t="s">
        <v>13759</v>
      </c>
      <c r="E101" s="787"/>
      <c r="F101" s="787" t="s">
        <v>912</v>
      </c>
      <c r="G101" s="787"/>
      <c r="H101" s="2313">
        <f>G101*E101</f>
        <v>0</v>
      </c>
      <c r="I101" s="2313">
        <f t="shared" si="6"/>
        <v>0</v>
      </c>
      <c r="J101" s="2313"/>
      <c r="K101" s="2313"/>
      <c r="L101" s="2314">
        <f t="shared" si="7"/>
        <v>0</v>
      </c>
    </row>
    <row r="102" spans="2:12" hidden="1">
      <c r="B102" s="1468"/>
      <c r="C102" s="520"/>
      <c r="D102" s="520"/>
      <c r="E102" s="835"/>
      <c r="F102" s="835"/>
      <c r="G102" s="835"/>
      <c r="H102" s="835"/>
      <c r="I102" s="835"/>
      <c r="J102" s="835"/>
      <c r="K102" s="835"/>
      <c r="L102" s="1489"/>
    </row>
    <row r="103" spans="2:12" hidden="1">
      <c r="B103" s="1490" t="s">
        <v>13760</v>
      </c>
      <c r="C103" s="785"/>
      <c r="D103" s="786" t="s">
        <v>13761</v>
      </c>
      <c r="E103" s="787"/>
      <c r="F103" s="787" t="s">
        <v>912</v>
      </c>
      <c r="G103" s="787"/>
      <c r="H103" s="2313">
        <f>G103*E103</f>
        <v>0</v>
      </c>
      <c r="I103" s="2313">
        <f t="shared" si="6"/>
        <v>0</v>
      </c>
      <c r="J103" s="2313"/>
      <c r="K103" s="2313"/>
      <c r="L103" s="2314">
        <f t="shared" si="7"/>
        <v>0</v>
      </c>
    </row>
    <row r="104" spans="2:12" hidden="1">
      <c r="B104" s="1468"/>
      <c r="C104" s="520"/>
      <c r="D104" s="520"/>
      <c r="E104" s="835"/>
      <c r="F104" s="835"/>
      <c r="G104" s="835"/>
      <c r="H104" s="835"/>
      <c r="I104" s="835"/>
      <c r="J104" s="835"/>
      <c r="K104" s="835"/>
      <c r="L104" s="1489"/>
    </row>
    <row r="105" spans="2:12" ht="15" customHeight="1">
      <c r="B105" s="1492" t="s">
        <v>144</v>
      </c>
      <c r="C105" s="2509" t="s">
        <v>145</v>
      </c>
      <c r="D105" s="2509"/>
      <c r="E105" s="2509"/>
      <c r="F105" s="2509"/>
      <c r="G105" s="2509"/>
      <c r="H105" s="2509"/>
      <c r="I105" s="2509"/>
      <c r="J105" s="2509"/>
      <c r="K105" s="2509"/>
      <c r="L105" s="2510"/>
    </row>
    <row r="106" spans="2:12" ht="27" customHeight="1">
      <c r="B106" s="778" t="s">
        <v>259</v>
      </c>
      <c r="C106" s="779" t="s">
        <v>260</v>
      </c>
      <c r="D106" s="779" t="s">
        <v>131</v>
      </c>
      <c r="E106" s="774"/>
      <c r="F106" s="774"/>
      <c r="G106" s="774"/>
      <c r="H106" s="774"/>
      <c r="I106" s="1440"/>
      <c r="J106" s="1440"/>
      <c r="K106" s="1493"/>
      <c r="L106" s="1494"/>
    </row>
    <row r="107" spans="2:12">
      <c r="B107" s="782" t="s">
        <v>1224</v>
      </c>
      <c r="C107" s="782"/>
      <c r="D107" s="783" t="s">
        <v>1225</v>
      </c>
      <c r="E107" s="784"/>
      <c r="F107" s="784"/>
      <c r="G107" s="784"/>
      <c r="H107" s="784"/>
      <c r="I107" s="784"/>
      <c r="J107" s="784"/>
      <c r="K107" s="784"/>
      <c r="L107" s="784"/>
    </row>
    <row r="108" spans="2:12">
      <c r="B108" s="782" t="s">
        <v>220</v>
      </c>
      <c r="C108" s="782"/>
      <c r="D108" s="783" t="s">
        <v>221</v>
      </c>
      <c r="E108" s="784"/>
      <c r="F108" s="784"/>
      <c r="G108" s="784"/>
      <c r="H108" s="784"/>
      <c r="I108" s="784"/>
      <c r="J108" s="784"/>
      <c r="K108" s="784"/>
      <c r="L108" s="784"/>
    </row>
    <row r="109" spans="2:12" s="1271" customFormat="1" ht="13.5" thickBot="1">
      <c r="B109" s="1495" t="s">
        <v>1226</v>
      </c>
      <c r="C109" s="1496"/>
      <c r="D109" s="2315" t="s">
        <v>5188</v>
      </c>
      <c r="E109" s="1497"/>
      <c r="F109" s="1497"/>
      <c r="G109" s="1498"/>
      <c r="H109" s="1498"/>
      <c r="I109" s="1499"/>
      <c r="J109" s="1499"/>
      <c r="K109" s="1499"/>
      <c r="L109" s="1499"/>
    </row>
    <row r="110" spans="2:12" s="2172" customFormat="1" ht="13.5" thickBot="1">
      <c r="B110" s="2167"/>
      <c r="C110" s="2168"/>
      <c r="D110" s="2298" t="s">
        <v>1230</v>
      </c>
      <c r="E110" s="2169"/>
      <c r="F110" s="2169"/>
      <c r="G110" s="2169"/>
      <c r="H110" s="2169"/>
      <c r="I110" s="2169"/>
      <c r="J110" s="2169"/>
      <c r="K110" s="2170">
        <f>H112</f>
        <v>50</v>
      </c>
      <c r="L110" s="2171" t="s">
        <v>13507</v>
      </c>
    </row>
    <row r="111" spans="2:12" s="307" customFormat="1" ht="32.450000000000003" customHeight="1">
      <c r="B111" s="520"/>
      <c r="C111" s="520"/>
      <c r="D111" s="835" t="s">
        <v>13762</v>
      </c>
      <c r="E111" s="835" t="s">
        <v>13763</v>
      </c>
      <c r="F111" s="835" t="s">
        <v>13764</v>
      </c>
      <c r="G111" s="1297" t="s">
        <v>13765</v>
      </c>
      <c r="H111" s="407" t="s">
        <v>13766</v>
      </c>
      <c r="I111" s="847"/>
      <c r="J111" s="847"/>
      <c r="K111" s="847"/>
      <c r="L111" s="847"/>
    </row>
    <row r="112" spans="2:12" ht="16.5" customHeight="1">
      <c r="B112" s="1500"/>
      <c r="C112" s="1500"/>
      <c r="D112" s="839" t="s">
        <v>13767</v>
      </c>
      <c r="E112" s="839" t="s">
        <v>13767</v>
      </c>
      <c r="F112" s="839">
        <v>15</v>
      </c>
      <c r="G112" s="839">
        <v>3</v>
      </c>
      <c r="H112" s="1501">
        <v>50</v>
      </c>
      <c r="I112" s="847"/>
      <c r="J112" s="1502"/>
      <c r="K112" s="847"/>
      <c r="L112" s="1502"/>
    </row>
    <row r="113" spans="2:13" s="155" customFormat="1" ht="13.5" thickBot="1">
      <c r="B113" s="1500"/>
      <c r="C113" s="1500"/>
      <c r="D113" s="2316"/>
      <c r="E113" s="839"/>
      <c r="F113" s="839"/>
      <c r="G113" s="839"/>
      <c r="H113" s="1501"/>
      <c r="I113" s="847"/>
      <c r="J113" s="847"/>
      <c r="K113" s="847"/>
      <c r="L113" s="847"/>
    </row>
    <row r="114" spans="2:13" s="1275" customFormat="1" ht="32.1" customHeight="1" thickBot="1">
      <c r="B114" s="1503"/>
      <c r="C114" s="1504"/>
      <c r="D114" s="2297" t="s">
        <v>1233</v>
      </c>
      <c r="E114" s="1505"/>
      <c r="F114" s="1505"/>
      <c r="G114" s="1506"/>
      <c r="H114" s="1506"/>
      <c r="I114" s="1506"/>
      <c r="J114" s="1506"/>
      <c r="K114" s="1507">
        <f>H116</f>
        <v>45</v>
      </c>
      <c r="L114" s="1508" t="s">
        <v>13507</v>
      </c>
    </row>
    <row r="115" spans="2:13" s="307" customFormat="1" ht="23.45" customHeight="1">
      <c r="B115" s="520"/>
      <c r="C115" s="520"/>
      <c r="D115" s="835" t="s">
        <v>13762</v>
      </c>
      <c r="E115" s="835" t="s">
        <v>13763</v>
      </c>
      <c r="F115" s="835" t="s">
        <v>13764</v>
      </c>
      <c r="G115" s="1297" t="s">
        <v>13765</v>
      </c>
      <c r="H115" s="407" t="s">
        <v>13766</v>
      </c>
      <c r="I115" s="407"/>
      <c r="J115" s="407"/>
      <c r="K115" s="407"/>
      <c r="L115" s="407"/>
    </row>
    <row r="116" spans="2:13" ht="15.75" customHeight="1">
      <c r="B116" s="1500"/>
      <c r="C116" s="1500"/>
      <c r="D116" s="839" t="s">
        <v>13767</v>
      </c>
      <c r="E116" s="839" t="s">
        <v>13767</v>
      </c>
      <c r="F116" s="839">
        <v>15</v>
      </c>
      <c r="G116" s="1501">
        <v>3</v>
      </c>
      <c r="H116" s="847">
        <f>F116*G116</f>
        <v>45</v>
      </c>
      <c r="I116" s="847"/>
      <c r="J116" s="847"/>
      <c r="K116" s="847"/>
      <c r="L116" s="847"/>
    </row>
    <row r="117" spans="2:13" ht="16.5" customHeight="1">
      <c r="B117" s="1500"/>
      <c r="C117" s="1500"/>
      <c r="D117" s="2317"/>
      <c r="E117" s="839"/>
      <c r="F117" s="839"/>
      <c r="G117" s="839"/>
      <c r="H117" s="1501"/>
      <c r="I117" s="847"/>
      <c r="J117" s="1502"/>
      <c r="K117" s="847"/>
      <c r="L117" s="1502"/>
    </row>
    <row r="118" spans="2:13" s="1271" customFormat="1">
      <c r="B118" s="1495" t="s">
        <v>12222</v>
      </c>
      <c r="C118" s="1496"/>
      <c r="D118" s="2315" t="s">
        <v>13768</v>
      </c>
      <c r="E118" s="1497"/>
      <c r="F118" s="1497"/>
      <c r="G118" s="1498"/>
      <c r="H118" s="1498"/>
      <c r="I118" s="1509"/>
      <c r="J118" s="1509"/>
      <c r="K118" s="1509"/>
      <c r="L118" s="1509"/>
    </row>
    <row r="119" spans="2:13" s="1271" customFormat="1" ht="13.5" thickBot="1">
      <c r="B119" s="1495" t="s">
        <v>1234</v>
      </c>
      <c r="C119" s="1496"/>
      <c r="D119" s="2315" t="s">
        <v>5194</v>
      </c>
      <c r="E119" s="1497"/>
      <c r="F119" s="1497"/>
      <c r="G119" s="1498"/>
      <c r="H119" s="1498"/>
      <c r="I119" s="1509"/>
      <c r="J119" s="1509"/>
      <c r="K119" s="1509"/>
      <c r="L119" s="1509"/>
    </row>
    <row r="120" spans="2:13" s="2172" customFormat="1" ht="25.5" thickBot="1">
      <c r="B120" s="2524"/>
      <c r="C120" s="2525"/>
      <c r="D120" s="2298" t="s">
        <v>13769</v>
      </c>
      <c r="E120" s="2169"/>
      <c r="F120" s="2169"/>
      <c r="G120" s="2173"/>
      <c r="H120" s="2173"/>
      <c r="I120" s="2173"/>
      <c r="J120" s="2173"/>
      <c r="K120" s="2170">
        <f>G122</f>
        <v>12</v>
      </c>
      <c r="L120" s="2171" t="s">
        <v>13507</v>
      </c>
      <c r="M120" s="2172" t="s">
        <v>13770</v>
      </c>
    </row>
    <row r="121" spans="2:13" s="307" customFormat="1" ht="29.25" customHeight="1">
      <c r="B121" s="520"/>
      <c r="C121" s="520"/>
      <c r="D121" s="2318"/>
      <c r="E121" s="835" t="s">
        <v>13205</v>
      </c>
      <c r="F121" s="835"/>
      <c r="G121" s="835" t="s">
        <v>13379</v>
      </c>
      <c r="H121" s="1510"/>
      <c r="I121" s="407"/>
      <c r="J121" s="407"/>
      <c r="K121" s="407"/>
      <c r="L121" s="407"/>
    </row>
    <row r="122" spans="2:13" ht="29.25" customHeight="1">
      <c r="B122" s="1500"/>
      <c r="C122" s="1500"/>
      <c r="D122" s="2317"/>
      <c r="E122" s="839" t="s">
        <v>13771</v>
      </c>
      <c r="F122" s="839"/>
      <c r="G122" s="839">
        <v>12</v>
      </c>
      <c r="H122" s="1511"/>
      <c r="I122" s="847"/>
      <c r="J122" s="847"/>
      <c r="K122" s="847"/>
      <c r="L122" s="847"/>
    </row>
    <row r="123" spans="2:13" ht="29.25" customHeight="1" thickBot="1">
      <c r="B123" s="1500"/>
      <c r="C123" s="1500"/>
      <c r="D123" s="2317"/>
      <c r="E123" s="839"/>
      <c r="F123" s="839"/>
      <c r="G123" s="839"/>
      <c r="H123" s="1511"/>
      <c r="I123" s="847"/>
      <c r="J123" s="847"/>
      <c r="K123" s="847"/>
      <c r="L123" s="847"/>
    </row>
    <row r="124" spans="2:13" s="2172" customFormat="1" ht="25.5" thickBot="1">
      <c r="B124" s="2524"/>
      <c r="C124" s="2525"/>
      <c r="D124" s="2298" t="s">
        <v>13772</v>
      </c>
      <c r="E124" s="2169"/>
      <c r="F124" s="2169"/>
      <c r="G124" s="2173"/>
      <c r="H124" s="2173"/>
      <c r="I124" s="2173"/>
      <c r="J124" s="2173"/>
      <c r="K124" s="2170">
        <f>G125</f>
        <v>110</v>
      </c>
      <c r="L124" s="2171" t="s">
        <v>13507</v>
      </c>
    </row>
    <row r="125" spans="2:13">
      <c r="B125" s="1500"/>
      <c r="C125" s="1500"/>
      <c r="D125" s="2317"/>
      <c r="E125" s="839" t="s">
        <v>13771</v>
      </c>
      <c r="F125" s="839"/>
      <c r="G125" s="839">
        <v>110</v>
      </c>
      <c r="H125" s="1501"/>
      <c r="I125" s="847"/>
      <c r="J125" s="1502"/>
      <c r="K125" s="847"/>
      <c r="L125" s="1502"/>
    </row>
    <row r="126" spans="2:13" s="307" customFormat="1">
      <c r="B126" s="520"/>
      <c r="C126" s="520"/>
      <c r="D126" s="2316"/>
      <c r="E126" s="835"/>
      <c r="F126" s="835"/>
      <c r="G126" s="835"/>
      <c r="H126" s="1297"/>
      <c r="I126" s="407"/>
      <c r="J126" s="1298"/>
      <c r="K126" s="407"/>
      <c r="L126" s="1298"/>
    </row>
    <row r="127" spans="2:13" s="1271" customFormat="1" ht="13.5" thickBot="1">
      <c r="B127" s="1495" t="s">
        <v>1242</v>
      </c>
      <c r="C127" s="1496"/>
      <c r="D127" s="2315" t="s">
        <v>5203</v>
      </c>
      <c r="E127" s="1497"/>
      <c r="F127" s="1497"/>
      <c r="G127" s="1498"/>
      <c r="H127" s="1498"/>
      <c r="I127" s="1509"/>
      <c r="J127" s="1509"/>
      <c r="K127" s="1509"/>
      <c r="L127" s="1509"/>
    </row>
    <row r="128" spans="2:13" s="1275" customFormat="1" ht="38.1" thickBot="1">
      <c r="B128" s="2522"/>
      <c r="C128" s="2523"/>
      <c r="D128" s="2297" t="s">
        <v>13773</v>
      </c>
      <c r="E128" s="1505"/>
      <c r="F128" s="1505"/>
      <c r="G128" s="1506"/>
      <c r="H128" s="1506"/>
      <c r="I128" s="1506"/>
      <c r="J128" s="1506"/>
      <c r="K128" s="1507">
        <f>SUM(G130:G132)</f>
        <v>5</v>
      </c>
      <c r="L128" s="1508" t="s">
        <v>13516</v>
      </c>
    </row>
    <row r="129" spans="2:12" s="307" customFormat="1" ht="15.75" customHeight="1">
      <c r="B129" s="520"/>
      <c r="C129" s="520"/>
      <c r="D129" s="835" t="s">
        <v>13774</v>
      </c>
      <c r="E129" s="835" t="s">
        <v>13205</v>
      </c>
      <c r="F129" s="835"/>
      <c r="G129" s="835" t="s">
        <v>6222</v>
      </c>
      <c r="H129" s="1297"/>
      <c r="I129" s="407"/>
      <c r="J129" s="407"/>
      <c r="K129" s="407"/>
      <c r="L129" s="407"/>
    </row>
    <row r="130" spans="2:12" ht="15.75" customHeight="1">
      <c r="B130" s="1500"/>
      <c r="C130" s="1500"/>
      <c r="D130" s="835" t="s">
        <v>13775</v>
      </c>
      <c r="E130" s="839" t="s">
        <v>13771</v>
      </c>
      <c r="F130" s="839"/>
      <c r="G130" s="839">
        <v>5</v>
      </c>
      <c r="H130" s="1501"/>
      <c r="I130" s="847"/>
      <c r="J130" s="847"/>
      <c r="K130" s="847"/>
      <c r="L130" s="847"/>
    </row>
    <row r="131" spans="2:12" ht="15.75" customHeight="1">
      <c r="B131" s="1500"/>
      <c r="C131" s="1500"/>
      <c r="D131" s="2316"/>
      <c r="E131" s="839"/>
      <c r="F131" s="839"/>
      <c r="G131" s="839"/>
      <c r="H131" s="1501"/>
      <c r="I131" s="847"/>
      <c r="J131" s="1502"/>
      <c r="K131" s="847"/>
      <c r="L131" s="1502"/>
    </row>
    <row r="132" spans="2:12" ht="24" customHeight="1" thickBot="1">
      <c r="B132" s="1500"/>
      <c r="C132" s="1500"/>
      <c r="D132" s="2316"/>
      <c r="E132" s="839"/>
      <c r="F132" s="839"/>
      <c r="G132" s="839"/>
      <c r="H132" s="1501"/>
      <c r="I132" s="847"/>
      <c r="J132" s="1502"/>
      <c r="K132" s="847"/>
      <c r="L132" s="1502"/>
    </row>
    <row r="133" spans="2:12" s="1275" customFormat="1" ht="13.5" thickBot="1">
      <c r="B133" s="2522"/>
      <c r="C133" s="2523"/>
      <c r="D133" s="2297" t="s">
        <v>13776</v>
      </c>
      <c r="E133" s="1505"/>
      <c r="F133" s="1505"/>
      <c r="G133" s="1506"/>
      <c r="H133" s="1506"/>
      <c r="I133" s="1506"/>
      <c r="J133" s="1506"/>
      <c r="K133" s="1507">
        <f>G135</f>
        <v>5</v>
      </c>
      <c r="L133" s="1508" t="s">
        <v>13516</v>
      </c>
    </row>
    <row r="134" spans="2:12" s="307" customFormat="1" ht="15.75" customHeight="1">
      <c r="B134" s="520"/>
      <c r="C134" s="520"/>
      <c r="D134" s="835" t="s">
        <v>13774</v>
      </c>
      <c r="E134" s="835" t="s">
        <v>13205</v>
      </c>
      <c r="F134" s="835"/>
      <c r="G134" s="835" t="s">
        <v>6222</v>
      </c>
      <c r="H134" s="1297"/>
      <c r="I134" s="407"/>
      <c r="J134" s="407"/>
      <c r="K134" s="407"/>
      <c r="L134" s="407"/>
    </row>
    <row r="135" spans="2:12" ht="15.75" customHeight="1">
      <c r="B135" s="1500"/>
      <c r="C135" s="1500"/>
      <c r="D135" s="2316"/>
      <c r="E135" s="839" t="s">
        <v>13771</v>
      </c>
      <c r="F135" s="839"/>
      <c r="G135" s="839">
        <v>5</v>
      </c>
      <c r="H135" s="1501"/>
      <c r="I135" s="847"/>
      <c r="J135" s="1502"/>
      <c r="K135" s="847"/>
      <c r="L135" s="1502"/>
    </row>
    <row r="136" spans="2:12" ht="15.75" customHeight="1">
      <c r="B136" s="1500"/>
      <c r="C136" s="1500"/>
      <c r="D136" s="2319"/>
      <c r="E136" s="839"/>
      <c r="F136" s="839"/>
      <c r="G136" s="839"/>
      <c r="H136" s="1501"/>
      <c r="I136" s="847"/>
      <c r="J136" s="847"/>
      <c r="K136" s="847"/>
      <c r="L136" s="847"/>
    </row>
    <row r="137" spans="2:12" s="1271" customFormat="1" ht="13.5" thickBot="1">
      <c r="B137" s="1495" t="s">
        <v>1250</v>
      </c>
      <c r="C137" s="1496"/>
      <c r="D137" s="2315" t="s">
        <v>5222</v>
      </c>
      <c r="E137" s="1497"/>
      <c r="F137" s="1497"/>
      <c r="G137" s="1498"/>
      <c r="H137" s="1498"/>
      <c r="I137" s="1509"/>
      <c r="J137" s="1509"/>
      <c r="K137" s="1509"/>
      <c r="L137" s="1509"/>
    </row>
    <row r="138" spans="2:12" s="1275" customFormat="1" ht="13.5" thickBot="1">
      <c r="B138" s="2522"/>
      <c r="C138" s="2523"/>
      <c r="D138" s="2297" t="s">
        <v>5224</v>
      </c>
      <c r="E138" s="1505"/>
      <c r="F138" s="1505"/>
      <c r="G138" s="1506"/>
      <c r="H138" s="1506"/>
      <c r="I138" s="1506"/>
      <c r="J138" s="1506"/>
      <c r="K138" s="1507">
        <f>G140</f>
        <v>4</v>
      </c>
      <c r="L138" s="1508" t="s">
        <v>13516</v>
      </c>
    </row>
    <row r="139" spans="2:12" s="307" customFormat="1">
      <c r="B139" s="520"/>
      <c r="C139" s="520"/>
      <c r="D139" s="835" t="s">
        <v>13774</v>
      </c>
      <c r="E139" s="835" t="s">
        <v>13205</v>
      </c>
      <c r="F139" s="835"/>
      <c r="G139" s="835" t="s">
        <v>6222</v>
      </c>
      <c r="H139" s="1297"/>
      <c r="I139" s="407"/>
      <c r="J139" s="407"/>
      <c r="K139" s="407"/>
      <c r="L139" s="407"/>
    </row>
    <row r="140" spans="2:12" ht="15.75" customHeight="1">
      <c r="B140" s="1500"/>
      <c r="C140" s="1500"/>
      <c r="D140" s="2317" t="s">
        <v>13777</v>
      </c>
      <c r="E140" s="839" t="s">
        <v>13771</v>
      </c>
      <c r="F140" s="839"/>
      <c r="G140" s="839">
        <v>4</v>
      </c>
      <c r="H140" s="1501"/>
      <c r="I140" s="847"/>
      <c r="J140" s="847"/>
      <c r="K140" s="847"/>
      <c r="L140" s="847"/>
    </row>
    <row r="141" spans="2:12" ht="16.350000000000001" customHeight="1" thickBot="1">
      <c r="B141" s="1500"/>
      <c r="C141" s="1500"/>
      <c r="D141" s="2317"/>
      <c r="E141" s="839"/>
      <c r="F141" s="839"/>
      <c r="G141" s="839"/>
      <c r="H141" s="1501"/>
      <c r="I141" s="847"/>
      <c r="J141" s="847"/>
      <c r="K141" s="847"/>
      <c r="L141" s="847"/>
    </row>
    <row r="142" spans="2:12" s="1275" customFormat="1" ht="13.5" thickBot="1">
      <c r="B142" s="2522"/>
      <c r="C142" s="2523"/>
      <c r="D142" s="2297" t="s">
        <v>13778</v>
      </c>
      <c r="E142" s="1505"/>
      <c r="F142" s="1505"/>
      <c r="G142" s="1506"/>
      <c r="H142" s="1506"/>
      <c r="I142" s="1506"/>
      <c r="J142" s="1506"/>
      <c r="K142" s="1507">
        <f>G144</f>
        <v>3</v>
      </c>
      <c r="L142" s="1508" t="s">
        <v>13516</v>
      </c>
    </row>
    <row r="143" spans="2:12" s="307" customFormat="1">
      <c r="B143" s="520"/>
      <c r="C143" s="520"/>
      <c r="D143" s="835" t="s">
        <v>13774</v>
      </c>
      <c r="E143" s="835" t="s">
        <v>13205</v>
      </c>
      <c r="F143" s="835"/>
      <c r="G143" s="835" t="s">
        <v>6222</v>
      </c>
      <c r="H143" s="1297"/>
      <c r="I143" s="407"/>
      <c r="J143" s="407"/>
      <c r="K143" s="407"/>
      <c r="L143" s="407"/>
    </row>
    <row r="144" spans="2:12" ht="15.75" customHeight="1">
      <c r="B144" s="1500"/>
      <c r="C144" s="1500"/>
      <c r="D144" s="2317" t="s">
        <v>13777</v>
      </c>
      <c r="E144" s="839" t="s">
        <v>13771</v>
      </c>
      <c r="F144" s="839"/>
      <c r="G144" s="839">
        <v>3</v>
      </c>
      <c r="H144" s="1501"/>
      <c r="I144" s="847"/>
      <c r="J144" s="847"/>
      <c r="K144" s="847"/>
      <c r="L144" s="847"/>
    </row>
    <row r="145" spans="2:12" ht="15.75" customHeight="1" thickBot="1">
      <c r="B145" s="1500"/>
      <c r="C145" s="1500"/>
      <c r="D145" s="2317"/>
      <c r="E145" s="839"/>
      <c r="F145" s="839"/>
      <c r="G145" s="839"/>
      <c r="H145" s="1501"/>
      <c r="I145" s="847"/>
      <c r="J145" s="847"/>
      <c r="K145" s="847"/>
      <c r="L145" s="847"/>
    </row>
    <row r="146" spans="2:12" s="1275" customFormat="1" ht="25.5" thickBot="1">
      <c r="B146" s="2522"/>
      <c r="C146" s="2523"/>
      <c r="D146" s="2297" t="s">
        <v>5232</v>
      </c>
      <c r="E146" s="1505"/>
      <c r="F146" s="1505"/>
      <c r="G146" s="1506"/>
      <c r="H146" s="1506"/>
      <c r="I146" s="1506"/>
      <c r="J146" s="1506"/>
      <c r="K146" s="1507">
        <f>G148</f>
        <v>1</v>
      </c>
      <c r="L146" s="1508" t="s">
        <v>13516</v>
      </c>
    </row>
    <row r="147" spans="2:12" s="307" customFormat="1">
      <c r="B147" s="520"/>
      <c r="C147" s="520"/>
      <c r="D147" s="835" t="s">
        <v>13774</v>
      </c>
      <c r="E147" s="835" t="s">
        <v>13205</v>
      </c>
      <c r="F147" s="835"/>
      <c r="G147" s="835" t="s">
        <v>6222</v>
      </c>
      <c r="H147" s="1297"/>
      <c r="I147" s="407"/>
      <c r="J147" s="407"/>
      <c r="K147" s="407"/>
      <c r="L147" s="407"/>
    </row>
    <row r="148" spans="2:12" ht="15.75" customHeight="1">
      <c r="B148" s="1500"/>
      <c r="C148" s="1500"/>
      <c r="D148" s="2317" t="s">
        <v>13777</v>
      </c>
      <c r="E148" s="839" t="s">
        <v>13771</v>
      </c>
      <c r="F148" s="839"/>
      <c r="G148" s="839">
        <v>1</v>
      </c>
      <c r="H148" s="1501"/>
      <c r="I148" s="847"/>
      <c r="J148" s="847"/>
      <c r="K148" s="847"/>
      <c r="L148" s="847"/>
    </row>
    <row r="149" spans="2:12" ht="15.75" customHeight="1">
      <c r="B149" s="1500"/>
      <c r="C149" s="1500"/>
      <c r="D149" s="2317"/>
      <c r="E149" s="839"/>
      <c r="F149" s="839"/>
      <c r="G149" s="839"/>
      <c r="H149" s="1501"/>
      <c r="I149" s="847"/>
      <c r="J149" s="847"/>
      <c r="K149" s="847"/>
      <c r="L149" s="847"/>
    </row>
    <row r="150" spans="2:12" s="1271" customFormat="1">
      <c r="B150" s="1495" t="s">
        <v>12224</v>
      </c>
      <c r="C150" s="1496"/>
      <c r="D150" s="2315" t="s">
        <v>13779</v>
      </c>
      <c r="E150" s="1497"/>
      <c r="F150" s="1497"/>
      <c r="G150" s="1498"/>
      <c r="H150" s="1498"/>
      <c r="I150" s="1509"/>
      <c r="J150" s="1509"/>
      <c r="K150" s="1509"/>
      <c r="L150" s="1509"/>
    </row>
    <row r="151" spans="2:12" s="1271" customFormat="1">
      <c r="B151" s="1495" t="s">
        <v>12226</v>
      </c>
      <c r="C151" s="1496"/>
      <c r="D151" s="2315" t="s">
        <v>13780</v>
      </c>
      <c r="E151" s="1497"/>
      <c r="F151" s="1497"/>
      <c r="G151" s="1498"/>
      <c r="H151" s="1498"/>
      <c r="I151" s="1509"/>
      <c r="J151" s="1509"/>
      <c r="K151" s="1509"/>
      <c r="L151" s="1509"/>
    </row>
    <row r="152" spans="2:12" s="1271" customFormat="1">
      <c r="B152" s="1495" t="s">
        <v>12228</v>
      </c>
      <c r="C152" s="1496"/>
      <c r="D152" s="2315" t="s">
        <v>13781</v>
      </c>
      <c r="E152" s="1497"/>
      <c r="F152" s="1497"/>
      <c r="G152" s="1498"/>
      <c r="H152" s="1498"/>
      <c r="I152" s="1509"/>
      <c r="J152" s="1509"/>
      <c r="K152" s="1509"/>
      <c r="L152" s="1509"/>
    </row>
    <row r="153" spans="2:12">
      <c r="B153" s="782" t="s">
        <v>222</v>
      </c>
      <c r="C153" s="782"/>
      <c r="D153" s="783" t="s">
        <v>223</v>
      </c>
      <c r="E153" s="784"/>
      <c r="F153" s="784"/>
      <c r="G153" s="784"/>
      <c r="H153" s="784"/>
      <c r="I153" s="784"/>
      <c r="J153" s="784"/>
      <c r="K153" s="784"/>
      <c r="L153" s="784"/>
    </row>
    <row r="154" spans="2:12" s="1271" customFormat="1">
      <c r="B154" s="1495" t="s">
        <v>1261</v>
      </c>
      <c r="C154" s="1496"/>
      <c r="D154" s="2315" t="s">
        <v>5237</v>
      </c>
      <c r="E154" s="1497"/>
      <c r="F154" s="1497"/>
      <c r="G154" s="1498"/>
      <c r="H154" s="1498"/>
      <c r="I154" s="1509"/>
      <c r="J154" s="1509"/>
      <c r="K154" s="1509"/>
      <c r="L154" s="1512"/>
    </row>
    <row r="155" spans="2:12" s="1275" customFormat="1" ht="50.1">
      <c r="B155" s="1503"/>
      <c r="C155" s="1504"/>
      <c r="D155" s="2297" t="s">
        <v>5239</v>
      </c>
      <c r="E155" s="1505"/>
      <c r="F155" s="1505"/>
      <c r="G155" s="1506"/>
      <c r="H155" s="1506"/>
      <c r="I155" s="1506"/>
      <c r="J155" s="1506"/>
      <c r="K155" s="1513">
        <f>G157</f>
        <v>3</v>
      </c>
      <c r="L155" s="2320" t="s">
        <v>13516</v>
      </c>
    </row>
    <row r="156" spans="2:12" s="307" customFormat="1" ht="15.75" customHeight="1">
      <c r="B156" s="520"/>
      <c r="C156" s="520"/>
      <c r="D156" s="835" t="s">
        <v>13774</v>
      </c>
      <c r="E156" s="835" t="s">
        <v>13205</v>
      </c>
      <c r="F156" s="835"/>
      <c r="G156" s="835" t="s">
        <v>6222</v>
      </c>
      <c r="H156" s="1297"/>
      <c r="I156" s="407"/>
      <c r="J156" s="407"/>
      <c r="K156" s="407"/>
      <c r="L156" s="897"/>
    </row>
    <row r="157" spans="2:12" ht="15.75" customHeight="1">
      <c r="B157" s="1500"/>
      <c r="C157" s="1500"/>
      <c r="D157" s="839" t="s">
        <v>13775</v>
      </c>
      <c r="E157" s="839" t="s">
        <v>13771</v>
      </c>
      <c r="F157" s="839"/>
      <c r="G157" s="839">
        <v>3</v>
      </c>
      <c r="H157" s="1501"/>
      <c r="I157" s="847"/>
      <c r="J157" s="847"/>
      <c r="K157" s="847"/>
      <c r="L157" s="1514"/>
    </row>
    <row r="158" spans="2:12" ht="16.5" customHeight="1">
      <c r="B158" s="1500"/>
      <c r="C158" s="1500"/>
      <c r="D158" s="2317"/>
      <c r="E158" s="839"/>
      <c r="F158" s="839"/>
      <c r="G158" s="839"/>
      <c r="H158" s="1501"/>
      <c r="I158" s="847"/>
      <c r="J158" s="1502"/>
      <c r="K158" s="847"/>
      <c r="L158" s="1514"/>
    </row>
    <row r="159" spans="2:12" s="1271" customFormat="1">
      <c r="B159" s="1495" t="s">
        <v>12230</v>
      </c>
      <c r="C159" s="1496"/>
      <c r="D159" s="2315" t="s">
        <v>13782</v>
      </c>
      <c r="E159" s="1497"/>
      <c r="F159" s="1497"/>
      <c r="G159" s="1498"/>
      <c r="H159" s="1498"/>
      <c r="I159" s="1509"/>
      <c r="J159" s="1509"/>
      <c r="K159" s="1509"/>
      <c r="L159" s="1512"/>
    </row>
    <row r="160" spans="2:12" s="1271" customFormat="1">
      <c r="B160" s="1495" t="s">
        <v>12232</v>
      </c>
      <c r="C160" s="1496"/>
      <c r="D160" s="2315" t="s">
        <v>5194</v>
      </c>
      <c r="E160" s="1497"/>
      <c r="F160" s="1497"/>
      <c r="G160" s="1498"/>
      <c r="H160" s="1498"/>
      <c r="I160" s="1509"/>
      <c r="J160" s="1509"/>
      <c r="K160" s="1509"/>
      <c r="L160" s="1512"/>
    </row>
    <row r="161" spans="2:13" s="1271" customFormat="1">
      <c r="B161" s="1495" t="s">
        <v>12233</v>
      </c>
      <c r="C161" s="1496"/>
      <c r="D161" s="2315" t="s">
        <v>13783</v>
      </c>
      <c r="E161" s="1497"/>
      <c r="F161" s="1497"/>
      <c r="G161" s="1498"/>
      <c r="H161" s="1498"/>
      <c r="I161" s="1509"/>
      <c r="J161" s="1509"/>
      <c r="K161" s="1509"/>
      <c r="L161" s="1512"/>
    </row>
    <row r="162" spans="2:13" s="1271" customFormat="1">
      <c r="B162" s="1495" t="s">
        <v>12235</v>
      </c>
      <c r="C162" s="1496"/>
      <c r="D162" s="2315" t="s">
        <v>13784</v>
      </c>
      <c r="E162" s="1497"/>
      <c r="F162" s="1497"/>
      <c r="G162" s="1498"/>
      <c r="H162" s="1498"/>
      <c r="I162" s="1509"/>
      <c r="J162" s="1509"/>
      <c r="K162" s="1509"/>
      <c r="L162" s="1512"/>
    </row>
    <row r="163" spans="2:13" s="1271" customFormat="1">
      <c r="B163" s="1495" t="s">
        <v>1266</v>
      </c>
      <c r="C163" s="1496"/>
      <c r="D163" s="2315" t="s">
        <v>5243</v>
      </c>
      <c r="E163" s="1497"/>
      <c r="F163" s="1497"/>
      <c r="G163" s="1498"/>
      <c r="H163" s="1498"/>
      <c r="I163" s="1509"/>
      <c r="J163" s="1509"/>
      <c r="K163" s="1509"/>
      <c r="L163" s="1512"/>
    </row>
    <row r="164" spans="2:13" s="1275" customFormat="1" ht="24.95">
      <c r="B164" s="2522"/>
      <c r="C164" s="2523"/>
      <c r="D164" s="2297" t="s">
        <v>13785</v>
      </c>
      <c r="E164" s="1505"/>
      <c r="F164" s="1505"/>
      <c r="G164" s="1506"/>
      <c r="H164" s="1506"/>
      <c r="I164" s="1506"/>
      <c r="J164" s="1506"/>
      <c r="K164" s="1513">
        <f>G166</f>
        <v>3</v>
      </c>
      <c r="L164" s="2320" t="s">
        <v>316</v>
      </c>
    </row>
    <row r="165" spans="2:13" s="307" customFormat="1">
      <c r="B165" s="520"/>
      <c r="C165" s="520"/>
      <c r="D165" s="835" t="s">
        <v>13774</v>
      </c>
      <c r="E165" s="835" t="s">
        <v>13205</v>
      </c>
      <c r="F165" s="835"/>
      <c r="G165" s="835" t="s">
        <v>6222</v>
      </c>
      <c r="H165" s="1297"/>
      <c r="I165" s="407"/>
      <c r="J165" s="407"/>
      <c r="K165" s="407"/>
      <c r="L165" s="897"/>
    </row>
    <row r="166" spans="2:13" ht="15.75" customHeight="1">
      <c r="B166" s="1500"/>
      <c r="C166" s="1500"/>
      <c r="D166" s="2317" t="s">
        <v>13775</v>
      </c>
      <c r="E166" s="839" t="s">
        <v>13771</v>
      </c>
      <c r="F166" s="839"/>
      <c r="G166" s="839">
        <v>3</v>
      </c>
      <c r="H166" s="1501"/>
      <c r="I166" s="847"/>
      <c r="J166" s="847"/>
      <c r="K166" s="847"/>
      <c r="L166" s="1514"/>
    </row>
    <row r="167" spans="2:13" ht="15.75" customHeight="1">
      <c r="B167" s="1500"/>
      <c r="C167" s="1500"/>
      <c r="D167" s="2317"/>
      <c r="E167" s="839"/>
      <c r="F167" s="839"/>
      <c r="G167" s="839"/>
      <c r="H167" s="1501"/>
      <c r="I167" s="847"/>
      <c r="J167" s="847"/>
      <c r="K167" s="847"/>
      <c r="L167" s="1514"/>
    </row>
    <row r="168" spans="2:13" s="1271" customFormat="1">
      <c r="B168" s="1495" t="s">
        <v>12237</v>
      </c>
      <c r="C168" s="1496"/>
      <c r="D168" s="2315" t="s">
        <v>13786</v>
      </c>
      <c r="E168" s="1497"/>
      <c r="F168" s="1497"/>
      <c r="G168" s="1498"/>
      <c r="H168" s="1498"/>
      <c r="I168" s="1509"/>
      <c r="J168" s="1509"/>
      <c r="K168" s="1509"/>
      <c r="L168" s="1512"/>
    </row>
    <row r="169" spans="2:13" s="1271" customFormat="1">
      <c r="B169" s="1495" t="s">
        <v>12239</v>
      </c>
      <c r="C169" s="1496"/>
      <c r="D169" s="2315" t="s">
        <v>13787</v>
      </c>
      <c r="E169" s="1497"/>
      <c r="F169" s="1497"/>
      <c r="G169" s="1498"/>
      <c r="H169" s="1498"/>
      <c r="I169" s="1509"/>
      <c r="J169" s="1509"/>
      <c r="K169" s="1509"/>
      <c r="L169" s="1512"/>
    </row>
    <row r="170" spans="2:13" s="1271" customFormat="1">
      <c r="B170" s="1495" t="s">
        <v>12241</v>
      </c>
      <c r="C170" s="1496"/>
      <c r="D170" s="2315" t="s">
        <v>13788</v>
      </c>
      <c r="E170" s="1497"/>
      <c r="F170" s="1497"/>
      <c r="G170" s="1498"/>
      <c r="H170" s="1498"/>
      <c r="I170" s="1509"/>
      <c r="J170" s="1509"/>
      <c r="K170" s="1509"/>
      <c r="L170" s="1512"/>
    </row>
    <row r="171" spans="2:13" s="1271" customFormat="1">
      <c r="B171" s="1495" t="s">
        <v>12243</v>
      </c>
      <c r="C171" s="1496"/>
      <c r="D171" s="2315" t="s">
        <v>13789</v>
      </c>
      <c r="E171" s="1497"/>
      <c r="F171" s="1497"/>
      <c r="G171" s="1498"/>
      <c r="H171" s="1498"/>
      <c r="I171" s="1509"/>
      <c r="J171" s="1509"/>
      <c r="K171" s="1509"/>
      <c r="L171" s="1512"/>
    </row>
    <row r="172" spans="2:13" s="1271" customFormat="1">
      <c r="B172" s="1495" t="s">
        <v>12245</v>
      </c>
      <c r="C172" s="1496"/>
      <c r="D172" s="2315" t="s">
        <v>13790</v>
      </c>
      <c r="E172" s="1497"/>
      <c r="F172" s="1497"/>
      <c r="G172" s="1498"/>
      <c r="H172" s="1498"/>
      <c r="I172" s="1509"/>
      <c r="J172" s="1509"/>
      <c r="K172" s="1509"/>
      <c r="L172" s="1512"/>
    </row>
    <row r="173" spans="2:13" s="1271" customFormat="1">
      <c r="B173" s="1495" t="s">
        <v>1271</v>
      </c>
      <c r="C173" s="1496"/>
      <c r="D173" s="2315" t="s">
        <v>13791</v>
      </c>
      <c r="E173" s="1497"/>
      <c r="F173" s="1497"/>
      <c r="G173" s="1498"/>
      <c r="H173" s="1498"/>
      <c r="I173" s="1509"/>
      <c r="J173" s="1509"/>
      <c r="K173" s="1509"/>
      <c r="L173" s="1512"/>
    </row>
    <row r="174" spans="2:13" s="2172" customFormat="1" ht="37.5">
      <c r="B174" s="2524"/>
      <c r="C174" s="2525"/>
      <c r="D174" s="2298" t="s">
        <v>13792</v>
      </c>
      <c r="E174" s="2169"/>
      <c r="F174" s="2169"/>
      <c r="G174" s="2173"/>
      <c r="H174" s="2173"/>
      <c r="I174" s="2173"/>
      <c r="J174" s="2173"/>
      <c r="K174" s="2174">
        <f>G176</f>
        <v>0</v>
      </c>
      <c r="L174" s="2321" t="s">
        <v>316</v>
      </c>
      <c r="M174" s="2172" t="s">
        <v>13793</v>
      </c>
    </row>
    <row r="175" spans="2:13" s="307" customFormat="1">
      <c r="B175" s="520"/>
      <c r="C175" s="520"/>
      <c r="D175" s="835" t="s">
        <v>13774</v>
      </c>
      <c r="E175" s="835" t="s">
        <v>13205</v>
      </c>
      <c r="F175" s="835"/>
      <c r="G175" s="835" t="s">
        <v>6222</v>
      </c>
      <c r="H175" s="1297"/>
      <c r="I175" s="407"/>
      <c r="J175" s="407"/>
      <c r="K175" s="407"/>
      <c r="L175" s="897"/>
    </row>
    <row r="176" spans="2:13" ht="15.75" customHeight="1">
      <c r="B176" s="1500"/>
      <c r="C176" s="1500"/>
      <c r="D176" s="2317" t="s">
        <v>13775</v>
      </c>
      <c r="E176" s="839" t="s">
        <v>13771</v>
      </c>
      <c r="F176" s="839"/>
      <c r="G176" s="839">
        <v>0</v>
      </c>
      <c r="H176" s="1501"/>
      <c r="I176" s="847"/>
      <c r="J176" s="847"/>
      <c r="K176" s="847"/>
      <c r="L176" s="1514"/>
    </row>
    <row r="177" spans="2:12" ht="15.75" customHeight="1">
      <c r="B177" s="1500"/>
      <c r="C177" s="1500"/>
      <c r="D177" s="2317"/>
      <c r="E177" s="839"/>
      <c r="F177" s="839"/>
      <c r="G177" s="839"/>
      <c r="H177" s="1501"/>
      <c r="I177" s="847"/>
      <c r="J177" s="847"/>
      <c r="K177" s="847"/>
      <c r="L177" s="1514"/>
    </row>
    <row r="178" spans="2:12" s="2172" customFormat="1" ht="62.45">
      <c r="B178" s="2524"/>
      <c r="C178" s="2525"/>
      <c r="D178" s="2298" t="s">
        <v>13794</v>
      </c>
      <c r="E178" s="2169"/>
      <c r="F178" s="2169"/>
      <c r="G178" s="2173"/>
      <c r="H178" s="2173"/>
      <c r="I178" s="2173"/>
      <c r="J178" s="2173"/>
      <c r="K178" s="2174">
        <f>G180</f>
        <v>1</v>
      </c>
      <c r="L178" s="2321" t="s">
        <v>316</v>
      </c>
    </row>
    <row r="179" spans="2:12" s="307" customFormat="1">
      <c r="B179" s="520"/>
      <c r="C179" s="520"/>
      <c r="D179" s="835" t="s">
        <v>13774</v>
      </c>
      <c r="E179" s="835" t="s">
        <v>13205</v>
      </c>
      <c r="F179" s="835"/>
      <c r="G179" s="835" t="s">
        <v>6222</v>
      </c>
      <c r="H179" s="1297"/>
      <c r="I179" s="407"/>
      <c r="J179" s="407"/>
      <c r="K179" s="407"/>
      <c r="L179" s="897"/>
    </row>
    <row r="180" spans="2:12" ht="15.75" customHeight="1">
      <c r="B180" s="1500"/>
      <c r="C180" s="1500"/>
      <c r="D180" s="2317" t="s">
        <v>13775</v>
      </c>
      <c r="E180" s="839" t="s">
        <v>13771</v>
      </c>
      <c r="F180" s="839"/>
      <c r="G180" s="839">
        <v>1</v>
      </c>
      <c r="H180" s="1501"/>
      <c r="I180" s="847"/>
      <c r="J180" s="847"/>
      <c r="K180" s="847"/>
      <c r="L180" s="1514"/>
    </row>
    <row r="181" spans="2:12" ht="15.75" customHeight="1">
      <c r="B181" s="1500"/>
      <c r="C181" s="1500"/>
      <c r="D181" s="2317"/>
      <c r="E181" s="839"/>
      <c r="F181" s="839"/>
      <c r="G181" s="839"/>
      <c r="H181" s="1501"/>
      <c r="I181" s="847"/>
      <c r="J181" s="847"/>
      <c r="K181" s="847"/>
      <c r="L181" s="1514"/>
    </row>
    <row r="182" spans="2:12" ht="15.75" customHeight="1">
      <c r="B182" s="1500"/>
      <c r="C182" s="1500"/>
      <c r="D182" s="2317"/>
      <c r="E182" s="839"/>
      <c r="F182" s="839"/>
      <c r="G182" s="839"/>
      <c r="H182" s="1501"/>
      <c r="I182" s="847"/>
      <c r="J182" s="847"/>
      <c r="K182" s="847"/>
      <c r="L182" s="1514"/>
    </row>
    <row r="183" spans="2:12" s="2172" customFormat="1">
      <c r="B183" s="2524"/>
      <c r="C183" s="2525"/>
      <c r="D183" s="2298" t="s">
        <v>13795</v>
      </c>
      <c r="E183" s="2169"/>
      <c r="F183" s="2169"/>
      <c r="G183" s="2173"/>
      <c r="H183" s="2173"/>
      <c r="I183" s="2173"/>
      <c r="J183" s="2173"/>
      <c r="K183" s="2174">
        <f>G185</f>
        <v>1</v>
      </c>
      <c r="L183" s="2321" t="s">
        <v>316</v>
      </c>
    </row>
    <row r="184" spans="2:12" s="307" customFormat="1">
      <c r="B184" s="520"/>
      <c r="C184" s="520"/>
      <c r="D184" s="835" t="s">
        <v>13774</v>
      </c>
      <c r="E184" s="835" t="s">
        <v>13205</v>
      </c>
      <c r="F184" s="835"/>
      <c r="G184" s="835" t="s">
        <v>6222</v>
      </c>
      <c r="H184" s="1297"/>
      <c r="I184" s="407"/>
      <c r="J184" s="407"/>
      <c r="K184" s="407"/>
      <c r="L184" s="897"/>
    </row>
    <row r="185" spans="2:12" ht="15.75" customHeight="1">
      <c r="B185" s="1500"/>
      <c r="C185" s="1500"/>
      <c r="D185" s="2317" t="s">
        <v>13775</v>
      </c>
      <c r="E185" s="839" t="s">
        <v>13771</v>
      </c>
      <c r="F185" s="839"/>
      <c r="G185" s="839">
        <v>1</v>
      </c>
      <c r="H185" s="1501"/>
      <c r="I185" s="847"/>
      <c r="J185" s="847"/>
      <c r="K185" s="847"/>
      <c r="L185" s="1514"/>
    </row>
    <row r="186" spans="2:12" ht="15.75" customHeight="1">
      <c r="B186" s="1500"/>
      <c r="C186" s="1500"/>
      <c r="D186" s="2317"/>
      <c r="E186" s="839"/>
      <c r="F186" s="839"/>
      <c r="G186" s="839"/>
      <c r="H186" s="1501"/>
      <c r="I186" s="847"/>
      <c r="J186" s="847"/>
      <c r="K186" s="847"/>
      <c r="L186" s="1514"/>
    </row>
    <row r="187" spans="2:12">
      <c r="B187" s="782" t="s">
        <v>12247</v>
      </c>
      <c r="C187" s="782"/>
      <c r="D187" s="783" t="s">
        <v>550</v>
      </c>
      <c r="E187" s="784"/>
      <c r="F187" s="784"/>
      <c r="G187" s="784"/>
      <c r="H187" s="784"/>
      <c r="I187" s="784"/>
      <c r="J187" s="784"/>
      <c r="K187" s="784"/>
      <c r="L187" s="784"/>
    </row>
    <row r="188" spans="2:12" s="1271" customFormat="1">
      <c r="B188" s="1495" t="s">
        <v>12248</v>
      </c>
      <c r="C188" s="1496"/>
      <c r="D188" s="2315" t="s">
        <v>13768</v>
      </c>
      <c r="E188" s="1497"/>
      <c r="F188" s="1497"/>
      <c r="G188" s="1498"/>
      <c r="H188" s="1498"/>
      <c r="I188" s="1509"/>
      <c r="J188" s="1509"/>
      <c r="K188" s="1509"/>
      <c r="L188" s="1512"/>
    </row>
    <row r="189" spans="2:12">
      <c r="B189" s="782" t="s">
        <v>224</v>
      </c>
      <c r="C189" s="782"/>
      <c r="D189" s="783" t="s">
        <v>13796</v>
      </c>
      <c r="E189" s="784"/>
      <c r="F189" s="784"/>
      <c r="G189" s="784"/>
      <c r="H189" s="784"/>
      <c r="I189" s="784"/>
      <c r="J189" s="784"/>
      <c r="K189" s="784"/>
      <c r="L189" s="784"/>
    </row>
    <row r="190" spans="2:12" s="1271" customFormat="1">
      <c r="B190" s="2532" t="s">
        <v>1279</v>
      </c>
      <c r="C190" s="2533"/>
      <c r="D190" s="2315" t="s">
        <v>5259</v>
      </c>
      <c r="E190" s="1497"/>
      <c r="F190" s="1497"/>
      <c r="G190" s="1498"/>
      <c r="H190" s="1498"/>
      <c r="I190" s="1509"/>
      <c r="J190" s="1509"/>
      <c r="K190" s="1509"/>
      <c r="L190" s="1512"/>
    </row>
    <row r="191" spans="2:12" s="1271" customFormat="1" ht="37.5">
      <c r="B191" s="2530"/>
      <c r="C191" s="2531"/>
      <c r="D191" s="2297" t="s">
        <v>13797</v>
      </c>
      <c r="E191" s="1505"/>
      <c r="F191" s="1505"/>
      <c r="G191" s="1506"/>
      <c r="H191" s="1506"/>
      <c r="I191" s="1506"/>
      <c r="J191" s="1506"/>
      <c r="K191" s="1513">
        <f>SUM(G193:G197)</f>
        <v>1</v>
      </c>
      <c r="L191" s="2320" t="s">
        <v>316</v>
      </c>
    </row>
    <row r="192" spans="2:12" s="1271" customFormat="1">
      <c r="B192" s="1515"/>
      <c r="C192" s="1515"/>
      <c r="D192" s="835"/>
      <c r="E192" s="835" t="s">
        <v>13798</v>
      </c>
      <c r="F192" s="835"/>
      <c r="G192" s="835" t="s">
        <v>6222</v>
      </c>
      <c r="H192" s="1501"/>
      <c r="I192" s="847"/>
      <c r="J192" s="847"/>
      <c r="K192" s="847"/>
      <c r="L192" s="1514"/>
    </row>
    <row r="193" spans="2:13" s="1271" customFormat="1">
      <c r="B193" s="1515"/>
      <c r="C193" s="1515"/>
      <c r="D193" s="839"/>
      <c r="E193" s="839" t="s">
        <v>13799</v>
      </c>
      <c r="F193" s="839"/>
      <c r="G193" s="839">
        <v>1</v>
      </c>
      <c r="H193" s="1501"/>
      <c r="I193" s="847"/>
      <c r="J193" s="847"/>
      <c r="K193" s="847"/>
      <c r="L193" s="1514"/>
    </row>
    <row r="194" spans="2:13" s="1271" customFormat="1">
      <c r="B194" s="1515"/>
      <c r="C194" s="1515"/>
      <c r="D194" s="839"/>
      <c r="E194" s="839"/>
      <c r="F194" s="839"/>
      <c r="G194" s="839"/>
      <c r="H194" s="1501"/>
      <c r="I194" s="847"/>
      <c r="J194" s="847"/>
      <c r="K194" s="847"/>
      <c r="L194" s="1514"/>
    </row>
    <row r="195" spans="2:13" s="1271" customFormat="1">
      <c r="B195" s="2532" t="s">
        <v>1284</v>
      </c>
      <c r="C195" s="2533"/>
      <c r="D195" s="2315" t="s">
        <v>5267</v>
      </c>
      <c r="E195" s="1497"/>
      <c r="F195" s="1497"/>
      <c r="G195" s="1498"/>
      <c r="H195" s="1498"/>
      <c r="I195" s="1509"/>
      <c r="J195" s="1509"/>
      <c r="K195" s="1509"/>
      <c r="L195" s="1512"/>
    </row>
    <row r="196" spans="2:13" s="2172" customFormat="1" ht="37.5">
      <c r="B196" s="2534"/>
      <c r="C196" s="2535"/>
      <c r="D196" s="2298" t="s">
        <v>13800</v>
      </c>
      <c r="E196" s="2169"/>
      <c r="F196" s="2169"/>
      <c r="G196" s="2173"/>
      <c r="H196" s="2173"/>
      <c r="I196" s="2173"/>
      <c r="J196" s="2173"/>
      <c r="K196" s="2174">
        <f>SUM(G198:G200)</f>
        <v>3</v>
      </c>
      <c r="L196" s="2321" t="s">
        <v>316</v>
      </c>
      <c r="M196" s="2172" t="s">
        <v>13801</v>
      </c>
    </row>
    <row r="197" spans="2:13" ht="15.75" customHeight="1">
      <c r="B197" s="1515"/>
      <c r="C197" s="1515"/>
      <c r="D197" s="835"/>
      <c r="E197" s="835" t="s">
        <v>13798</v>
      </c>
      <c r="F197" s="835"/>
      <c r="G197" s="835" t="s">
        <v>6222</v>
      </c>
      <c r="H197" s="1501"/>
      <c r="I197" s="847"/>
      <c r="J197" s="847"/>
      <c r="K197" s="847"/>
      <c r="L197" s="1514"/>
    </row>
    <row r="198" spans="2:13" ht="15.75" customHeight="1">
      <c r="B198" s="1515"/>
      <c r="C198" s="1515"/>
      <c r="D198" s="839"/>
      <c r="E198" s="839" t="s">
        <v>13802</v>
      </c>
      <c r="F198" s="839"/>
      <c r="G198" s="839">
        <v>1</v>
      </c>
      <c r="H198" s="1501"/>
      <c r="I198" s="847"/>
      <c r="J198" s="847"/>
      <c r="K198" s="847"/>
      <c r="L198" s="1514"/>
    </row>
    <row r="199" spans="2:13" ht="15.75" customHeight="1">
      <c r="B199" s="1515"/>
      <c r="C199" s="1515"/>
      <c r="D199" s="839"/>
      <c r="E199" s="839" t="s">
        <v>13803</v>
      </c>
      <c r="F199" s="839"/>
      <c r="G199" s="839">
        <v>1</v>
      </c>
      <c r="H199" s="1501"/>
      <c r="I199" s="847"/>
      <c r="J199" s="847"/>
      <c r="K199" s="847"/>
      <c r="L199" s="1514"/>
    </row>
    <row r="200" spans="2:13" ht="15.75" customHeight="1">
      <c r="B200" s="1515"/>
      <c r="C200" s="1515"/>
      <c r="D200" s="839"/>
      <c r="E200" s="839" t="s">
        <v>13804</v>
      </c>
      <c r="F200" s="839"/>
      <c r="G200" s="839">
        <v>1</v>
      </c>
      <c r="H200" s="1501"/>
      <c r="I200" s="847"/>
      <c r="J200" s="847"/>
      <c r="K200" s="847"/>
      <c r="L200" s="1514"/>
    </row>
    <row r="201" spans="2:13" s="1275" customFormat="1" ht="37.5">
      <c r="B201" s="2294"/>
      <c r="C201" s="2295"/>
      <c r="D201" s="2297" t="s">
        <v>13805</v>
      </c>
      <c r="E201" s="1505"/>
      <c r="F201" s="1505"/>
      <c r="G201" s="1506"/>
      <c r="H201" s="1506"/>
      <c r="I201" s="1506"/>
      <c r="J201" s="1506"/>
      <c r="K201" s="1513">
        <f>SUM(G203:G205)</f>
        <v>3</v>
      </c>
      <c r="L201" s="2320" t="s">
        <v>316</v>
      </c>
    </row>
    <row r="202" spans="2:13" ht="15.75" customHeight="1">
      <c r="B202" s="1515"/>
      <c r="C202" s="1515"/>
      <c r="D202" s="835"/>
      <c r="E202" s="835" t="s">
        <v>13798</v>
      </c>
      <c r="F202" s="835"/>
      <c r="G202" s="835" t="s">
        <v>6222</v>
      </c>
      <c r="H202" s="1501"/>
      <c r="I202" s="847"/>
      <c r="J202" s="847"/>
      <c r="K202" s="847"/>
      <c r="L202" s="1514"/>
    </row>
    <row r="203" spans="2:13" ht="15.75" customHeight="1">
      <c r="B203" s="1515"/>
      <c r="C203" s="1515"/>
      <c r="D203" s="839"/>
      <c r="E203" s="839" t="s">
        <v>13806</v>
      </c>
      <c r="F203" s="839"/>
      <c r="G203" s="839">
        <v>1</v>
      </c>
      <c r="H203" s="1501"/>
      <c r="I203" s="847"/>
      <c r="J203" s="847"/>
      <c r="K203" s="847"/>
      <c r="L203" s="1514"/>
    </row>
    <row r="204" spans="2:13" ht="15.75" customHeight="1">
      <c r="B204" s="1515"/>
      <c r="C204" s="1515"/>
      <c r="D204" s="839"/>
      <c r="E204" s="839" t="s">
        <v>13807</v>
      </c>
      <c r="F204" s="839"/>
      <c r="G204" s="839">
        <v>1</v>
      </c>
      <c r="H204" s="1501"/>
      <c r="I204" s="847"/>
      <c r="J204" s="847"/>
      <c r="K204" s="847"/>
      <c r="L204" s="1514"/>
    </row>
    <row r="205" spans="2:13" ht="15.75" customHeight="1">
      <c r="B205" s="1515"/>
      <c r="C205" s="1515"/>
      <c r="D205" s="839"/>
      <c r="E205" s="839" t="s">
        <v>13808</v>
      </c>
      <c r="F205" s="839"/>
      <c r="G205" s="839">
        <v>1</v>
      </c>
      <c r="H205" s="1501"/>
      <c r="I205" s="847"/>
      <c r="J205" s="847"/>
      <c r="K205" s="847"/>
      <c r="L205" s="1514"/>
    </row>
    <row r="206" spans="2:13" ht="15.75" customHeight="1">
      <c r="B206" s="1515"/>
      <c r="C206" s="1515"/>
      <c r="D206" s="839"/>
      <c r="E206" s="839"/>
      <c r="F206" s="839"/>
      <c r="G206" s="839"/>
      <c r="H206" s="1501"/>
      <c r="I206" s="847"/>
      <c r="J206" s="847"/>
      <c r="K206" s="847"/>
      <c r="L206" s="1514"/>
    </row>
    <row r="207" spans="2:13" s="1271" customFormat="1">
      <c r="B207" s="2526" t="s">
        <v>12255</v>
      </c>
      <c r="C207" s="2527"/>
      <c r="D207" s="2315" t="s">
        <v>13809</v>
      </c>
      <c r="E207" s="1497"/>
      <c r="F207" s="1497"/>
      <c r="G207" s="1498"/>
      <c r="H207" s="1498"/>
      <c r="I207" s="1509"/>
      <c r="J207" s="1509"/>
      <c r="K207" s="1509"/>
      <c r="L207" s="1512"/>
    </row>
    <row r="208" spans="2:13" s="1271" customFormat="1">
      <c r="B208" s="2526" t="s">
        <v>1291</v>
      </c>
      <c r="C208" s="2527"/>
      <c r="D208" s="2315" t="s">
        <v>5194</v>
      </c>
      <c r="E208" s="1497"/>
      <c r="F208" s="1497"/>
      <c r="G208" s="1498"/>
      <c r="H208" s="1498"/>
      <c r="I208" s="1509"/>
      <c r="J208" s="1509"/>
      <c r="K208" s="1509"/>
      <c r="L208" s="1512"/>
    </row>
    <row r="209" spans="2:12" s="2327" customFormat="1">
      <c r="B209" s="2528"/>
      <c r="C209" s="2529"/>
      <c r="D209" s="2322" t="s">
        <v>1651</v>
      </c>
      <c r="E209" s="2323"/>
      <c r="F209" s="2323"/>
      <c r="G209" s="2324"/>
      <c r="H209" s="2324"/>
      <c r="I209" s="2324"/>
      <c r="J209" s="2324"/>
      <c r="K209" s="2325">
        <f>SUM(G211:G226)-254</f>
        <v>897</v>
      </c>
      <c r="L209" s="2326" t="s">
        <v>347</v>
      </c>
    </row>
    <row r="210" spans="2:12" s="307" customFormat="1">
      <c r="B210" s="566"/>
      <c r="C210" s="566"/>
      <c r="D210" s="835" t="s">
        <v>13774</v>
      </c>
      <c r="E210" s="835" t="s">
        <v>13205</v>
      </c>
      <c r="F210" s="835"/>
      <c r="G210" s="835" t="s">
        <v>13379</v>
      </c>
      <c r="H210" s="1297"/>
      <c r="I210" s="407"/>
      <c r="J210" s="407"/>
      <c r="K210" s="407"/>
      <c r="L210" s="897"/>
    </row>
    <row r="211" spans="2:12">
      <c r="B211" s="1515"/>
      <c r="C211" s="1515"/>
      <c r="D211" s="839" t="s">
        <v>13810</v>
      </c>
      <c r="E211" s="839" t="s">
        <v>13811</v>
      </c>
      <c r="F211" s="839"/>
      <c r="G211" s="839">
        <v>15</v>
      </c>
      <c r="H211" s="1501"/>
      <c r="I211" s="847"/>
      <c r="J211" s="847"/>
      <c r="K211" s="847"/>
      <c r="L211" s="1514"/>
    </row>
    <row r="212" spans="2:12">
      <c r="B212" s="1515"/>
      <c r="C212" s="1515"/>
      <c r="D212" s="839"/>
      <c r="E212" s="839" t="s">
        <v>13499</v>
      </c>
      <c r="F212" s="839"/>
      <c r="G212" s="839">
        <v>4</v>
      </c>
      <c r="H212" s="1501"/>
      <c r="I212" s="847"/>
      <c r="J212" s="847"/>
      <c r="K212" s="847"/>
      <c r="L212" s="1514"/>
    </row>
    <row r="213" spans="2:12">
      <c r="B213" s="1515"/>
      <c r="C213" s="1515"/>
      <c r="D213" s="307"/>
      <c r="E213" s="839" t="s">
        <v>13500</v>
      </c>
      <c r="F213" s="839"/>
      <c r="G213" s="839">
        <v>17</v>
      </c>
      <c r="H213" s="1501"/>
      <c r="I213" s="847"/>
      <c r="J213" s="847"/>
      <c r="K213" s="847"/>
      <c r="L213" s="1514"/>
    </row>
    <row r="214" spans="2:12">
      <c r="B214" s="1515"/>
      <c r="C214" s="1515"/>
      <c r="D214" s="839" t="s">
        <v>1557</v>
      </c>
      <c r="E214" s="839" t="s">
        <v>13811</v>
      </c>
      <c r="F214" s="839"/>
      <c r="G214" s="839">
        <v>93</v>
      </c>
      <c r="H214" s="1501"/>
      <c r="I214" s="847"/>
      <c r="J214" s="847"/>
      <c r="K214" s="847"/>
      <c r="L214" s="1514"/>
    </row>
    <row r="215" spans="2:12">
      <c r="B215" s="1515"/>
      <c r="C215" s="1515"/>
      <c r="D215" s="839"/>
      <c r="E215" s="839" t="s">
        <v>13499</v>
      </c>
      <c r="F215" s="839"/>
      <c r="G215" s="839">
        <v>47</v>
      </c>
      <c r="H215" s="1501"/>
      <c r="I215" s="847"/>
      <c r="J215" s="847"/>
      <c r="K215" s="847"/>
      <c r="L215" s="1514"/>
    </row>
    <row r="216" spans="2:12">
      <c r="B216" s="1515"/>
      <c r="C216" s="1515"/>
      <c r="D216" s="839"/>
      <c r="E216" s="839" t="s">
        <v>13500</v>
      </c>
      <c r="F216" s="839"/>
      <c r="G216" s="839">
        <v>21</v>
      </c>
      <c r="H216" s="1501"/>
      <c r="I216" s="847"/>
      <c r="J216" s="847"/>
      <c r="K216" s="847"/>
      <c r="L216" s="1514"/>
    </row>
    <row r="217" spans="2:12">
      <c r="B217" s="1515"/>
      <c r="C217" s="1515"/>
      <c r="D217" s="839" t="s">
        <v>13812</v>
      </c>
      <c r="E217" s="839" t="s">
        <v>13811</v>
      </c>
      <c r="F217" s="839"/>
      <c r="G217" s="839">
        <v>120</v>
      </c>
      <c r="H217" s="1501"/>
      <c r="I217" s="847"/>
      <c r="J217" s="847"/>
      <c r="K217" s="847"/>
      <c r="L217" s="1514"/>
    </row>
    <row r="218" spans="2:12">
      <c r="B218" s="1515"/>
      <c r="C218" s="1515"/>
      <c r="D218" s="839"/>
      <c r="E218" s="839" t="s">
        <v>13499</v>
      </c>
      <c r="F218" s="839"/>
      <c r="G218" s="839">
        <v>80</v>
      </c>
      <c r="H218" s="1501"/>
      <c r="I218" s="847"/>
      <c r="J218" s="847"/>
      <c r="K218" s="847"/>
      <c r="L218" s="1514"/>
    </row>
    <row r="219" spans="2:12">
      <c r="B219" s="1515"/>
      <c r="C219" s="1515"/>
      <c r="D219" s="839"/>
      <c r="E219" s="839" t="s">
        <v>13500</v>
      </c>
      <c r="F219" s="839"/>
      <c r="G219" s="839">
        <v>91</v>
      </c>
      <c r="H219" s="1501"/>
      <c r="I219" s="847"/>
      <c r="J219" s="847"/>
      <c r="K219" s="847"/>
      <c r="L219" s="1514"/>
    </row>
    <row r="220" spans="2:12">
      <c r="B220" s="1515"/>
      <c r="C220" s="1515"/>
      <c r="D220" s="839" t="s">
        <v>13813</v>
      </c>
      <c r="E220" s="839" t="s">
        <v>13499</v>
      </c>
      <c r="F220" s="839"/>
      <c r="G220" s="839">
        <v>3</v>
      </c>
      <c r="H220" s="1501"/>
      <c r="I220" s="847"/>
      <c r="J220" s="847"/>
      <c r="K220" s="847"/>
      <c r="L220" s="1514"/>
    </row>
    <row r="221" spans="2:12">
      <c r="B221" s="1515"/>
      <c r="C221" s="1515"/>
      <c r="D221" s="839"/>
      <c r="E221" s="839" t="s">
        <v>13500</v>
      </c>
      <c r="F221" s="839"/>
      <c r="G221" s="839">
        <v>4</v>
      </c>
      <c r="H221" s="1501"/>
      <c r="I221" s="847"/>
      <c r="J221" s="847"/>
      <c r="K221" s="847"/>
      <c r="L221" s="1514"/>
    </row>
    <row r="222" spans="2:12">
      <c r="B222" s="1515"/>
      <c r="C222" s="1515"/>
      <c r="D222" s="839" t="s">
        <v>13814</v>
      </c>
      <c r="E222" s="839" t="s">
        <v>13499</v>
      </c>
      <c r="F222" s="839"/>
      <c r="G222" s="839">
        <v>24</v>
      </c>
      <c r="H222" s="1501"/>
      <c r="I222" s="847"/>
      <c r="J222" s="847"/>
      <c r="K222" s="847"/>
      <c r="L222" s="1514"/>
    </row>
    <row r="223" spans="2:12">
      <c r="B223" s="1515"/>
      <c r="C223" s="1515"/>
      <c r="D223" s="839" t="s">
        <v>13815</v>
      </c>
      <c r="E223" s="839" t="s">
        <v>13499</v>
      </c>
      <c r="F223" s="839"/>
      <c r="G223" s="839">
        <v>210</v>
      </c>
      <c r="H223" s="1501"/>
      <c r="I223" s="847"/>
      <c r="J223" s="847"/>
      <c r="K223" s="847"/>
      <c r="L223" s="1514"/>
    </row>
    <row r="224" spans="2:12">
      <c r="B224" s="1515"/>
      <c r="C224" s="1515"/>
      <c r="D224" s="839"/>
      <c r="E224" s="839" t="s">
        <v>13500</v>
      </c>
      <c r="F224" s="839"/>
      <c r="G224" s="839">
        <v>220</v>
      </c>
      <c r="H224" s="1501"/>
      <c r="I224" s="847"/>
      <c r="J224" s="847"/>
      <c r="K224" s="847"/>
      <c r="L224" s="1514"/>
    </row>
    <row r="225" spans="2:13">
      <c r="B225" s="1515"/>
      <c r="C225" s="1515"/>
      <c r="D225" s="839"/>
      <c r="E225" s="839" t="s">
        <v>13811</v>
      </c>
      <c r="F225" s="839"/>
      <c r="G225" s="839">
        <v>202</v>
      </c>
      <c r="H225" s="1501"/>
      <c r="I225" s="847"/>
      <c r="J225" s="847"/>
      <c r="K225" s="847"/>
      <c r="L225" s="1514"/>
    </row>
    <row r="226" spans="2:13">
      <c r="B226" s="1515"/>
      <c r="C226" s="1515"/>
      <c r="D226" s="2317"/>
      <c r="E226" s="839"/>
      <c r="F226" s="839"/>
      <c r="G226" s="839"/>
      <c r="H226" s="1501"/>
      <c r="I226" s="847"/>
      <c r="J226" s="847"/>
      <c r="K226" s="847"/>
      <c r="L226" s="1514"/>
    </row>
    <row r="227" spans="2:13" s="1275" customFormat="1">
      <c r="B227" s="2530"/>
      <c r="C227" s="2531"/>
      <c r="D227" s="2297" t="s">
        <v>13816</v>
      </c>
      <c r="E227" s="1505"/>
      <c r="F227" s="1505"/>
      <c r="G227" s="1506"/>
      <c r="H227" s="1506"/>
      <c r="I227" s="1506"/>
      <c r="J227" s="1506"/>
      <c r="K227" s="1513">
        <f>SUM(G229:G231)</f>
        <v>25</v>
      </c>
      <c r="L227" s="2320" t="s">
        <v>347</v>
      </c>
    </row>
    <row r="228" spans="2:13" s="307" customFormat="1">
      <c r="B228" s="566"/>
      <c r="C228" s="566"/>
      <c r="D228" s="835" t="s">
        <v>13774</v>
      </c>
      <c r="E228" s="835" t="s">
        <v>13205</v>
      </c>
      <c r="F228" s="835"/>
      <c r="G228" s="835" t="s">
        <v>13379</v>
      </c>
      <c r="H228" s="1297"/>
      <c r="I228" s="407"/>
      <c r="J228" s="407"/>
      <c r="K228" s="407"/>
      <c r="L228" s="897"/>
    </row>
    <row r="229" spans="2:13">
      <c r="B229" s="1515"/>
      <c r="C229" s="1515"/>
      <c r="D229" s="839" t="s">
        <v>13810</v>
      </c>
      <c r="E229" s="839" t="s">
        <v>13811</v>
      </c>
      <c r="F229" s="839"/>
      <c r="G229" s="839">
        <v>10</v>
      </c>
      <c r="H229" s="1501"/>
      <c r="I229" s="847"/>
      <c r="J229" s="847"/>
      <c r="K229" s="847"/>
      <c r="L229" s="1514"/>
    </row>
    <row r="230" spans="2:13">
      <c r="B230" s="1515"/>
      <c r="C230" s="1515"/>
      <c r="D230" s="839" t="s">
        <v>13817</v>
      </c>
      <c r="E230" s="839" t="s">
        <v>13499</v>
      </c>
      <c r="F230" s="839"/>
      <c r="G230" s="839">
        <v>15</v>
      </c>
      <c r="H230" s="1501"/>
      <c r="I230" s="847"/>
      <c r="J230" s="847"/>
      <c r="K230" s="847"/>
      <c r="L230" s="1514"/>
    </row>
    <row r="231" spans="2:13">
      <c r="B231" s="1515"/>
      <c r="C231" s="1515"/>
      <c r="D231" s="839"/>
      <c r="E231" s="839"/>
      <c r="F231" s="839"/>
      <c r="G231" s="839"/>
      <c r="H231" s="1501"/>
      <c r="I231" s="847"/>
      <c r="J231" s="847"/>
      <c r="K231" s="847"/>
      <c r="L231" s="1514"/>
    </row>
    <row r="232" spans="2:13">
      <c r="B232" s="1515"/>
      <c r="C232" s="1515"/>
      <c r="D232" s="839"/>
      <c r="E232" s="839"/>
      <c r="F232" s="839"/>
      <c r="G232" s="839"/>
      <c r="H232" s="1501"/>
      <c r="I232" s="847"/>
      <c r="J232" s="847"/>
      <c r="K232" s="847"/>
      <c r="L232" s="1514"/>
    </row>
    <row r="233" spans="2:13" s="1275" customFormat="1">
      <c r="B233" s="2530"/>
      <c r="C233" s="2531"/>
      <c r="D233" s="2297" t="s">
        <v>13818</v>
      </c>
      <c r="E233" s="1505"/>
      <c r="F233" s="1505"/>
      <c r="G233" s="1506"/>
      <c r="H233" s="1506"/>
      <c r="I233" s="1506"/>
      <c r="J233" s="1506"/>
      <c r="K233" s="1513">
        <f>G235</f>
        <v>3</v>
      </c>
      <c r="L233" s="2320" t="s">
        <v>347</v>
      </c>
    </row>
    <row r="234" spans="2:13" s="307" customFormat="1">
      <c r="B234" s="566"/>
      <c r="C234" s="566"/>
      <c r="D234" s="835" t="s">
        <v>13774</v>
      </c>
      <c r="E234" s="835" t="s">
        <v>13205</v>
      </c>
      <c r="F234" s="835"/>
      <c r="G234" s="835" t="s">
        <v>13379</v>
      </c>
      <c r="H234" s="1297"/>
      <c r="I234" s="407"/>
      <c r="J234" s="407"/>
      <c r="K234" s="407"/>
      <c r="L234" s="897"/>
    </row>
    <row r="235" spans="2:13">
      <c r="B235" s="1515"/>
      <c r="C235" s="1515"/>
      <c r="D235" s="839" t="s">
        <v>13817</v>
      </c>
      <c r="E235" s="839" t="s">
        <v>13499</v>
      </c>
      <c r="F235" s="839"/>
      <c r="G235" s="839">
        <v>3</v>
      </c>
      <c r="H235" s="1501"/>
      <c r="I235" s="847"/>
      <c r="J235" s="847"/>
      <c r="K235" s="847"/>
      <c r="L235" s="1514"/>
    </row>
    <row r="236" spans="2:13" s="1275" customFormat="1">
      <c r="B236" s="2530"/>
      <c r="C236" s="2531"/>
      <c r="D236" s="2297" t="s">
        <v>13819</v>
      </c>
      <c r="E236" s="1505"/>
      <c r="F236" s="1505"/>
      <c r="G236" s="1506"/>
      <c r="H236" s="1506"/>
      <c r="I236" s="1506"/>
      <c r="J236" s="1506"/>
      <c r="K236" s="1513">
        <f>SUM(G238:G238)</f>
        <v>3</v>
      </c>
      <c r="L236" s="2320" t="s">
        <v>347</v>
      </c>
    </row>
    <row r="237" spans="2:13" s="307" customFormat="1">
      <c r="B237" s="566"/>
      <c r="C237" s="566"/>
      <c r="D237" s="835" t="s">
        <v>13774</v>
      </c>
      <c r="E237" s="835" t="s">
        <v>13205</v>
      </c>
      <c r="F237" s="835"/>
      <c r="G237" s="835" t="s">
        <v>13379</v>
      </c>
      <c r="H237" s="1297"/>
      <c r="I237" s="407"/>
      <c r="J237" s="407"/>
      <c r="K237" s="407"/>
      <c r="L237" s="897"/>
    </row>
    <row r="238" spans="2:13">
      <c r="B238" s="1515"/>
      <c r="C238" s="1515"/>
      <c r="D238" s="839" t="s">
        <v>13817</v>
      </c>
      <c r="E238" s="839" t="s">
        <v>13499</v>
      </c>
      <c r="F238" s="839"/>
      <c r="G238" s="839">
        <v>3</v>
      </c>
      <c r="H238" s="1501"/>
      <c r="I238" s="847"/>
      <c r="J238" s="847"/>
      <c r="K238" s="847"/>
      <c r="L238" s="1514"/>
    </row>
    <row r="239" spans="2:13">
      <c r="B239" s="1515"/>
      <c r="C239" s="1515"/>
      <c r="D239" s="839"/>
      <c r="E239" s="839"/>
      <c r="F239" s="839"/>
      <c r="G239" s="839"/>
      <c r="H239" s="1501"/>
      <c r="I239" s="847"/>
      <c r="J239" s="847"/>
      <c r="K239" s="847"/>
      <c r="L239" s="1514"/>
    </row>
    <row r="240" spans="2:13" s="1275" customFormat="1">
      <c r="B240" s="2530"/>
      <c r="C240" s="2531"/>
      <c r="D240" s="2297" t="s">
        <v>13820</v>
      </c>
      <c r="E240" s="1505"/>
      <c r="F240" s="1505"/>
      <c r="G240" s="1506"/>
      <c r="H240" s="1506"/>
      <c r="I240" s="1506"/>
      <c r="J240" s="1506"/>
      <c r="K240" s="1513">
        <f>SUM(G242:G242)</f>
        <v>9</v>
      </c>
      <c r="L240" s="2320" t="s">
        <v>347</v>
      </c>
      <c r="M240" s="1275" t="s">
        <v>13821</v>
      </c>
    </row>
    <row r="241" spans="2:12">
      <c r="B241" s="1515"/>
      <c r="C241" s="1515"/>
      <c r="D241" s="839" t="s">
        <v>13774</v>
      </c>
      <c r="E241" s="839" t="s">
        <v>13205</v>
      </c>
      <c r="F241" s="839"/>
      <c r="G241" s="839" t="s">
        <v>13379</v>
      </c>
      <c r="H241" s="1501"/>
      <c r="I241" s="847"/>
      <c r="J241" s="847"/>
      <c r="K241" s="847"/>
      <c r="L241" s="1514"/>
    </row>
    <row r="242" spans="2:12">
      <c r="B242" s="1515"/>
      <c r="C242" s="1515"/>
      <c r="D242" s="839" t="s">
        <v>13817</v>
      </c>
      <c r="E242" s="839" t="s">
        <v>13811</v>
      </c>
      <c r="F242" s="839"/>
      <c r="G242" s="839">
        <v>9</v>
      </c>
      <c r="H242" s="1501"/>
      <c r="I242" s="847"/>
      <c r="J242" s="847"/>
      <c r="K242" s="847"/>
      <c r="L242" s="1514"/>
    </row>
    <row r="243" spans="2:12">
      <c r="B243" s="1515"/>
      <c r="C243" s="1515"/>
      <c r="D243" s="839"/>
      <c r="E243" s="839"/>
      <c r="F243" s="839"/>
      <c r="G243" s="839"/>
      <c r="H243" s="1501"/>
      <c r="I243" s="847"/>
      <c r="J243" s="847"/>
      <c r="K243" s="847"/>
      <c r="L243" s="1514"/>
    </row>
    <row r="244" spans="2:12">
      <c r="B244" s="1515"/>
      <c r="C244" s="1515"/>
      <c r="D244" s="2317"/>
      <c r="E244" s="839"/>
      <c r="F244" s="839"/>
      <c r="G244" s="839"/>
      <c r="H244" s="1501"/>
      <c r="I244" s="847"/>
      <c r="J244" s="847"/>
      <c r="K244" s="847"/>
      <c r="L244" s="1514"/>
    </row>
    <row r="245" spans="2:12" s="1271" customFormat="1">
      <c r="B245" s="2526" t="s">
        <v>1307</v>
      </c>
      <c r="C245" s="2527"/>
      <c r="D245" s="2315" t="s">
        <v>5305</v>
      </c>
      <c r="E245" s="1497"/>
      <c r="F245" s="1497"/>
      <c r="G245" s="1498"/>
      <c r="H245" s="1498"/>
      <c r="I245" s="1509"/>
      <c r="J245" s="1509"/>
      <c r="K245" s="1509"/>
      <c r="L245" s="1512"/>
    </row>
    <row r="246" spans="2:12" s="1275" customFormat="1" ht="24.95">
      <c r="B246" s="2530"/>
      <c r="C246" s="2531"/>
      <c r="D246" s="2297" t="s">
        <v>1311</v>
      </c>
      <c r="E246" s="1505"/>
      <c r="F246" s="1505"/>
      <c r="G246" s="1506"/>
      <c r="H246" s="1506"/>
      <c r="I246" s="1506"/>
      <c r="J246" s="1506"/>
      <c r="K246" s="1513">
        <f>SUM(H248:H249)</f>
        <v>50</v>
      </c>
      <c r="L246" s="2320" t="s">
        <v>347</v>
      </c>
    </row>
    <row r="247" spans="2:12">
      <c r="B247" s="1515"/>
      <c r="C247" s="1515"/>
      <c r="D247" s="835" t="s">
        <v>13762</v>
      </c>
      <c r="E247" s="835" t="s">
        <v>13763</v>
      </c>
      <c r="F247" s="835" t="s">
        <v>13764</v>
      </c>
      <c r="G247" s="1297" t="s">
        <v>13765</v>
      </c>
      <c r="H247" s="407" t="s">
        <v>13766</v>
      </c>
      <c r="I247" s="847"/>
      <c r="J247" s="847"/>
      <c r="K247" s="847"/>
      <c r="L247" s="1514"/>
    </row>
    <row r="248" spans="2:12">
      <c r="B248" s="1515"/>
      <c r="C248" s="1515"/>
      <c r="D248" s="2328" t="s">
        <v>13803</v>
      </c>
      <c r="E248" s="2329" t="s">
        <v>13822</v>
      </c>
      <c r="F248" s="2330">
        <v>10</v>
      </c>
      <c r="G248" s="2329">
        <v>5</v>
      </c>
      <c r="H248" s="1501">
        <f>F248*G248</f>
        <v>50</v>
      </c>
      <c r="I248" s="847"/>
      <c r="J248" s="847"/>
      <c r="K248" s="847"/>
      <c r="L248" s="1514"/>
    </row>
    <row r="249" spans="2:12">
      <c r="B249" s="1515"/>
      <c r="C249" s="1515"/>
      <c r="D249" s="2331" t="s">
        <v>10915</v>
      </c>
      <c r="E249" s="2332"/>
      <c r="F249" s="2333"/>
      <c r="G249" s="2332"/>
      <c r="H249" s="1501"/>
      <c r="I249" s="847"/>
      <c r="J249" s="847"/>
      <c r="K249" s="847"/>
      <c r="L249" s="1514"/>
    </row>
    <row r="250" spans="2:12">
      <c r="B250" s="1515"/>
      <c r="C250" s="1515"/>
      <c r="D250" s="2331"/>
      <c r="E250" s="2332"/>
      <c r="F250" s="2332"/>
      <c r="G250" s="2332"/>
      <c r="H250" s="1501"/>
      <c r="I250" s="847"/>
      <c r="J250" s="847"/>
      <c r="K250" s="847"/>
      <c r="L250" s="1514"/>
    </row>
    <row r="251" spans="2:12" s="1275" customFormat="1" ht="24.95">
      <c r="B251" s="2530"/>
      <c r="C251" s="2531"/>
      <c r="D251" s="2297" t="s">
        <v>12275</v>
      </c>
      <c r="E251" s="1505"/>
      <c r="F251" s="1505"/>
      <c r="G251" s="1506"/>
      <c r="H251" s="1506"/>
      <c r="I251" s="1506"/>
      <c r="J251" s="1506"/>
      <c r="K251" s="1513">
        <f>SUM(H253:H253)</f>
        <v>15</v>
      </c>
      <c r="L251" s="2320" t="s">
        <v>347</v>
      </c>
    </row>
    <row r="252" spans="2:12">
      <c r="B252" s="1515"/>
      <c r="C252" s="1515"/>
      <c r="D252" s="835" t="s">
        <v>13762</v>
      </c>
      <c r="E252" s="835" t="s">
        <v>13763</v>
      </c>
      <c r="F252" s="835" t="s">
        <v>13764</v>
      </c>
      <c r="G252" s="1297" t="s">
        <v>13765</v>
      </c>
      <c r="H252" s="407" t="s">
        <v>13766</v>
      </c>
      <c r="I252" s="847"/>
      <c r="J252" s="847"/>
      <c r="K252" s="847"/>
      <c r="L252" s="1514"/>
    </row>
    <row r="253" spans="2:12">
      <c r="B253" s="1515"/>
      <c r="C253" s="1515"/>
      <c r="D253" s="2329" t="s">
        <v>13799</v>
      </c>
      <c r="E253" s="2329" t="s">
        <v>13802</v>
      </c>
      <c r="F253" s="2329">
        <v>3</v>
      </c>
      <c r="G253" s="2329">
        <v>5</v>
      </c>
      <c r="H253" s="1501">
        <f>F253*G253</f>
        <v>15</v>
      </c>
      <c r="I253" s="847"/>
      <c r="J253" s="847"/>
      <c r="K253" s="847"/>
      <c r="L253" s="1514"/>
    </row>
    <row r="254" spans="2:12">
      <c r="B254" s="1515"/>
      <c r="C254" s="1515"/>
      <c r="D254" s="2334"/>
      <c r="E254" s="839"/>
      <c r="F254" s="839"/>
      <c r="G254" s="839"/>
      <c r="H254" s="1501"/>
      <c r="I254" s="847"/>
      <c r="J254" s="847"/>
      <c r="K254" s="847"/>
      <c r="L254" s="1514"/>
    </row>
    <row r="255" spans="2:12" s="1275" customFormat="1" ht="24.95">
      <c r="B255" s="2530"/>
      <c r="C255" s="2531"/>
      <c r="D255" s="2297" t="s">
        <v>1317</v>
      </c>
      <c r="E255" s="1505"/>
      <c r="F255" s="1505"/>
      <c r="G255" s="1506"/>
      <c r="H255" s="1506"/>
      <c r="I255" s="1506"/>
      <c r="J255" s="1506"/>
      <c r="K255" s="1513">
        <f>SUM(H257:H257)</f>
        <v>75</v>
      </c>
      <c r="L255" s="2320" t="s">
        <v>347</v>
      </c>
    </row>
    <row r="256" spans="2:12">
      <c r="B256" s="1515"/>
      <c r="C256" s="1515"/>
      <c r="D256" s="1516" t="s">
        <v>13762</v>
      </c>
      <c r="E256" s="1516" t="s">
        <v>13763</v>
      </c>
      <c r="F256" s="1516" t="s">
        <v>13764</v>
      </c>
      <c r="G256" s="1517" t="s">
        <v>13765</v>
      </c>
      <c r="H256" s="1518" t="s">
        <v>13766</v>
      </c>
      <c r="I256" s="847"/>
      <c r="J256" s="847"/>
      <c r="K256" s="847"/>
      <c r="L256" s="1514"/>
    </row>
    <row r="257" spans="2:12">
      <c r="B257" s="1515"/>
      <c r="C257" s="1515"/>
      <c r="D257" s="2335" t="s">
        <v>13799</v>
      </c>
      <c r="E257" s="2336" t="s">
        <v>13803</v>
      </c>
      <c r="F257" s="2337">
        <v>15</v>
      </c>
      <c r="G257" s="1519">
        <v>5</v>
      </c>
      <c r="H257" s="1520">
        <f>F257*G257</f>
        <v>75</v>
      </c>
      <c r="I257" s="847"/>
      <c r="J257" s="847"/>
      <c r="K257" s="847"/>
      <c r="L257" s="1514"/>
    </row>
    <row r="258" spans="2:12">
      <c r="B258" s="1515"/>
      <c r="C258" s="1515"/>
      <c r="D258" s="2334"/>
      <c r="E258" s="839"/>
      <c r="F258" s="839"/>
      <c r="G258" s="839"/>
      <c r="H258" s="1501"/>
      <c r="I258" s="847"/>
      <c r="J258" s="847"/>
      <c r="K258" s="847"/>
      <c r="L258" s="1514"/>
    </row>
    <row r="259" spans="2:12" s="1275" customFormat="1" ht="24.95">
      <c r="B259" s="2530"/>
      <c r="C259" s="2531"/>
      <c r="D259" s="2297" t="s">
        <v>13823</v>
      </c>
      <c r="E259" s="1505"/>
      <c r="F259" s="1505"/>
      <c r="G259" s="1506"/>
      <c r="H259" s="1506"/>
      <c r="I259" s="1506"/>
      <c r="J259" s="1506"/>
      <c r="K259" s="1513">
        <f>SUM(H261:H276)</f>
        <v>180</v>
      </c>
      <c r="L259" s="2320" t="s">
        <v>347</v>
      </c>
    </row>
    <row r="260" spans="2:12">
      <c r="B260" s="1515"/>
      <c r="C260" s="1515"/>
      <c r="D260" s="835" t="s">
        <v>13762</v>
      </c>
      <c r="E260" s="835" t="s">
        <v>13763</v>
      </c>
      <c r="F260" s="835" t="s">
        <v>13764</v>
      </c>
      <c r="G260" s="1297" t="s">
        <v>13765</v>
      </c>
      <c r="H260" s="407" t="s">
        <v>13766</v>
      </c>
      <c r="I260" s="847"/>
      <c r="J260" s="847"/>
      <c r="K260" s="847"/>
      <c r="L260" s="1514"/>
    </row>
    <row r="261" spans="2:12">
      <c r="B261" s="1515"/>
      <c r="C261" s="1515"/>
      <c r="D261" s="2331" t="s">
        <v>13824</v>
      </c>
      <c r="E261" s="2338" t="s">
        <v>13825</v>
      </c>
      <c r="F261" s="2337">
        <v>6</v>
      </c>
      <c r="G261" s="1519">
        <v>2</v>
      </c>
      <c r="H261" s="1520">
        <f>F261*G261</f>
        <v>12</v>
      </c>
      <c r="I261" s="847"/>
      <c r="J261" s="847"/>
      <c r="K261" s="847"/>
      <c r="L261" s="1514"/>
    </row>
    <row r="262" spans="2:12">
      <c r="B262" s="1515"/>
      <c r="C262" s="1515"/>
      <c r="D262" s="2331"/>
      <c r="E262" s="2339" t="s">
        <v>13826</v>
      </c>
      <c r="F262" s="2337">
        <v>6</v>
      </c>
      <c r="G262" s="1519">
        <v>2</v>
      </c>
      <c r="H262" s="1520">
        <f t="shared" ref="H262:H275" si="9">F262*G262</f>
        <v>12</v>
      </c>
      <c r="I262" s="847"/>
      <c r="J262" s="847"/>
      <c r="K262" s="847"/>
      <c r="L262" s="1514"/>
    </row>
    <row r="263" spans="2:12">
      <c r="B263" s="1515"/>
      <c r="C263" s="1515"/>
      <c r="D263" s="2331"/>
      <c r="E263" s="2338" t="s">
        <v>13827</v>
      </c>
      <c r="F263" s="2337">
        <v>6</v>
      </c>
      <c r="G263" s="1519">
        <v>2</v>
      </c>
      <c r="H263" s="1520">
        <f t="shared" si="9"/>
        <v>12</v>
      </c>
      <c r="I263" s="847"/>
      <c r="J263" s="847"/>
      <c r="K263" s="847"/>
      <c r="L263" s="1514"/>
    </row>
    <row r="264" spans="2:12">
      <c r="B264" s="1515"/>
      <c r="C264" s="1515"/>
      <c r="D264" s="2331"/>
      <c r="E264" s="2339" t="s">
        <v>13828</v>
      </c>
      <c r="F264" s="2337">
        <v>6</v>
      </c>
      <c r="G264" s="1519">
        <v>2</v>
      </c>
      <c r="H264" s="1520">
        <f t="shared" si="9"/>
        <v>12</v>
      </c>
      <c r="I264" s="847"/>
      <c r="J264" s="847"/>
      <c r="K264" s="847"/>
      <c r="L264" s="1514"/>
    </row>
    <row r="265" spans="2:12">
      <c r="B265" s="1515"/>
      <c r="C265" s="1515"/>
      <c r="D265" s="2331"/>
      <c r="E265" s="2338" t="s">
        <v>13829</v>
      </c>
      <c r="F265" s="2337">
        <v>6</v>
      </c>
      <c r="G265" s="1519">
        <v>2</v>
      </c>
      <c r="H265" s="1520">
        <f t="shared" si="9"/>
        <v>12</v>
      </c>
      <c r="I265" s="847"/>
      <c r="J265" s="847"/>
      <c r="K265" s="847"/>
      <c r="L265" s="1514"/>
    </row>
    <row r="266" spans="2:12">
      <c r="B266" s="1515"/>
      <c r="C266" s="1515"/>
      <c r="D266" s="2331"/>
      <c r="E266" s="2339" t="s">
        <v>13830</v>
      </c>
      <c r="F266" s="2337">
        <v>6</v>
      </c>
      <c r="G266" s="1519">
        <v>2</v>
      </c>
      <c r="H266" s="1520">
        <f t="shared" si="9"/>
        <v>12</v>
      </c>
      <c r="I266" s="847"/>
      <c r="J266" s="847"/>
      <c r="K266" s="847"/>
      <c r="L266" s="1514"/>
    </row>
    <row r="267" spans="2:12">
      <c r="B267" s="1515"/>
      <c r="C267" s="1515"/>
      <c r="D267" s="2331"/>
      <c r="E267" s="2338" t="s">
        <v>13831</v>
      </c>
      <c r="F267" s="2337">
        <v>6</v>
      </c>
      <c r="G267" s="1519">
        <v>2</v>
      </c>
      <c r="H267" s="1520">
        <f t="shared" si="9"/>
        <v>12</v>
      </c>
      <c r="I267" s="847"/>
      <c r="J267" s="847"/>
      <c r="K267" s="847"/>
      <c r="L267" s="1514"/>
    </row>
    <row r="268" spans="2:12">
      <c r="B268" s="1515"/>
      <c r="C268" s="1515"/>
      <c r="D268" s="2331"/>
      <c r="E268" s="2339" t="s">
        <v>13832</v>
      </c>
      <c r="F268" s="2337">
        <v>6</v>
      </c>
      <c r="G268" s="1519">
        <v>2</v>
      </c>
      <c r="H268" s="1520">
        <f t="shared" si="9"/>
        <v>12</v>
      </c>
      <c r="I268" s="847"/>
      <c r="J268" s="847"/>
      <c r="K268" s="847"/>
      <c r="L268" s="1514"/>
    </row>
    <row r="269" spans="2:12">
      <c r="B269" s="1515"/>
      <c r="C269" s="1515"/>
      <c r="D269" s="2331"/>
      <c r="E269" s="2338" t="s">
        <v>13833</v>
      </c>
      <c r="F269" s="2337">
        <v>6</v>
      </c>
      <c r="G269" s="1519">
        <v>2</v>
      </c>
      <c r="H269" s="1520">
        <f t="shared" si="9"/>
        <v>12</v>
      </c>
      <c r="I269" s="847"/>
      <c r="J269" s="847"/>
      <c r="K269" s="847"/>
      <c r="L269" s="1514"/>
    </row>
    <row r="270" spans="2:12">
      <c r="B270" s="1515"/>
      <c r="C270" s="1515"/>
      <c r="D270" s="2331"/>
      <c r="E270" s="2339" t="s">
        <v>13834</v>
      </c>
      <c r="F270" s="2337">
        <v>6</v>
      </c>
      <c r="G270" s="1519">
        <v>2</v>
      </c>
      <c r="H270" s="1520">
        <f t="shared" si="9"/>
        <v>12</v>
      </c>
      <c r="I270" s="847"/>
      <c r="J270" s="847"/>
      <c r="K270" s="847"/>
      <c r="L270" s="1514"/>
    </row>
    <row r="271" spans="2:12">
      <c r="B271" s="1515"/>
      <c r="C271" s="1515"/>
      <c r="D271" s="2331"/>
      <c r="E271" s="2338" t="s">
        <v>13835</v>
      </c>
      <c r="F271" s="2337">
        <v>6</v>
      </c>
      <c r="G271" s="1519">
        <v>2</v>
      </c>
      <c r="H271" s="1520">
        <f t="shared" si="9"/>
        <v>12</v>
      </c>
      <c r="I271" s="847"/>
      <c r="J271" s="847"/>
      <c r="K271" s="847"/>
      <c r="L271" s="1514"/>
    </row>
    <row r="272" spans="2:12">
      <c r="B272" s="1515"/>
      <c r="C272" s="1515"/>
      <c r="D272" s="2331"/>
      <c r="E272" s="2339" t="s">
        <v>13836</v>
      </c>
      <c r="F272" s="2337">
        <v>6</v>
      </c>
      <c r="G272" s="1519">
        <v>2</v>
      </c>
      <c r="H272" s="1520">
        <f t="shared" si="9"/>
        <v>12</v>
      </c>
      <c r="I272" s="847"/>
      <c r="J272" s="847"/>
      <c r="K272" s="847"/>
      <c r="L272" s="1514"/>
    </row>
    <row r="273" spans="2:12">
      <c r="B273" s="1515"/>
      <c r="C273" s="1515"/>
      <c r="D273" s="2331"/>
      <c r="E273" s="2338" t="s">
        <v>13837</v>
      </c>
      <c r="F273" s="2337">
        <v>6</v>
      </c>
      <c r="G273" s="1519">
        <v>2</v>
      </c>
      <c r="H273" s="1520">
        <f t="shared" si="9"/>
        <v>12</v>
      </c>
      <c r="I273" s="847"/>
      <c r="J273" s="847"/>
      <c r="K273" s="847"/>
      <c r="L273" s="1514"/>
    </row>
    <row r="274" spans="2:12">
      <c r="B274" s="1515"/>
      <c r="C274" s="1515"/>
      <c r="D274" s="2331"/>
      <c r="E274" s="2339" t="s">
        <v>13838</v>
      </c>
      <c r="F274" s="2337">
        <v>6</v>
      </c>
      <c r="G274" s="1519">
        <v>2</v>
      </c>
      <c r="H274" s="1520">
        <f t="shared" si="9"/>
        <v>12</v>
      </c>
      <c r="I274" s="847"/>
      <c r="J274" s="847"/>
      <c r="K274" s="847"/>
      <c r="L274" s="1514"/>
    </row>
    <row r="275" spans="2:12">
      <c r="B275" s="1515"/>
      <c r="C275" s="1515"/>
      <c r="D275" s="2331"/>
      <c r="E275" s="2339" t="s">
        <v>13839</v>
      </c>
      <c r="F275" s="2337">
        <v>6</v>
      </c>
      <c r="G275" s="1519">
        <v>2</v>
      </c>
      <c r="H275" s="1520">
        <f t="shared" si="9"/>
        <v>12</v>
      </c>
      <c r="I275" s="847"/>
      <c r="J275" s="847"/>
      <c r="K275" s="847"/>
      <c r="L275" s="1514"/>
    </row>
    <row r="276" spans="2:12">
      <c r="B276" s="1515"/>
      <c r="C276" s="1515"/>
      <c r="D276" s="2334"/>
      <c r="E276" s="839"/>
      <c r="F276" s="839"/>
      <c r="G276" s="839"/>
      <c r="H276" s="1501"/>
      <c r="I276" s="847"/>
      <c r="J276" s="847"/>
      <c r="K276" s="847"/>
      <c r="L276" s="1514"/>
    </row>
    <row r="277" spans="2:12" s="1275" customFormat="1" ht="24.95">
      <c r="B277" s="2530"/>
      <c r="C277" s="2531"/>
      <c r="D277" s="2297" t="s">
        <v>1323</v>
      </c>
      <c r="E277" s="1505"/>
      <c r="F277" s="1505"/>
      <c r="G277" s="1506"/>
      <c r="H277" s="1506"/>
      <c r="I277" s="1506"/>
      <c r="J277" s="1506"/>
      <c r="K277" s="1513">
        <f>SUM(H279:H282)</f>
        <v>8</v>
      </c>
      <c r="L277" s="2320" t="s">
        <v>347</v>
      </c>
    </row>
    <row r="278" spans="2:12">
      <c r="B278" s="1515"/>
      <c r="C278" s="1515"/>
      <c r="D278" s="835" t="s">
        <v>13762</v>
      </c>
      <c r="E278" s="835" t="s">
        <v>13763</v>
      </c>
      <c r="F278" s="835" t="s">
        <v>13764</v>
      </c>
      <c r="G278" s="1297" t="s">
        <v>13765</v>
      </c>
      <c r="H278" s="407" t="s">
        <v>13766</v>
      </c>
      <c r="I278" s="847"/>
      <c r="J278" s="847"/>
      <c r="K278" s="847"/>
      <c r="L278" s="1514"/>
    </row>
    <row r="279" spans="2:12">
      <c r="B279" s="1515"/>
      <c r="C279" s="1515"/>
      <c r="D279" s="1521" t="s">
        <v>13799</v>
      </c>
      <c r="E279" s="2329" t="s">
        <v>13808</v>
      </c>
      <c r="F279" s="2329">
        <v>6</v>
      </c>
      <c r="G279" s="2329">
        <v>1</v>
      </c>
      <c r="H279" s="847">
        <f>F279*G279</f>
        <v>6</v>
      </c>
      <c r="I279" s="847"/>
      <c r="J279" s="847"/>
      <c r="K279" s="847"/>
      <c r="L279" s="1514"/>
    </row>
    <row r="280" spans="2:12" s="2172" customFormat="1" ht="24.95">
      <c r="B280" s="2534"/>
      <c r="C280" s="2535"/>
      <c r="D280" s="2298" t="s">
        <v>1326</v>
      </c>
      <c r="E280" s="2169"/>
      <c r="F280" s="2169"/>
      <c r="G280" s="2173"/>
      <c r="H280" s="2173"/>
      <c r="I280" s="2173"/>
      <c r="J280" s="2173"/>
      <c r="K280" s="2174">
        <f>SUM(H282:H285)</f>
        <v>2</v>
      </c>
      <c r="L280" s="2321" t="s">
        <v>347</v>
      </c>
    </row>
    <row r="281" spans="2:12">
      <c r="B281" s="1515"/>
      <c r="C281" s="1515"/>
      <c r="D281" s="835" t="s">
        <v>13762</v>
      </c>
      <c r="E281" s="835" t="s">
        <v>13763</v>
      </c>
      <c r="F281" s="835" t="s">
        <v>13764</v>
      </c>
      <c r="G281" s="1297" t="s">
        <v>13765</v>
      </c>
      <c r="H281" s="407" t="s">
        <v>13766</v>
      </c>
      <c r="I281" s="847"/>
      <c r="J281" s="847"/>
      <c r="K281" s="847"/>
      <c r="L281" s="1514"/>
    </row>
    <row r="282" spans="2:12">
      <c r="B282" s="1515"/>
      <c r="C282" s="1515"/>
      <c r="D282" s="2331" t="s">
        <v>13840</v>
      </c>
      <c r="E282" s="2331" t="s">
        <v>13806</v>
      </c>
      <c r="F282" s="2331">
        <v>2</v>
      </c>
      <c r="G282" s="2331">
        <v>1</v>
      </c>
      <c r="H282" s="1501">
        <f>F282*G282</f>
        <v>2</v>
      </c>
      <c r="I282" s="847"/>
      <c r="J282" s="847"/>
      <c r="K282" s="847"/>
      <c r="L282" s="1514"/>
    </row>
    <row r="283" spans="2:12">
      <c r="B283" s="1515"/>
      <c r="C283" s="1515"/>
      <c r="D283" s="2334"/>
      <c r="E283" s="839"/>
      <c r="F283" s="839"/>
      <c r="G283" s="839"/>
      <c r="H283" s="1501"/>
      <c r="I283" s="847"/>
      <c r="J283" s="847"/>
      <c r="K283" s="847"/>
      <c r="L283" s="1514"/>
    </row>
    <row r="284" spans="2:12" s="1275" customFormat="1" ht="24.95">
      <c r="B284" s="2530"/>
      <c r="C284" s="2531"/>
      <c r="D284" s="2297" t="s">
        <v>1329</v>
      </c>
      <c r="E284" s="1505"/>
      <c r="F284" s="1505"/>
      <c r="G284" s="1506"/>
      <c r="H284" s="1506"/>
      <c r="I284" s="1506"/>
      <c r="J284" s="1506"/>
      <c r="K284" s="1513">
        <f>SUM(H286:H288)</f>
        <v>69</v>
      </c>
      <c r="L284" s="2320" t="s">
        <v>347</v>
      </c>
    </row>
    <row r="285" spans="2:12">
      <c r="B285" s="1515"/>
      <c r="C285" s="1515"/>
      <c r="D285" s="835" t="s">
        <v>13762</v>
      </c>
      <c r="E285" s="835" t="s">
        <v>13763</v>
      </c>
      <c r="F285" s="835" t="s">
        <v>13764</v>
      </c>
      <c r="G285" s="1297" t="s">
        <v>13765</v>
      </c>
      <c r="H285" s="407" t="s">
        <v>13766</v>
      </c>
      <c r="I285" s="847"/>
      <c r="J285" s="847"/>
      <c r="K285" s="847"/>
      <c r="L285" s="1514"/>
    </row>
    <row r="286" spans="2:12">
      <c r="B286" s="1515"/>
      <c r="C286" s="1515"/>
      <c r="D286" s="2331" t="s">
        <v>13799</v>
      </c>
      <c r="E286" s="2339" t="s">
        <v>13807</v>
      </c>
      <c r="F286" s="839">
        <v>5</v>
      </c>
      <c r="G286" s="1501">
        <v>9</v>
      </c>
      <c r="H286" s="847">
        <f>F286*G286</f>
        <v>45</v>
      </c>
      <c r="I286" s="847"/>
      <c r="J286" s="847"/>
      <c r="K286" s="847"/>
      <c r="L286" s="1514"/>
    </row>
    <row r="287" spans="2:12">
      <c r="B287" s="1515"/>
      <c r="C287" s="1515"/>
      <c r="D287" s="1521" t="s">
        <v>13799</v>
      </c>
      <c r="E287" s="1521" t="s">
        <v>13808</v>
      </c>
      <c r="F287" s="839">
        <v>6</v>
      </c>
      <c r="G287" s="1501">
        <v>4</v>
      </c>
      <c r="H287" s="847">
        <f>G287*F287</f>
        <v>24</v>
      </c>
      <c r="I287" s="847"/>
      <c r="J287" s="847"/>
      <c r="K287" s="847"/>
      <c r="L287" s="1514"/>
    </row>
    <row r="288" spans="2:12">
      <c r="B288" s="1515"/>
      <c r="C288" s="1515"/>
      <c r="D288" s="839"/>
      <c r="E288" s="1521"/>
      <c r="F288" s="839"/>
      <c r="G288" s="1501"/>
      <c r="H288" s="847"/>
      <c r="I288" s="847"/>
      <c r="J288" s="847"/>
      <c r="K288" s="847"/>
      <c r="L288" s="1514"/>
    </row>
    <row r="289" spans="2:12">
      <c r="B289" s="1515"/>
      <c r="C289" s="1515"/>
      <c r="D289" s="2334"/>
      <c r="E289" s="839"/>
      <c r="F289" s="839"/>
      <c r="G289" s="839"/>
      <c r="H289" s="1501"/>
      <c r="I289" s="847"/>
      <c r="J289" s="847"/>
      <c r="K289" s="847"/>
      <c r="L289" s="1514"/>
    </row>
    <row r="290" spans="2:12" s="1275" customFormat="1" ht="24.95">
      <c r="B290" s="2530"/>
      <c r="C290" s="2531"/>
      <c r="D290" s="2297" t="s">
        <v>1332</v>
      </c>
      <c r="E290" s="1505"/>
      <c r="F290" s="1505"/>
      <c r="G290" s="1506"/>
      <c r="H290" s="1506"/>
      <c r="I290" s="1506"/>
      <c r="J290" s="1506"/>
      <c r="K290" s="1513">
        <f>SUM(H292:H293)</f>
        <v>8</v>
      </c>
      <c r="L290" s="2320" t="s">
        <v>347</v>
      </c>
    </row>
    <row r="291" spans="2:12">
      <c r="B291" s="1515"/>
      <c r="C291" s="1515"/>
      <c r="D291" s="835" t="s">
        <v>13762</v>
      </c>
      <c r="E291" s="835" t="s">
        <v>13763</v>
      </c>
      <c r="F291" s="835" t="s">
        <v>13764</v>
      </c>
      <c r="G291" s="1297" t="s">
        <v>13765</v>
      </c>
      <c r="H291" s="407" t="s">
        <v>13766</v>
      </c>
      <c r="I291" s="847"/>
      <c r="J291" s="847"/>
      <c r="K291" s="847"/>
      <c r="L291" s="1514"/>
    </row>
    <row r="292" spans="2:12">
      <c r="B292" s="1515"/>
      <c r="C292" s="1515"/>
      <c r="D292" s="2331" t="s">
        <v>13840</v>
      </c>
      <c r="E292" s="2331" t="s">
        <v>13806</v>
      </c>
      <c r="F292" s="2331">
        <v>2</v>
      </c>
      <c r="G292" s="2331">
        <v>4</v>
      </c>
      <c r="H292" s="1501">
        <f>F292*G292</f>
        <v>8</v>
      </c>
      <c r="I292" s="847"/>
      <c r="J292" s="847"/>
      <c r="K292" s="847"/>
      <c r="L292" s="1514"/>
    </row>
    <row r="293" spans="2:12">
      <c r="B293" s="1515"/>
      <c r="C293" s="1515"/>
      <c r="D293" s="2334"/>
      <c r="E293" s="1521"/>
      <c r="F293" s="839"/>
      <c r="G293" s="839"/>
      <c r="H293" s="1501"/>
      <c r="I293" s="847"/>
      <c r="J293" s="847"/>
      <c r="K293" s="847"/>
      <c r="L293" s="1514"/>
    </row>
    <row r="294" spans="2:12">
      <c r="B294" s="1515"/>
      <c r="C294" s="1515"/>
      <c r="D294" s="2334"/>
      <c r="E294" s="839"/>
      <c r="F294" s="839"/>
      <c r="G294" s="839"/>
      <c r="H294" s="1501"/>
      <c r="I294" s="847"/>
      <c r="J294" s="847"/>
      <c r="K294" s="847"/>
      <c r="L294" s="1514"/>
    </row>
    <row r="295" spans="2:12" s="1275" customFormat="1" ht="24.95">
      <c r="B295" s="2530"/>
      <c r="C295" s="2531"/>
      <c r="D295" s="2297" t="s">
        <v>1335</v>
      </c>
      <c r="E295" s="1505"/>
      <c r="F295" s="1505"/>
      <c r="G295" s="1506"/>
      <c r="H295" s="1506"/>
      <c r="I295" s="1506"/>
      <c r="J295" s="1506"/>
      <c r="K295" s="1513">
        <f>SUM(H297:H298)</f>
        <v>73</v>
      </c>
      <c r="L295" s="2320" t="s">
        <v>347</v>
      </c>
    </row>
    <row r="296" spans="2:12">
      <c r="B296" s="1515"/>
      <c r="C296" s="1515"/>
      <c r="D296" s="835" t="s">
        <v>13762</v>
      </c>
      <c r="E296" s="835" t="s">
        <v>13763</v>
      </c>
      <c r="F296" s="835" t="s">
        <v>13764</v>
      </c>
      <c r="G296" s="1297" t="s">
        <v>13765</v>
      </c>
      <c r="H296" s="407" t="s">
        <v>13766</v>
      </c>
      <c r="I296" s="847"/>
      <c r="J296" s="847"/>
      <c r="K296" s="847"/>
      <c r="L296" s="1514"/>
    </row>
    <row r="297" spans="2:12">
      <c r="B297" s="1515"/>
      <c r="C297" s="1515"/>
      <c r="D297" s="1515" t="s">
        <v>13841</v>
      </c>
      <c r="E297" s="1515" t="s">
        <v>13799</v>
      </c>
      <c r="F297" s="1500">
        <v>73</v>
      </c>
      <c r="G297" s="1500">
        <v>1</v>
      </c>
      <c r="H297" s="1500">
        <f>G297*F297</f>
        <v>73</v>
      </c>
      <c r="I297" s="847"/>
      <c r="J297" s="847"/>
      <c r="K297" s="847"/>
      <c r="L297" s="1514"/>
    </row>
    <row r="298" spans="2:12">
      <c r="B298" s="1515"/>
      <c r="C298" s="1515"/>
      <c r="D298" s="2334"/>
      <c r="E298" s="839"/>
      <c r="F298" s="839"/>
      <c r="G298" s="839"/>
      <c r="H298" s="1501"/>
      <c r="I298" s="847"/>
      <c r="J298" s="847"/>
      <c r="K298" s="847"/>
      <c r="L298" s="1514"/>
    </row>
    <row r="299" spans="2:12" s="1275" customFormat="1" ht="24.95">
      <c r="B299" s="2530"/>
      <c r="C299" s="2531"/>
      <c r="D299" s="2297" t="s">
        <v>1338</v>
      </c>
      <c r="E299" s="1505"/>
      <c r="F299" s="1505"/>
      <c r="G299" s="1506"/>
      <c r="H299" s="1506"/>
      <c r="I299" s="1506"/>
      <c r="J299" s="1506"/>
      <c r="K299" s="1513">
        <f>SUM(H301:H301)</f>
        <v>584</v>
      </c>
      <c r="L299" s="2320" t="s">
        <v>347</v>
      </c>
    </row>
    <row r="300" spans="2:12">
      <c r="B300" s="1515"/>
      <c r="C300" s="1515"/>
      <c r="D300" s="835" t="s">
        <v>13762</v>
      </c>
      <c r="E300" s="835" t="s">
        <v>13763</v>
      </c>
      <c r="F300" s="835" t="s">
        <v>13764</v>
      </c>
      <c r="G300" s="1297" t="s">
        <v>13765</v>
      </c>
      <c r="H300" s="407" t="s">
        <v>13766</v>
      </c>
      <c r="I300" s="847"/>
      <c r="J300" s="847"/>
      <c r="K300" s="847"/>
      <c r="L300" s="1514"/>
    </row>
    <row r="301" spans="2:12">
      <c r="B301" s="1515"/>
      <c r="C301" s="1515"/>
      <c r="D301" s="1515" t="s">
        <v>13841</v>
      </c>
      <c r="E301" s="1515" t="s">
        <v>13799</v>
      </c>
      <c r="F301" s="1500">
        <v>73</v>
      </c>
      <c r="G301" s="1500">
        <v>8</v>
      </c>
      <c r="H301" s="1500">
        <f>G301*F301</f>
        <v>584</v>
      </c>
      <c r="I301" s="847"/>
      <c r="J301" s="847"/>
      <c r="K301" s="847"/>
      <c r="L301" s="1514"/>
    </row>
    <row r="302" spans="2:12" s="2172" customFormat="1" ht="37.5">
      <c r="B302" s="2534"/>
      <c r="C302" s="2535"/>
      <c r="D302" s="2298" t="s">
        <v>13842</v>
      </c>
      <c r="E302" s="2169"/>
      <c r="F302" s="2169"/>
      <c r="G302" s="2173"/>
      <c r="H302" s="2173"/>
      <c r="I302" s="2173"/>
      <c r="J302" s="2173"/>
      <c r="K302" s="2174">
        <f>SUM(H304:H373)</f>
        <v>7591</v>
      </c>
      <c r="L302" s="2321" t="s">
        <v>347</v>
      </c>
    </row>
    <row r="303" spans="2:12">
      <c r="B303" s="1515"/>
      <c r="C303" s="1515"/>
      <c r="D303" s="835" t="s">
        <v>13762</v>
      </c>
      <c r="E303" s="835" t="s">
        <v>13763</v>
      </c>
      <c r="F303" s="835" t="s">
        <v>13764</v>
      </c>
      <c r="G303" s="1297" t="s">
        <v>13765</v>
      </c>
      <c r="H303" s="407" t="s">
        <v>13766</v>
      </c>
      <c r="I303" s="847"/>
      <c r="J303" s="847"/>
      <c r="K303" s="847"/>
      <c r="L303" s="1514"/>
    </row>
    <row r="304" spans="2:12">
      <c r="B304" s="1515"/>
      <c r="C304" s="1515"/>
      <c r="D304" s="2332" t="s">
        <v>13843</v>
      </c>
      <c r="E304" s="2332" t="s">
        <v>13844</v>
      </c>
      <c r="F304" s="2340">
        <v>22</v>
      </c>
      <c r="G304" s="2341">
        <v>4</v>
      </c>
      <c r="H304" s="1522">
        <f t="shared" ref="H304:H313" si="10">G304*F304</f>
        <v>88</v>
      </c>
      <c r="I304" s="847"/>
      <c r="J304" s="847"/>
      <c r="K304" s="847"/>
      <c r="L304" s="1514"/>
    </row>
    <row r="305" spans="2:12">
      <c r="B305" s="1515"/>
      <c r="C305" s="1515"/>
      <c r="D305" s="2332"/>
      <c r="E305" s="2332" t="s">
        <v>13845</v>
      </c>
      <c r="F305" s="2340">
        <v>30</v>
      </c>
      <c r="G305" s="2341">
        <v>4</v>
      </c>
      <c r="H305" s="1522">
        <f t="shared" si="10"/>
        <v>120</v>
      </c>
      <c r="I305" s="847"/>
      <c r="J305" s="847"/>
      <c r="K305" s="847"/>
      <c r="L305" s="1514"/>
    </row>
    <row r="306" spans="2:12">
      <c r="B306" s="1515"/>
      <c r="C306" s="1515"/>
      <c r="D306" s="2332"/>
      <c r="E306" s="2332" t="s">
        <v>13846</v>
      </c>
      <c r="F306" s="2340">
        <v>31</v>
      </c>
      <c r="G306" s="2341">
        <v>3</v>
      </c>
      <c r="H306" s="1522">
        <f t="shared" si="10"/>
        <v>93</v>
      </c>
      <c r="I306" s="847"/>
      <c r="J306" s="847"/>
      <c r="K306" s="847"/>
      <c r="L306" s="1514"/>
    </row>
    <row r="307" spans="2:12">
      <c r="B307" s="1515"/>
      <c r="C307" s="1515"/>
      <c r="D307" s="2332"/>
      <c r="E307" s="2332" t="s">
        <v>13847</v>
      </c>
      <c r="F307" s="2340">
        <v>34</v>
      </c>
      <c r="G307" s="2341">
        <v>3</v>
      </c>
      <c r="H307" s="1522">
        <f t="shared" si="10"/>
        <v>102</v>
      </c>
      <c r="I307" s="847"/>
      <c r="J307" s="847"/>
      <c r="K307" s="847"/>
      <c r="L307" s="1514"/>
    </row>
    <row r="308" spans="2:12">
      <c r="B308" s="1515"/>
      <c r="C308" s="1515"/>
      <c r="D308" s="2332"/>
      <c r="E308" s="2332" t="s">
        <v>13848</v>
      </c>
      <c r="F308" s="2340">
        <v>47</v>
      </c>
      <c r="G308" s="2341">
        <v>3</v>
      </c>
      <c r="H308" s="1522">
        <f t="shared" si="10"/>
        <v>141</v>
      </c>
      <c r="I308" s="847"/>
      <c r="J308" s="847"/>
      <c r="K308" s="847"/>
      <c r="L308" s="1514"/>
    </row>
    <row r="309" spans="2:12">
      <c r="B309" s="1515"/>
      <c r="C309" s="1515"/>
      <c r="D309" s="2332"/>
      <c r="E309" s="2332" t="s">
        <v>13849</v>
      </c>
      <c r="F309" s="2340">
        <v>25</v>
      </c>
      <c r="G309" s="2341">
        <v>3</v>
      </c>
      <c r="H309" s="1522">
        <f t="shared" si="10"/>
        <v>75</v>
      </c>
      <c r="I309" s="847"/>
      <c r="J309" s="847"/>
      <c r="K309" s="847"/>
      <c r="L309" s="1514"/>
    </row>
    <row r="310" spans="2:12">
      <c r="B310" s="1515"/>
      <c r="C310" s="1515"/>
      <c r="D310" s="2332"/>
      <c r="E310" s="2332" t="s">
        <v>13850</v>
      </c>
      <c r="F310" s="2340">
        <v>25</v>
      </c>
      <c r="G310" s="2341">
        <v>3</v>
      </c>
      <c r="H310" s="1522">
        <f t="shared" si="10"/>
        <v>75</v>
      </c>
      <c r="I310" s="847"/>
      <c r="J310" s="847"/>
      <c r="K310" s="847"/>
      <c r="L310" s="1514"/>
    </row>
    <row r="311" spans="2:12">
      <c r="B311" s="1515"/>
      <c r="C311" s="1515"/>
      <c r="D311" s="2332"/>
      <c r="E311" s="2332" t="s">
        <v>13851</v>
      </c>
      <c r="F311" s="2340">
        <v>36</v>
      </c>
      <c r="G311" s="2341">
        <v>3</v>
      </c>
      <c r="H311" s="1522">
        <f t="shared" si="10"/>
        <v>108</v>
      </c>
      <c r="I311" s="847"/>
      <c r="J311" s="847"/>
      <c r="K311" s="847"/>
      <c r="L311" s="1514"/>
    </row>
    <row r="312" spans="2:12">
      <c r="B312" s="1515"/>
      <c r="C312" s="1515"/>
      <c r="D312" s="2332"/>
      <c r="E312" s="2332" t="s">
        <v>13852</v>
      </c>
      <c r="F312" s="2340">
        <v>13</v>
      </c>
      <c r="G312" s="2341">
        <v>3</v>
      </c>
      <c r="H312" s="1522">
        <f t="shared" si="10"/>
        <v>39</v>
      </c>
      <c r="I312" s="847"/>
      <c r="J312" s="847"/>
      <c r="K312" s="847"/>
      <c r="L312" s="1514"/>
    </row>
    <row r="313" spans="2:12">
      <c r="B313" s="1515"/>
      <c r="C313" s="1515"/>
      <c r="D313" s="2332"/>
      <c r="E313" s="2332" t="s">
        <v>13853</v>
      </c>
      <c r="F313" s="2340">
        <v>31</v>
      </c>
      <c r="G313" s="2341">
        <v>3</v>
      </c>
      <c r="H313" s="1522">
        <f t="shared" si="10"/>
        <v>93</v>
      </c>
      <c r="I313" s="847"/>
      <c r="J313" s="847"/>
      <c r="K313" s="847"/>
      <c r="L313" s="1514"/>
    </row>
    <row r="314" spans="2:12">
      <c r="B314" s="1515"/>
      <c r="C314" s="1515"/>
      <c r="D314" s="2332"/>
      <c r="E314" s="2332"/>
      <c r="F314" s="2340"/>
      <c r="G314" s="839"/>
      <c r="H314" s="1501"/>
      <c r="I314" s="847"/>
      <c r="J314" s="847"/>
      <c r="K314" s="847"/>
      <c r="L314" s="1514"/>
    </row>
    <row r="315" spans="2:12">
      <c r="B315" s="1515"/>
      <c r="C315" s="1515"/>
      <c r="D315" s="2331" t="s">
        <v>13854</v>
      </c>
      <c r="E315" s="2332" t="s">
        <v>13855</v>
      </c>
      <c r="F315" s="2340">
        <v>13</v>
      </c>
      <c r="G315" s="2341">
        <v>3</v>
      </c>
      <c r="H315" s="1501">
        <f t="shared" ref="H315:H361" si="11">F315*G315</f>
        <v>39</v>
      </c>
      <c r="I315" s="847"/>
      <c r="J315" s="847"/>
      <c r="K315" s="847"/>
      <c r="L315" s="1514"/>
    </row>
    <row r="316" spans="2:12">
      <c r="B316" s="1515"/>
      <c r="C316" s="1515"/>
      <c r="D316" s="2331" t="s">
        <v>10915</v>
      </c>
      <c r="E316" s="2332" t="s">
        <v>13856</v>
      </c>
      <c r="F316" s="2340">
        <v>38</v>
      </c>
      <c r="G316" s="2341">
        <v>3</v>
      </c>
      <c r="H316" s="1501">
        <f t="shared" si="11"/>
        <v>114</v>
      </c>
      <c r="I316" s="847"/>
      <c r="J316" s="847"/>
      <c r="K316" s="847"/>
      <c r="L316" s="1514"/>
    </row>
    <row r="317" spans="2:12">
      <c r="B317" s="1515"/>
      <c r="C317" s="1515"/>
      <c r="D317" s="2331" t="s">
        <v>10915</v>
      </c>
      <c r="E317" s="2332" t="s">
        <v>13857</v>
      </c>
      <c r="F317" s="2340">
        <v>11</v>
      </c>
      <c r="G317" s="2341">
        <v>3</v>
      </c>
      <c r="H317" s="1501">
        <f t="shared" si="11"/>
        <v>33</v>
      </c>
      <c r="I317" s="847"/>
      <c r="J317" s="847"/>
      <c r="K317" s="847"/>
      <c r="L317" s="1514"/>
    </row>
    <row r="318" spans="2:12">
      <c r="B318" s="1515"/>
      <c r="C318" s="1515"/>
      <c r="D318" s="2331" t="s">
        <v>10915</v>
      </c>
      <c r="E318" s="2332" t="s">
        <v>13858</v>
      </c>
      <c r="F318" s="2340">
        <v>22</v>
      </c>
      <c r="G318" s="2341">
        <v>3</v>
      </c>
      <c r="H318" s="1501">
        <f t="shared" si="11"/>
        <v>66</v>
      </c>
      <c r="I318" s="847"/>
      <c r="J318" s="847"/>
      <c r="K318" s="847"/>
      <c r="L318" s="1514"/>
    </row>
    <row r="319" spans="2:12">
      <c r="B319" s="1515"/>
      <c r="C319" s="1515"/>
      <c r="D319" s="2331" t="s">
        <v>10915</v>
      </c>
      <c r="E319" s="2332" t="s">
        <v>13859</v>
      </c>
      <c r="F319" s="2340">
        <v>23</v>
      </c>
      <c r="G319" s="2341">
        <v>3</v>
      </c>
      <c r="H319" s="1501">
        <f t="shared" si="11"/>
        <v>69</v>
      </c>
      <c r="I319" s="847"/>
      <c r="J319" s="847"/>
      <c r="K319" s="847"/>
      <c r="L319" s="1514"/>
    </row>
    <row r="320" spans="2:12">
      <c r="B320" s="1515"/>
      <c r="C320" s="1515"/>
      <c r="D320" s="2331" t="s">
        <v>10915</v>
      </c>
      <c r="E320" s="2332" t="s">
        <v>13860</v>
      </c>
      <c r="F320" s="2340">
        <v>4</v>
      </c>
      <c r="G320" s="2341">
        <v>3</v>
      </c>
      <c r="H320" s="1501">
        <f t="shared" si="11"/>
        <v>12</v>
      </c>
      <c r="I320" s="847"/>
      <c r="J320" s="847"/>
      <c r="K320" s="847"/>
      <c r="L320" s="1514"/>
    </row>
    <row r="321" spans="2:12">
      <c r="B321" s="1515"/>
      <c r="C321" s="1515"/>
      <c r="D321" s="2331" t="s">
        <v>10915</v>
      </c>
      <c r="E321" s="2332" t="s">
        <v>13861</v>
      </c>
      <c r="F321" s="2340">
        <v>96</v>
      </c>
      <c r="G321" s="2341">
        <v>3</v>
      </c>
      <c r="H321" s="1501">
        <f t="shared" si="11"/>
        <v>288</v>
      </c>
      <c r="I321" s="847"/>
      <c r="J321" s="847"/>
      <c r="K321" s="847"/>
      <c r="L321" s="1514"/>
    </row>
    <row r="322" spans="2:12">
      <c r="B322" s="1515"/>
      <c r="C322" s="1515"/>
      <c r="D322" s="2331" t="s">
        <v>10915</v>
      </c>
      <c r="E322" s="2332" t="s">
        <v>13862</v>
      </c>
      <c r="F322" s="2340">
        <v>35</v>
      </c>
      <c r="G322" s="2341">
        <v>3</v>
      </c>
      <c r="H322" s="1501">
        <f t="shared" si="11"/>
        <v>105</v>
      </c>
      <c r="I322" s="847"/>
      <c r="J322" s="847"/>
      <c r="K322" s="847"/>
      <c r="L322" s="1514"/>
    </row>
    <row r="323" spans="2:12">
      <c r="B323" s="1515"/>
      <c r="C323" s="1515"/>
      <c r="D323" s="2331" t="s">
        <v>10915</v>
      </c>
      <c r="E323" s="2332" t="s">
        <v>13863</v>
      </c>
      <c r="F323" s="2340">
        <v>25</v>
      </c>
      <c r="G323" s="2341">
        <v>3</v>
      </c>
      <c r="H323" s="1501">
        <f t="shared" si="11"/>
        <v>75</v>
      </c>
      <c r="I323" s="847"/>
      <c r="J323" s="847"/>
      <c r="K323" s="847"/>
      <c r="L323" s="1514"/>
    </row>
    <row r="324" spans="2:12">
      <c r="B324" s="1515"/>
      <c r="C324" s="1515"/>
      <c r="D324" s="2331" t="s">
        <v>10915</v>
      </c>
      <c r="E324" s="2332" t="s">
        <v>13864</v>
      </c>
      <c r="F324" s="2340">
        <v>34</v>
      </c>
      <c r="G324" s="2341">
        <v>3</v>
      </c>
      <c r="H324" s="1501">
        <f t="shared" si="11"/>
        <v>102</v>
      </c>
      <c r="I324" s="847"/>
      <c r="J324" s="847"/>
      <c r="K324" s="847"/>
      <c r="L324" s="1514"/>
    </row>
    <row r="325" spans="2:12">
      <c r="B325" s="1515"/>
      <c r="C325" s="1515"/>
      <c r="D325" s="2331" t="s">
        <v>10915</v>
      </c>
      <c r="E325" s="2332" t="s">
        <v>13865</v>
      </c>
      <c r="F325" s="2340">
        <v>37</v>
      </c>
      <c r="G325" s="2341">
        <v>3</v>
      </c>
      <c r="H325" s="1501">
        <f t="shared" si="11"/>
        <v>111</v>
      </c>
      <c r="I325" s="847"/>
      <c r="J325" s="847"/>
      <c r="K325" s="847"/>
      <c r="L325" s="1514"/>
    </row>
    <row r="326" spans="2:12">
      <c r="B326" s="1515"/>
      <c r="C326" s="1515"/>
      <c r="D326" s="2331" t="s">
        <v>10915</v>
      </c>
      <c r="E326" s="2332" t="s">
        <v>13866</v>
      </c>
      <c r="F326" s="2340">
        <v>20</v>
      </c>
      <c r="G326" s="2341">
        <v>3</v>
      </c>
      <c r="H326" s="1501">
        <f t="shared" si="11"/>
        <v>60</v>
      </c>
      <c r="I326" s="847"/>
      <c r="J326" s="847"/>
      <c r="K326" s="847"/>
      <c r="L326" s="1514"/>
    </row>
    <row r="327" spans="2:12">
      <c r="B327" s="1515"/>
      <c r="C327" s="1515"/>
      <c r="D327" s="2331" t="s">
        <v>10915</v>
      </c>
      <c r="E327" s="2332" t="s">
        <v>13867</v>
      </c>
      <c r="F327" s="2340">
        <v>38</v>
      </c>
      <c r="G327" s="2341">
        <v>3</v>
      </c>
      <c r="H327" s="1501">
        <f t="shared" si="11"/>
        <v>114</v>
      </c>
      <c r="I327" s="847"/>
      <c r="J327" s="847"/>
      <c r="K327" s="847"/>
      <c r="L327" s="1514"/>
    </row>
    <row r="328" spans="2:12">
      <c r="B328" s="1515"/>
      <c r="C328" s="1515"/>
      <c r="D328" s="2331"/>
      <c r="E328" s="2332" t="s">
        <v>13868</v>
      </c>
      <c r="F328" s="2340">
        <v>23</v>
      </c>
      <c r="G328" s="2341">
        <v>2</v>
      </c>
      <c r="H328" s="1501">
        <f t="shared" si="11"/>
        <v>46</v>
      </c>
      <c r="I328" s="847"/>
      <c r="J328" s="847"/>
      <c r="K328" s="847"/>
      <c r="L328" s="1514"/>
    </row>
    <row r="329" spans="2:12">
      <c r="B329" s="1515"/>
      <c r="C329" s="1515"/>
      <c r="D329" s="2331" t="s">
        <v>10915</v>
      </c>
      <c r="E329" s="2332" t="s">
        <v>13869</v>
      </c>
      <c r="F329" s="2340">
        <v>28</v>
      </c>
      <c r="G329" s="2341">
        <v>3</v>
      </c>
      <c r="H329" s="1501">
        <f t="shared" si="11"/>
        <v>84</v>
      </c>
      <c r="I329" s="847"/>
      <c r="J329" s="847"/>
      <c r="K329" s="847"/>
      <c r="L329" s="1514"/>
    </row>
    <row r="330" spans="2:12">
      <c r="B330" s="1515"/>
      <c r="C330" s="1515"/>
      <c r="D330" s="2331" t="s">
        <v>10915</v>
      </c>
      <c r="E330" s="2332" t="s">
        <v>13870</v>
      </c>
      <c r="F330" s="2340">
        <v>24</v>
      </c>
      <c r="G330" s="2341">
        <v>3</v>
      </c>
      <c r="H330" s="1501">
        <f t="shared" si="11"/>
        <v>72</v>
      </c>
      <c r="I330" s="847"/>
      <c r="J330" s="847"/>
      <c r="K330" s="847"/>
      <c r="L330" s="1514"/>
    </row>
    <row r="331" spans="2:12">
      <c r="B331" s="1515"/>
      <c r="C331" s="1515"/>
      <c r="D331" s="2331" t="s">
        <v>10915</v>
      </c>
      <c r="E331" s="2332" t="s">
        <v>13871</v>
      </c>
      <c r="F331" s="2340">
        <v>16</v>
      </c>
      <c r="G331" s="2341">
        <v>3</v>
      </c>
      <c r="H331" s="1501">
        <f t="shared" si="11"/>
        <v>48</v>
      </c>
      <c r="I331" s="847"/>
      <c r="J331" s="847"/>
      <c r="K331" s="847"/>
      <c r="L331" s="1514"/>
    </row>
    <row r="332" spans="2:12">
      <c r="B332" s="1515"/>
      <c r="C332" s="1515"/>
      <c r="D332" s="2331" t="s">
        <v>10915</v>
      </c>
      <c r="E332" s="2332" t="s">
        <v>13872</v>
      </c>
      <c r="F332" s="2340">
        <v>6</v>
      </c>
      <c r="G332" s="2341">
        <v>3</v>
      </c>
      <c r="H332" s="1501">
        <f t="shared" si="11"/>
        <v>18</v>
      </c>
      <c r="I332" s="847"/>
      <c r="J332" s="847"/>
      <c r="K332" s="847"/>
      <c r="L332" s="1514"/>
    </row>
    <row r="333" spans="2:12">
      <c r="B333" s="1515"/>
      <c r="C333" s="1515"/>
      <c r="D333" s="2331" t="s">
        <v>10915</v>
      </c>
      <c r="E333" s="2332" t="s">
        <v>13873</v>
      </c>
      <c r="F333" s="2340">
        <v>49</v>
      </c>
      <c r="G333" s="2341">
        <v>3</v>
      </c>
      <c r="H333" s="1501">
        <f t="shared" si="11"/>
        <v>147</v>
      </c>
      <c r="I333" s="847"/>
      <c r="J333" s="847"/>
      <c r="K333" s="847"/>
      <c r="L333" s="1514"/>
    </row>
    <row r="334" spans="2:12">
      <c r="B334" s="1515"/>
      <c r="C334" s="1515"/>
      <c r="D334" s="2331" t="s">
        <v>10915</v>
      </c>
      <c r="E334" s="2332" t="s">
        <v>13874</v>
      </c>
      <c r="F334" s="2340">
        <v>35</v>
      </c>
      <c r="G334" s="2341">
        <v>3</v>
      </c>
      <c r="H334" s="1501">
        <f t="shared" si="11"/>
        <v>105</v>
      </c>
      <c r="I334" s="847"/>
      <c r="J334" s="847"/>
      <c r="K334" s="847"/>
      <c r="L334" s="1514"/>
    </row>
    <row r="335" spans="2:12">
      <c r="B335" s="1515"/>
      <c r="C335" s="1515"/>
      <c r="D335" s="2331" t="s">
        <v>10915</v>
      </c>
      <c r="E335" s="2332" t="s">
        <v>13875</v>
      </c>
      <c r="F335" s="2340">
        <v>14</v>
      </c>
      <c r="G335" s="2341">
        <v>3</v>
      </c>
      <c r="H335" s="1501">
        <f t="shared" si="11"/>
        <v>42</v>
      </c>
      <c r="I335" s="847"/>
      <c r="J335" s="847"/>
      <c r="K335" s="847"/>
      <c r="L335" s="1514"/>
    </row>
    <row r="336" spans="2:12">
      <c r="B336" s="1515"/>
      <c r="C336" s="1515"/>
      <c r="D336" s="2331" t="s">
        <v>10915</v>
      </c>
      <c r="E336" s="2332" t="s">
        <v>13876</v>
      </c>
      <c r="F336" s="2340">
        <v>100</v>
      </c>
      <c r="G336" s="2341">
        <v>3</v>
      </c>
      <c r="H336" s="1501">
        <f>G336*F336</f>
        <v>300</v>
      </c>
      <c r="I336" s="847"/>
      <c r="J336" s="847"/>
      <c r="K336" s="847"/>
      <c r="L336" s="1514"/>
    </row>
    <row r="337" spans="2:12">
      <c r="B337" s="1515"/>
      <c r="C337" s="1515"/>
      <c r="D337" s="2342"/>
      <c r="E337" s="2332"/>
      <c r="F337" s="1523"/>
      <c r="G337" s="839"/>
      <c r="H337" s="1501"/>
      <c r="I337" s="847"/>
      <c r="J337" s="847"/>
      <c r="K337" s="847"/>
      <c r="L337" s="1514"/>
    </row>
    <row r="338" spans="2:12">
      <c r="B338" s="1515"/>
      <c r="C338" s="1515"/>
      <c r="D338" s="2331" t="s">
        <v>13877</v>
      </c>
      <c r="E338" s="2343" t="s">
        <v>13878</v>
      </c>
      <c r="F338" s="2340">
        <v>30</v>
      </c>
      <c r="G338" s="2341">
        <v>3</v>
      </c>
      <c r="H338" s="1501">
        <f t="shared" si="11"/>
        <v>90</v>
      </c>
      <c r="I338" s="847"/>
      <c r="J338" s="847"/>
      <c r="K338" s="847"/>
      <c r="L338" s="1514"/>
    </row>
    <row r="339" spans="2:12">
      <c r="B339" s="1515"/>
      <c r="C339" s="1515"/>
      <c r="D339" s="2331" t="s">
        <v>10915</v>
      </c>
      <c r="E339" s="1521" t="s">
        <v>13879</v>
      </c>
      <c r="F339" s="2340">
        <v>37</v>
      </c>
      <c r="G339" s="2341">
        <v>3</v>
      </c>
      <c r="H339" s="1501">
        <f t="shared" si="11"/>
        <v>111</v>
      </c>
      <c r="I339" s="847"/>
      <c r="J339" s="847"/>
      <c r="K339" s="847"/>
      <c r="L339" s="1514"/>
    </row>
    <row r="340" spans="2:12">
      <c r="B340" s="1515"/>
      <c r="C340" s="1515"/>
      <c r="D340" s="2331" t="s">
        <v>10915</v>
      </c>
      <c r="E340" s="2343" t="s">
        <v>13880</v>
      </c>
      <c r="F340" s="2340">
        <v>18</v>
      </c>
      <c r="G340" s="2341">
        <v>3</v>
      </c>
      <c r="H340" s="1501">
        <f t="shared" si="11"/>
        <v>54</v>
      </c>
      <c r="I340" s="847"/>
      <c r="J340" s="847"/>
      <c r="K340" s="847"/>
      <c r="L340" s="1514"/>
    </row>
    <row r="341" spans="2:12">
      <c r="B341" s="1515"/>
      <c r="C341" s="1515"/>
      <c r="D341" s="2331" t="s">
        <v>10915</v>
      </c>
      <c r="E341" s="1521" t="s">
        <v>13881</v>
      </c>
      <c r="F341" s="2340">
        <v>20</v>
      </c>
      <c r="G341" s="2341">
        <v>3</v>
      </c>
      <c r="H341" s="1501">
        <f t="shared" si="11"/>
        <v>60</v>
      </c>
      <c r="I341" s="847"/>
      <c r="J341" s="847"/>
      <c r="K341" s="847"/>
      <c r="L341" s="1514"/>
    </row>
    <row r="342" spans="2:12">
      <c r="B342" s="1515"/>
      <c r="C342" s="1515"/>
      <c r="D342" s="2331" t="s">
        <v>10915</v>
      </c>
      <c r="E342" s="2343" t="s">
        <v>13882</v>
      </c>
      <c r="F342" s="2340">
        <v>40</v>
      </c>
      <c r="G342" s="2341">
        <v>3</v>
      </c>
      <c r="H342" s="1501">
        <f t="shared" si="11"/>
        <v>120</v>
      </c>
      <c r="I342" s="847"/>
      <c r="J342" s="847"/>
      <c r="K342" s="847"/>
      <c r="L342" s="1514"/>
    </row>
    <row r="343" spans="2:12">
      <c r="B343" s="1515"/>
      <c r="C343" s="1515"/>
      <c r="D343" s="2331" t="s">
        <v>10915</v>
      </c>
      <c r="E343" s="1521" t="s">
        <v>13883</v>
      </c>
      <c r="F343" s="2340">
        <v>173</v>
      </c>
      <c r="G343" s="2341">
        <v>3</v>
      </c>
      <c r="H343" s="1501">
        <f t="shared" si="11"/>
        <v>519</v>
      </c>
      <c r="I343" s="847"/>
      <c r="J343" s="847"/>
      <c r="K343" s="847"/>
      <c r="L343" s="1514"/>
    </row>
    <row r="344" spans="2:12">
      <c r="B344" s="1515"/>
      <c r="C344" s="1515"/>
      <c r="D344" s="2331" t="s">
        <v>10915</v>
      </c>
      <c r="E344" s="2343" t="s">
        <v>13884</v>
      </c>
      <c r="F344" s="2340">
        <v>101</v>
      </c>
      <c r="G344" s="2341">
        <v>3</v>
      </c>
      <c r="H344" s="1501">
        <f t="shared" si="11"/>
        <v>303</v>
      </c>
      <c r="I344" s="847"/>
      <c r="J344" s="847"/>
      <c r="K344" s="847"/>
      <c r="L344" s="1514"/>
    </row>
    <row r="345" spans="2:12">
      <c r="B345" s="1515"/>
      <c r="C345" s="1515"/>
      <c r="D345" s="2331" t="s">
        <v>10915</v>
      </c>
      <c r="E345" s="1521" t="s">
        <v>13885</v>
      </c>
      <c r="F345" s="2340">
        <v>40</v>
      </c>
      <c r="G345" s="2341">
        <v>3</v>
      </c>
      <c r="H345" s="1501">
        <f t="shared" si="11"/>
        <v>120</v>
      </c>
      <c r="I345" s="847"/>
      <c r="J345" s="847"/>
      <c r="K345" s="847"/>
      <c r="L345" s="1514"/>
    </row>
    <row r="346" spans="2:12">
      <c r="B346" s="1515"/>
      <c r="C346" s="1515"/>
      <c r="D346" s="2331" t="s">
        <v>10915</v>
      </c>
      <c r="E346" s="2343" t="s">
        <v>13886</v>
      </c>
      <c r="F346" s="2340">
        <v>19</v>
      </c>
      <c r="G346" s="2341">
        <v>3</v>
      </c>
      <c r="H346" s="1501">
        <f t="shared" si="11"/>
        <v>57</v>
      </c>
      <c r="I346" s="847"/>
      <c r="J346" s="847"/>
      <c r="K346" s="847"/>
      <c r="L346" s="1514"/>
    </row>
    <row r="347" spans="2:12">
      <c r="B347" s="1515"/>
      <c r="C347" s="1515"/>
      <c r="D347" s="2331" t="s">
        <v>10915</v>
      </c>
      <c r="E347" s="1521" t="s">
        <v>13887</v>
      </c>
      <c r="F347" s="2340">
        <v>8</v>
      </c>
      <c r="G347" s="2341">
        <v>3</v>
      </c>
      <c r="H347" s="1501">
        <f t="shared" si="11"/>
        <v>24</v>
      </c>
      <c r="I347" s="847"/>
      <c r="J347" s="847"/>
      <c r="K347" s="847"/>
      <c r="L347" s="1514"/>
    </row>
    <row r="348" spans="2:12">
      <c r="B348" s="1515"/>
      <c r="C348" s="1515"/>
      <c r="D348" s="2331" t="s">
        <v>10915</v>
      </c>
      <c r="E348" s="2343" t="s">
        <v>13888</v>
      </c>
      <c r="F348" s="2340">
        <v>20</v>
      </c>
      <c r="G348" s="2341">
        <v>3</v>
      </c>
      <c r="H348" s="1501">
        <f t="shared" si="11"/>
        <v>60</v>
      </c>
      <c r="I348" s="847"/>
      <c r="J348" s="847"/>
      <c r="K348" s="847"/>
      <c r="L348" s="1514"/>
    </row>
    <row r="349" spans="2:12">
      <c r="B349" s="1515"/>
      <c r="C349" s="1515"/>
      <c r="D349" s="2331" t="s">
        <v>10915</v>
      </c>
      <c r="E349" s="1521" t="s">
        <v>13889</v>
      </c>
      <c r="F349" s="2340">
        <v>18</v>
      </c>
      <c r="G349" s="2341">
        <v>3</v>
      </c>
      <c r="H349" s="1501">
        <f t="shared" si="11"/>
        <v>54</v>
      </c>
      <c r="I349" s="847"/>
      <c r="J349" s="847"/>
      <c r="K349" s="847"/>
      <c r="L349" s="1514"/>
    </row>
    <row r="350" spans="2:12">
      <c r="B350" s="1515"/>
      <c r="C350" s="1515"/>
      <c r="D350" s="2331" t="s">
        <v>10915</v>
      </c>
      <c r="E350" s="2343" t="s">
        <v>13890</v>
      </c>
      <c r="F350" s="2340">
        <v>12</v>
      </c>
      <c r="G350" s="2341">
        <v>3</v>
      </c>
      <c r="H350" s="1501">
        <f t="shared" si="11"/>
        <v>36</v>
      </c>
      <c r="I350" s="847"/>
      <c r="J350" s="847"/>
      <c r="K350" s="847"/>
      <c r="L350" s="1514"/>
    </row>
    <row r="351" spans="2:12">
      <c r="B351" s="1515"/>
      <c r="C351" s="1515"/>
      <c r="D351" s="2331" t="s">
        <v>10915</v>
      </c>
      <c r="E351" s="2343" t="s">
        <v>13891</v>
      </c>
      <c r="F351" s="2340">
        <v>22</v>
      </c>
      <c r="G351" s="2341">
        <v>3</v>
      </c>
      <c r="H351" s="1501">
        <f t="shared" si="11"/>
        <v>66</v>
      </c>
      <c r="I351" s="847"/>
      <c r="J351" s="847"/>
      <c r="K351" s="847"/>
      <c r="L351" s="1514"/>
    </row>
    <row r="352" spans="2:12">
      <c r="B352" s="1515"/>
      <c r="C352" s="1515"/>
      <c r="D352" s="2331" t="s">
        <v>10915</v>
      </c>
      <c r="E352" s="2343" t="s">
        <v>13892</v>
      </c>
      <c r="F352" s="2340">
        <v>34</v>
      </c>
      <c r="G352" s="2341">
        <v>3</v>
      </c>
      <c r="H352" s="1501">
        <f t="shared" si="11"/>
        <v>102</v>
      </c>
      <c r="I352" s="847"/>
      <c r="J352" s="847"/>
      <c r="K352" s="847"/>
      <c r="L352" s="1514"/>
    </row>
    <row r="353" spans="2:12">
      <c r="B353" s="1515"/>
      <c r="C353" s="1515"/>
      <c r="D353" s="2331" t="s">
        <v>10915</v>
      </c>
      <c r="E353" s="1521" t="s">
        <v>13893</v>
      </c>
      <c r="F353" s="2340">
        <v>54</v>
      </c>
      <c r="G353" s="2341">
        <v>3</v>
      </c>
      <c r="H353" s="1501">
        <f t="shared" si="11"/>
        <v>162</v>
      </c>
      <c r="I353" s="847"/>
      <c r="J353" s="847"/>
      <c r="K353" s="847"/>
      <c r="L353" s="1514"/>
    </row>
    <row r="354" spans="2:12">
      <c r="B354" s="1515"/>
      <c r="C354" s="1515"/>
      <c r="D354" s="2331" t="s">
        <v>10915</v>
      </c>
      <c r="E354" s="2343" t="s">
        <v>13894</v>
      </c>
      <c r="F354" s="2340">
        <v>33</v>
      </c>
      <c r="G354" s="2341">
        <v>3</v>
      </c>
      <c r="H354" s="1501">
        <f t="shared" si="11"/>
        <v>99</v>
      </c>
      <c r="I354" s="847"/>
      <c r="J354" s="847"/>
      <c r="K354" s="847"/>
      <c r="L354" s="1514"/>
    </row>
    <row r="355" spans="2:12">
      <c r="B355" s="1515"/>
      <c r="C355" s="1515"/>
      <c r="D355" s="2331" t="s">
        <v>10915</v>
      </c>
      <c r="E355" s="1521" t="s">
        <v>13895</v>
      </c>
      <c r="F355" s="2340">
        <v>49</v>
      </c>
      <c r="G355" s="2341">
        <v>3</v>
      </c>
      <c r="H355" s="1501">
        <f t="shared" si="11"/>
        <v>147</v>
      </c>
      <c r="I355" s="847"/>
      <c r="J355" s="847"/>
      <c r="K355" s="847"/>
      <c r="L355" s="1514"/>
    </row>
    <row r="356" spans="2:12">
      <c r="B356" s="1515"/>
      <c r="C356" s="1515"/>
      <c r="D356" s="2331" t="s">
        <v>10915</v>
      </c>
      <c r="E356" s="2343" t="s">
        <v>13896</v>
      </c>
      <c r="F356" s="2340">
        <v>12</v>
      </c>
      <c r="G356" s="2341">
        <v>4</v>
      </c>
      <c r="H356" s="1501">
        <f t="shared" si="11"/>
        <v>48</v>
      </c>
      <c r="I356" s="847"/>
      <c r="J356" s="847"/>
      <c r="K356" s="847"/>
      <c r="L356" s="1514"/>
    </row>
    <row r="357" spans="2:12">
      <c r="B357" s="1515"/>
      <c r="C357" s="1515"/>
      <c r="D357" s="2331" t="s">
        <v>10915</v>
      </c>
      <c r="E357" s="1521" t="s">
        <v>13897</v>
      </c>
      <c r="F357" s="2340">
        <v>42</v>
      </c>
      <c r="G357" s="2341">
        <v>4</v>
      </c>
      <c r="H357" s="1501">
        <f t="shared" si="11"/>
        <v>168</v>
      </c>
      <c r="I357" s="847"/>
      <c r="J357" s="847"/>
      <c r="K357" s="847"/>
      <c r="L357" s="1514"/>
    </row>
    <row r="358" spans="2:12">
      <c r="B358" s="1515"/>
      <c r="C358" s="1515"/>
      <c r="D358" s="2331" t="s">
        <v>10915</v>
      </c>
      <c r="E358" s="2343" t="s">
        <v>13876</v>
      </c>
      <c r="F358" s="2340">
        <v>105</v>
      </c>
      <c r="G358" s="2341">
        <v>3</v>
      </c>
      <c r="H358" s="1501">
        <f>F358*G358</f>
        <v>315</v>
      </c>
      <c r="I358" s="847"/>
      <c r="J358" s="847"/>
      <c r="K358" s="847"/>
      <c r="L358" s="1514"/>
    </row>
    <row r="359" spans="2:12">
      <c r="B359" s="1515"/>
      <c r="C359" s="1515"/>
      <c r="D359" s="2342"/>
      <c r="E359" s="2332"/>
      <c r="F359" s="1523"/>
      <c r="G359" s="839"/>
      <c r="H359" s="1501"/>
      <c r="I359" s="847"/>
      <c r="J359" s="847"/>
      <c r="K359" s="847"/>
      <c r="L359" s="1514"/>
    </row>
    <row r="360" spans="2:12">
      <c r="B360" s="1515"/>
      <c r="C360" s="1515"/>
      <c r="D360" s="2331" t="s">
        <v>13898</v>
      </c>
      <c r="E360" s="2343" t="s">
        <v>98</v>
      </c>
      <c r="F360" s="2333">
        <v>12</v>
      </c>
      <c r="G360" s="2332">
        <v>5</v>
      </c>
      <c r="H360" s="1501">
        <f t="shared" si="11"/>
        <v>60</v>
      </c>
      <c r="I360" s="847"/>
      <c r="J360" s="847"/>
      <c r="K360" s="847"/>
      <c r="L360" s="1514"/>
    </row>
    <row r="361" spans="2:12">
      <c r="B361" s="1515"/>
      <c r="C361" s="1515"/>
      <c r="D361" s="2331" t="s">
        <v>10915</v>
      </c>
      <c r="E361" s="1521" t="s">
        <v>100</v>
      </c>
      <c r="F361" s="2333">
        <v>12</v>
      </c>
      <c r="G361" s="2332">
        <v>3</v>
      </c>
      <c r="H361" s="1501">
        <f t="shared" si="11"/>
        <v>36</v>
      </c>
      <c r="I361" s="847"/>
      <c r="J361" s="847"/>
      <c r="K361" s="847"/>
      <c r="L361" s="1514"/>
    </row>
    <row r="362" spans="2:12">
      <c r="B362" s="1515"/>
      <c r="C362" s="1515"/>
      <c r="D362" s="2331"/>
      <c r="E362" s="2343" t="s">
        <v>102</v>
      </c>
      <c r="F362" s="2333">
        <v>2</v>
      </c>
      <c r="G362" s="2332">
        <v>3</v>
      </c>
      <c r="H362" s="1501">
        <f>F362*G362</f>
        <v>6</v>
      </c>
      <c r="I362" s="847"/>
      <c r="J362" s="847"/>
      <c r="K362" s="847"/>
      <c r="L362" s="1514"/>
    </row>
    <row r="363" spans="2:12">
      <c r="B363" s="1515"/>
      <c r="C363" s="1515"/>
      <c r="D363" s="2331"/>
      <c r="E363" s="2343"/>
      <c r="F363" s="2333"/>
      <c r="G363" s="2332"/>
      <c r="H363" s="1501"/>
      <c r="I363" s="847"/>
      <c r="J363" s="847"/>
      <c r="K363" s="847"/>
      <c r="L363" s="1514"/>
    </row>
    <row r="364" spans="2:12">
      <c r="B364" s="1515"/>
      <c r="C364" s="1515"/>
      <c r="D364" s="2331" t="s">
        <v>10915</v>
      </c>
      <c r="E364" s="2343"/>
      <c r="F364" s="2333"/>
      <c r="G364" s="2332"/>
      <c r="H364" s="1501"/>
      <c r="I364" s="847"/>
      <c r="J364" s="847"/>
      <c r="K364" s="847"/>
      <c r="L364" s="1514"/>
    </row>
    <row r="365" spans="2:12">
      <c r="B365" s="1515"/>
      <c r="C365" s="1515"/>
      <c r="D365" s="2331" t="s">
        <v>13899</v>
      </c>
      <c r="E365" s="2343" t="s">
        <v>13900</v>
      </c>
      <c r="F365" s="2333">
        <v>14</v>
      </c>
      <c r="G365" s="2332">
        <v>5</v>
      </c>
      <c r="H365" s="1501">
        <f>F365*G365</f>
        <v>70</v>
      </c>
      <c r="I365" s="847"/>
      <c r="J365" s="847"/>
      <c r="K365" s="847"/>
      <c r="L365" s="1514"/>
    </row>
    <row r="366" spans="2:12">
      <c r="B366" s="1515"/>
      <c r="C366" s="1515"/>
      <c r="D366" s="2331"/>
      <c r="E366" s="2332" t="s">
        <v>13901</v>
      </c>
      <c r="F366" s="2340">
        <v>14</v>
      </c>
      <c r="G366" s="2332">
        <v>5</v>
      </c>
      <c r="H366" s="1501">
        <f>F366*G366</f>
        <v>70</v>
      </c>
      <c r="I366" s="847"/>
      <c r="J366" s="847"/>
      <c r="K366" s="847"/>
      <c r="L366" s="1514"/>
    </row>
    <row r="367" spans="2:12">
      <c r="B367" s="1515"/>
      <c r="C367" s="1515"/>
      <c r="D367" s="2331"/>
      <c r="E367" s="2332"/>
      <c r="F367" s="2340"/>
      <c r="G367" s="2332"/>
      <c r="H367" s="1501"/>
      <c r="I367" s="847"/>
      <c r="J367" s="847"/>
      <c r="K367" s="847"/>
      <c r="L367" s="1514"/>
    </row>
    <row r="368" spans="2:12">
      <c r="B368" s="1515"/>
      <c r="C368" s="1515"/>
      <c r="D368" s="2331" t="s">
        <v>13902</v>
      </c>
      <c r="E368" s="2332" t="s">
        <v>13903</v>
      </c>
      <c r="F368" s="2340">
        <v>25</v>
      </c>
      <c r="G368" s="2332">
        <v>3</v>
      </c>
      <c r="H368" s="1501">
        <f>F368*G368</f>
        <v>75</v>
      </c>
      <c r="I368" s="847"/>
      <c r="J368" s="847"/>
      <c r="K368" s="847"/>
      <c r="L368" s="1514"/>
    </row>
    <row r="369" spans="2:12">
      <c r="B369" s="1515"/>
      <c r="C369" s="1515"/>
      <c r="D369" s="2331" t="s">
        <v>13902</v>
      </c>
      <c r="E369" s="2332" t="s">
        <v>13904</v>
      </c>
      <c r="F369" s="2340">
        <v>170</v>
      </c>
      <c r="G369" s="2332">
        <v>3</v>
      </c>
      <c r="H369" s="1501">
        <f>F369*G369</f>
        <v>510</v>
      </c>
      <c r="I369" s="847"/>
      <c r="J369" s="847"/>
      <c r="K369" s="847"/>
      <c r="L369" s="1514"/>
    </row>
    <row r="370" spans="2:12">
      <c r="B370" s="1515"/>
      <c r="C370" s="1515"/>
      <c r="D370" s="2331" t="s">
        <v>13902</v>
      </c>
      <c r="E370" s="2332" t="s">
        <v>13905</v>
      </c>
      <c r="F370" s="2340">
        <v>85</v>
      </c>
      <c r="G370" s="2332">
        <v>3</v>
      </c>
      <c r="H370" s="1501">
        <f t="shared" ref="H370:H372" si="12">F370*G370</f>
        <v>255</v>
      </c>
      <c r="I370" s="847"/>
      <c r="J370" s="847"/>
      <c r="K370" s="847"/>
      <c r="L370" s="1514"/>
    </row>
    <row r="371" spans="2:12">
      <c r="B371" s="1515"/>
      <c r="C371" s="1515"/>
      <c r="D371" s="2331" t="s">
        <v>13902</v>
      </c>
      <c r="E371" s="2332" t="s">
        <v>13906</v>
      </c>
      <c r="F371" s="2340">
        <v>135</v>
      </c>
      <c r="G371" s="2332">
        <v>3</v>
      </c>
      <c r="H371" s="1501">
        <f t="shared" si="12"/>
        <v>405</v>
      </c>
      <c r="I371" s="847"/>
      <c r="J371" s="847"/>
      <c r="K371" s="847"/>
      <c r="L371" s="1514"/>
    </row>
    <row r="372" spans="2:12">
      <c r="B372" s="1515"/>
      <c r="C372" s="1515"/>
      <c r="D372" s="2331" t="s">
        <v>13902</v>
      </c>
      <c r="E372" s="2332" t="s">
        <v>13907</v>
      </c>
      <c r="F372" s="2340">
        <v>135</v>
      </c>
      <c r="G372" s="2332">
        <v>3</v>
      </c>
      <c r="H372" s="1501">
        <f t="shared" si="12"/>
        <v>405</v>
      </c>
      <c r="I372" s="847"/>
      <c r="J372" s="847"/>
      <c r="K372" s="847"/>
      <c r="L372" s="1514"/>
    </row>
    <row r="373" spans="2:12">
      <c r="B373" s="1515"/>
      <c r="C373" s="1515"/>
      <c r="D373" s="2331"/>
      <c r="E373" s="2332"/>
      <c r="F373" s="2340"/>
      <c r="G373" s="2332"/>
      <c r="H373" s="1501"/>
      <c r="I373" s="847"/>
      <c r="J373" s="847"/>
      <c r="K373" s="847"/>
      <c r="L373" s="1514"/>
    </row>
    <row r="374" spans="2:12" s="1275" customFormat="1" ht="37.5">
      <c r="B374" s="2530"/>
      <c r="C374" s="2531"/>
      <c r="D374" s="2297" t="s">
        <v>13908</v>
      </c>
      <c r="E374" s="1505"/>
      <c r="F374" s="1505"/>
      <c r="G374" s="1506"/>
      <c r="H374" s="1506"/>
      <c r="I374" s="1506"/>
      <c r="J374" s="1506"/>
      <c r="K374" s="1513">
        <f>SUM(H376:H398)</f>
        <v>2037</v>
      </c>
      <c r="L374" s="2320" t="s">
        <v>347</v>
      </c>
    </row>
    <row r="375" spans="2:12">
      <c r="B375" s="1515"/>
      <c r="C375" s="1515"/>
      <c r="D375" s="835" t="s">
        <v>13762</v>
      </c>
      <c r="E375" s="835" t="s">
        <v>13763</v>
      </c>
      <c r="F375" s="835" t="s">
        <v>13764</v>
      </c>
      <c r="G375" s="835" t="s">
        <v>13765</v>
      </c>
      <c r="H375" s="407" t="s">
        <v>13766</v>
      </c>
      <c r="I375" s="847"/>
      <c r="J375" s="847"/>
      <c r="K375" s="847"/>
      <c r="L375" s="1514"/>
    </row>
    <row r="376" spans="2:12">
      <c r="B376" s="1515"/>
      <c r="C376" s="1515"/>
      <c r="D376" s="2341" t="s">
        <v>13843</v>
      </c>
      <c r="E376" s="2332" t="s">
        <v>13909</v>
      </c>
      <c r="F376" s="2344">
        <v>41</v>
      </c>
      <c r="G376" s="2329">
        <v>3</v>
      </c>
      <c r="H376" s="1501">
        <f>F376*G376</f>
        <v>123</v>
      </c>
      <c r="I376" s="847"/>
      <c r="J376" s="847"/>
      <c r="K376" s="847"/>
      <c r="L376" s="1514"/>
    </row>
    <row r="377" spans="2:12">
      <c r="B377" s="1515"/>
      <c r="C377" s="1515"/>
      <c r="D377" s="2341" t="s">
        <v>10915</v>
      </c>
      <c r="E377" s="1524" t="s">
        <v>13910</v>
      </c>
      <c r="F377" s="2345">
        <v>43</v>
      </c>
      <c r="G377" s="2332">
        <v>3</v>
      </c>
      <c r="H377" s="1501">
        <f>F377*G377</f>
        <v>129</v>
      </c>
      <c r="I377" s="847"/>
      <c r="J377" s="847"/>
      <c r="K377" s="847"/>
      <c r="L377" s="1514"/>
    </row>
    <row r="378" spans="2:12">
      <c r="B378" s="1515"/>
      <c r="C378" s="1515"/>
      <c r="D378" s="2341"/>
      <c r="E378" s="1521"/>
      <c r="F378" s="2345"/>
      <c r="G378" s="2332"/>
      <c r="H378" s="1501"/>
      <c r="I378" s="847"/>
      <c r="J378" s="847"/>
      <c r="K378" s="847"/>
      <c r="L378" s="1514"/>
    </row>
    <row r="379" spans="2:12">
      <c r="B379" s="1515"/>
      <c r="C379" s="1515"/>
      <c r="D379" s="2341" t="s">
        <v>13899</v>
      </c>
      <c r="E379" s="2332" t="s">
        <v>13911</v>
      </c>
      <c r="F379" s="2345">
        <v>24</v>
      </c>
      <c r="G379" s="2332">
        <v>3</v>
      </c>
      <c r="H379" s="1501">
        <f t="shared" ref="H379:H398" si="13">F379*G379</f>
        <v>72</v>
      </c>
      <c r="I379" s="847"/>
      <c r="J379" s="847"/>
      <c r="K379" s="847"/>
      <c r="L379" s="1514"/>
    </row>
    <row r="380" spans="2:12">
      <c r="B380" s="1515"/>
      <c r="C380" s="1515"/>
      <c r="D380" s="2341"/>
      <c r="E380" s="2332" t="s">
        <v>13912</v>
      </c>
      <c r="F380" s="2345">
        <v>45</v>
      </c>
      <c r="G380" s="2332">
        <v>3</v>
      </c>
      <c r="H380" s="1501">
        <f t="shared" si="13"/>
        <v>135</v>
      </c>
      <c r="I380" s="847"/>
      <c r="J380" s="847"/>
      <c r="K380" s="847"/>
      <c r="L380" s="1514"/>
    </row>
    <row r="381" spans="2:12">
      <c r="B381" s="1515"/>
      <c r="C381" s="1515"/>
      <c r="D381" s="2341"/>
      <c r="E381" s="2332" t="s">
        <v>13913</v>
      </c>
      <c r="F381" s="2345">
        <v>35</v>
      </c>
      <c r="G381" s="2332">
        <v>3</v>
      </c>
      <c r="H381" s="1501">
        <f t="shared" si="13"/>
        <v>105</v>
      </c>
      <c r="I381" s="847"/>
      <c r="J381" s="847"/>
      <c r="K381" s="847"/>
      <c r="L381" s="1514"/>
    </row>
    <row r="382" spans="2:12">
      <c r="B382" s="1515"/>
      <c r="C382" s="1515"/>
      <c r="D382" s="2341"/>
      <c r="E382" s="2332" t="s">
        <v>13914</v>
      </c>
      <c r="F382" s="2345">
        <v>35</v>
      </c>
      <c r="G382" s="2332">
        <v>3</v>
      </c>
      <c r="H382" s="1501">
        <f t="shared" si="13"/>
        <v>105</v>
      </c>
      <c r="I382" s="847"/>
      <c r="J382" s="847"/>
      <c r="K382" s="847"/>
      <c r="L382" s="1514"/>
    </row>
    <row r="383" spans="2:12">
      <c r="B383" s="1515"/>
      <c r="C383" s="1515"/>
      <c r="D383" s="2341"/>
      <c r="E383" s="2332" t="s">
        <v>13915</v>
      </c>
      <c r="F383" s="2345">
        <v>18</v>
      </c>
      <c r="G383" s="2332">
        <v>3</v>
      </c>
      <c r="H383" s="1501">
        <f t="shared" si="13"/>
        <v>54</v>
      </c>
      <c r="I383" s="847"/>
      <c r="J383" s="847"/>
      <c r="K383" s="847"/>
      <c r="L383" s="1514"/>
    </row>
    <row r="384" spans="2:12">
      <c r="B384" s="1515"/>
      <c r="C384" s="1515"/>
      <c r="D384" s="2341"/>
      <c r="E384" s="2332" t="s">
        <v>13916</v>
      </c>
      <c r="F384" s="2345">
        <v>18</v>
      </c>
      <c r="G384" s="2332">
        <v>3</v>
      </c>
      <c r="H384" s="1501">
        <f t="shared" si="13"/>
        <v>54</v>
      </c>
      <c r="I384" s="847"/>
      <c r="J384" s="847"/>
      <c r="K384" s="847"/>
      <c r="L384" s="1514"/>
    </row>
    <row r="385" spans="2:12">
      <c r="B385" s="1515"/>
      <c r="C385" s="1515"/>
      <c r="D385" s="2341"/>
      <c r="E385" s="2332" t="s">
        <v>13917</v>
      </c>
      <c r="F385" s="2345">
        <v>26</v>
      </c>
      <c r="G385" s="2332">
        <v>3</v>
      </c>
      <c r="H385" s="1501">
        <f t="shared" si="13"/>
        <v>78</v>
      </c>
      <c r="I385" s="847"/>
      <c r="J385" s="847"/>
      <c r="K385" s="847"/>
      <c r="L385" s="1514"/>
    </row>
    <row r="386" spans="2:12">
      <c r="B386" s="1515"/>
      <c r="C386" s="1515"/>
      <c r="D386" s="2341"/>
      <c r="E386" s="2332" t="s">
        <v>13918</v>
      </c>
      <c r="F386" s="2345">
        <v>26</v>
      </c>
      <c r="G386" s="2332">
        <v>3</v>
      </c>
      <c r="H386" s="1501">
        <f t="shared" si="13"/>
        <v>78</v>
      </c>
      <c r="I386" s="847"/>
      <c r="J386" s="847"/>
      <c r="K386" s="847"/>
      <c r="L386" s="1514"/>
    </row>
    <row r="387" spans="2:12">
      <c r="B387" s="1515"/>
      <c r="C387" s="1515"/>
      <c r="D387" s="2341"/>
      <c r="E387" s="2332" t="s">
        <v>13919</v>
      </c>
      <c r="F387" s="2345">
        <v>35</v>
      </c>
      <c r="G387" s="2332">
        <v>3</v>
      </c>
      <c r="H387" s="1501">
        <f t="shared" si="13"/>
        <v>105</v>
      </c>
      <c r="I387" s="847"/>
      <c r="J387" s="847"/>
      <c r="K387" s="847"/>
      <c r="L387" s="1514"/>
    </row>
    <row r="388" spans="2:12">
      <c r="B388" s="1515"/>
      <c r="C388" s="1515"/>
      <c r="D388" s="2341"/>
      <c r="E388" s="2332" t="s">
        <v>13920</v>
      </c>
      <c r="F388" s="2345">
        <v>35</v>
      </c>
      <c r="G388" s="2332">
        <v>3</v>
      </c>
      <c r="H388" s="1501">
        <f t="shared" si="13"/>
        <v>105</v>
      </c>
      <c r="I388" s="847"/>
      <c r="J388" s="847"/>
      <c r="K388" s="847"/>
      <c r="L388" s="1514"/>
    </row>
    <row r="389" spans="2:12">
      <c r="B389" s="1515"/>
      <c r="C389" s="1515"/>
      <c r="D389" s="2341"/>
      <c r="E389" s="2332" t="s">
        <v>13921</v>
      </c>
      <c r="F389" s="2345">
        <v>49</v>
      </c>
      <c r="G389" s="2332">
        <v>3</v>
      </c>
      <c r="H389" s="1501">
        <f t="shared" si="13"/>
        <v>147</v>
      </c>
      <c r="I389" s="847"/>
      <c r="J389" s="847"/>
      <c r="K389" s="847"/>
      <c r="L389" s="1514"/>
    </row>
    <row r="390" spans="2:12">
      <c r="B390" s="1515"/>
      <c r="C390" s="1515"/>
      <c r="D390" s="2341"/>
      <c r="E390" s="2332" t="s">
        <v>13922</v>
      </c>
      <c r="F390" s="2345">
        <v>49</v>
      </c>
      <c r="G390" s="2332">
        <v>3</v>
      </c>
      <c r="H390" s="1501">
        <f t="shared" si="13"/>
        <v>147</v>
      </c>
      <c r="I390" s="847"/>
      <c r="J390" s="847"/>
      <c r="K390" s="847"/>
      <c r="L390" s="1514"/>
    </row>
    <row r="391" spans="2:12">
      <c r="B391" s="1515"/>
      <c r="C391" s="1515"/>
      <c r="D391" s="2341"/>
      <c r="E391" s="2332" t="s">
        <v>13923</v>
      </c>
      <c r="F391" s="2345">
        <v>40</v>
      </c>
      <c r="G391" s="2332">
        <v>3</v>
      </c>
      <c r="H391" s="1501">
        <f t="shared" si="13"/>
        <v>120</v>
      </c>
      <c r="I391" s="847"/>
      <c r="J391" s="847"/>
      <c r="K391" s="847"/>
      <c r="L391" s="1514"/>
    </row>
    <row r="392" spans="2:12">
      <c r="B392" s="1515"/>
      <c r="C392" s="1515"/>
      <c r="D392" s="2341"/>
      <c r="E392" s="2332" t="s">
        <v>13924</v>
      </c>
      <c r="F392" s="2345">
        <v>40</v>
      </c>
      <c r="G392" s="2332">
        <v>3</v>
      </c>
      <c r="H392" s="1501">
        <f t="shared" si="13"/>
        <v>120</v>
      </c>
      <c r="I392" s="847"/>
      <c r="J392" s="847"/>
      <c r="K392" s="847"/>
      <c r="L392" s="1514"/>
    </row>
    <row r="393" spans="2:12">
      <c r="B393" s="1515"/>
      <c r="C393" s="1515"/>
      <c r="D393" s="2341"/>
      <c r="E393" s="2332" t="s">
        <v>13925</v>
      </c>
      <c r="F393" s="2345">
        <v>29</v>
      </c>
      <c r="G393" s="2332">
        <v>3</v>
      </c>
      <c r="H393" s="1501">
        <f t="shared" si="13"/>
        <v>87</v>
      </c>
      <c r="I393" s="847"/>
      <c r="J393" s="847"/>
      <c r="K393" s="847"/>
      <c r="L393" s="1514"/>
    </row>
    <row r="394" spans="2:12">
      <c r="B394" s="1515"/>
      <c r="C394" s="1515"/>
      <c r="D394" s="2341"/>
      <c r="E394" s="2332" t="s">
        <v>13926</v>
      </c>
      <c r="F394" s="2345">
        <v>29</v>
      </c>
      <c r="G394" s="2332">
        <v>3</v>
      </c>
      <c r="H394" s="1501">
        <f t="shared" si="13"/>
        <v>87</v>
      </c>
      <c r="I394" s="847"/>
      <c r="J394" s="847"/>
      <c r="K394" s="847"/>
      <c r="L394" s="1514"/>
    </row>
    <row r="395" spans="2:12">
      <c r="B395" s="1515"/>
      <c r="C395" s="1515"/>
      <c r="D395" s="2341"/>
      <c r="E395" s="2332" t="s">
        <v>13927</v>
      </c>
      <c r="F395" s="2345">
        <v>20</v>
      </c>
      <c r="G395" s="2332">
        <v>3</v>
      </c>
      <c r="H395" s="1501">
        <f t="shared" si="13"/>
        <v>60</v>
      </c>
      <c r="I395" s="847"/>
      <c r="J395" s="847"/>
      <c r="K395" s="847"/>
      <c r="L395" s="1514"/>
    </row>
    <row r="396" spans="2:12">
      <c r="B396" s="1515"/>
      <c r="C396" s="1515"/>
      <c r="D396" s="2341"/>
      <c r="E396" s="2332" t="s">
        <v>13928</v>
      </c>
      <c r="F396" s="2345">
        <v>20</v>
      </c>
      <c r="G396" s="2332">
        <v>3</v>
      </c>
      <c r="H396" s="1501">
        <f t="shared" si="13"/>
        <v>60</v>
      </c>
      <c r="I396" s="847"/>
      <c r="J396" s="847"/>
      <c r="K396" s="847"/>
      <c r="L396" s="1514"/>
    </row>
    <row r="397" spans="2:12">
      <c r="B397" s="1515"/>
      <c r="C397" s="1515"/>
      <c r="D397" s="2341" t="s">
        <v>10915</v>
      </c>
      <c r="E397" s="2332" t="s">
        <v>13929</v>
      </c>
      <c r="F397" s="2345">
        <v>11</v>
      </c>
      <c r="G397" s="2332">
        <v>3</v>
      </c>
      <c r="H397" s="1501">
        <f t="shared" si="13"/>
        <v>33</v>
      </c>
      <c r="I397" s="847"/>
      <c r="J397" s="847"/>
      <c r="K397" s="847"/>
      <c r="L397" s="1514"/>
    </row>
    <row r="398" spans="2:12">
      <c r="B398" s="1515"/>
      <c r="C398" s="1515"/>
      <c r="D398" s="2341" t="s">
        <v>10915</v>
      </c>
      <c r="E398" s="2332" t="s">
        <v>13930</v>
      </c>
      <c r="F398" s="2345">
        <v>11</v>
      </c>
      <c r="G398" s="2332">
        <v>3</v>
      </c>
      <c r="H398" s="1501">
        <f t="shared" si="13"/>
        <v>33</v>
      </c>
      <c r="I398" s="847"/>
      <c r="J398" s="847"/>
      <c r="K398" s="847"/>
      <c r="L398" s="1514"/>
    </row>
    <row r="399" spans="2:12">
      <c r="B399" s="1515"/>
      <c r="C399" s="1515"/>
      <c r="D399" s="2342"/>
      <c r="E399" s="2332" t="s">
        <v>10915</v>
      </c>
      <c r="F399" s="1525"/>
      <c r="G399" s="839"/>
      <c r="H399" s="1501"/>
      <c r="I399" s="847"/>
      <c r="J399" s="847"/>
      <c r="K399" s="847"/>
      <c r="L399" s="1514"/>
    </row>
    <row r="400" spans="2:12" s="1275" customFormat="1" ht="37.5">
      <c r="B400" s="2530"/>
      <c r="C400" s="2531"/>
      <c r="D400" s="2297" t="s">
        <v>13931</v>
      </c>
      <c r="E400" s="1505"/>
      <c r="F400" s="1505"/>
      <c r="G400" s="1506"/>
      <c r="H400" s="1506"/>
      <c r="I400" s="1506"/>
      <c r="J400" s="1506"/>
      <c r="K400" s="1513">
        <f>SUM(H402:H437)</f>
        <v>1091.76</v>
      </c>
      <c r="L400" s="2320" t="s">
        <v>347</v>
      </c>
    </row>
    <row r="401" spans="2:12">
      <c r="B401" s="1515"/>
      <c r="C401" s="1515"/>
      <c r="D401" s="835" t="s">
        <v>13762</v>
      </c>
      <c r="E401" s="835" t="s">
        <v>13763</v>
      </c>
      <c r="F401" s="835" t="s">
        <v>13764</v>
      </c>
      <c r="G401" s="1297" t="s">
        <v>13765</v>
      </c>
      <c r="H401" s="407" t="s">
        <v>13766</v>
      </c>
      <c r="I401" s="847"/>
      <c r="J401" s="847"/>
      <c r="K401" s="847"/>
      <c r="L401" s="1514"/>
    </row>
    <row r="402" spans="2:12">
      <c r="B402" s="1515"/>
      <c r="C402" s="1515"/>
      <c r="D402" s="2331" t="s">
        <v>13854</v>
      </c>
      <c r="E402" s="835" t="s">
        <v>13932</v>
      </c>
      <c r="F402" s="2346">
        <v>91</v>
      </c>
      <c r="G402" s="2347">
        <v>3</v>
      </c>
      <c r="H402" s="1526">
        <f>F402*G402</f>
        <v>273</v>
      </c>
      <c r="I402" s="847"/>
      <c r="J402" s="847"/>
      <c r="K402" s="847"/>
      <c r="L402" s="1514"/>
    </row>
    <row r="403" spans="2:12">
      <c r="B403" s="1515"/>
      <c r="C403" s="1515"/>
      <c r="D403" s="2348" t="s">
        <v>10915</v>
      </c>
      <c r="E403" s="835"/>
      <c r="F403" s="2340">
        <v>25.92</v>
      </c>
      <c r="G403" s="2341">
        <v>3</v>
      </c>
      <c r="H403" s="1526">
        <f>F403*G403</f>
        <v>77.760000000000005</v>
      </c>
      <c r="I403" s="847"/>
      <c r="J403" s="847"/>
      <c r="K403" s="847"/>
      <c r="L403" s="1514"/>
    </row>
    <row r="404" spans="2:12">
      <c r="B404" s="1515"/>
      <c r="C404" s="1515"/>
      <c r="D404" s="2348" t="s">
        <v>10915</v>
      </c>
      <c r="E404" s="2339"/>
      <c r="F404" s="2349"/>
      <c r="G404" s="2350"/>
      <c r="H404" s="1526"/>
      <c r="I404" s="847"/>
      <c r="J404" s="847"/>
      <c r="K404" s="847"/>
      <c r="L404" s="1514"/>
    </row>
    <row r="405" spans="2:12">
      <c r="B405" s="1515"/>
      <c r="C405" s="1515"/>
      <c r="D405" s="2331" t="s">
        <v>13933</v>
      </c>
      <c r="E405" s="2339" t="s">
        <v>13934</v>
      </c>
      <c r="F405" s="2346">
        <v>18</v>
      </c>
      <c r="G405" s="2347">
        <v>3</v>
      </c>
      <c r="H405" s="1526">
        <f>F405*G405</f>
        <v>54</v>
      </c>
      <c r="I405" s="847"/>
      <c r="J405" s="847"/>
      <c r="K405" s="847"/>
      <c r="L405" s="1514"/>
    </row>
    <row r="406" spans="2:12">
      <c r="B406" s="1515"/>
      <c r="C406" s="1515"/>
      <c r="D406" s="2331" t="s">
        <v>10915</v>
      </c>
      <c r="E406" s="2339" t="s">
        <v>13935</v>
      </c>
      <c r="F406" s="2340">
        <v>19</v>
      </c>
      <c r="G406" s="2347">
        <v>3</v>
      </c>
      <c r="H406" s="1526">
        <f>F406*G406</f>
        <v>57</v>
      </c>
      <c r="I406" s="847"/>
      <c r="J406" s="847"/>
      <c r="K406" s="847"/>
      <c r="L406" s="1514"/>
    </row>
    <row r="407" spans="2:12">
      <c r="B407" s="1515"/>
      <c r="C407" s="1515"/>
      <c r="D407" s="2331"/>
      <c r="E407" s="2339"/>
      <c r="F407" s="2340"/>
      <c r="G407" s="2341"/>
      <c r="H407" s="1526"/>
      <c r="I407" s="847"/>
      <c r="J407" s="847"/>
      <c r="K407" s="847"/>
      <c r="L407" s="1514"/>
    </row>
    <row r="408" spans="2:12">
      <c r="B408" s="1515"/>
      <c r="C408" s="1515"/>
      <c r="D408" s="2331" t="s">
        <v>13899</v>
      </c>
      <c r="E408" s="2339" t="s">
        <v>13936</v>
      </c>
      <c r="F408" s="2346">
        <v>7</v>
      </c>
      <c r="G408" s="2347">
        <v>3</v>
      </c>
      <c r="H408" s="1526">
        <f>F408*G408</f>
        <v>21</v>
      </c>
      <c r="I408" s="847"/>
      <c r="J408" s="847"/>
      <c r="K408" s="847"/>
      <c r="L408" s="1514"/>
    </row>
    <row r="409" spans="2:12">
      <c r="B409" s="1515"/>
      <c r="C409" s="1515"/>
      <c r="D409" s="2331"/>
      <c r="E409" s="2339" t="s">
        <v>13937</v>
      </c>
      <c r="F409" s="2346">
        <v>7</v>
      </c>
      <c r="G409" s="2347">
        <v>3</v>
      </c>
      <c r="H409" s="1526">
        <f t="shared" ref="H409:H437" si="14">F409*G409</f>
        <v>21</v>
      </c>
      <c r="I409" s="847"/>
      <c r="J409" s="847"/>
      <c r="K409" s="847"/>
      <c r="L409" s="1514"/>
    </row>
    <row r="410" spans="2:12">
      <c r="B410" s="1515"/>
      <c r="C410" s="1515"/>
      <c r="D410" s="2331"/>
      <c r="E410" s="2339" t="s">
        <v>13938</v>
      </c>
      <c r="F410" s="2346">
        <v>7</v>
      </c>
      <c r="G410" s="2347">
        <v>3</v>
      </c>
      <c r="H410" s="1526">
        <f t="shared" si="14"/>
        <v>21</v>
      </c>
      <c r="I410" s="847"/>
      <c r="J410" s="847"/>
      <c r="K410" s="847"/>
      <c r="L410" s="1514"/>
    </row>
    <row r="411" spans="2:12">
      <c r="B411" s="1515"/>
      <c r="C411" s="1515"/>
      <c r="D411" s="2331"/>
      <c r="E411" s="2339" t="s">
        <v>13939</v>
      </c>
      <c r="F411" s="2346">
        <v>7</v>
      </c>
      <c r="G411" s="2347">
        <v>3</v>
      </c>
      <c r="H411" s="1526">
        <f t="shared" si="14"/>
        <v>21</v>
      </c>
      <c r="I411" s="847"/>
      <c r="J411" s="847"/>
      <c r="K411" s="847"/>
      <c r="L411" s="1514"/>
    </row>
    <row r="412" spans="2:12">
      <c r="B412" s="1515"/>
      <c r="C412" s="1515"/>
      <c r="D412" s="2331"/>
      <c r="E412" s="2339" t="s">
        <v>13940</v>
      </c>
      <c r="F412" s="2346">
        <v>7</v>
      </c>
      <c r="G412" s="2347">
        <v>3</v>
      </c>
      <c r="H412" s="1526">
        <f t="shared" si="14"/>
        <v>21</v>
      </c>
      <c r="I412" s="847"/>
      <c r="J412" s="847"/>
      <c r="K412" s="847"/>
      <c r="L412" s="1514"/>
    </row>
    <row r="413" spans="2:12">
      <c r="B413" s="1515"/>
      <c r="C413" s="1515"/>
      <c r="D413" s="2331"/>
      <c r="E413" s="2339" t="s">
        <v>13941</v>
      </c>
      <c r="F413" s="2346">
        <v>7</v>
      </c>
      <c r="G413" s="2347">
        <v>3</v>
      </c>
      <c r="H413" s="1526">
        <f t="shared" si="14"/>
        <v>21</v>
      </c>
      <c r="I413" s="847"/>
      <c r="J413" s="847"/>
      <c r="K413" s="847"/>
      <c r="L413" s="1514"/>
    </row>
    <row r="414" spans="2:12">
      <c r="B414" s="1515"/>
      <c r="C414" s="1515"/>
      <c r="D414" s="2331"/>
      <c r="E414" s="2339" t="s">
        <v>13942</v>
      </c>
      <c r="F414" s="2346">
        <v>7</v>
      </c>
      <c r="G414" s="2347">
        <v>3</v>
      </c>
      <c r="H414" s="1526">
        <f t="shared" si="14"/>
        <v>21</v>
      </c>
      <c r="I414" s="847"/>
      <c r="J414" s="847"/>
      <c r="K414" s="847"/>
      <c r="L414" s="1514"/>
    </row>
    <row r="415" spans="2:12">
      <c r="B415" s="1515"/>
      <c r="C415" s="1515"/>
      <c r="D415" s="2331"/>
      <c r="E415" s="2339" t="s">
        <v>13943</v>
      </c>
      <c r="F415" s="2346">
        <v>7</v>
      </c>
      <c r="G415" s="2347">
        <v>3</v>
      </c>
      <c r="H415" s="1526">
        <f t="shared" si="14"/>
        <v>21</v>
      </c>
      <c r="I415" s="847"/>
      <c r="J415" s="847"/>
      <c r="K415" s="847"/>
      <c r="L415" s="1514"/>
    </row>
    <row r="416" spans="2:12">
      <c r="B416" s="1515"/>
      <c r="C416" s="1515"/>
      <c r="D416" s="2331"/>
      <c r="E416" s="2339" t="s">
        <v>13944</v>
      </c>
      <c r="F416" s="2346">
        <v>7</v>
      </c>
      <c r="G416" s="2347">
        <v>3</v>
      </c>
      <c r="H416" s="1526">
        <f t="shared" si="14"/>
        <v>21</v>
      </c>
      <c r="I416" s="847"/>
      <c r="J416" s="847"/>
      <c r="K416" s="847"/>
      <c r="L416" s="1514"/>
    </row>
    <row r="417" spans="2:12">
      <c r="B417" s="1515"/>
      <c r="C417" s="1515"/>
      <c r="D417" s="2331"/>
      <c r="E417" s="2339" t="s">
        <v>13945</v>
      </c>
      <c r="F417" s="2346">
        <v>7</v>
      </c>
      <c r="G417" s="2347">
        <v>3</v>
      </c>
      <c r="H417" s="1526">
        <f t="shared" si="14"/>
        <v>21</v>
      </c>
      <c r="I417" s="847"/>
      <c r="J417" s="847"/>
      <c r="K417" s="847"/>
      <c r="L417" s="1514"/>
    </row>
    <row r="418" spans="2:12">
      <c r="B418" s="1515"/>
      <c r="C418" s="1515"/>
      <c r="D418" s="2331"/>
      <c r="E418" s="2339" t="s">
        <v>13946</v>
      </c>
      <c r="F418" s="2346">
        <v>7</v>
      </c>
      <c r="G418" s="2347">
        <v>3</v>
      </c>
      <c r="H418" s="1526">
        <f t="shared" si="14"/>
        <v>21</v>
      </c>
      <c r="I418" s="847"/>
      <c r="J418" s="847"/>
      <c r="K418" s="847"/>
      <c r="L418" s="1514"/>
    </row>
    <row r="419" spans="2:12">
      <c r="B419" s="1515"/>
      <c r="C419" s="1515"/>
      <c r="D419" s="2331"/>
      <c r="E419" s="2339" t="s">
        <v>13947</v>
      </c>
      <c r="F419" s="2346">
        <v>7</v>
      </c>
      <c r="G419" s="2347">
        <v>3</v>
      </c>
      <c r="H419" s="1526">
        <f t="shared" si="14"/>
        <v>21</v>
      </c>
      <c r="I419" s="847"/>
      <c r="J419" s="847"/>
      <c r="K419" s="847"/>
      <c r="L419" s="1514"/>
    </row>
    <row r="420" spans="2:12">
      <c r="B420" s="1515"/>
      <c r="C420" s="1515"/>
      <c r="D420" s="2331"/>
      <c r="E420" s="2339" t="s">
        <v>13948</v>
      </c>
      <c r="F420" s="2346">
        <v>7</v>
      </c>
      <c r="G420" s="2347">
        <v>3</v>
      </c>
      <c r="H420" s="1526">
        <f t="shared" si="14"/>
        <v>21</v>
      </c>
      <c r="I420" s="847"/>
      <c r="J420" s="847"/>
      <c r="K420" s="847"/>
      <c r="L420" s="1514"/>
    </row>
    <row r="421" spans="2:12">
      <c r="B421" s="1515"/>
      <c r="C421" s="1515"/>
      <c r="D421" s="2331"/>
      <c r="E421" s="2339" t="s">
        <v>13949</v>
      </c>
      <c r="F421" s="2346">
        <v>7</v>
      </c>
      <c r="G421" s="2347">
        <v>3</v>
      </c>
      <c r="H421" s="1526">
        <f t="shared" si="14"/>
        <v>21</v>
      </c>
      <c r="I421" s="847"/>
      <c r="J421" s="847"/>
      <c r="K421" s="847"/>
      <c r="L421" s="1514"/>
    </row>
    <row r="422" spans="2:12">
      <c r="B422" s="1515"/>
      <c r="C422" s="1515"/>
      <c r="D422" s="2331"/>
      <c r="E422" s="2339" t="s">
        <v>13950</v>
      </c>
      <c r="F422" s="2346">
        <v>7</v>
      </c>
      <c r="G422" s="2347">
        <v>3</v>
      </c>
      <c r="H422" s="1526">
        <f t="shared" si="14"/>
        <v>21</v>
      </c>
      <c r="I422" s="847"/>
      <c r="J422" s="847"/>
      <c r="K422" s="847"/>
      <c r="L422" s="1514"/>
    </row>
    <row r="423" spans="2:12">
      <c r="B423" s="1515"/>
      <c r="C423" s="1515"/>
      <c r="D423" s="2331"/>
      <c r="E423" s="2339" t="s">
        <v>13951</v>
      </c>
      <c r="F423" s="2346">
        <v>7</v>
      </c>
      <c r="G423" s="2347">
        <v>3</v>
      </c>
      <c r="H423" s="1526">
        <f t="shared" si="14"/>
        <v>21</v>
      </c>
      <c r="I423" s="847"/>
      <c r="J423" s="847"/>
      <c r="K423" s="847"/>
      <c r="L423" s="1514"/>
    </row>
    <row r="424" spans="2:12">
      <c r="B424" s="1515"/>
      <c r="C424" s="1515"/>
      <c r="D424" s="2331"/>
      <c r="E424" s="2339" t="s">
        <v>13952</v>
      </c>
      <c r="F424" s="2346">
        <v>7</v>
      </c>
      <c r="G424" s="2347">
        <v>3</v>
      </c>
      <c r="H424" s="1526">
        <f t="shared" si="14"/>
        <v>21</v>
      </c>
      <c r="I424" s="847"/>
      <c r="J424" s="847"/>
      <c r="K424" s="847"/>
      <c r="L424" s="1514"/>
    </row>
    <row r="425" spans="2:12">
      <c r="B425" s="1515"/>
      <c r="C425" s="1515"/>
      <c r="D425" s="2331"/>
      <c r="E425" s="2339" t="s">
        <v>13953</v>
      </c>
      <c r="F425" s="2346">
        <v>7</v>
      </c>
      <c r="G425" s="2347">
        <v>3</v>
      </c>
      <c r="H425" s="1526">
        <f t="shared" si="14"/>
        <v>21</v>
      </c>
      <c r="I425" s="847"/>
      <c r="J425" s="847"/>
      <c r="K425" s="847"/>
      <c r="L425" s="1514"/>
    </row>
    <row r="426" spans="2:12">
      <c r="B426" s="1515"/>
      <c r="C426" s="1515"/>
      <c r="D426" s="2331"/>
      <c r="E426" s="2339" t="s">
        <v>13954</v>
      </c>
      <c r="F426" s="2346">
        <v>7</v>
      </c>
      <c r="G426" s="2347">
        <v>3</v>
      </c>
      <c r="H426" s="1526">
        <f t="shared" si="14"/>
        <v>21</v>
      </c>
      <c r="I426" s="847"/>
      <c r="J426" s="847"/>
      <c r="K426" s="847"/>
      <c r="L426" s="1514"/>
    </row>
    <row r="427" spans="2:12">
      <c r="B427" s="1515"/>
      <c r="C427" s="1515"/>
      <c r="D427" s="2331"/>
      <c r="E427" s="2339" t="s">
        <v>13955</v>
      </c>
      <c r="F427" s="2346">
        <v>7</v>
      </c>
      <c r="G427" s="2347">
        <v>3</v>
      </c>
      <c r="H427" s="1526">
        <f t="shared" si="14"/>
        <v>21</v>
      </c>
      <c r="I427" s="847"/>
      <c r="J427" s="847"/>
      <c r="K427" s="847"/>
      <c r="L427" s="1514"/>
    </row>
    <row r="428" spans="2:12">
      <c r="B428" s="1515"/>
      <c r="C428" s="1515"/>
      <c r="D428" s="2331"/>
      <c r="E428" s="2339" t="s">
        <v>13956</v>
      </c>
      <c r="F428" s="2346">
        <v>7</v>
      </c>
      <c r="G428" s="2347">
        <v>3</v>
      </c>
      <c r="H428" s="1526">
        <f t="shared" si="14"/>
        <v>21</v>
      </c>
      <c r="I428" s="847"/>
      <c r="J428" s="847"/>
      <c r="K428" s="847"/>
      <c r="L428" s="1514"/>
    </row>
    <row r="429" spans="2:12">
      <c r="B429" s="1515"/>
      <c r="C429" s="1515"/>
      <c r="D429" s="2331"/>
      <c r="E429" s="2339" t="s">
        <v>13957</v>
      </c>
      <c r="F429" s="2346">
        <v>7</v>
      </c>
      <c r="G429" s="2347">
        <v>3</v>
      </c>
      <c r="H429" s="1526">
        <f t="shared" si="14"/>
        <v>21</v>
      </c>
      <c r="I429" s="847"/>
      <c r="J429" s="847"/>
      <c r="K429" s="847"/>
      <c r="L429" s="1514"/>
    </row>
    <row r="430" spans="2:12">
      <c r="B430" s="1515"/>
      <c r="C430" s="1515"/>
      <c r="D430" s="2331"/>
      <c r="E430" s="2339" t="s">
        <v>13958</v>
      </c>
      <c r="F430" s="2346">
        <v>7</v>
      </c>
      <c r="G430" s="2347">
        <v>3</v>
      </c>
      <c r="H430" s="1526">
        <f t="shared" si="14"/>
        <v>21</v>
      </c>
      <c r="I430" s="847"/>
      <c r="J430" s="847"/>
      <c r="K430" s="847"/>
      <c r="L430" s="1514"/>
    </row>
    <row r="431" spans="2:12">
      <c r="B431" s="1515"/>
      <c r="C431" s="1515"/>
      <c r="D431" s="2331"/>
      <c r="E431" s="2339" t="s">
        <v>13959</v>
      </c>
      <c r="F431" s="2346">
        <v>7</v>
      </c>
      <c r="G431" s="2347">
        <v>3</v>
      </c>
      <c r="H431" s="1526">
        <f t="shared" si="14"/>
        <v>21</v>
      </c>
      <c r="I431" s="847"/>
      <c r="J431" s="847"/>
      <c r="K431" s="847"/>
      <c r="L431" s="1514"/>
    </row>
    <row r="432" spans="2:12">
      <c r="B432" s="1515"/>
      <c r="C432" s="1515"/>
      <c r="D432" s="2331"/>
      <c r="E432" s="2339" t="s">
        <v>13960</v>
      </c>
      <c r="F432" s="2346">
        <v>7</v>
      </c>
      <c r="G432" s="2347">
        <v>3</v>
      </c>
      <c r="H432" s="1526">
        <f t="shared" si="14"/>
        <v>21</v>
      </c>
      <c r="I432" s="847"/>
      <c r="J432" s="847"/>
      <c r="K432" s="847"/>
      <c r="L432" s="1514"/>
    </row>
    <row r="433" spans="2:12">
      <c r="B433" s="1515"/>
      <c r="C433" s="1515"/>
      <c r="D433" s="2331"/>
      <c r="E433" s="2339" t="s">
        <v>13961</v>
      </c>
      <c r="F433" s="2346">
        <v>7</v>
      </c>
      <c r="G433" s="2347">
        <v>3</v>
      </c>
      <c r="H433" s="1526">
        <f t="shared" si="14"/>
        <v>21</v>
      </c>
      <c r="I433" s="847"/>
      <c r="J433" s="847"/>
      <c r="K433" s="847"/>
      <c r="L433" s="1514"/>
    </row>
    <row r="434" spans="2:12">
      <c r="B434" s="1515"/>
      <c r="C434" s="1515"/>
      <c r="D434" s="2331"/>
      <c r="E434" s="2339" t="s">
        <v>13962</v>
      </c>
      <c r="F434" s="2346">
        <v>7</v>
      </c>
      <c r="G434" s="2347">
        <v>3</v>
      </c>
      <c r="H434" s="1526">
        <f t="shared" si="14"/>
        <v>21</v>
      </c>
      <c r="I434" s="847"/>
      <c r="J434" s="847"/>
      <c r="K434" s="847"/>
      <c r="L434" s="1514"/>
    </row>
    <row r="435" spans="2:12">
      <c r="B435" s="1515"/>
      <c r="C435" s="1515"/>
      <c r="D435" s="2331"/>
      <c r="E435" s="2339" t="s">
        <v>13963</v>
      </c>
      <c r="F435" s="2346">
        <v>7</v>
      </c>
      <c r="G435" s="2347">
        <v>3</v>
      </c>
      <c r="H435" s="1526">
        <f t="shared" si="14"/>
        <v>21</v>
      </c>
      <c r="I435" s="847"/>
      <c r="J435" s="847"/>
      <c r="K435" s="847"/>
      <c r="L435" s="1514"/>
    </row>
    <row r="436" spans="2:12">
      <c r="B436" s="1515"/>
      <c r="C436" s="1515"/>
      <c r="D436" s="2331"/>
      <c r="E436" s="2339" t="s">
        <v>13964</v>
      </c>
      <c r="F436" s="2346">
        <v>7</v>
      </c>
      <c r="G436" s="2347">
        <v>3</v>
      </c>
      <c r="H436" s="1526">
        <f t="shared" si="14"/>
        <v>21</v>
      </c>
      <c r="I436" s="847"/>
      <c r="J436" s="847"/>
      <c r="K436" s="847"/>
      <c r="L436" s="1514"/>
    </row>
    <row r="437" spans="2:12">
      <c r="B437" s="1515"/>
      <c r="C437" s="1515"/>
      <c r="D437" s="2331"/>
      <c r="E437" s="2339" t="s">
        <v>13965</v>
      </c>
      <c r="F437" s="2346">
        <v>7</v>
      </c>
      <c r="G437" s="2347">
        <v>3</v>
      </c>
      <c r="H437" s="1526">
        <f t="shared" si="14"/>
        <v>21</v>
      </c>
      <c r="I437" s="847"/>
      <c r="J437" s="847"/>
      <c r="K437" s="847"/>
      <c r="L437" s="1514"/>
    </row>
    <row r="438" spans="2:12">
      <c r="B438" s="1515"/>
      <c r="C438" s="1515"/>
      <c r="D438" s="2331"/>
      <c r="E438" s="2339"/>
      <c r="F438" s="2340"/>
      <c r="G438" s="2341"/>
      <c r="H438" s="1526"/>
      <c r="I438" s="847"/>
      <c r="J438" s="847"/>
      <c r="K438" s="847"/>
      <c r="L438" s="1514"/>
    </row>
    <row r="439" spans="2:12">
      <c r="B439" s="1515"/>
      <c r="C439" s="1515"/>
      <c r="D439" s="2331"/>
      <c r="E439" s="2339"/>
      <c r="F439" s="2340"/>
      <c r="G439" s="2341"/>
      <c r="H439" s="1526"/>
      <c r="I439" s="847"/>
      <c r="J439" s="847"/>
      <c r="K439" s="847"/>
      <c r="L439" s="1514"/>
    </row>
    <row r="440" spans="2:12" s="1275" customFormat="1">
      <c r="B440" s="2530"/>
      <c r="C440" s="2531"/>
      <c r="D440" s="2297" t="s">
        <v>13966</v>
      </c>
      <c r="E440" s="1505"/>
      <c r="F440" s="1505"/>
      <c r="G440" s="1506"/>
      <c r="H440" s="1506"/>
      <c r="I440" s="1506"/>
      <c r="J440" s="1506"/>
      <c r="K440" s="1513">
        <f>SUM(H442:H444)</f>
        <v>2442</v>
      </c>
      <c r="L440" s="2320" t="s">
        <v>347</v>
      </c>
    </row>
    <row r="441" spans="2:12">
      <c r="B441" s="1515"/>
      <c r="C441" s="1515"/>
      <c r="D441" s="2331" t="s">
        <v>13774</v>
      </c>
      <c r="E441" s="2339" t="s">
        <v>13205</v>
      </c>
      <c r="F441" s="2340" t="s">
        <v>13967</v>
      </c>
      <c r="G441" s="2341" t="s">
        <v>13968</v>
      </c>
      <c r="H441" s="1526" t="s">
        <v>2149</v>
      </c>
      <c r="I441" s="847"/>
      <c r="J441" s="847"/>
      <c r="K441" s="847"/>
      <c r="L441" s="1514"/>
    </row>
    <row r="442" spans="2:12">
      <c r="B442" s="1515"/>
      <c r="C442" s="1515"/>
      <c r="D442" s="2331" t="s">
        <v>13814</v>
      </c>
      <c r="E442" s="2339" t="s">
        <v>13969</v>
      </c>
      <c r="F442" s="2340">
        <v>23</v>
      </c>
      <c r="G442" s="2341">
        <v>50</v>
      </c>
      <c r="H442" s="1526">
        <f>F442*G442</f>
        <v>1150</v>
      </c>
      <c r="I442" s="847"/>
      <c r="J442" s="847"/>
      <c r="K442" s="847"/>
      <c r="L442" s="1514"/>
    </row>
    <row r="443" spans="2:12">
      <c r="B443" s="1515"/>
      <c r="C443" s="1515"/>
      <c r="D443" s="2331"/>
      <c r="E443" s="2339" t="s">
        <v>13970</v>
      </c>
      <c r="F443" s="2340">
        <v>29</v>
      </c>
      <c r="G443" s="2341">
        <v>38</v>
      </c>
      <c r="H443" s="1526">
        <f t="shared" ref="H443:H444" si="15">F443*G443</f>
        <v>1102</v>
      </c>
      <c r="I443" s="847"/>
      <c r="J443" s="847"/>
      <c r="K443" s="847"/>
      <c r="L443" s="1514"/>
    </row>
    <row r="444" spans="2:12">
      <c r="B444" s="1515"/>
      <c r="C444" s="1515"/>
      <c r="D444" s="2342"/>
      <c r="E444" s="2339" t="s">
        <v>13971</v>
      </c>
      <c r="F444" s="1523">
        <v>5</v>
      </c>
      <c r="G444" s="839">
        <v>38</v>
      </c>
      <c r="H444" s="1526">
        <f t="shared" si="15"/>
        <v>190</v>
      </c>
      <c r="I444" s="847"/>
      <c r="J444" s="847"/>
      <c r="K444" s="847"/>
      <c r="L444" s="1514"/>
    </row>
    <row r="445" spans="2:12">
      <c r="B445" s="1515"/>
      <c r="C445" s="1515"/>
      <c r="D445" s="2342"/>
      <c r="E445" s="2339"/>
      <c r="F445" s="1523"/>
      <c r="G445" s="839"/>
      <c r="H445" s="1526"/>
      <c r="I445" s="847"/>
      <c r="J445" s="847"/>
      <c r="K445" s="847"/>
      <c r="L445" s="1514"/>
    </row>
    <row r="446" spans="2:12" s="1275" customFormat="1">
      <c r="B446" s="2530"/>
      <c r="C446" s="2531"/>
      <c r="D446" s="2297" t="s">
        <v>13972</v>
      </c>
      <c r="E446" s="1505"/>
      <c r="F446" s="1505"/>
      <c r="G446" s="1506"/>
      <c r="H446" s="1506"/>
      <c r="I446" s="1506"/>
      <c r="J446" s="1506"/>
      <c r="K446" s="1513">
        <f>SUM(H448:H450)</f>
        <v>660</v>
      </c>
      <c r="L446" s="2320" t="s">
        <v>347</v>
      </c>
    </row>
    <row r="447" spans="2:12">
      <c r="B447" s="1515"/>
      <c r="C447" s="1515"/>
      <c r="D447" s="2331" t="s">
        <v>13774</v>
      </c>
      <c r="E447" s="2339" t="s">
        <v>13205</v>
      </c>
      <c r="F447" s="2340" t="s">
        <v>13967</v>
      </c>
      <c r="G447" s="2341" t="s">
        <v>13968</v>
      </c>
      <c r="H447" s="1526" t="s">
        <v>2149</v>
      </c>
      <c r="I447" s="847"/>
      <c r="J447" s="847"/>
      <c r="K447" s="847"/>
      <c r="L447" s="1514"/>
    </row>
    <row r="448" spans="2:12">
      <c r="B448" s="1515"/>
      <c r="C448" s="1515"/>
      <c r="D448" s="2331" t="s">
        <v>13814</v>
      </c>
      <c r="E448" s="2339" t="s">
        <v>13969</v>
      </c>
      <c r="F448" s="2340">
        <v>5</v>
      </c>
      <c r="G448" s="2341">
        <v>53</v>
      </c>
      <c r="H448" s="1526">
        <f>F448*G448</f>
        <v>265</v>
      </c>
      <c r="I448" s="847"/>
      <c r="J448" s="847"/>
      <c r="K448" s="847"/>
      <c r="L448" s="1514"/>
    </row>
    <row r="449" spans="2:12">
      <c r="B449" s="1515"/>
      <c r="C449" s="1515"/>
      <c r="D449" s="2331"/>
      <c r="E449" s="2339" t="s">
        <v>13970</v>
      </c>
      <c r="F449" s="2340">
        <v>5</v>
      </c>
      <c r="G449" s="2341">
        <v>41</v>
      </c>
      <c r="H449" s="1526">
        <f t="shared" ref="H449:H450" si="16">F449*G449</f>
        <v>205</v>
      </c>
      <c r="I449" s="847"/>
      <c r="J449" s="847"/>
      <c r="K449" s="847"/>
      <c r="L449" s="1514"/>
    </row>
    <row r="450" spans="2:12">
      <c r="B450" s="1515"/>
      <c r="C450" s="1515"/>
      <c r="D450" s="2342"/>
      <c r="E450" s="2339" t="s">
        <v>13973</v>
      </c>
      <c r="F450" s="1523">
        <v>5</v>
      </c>
      <c r="G450" s="839">
        <v>38</v>
      </c>
      <c r="H450" s="1526">
        <f t="shared" si="16"/>
        <v>190</v>
      </c>
      <c r="I450" s="847"/>
      <c r="J450" s="847"/>
      <c r="K450" s="847"/>
      <c r="L450" s="1514"/>
    </row>
    <row r="451" spans="2:12">
      <c r="B451" s="1515"/>
      <c r="C451" s="1515"/>
      <c r="D451" s="2342"/>
      <c r="E451" s="2339"/>
      <c r="F451" s="1523"/>
      <c r="G451" s="839"/>
      <c r="H451" s="1526"/>
      <c r="I451" s="847"/>
      <c r="J451" s="847"/>
      <c r="K451" s="847"/>
      <c r="L451" s="1514"/>
    </row>
    <row r="452" spans="2:12" s="1271" customFormat="1">
      <c r="B452" s="2526" t="s">
        <v>1354</v>
      </c>
      <c r="C452" s="2527"/>
      <c r="D452" s="2315" t="s">
        <v>13974</v>
      </c>
      <c r="E452" s="1497"/>
      <c r="F452" s="1497"/>
      <c r="G452" s="1498"/>
      <c r="H452" s="1498"/>
      <c r="I452" s="1509"/>
      <c r="J452" s="1509"/>
      <c r="K452" s="1509"/>
      <c r="L452" s="1512"/>
    </row>
    <row r="453" spans="2:12" s="1275" customFormat="1">
      <c r="B453" s="2530" t="s">
        <v>13975</v>
      </c>
      <c r="C453" s="2531"/>
      <c r="D453" s="2297" t="s">
        <v>13976</v>
      </c>
      <c r="E453" s="1505"/>
      <c r="F453" s="1505"/>
      <c r="G453" s="1506"/>
      <c r="H453" s="1506"/>
      <c r="I453" s="1506"/>
      <c r="J453" s="1506"/>
      <c r="K453" s="1513">
        <f>SUM(G455:G479)</f>
        <v>7</v>
      </c>
      <c r="L453" s="2320" t="s">
        <v>316</v>
      </c>
    </row>
    <row r="454" spans="2:12" s="307" customFormat="1">
      <c r="B454" s="566"/>
      <c r="C454" s="566"/>
      <c r="D454" s="835" t="s">
        <v>13774</v>
      </c>
      <c r="E454" s="835" t="s">
        <v>13205</v>
      </c>
      <c r="F454" s="835"/>
      <c r="G454" s="835" t="s">
        <v>6222</v>
      </c>
      <c r="H454" s="1297"/>
      <c r="I454" s="407"/>
      <c r="J454" s="407"/>
      <c r="K454" s="407"/>
      <c r="L454" s="897"/>
    </row>
    <row r="455" spans="2:12">
      <c r="B455" s="1515"/>
      <c r="C455" s="1515"/>
      <c r="D455" s="2351" t="s">
        <v>13812</v>
      </c>
      <c r="E455" s="839" t="s">
        <v>13811</v>
      </c>
      <c r="F455" s="839"/>
      <c r="G455" s="839"/>
      <c r="H455" s="1501"/>
      <c r="I455" s="847"/>
      <c r="J455" s="847"/>
      <c r="K455" s="847"/>
      <c r="L455" s="1514"/>
    </row>
    <row r="456" spans="2:12">
      <c r="B456" s="1515"/>
      <c r="C456" s="1515"/>
      <c r="D456" s="2351"/>
      <c r="E456" s="839" t="s">
        <v>13499</v>
      </c>
      <c r="F456" s="839"/>
      <c r="G456" s="839"/>
      <c r="H456" s="1501"/>
      <c r="I456" s="847"/>
      <c r="J456" s="847"/>
      <c r="K456" s="847"/>
      <c r="L456" s="1514"/>
    </row>
    <row r="457" spans="2:12">
      <c r="B457" s="1515"/>
      <c r="C457" s="1515"/>
      <c r="D457" s="2351"/>
      <c r="E457" s="839" t="s">
        <v>13500</v>
      </c>
      <c r="F457" s="839"/>
      <c r="G457" s="839"/>
      <c r="H457" s="1501"/>
      <c r="I457" s="847"/>
      <c r="J457" s="847"/>
      <c r="K457" s="847"/>
      <c r="L457" s="1514"/>
    </row>
    <row r="458" spans="2:12">
      <c r="B458" s="1515"/>
      <c r="C458" s="1515"/>
      <c r="D458" s="2351" t="s">
        <v>1557</v>
      </c>
      <c r="E458" s="839" t="s">
        <v>13811</v>
      </c>
      <c r="F458" s="839"/>
      <c r="G458" s="839">
        <v>3</v>
      </c>
      <c r="H458" s="1501"/>
      <c r="I458" s="847"/>
      <c r="J458" s="847"/>
      <c r="K458" s="847"/>
      <c r="L458" s="1514"/>
    </row>
    <row r="459" spans="2:12">
      <c r="B459" s="1515"/>
      <c r="C459" s="1515"/>
      <c r="D459" s="2351"/>
      <c r="E459" s="839" t="s">
        <v>13499</v>
      </c>
      <c r="F459" s="839"/>
      <c r="G459" s="839">
        <v>2</v>
      </c>
      <c r="H459" s="1501"/>
      <c r="I459" s="847"/>
      <c r="J459" s="847"/>
      <c r="K459" s="847"/>
      <c r="L459" s="1514"/>
    </row>
    <row r="460" spans="2:12">
      <c r="B460" s="1515"/>
      <c r="C460" s="1515"/>
      <c r="D460" s="2351"/>
      <c r="E460" s="839" t="s">
        <v>13500</v>
      </c>
      <c r="F460" s="839"/>
      <c r="G460" s="839"/>
      <c r="H460" s="1501"/>
      <c r="I460" s="847"/>
      <c r="J460" s="847"/>
      <c r="K460" s="847"/>
      <c r="L460" s="1514"/>
    </row>
    <row r="461" spans="2:12">
      <c r="B461" s="1515"/>
      <c r="C461" s="1515"/>
      <c r="D461" s="2351" t="s">
        <v>13977</v>
      </c>
      <c r="E461" s="839" t="s">
        <v>13811</v>
      </c>
      <c r="F461" s="839"/>
      <c r="G461" s="839">
        <v>2</v>
      </c>
      <c r="H461" s="1501"/>
      <c r="I461" s="847"/>
      <c r="J461" s="847"/>
      <c r="K461" s="847"/>
      <c r="L461" s="1514"/>
    </row>
    <row r="462" spans="2:12">
      <c r="B462" s="1515"/>
      <c r="C462" s="1515"/>
      <c r="D462" s="2351"/>
      <c r="E462" s="839" t="s">
        <v>13499</v>
      </c>
      <c r="F462" s="839"/>
      <c r="G462" s="839"/>
      <c r="H462" s="1501"/>
      <c r="I462" s="847"/>
      <c r="J462" s="847"/>
      <c r="K462" s="847"/>
      <c r="L462" s="1514"/>
    </row>
    <row r="463" spans="2:12">
      <c r="B463" s="1515"/>
      <c r="C463" s="1515"/>
      <c r="D463" s="2351"/>
      <c r="E463" s="839" t="s">
        <v>13500</v>
      </c>
      <c r="F463" s="839"/>
      <c r="G463" s="839"/>
      <c r="H463" s="1501"/>
      <c r="I463" s="847"/>
      <c r="J463" s="847"/>
      <c r="K463" s="847"/>
      <c r="L463" s="1514"/>
    </row>
    <row r="464" spans="2:12">
      <c r="B464" s="1515"/>
      <c r="C464" s="1515"/>
      <c r="D464" s="2351" t="s">
        <v>13978</v>
      </c>
      <c r="E464" s="839" t="s">
        <v>13811</v>
      </c>
      <c r="F464" s="839"/>
      <c r="G464" s="839"/>
      <c r="H464" s="1501"/>
      <c r="I464" s="847"/>
      <c r="J464" s="847"/>
      <c r="K464" s="847"/>
      <c r="L464" s="1514"/>
    </row>
    <row r="465" spans="2:12">
      <c r="B465" s="1515"/>
      <c r="C465" s="1515"/>
      <c r="D465" s="2351"/>
      <c r="E465" s="839" t="s">
        <v>13499</v>
      </c>
      <c r="F465" s="839"/>
      <c r="G465" s="839"/>
      <c r="H465" s="1501"/>
      <c r="I465" s="847"/>
      <c r="J465" s="847"/>
      <c r="K465" s="847"/>
      <c r="L465" s="1514"/>
    </row>
    <row r="466" spans="2:12">
      <c r="B466" s="1515"/>
      <c r="C466" s="1515"/>
      <c r="D466" s="2351"/>
      <c r="E466" s="839" t="s">
        <v>13500</v>
      </c>
      <c r="F466" s="839"/>
      <c r="G466" s="839"/>
      <c r="H466" s="1501"/>
      <c r="I466" s="847"/>
      <c r="J466" s="847"/>
      <c r="K466" s="847"/>
      <c r="L466" s="1514"/>
    </row>
    <row r="467" spans="2:12">
      <c r="B467" s="1515"/>
      <c r="C467" s="1515"/>
      <c r="D467" s="2351" t="s">
        <v>13978</v>
      </c>
      <c r="E467" s="839" t="s">
        <v>13811</v>
      </c>
      <c r="F467" s="839"/>
      <c r="G467" s="839"/>
      <c r="H467" s="1501"/>
      <c r="I467" s="847"/>
      <c r="J467" s="847"/>
      <c r="K467" s="847"/>
      <c r="L467" s="1514"/>
    </row>
    <row r="468" spans="2:12">
      <c r="B468" s="1515"/>
      <c r="C468" s="1515"/>
      <c r="D468" s="2351"/>
      <c r="E468" s="839" t="s">
        <v>13499</v>
      </c>
      <c r="F468" s="839"/>
      <c r="G468" s="839"/>
      <c r="H468" s="1501"/>
      <c r="I468" s="847"/>
      <c r="J468" s="847"/>
      <c r="K468" s="847"/>
      <c r="L468" s="1514"/>
    </row>
    <row r="469" spans="2:12">
      <c r="B469" s="1515"/>
      <c r="C469" s="1515"/>
      <c r="D469" s="2351"/>
      <c r="E469" s="839" t="s">
        <v>13500</v>
      </c>
      <c r="F469" s="839"/>
      <c r="G469" s="839"/>
      <c r="H469" s="1501"/>
      <c r="I469" s="847"/>
      <c r="J469" s="847"/>
      <c r="K469" s="847"/>
      <c r="L469" s="1514"/>
    </row>
    <row r="470" spans="2:12">
      <c r="B470" s="1515"/>
      <c r="C470" s="1515"/>
      <c r="D470" s="2351" t="s">
        <v>13813</v>
      </c>
      <c r="E470" s="839" t="s">
        <v>13811</v>
      </c>
      <c r="F470" s="839"/>
      <c r="G470" s="839"/>
      <c r="H470" s="1501"/>
      <c r="I470" s="847"/>
      <c r="J470" s="847"/>
      <c r="K470" s="847"/>
      <c r="L470" s="1514"/>
    </row>
    <row r="471" spans="2:12">
      <c r="B471" s="1515"/>
      <c r="C471" s="1515"/>
      <c r="D471" s="2351"/>
      <c r="E471" s="839" t="s">
        <v>13499</v>
      </c>
      <c r="F471" s="839"/>
      <c r="G471" s="839"/>
      <c r="H471" s="1501"/>
      <c r="I471" s="847"/>
      <c r="J471" s="847"/>
      <c r="K471" s="847"/>
      <c r="L471" s="1514"/>
    </row>
    <row r="472" spans="2:12">
      <c r="B472" s="1515"/>
      <c r="C472" s="1515"/>
      <c r="D472" s="2351"/>
      <c r="E472" s="839" t="s">
        <v>13500</v>
      </c>
      <c r="F472" s="839"/>
      <c r="G472" s="839"/>
      <c r="H472" s="1501"/>
      <c r="I472" s="847"/>
      <c r="J472" s="847"/>
      <c r="K472" s="847"/>
      <c r="L472" s="1514"/>
    </row>
    <row r="473" spans="2:12">
      <c r="B473" s="1515"/>
      <c r="C473" s="1515"/>
      <c r="D473" s="2351" t="s">
        <v>13979</v>
      </c>
      <c r="E473" s="839" t="s">
        <v>13811</v>
      </c>
      <c r="F473" s="839"/>
      <c r="G473" s="839"/>
      <c r="H473" s="1501"/>
      <c r="I473" s="847"/>
      <c r="J473" s="847"/>
      <c r="K473" s="847"/>
      <c r="L473" s="1514"/>
    </row>
    <row r="474" spans="2:12">
      <c r="B474" s="1515"/>
      <c r="C474" s="1515"/>
      <c r="D474" s="2351"/>
      <c r="E474" s="839" t="s">
        <v>13499</v>
      </c>
      <c r="F474" s="839"/>
      <c r="G474" s="839"/>
      <c r="H474" s="1501"/>
      <c r="I474" s="847"/>
      <c r="J474" s="847"/>
      <c r="K474" s="847"/>
      <c r="L474" s="1514"/>
    </row>
    <row r="475" spans="2:12">
      <c r="B475" s="1515"/>
      <c r="C475" s="1515"/>
      <c r="D475" s="2351"/>
      <c r="E475" s="839" t="s">
        <v>13500</v>
      </c>
      <c r="F475" s="839"/>
      <c r="G475" s="839"/>
      <c r="H475" s="1501"/>
      <c r="I475" s="847"/>
      <c r="J475" s="847"/>
      <c r="K475" s="847"/>
      <c r="L475" s="1514"/>
    </row>
    <row r="476" spans="2:12">
      <c r="B476" s="1515"/>
      <c r="C476" s="1515"/>
      <c r="D476" s="2351" t="s">
        <v>13777</v>
      </c>
      <c r="E476" s="839" t="s">
        <v>13811</v>
      </c>
      <c r="F476" s="839"/>
      <c r="G476" s="839"/>
      <c r="H476" s="1501"/>
      <c r="I476" s="847"/>
      <c r="J476" s="847"/>
      <c r="K476" s="847"/>
      <c r="L476" s="1514"/>
    </row>
    <row r="477" spans="2:12">
      <c r="B477" s="1515"/>
      <c r="C477" s="1515"/>
      <c r="D477" s="2351"/>
      <c r="E477" s="839" t="s">
        <v>13499</v>
      </c>
      <c r="F477" s="839"/>
      <c r="G477" s="839"/>
      <c r="H477" s="1501"/>
      <c r="I477" s="847"/>
      <c r="J477" s="847"/>
      <c r="K477" s="847"/>
      <c r="L477" s="1514"/>
    </row>
    <row r="478" spans="2:12">
      <c r="B478" s="1515"/>
      <c r="C478" s="1515"/>
      <c r="D478" s="2351"/>
      <c r="E478" s="839" t="s">
        <v>13500</v>
      </c>
      <c r="F478" s="839"/>
      <c r="G478" s="839"/>
      <c r="H478" s="1501"/>
      <c r="I478" s="847"/>
      <c r="J478" s="847"/>
      <c r="K478" s="847"/>
      <c r="L478" s="1514"/>
    </row>
    <row r="479" spans="2:12">
      <c r="B479" s="1515"/>
      <c r="C479" s="1515"/>
      <c r="D479" s="2351"/>
      <c r="E479" s="307"/>
      <c r="F479" s="839"/>
      <c r="G479" s="839"/>
      <c r="H479" s="1501"/>
      <c r="I479" s="847"/>
      <c r="J479" s="847"/>
      <c r="K479" s="847"/>
      <c r="L479" s="1514"/>
    </row>
    <row r="480" spans="2:12" s="1275" customFormat="1">
      <c r="B480" s="2530" t="s">
        <v>13980</v>
      </c>
      <c r="C480" s="2531"/>
      <c r="D480" s="2297" t="s">
        <v>13981</v>
      </c>
      <c r="E480" s="1505"/>
      <c r="F480" s="1505"/>
      <c r="G480" s="1506"/>
      <c r="H480" s="1506"/>
      <c r="I480" s="1506"/>
      <c r="J480" s="1506"/>
      <c r="K480" s="1513">
        <f>SUM(G482:H487)</f>
        <v>9</v>
      </c>
      <c r="L480" s="2320" t="s">
        <v>316</v>
      </c>
    </row>
    <row r="481" spans="2:13">
      <c r="B481" s="1515"/>
      <c r="C481" s="1515"/>
      <c r="D481" s="835" t="s">
        <v>13774</v>
      </c>
      <c r="E481" s="835" t="s">
        <v>13205</v>
      </c>
      <c r="F481" s="835"/>
      <c r="G481" s="835" t="s">
        <v>6222</v>
      </c>
      <c r="H481" s="1501"/>
      <c r="I481" s="847"/>
      <c r="J481" s="847"/>
      <c r="K481" s="847"/>
      <c r="L481" s="1514"/>
    </row>
    <row r="482" spans="2:13">
      <c r="B482" s="1515"/>
      <c r="C482" s="1515"/>
      <c r="D482" s="2351" t="s">
        <v>13982</v>
      </c>
      <c r="E482" s="839" t="s">
        <v>13499</v>
      </c>
      <c r="F482" s="839"/>
      <c r="G482" s="839">
        <v>1</v>
      </c>
      <c r="H482" s="1501"/>
      <c r="I482" s="847"/>
      <c r="J482" s="847"/>
      <c r="K482" s="847"/>
      <c r="L482" s="1514"/>
    </row>
    <row r="483" spans="2:13">
      <c r="B483" s="1515"/>
      <c r="C483" s="1515"/>
      <c r="D483" s="2351"/>
      <c r="E483" s="839"/>
      <c r="F483" s="839"/>
      <c r="G483" s="839"/>
      <c r="H483" s="1501"/>
      <c r="I483" s="847"/>
      <c r="J483" s="847"/>
      <c r="K483" s="847"/>
      <c r="L483" s="1514"/>
    </row>
    <row r="484" spans="2:13" s="1275" customFormat="1" ht="24.95">
      <c r="B484" s="2530" t="s">
        <v>13983</v>
      </c>
      <c r="C484" s="2531"/>
      <c r="D484" s="2297" t="s">
        <v>1364</v>
      </c>
      <c r="E484" s="1505"/>
      <c r="F484" s="1505"/>
      <c r="G484" s="1506"/>
      <c r="H484" s="1506"/>
      <c r="I484" s="1506"/>
      <c r="J484" s="1506"/>
      <c r="K484" s="1513">
        <f>G486</f>
        <v>8</v>
      </c>
      <c r="L484" s="2320"/>
      <c r="M484" s="1275" t="s">
        <v>13984</v>
      </c>
    </row>
    <row r="485" spans="2:13">
      <c r="B485" s="1515"/>
      <c r="C485" s="1515"/>
      <c r="D485" s="835" t="s">
        <v>13774</v>
      </c>
      <c r="E485" s="835" t="s">
        <v>13205</v>
      </c>
      <c r="F485" s="835"/>
      <c r="G485" s="835" t="s">
        <v>6222</v>
      </c>
      <c r="H485" s="1501"/>
      <c r="I485" s="847"/>
      <c r="J485" s="847"/>
      <c r="K485" s="847"/>
      <c r="L485" s="1514"/>
    </row>
    <row r="486" spans="2:13">
      <c r="B486" s="1515"/>
      <c r="C486" s="1515"/>
      <c r="D486" s="835" t="s">
        <v>13985</v>
      </c>
      <c r="E486" s="839" t="s">
        <v>13499</v>
      </c>
      <c r="F486" s="839"/>
      <c r="G486" s="839">
        <v>8</v>
      </c>
      <c r="H486" s="1501"/>
      <c r="I486" s="847"/>
      <c r="J486" s="847"/>
      <c r="K486" s="847"/>
      <c r="L486" s="1514"/>
    </row>
    <row r="487" spans="2:13">
      <c r="B487" s="1515"/>
      <c r="C487" s="1515"/>
      <c r="D487" s="2351"/>
      <c r="E487" s="839"/>
      <c r="F487" s="839"/>
      <c r="G487" s="839"/>
      <c r="H487" s="1501"/>
      <c r="I487" s="847"/>
      <c r="J487" s="847"/>
      <c r="K487" s="847"/>
      <c r="L487" s="1514"/>
    </row>
    <row r="488" spans="2:13" s="2327" customFormat="1">
      <c r="B488" s="2528" t="s">
        <v>13986</v>
      </c>
      <c r="C488" s="2529"/>
      <c r="D488" s="2322" t="s">
        <v>13987</v>
      </c>
      <c r="E488" s="2323"/>
      <c r="F488" s="2323"/>
      <c r="G488" s="2324"/>
      <c r="H488" s="2324"/>
      <c r="I488" s="2324"/>
      <c r="J488" s="2324"/>
      <c r="K488" s="2325">
        <f>SUM(G490:G509)-150</f>
        <v>496</v>
      </c>
      <c r="L488" s="2326" t="s">
        <v>316</v>
      </c>
    </row>
    <row r="489" spans="2:13" s="307" customFormat="1">
      <c r="B489" s="566"/>
      <c r="C489" s="566"/>
      <c r="D489" s="835" t="s">
        <v>13774</v>
      </c>
      <c r="E489" s="835" t="s">
        <v>13205</v>
      </c>
      <c r="F489" s="835"/>
      <c r="G489" s="835" t="s">
        <v>6222</v>
      </c>
      <c r="H489" s="1297"/>
      <c r="I489" s="407"/>
      <c r="J489" s="407"/>
      <c r="K489" s="407"/>
      <c r="L489" s="897"/>
    </row>
    <row r="490" spans="2:13">
      <c r="B490" s="1515"/>
      <c r="C490" s="1515"/>
      <c r="D490" s="2351" t="s">
        <v>13812</v>
      </c>
      <c r="E490" s="839" t="s">
        <v>13811</v>
      </c>
      <c r="F490" s="839"/>
      <c r="G490" s="839">
        <v>94</v>
      </c>
      <c r="H490" s="1501"/>
      <c r="I490" s="847"/>
      <c r="J490" s="1502"/>
      <c r="K490" s="847"/>
      <c r="L490" s="1514"/>
    </row>
    <row r="491" spans="2:13">
      <c r="B491" s="1515"/>
      <c r="C491" s="1515"/>
      <c r="D491" s="2351"/>
      <c r="E491" s="839" t="s">
        <v>13499</v>
      </c>
      <c r="F491" s="839"/>
      <c r="G491" s="839">
        <v>66</v>
      </c>
      <c r="H491" s="1501"/>
      <c r="I491" s="847"/>
      <c r="J491" s="1502"/>
      <c r="K491" s="847"/>
      <c r="L491" s="1514"/>
    </row>
    <row r="492" spans="2:13">
      <c r="B492" s="1515"/>
      <c r="C492" s="1515"/>
      <c r="D492" s="2351"/>
      <c r="E492" s="839" t="s">
        <v>13500</v>
      </c>
      <c r="F492" s="839"/>
      <c r="G492" s="839">
        <v>49</v>
      </c>
      <c r="H492" s="1501"/>
      <c r="I492" s="847"/>
      <c r="J492" s="1502"/>
      <c r="K492" s="847"/>
      <c r="L492" s="1514"/>
    </row>
    <row r="493" spans="2:13">
      <c r="B493" s="1515"/>
      <c r="C493" s="1515"/>
      <c r="D493" s="2351" t="s">
        <v>1557</v>
      </c>
      <c r="E493" s="839" t="s">
        <v>13811</v>
      </c>
      <c r="F493" s="839"/>
      <c r="G493" s="839">
        <v>42</v>
      </c>
      <c r="H493" s="1501"/>
      <c r="I493" s="847"/>
      <c r="J493" s="1502"/>
      <c r="K493" s="847"/>
      <c r="L493" s="1514"/>
    </row>
    <row r="494" spans="2:13">
      <c r="B494" s="1515"/>
      <c r="C494" s="1515"/>
      <c r="D494" s="2351"/>
      <c r="E494" s="839" t="s">
        <v>13499</v>
      </c>
      <c r="F494" s="839"/>
      <c r="G494" s="839">
        <v>15</v>
      </c>
      <c r="H494" s="1501"/>
      <c r="I494" s="847"/>
      <c r="J494" s="1502"/>
      <c r="K494" s="847"/>
      <c r="L494" s="1514"/>
    </row>
    <row r="495" spans="2:13">
      <c r="B495" s="1515"/>
      <c r="C495" s="1515"/>
      <c r="D495" s="2351"/>
      <c r="E495" s="839" t="s">
        <v>13500</v>
      </c>
      <c r="F495" s="839"/>
      <c r="G495" s="839">
        <v>10</v>
      </c>
      <c r="H495" s="1501"/>
      <c r="I495" s="847"/>
      <c r="J495" s="1502"/>
      <c r="K495" s="847"/>
      <c r="L495" s="1514"/>
    </row>
    <row r="496" spans="2:13">
      <c r="B496" s="1515"/>
      <c r="C496" s="1515"/>
      <c r="D496" s="2351" t="s">
        <v>13977</v>
      </c>
      <c r="E496" s="839" t="s">
        <v>13811</v>
      </c>
      <c r="F496" s="839"/>
      <c r="G496" s="839">
        <v>17</v>
      </c>
      <c r="H496" s="1501"/>
      <c r="I496" s="847"/>
      <c r="J496" s="1502"/>
      <c r="K496" s="847"/>
      <c r="L496" s="1514"/>
    </row>
    <row r="497" spans="2:12">
      <c r="B497" s="1515"/>
      <c r="C497" s="1515"/>
      <c r="D497" s="2351"/>
      <c r="E497" s="839" t="s">
        <v>13499</v>
      </c>
      <c r="F497" s="839"/>
      <c r="G497" s="839">
        <v>3</v>
      </c>
      <c r="H497" s="1501"/>
      <c r="I497" s="847"/>
      <c r="J497" s="1502"/>
      <c r="K497" s="847"/>
      <c r="L497" s="1514"/>
    </row>
    <row r="498" spans="2:12">
      <c r="B498" s="1515"/>
      <c r="C498" s="1515"/>
      <c r="D498" s="2351"/>
      <c r="E498" s="839" t="s">
        <v>13500</v>
      </c>
      <c r="F498" s="839"/>
      <c r="G498" s="839">
        <v>2</v>
      </c>
      <c r="H498" s="1501"/>
      <c r="I498" s="847"/>
      <c r="J498" s="1502"/>
      <c r="K498" s="847"/>
      <c r="L498" s="1514"/>
    </row>
    <row r="499" spans="2:12">
      <c r="B499" s="1515"/>
      <c r="C499" s="1515"/>
      <c r="D499" s="2351" t="s">
        <v>13978</v>
      </c>
      <c r="E499" s="839" t="s">
        <v>13811</v>
      </c>
      <c r="F499" s="839"/>
      <c r="G499" s="839">
        <v>6</v>
      </c>
      <c r="H499" s="1501"/>
      <c r="I499" s="847"/>
      <c r="J499" s="1502"/>
      <c r="K499" s="847"/>
      <c r="L499" s="1514"/>
    </row>
    <row r="500" spans="2:12">
      <c r="B500" s="1515"/>
      <c r="C500" s="1515"/>
      <c r="D500" s="2351"/>
      <c r="E500" s="839" t="s">
        <v>13499</v>
      </c>
      <c r="F500" s="839"/>
      <c r="G500" s="839">
        <v>2</v>
      </c>
      <c r="H500" s="1501"/>
      <c r="I500" s="847"/>
      <c r="J500" s="1502"/>
      <c r="K500" s="847"/>
      <c r="L500" s="1514"/>
    </row>
    <row r="501" spans="2:12">
      <c r="B501" s="1515"/>
      <c r="C501" s="1515"/>
      <c r="D501" s="2351"/>
      <c r="E501" s="839" t="s">
        <v>13500</v>
      </c>
      <c r="F501" s="839"/>
      <c r="G501" s="839">
        <v>5</v>
      </c>
      <c r="H501" s="1501"/>
      <c r="I501" s="847"/>
      <c r="J501" s="1502"/>
      <c r="K501" s="847"/>
      <c r="L501" s="1514"/>
    </row>
    <row r="502" spans="2:12">
      <c r="B502" s="1515"/>
      <c r="C502" s="1515"/>
      <c r="D502" s="2351" t="s">
        <v>13813</v>
      </c>
      <c r="E502" s="839" t="s">
        <v>13499</v>
      </c>
      <c r="F502" s="839"/>
      <c r="G502" s="839">
        <v>4</v>
      </c>
      <c r="H502" s="1501"/>
      <c r="I502" s="847"/>
      <c r="J502" s="1502"/>
      <c r="K502" s="847"/>
      <c r="L502" s="1514"/>
    </row>
    <row r="503" spans="2:12">
      <c r="B503" s="1515"/>
      <c r="C503" s="1515"/>
      <c r="D503" s="2351"/>
      <c r="E503" s="839" t="s">
        <v>13500</v>
      </c>
      <c r="F503" s="839"/>
      <c r="G503" s="839">
        <v>4</v>
      </c>
      <c r="H503" s="1501"/>
      <c r="I503" s="847"/>
      <c r="J503" s="1502"/>
      <c r="K503" s="847"/>
      <c r="L503" s="1514"/>
    </row>
    <row r="504" spans="2:12">
      <c r="B504" s="1515"/>
      <c r="C504" s="1515"/>
      <c r="D504" s="2351" t="s">
        <v>13979</v>
      </c>
      <c r="E504" s="839" t="s">
        <v>13499</v>
      </c>
      <c r="F504" s="839"/>
      <c r="G504" s="839">
        <v>12</v>
      </c>
      <c r="H504" s="1501"/>
      <c r="I504" s="847"/>
      <c r="J504" s="1502"/>
      <c r="K504" s="847"/>
      <c r="L504" s="1514"/>
    </row>
    <row r="505" spans="2:12">
      <c r="B505" s="1515"/>
      <c r="C505" s="1515"/>
      <c r="D505" s="2351"/>
      <c r="E505" s="839" t="s">
        <v>13500</v>
      </c>
      <c r="F505" s="839"/>
      <c r="G505" s="839">
        <v>2</v>
      </c>
      <c r="H505" s="1501"/>
      <c r="I505" s="847"/>
      <c r="J505" s="1502"/>
      <c r="K505" s="847"/>
      <c r="L505" s="1514"/>
    </row>
    <row r="506" spans="2:12">
      <c r="B506" s="1515"/>
      <c r="C506" s="1515"/>
      <c r="D506" s="2351" t="s">
        <v>13988</v>
      </c>
      <c r="E506" s="839" t="s">
        <v>13811</v>
      </c>
      <c r="F506" s="839"/>
      <c r="G506" s="839">
        <v>98</v>
      </c>
      <c r="H506" s="1501"/>
      <c r="I506" s="847"/>
      <c r="J506" s="1502"/>
      <c r="K506" s="847"/>
      <c r="L506" s="1514"/>
    </row>
    <row r="507" spans="2:12">
      <c r="B507" s="1515"/>
      <c r="C507" s="1515"/>
      <c r="D507" s="2351"/>
      <c r="E507" s="839" t="s">
        <v>13499</v>
      </c>
      <c r="F507" s="839"/>
      <c r="G507" s="839">
        <v>106</v>
      </c>
      <c r="H507" s="1501"/>
      <c r="I507" s="847"/>
      <c r="J507" s="1502"/>
      <c r="K507" s="847"/>
      <c r="L507" s="1514"/>
    </row>
    <row r="508" spans="2:12">
      <c r="B508" s="1515"/>
      <c r="C508" s="1515"/>
      <c r="D508" s="2351"/>
      <c r="E508" s="839" t="s">
        <v>13500</v>
      </c>
      <c r="F508" s="839"/>
      <c r="G508" s="839">
        <v>109</v>
      </c>
      <c r="H508" s="1501"/>
      <c r="I508" s="847"/>
      <c r="J508" s="1502"/>
      <c r="K508" s="847"/>
      <c r="L508" s="1514"/>
    </row>
    <row r="509" spans="2:12">
      <c r="B509" s="1515"/>
      <c r="C509" s="1515"/>
      <c r="D509" s="2351"/>
      <c r="E509" s="839"/>
      <c r="F509" s="839"/>
      <c r="G509" s="839"/>
      <c r="H509" s="1501"/>
      <c r="I509" s="847"/>
      <c r="J509" s="1502"/>
      <c r="K509" s="847"/>
      <c r="L509" s="1514"/>
    </row>
    <row r="510" spans="2:12" s="1275" customFormat="1">
      <c r="B510" s="2530" t="s">
        <v>13989</v>
      </c>
      <c r="C510" s="2531"/>
      <c r="D510" s="2297" t="s">
        <v>13990</v>
      </c>
      <c r="E510" s="1505"/>
      <c r="F510" s="1505"/>
      <c r="G510" s="1506"/>
      <c r="H510" s="1506"/>
      <c r="I510" s="1506"/>
      <c r="J510" s="1506"/>
      <c r="K510" s="1513">
        <f>SUM(G512:G518)</f>
        <v>44</v>
      </c>
      <c r="L510" s="2320" t="s">
        <v>316</v>
      </c>
    </row>
    <row r="511" spans="2:12" ht="12" customHeight="1">
      <c r="B511" s="1515"/>
      <c r="C511" s="1515"/>
      <c r="D511" s="835" t="s">
        <v>13774</v>
      </c>
      <c r="E511" s="835" t="s">
        <v>13205</v>
      </c>
      <c r="F511" s="835"/>
      <c r="G511" s="835" t="s">
        <v>6222</v>
      </c>
      <c r="H511" s="1501"/>
      <c r="I511" s="847"/>
      <c r="J511" s="847"/>
      <c r="K511" s="847"/>
      <c r="L511" s="1514"/>
    </row>
    <row r="512" spans="2:12" ht="12" customHeight="1">
      <c r="B512" s="1515"/>
      <c r="C512" s="1515"/>
      <c r="D512" s="2351" t="s">
        <v>13812</v>
      </c>
      <c r="E512" s="839" t="s">
        <v>13811</v>
      </c>
      <c r="F512" s="839"/>
      <c r="G512" s="839">
        <v>11</v>
      </c>
      <c r="H512" s="1501"/>
      <c r="I512" s="847"/>
      <c r="J512" s="847"/>
      <c r="K512" s="847"/>
      <c r="L512" s="1514"/>
    </row>
    <row r="513" spans="2:13" ht="12" customHeight="1">
      <c r="B513" s="1515"/>
      <c r="C513" s="1515"/>
      <c r="D513" s="2351"/>
      <c r="E513" s="839" t="s">
        <v>13499</v>
      </c>
      <c r="F513" s="839"/>
      <c r="G513" s="839">
        <v>13</v>
      </c>
      <c r="H513" s="1501"/>
      <c r="I513" s="847"/>
      <c r="J513" s="847"/>
      <c r="K513" s="847"/>
      <c r="L513" s="1514"/>
    </row>
    <row r="514" spans="2:13" ht="12" customHeight="1">
      <c r="B514" s="1515"/>
      <c r="C514" s="1515"/>
      <c r="D514" s="2351"/>
      <c r="E514" s="839" t="s">
        <v>13500</v>
      </c>
      <c r="F514" s="839"/>
      <c r="G514" s="839">
        <v>4</v>
      </c>
      <c r="H514" s="1501"/>
      <c r="I514" s="847"/>
      <c r="J514" s="847"/>
      <c r="K514" s="847"/>
      <c r="L514" s="1514"/>
    </row>
    <row r="515" spans="2:13" ht="12" customHeight="1">
      <c r="B515" s="1515"/>
      <c r="C515" s="1515"/>
      <c r="D515" s="2351" t="s">
        <v>1557</v>
      </c>
      <c r="E515" s="839" t="s">
        <v>13499</v>
      </c>
      <c r="F515" s="839"/>
      <c r="G515" s="839">
        <v>4</v>
      </c>
      <c r="H515" s="1501"/>
      <c r="I515" s="847"/>
      <c r="J515" s="847"/>
      <c r="K515" s="847"/>
      <c r="L515" s="1514"/>
    </row>
    <row r="516" spans="2:13" ht="12" customHeight="1">
      <c r="B516" s="1515"/>
      <c r="C516" s="1515"/>
      <c r="D516" s="2351" t="s">
        <v>13977</v>
      </c>
      <c r="E516" s="839" t="s">
        <v>13811</v>
      </c>
      <c r="F516" s="839"/>
      <c r="G516" s="839">
        <v>9</v>
      </c>
      <c r="H516" s="1501"/>
      <c r="I516" s="847"/>
      <c r="J516" s="847"/>
      <c r="K516" s="847"/>
      <c r="L516" s="1514"/>
    </row>
    <row r="517" spans="2:13" ht="12" customHeight="1">
      <c r="B517" s="1515"/>
      <c r="C517" s="1515"/>
      <c r="D517" s="2351"/>
      <c r="E517" s="839" t="s">
        <v>13499</v>
      </c>
      <c r="F517" s="839"/>
      <c r="G517" s="839">
        <v>3</v>
      </c>
      <c r="H517" s="1501"/>
      <c r="I517" s="847"/>
      <c r="J517" s="847"/>
      <c r="K517" s="847"/>
      <c r="L517" s="1514"/>
    </row>
    <row r="518" spans="2:13" ht="12" customHeight="1">
      <c r="B518" s="1515"/>
      <c r="C518" s="1515"/>
      <c r="D518" s="2351"/>
      <c r="E518" s="839"/>
      <c r="F518" s="839"/>
      <c r="G518" s="839"/>
      <c r="H518" s="1501"/>
      <c r="I518" s="847"/>
      <c r="J518" s="847"/>
      <c r="K518" s="847"/>
      <c r="L518" s="1514"/>
    </row>
    <row r="519" spans="2:13" s="1275" customFormat="1">
      <c r="B519" s="2530" t="s">
        <v>13991</v>
      </c>
      <c r="C519" s="2531"/>
      <c r="D519" s="2297" t="s">
        <v>13992</v>
      </c>
      <c r="E519" s="1505"/>
      <c r="F519" s="1505"/>
      <c r="G519" s="1506"/>
      <c r="H519" s="1506"/>
      <c r="I519" s="1506"/>
      <c r="J519" s="1506"/>
      <c r="K519" s="1513">
        <f>SUM(G521:G523)</f>
        <v>7</v>
      </c>
      <c r="L519" s="2320" t="s">
        <v>316</v>
      </c>
    </row>
    <row r="520" spans="2:13" s="307" customFormat="1">
      <c r="B520" s="566"/>
      <c r="C520" s="566"/>
      <c r="D520" s="835" t="s">
        <v>13774</v>
      </c>
      <c r="E520" s="835" t="s">
        <v>13205</v>
      </c>
      <c r="F520" s="835"/>
      <c r="G520" s="835" t="s">
        <v>6222</v>
      </c>
      <c r="H520" s="1297"/>
      <c r="I520" s="407"/>
      <c r="J520" s="407"/>
      <c r="K520" s="407"/>
      <c r="L520" s="897"/>
    </row>
    <row r="521" spans="2:13">
      <c r="B521" s="1515"/>
      <c r="C521" s="1515"/>
      <c r="D521" s="2351" t="s">
        <v>13978</v>
      </c>
      <c r="E521" s="839" t="s">
        <v>13811</v>
      </c>
      <c r="F521" s="839"/>
      <c r="G521" s="839">
        <v>3</v>
      </c>
      <c r="H521" s="1501"/>
      <c r="I521" s="847"/>
      <c r="J521" s="1502"/>
      <c r="K521" s="847"/>
      <c r="L521" s="1514"/>
    </row>
    <row r="522" spans="2:13">
      <c r="B522" s="1515"/>
      <c r="C522" s="1515"/>
      <c r="D522" s="2351" t="s">
        <v>13993</v>
      </c>
      <c r="E522" s="839" t="s">
        <v>13499</v>
      </c>
      <c r="F522" s="839"/>
      <c r="G522" s="839">
        <v>4</v>
      </c>
      <c r="H522" s="1501"/>
      <c r="I522" s="847"/>
      <c r="J522" s="1502"/>
      <c r="K522" s="847"/>
      <c r="L522" s="1514"/>
    </row>
    <row r="523" spans="2:13">
      <c r="B523" s="1515"/>
      <c r="C523" s="1515"/>
      <c r="D523" s="2351"/>
      <c r="E523" s="839"/>
      <c r="F523" s="839"/>
      <c r="G523" s="839"/>
      <c r="H523" s="1501"/>
      <c r="I523" s="847"/>
      <c r="J523" s="1502"/>
      <c r="K523" s="847"/>
      <c r="L523" s="1514"/>
    </row>
    <row r="524" spans="2:13" s="2172" customFormat="1">
      <c r="B524" s="2534" t="s">
        <v>13994</v>
      </c>
      <c r="C524" s="2535"/>
      <c r="D524" s="2298" t="s">
        <v>13995</v>
      </c>
      <c r="E524" s="2169"/>
      <c r="F524" s="2169"/>
      <c r="G524" s="2173"/>
      <c r="H524" s="2173"/>
      <c r="I524" s="2173"/>
      <c r="J524" s="2173"/>
      <c r="K524" s="2174">
        <f>SUM(G527:G528)</f>
        <v>4</v>
      </c>
      <c r="L524" s="2321" t="s">
        <v>316</v>
      </c>
      <c r="M524" s="2172" t="s">
        <v>13996</v>
      </c>
    </row>
    <row r="525" spans="2:13">
      <c r="B525" s="1515"/>
      <c r="C525" s="1515"/>
      <c r="D525" s="835" t="s">
        <v>13774</v>
      </c>
      <c r="E525" s="835" t="s">
        <v>13205</v>
      </c>
      <c r="F525" s="835"/>
      <c r="G525" s="835" t="s">
        <v>6222</v>
      </c>
      <c r="H525" s="1501"/>
      <c r="I525" s="847"/>
      <c r="J525" s="1502"/>
      <c r="K525" s="847"/>
      <c r="L525" s="1514"/>
    </row>
    <row r="526" spans="2:13">
      <c r="B526" s="1515"/>
      <c r="C526" s="1515"/>
      <c r="D526" s="2351" t="s">
        <v>13978</v>
      </c>
      <c r="E526" s="839" t="s">
        <v>13499</v>
      </c>
      <c r="F526" s="839"/>
      <c r="G526" s="839">
        <v>3</v>
      </c>
      <c r="H526" s="1501"/>
      <c r="I526" s="847"/>
      <c r="J526" s="1502"/>
      <c r="K526" s="847"/>
      <c r="L526" s="1514"/>
    </row>
    <row r="527" spans="2:13">
      <c r="B527" s="1515"/>
      <c r="C527" s="1515"/>
      <c r="D527" s="2351" t="s">
        <v>13993</v>
      </c>
      <c r="E527" s="839" t="s">
        <v>13499</v>
      </c>
      <c r="F527" s="839"/>
      <c r="G527" s="839">
        <v>4</v>
      </c>
      <c r="H527" s="1501"/>
      <c r="I527" s="847"/>
      <c r="J527" s="1502"/>
      <c r="K527" s="847"/>
      <c r="L527" s="1514"/>
    </row>
    <row r="528" spans="2:13">
      <c r="B528" s="1515"/>
      <c r="C528" s="1515"/>
      <c r="D528" s="2351"/>
      <c r="E528" s="839"/>
      <c r="F528" s="839"/>
      <c r="G528" s="839"/>
      <c r="H528" s="839"/>
      <c r="I528" s="847"/>
      <c r="J528" s="1502"/>
      <c r="K528" s="847"/>
      <c r="L528" s="1514"/>
    </row>
    <row r="529" spans="2:13" s="1275" customFormat="1">
      <c r="B529" s="2530" t="s">
        <v>13997</v>
      </c>
      <c r="C529" s="2531"/>
      <c r="D529" s="2297" t="s">
        <v>13998</v>
      </c>
      <c r="E529" s="1505"/>
      <c r="F529" s="1505"/>
      <c r="G529" s="1506"/>
      <c r="H529" s="1506"/>
      <c r="I529" s="1506"/>
      <c r="J529" s="1506"/>
      <c r="K529" s="1513">
        <f>SUM(G531:G534)</f>
        <v>2</v>
      </c>
      <c r="L529" s="2320" t="s">
        <v>316</v>
      </c>
    </row>
    <row r="530" spans="2:13" s="307" customFormat="1">
      <c r="B530" s="566"/>
      <c r="C530" s="566"/>
      <c r="D530" s="835" t="s">
        <v>13774</v>
      </c>
      <c r="E530" s="835" t="s">
        <v>13205</v>
      </c>
      <c r="F530" s="835"/>
      <c r="G530" s="835" t="s">
        <v>6222</v>
      </c>
      <c r="H530" s="1297"/>
      <c r="I530" s="407"/>
      <c r="J530" s="407"/>
      <c r="K530" s="407"/>
      <c r="L530" s="897"/>
    </row>
    <row r="531" spans="2:13">
      <c r="B531" s="1515"/>
      <c r="C531" s="1515"/>
      <c r="D531" s="2351" t="s">
        <v>13817</v>
      </c>
      <c r="E531" s="839" t="s">
        <v>13499</v>
      </c>
      <c r="F531" s="839"/>
      <c r="G531" s="839">
        <v>2</v>
      </c>
      <c r="H531" s="1501"/>
      <c r="I531" s="847"/>
      <c r="J531" s="1502"/>
      <c r="K531" s="847"/>
      <c r="L531" s="1514"/>
    </row>
    <row r="532" spans="2:13">
      <c r="B532" s="1515"/>
      <c r="C532" s="1515"/>
      <c r="D532" s="2351"/>
      <c r="E532" s="839"/>
      <c r="F532" s="839"/>
      <c r="G532" s="839"/>
      <c r="H532" s="1501"/>
      <c r="I532" s="847"/>
      <c r="J532" s="1502"/>
      <c r="K532" s="847"/>
      <c r="L532" s="1514"/>
    </row>
    <row r="533" spans="2:13">
      <c r="B533" s="1515"/>
      <c r="C533" s="1515"/>
      <c r="D533" s="2351"/>
      <c r="E533" s="839"/>
      <c r="F533" s="839"/>
      <c r="G533" s="839"/>
      <c r="H533" s="1501"/>
      <c r="I533" s="847"/>
      <c r="J533" s="1502"/>
      <c r="K533" s="847"/>
      <c r="L533" s="1514"/>
    </row>
    <row r="534" spans="2:13">
      <c r="B534" s="1515"/>
      <c r="C534" s="1515"/>
      <c r="D534" s="2351"/>
      <c r="E534" s="839"/>
      <c r="F534" s="839"/>
      <c r="G534" s="839"/>
      <c r="H534" s="1501"/>
      <c r="I534" s="847"/>
      <c r="J534" s="1502"/>
      <c r="K534" s="847"/>
      <c r="L534" s="1514"/>
    </row>
    <row r="535" spans="2:13" s="2172" customFormat="1">
      <c r="B535" s="2534" t="s">
        <v>13999</v>
      </c>
      <c r="C535" s="2535"/>
      <c r="D535" s="2298" t="s">
        <v>14000</v>
      </c>
      <c r="E535" s="2169"/>
      <c r="F535" s="2169"/>
      <c r="G535" s="2173"/>
      <c r="H535" s="2173"/>
      <c r="I535" s="2173"/>
      <c r="J535" s="2173"/>
      <c r="K535" s="2174">
        <f>SUM(G537:G538)</f>
        <v>2</v>
      </c>
      <c r="L535" s="2321" t="s">
        <v>316</v>
      </c>
      <c r="M535" s="2172" t="s">
        <v>13996</v>
      </c>
    </row>
    <row r="536" spans="2:13">
      <c r="B536" s="1515"/>
      <c r="C536" s="1515"/>
      <c r="D536" s="835" t="s">
        <v>13774</v>
      </c>
      <c r="E536" s="835" t="s">
        <v>13205</v>
      </c>
      <c r="F536" s="835"/>
      <c r="G536" s="835" t="s">
        <v>6222</v>
      </c>
      <c r="H536" s="1501"/>
      <c r="I536" s="847"/>
      <c r="J536" s="1502"/>
      <c r="K536" s="847"/>
      <c r="L536" s="1514"/>
    </row>
    <row r="537" spans="2:13">
      <c r="B537" s="1515"/>
      <c r="C537" s="1515"/>
      <c r="D537" s="2351" t="s">
        <v>13817</v>
      </c>
      <c r="E537" s="839" t="s">
        <v>13499</v>
      </c>
      <c r="F537" s="839"/>
      <c r="G537" s="839">
        <v>2</v>
      </c>
      <c r="H537" s="1501"/>
      <c r="I537" s="847"/>
      <c r="J537" s="1502"/>
      <c r="K537" s="847"/>
      <c r="L537" s="1514"/>
    </row>
    <row r="538" spans="2:13">
      <c r="B538" s="1515"/>
      <c r="C538" s="1515"/>
      <c r="D538" s="839"/>
      <c r="E538" s="839"/>
      <c r="F538" s="839"/>
      <c r="G538" s="839"/>
      <c r="H538" s="1501"/>
      <c r="I538" s="847"/>
      <c r="J538" s="1502"/>
      <c r="K538" s="847"/>
      <c r="L538" s="1514"/>
    </row>
    <row r="539" spans="2:13">
      <c r="B539" s="1515"/>
      <c r="C539" s="1515"/>
      <c r="D539" s="839"/>
      <c r="E539" s="839"/>
      <c r="F539" s="839"/>
      <c r="G539" s="839"/>
      <c r="H539" s="1501"/>
      <c r="I539" s="847"/>
      <c r="J539" s="1502"/>
      <c r="K539" s="847"/>
      <c r="L539" s="1514"/>
    </row>
    <row r="540" spans="2:13" s="1275" customFormat="1">
      <c r="B540" s="2530" t="s">
        <v>1374</v>
      </c>
      <c r="C540" s="2531"/>
      <c r="D540" s="2297" t="s">
        <v>14001</v>
      </c>
      <c r="E540" s="1505"/>
      <c r="F540" s="1505"/>
      <c r="G540" s="1506"/>
      <c r="H540" s="1506"/>
      <c r="I540" s="1506"/>
      <c r="J540" s="1506"/>
      <c r="K540" s="1513">
        <f>SUM(G542:G543)</f>
        <v>2</v>
      </c>
      <c r="L540" s="2320" t="s">
        <v>316</v>
      </c>
    </row>
    <row r="541" spans="2:13" s="307" customFormat="1">
      <c r="B541" s="566"/>
      <c r="C541" s="566"/>
      <c r="D541" s="835" t="s">
        <v>13774</v>
      </c>
      <c r="E541" s="835" t="s">
        <v>13205</v>
      </c>
      <c r="F541" s="835"/>
      <c r="G541" s="835" t="s">
        <v>6222</v>
      </c>
      <c r="H541" s="1297"/>
      <c r="I541" s="407"/>
      <c r="J541" s="407"/>
      <c r="K541" s="407"/>
      <c r="L541" s="897"/>
    </row>
    <row r="542" spans="2:13">
      <c r="B542" s="1515"/>
      <c r="C542" s="1515"/>
      <c r="D542" s="2351" t="s">
        <v>13817</v>
      </c>
      <c r="E542" s="839" t="s">
        <v>13499</v>
      </c>
      <c r="F542" s="839"/>
      <c r="G542" s="839">
        <v>2</v>
      </c>
      <c r="H542" s="1501"/>
      <c r="I542" s="847"/>
      <c r="J542" s="1502"/>
      <c r="K542" s="847"/>
      <c r="L542" s="1514"/>
    </row>
    <row r="543" spans="2:13">
      <c r="B543" s="1515"/>
      <c r="C543" s="1515"/>
      <c r="D543" s="2351"/>
      <c r="E543" s="2351"/>
      <c r="F543" s="839"/>
      <c r="G543" s="839"/>
      <c r="H543" s="1501"/>
      <c r="I543" s="847"/>
      <c r="J543" s="1502"/>
      <c r="K543" s="847"/>
      <c r="L543" s="1514"/>
    </row>
    <row r="544" spans="2:13" s="2172" customFormat="1">
      <c r="B544" s="2296" t="s">
        <v>14002</v>
      </c>
      <c r="C544" s="2296"/>
      <c r="D544" s="2298" t="s">
        <v>14003</v>
      </c>
      <c r="E544" s="2169"/>
      <c r="F544" s="2169"/>
      <c r="G544" s="2173"/>
      <c r="H544" s="2173"/>
      <c r="I544" s="2173"/>
      <c r="J544" s="2173"/>
      <c r="K544" s="2174">
        <f>SUM(G546:G547)</f>
        <v>2</v>
      </c>
      <c r="L544" s="2321" t="s">
        <v>316</v>
      </c>
      <c r="M544" s="2172" t="s">
        <v>13996</v>
      </c>
    </row>
    <row r="545" spans="2:12">
      <c r="B545" s="1515"/>
      <c r="C545" s="1515"/>
      <c r="D545" s="835" t="s">
        <v>13774</v>
      </c>
      <c r="E545" s="835" t="s">
        <v>13205</v>
      </c>
      <c r="F545" s="835"/>
      <c r="G545" s="835" t="s">
        <v>6222</v>
      </c>
      <c r="H545" s="1501"/>
      <c r="I545" s="847"/>
      <c r="J545" s="1502"/>
      <c r="K545" s="847"/>
      <c r="L545" s="1514"/>
    </row>
    <row r="546" spans="2:12">
      <c r="B546" s="1524"/>
      <c r="C546" s="1524"/>
      <c r="D546" s="835" t="s">
        <v>13817</v>
      </c>
      <c r="E546" s="835" t="s">
        <v>13499</v>
      </c>
      <c r="F546" s="835"/>
      <c r="G546" s="835">
        <v>2</v>
      </c>
      <c r="H546" s="835"/>
      <c r="I546" s="835"/>
      <c r="J546" s="835"/>
      <c r="K546" s="835"/>
      <c r="L546" s="835"/>
    </row>
    <row r="547" spans="2:12">
      <c r="B547" s="1524"/>
      <c r="C547" s="1524"/>
      <c r="D547" s="835"/>
      <c r="E547" s="835"/>
      <c r="F547" s="835"/>
      <c r="G547" s="835"/>
      <c r="H547" s="835"/>
      <c r="I547" s="835"/>
      <c r="J547" s="835"/>
      <c r="K547" s="835"/>
      <c r="L547" s="835"/>
    </row>
    <row r="548" spans="2:12" s="1271" customFormat="1">
      <c r="B548" s="2526" t="s">
        <v>12288</v>
      </c>
      <c r="C548" s="2527"/>
      <c r="D548" s="2315" t="s">
        <v>5243</v>
      </c>
      <c r="E548" s="1497"/>
      <c r="F548" s="1497"/>
      <c r="G548" s="1498"/>
      <c r="H548" s="1498"/>
      <c r="I548" s="1509"/>
      <c r="J548" s="1509"/>
      <c r="K548" s="1499"/>
      <c r="L548" s="1512"/>
    </row>
    <row r="549" spans="2:12" s="1271" customFormat="1" ht="13.5" thickBot="1">
      <c r="B549" s="2526" t="s">
        <v>1377</v>
      </c>
      <c r="C549" s="2527"/>
      <c r="D549" s="2315" t="s">
        <v>5386</v>
      </c>
      <c r="E549" s="1497"/>
      <c r="F549" s="1497"/>
      <c r="G549" s="1498"/>
      <c r="H549" s="1498"/>
      <c r="I549" s="1509"/>
      <c r="J549" s="1509"/>
      <c r="K549" s="1499"/>
      <c r="L549" s="1512"/>
    </row>
    <row r="550" spans="2:12" s="1275" customFormat="1" ht="13.5" thickBot="1">
      <c r="B550" s="2531"/>
      <c r="C550" s="2531"/>
      <c r="D550" s="2352" t="s">
        <v>12291</v>
      </c>
      <c r="E550" s="1527"/>
      <c r="F550" s="1527"/>
      <c r="G550" s="1527"/>
      <c r="H550" s="1528"/>
      <c r="I550" s="1529"/>
      <c r="J550" s="1529"/>
      <c r="K550" s="1530">
        <f>SUM(G552:G556)</f>
        <v>48</v>
      </c>
      <c r="L550" s="2320" t="s">
        <v>316</v>
      </c>
    </row>
    <row r="551" spans="2:12" s="307" customFormat="1">
      <c r="B551" s="2536"/>
      <c r="C551" s="2536"/>
      <c r="D551" s="2353"/>
      <c r="E551" s="307" t="s">
        <v>13762</v>
      </c>
      <c r="F551" s="835"/>
      <c r="G551" s="835" t="s">
        <v>6222</v>
      </c>
      <c r="H551" s="1297"/>
      <c r="I551" s="407"/>
      <c r="J551" s="407"/>
      <c r="K551" s="407"/>
      <c r="L551" s="837"/>
    </row>
    <row r="552" spans="2:12" s="307" customFormat="1">
      <c r="B552" s="566"/>
      <c r="C552" s="566"/>
      <c r="D552" s="2353"/>
      <c r="E552" s="307" t="s">
        <v>14004</v>
      </c>
      <c r="F552" s="835"/>
      <c r="G552" s="835">
        <v>9</v>
      </c>
      <c r="H552" s="1297"/>
      <c r="I552" s="407"/>
      <c r="J552" s="407"/>
      <c r="K552" s="1531"/>
      <c r="L552" s="1531"/>
    </row>
    <row r="553" spans="2:12" s="307" customFormat="1">
      <c r="B553" s="566"/>
      <c r="C553" s="566"/>
      <c r="D553" s="2353"/>
      <c r="E553" s="307" t="s">
        <v>14005</v>
      </c>
      <c r="F553" s="835"/>
      <c r="G553" s="835">
        <v>19</v>
      </c>
      <c r="H553" s="1297"/>
      <c r="I553" s="407"/>
      <c r="J553" s="407"/>
      <c r="K553" s="1531"/>
      <c r="L553" s="1531"/>
    </row>
    <row r="554" spans="2:12" s="307" customFormat="1">
      <c r="B554" s="566"/>
      <c r="C554" s="566"/>
      <c r="D554" s="2353"/>
      <c r="E554" s="307" t="s">
        <v>13877</v>
      </c>
      <c r="F554" s="835"/>
      <c r="G554" s="835">
        <v>18</v>
      </c>
      <c r="H554" s="1297"/>
      <c r="I554" s="407"/>
      <c r="J554" s="407"/>
      <c r="K554" s="1531"/>
      <c r="L554" s="1531"/>
    </row>
    <row r="555" spans="2:12" s="307" customFormat="1">
      <c r="B555" s="566"/>
      <c r="C555" s="566"/>
      <c r="D555" s="2353"/>
      <c r="E555" s="307" t="s">
        <v>14006</v>
      </c>
      <c r="F555" s="835"/>
      <c r="G555" s="835">
        <v>2</v>
      </c>
      <c r="H555" s="1297"/>
      <c r="I555" s="407"/>
      <c r="J555" s="407"/>
      <c r="K555" s="1531"/>
      <c r="L555" s="1531"/>
    </row>
    <row r="556" spans="2:12" s="307" customFormat="1" ht="13.5" thickBot="1">
      <c r="B556" s="566"/>
      <c r="C556" s="566"/>
      <c r="D556" s="2353"/>
      <c r="F556" s="835"/>
      <c r="G556" s="835"/>
      <c r="H556" s="1297"/>
      <c r="I556" s="407"/>
      <c r="J556" s="407"/>
      <c r="K556" s="1531"/>
      <c r="L556" s="1531"/>
    </row>
    <row r="557" spans="2:12" s="2172" customFormat="1" ht="25.5" thickBot="1">
      <c r="B557" s="2535"/>
      <c r="C557" s="2535"/>
      <c r="D557" s="2354" t="s">
        <v>12293</v>
      </c>
      <c r="E557" s="2177"/>
      <c r="F557" s="2177"/>
      <c r="G557" s="2177"/>
      <c r="H557" s="2178"/>
      <c r="I557" s="2179"/>
      <c r="J557" s="2179"/>
      <c r="K557" s="2180">
        <f>SUM(G559:G567)</f>
        <v>35</v>
      </c>
      <c r="L557" s="2321" t="s">
        <v>316</v>
      </c>
    </row>
    <row r="558" spans="2:12">
      <c r="B558" s="2536"/>
      <c r="C558" s="2536"/>
      <c r="D558" s="2353"/>
      <c r="E558" s="307" t="s">
        <v>13762</v>
      </c>
      <c r="F558" s="835"/>
      <c r="G558" s="835" t="s">
        <v>6222</v>
      </c>
      <c r="I558" s="401"/>
      <c r="J558" s="401"/>
      <c r="K558" s="401"/>
      <c r="L558" s="1532"/>
    </row>
    <row r="559" spans="2:12" s="307" customFormat="1">
      <c r="B559" s="2536"/>
      <c r="C559" s="2536"/>
      <c r="D559" s="2353"/>
      <c r="E559" s="2355" t="s">
        <v>14004</v>
      </c>
      <c r="F559" s="2329" t="s">
        <v>10915</v>
      </c>
      <c r="G559" s="2356">
        <v>3</v>
      </c>
      <c r="H559" s="1297"/>
      <c r="I559" s="407"/>
      <c r="J559" s="407"/>
      <c r="K559" s="407"/>
      <c r="L559" s="837"/>
    </row>
    <row r="560" spans="2:12" s="307" customFormat="1">
      <c r="B560" s="566"/>
      <c r="C560" s="566"/>
      <c r="D560" s="2353"/>
      <c r="E560" s="2332" t="s">
        <v>14005</v>
      </c>
      <c r="F560" s="2332"/>
      <c r="G560" s="2357">
        <v>1</v>
      </c>
      <c r="H560" s="1297"/>
      <c r="I560" s="407"/>
      <c r="J560" s="407"/>
      <c r="K560" s="407"/>
      <c r="L560" s="837"/>
    </row>
    <row r="561" spans="2:12" s="307" customFormat="1">
      <c r="B561" s="566"/>
      <c r="C561" s="566"/>
      <c r="D561" s="2353"/>
      <c r="E561" s="2332" t="s">
        <v>13877</v>
      </c>
      <c r="F561" s="2332"/>
      <c r="G561" s="2357">
        <v>3</v>
      </c>
      <c r="H561" s="1297"/>
      <c r="I561" s="407"/>
      <c r="J561" s="407"/>
      <c r="K561" s="407"/>
      <c r="L561" s="837"/>
    </row>
    <row r="562" spans="2:12" s="307" customFormat="1">
      <c r="B562" s="566"/>
      <c r="C562" s="566"/>
      <c r="D562" s="2353"/>
      <c r="E562" s="2332" t="s">
        <v>14007</v>
      </c>
      <c r="F562" s="2332"/>
      <c r="G562" s="2357">
        <v>23</v>
      </c>
      <c r="H562" s="1297"/>
      <c r="I562" s="407"/>
      <c r="J562" s="407"/>
      <c r="K562" s="407"/>
      <c r="L562" s="837"/>
    </row>
    <row r="563" spans="2:12" s="307" customFormat="1">
      <c r="B563" s="566"/>
      <c r="C563" s="566"/>
      <c r="D563" s="2353"/>
      <c r="E563" s="2332" t="s">
        <v>14008</v>
      </c>
      <c r="F563" s="2332"/>
      <c r="G563" s="2357">
        <v>1</v>
      </c>
      <c r="H563" s="1297"/>
      <c r="I563" s="407"/>
      <c r="J563" s="407"/>
      <c r="K563" s="407"/>
      <c r="L563" s="837"/>
    </row>
    <row r="564" spans="2:12" s="307" customFormat="1">
      <c r="B564" s="566"/>
      <c r="C564" s="566"/>
      <c r="D564" s="2353"/>
      <c r="E564" s="835" t="s">
        <v>14009</v>
      </c>
      <c r="F564" s="835"/>
      <c r="G564" s="835">
        <v>1</v>
      </c>
      <c r="H564" s="835"/>
      <c r="I564" s="407"/>
      <c r="J564" s="407"/>
      <c r="K564" s="407"/>
      <c r="L564" s="837"/>
    </row>
    <row r="565" spans="2:12" s="307" customFormat="1">
      <c r="B565" s="566"/>
      <c r="C565" s="566"/>
      <c r="D565" s="2353"/>
      <c r="E565" s="835" t="s">
        <v>14010</v>
      </c>
      <c r="F565" s="835"/>
      <c r="G565" s="835">
        <v>1</v>
      </c>
      <c r="H565" s="835"/>
      <c r="I565" s="407"/>
      <c r="J565" s="407"/>
      <c r="K565" s="407"/>
      <c r="L565" s="837"/>
    </row>
    <row r="566" spans="2:12" s="307" customFormat="1">
      <c r="B566" s="566"/>
      <c r="C566" s="566"/>
      <c r="D566" s="2353"/>
      <c r="E566" s="835" t="s">
        <v>14011</v>
      </c>
      <c r="F566" s="835"/>
      <c r="G566" s="835">
        <v>1</v>
      </c>
      <c r="H566" s="835"/>
      <c r="I566" s="407"/>
      <c r="J566" s="407"/>
      <c r="K566" s="407"/>
      <c r="L566" s="837"/>
    </row>
    <row r="567" spans="2:12" s="307" customFormat="1">
      <c r="B567" s="566"/>
      <c r="C567" s="566"/>
      <c r="D567" s="2353"/>
      <c r="E567" s="835" t="s">
        <v>14011</v>
      </c>
      <c r="F567" s="835"/>
      <c r="G567" s="835">
        <v>1</v>
      </c>
      <c r="H567" s="835"/>
      <c r="I567" s="407"/>
      <c r="J567" s="407"/>
      <c r="K567" s="407"/>
      <c r="L567" s="837"/>
    </row>
    <row r="568" spans="2:12" s="307" customFormat="1" ht="13.5" thickBot="1">
      <c r="B568" s="566"/>
      <c r="C568" s="566"/>
      <c r="D568" s="2353"/>
      <c r="E568" s="2332"/>
      <c r="F568" s="2332"/>
      <c r="G568" s="2357"/>
      <c r="H568" s="1297"/>
      <c r="I568" s="407"/>
      <c r="J568" s="407"/>
      <c r="K568" s="407"/>
      <c r="L568" s="837"/>
    </row>
    <row r="569" spans="2:12" s="1534" customFormat="1" ht="25.5" thickBot="1">
      <c r="B569" s="2537"/>
      <c r="C569" s="2537"/>
      <c r="D569" s="2358" t="s">
        <v>14012</v>
      </c>
      <c r="E569" s="1527"/>
      <c r="F569" s="1505"/>
      <c r="G569" s="1505"/>
      <c r="H569" s="1533"/>
      <c r="I569" s="1506"/>
      <c r="J569" s="1529"/>
      <c r="K569" s="1530">
        <f>SUM(G571:G574)</f>
        <v>90</v>
      </c>
      <c r="L569" s="2320" t="s">
        <v>316</v>
      </c>
    </row>
    <row r="570" spans="2:12" s="307" customFormat="1">
      <c r="B570" s="2536"/>
      <c r="C570" s="2536"/>
      <c r="D570" s="2353"/>
      <c r="E570" s="307" t="s">
        <v>13762</v>
      </c>
      <c r="F570" s="835"/>
      <c r="G570" s="835" t="s">
        <v>6222</v>
      </c>
      <c r="H570" s="1297"/>
      <c r="I570" s="407"/>
      <c r="J570" s="407"/>
      <c r="K570" s="407"/>
      <c r="L570" s="837"/>
    </row>
    <row r="571" spans="2:12" s="307" customFormat="1">
      <c r="B571" s="2536"/>
      <c r="C571" s="2536"/>
      <c r="D571" s="2353"/>
      <c r="E571" s="307" t="s">
        <v>14007</v>
      </c>
      <c r="F571" s="835"/>
      <c r="G571" s="835">
        <v>30</v>
      </c>
      <c r="H571" s="1297"/>
      <c r="I571" s="407"/>
      <c r="J571" s="407"/>
      <c r="K571" s="407"/>
      <c r="L571" s="837"/>
    </row>
    <row r="572" spans="2:12" s="155" customFormat="1" ht="13.5" thickBot="1">
      <c r="B572" s="1515"/>
      <c r="C572" s="1515"/>
      <c r="D572" s="2342"/>
      <c r="E572" s="307" t="s">
        <v>13807</v>
      </c>
      <c r="F572" s="835"/>
      <c r="G572" s="835">
        <v>60</v>
      </c>
      <c r="H572" s="1501"/>
      <c r="I572" s="847"/>
      <c r="J572" s="407"/>
      <c r="K572" s="401"/>
      <c r="L572" s="887"/>
    </row>
    <row r="573" spans="2:12" s="1534" customFormat="1" ht="25.5" thickBot="1">
      <c r="B573" s="2537"/>
      <c r="C573" s="2537"/>
      <c r="D573" s="2358" t="s">
        <v>14013</v>
      </c>
      <c r="E573" s="1527"/>
      <c r="F573" s="1505"/>
      <c r="G573" s="1505"/>
      <c r="H573" s="1533"/>
      <c r="I573" s="1506"/>
      <c r="J573" s="1529"/>
      <c r="K573" s="1530">
        <f>SUM(G575:G577)</f>
        <v>3</v>
      </c>
      <c r="L573" s="2320" t="s">
        <v>316</v>
      </c>
    </row>
    <row r="574" spans="2:12" s="307" customFormat="1">
      <c r="B574" s="2536"/>
      <c r="C574" s="2536"/>
      <c r="D574" s="2353"/>
      <c r="E574" s="307" t="s">
        <v>13762</v>
      </c>
      <c r="F574" s="835"/>
      <c r="G574" s="835" t="s">
        <v>6222</v>
      </c>
      <c r="H574" s="1297"/>
      <c r="I574" s="407"/>
      <c r="J574" s="407"/>
      <c r="K574" s="407"/>
      <c r="L574" s="837"/>
    </row>
    <row r="575" spans="2:12" s="307" customFormat="1">
      <c r="B575" s="566"/>
      <c r="C575" s="566"/>
      <c r="D575" s="2353"/>
      <c r="E575" s="2329" t="s">
        <v>14014</v>
      </c>
      <c r="F575" s="2329"/>
      <c r="G575" s="2329">
        <v>1</v>
      </c>
      <c r="H575" s="1297"/>
      <c r="I575" s="407"/>
      <c r="J575" s="407"/>
      <c r="K575" s="407"/>
      <c r="L575" s="837"/>
    </row>
    <row r="576" spans="2:12" s="307" customFormat="1">
      <c r="B576" s="566"/>
      <c r="C576" s="566"/>
      <c r="D576" s="2353"/>
      <c r="E576" s="2332" t="s">
        <v>13877</v>
      </c>
      <c r="F576" s="2332"/>
      <c r="G576" s="2332">
        <v>2</v>
      </c>
      <c r="H576" s="1297"/>
      <c r="I576" s="407"/>
      <c r="J576" s="407"/>
      <c r="K576" s="407"/>
      <c r="L576" s="837"/>
    </row>
    <row r="577" spans="2:13" s="307" customFormat="1" ht="13.5" thickBot="1">
      <c r="B577" s="566"/>
      <c r="C577" s="566"/>
      <c r="D577" s="2353"/>
      <c r="E577" s="2332"/>
      <c r="F577" s="2332"/>
      <c r="G577" s="2332"/>
      <c r="H577" s="1297"/>
      <c r="I577" s="407"/>
      <c r="J577" s="407"/>
      <c r="K577" s="407"/>
      <c r="L577" s="837"/>
    </row>
    <row r="578" spans="2:13" s="1534" customFormat="1" ht="25.5" thickBot="1">
      <c r="B578" s="2537"/>
      <c r="C578" s="2537"/>
      <c r="D578" s="2358" t="s">
        <v>14015</v>
      </c>
      <c r="E578" s="1527"/>
      <c r="F578" s="1505"/>
      <c r="G578" s="1505"/>
      <c r="H578" s="1533"/>
      <c r="I578" s="1506"/>
      <c r="J578" s="1529"/>
      <c r="K578" s="1530">
        <f>SUM(G580:G581)</f>
        <v>4</v>
      </c>
      <c r="L578" s="2320" t="s">
        <v>316</v>
      </c>
    </row>
    <row r="579" spans="2:13" s="307" customFormat="1">
      <c r="B579" s="2536"/>
      <c r="C579" s="2536"/>
      <c r="D579" s="2353"/>
      <c r="E579" s="307" t="s">
        <v>13762</v>
      </c>
      <c r="F579" s="835"/>
      <c r="G579" s="835" t="s">
        <v>6222</v>
      </c>
      <c r="H579" s="1297"/>
      <c r="I579" s="407"/>
      <c r="J579" s="407"/>
      <c r="K579" s="407"/>
      <c r="L579" s="837"/>
    </row>
    <row r="580" spans="2:13" s="307" customFormat="1">
      <c r="B580" s="566"/>
      <c r="C580" s="566"/>
      <c r="D580" s="2353"/>
      <c r="E580" s="307" t="s">
        <v>13877</v>
      </c>
      <c r="F580" s="835"/>
      <c r="G580" s="835">
        <v>2</v>
      </c>
      <c r="H580" s="1297"/>
      <c r="I580" s="407"/>
      <c r="J580" s="407"/>
      <c r="K580" s="407"/>
      <c r="L580" s="837"/>
    </row>
    <row r="581" spans="2:13" s="307" customFormat="1" ht="13.5" thickBot="1">
      <c r="B581" s="566"/>
      <c r="C581" s="566"/>
      <c r="D581" s="2353"/>
      <c r="E581" s="2329" t="s">
        <v>14006</v>
      </c>
      <c r="F581" s="2329"/>
      <c r="G581" s="835">
        <v>2</v>
      </c>
      <c r="H581" s="1297"/>
      <c r="I581" s="407"/>
      <c r="J581" s="407"/>
      <c r="K581" s="407"/>
      <c r="L581" s="837"/>
    </row>
    <row r="582" spans="2:13" s="2182" customFormat="1" ht="25.5" thickBot="1">
      <c r="B582" s="2538"/>
      <c r="C582" s="2538"/>
      <c r="D582" s="2359" t="s">
        <v>14016</v>
      </c>
      <c r="E582" s="2177"/>
      <c r="F582" s="2169"/>
      <c r="G582" s="2169"/>
      <c r="H582" s="2181"/>
      <c r="I582" s="2173"/>
      <c r="J582" s="2179"/>
      <c r="K582" s="2180">
        <f>SUM(G584:G585)</f>
        <v>2</v>
      </c>
      <c r="L582" s="2321" t="s">
        <v>316</v>
      </c>
      <c r="M582" s="2182" t="s">
        <v>14017</v>
      </c>
    </row>
    <row r="583" spans="2:13" s="307" customFormat="1">
      <c r="B583" s="2536"/>
      <c r="C583" s="2536"/>
      <c r="D583" s="2353"/>
      <c r="E583" s="307" t="s">
        <v>13762</v>
      </c>
      <c r="F583" s="835"/>
      <c r="G583" s="835" t="s">
        <v>6222</v>
      </c>
      <c r="H583" s="1297"/>
      <c r="I583" s="407"/>
      <c r="J583" s="407"/>
      <c r="K583" s="407"/>
      <c r="L583" s="837"/>
    </row>
    <row r="584" spans="2:13" s="307" customFormat="1">
      <c r="B584" s="566"/>
      <c r="C584" s="566"/>
      <c r="D584" s="2353"/>
      <c r="E584" s="307" t="s">
        <v>13802</v>
      </c>
      <c r="F584" s="835"/>
      <c r="G584" s="835">
        <v>1</v>
      </c>
      <c r="H584" s="1297"/>
      <c r="I584" s="407"/>
      <c r="J584" s="407"/>
      <c r="K584" s="407"/>
      <c r="L584" s="837"/>
    </row>
    <row r="585" spans="2:13" s="307" customFormat="1">
      <c r="B585" s="566"/>
      <c r="C585" s="566"/>
      <c r="D585" s="2353"/>
      <c r="E585" s="307" t="s">
        <v>13804</v>
      </c>
      <c r="F585" s="835"/>
      <c r="G585" s="835">
        <v>1</v>
      </c>
      <c r="H585" s="1297"/>
      <c r="I585" s="407"/>
      <c r="J585" s="407"/>
      <c r="K585" s="407"/>
      <c r="L585" s="837"/>
    </row>
    <row r="586" spans="2:13" s="307" customFormat="1" ht="13.5" thickBot="1">
      <c r="B586" s="2536"/>
      <c r="C586" s="2536"/>
      <c r="D586" s="2353"/>
      <c r="E586" s="835"/>
      <c r="F586" s="835"/>
      <c r="G586" s="835"/>
      <c r="H586" s="1297"/>
      <c r="I586" s="407"/>
      <c r="J586" s="407"/>
      <c r="K586" s="407"/>
      <c r="L586" s="837"/>
    </row>
    <row r="587" spans="2:13" s="1534" customFormat="1" ht="25.5" thickBot="1">
      <c r="B587" s="2537"/>
      <c r="C587" s="2537"/>
      <c r="D587" s="2358" t="s">
        <v>14018</v>
      </c>
      <c r="E587" s="1527"/>
      <c r="F587" s="1505"/>
      <c r="G587" s="1505"/>
      <c r="H587" s="1533"/>
      <c r="I587" s="1506"/>
      <c r="J587" s="1529"/>
      <c r="K587" s="1530">
        <f>SUM(G589:G591)</f>
        <v>3</v>
      </c>
      <c r="L587" s="2320" t="s">
        <v>316</v>
      </c>
    </row>
    <row r="588" spans="2:13" s="307" customFormat="1">
      <c r="B588" s="2536"/>
      <c r="C588" s="2536"/>
      <c r="D588" s="2353"/>
      <c r="E588" s="307" t="s">
        <v>13762</v>
      </c>
      <c r="F588" s="835"/>
      <c r="G588" s="835" t="s">
        <v>6222</v>
      </c>
      <c r="H588" s="1297"/>
      <c r="I588" s="407"/>
      <c r="J588" s="407"/>
      <c r="K588" s="407"/>
      <c r="L588" s="837"/>
    </row>
    <row r="589" spans="2:13" s="307" customFormat="1">
      <c r="B589" s="566"/>
      <c r="C589" s="566"/>
      <c r="D589" s="2353"/>
      <c r="E589" s="307" t="s">
        <v>13799</v>
      </c>
      <c r="F589" s="835"/>
      <c r="G589" s="835">
        <v>1</v>
      </c>
      <c r="H589" s="1297"/>
      <c r="I589" s="407"/>
      <c r="J589" s="407"/>
      <c r="K589" s="407"/>
      <c r="L589" s="837"/>
    </row>
    <row r="590" spans="2:13" s="307" customFormat="1">
      <c r="B590" s="566"/>
      <c r="C590" s="566"/>
      <c r="D590" s="2353"/>
      <c r="E590" s="307" t="s">
        <v>13802</v>
      </c>
      <c r="F590" s="835"/>
      <c r="G590" s="835">
        <v>1</v>
      </c>
      <c r="H590" s="1297"/>
      <c r="I590" s="407"/>
      <c r="J590" s="407"/>
      <c r="K590" s="407"/>
      <c r="L590" s="837"/>
    </row>
    <row r="591" spans="2:13" s="307" customFormat="1">
      <c r="B591" s="566"/>
      <c r="C591" s="566"/>
      <c r="D591" s="2353"/>
      <c r="E591" s="2329" t="s">
        <v>13803</v>
      </c>
      <c r="F591" s="2329"/>
      <c r="G591" s="2329">
        <v>1</v>
      </c>
      <c r="H591" s="1297"/>
      <c r="I591" s="407"/>
      <c r="J591" s="407"/>
      <c r="K591" s="407"/>
      <c r="L591" s="837"/>
    </row>
    <row r="592" spans="2:13" s="307" customFormat="1" ht="13.5" thickBot="1">
      <c r="B592" s="566"/>
      <c r="C592" s="566"/>
      <c r="D592" s="2353"/>
      <c r="E592" s="835"/>
      <c r="F592" s="835"/>
      <c r="G592" s="835"/>
      <c r="H592" s="1297"/>
      <c r="I592" s="407"/>
      <c r="J592" s="407"/>
      <c r="K592" s="407"/>
      <c r="L592" s="837"/>
    </row>
    <row r="593" spans="2:12" s="1534" customFormat="1" ht="25.5" thickBot="1">
      <c r="B593" s="2537"/>
      <c r="C593" s="2537"/>
      <c r="D593" s="2358" t="s">
        <v>14019</v>
      </c>
      <c r="E593" s="1527"/>
      <c r="F593" s="1505"/>
      <c r="G593" s="1505"/>
      <c r="H593" s="1533"/>
      <c r="I593" s="1506"/>
      <c r="J593" s="1529"/>
      <c r="K593" s="1530">
        <f>SUM(G595:G595)</f>
        <v>1</v>
      </c>
      <c r="L593" s="2320" t="s">
        <v>316</v>
      </c>
    </row>
    <row r="594" spans="2:12" s="307" customFormat="1">
      <c r="B594" s="2536"/>
      <c r="C594" s="2536"/>
      <c r="D594" s="2353"/>
      <c r="E594" s="307" t="s">
        <v>13762</v>
      </c>
      <c r="F594" s="835"/>
      <c r="G594" s="835" t="s">
        <v>6222</v>
      </c>
      <c r="H594" s="1297"/>
      <c r="I594" s="407"/>
      <c r="J594" s="407"/>
      <c r="K594" s="407"/>
      <c r="L594" s="837"/>
    </row>
    <row r="595" spans="2:12" s="307" customFormat="1">
      <c r="B595" s="566"/>
      <c r="C595" s="566"/>
      <c r="D595" s="2353"/>
      <c r="E595" s="307" t="s">
        <v>14020</v>
      </c>
      <c r="F595" s="835"/>
      <c r="G595" s="835">
        <v>1</v>
      </c>
      <c r="H595" s="1297"/>
      <c r="I595" s="407"/>
      <c r="J595" s="407"/>
      <c r="K595" s="407"/>
      <c r="L595" s="837"/>
    </row>
    <row r="596" spans="2:12" s="307" customFormat="1" ht="13.5" thickBot="1">
      <c r="B596" s="566"/>
      <c r="C596" s="566"/>
      <c r="D596" s="2353"/>
      <c r="E596" s="1524" t="s">
        <v>13877</v>
      </c>
      <c r="F596" s="835"/>
      <c r="G596" s="835">
        <v>1</v>
      </c>
      <c r="H596" s="1297"/>
      <c r="I596" s="407"/>
      <c r="J596" s="407"/>
      <c r="K596" s="407"/>
      <c r="L596" s="837"/>
    </row>
    <row r="597" spans="2:12" s="1534" customFormat="1" ht="25.5" thickBot="1">
      <c r="B597" s="2537"/>
      <c r="C597" s="2537"/>
      <c r="D597" s="2358" t="s">
        <v>14021</v>
      </c>
      <c r="E597" s="1527"/>
      <c r="F597" s="1505"/>
      <c r="G597" s="1505"/>
      <c r="H597" s="1533"/>
      <c r="I597" s="1506"/>
      <c r="J597" s="1529"/>
      <c r="K597" s="1530">
        <f>SUM(G599:G599)</f>
        <v>1</v>
      </c>
      <c r="L597" s="2320" t="s">
        <v>316</v>
      </c>
    </row>
    <row r="598" spans="2:12" s="307" customFormat="1">
      <c r="B598" s="2536"/>
      <c r="C598" s="2536"/>
      <c r="D598" s="2353"/>
      <c r="E598" s="307" t="s">
        <v>13762</v>
      </c>
      <c r="F598" s="835"/>
      <c r="G598" s="835" t="s">
        <v>6222</v>
      </c>
      <c r="H598" s="1297"/>
      <c r="I598" s="407"/>
      <c r="J598" s="407"/>
      <c r="K598" s="407"/>
      <c r="L598" s="837"/>
    </row>
    <row r="599" spans="2:12" s="307" customFormat="1">
      <c r="B599" s="566"/>
      <c r="C599" s="566"/>
      <c r="D599" s="2353"/>
      <c r="E599" s="307" t="s">
        <v>13806</v>
      </c>
      <c r="F599" s="835"/>
      <c r="G599" s="835">
        <v>1</v>
      </c>
      <c r="H599" s="1297"/>
      <c r="I599" s="407"/>
      <c r="J599" s="407"/>
      <c r="K599" s="407"/>
      <c r="L599" s="837"/>
    </row>
    <row r="600" spans="2:12" s="307" customFormat="1">
      <c r="B600" s="2536"/>
      <c r="C600" s="2536"/>
      <c r="D600" s="2353"/>
      <c r="E600" s="307" t="s">
        <v>13808</v>
      </c>
      <c r="F600" s="835"/>
      <c r="G600" s="835">
        <v>1</v>
      </c>
      <c r="H600" s="1297"/>
      <c r="I600" s="407"/>
      <c r="J600" s="407"/>
      <c r="K600" s="407"/>
      <c r="L600" s="837"/>
    </row>
    <row r="601" spans="2:12" s="155" customFormat="1" ht="13.5" thickBot="1">
      <c r="B601" s="1515"/>
      <c r="C601" s="1515"/>
      <c r="D601" s="2342"/>
      <c r="E601" s="307" t="s">
        <v>13807</v>
      </c>
      <c r="F601" s="839"/>
      <c r="G601" s="839">
        <v>1</v>
      </c>
      <c r="H601" s="1501"/>
      <c r="I601" s="847"/>
      <c r="J601" s="407"/>
      <c r="K601" s="401"/>
      <c r="L601" s="887"/>
    </row>
    <row r="602" spans="2:12" s="1534" customFormat="1" ht="25.5" thickBot="1">
      <c r="B602" s="2537"/>
      <c r="C602" s="2537"/>
      <c r="D602" s="2358" t="s">
        <v>14022</v>
      </c>
      <c r="E602" s="1527"/>
      <c r="F602" s="1505"/>
      <c r="G602" s="1505"/>
      <c r="H602" s="1533"/>
      <c r="I602" s="1506"/>
      <c r="J602" s="1529"/>
      <c r="K602" s="1530">
        <f>SUM(G604:G605)</f>
        <v>2</v>
      </c>
      <c r="L602" s="2320" t="s">
        <v>316</v>
      </c>
    </row>
    <row r="603" spans="2:12" s="307" customFormat="1">
      <c r="B603" s="2536"/>
      <c r="C603" s="2536"/>
      <c r="D603" s="2353"/>
      <c r="E603" s="307" t="s">
        <v>13762</v>
      </c>
      <c r="F603" s="835"/>
      <c r="G603" s="835" t="s">
        <v>6222</v>
      </c>
      <c r="H603" s="1297"/>
      <c r="I603" s="407"/>
      <c r="J603" s="407"/>
      <c r="K603" s="407"/>
      <c r="L603" s="837"/>
    </row>
    <row r="604" spans="2:12" s="307" customFormat="1">
      <c r="B604" s="566"/>
      <c r="C604" s="566"/>
      <c r="D604" s="2353"/>
      <c r="E604" s="2329" t="s">
        <v>13803</v>
      </c>
      <c r="F604" s="2329"/>
      <c r="G604" s="2329">
        <v>1</v>
      </c>
      <c r="H604" s="1297"/>
      <c r="I604" s="407"/>
      <c r="J604" s="407"/>
      <c r="K604" s="407"/>
      <c r="L604" s="837"/>
    </row>
    <row r="605" spans="2:12" s="307" customFormat="1">
      <c r="B605" s="566"/>
      <c r="C605" s="566"/>
      <c r="D605" s="2353"/>
      <c r="E605" s="2332" t="s">
        <v>13799</v>
      </c>
      <c r="F605" s="2332"/>
      <c r="G605" s="2332">
        <v>1</v>
      </c>
      <c r="H605" s="1297"/>
      <c r="I605" s="407"/>
      <c r="J605" s="407"/>
      <c r="K605" s="407"/>
      <c r="L605" s="837"/>
    </row>
    <row r="606" spans="2:12" s="307" customFormat="1" ht="13.5" thickBot="1">
      <c r="B606" s="566"/>
      <c r="C606" s="566"/>
      <c r="D606" s="2353"/>
      <c r="E606" s="835"/>
      <c r="F606" s="835"/>
      <c r="G606" s="835"/>
      <c r="H606" s="1297"/>
      <c r="I606" s="407"/>
      <c r="J606" s="407"/>
      <c r="K606" s="407"/>
      <c r="L606" s="837"/>
    </row>
    <row r="607" spans="2:12" s="1534" customFormat="1" ht="25.5" thickBot="1">
      <c r="B607" s="2537"/>
      <c r="C607" s="2537"/>
      <c r="D607" s="2358" t="s">
        <v>14023</v>
      </c>
      <c r="E607" s="1527"/>
      <c r="F607" s="1505"/>
      <c r="G607" s="1505"/>
      <c r="H607" s="1533"/>
      <c r="I607" s="1506"/>
      <c r="J607" s="1529"/>
      <c r="K607" s="1530">
        <f>SUM(G609:G611)</f>
        <v>5</v>
      </c>
      <c r="L607" s="2320" t="s">
        <v>316</v>
      </c>
    </row>
    <row r="608" spans="2:12" s="307" customFormat="1">
      <c r="B608" s="566"/>
      <c r="C608" s="566"/>
      <c r="D608" s="2353"/>
      <c r="E608" s="307" t="s">
        <v>13762</v>
      </c>
      <c r="F608" s="835"/>
      <c r="G608" s="835" t="s">
        <v>6222</v>
      </c>
      <c r="H608" s="1297"/>
      <c r="I608" s="407"/>
      <c r="J608" s="407"/>
      <c r="K608" s="407"/>
      <c r="L608" s="837"/>
    </row>
    <row r="609" spans="2:13" s="307" customFormat="1">
      <c r="B609" s="566"/>
      <c r="C609" s="566"/>
      <c r="D609" s="2353"/>
      <c r="E609" s="835" t="s">
        <v>14024</v>
      </c>
      <c r="F609" s="835"/>
      <c r="G609" s="835">
        <v>5</v>
      </c>
      <c r="H609" s="1297"/>
      <c r="I609" s="407"/>
      <c r="J609" s="407"/>
      <c r="K609" s="407"/>
      <c r="L609" s="837"/>
    </row>
    <row r="610" spans="2:13" s="307" customFormat="1">
      <c r="B610" s="566"/>
      <c r="C610" s="566"/>
      <c r="D610" s="2353"/>
      <c r="E610" s="835"/>
      <c r="F610" s="835"/>
      <c r="G610" s="835"/>
      <c r="H610" s="1297"/>
      <c r="I610" s="407"/>
      <c r="J610" s="407"/>
      <c r="K610" s="407"/>
      <c r="L610" s="837"/>
    </row>
    <row r="611" spans="2:13" s="307" customFormat="1">
      <c r="B611" s="566"/>
      <c r="C611" s="566"/>
      <c r="D611" s="2353"/>
      <c r="E611" s="835"/>
      <c r="F611" s="835"/>
      <c r="G611" s="835"/>
      <c r="H611" s="1297"/>
      <c r="I611" s="407"/>
      <c r="J611" s="407"/>
      <c r="K611" s="407"/>
      <c r="L611" s="837"/>
    </row>
    <row r="612" spans="2:13" s="307" customFormat="1" ht="13.5" thickBot="1">
      <c r="B612" s="566"/>
      <c r="C612" s="566"/>
      <c r="D612" s="2353"/>
      <c r="E612" s="835"/>
      <c r="F612" s="835"/>
      <c r="G612" s="835"/>
      <c r="H612" s="1297"/>
      <c r="I612" s="407"/>
      <c r="J612" s="407"/>
      <c r="K612" s="407"/>
      <c r="L612" s="837"/>
    </row>
    <row r="613" spans="2:13" s="2182" customFormat="1" ht="25.5" thickBot="1">
      <c r="B613" s="2538"/>
      <c r="C613" s="2538"/>
      <c r="D613" s="2359" t="s">
        <v>14025</v>
      </c>
      <c r="E613" s="2177"/>
      <c r="F613" s="2169"/>
      <c r="G613" s="2169"/>
      <c r="H613" s="2181"/>
      <c r="I613" s="2173"/>
      <c r="J613" s="2179"/>
      <c r="K613" s="2180">
        <f>SUM(G620:G622)</f>
        <v>2</v>
      </c>
      <c r="L613" s="2321" t="s">
        <v>316</v>
      </c>
    </row>
    <row r="614" spans="2:13" s="307" customFormat="1">
      <c r="B614" s="566"/>
      <c r="C614" s="566"/>
      <c r="D614" s="2353"/>
      <c r="E614" s="307" t="s">
        <v>13762</v>
      </c>
      <c r="F614" s="835"/>
      <c r="G614" s="835" t="s">
        <v>6222</v>
      </c>
      <c r="H614" s="1297"/>
      <c r="I614" s="407"/>
      <c r="J614" s="407"/>
      <c r="K614" s="407"/>
      <c r="L614" s="837"/>
    </row>
    <row r="615" spans="2:13" s="307" customFormat="1">
      <c r="B615" s="566"/>
      <c r="C615" s="566"/>
      <c r="D615" s="2353"/>
      <c r="E615" s="835" t="s">
        <v>14020</v>
      </c>
      <c r="F615" s="835"/>
      <c r="G615" s="835">
        <v>1</v>
      </c>
      <c r="H615" s="1297"/>
      <c r="I615" s="407"/>
      <c r="J615" s="407"/>
      <c r="K615" s="407"/>
      <c r="L615" s="837"/>
    </row>
    <row r="616" spans="2:13" s="307" customFormat="1">
      <c r="B616" s="566"/>
      <c r="C616" s="566"/>
      <c r="D616" s="2353"/>
      <c r="E616" s="835" t="s">
        <v>14007</v>
      </c>
      <c r="F616" s="835"/>
      <c r="G616" s="835">
        <v>1</v>
      </c>
      <c r="H616" s="1297"/>
      <c r="I616" s="407"/>
      <c r="J616" s="407"/>
      <c r="K616" s="407"/>
      <c r="L616" s="837"/>
    </row>
    <row r="617" spans="2:13" s="307" customFormat="1" ht="13.5" thickBot="1">
      <c r="B617" s="566"/>
      <c r="C617" s="566"/>
      <c r="D617" s="2353"/>
      <c r="E617" s="835"/>
      <c r="F617" s="835"/>
      <c r="G617" s="835"/>
      <c r="H617" s="1297"/>
      <c r="I617" s="407"/>
      <c r="J617" s="407"/>
      <c r="K617" s="407"/>
      <c r="L617" s="837"/>
    </row>
    <row r="618" spans="2:13" s="2182" customFormat="1" ht="25.5" thickBot="1">
      <c r="B618" s="2538"/>
      <c r="C618" s="2538"/>
      <c r="D618" s="2360" t="s">
        <v>14026</v>
      </c>
      <c r="E618" s="2177"/>
      <c r="F618" s="2169"/>
      <c r="G618" s="2169"/>
      <c r="H618" s="2181"/>
      <c r="I618" s="2173"/>
      <c r="J618" s="2179"/>
      <c r="K618" s="2180">
        <f>SUM(G623:G626)</f>
        <v>2</v>
      </c>
      <c r="L618" s="2321" t="s">
        <v>316</v>
      </c>
      <c r="M618" s="2182" t="s">
        <v>14027</v>
      </c>
    </row>
    <row r="619" spans="2:13" s="307" customFormat="1">
      <c r="B619" s="566"/>
      <c r="C619" s="566"/>
      <c r="D619" s="2353"/>
      <c r="E619" s="307" t="s">
        <v>13762</v>
      </c>
      <c r="F619" s="835"/>
      <c r="G619" s="835" t="s">
        <v>6222</v>
      </c>
      <c r="H619" s="1297"/>
      <c r="I619" s="407"/>
      <c r="J619" s="407"/>
      <c r="K619" s="407"/>
      <c r="L619" s="837"/>
    </row>
    <row r="620" spans="2:13" s="307" customFormat="1">
      <c r="B620" s="566"/>
      <c r="C620" s="566"/>
      <c r="D620" s="2353"/>
      <c r="E620" s="835" t="s">
        <v>14020</v>
      </c>
      <c r="F620" s="835"/>
      <c r="G620" s="835">
        <v>1</v>
      </c>
      <c r="H620" s="1297"/>
      <c r="I620" s="407"/>
      <c r="J620" s="407"/>
      <c r="K620" s="407"/>
      <c r="L620" s="837"/>
    </row>
    <row r="621" spans="2:13" s="307" customFormat="1">
      <c r="B621" s="566"/>
      <c r="C621" s="566"/>
      <c r="D621" s="2353"/>
      <c r="E621" s="835" t="s">
        <v>14004</v>
      </c>
      <c r="F621" s="835"/>
      <c r="G621" s="835">
        <v>1</v>
      </c>
      <c r="H621" s="1297"/>
      <c r="I621" s="407"/>
      <c r="J621" s="407"/>
      <c r="K621" s="407"/>
      <c r="L621" s="837"/>
    </row>
    <row r="622" spans="2:13" s="307" customFormat="1" ht="13.5" thickBot="1">
      <c r="B622" s="566"/>
      <c r="C622" s="566"/>
      <c r="D622" s="2353"/>
      <c r="E622" s="835"/>
      <c r="F622" s="835"/>
      <c r="G622" s="835"/>
      <c r="H622" s="1297"/>
      <c r="I622" s="407"/>
      <c r="J622" s="407"/>
      <c r="K622" s="407"/>
      <c r="L622" s="837"/>
    </row>
    <row r="623" spans="2:13" s="1534" customFormat="1" ht="25.5" thickBot="1">
      <c r="B623" s="2537"/>
      <c r="C623" s="2537"/>
      <c r="D623" s="2358" t="s">
        <v>14028</v>
      </c>
      <c r="E623" s="1527"/>
      <c r="F623" s="1505"/>
      <c r="G623" s="1505"/>
      <c r="H623" s="1533"/>
      <c r="I623" s="1506"/>
      <c r="J623" s="1529"/>
      <c r="K623" s="1530">
        <f>SUM(G625:G626)</f>
        <v>2</v>
      </c>
      <c r="L623" s="2320" t="s">
        <v>316</v>
      </c>
    </row>
    <row r="624" spans="2:13" s="307" customFormat="1">
      <c r="B624" s="566"/>
      <c r="C624" s="566"/>
      <c r="D624" s="2361"/>
      <c r="E624" s="307" t="s">
        <v>13762</v>
      </c>
      <c r="F624" s="835"/>
      <c r="G624" s="835" t="s">
        <v>6222</v>
      </c>
      <c r="H624" s="1297"/>
      <c r="I624" s="407"/>
      <c r="J624" s="407"/>
      <c r="K624" s="407"/>
      <c r="L624" s="837"/>
    </row>
    <row r="625" spans="2:12">
      <c r="B625" s="566"/>
      <c r="C625" s="566"/>
      <c r="D625" s="2361"/>
      <c r="E625" s="835" t="s">
        <v>13799</v>
      </c>
      <c r="F625" s="835"/>
      <c r="G625" s="835">
        <v>1</v>
      </c>
      <c r="H625" s="1297"/>
      <c r="I625" s="407"/>
      <c r="J625" s="407"/>
      <c r="K625" s="841"/>
      <c r="L625" s="837"/>
    </row>
    <row r="626" spans="2:12">
      <c r="B626" s="566"/>
      <c r="C626" s="566"/>
      <c r="D626" s="2361"/>
      <c r="E626" s="835" t="s">
        <v>13807</v>
      </c>
      <c r="F626" s="835"/>
      <c r="G626" s="835">
        <v>1</v>
      </c>
      <c r="H626" s="1297"/>
      <c r="I626" s="407"/>
      <c r="J626" s="407"/>
      <c r="K626" s="841"/>
      <c r="L626" s="837"/>
    </row>
    <row r="627" spans="2:12" ht="13.5" thickBot="1">
      <c r="B627" s="566"/>
      <c r="C627" s="566"/>
      <c r="D627" s="2361"/>
      <c r="E627" s="835"/>
      <c r="F627" s="835"/>
      <c r="G627" s="835"/>
      <c r="H627" s="1297"/>
      <c r="I627" s="407"/>
      <c r="J627" s="407"/>
      <c r="K627" s="841"/>
      <c r="L627" s="837"/>
    </row>
    <row r="628" spans="2:12" s="1534" customFormat="1" ht="25.5" thickBot="1">
      <c r="B628" s="2537"/>
      <c r="C628" s="2537"/>
      <c r="D628" s="2358" t="s">
        <v>14029</v>
      </c>
      <c r="E628" s="1527"/>
      <c r="F628" s="1505"/>
      <c r="G628" s="1505"/>
      <c r="H628" s="1533"/>
      <c r="I628" s="1506"/>
      <c r="J628" s="1529"/>
      <c r="K628" s="1530">
        <f>SUM(G630:G631)</f>
        <v>1</v>
      </c>
      <c r="L628" s="2320" t="s">
        <v>316</v>
      </c>
    </row>
    <row r="629" spans="2:12" s="307" customFormat="1">
      <c r="B629" s="566"/>
      <c r="C629" s="566"/>
      <c r="D629" s="2361"/>
      <c r="E629" s="307" t="s">
        <v>13762</v>
      </c>
      <c r="F629" s="835"/>
      <c r="G629" s="835" t="s">
        <v>6222</v>
      </c>
      <c r="H629" s="1297"/>
      <c r="I629" s="407"/>
      <c r="J629" s="407"/>
      <c r="K629" s="407"/>
      <c r="L629" s="837"/>
    </row>
    <row r="630" spans="2:12">
      <c r="B630" s="566"/>
      <c r="C630" s="566"/>
      <c r="D630" s="2361"/>
      <c r="E630" s="835" t="s">
        <v>13799</v>
      </c>
      <c r="F630" s="835"/>
      <c r="G630" s="835">
        <v>1</v>
      </c>
      <c r="H630" s="1297"/>
      <c r="I630" s="407"/>
      <c r="J630" s="407"/>
      <c r="K630" s="841"/>
      <c r="L630" s="837"/>
    </row>
    <row r="631" spans="2:12">
      <c r="B631" s="566"/>
      <c r="C631" s="566"/>
      <c r="D631" s="2361"/>
      <c r="E631" s="835"/>
      <c r="F631" s="835"/>
      <c r="G631" s="835"/>
      <c r="H631" s="1297"/>
      <c r="I631" s="407"/>
      <c r="J631" s="407"/>
      <c r="K631" s="841"/>
      <c r="L631" s="837"/>
    </row>
    <row r="632" spans="2:12">
      <c r="B632" s="566"/>
      <c r="C632" s="566"/>
      <c r="D632" s="2361"/>
      <c r="E632" s="835"/>
      <c r="F632" s="835"/>
      <c r="G632" s="835"/>
      <c r="H632" s="1297"/>
      <c r="I632" s="407"/>
      <c r="J632" s="407"/>
      <c r="K632" s="841"/>
      <c r="L632" s="837"/>
    </row>
    <row r="633" spans="2:12" s="1271" customFormat="1" ht="13.5" thickBot="1">
      <c r="B633" s="2526" t="s">
        <v>1424</v>
      </c>
      <c r="C633" s="2527"/>
      <c r="D633" s="2315" t="s">
        <v>5434</v>
      </c>
      <c r="E633" s="1497"/>
      <c r="F633" s="1497"/>
      <c r="G633" s="1498"/>
      <c r="H633" s="1498"/>
      <c r="I633" s="1509"/>
      <c r="J633" s="1509"/>
      <c r="K633" s="1499"/>
      <c r="L633" s="1512"/>
    </row>
    <row r="634" spans="2:12" s="1534" customFormat="1" ht="13.5" thickBot="1">
      <c r="B634" s="2537" t="s">
        <v>14030</v>
      </c>
      <c r="C634" s="2537"/>
      <c r="D634" s="2358" t="s">
        <v>14031</v>
      </c>
      <c r="E634" s="1527"/>
      <c r="F634" s="1505"/>
      <c r="G634" s="1505"/>
      <c r="H634" s="1533"/>
      <c r="I634" s="1506"/>
      <c r="J634" s="1529"/>
      <c r="K634" s="1530">
        <f>SUM(G636:G639)</f>
        <v>128</v>
      </c>
      <c r="L634" s="1535" t="s">
        <v>13507</v>
      </c>
    </row>
    <row r="635" spans="2:12" s="307" customFormat="1">
      <c r="B635" s="566"/>
      <c r="C635" s="566"/>
      <c r="D635" s="835" t="s">
        <v>13774</v>
      </c>
      <c r="E635" s="835" t="s">
        <v>13205</v>
      </c>
      <c r="F635" s="835"/>
      <c r="G635" s="835" t="s">
        <v>14032</v>
      </c>
      <c r="H635" s="1297"/>
      <c r="I635" s="407"/>
      <c r="J635" s="407"/>
      <c r="K635" s="407"/>
      <c r="L635" s="837"/>
    </row>
    <row r="636" spans="2:12" s="307" customFormat="1">
      <c r="B636" s="566"/>
      <c r="C636" s="566"/>
      <c r="D636" s="835" t="s">
        <v>14033</v>
      </c>
      <c r="E636" s="839" t="s">
        <v>13811</v>
      </c>
      <c r="F636" s="839"/>
      <c r="G636" s="839">
        <v>83</v>
      </c>
      <c r="H636" s="1297"/>
      <c r="I636" s="407"/>
      <c r="J636" s="407"/>
      <c r="K636" s="407"/>
      <c r="L636" s="837"/>
    </row>
    <row r="637" spans="2:12" s="307" customFormat="1">
      <c r="B637" s="566"/>
      <c r="C637" s="566"/>
      <c r="D637" s="835"/>
      <c r="E637" s="839" t="s">
        <v>13499</v>
      </c>
      <c r="F637" s="839"/>
      <c r="G637" s="839">
        <v>14</v>
      </c>
      <c r="H637" s="1297"/>
      <c r="I637" s="407"/>
      <c r="J637" s="407"/>
      <c r="K637" s="407"/>
      <c r="L637" s="837"/>
    </row>
    <row r="638" spans="2:12" s="307" customFormat="1">
      <c r="B638" s="566"/>
      <c r="C638" s="566"/>
      <c r="D638" s="835"/>
      <c r="E638" s="839" t="s">
        <v>13500</v>
      </c>
      <c r="F638" s="839"/>
      <c r="G638" s="839">
        <v>19</v>
      </c>
      <c r="H638" s="1297"/>
      <c r="I638" s="407"/>
      <c r="J638" s="407"/>
      <c r="K638" s="407"/>
      <c r="L638" s="837"/>
    </row>
    <row r="639" spans="2:12" s="307" customFormat="1">
      <c r="B639" s="566"/>
      <c r="C639" s="566"/>
      <c r="D639" s="835" t="s">
        <v>13978</v>
      </c>
      <c r="E639" s="839" t="s">
        <v>13500</v>
      </c>
      <c r="F639" s="839"/>
      <c r="G639" s="839">
        <v>12</v>
      </c>
      <c r="H639" s="1297"/>
      <c r="I639" s="407"/>
      <c r="J639" s="407"/>
      <c r="K639" s="407"/>
      <c r="L639" s="837"/>
    </row>
    <row r="640" spans="2:12" s="155" customFormat="1" ht="13.5" thickBot="1">
      <c r="B640" s="1515"/>
      <c r="C640" s="1515"/>
      <c r="D640" s="835"/>
      <c r="E640" s="839"/>
      <c r="F640" s="839"/>
      <c r="G640" s="839"/>
      <c r="H640" s="1501"/>
      <c r="I640" s="847"/>
      <c r="J640" s="407"/>
      <c r="K640" s="401"/>
      <c r="L640" s="887"/>
    </row>
    <row r="641" spans="2:12" s="1534" customFormat="1" ht="13.5" thickBot="1">
      <c r="B641" s="2537" t="s">
        <v>14034</v>
      </c>
      <c r="C641" s="2537"/>
      <c r="D641" s="2358" t="s">
        <v>14035</v>
      </c>
      <c r="E641" s="1527"/>
      <c r="F641" s="1505"/>
      <c r="G641" s="1505"/>
      <c r="H641" s="1533"/>
      <c r="I641" s="1506"/>
      <c r="J641" s="1529"/>
      <c r="K641" s="1530">
        <f>SUM(G643:G646)</f>
        <v>128</v>
      </c>
      <c r="L641" s="1535" t="s">
        <v>13507</v>
      </c>
    </row>
    <row r="642" spans="2:12" s="307" customFormat="1">
      <c r="B642" s="566"/>
      <c r="C642" s="566"/>
      <c r="D642" s="835" t="s">
        <v>13774</v>
      </c>
      <c r="E642" s="835" t="s">
        <v>13205</v>
      </c>
      <c r="F642" s="835"/>
      <c r="G642" s="835" t="s">
        <v>14032</v>
      </c>
      <c r="H642" s="1297"/>
      <c r="I642" s="407"/>
      <c r="J642" s="407"/>
      <c r="K642" s="407"/>
      <c r="L642" s="837"/>
    </row>
    <row r="643" spans="2:12" s="155" customFormat="1">
      <c r="B643" s="1515"/>
      <c r="C643" s="1515"/>
      <c r="D643" s="835" t="s">
        <v>14033</v>
      </c>
      <c r="E643" s="839" t="s">
        <v>13811</v>
      </c>
      <c r="F643" s="839"/>
      <c r="G643" s="839">
        <v>83</v>
      </c>
      <c r="H643" s="1501"/>
      <c r="I643" s="847"/>
      <c r="J643" s="407"/>
      <c r="K643" s="407"/>
      <c r="L643" s="887"/>
    </row>
    <row r="644" spans="2:12" s="155" customFormat="1">
      <c r="B644" s="1515"/>
      <c r="C644" s="1515"/>
      <c r="D644" s="835"/>
      <c r="E644" s="839" t="s">
        <v>13499</v>
      </c>
      <c r="F644" s="839"/>
      <c r="G644" s="839">
        <v>14</v>
      </c>
      <c r="H644" s="1501"/>
      <c r="I644" s="847"/>
      <c r="J644" s="407"/>
      <c r="K644" s="407"/>
      <c r="L644" s="887"/>
    </row>
    <row r="645" spans="2:12" s="155" customFormat="1">
      <c r="B645" s="1515"/>
      <c r="C645" s="1515"/>
      <c r="D645" s="835"/>
      <c r="E645" s="839" t="s">
        <v>13500</v>
      </c>
      <c r="F645" s="839"/>
      <c r="G645" s="839">
        <v>19</v>
      </c>
      <c r="H645" s="1501"/>
      <c r="I645" s="847"/>
      <c r="J645" s="407"/>
      <c r="K645" s="407"/>
      <c r="L645" s="887"/>
    </row>
    <row r="646" spans="2:12" s="155" customFormat="1">
      <c r="B646" s="1515"/>
      <c r="C646" s="1515"/>
      <c r="D646" s="835" t="s">
        <v>13978</v>
      </c>
      <c r="E646" s="839" t="s">
        <v>13500</v>
      </c>
      <c r="F646" s="839"/>
      <c r="G646" s="839">
        <v>12</v>
      </c>
      <c r="H646" s="1501"/>
      <c r="I646" s="847"/>
      <c r="J646" s="407"/>
      <c r="K646" s="407"/>
      <c r="L646" s="887"/>
    </row>
    <row r="647" spans="2:12" s="155" customFormat="1" ht="13.5" thickBot="1">
      <c r="B647" s="1515"/>
      <c r="C647" s="1515"/>
      <c r="D647" s="835"/>
      <c r="E647" s="839"/>
      <c r="F647" s="839"/>
      <c r="G647" s="839"/>
      <c r="H647" s="1501"/>
      <c r="I647" s="847"/>
      <c r="J647" s="407"/>
      <c r="K647" s="407"/>
      <c r="L647" s="887"/>
    </row>
    <row r="648" spans="2:12" s="1534" customFormat="1" ht="13.5" thickBot="1">
      <c r="B648" s="2537" t="s">
        <v>14036</v>
      </c>
      <c r="C648" s="2537"/>
      <c r="D648" s="2358" t="s">
        <v>14037</v>
      </c>
      <c r="E648" s="1527"/>
      <c r="F648" s="1505"/>
      <c r="G648" s="1505"/>
      <c r="H648" s="1533"/>
      <c r="I648" s="1506"/>
      <c r="J648" s="1529"/>
      <c r="K648" s="1530">
        <f>SUM(G650:G654)</f>
        <v>211</v>
      </c>
      <c r="L648" s="1535" t="s">
        <v>13507</v>
      </c>
    </row>
    <row r="649" spans="2:12" s="155" customFormat="1">
      <c r="B649" s="1515"/>
      <c r="C649" s="1515"/>
      <c r="D649" s="835" t="s">
        <v>13774</v>
      </c>
      <c r="E649" s="835" t="s">
        <v>13205</v>
      </c>
      <c r="F649" s="835"/>
      <c r="G649" s="835" t="s">
        <v>14032</v>
      </c>
      <c r="H649" s="1501"/>
      <c r="I649" s="847"/>
      <c r="J649" s="407"/>
      <c r="K649" s="407"/>
      <c r="L649" s="887"/>
    </row>
    <row r="650" spans="2:12" s="155" customFormat="1">
      <c r="B650" s="1515"/>
      <c r="C650" s="1515"/>
      <c r="D650" s="835" t="s">
        <v>14038</v>
      </c>
      <c r="E650" s="839" t="s">
        <v>13499</v>
      </c>
      <c r="F650" s="839"/>
      <c r="G650" s="839">
        <v>74</v>
      </c>
      <c r="H650" s="1501"/>
      <c r="I650" s="847"/>
      <c r="J650" s="407"/>
      <c r="K650" s="407"/>
      <c r="L650" s="887"/>
    </row>
    <row r="651" spans="2:12" s="155" customFormat="1">
      <c r="B651" s="1515"/>
      <c r="C651" s="1515"/>
      <c r="D651" s="835" t="s">
        <v>13978</v>
      </c>
      <c r="E651" s="839" t="s">
        <v>13811</v>
      </c>
      <c r="F651" s="839"/>
      <c r="G651" s="839">
        <v>33</v>
      </c>
      <c r="H651" s="1501"/>
      <c r="I651" s="847"/>
      <c r="J651" s="407"/>
      <c r="K651" s="407"/>
      <c r="L651" s="887"/>
    </row>
    <row r="652" spans="2:12" s="155" customFormat="1">
      <c r="B652" s="1515"/>
      <c r="C652" s="1515"/>
      <c r="D652" s="835"/>
      <c r="E652" s="839" t="s">
        <v>13499</v>
      </c>
      <c r="F652" s="839"/>
      <c r="G652" s="839">
        <v>12</v>
      </c>
      <c r="H652" s="1501"/>
      <c r="I652" s="847"/>
      <c r="J652" s="407"/>
      <c r="K652" s="407"/>
      <c r="L652" s="887"/>
    </row>
    <row r="653" spans="2:12" s="155" customFormat="1">
      <c r="B653" s="1515"/>
      <c r="C653" s="1515"/>
      <c r="D653" s="835" t="s">
        <v>13813</v>
      </c>
      <c r="E653" s="839" t="s">
        <v>13499</v>
      </c>
      <c r="F653" s="839"/>
      <c r="G653" s="839">
        <v>58</v>
      </c>
      <c r="H653" s="1501"/>
      <c r="I653" s="847"/>
      <c r="J653" s="407"/>
      <c r="K653" s="407"/>
      <c r="L653" s="887"/>
    </row>
    <row r="654" spans="2:12" s="155" customFormat="1">
      <c r="B654" s="1515"/>
      <c r="C654" s="1515"/>
      <c r="D654" s="835"/>
      <c r="E654" s="839" t="s">
        <v>13500</v>
      </c>
      <c r="F654" s="839"/>
      <c r="G654" s="839">
        <v>34</v>
      </c>
      <c r="H654" s="1501"/>
      <c r="I654" s="847"/>
      <c r="J654" s="407"/>
      <c r="K654" s="407"/>
      <c r="L654" s="887"/>
    </row>
    <row r="655" spans="2:12" s="155" customFormat="1" ht="13.5" thickBot="1">
      <c r="B655" s="1515"/>
      <c r="C655" s="1515"/>
      <c r="D655" s="835"/>
      <c r="E655" s="839"/>
      <c r="F655" s="839"/>
      <c r="G655" s="839"/>
      <c r="H655" s="1501"/>
      <c r="I655" s="847"/>
      <c r="J655" s="407"/>
      <c r="K655" s="407"/>
      <c r="L655" s="887"/>
    </row>
    <row r="656" spans="2:12" s="1534" customFormat="1" ht="13.5" thickBot="1">
      <c r="B656" s="2537" t="s">
        <v>14039</v>
      </c>
      <c r="C656" s="2537"/>
      <c r="D656" s="2362" t="s">
        <v>14040</v>
      </c>
      <c r="E656" s="1527"/>
      <c r="F656" s="1505"/>
      <c r="G656" s="1505"/>
      <c r="H656" s="1533"/>
      <c r="I656" s="1506"/>
      <c r="J656" s="1529"/>
      <c r="K656" s="1530">
        <f>SUM(G658:G663)</f>
        <v>232</v>
      </c>
      <c r="L656" s="1535" t="s">
        <v>13507</v>
      </c>
    </row>
    <row r="657" spans="2:13" s="155" customFormat="1">
      <c r="B657" s="1515"/>
      <c r="C657" s="1515"/>
      <c r="D657" s="835" t="s">
        <v>13774</v>
      </c>
      <c r="E657" s="835" t="s">
        <v>13205</v>
      </c>
      <c r="F657" s="835"/>
      <c r="G657" s="835" t="s">
        <v>14032</v>
      </c>
      <c r="H657" s="1501"/>
      <c r="I657" s="847"/>
      <c r="J657" s="407"/>
      <c r="K657" s="401"/>
      <c r="L657" s="887"/>
    </row>
    <row r="658" spans="2:13" s="155" customFormat="1">
      <c r="B658" s="1515"/>
      <c r="C658" s="1515"/>
      <c r="D658" s="835" t="s">
        <v>14038</v>
      </c>
      <c r="E658" s="839" t="s">
        <v>13499</v>
      </c>
      <c r="F658" s="839"/>
      <c r="G658" s="839">
        <v>74</v>
      </c>
      <c r="H658" s="1501"/>
      <c r="I658" s="847"/>
      <c r="J658" s="407"/>
      <c r="K658" s="401"/>
      <c r="L658" s="887"/>
    </row>
    <row r="659" spans="2:13" s="155" customFormat="1">
      <c r="B659" s="1515"/>
      <c r="C659" s="1515"/>
      <c r="D659" s="835" t="s">
        <v>13978</v>
      </c>
      <c r="E659" s="839" t="s">
        <v>13811</v>
      </c>
      <c r="F659" s="839"/>
      <c r="G659" s="839">
        <v>33</v>
      </c>
      <c r="H659" s="1501"/>
      <c r="I659" s="847"/>
      <c r="J659" s="407"/>
      <c r="K659" s="401"/>
      <c r="L659" s="887"/>
    </row>
    <row r="660" spans="2:13" s="155" customFormat="1">
      <c r="B660" s="1515"/>
      <c r="C660" s="1515"/>
      <c r="D660" s="835"/>
      <c r="E660" s="839" t="s">
        <v>13499</v>
      </c>
      <c r="F660" s="839"/>
      <c r="G660" s="839">
        <v>12</v>
      </c>
      <c r="H660" s="1501"/>
      <c r="I660" s="847"/>
      <c r="J660" s="407"/>
      <c r="K660" s="401"/>
      <c r="L660" s="887"/>
    </row>
    <row r="661" spans="2:13" s="155" customFormat="1">
      <c r="B661" s="1515"/>
      <c r="C661" s="1515"/>
      <c r="D661" s="835" t="s">
        <v>13813</v>
      </c>
      <c r="E661" s="839" t="s">
        <v>13499</v>
      </c>
      <c r="F661" s="839"/>
      <c r="G661" s="839">
        <v>58</v>
      </c>
      <c r="H661" s="1501"/>
      <c r="I661" s="847"/>
      <c r="J661" s="407"/>
      <c r="K661" s="401"/>
      <c r="L661" s="887"/>
    </row>
    <row r="662" spans="2:13" s="155" customFormat="1">
      <c r="B662" s="1515"/>
      <c r="C662" s="1515"/>
      <c r="D662" s="835"/>
      <c r="E662" s="839" t="s">
        <v>13500</v>
      </c>
      <c r="F662" s="839"/>
      <c r="G662" s="839"/>
      <c r="H662" s="1501"/>
      <c r="I662" s="847"/>
      <c r="J662" s="407"/>
      <c r="K662" s="401"/>
      <c r="L662" s="887"/>
    </row>
    <row r="663" spans="2:13" s="155" customFormat="1" ht="13.35" customHeight="1" thickBot="1">
      <c r="B663" s="1515"/>
      <c r="C663" s="1515"/>
      <c r="D663" s="835" t="s">
        <v>14041</v>
      </c>
      <c r="E663" s="839" t="s">
        <v>13500</v>
      </c>
      <c r="F663" s="839"/>
      <c r="G663" s="839">
        <v>55</v>
      </c>
      <c r="H663" s="1501"/>
      <c r="I663" s="847"/>
      <c r="J663" s="407"/>
      <c r="K663" s="401"/>
      <c r="L663" s="887"/>
    </row>
    <row r="664" spans="2:13" s="2182" customFormat="1" ht="13.5" thickBot="1">
      <c r="B664" s="2538" t="s">
        <v>14042</v>
      </c>
      <c r="C664" s="2538"/>
      <c r="D664" s="2360" t="s">
        <v>14043</v>
      </c>
      <c r="E664" s="2177"/>
      <c r="F664" s="2169"/>
      <c r="G664" s="2169"/>
      <c r="H664" s="2181"/>
      <c r="I664" s="2173"/>
      <c r="J664" s="2179"/>
      <c r="K664" s="2180">
        <f>SUM(G666:G670)</f>
        <v>55</v>
      </c>
      <c r="L664" s="2183" t="s">
        <v>13507</v>
      </c>
      <c r="M664" s="2182" t="s">
        <v>14044</v>
      </c>
    </row>
    <row r="665" spans="2:13" s="155" customFormat="1">
      <c r="B665" s="1515"/>
      <c r="C665" s="1515"/>
      <c r="D665" s="835" t="s">
        <v>13774</v>
      </c>
      <c r="E665" s="839" t="s">
        <v>13205</v>
      </c>
      <c r="F665" s="839"/>
      <c r="G665" s="839" t="s">
        <v>14032</v>
      </c>
      <c r="H665" s="1501"/>
      <c r="I665" s="847"/>
      <c r="J665" s="407"/>
      <c r="K665" s="401"/>
      <c r="L665" s="887"/>
    </row>
    <row r="666" spans="2:13" s="155" customFormat="1">
      <c r="B666" s="1515"/>
      <c r="C666" s="1515"/>
      <c r="D666" s="835" t="s">
        <v>14041</v>
      </c>
      <c r="E666" s="839" t="s">
        <v>13500</v>
      </c>
      <c r="F666" s="839"/>
      <c r="G666" s="839">
        <v>55</v>
      </c>
      <c r="H666" s="1501"/>
      <c r="I666" s="847"/>
      <c r="J666" s="407"/>
      <c r="K666" s="401"/>
      <c r="L666" s="887"/>
    </row>
    <row r="667" spans="2:13" s="155" customFormat="1">
      <c r="B667" s="1515"/>
      <c r="C667" s="1515"/>
      <c r="D667" s="839"/>
      <c r="E667" s="839"/>
      <c r="F667" s="839"/>
      <c r="G667" s="839"/>
      <c r="H667" s="1501"/>
      <c r="I667" s="847"/>
      <c r="J667" s="407"/>
      <c r="K667" s="401"/>
      <c r="L667" s="887"/>
    </row>
    <row r="668" spans="2:13" s="155" customFormat="1" ht="13.5" thickBot="1">
      <c r="B668" s="1515"/>
      <c r="C668" s="1515"/>
      <c r="D668" s="839"/>
      <c r="E668" s="839"/>
      <c r="F668" s="839"/>
      <c r="G668" s="839"/>
      <c r="H668" s="1501"/>
      <c r="I668" s="847"/>
      <c r="J668" s="407"/>
      <c r="K668" s="401"/>
      <c r="L668" s="887"/>
    </row>
    <row r="669" spans="2:13" s="1534" customFormat="1" ht="13.5" thickBot="1">
      <c r="B669" s="2537" t="s">
        <v>14045</v>
      </c>
      <c r="C669" s="2537"/>
      <c r="D669" s="2358" t="s">
        <v>14046</v>
      </c>
      <c r="E669" s="1527"/>
      <c r="F669" s="1505"/>
      <c r="G669" s="1505"/>
      <c r="H669" s="1533"/>
      <c r="I669" s="1506"/>
      <c r="J669" s="1529"/>
      <c r="K669" s="1530">
        <f>G671</f>
        <v>58</v>
      </c>
      <c r="L669" s="1535" t="s">
        <v>13507</v>
      </c>
    </row>
    <row r="670" spans="2:13" s="155" customFormat="1">
      <c r="B670" s="1515"/>
      <c r="C670" s="1515"/>
      <c r="D670" s="835" t="s">
        <v>13774</v>
      </c>
      <c r="E670" s="835" t="s">
        <v>13205</v>
      </c>
      <c r="F670" s="835"/>
      <c r="G670" s="835" t="s">
        <v>14032</v>
      </c>
      <c r="H670" s="1501"/>
      <c r="I670" s="847"/>
      <c r="J670" s="407"/>
      <c r="K670" s="401"/>
      <c r="L670" s="887"/>
    </row>
    <row r="671" spans="2:13" s="155" customFormat="1">
      <c r="B671" s="1515"/>
      <c r="C671" s="1515"/>
      <c r="D671" s="835" t="s">
        <v>14047</v>
      </c>
      <c r="E671" s="839" t="s">
        <v>14048</v>
      </c>
      <c r="F671" s="839"/>
      <c r="G671" s="839">
        <v>58</v>
      </c>
      <c r="H671" s="1501"/>
      <c r="I671" s="847"/>
      <c r="J671" s="407"/>
      <c r="K671" s="401"/>
      <c r="L671" s="887"/>
    </row>
    <row r="672" spans="2:13" s="155" customFormat="1" ht="13.5" thickBot="1">
      <c r="B672" s="1515"/>
      <c r="C672" s="1515"/>
      <c r="D672" s="835"/>
      <c r="E672" s="839"/>
      <c r="F672" s="839"/>
      <c r="G672" s="839"/>
      <c r="H672" s="1501"/>
      <c r="I672" s="847"/>
      <c r="J672" s="407"/>
      <c r="K672" s="401"/>
      <c r="L672" s="887"/>
    </row>
    <row r="673" spans="2:13" s="1534" customFormat="1" ht="13.5" thickBot="1">
      <c r="B673" s="2537" t="s">
        <v>14049</v>
      </c>
      <c r="C673" s="2537"/>
      <c r="D673" s="2362" t="s">
        <v>14050</v>
      </c>
      <c r="E673" s="1527"/>
      <c r="F673" s="1505"/>
      <c r="G673" s="1505"/>
      <c r="H673" s="1533"/>
      <c r="I673" s="1506"/>
      <c r="J673" s="1529"/>
      <c r="K673" s="1530">
        <f>SUM(G675:G676)</f>
        <v>113</v>
      </c>
      <c r="L673" s="1535" t="s">
        <v>13507</v>
      </c>
    </row>
    <row r="674" spans="2:13" s="307" customFormat="1">
      <c r="B674" s="566"/>
      <c r="C674" s="566"/>
      <c r="D674" s="835" t="s">
        <v>13774</v>
      </c>
      <c r="E674" s="835" t="s">
        <v>13205</v>
      </c>
      <c r="F674" s="835"/>
      <c r="G674" s="835" t="s">
        <v>14032</v>
      </c>
      <c r="H674" s="1297"/>
      <c r="I674" s="407"/>
      <c r="J674" s="407"/>
      <c r="K674" s="407"/>
      <c r="L674" s="837"/>
    </row>
    <row r="675" spans="2:13" s="307" customFormat="1">
      <c r="B675" s="566"/>
      <c r="C675" s="566"/>
      <c r="D675" s="835" t="s">
        <v>14051</v>
      </c>
      <c r="E675" s="835" t="s">
        <v>13499</v>
      </c>
      <c r="F675" s="835"/>
      <c r="G675" s="835">
        <v>73</v>
      </c>
      <c r="H675" s="1297"/>
      <c r="I675" s="407"/>
      <c r="J675" s="407"/>
      <c r="K675" s="407"/>
      <c r="L675" s="837"/>
    </row>
    <row r="676" spans="2:13" s="307" customFormat="1">
      <c r="B676" s="566"/>
      <c r="C676" s="566"/>
      <c r="D676" s="835" t="s">
        <v>13814</v>
      </c>
      <c r="E676" s="835" t="s">
        <v>13500</v>
      </c>
      <c r="F676" s="835"/>
      <c r="G676" s="835">
        <v>40</v>
      </c>
      <c r="H676" s="1297"/>
      <c r="I676" s="407"/>
      <c r="J676" s="407"/>
      <c r="K676" s="407"/>
      <c r="L676" s="837"/>
    </row>
    <row r="677" spans="2:13" s="307" customFormat="1" ht="13.5" thickBot="1">
      <c r="B677" s="2536"/>
      <c r="C677" s="2536"/>
      <c r="D677" s="835"/>
      <c r="E677" s="835"/>
      <c r="F677" s="835"/>
      <c r="G677" s="835"/>
      <c r="H677" s="1297"/>
      <c r="I677" s="407"/>
      <c r="J677" s="407"/>
      <c r="K677" s="407"/>
      <c r="L677" s="837"/>
    </row>
    <row r="678" spans="2:13" s="1534" customFormat="1" ht="13.5" thickBot="1">
      <c r="B678" s="2537" t="s">
        <v>14052</v>
      </c>
      <c r="C678" s="2537"/>
      <c r="D678" s="2358" t="s">
        <v>14053</v>
      </c>
      <c r="E678" s="1527"/>
      <c r="F678" s="1505"/>
      <c r="G678" s="1505"/>
      <c r="H678" s="1533"/>
      <c r="I678" s="1506"/>
      <c r="J678" s="1529"/>
      <c r="K678" s="1530">
        <f>SUM(G680:G686)</f>
        <v>125</v>
      </c>
      <c r="L678" s="1535" t="s">
        <v>13507</v>
      </c>
    </row>
    <row r="679" spans="2:13" s="307" customFormat="1">
      <c r="B679" s="566"/>
      <c r="C679" s="566"/>
      <c r="D679" s="835" t="s">
        <v>13774</v>
      </c>
      <c r="E679" s="835" t="s">
        <v>13205</v>
      </c>
      <c r="F679" s="835"/>
      <c r="G679" s="835" t="s">
        <v>14032</v>
      </c>
      <c r="H679" s="1297"/>
      <c r="I679" s="407"/>
      <c r="J679" s="407"/>
      <c r="K679" s="407"/>
      <c r="L679" s="837"/>
    </row>
    <row r="680" spans="2:13" s="307" customFormat="1">
      <c r="B680" s="566"/>
      <c r="C680" s="566"/>
      <c r="D680" s="835" t="s">
        <v>13814</v>
      </c>
      <c r="E680" s="835" t="s">
        <v>13499</v>
      </c>
      <c r="F680" s="835"/>
      <c r="G680" s="835">
        <v>73</v>
      </c>
      <c r="H680" s="1297"/>
      <c r="I680" s="407"/>
      <c r="J680" s="407"/>
      <c r="K680" s="407"/>
      <c r="L680" s="837"/>
    </row>
    <row r="681" spans="2:13" s="307" customFormat="1">
      <c r="B681" s="566"/>
      <c r="C681" s="566"/>
      <c r="D681" s="835"/>
      <c r="E681" s="835" t="s">
        <v>13500</v>
      </c>
      <c r="F681" s="835"/>
      <c r="G681" s="835">
        <v>40</v>
      </c>
      <c r="H681" s="1297"/>
      <c r="I681" s="407"/>
      <c r="J681" s="407"/>
      <c r="K681" s="407"/>
      <c r="L681" s="837"/>
    </row>
    <row r="682" spans="2:13" s="307" customFormat="1" ht="13.5" thickBot="1">
      <c r="B682" s="566"/>
      <c r="C682" s="566"/>
      <c r="D682" s="835"/>
      <c r="E682" s="835"/>
      <c r="F682" s="835"/>
      <c r="G682" s="835"/>
      <c r="H682" s="1297"/>
      <c r="I682" s="407"/>
      <c r="J682" s="407"/>
      <c r="K682" s="407"/>
      <c r="L682" s="837"/>
    </row>
    <row r="683" spans="2:13" s="2172" customFormat="1" ht="13.5" thickBot="1">
      <c r="B683" s="2538" t="s">
        <v>14054</v>
      </c>
      <c r="C683" s="2538"/>
      <c r="D683" s="2360" t="s">
        <v>14055</v>
      </c>
      <c r="E683" s="2177"/>
      <c r="F683" s="2169"/>
      <c r="G683" s="2169"/>
      <c r="H683" s="2178"/>
      <c r="I683" s="2179"/>
      <c r="J683" s="2179"/>
      <c r="K683" s="2180">
        <f>G685</f>
        <v>12</v>
      </c>
      <c r="L683" s="2183" t="s">
        <v>13507</v>
      </c>
      <c r="M683" s="2172" t="s">
        <v>14056</v>
      </c>
    </row>
    <row r="684" spans="2:13" s="307" customFormat="1">
      <c r="B684" s="566"/>
      <c r="C684" s="566"/>
      <c r="D684" s="835" t="s">
        <v>13774</v>
      </c>
      <c r="E684" s="835" t="s">
        <v>13205</v>
      </c>
      <c r="F684" s="835"/>
      <c r="G684" s="835" t="s">
        <v>14032</v>
      </c>
      <c r="H684" s="1297"/>
      <c r="I684" s="407"/>
      <c r="J684" s="407"/>
      <c r="K684" s="407"/>
      <c r="L684" s="837"/>
    </row>
    <row r="685" spans="2:13" s="307" customFormat="1">
      <c r="B685" s="566"/>
      <c r="C685" s="566"/>
      <c r="D685" s="835" t="s">
        <v>13817</v>
      </c>
      <c r="E685" s="835" t="s">
        <v>13499</v>
      </c>
      <c r="F685" s="835"/>
      <c r="G685" s="835">
        <v>12</v>
      </c>
      <c r="H685" s="1297"/>
      <c r="I685" s="407"/>
      <c r="J685" s="407"/>
      <c r="K685" s="407"/>
      <c r="L685" s="837"/>
    </row>
    <row r="686" spans="2:13" s="307" customFormat="1" ht="13.5" thickBot="1">
      <c r="B686" s="566"/>
      <c r="C686" s="566"/>
      <c r="D686" s="835"/>
      <c r="E686" s="835"/>
      <c r="F686" s="835"/>
      <c r="G686" s="835"/>
      <c r="H686" s="1297"/>
      <c r="I686" s="407"/>
      <c r="J686" s="407"/>
      <c r="K686" s="407"/>
      <c r="L686" s="837"/>
    </row>
    <row r="687" spans="2:13" s="2182" customFormat="1" ht="13.5" thickBot="1">
      <c r="B687" s="2538" t="s">
        <v>1453</v>
      </c>
      <c r="C687" s="2538"/>
      <c r="D687" s="2360" t="s">
        <v>14057</v>
      </c>
      <c r="E687" s="2177"/>
      <c r="F687" s="2169"/>
      <c r="G687" s="2169"/>
      <c r="H687" s="2181"/>
      <c r="I687" s="2173"/>
      <c r="J687" s="2179"/>
      <c r="K687" s="2180">
        <f>G689</f>
        <v>12</v>
      </c>
      <c r="L687" s="2183"/>
      <c r="M687" s="2172" t="s">
        <v>14056</v>
      </c>
    </row>
    <row r="688" spans="2:13" s="307" customFormat="1">
      <c r="B688" s="566"/>
      <c r="C688" s="566"/>
      <c r="D688" s="835" t="s">
        <v>13774</v>
      </c>
      <c r="E688" s="835" t="s">
        <v>13205</v>
      </c>
      <c r="F688" s="835"/>
      <c r="G688" s="835" t="s">
        <v>14032</v>
      </c>
      <c r="H688" s="1297"/>
      <c r="I688" s="407"/>
      <c r="J688" s="407"/>
      <c r="K688" s="407"/>
      <c r="L688" s="837"/>
    </row>
    <row r="689" spans="2:12" s="307" customFormat="1">
      <c r="B689" s="566"/>
      <c r="C689" s="566"/>
      <c r="D689" s="835" t="s">
        <v>13817</v>
      </c>
      <c r="E689" s="835" t="s">
        <v>13499</v>
      </c>
      <c r="F689" s="835"/>
      <c r="G689" s="835">
        <v>12</v>
      </c>
      <c r="H689" s="1297"/>
      <c r="I689" s="407"/>
      <c r="J689" s="407"/>
      <c r="K689" s="407"/>
      <c r="L689" s="837"/>
    </row>
    <row r="690" spans="2:12" s="155" customFormat="1" ht="13.5" thickBot="1">
      <c r="B690" s="1515"/>
      <c r="C690" s="1515"/>
      <c r="D690" s="839"/>
      <c r="E690" s="835"/>
      <c r="F690" s="839"/>
      <c r="G690" s="839"/>
      <c r="H690" s="1501"/>
      <c r="I690" s="847"/>
      <c r="J690" s="407"/>
      <c r="K690" s="401"/>
      <c r="L690" s="887"/>
    </row>
    <row r="691" spans="2:12" s="1534" customFormat="1" ht="13.5" thickBot="1">
      <c r="B691" s="2537" t="s">
        <v>1456</v>
      </c>
      <c r="C691" s="2537"/>
      <c r="D691" s="2358" t="s">
        <v>14058</v>
      </c>
      <c r="E691" s="1527"/>
      <c r="F691" s="1505"/>
      <c r="G691" s="1505"/>
      <c r="H691" s="1533"/>
      <c r="I691" s="1506"/>
      <c r="J691" s="1529"/>
      <c r="K691" s="1530">
        <f>SUM(G693,G694)</f>
        <v>32</v>
      </c>
      <c r="L691" s="1535" t="s">
        <v>13507</v>
      </c>
    </row>
    <row r="692" spans="2:12" s="307" customFormat="1">
      <c r="B692" s="566"/>
      <c r="C692" s="566"/>
      <c r="D692" s="835" t="s">
        <v>13774</v>
      </c>
      <c r="E692" s="835" t="s">
        <v>13205</v>
      </c>
      <c r="F692" s="835"/>
      <c r="G692" s="835" t="s">
        <v>14032</v>
      </c>
      <c r="H692" s="1297"/>
      <c r="I692" s="407"/>
      <c r="J692" s="407"/>
      <c r="K692" s="407"/>
      <c r="L692" s="837"/>
    </row>
    <row r="693" spans="2:12" s="307" customFormat="1">
      <c r="B693" s="566"/>
      <c r="C693" s="566"/>
      <c r="D693" s="835" t="s">
        <v>13814</v>
      </c>
      <c r="E693" s="835" t="s">
        <v>13500</v>
      </c>
      <c r="F693" s="835"/>
      <c r="G693" s="835">
        <v>32</v>
      </c>
      <c r="H693" s="1297"/>
      <c r="I693" s="407"/>
      <c r="J693" s="407"/>
      <c r="K693" s="407"/>
      <c r="L693" s="837"/>
    </row>
    <row r="694" spans="2:12" s="307" customFormat="1">
      <c r="B694" s="566"/>
      <c r="C694" s="566"/>
      <c r="D694" s="835"/>
      <c r="E694" s="835"/>
      <c r="F694" s="835"/>
      <c r="G694" s="835"/>
      <c r="H694" s="1297"/>
      <c r="I694" s="407"/>
      <c r="J694" s="407"/>
      <c r="K694" s="407"/>
      <c r="L694" s="837"/>
    </row>
    <row r="695" spans="2:12" s="307" customFormat="1" ht="13.5" thickBot="1">
      <c r="B695" s="566"/>
      <c r="C695" s="566"/>
      <c r="D695" s="835"/>
      <c r="E695" s="835"/>
      <c r="F695" s="835"/>
      <c r="G695" s="835"/>
      <c r="H695" s="1297"/>
      <c r="I695" s="407"/>
      <c r="J695" s="407"/>
      <c r="K695" s="407"/>
      <c r="L695" s="837"/>
    </row>
    <row r="696" spans="2:12" s="1534" customFormat="1" ht="13.5" thickBot="1">
      <c r="B696" s="2537" t="s">
        <v>1459</v>
      </c>
      <c r="C696" s="2537"/>
      <c r="D696" s="2358" t="s">
        <v>14059</v>
      </c>
      <c r="E696" s="1527"/>
      <c r="F696" s="1505"/>
      <c r="G696" s="1505"/>
      <c r="H696" s="1533"/>
      <c r="I696" s="1506"/>
      <c r="J696" s="1529"/>
      <c r="K696" s="1530">
        <f>G697</f>
        <v>32</v>
      </c>
      <c r="L696" s="1535" t="s">
        <v>13507</v>
      </c>
    </row>
    <row r="697" spans="2:12" s="155" customFormat="1">
      <c r="B697" s="1515"/>
      <c r="C697" s="1515"/>
      <c r="D697" s="835" t="s">
        <v>13814</v>
      </c>
      <c r="E697" s="835" t="s">
        <v>13500</v>
      </c>
      <c r="F697" s="835"/>
      <c r="G697" s="835">
        <v>32</v>
      </c>
      <c r="H697" s="1501"/>
      <c r="I697" s="847"/>
      <c r="J697" s="407"/>
      <c r="K697" s="407"/>
      <c r="L697" s="887"/>
    </row>
    <row r="698" spans="2:12" s="155" customFormat="1">
      <c r="B698" s="1515"/>
      <c r="C698" s="1515"/>
      <c r="D698" s="2342"/>
      <c r="E698" s="835"/>
      <c r="F698" s="839"/>
      <c r="G698" s="839"/>
      <c r="H698" s="1501"/>
      <c r="I698" s="847"/>
      <c r="J698" s="407"/>
      <c r="K698" s="407"/>
      <c r="L698" s="887"/>
    </row>
    <row r="699" spans="2:12" s="155" customFormat="1" ht="13.5" thickBot="1">
      <c r="B699" s="1515"/>
      <c r="C699" s="1515"/>
      <c r="D699" s="2342"/>
      <c r="E699" s="835"/>
      <c r="F699" s="839"/>
      <c r="G699" s="839"/>
      <c r="H699" s="1501"/>
      <c r="I699" s="847"/>
      <c r="J699" s="407"/>
      <c r="K699" s="407"/>
      <c r="L699" s="887"/>
    </row>
    <row r="700" spans="2:12" s="1534" customFormat="1" ht="25.5" thickBot="1">
      <c r="B700" s="2537" t="s">
        <v>1462</v>
      </c>
      <c r="C700" s="2537"/>
      <c r="D700" s="2358" t="s">
        <v>14060</v>
      </c>
      <c r="E700" s="1527"/>
      <c r="F700" s="1505"/>
      <c r="G700" s="1505"/>
      <c r="H700" s="1533"/>
      <c r="I700" s="1506"/>
      <c r="J700" s="1529"/>
      <c r="K700" s="1530">
        <f>SUM(G702:G703)</f>
        <v>21</v>
      </c>
      <c r="L700" s="1535" t="s">
        <v>13507</v>
      </c>
    </row>
    <row r="701" spans="2:12" s="307" customFormat="1">
      <c r="B701" s="566"/>
      <c r="C701" s="566"/>
      <c r="D701" s="835" t="s">
        <v>13774</v>
      </c>
      <c r="E701" s="835" t="s">
        <v>13205</v>
      </c>
      <c r="F701" s="835"/>
      <c r="G701" s="835" t="s">
        <v>14032</v>
      </c>
      <c r="H701" s="1297"/>
      <c r="I701" s="407"/>
      <c r="J701" s="407"/>
      <c r="K701" s="407"/>
      <c r="L701" s="837"/>
    </row>
    <row r="702" spans="2:12" s="307" customFormat="1">
      <c r="B702" s="566"/>
      <c r="C702" s="566"/>
      <c r="D702" s="835" t="s">
        <v>13812</v>
      </c>
      <c r="E702" s="835" t="s">
        <v>13500</v>
      </c>
      <c r="F702" s="835"/>
      <c r="G702" s="835">
        <v>15</v>
      </c>
      <c r="H702" s="1297"/>
      <c r="I702" s="407"/>
      <c r="J702" s="407"/>
      <c r="K702" s="407"/>
      <c r="L702" s="837"/>
    </row>
    <row r="703" spans="2:12" s="307" customFormat="1">
      <c r="B703" s="566"/>
      <c r="C703" s="566"/>
      <c r="D703" s="835" t="s">
        <v>13978</v>
      </c>
      <c r="E703" s="835" t="s">
        <v>13500</v>
      </c>
      <c r="F703" s="835"/>
      <c r="G703" s="835">
        <v>6</v>
      </c>
      <c r="H703" s="1297"/>
      <c r="I703" s="407"/>
      <c r="J703" s="407"/>
      <c r="K703" s="407"/>
      <c r="L703" s="837"/>
    </row>
    <row r="704" spans="2:12" s="307" customFormat="1" ht="13.5" thickBot="1">
      <c r="B704" s="566"/>
      <c r="C704" s="566"/>
      <c r="D704" s="835"/>
      <c r="E704" s="835"/>
      <c r="F704" s="835"/>
      <c r="G704" s="835"/>
      <c r="H704" s="1297"/>
      <c r="I704" s="407"/>
      <c r="J704" s="407"/>
      <c r="K704" s="407"/>
      <c r="L704" s="837"/>
    </row>
    <row r="705" spans="2:13" s="2172" customFormat="1" ht="13.5" thickBot="1">
      <c r="B705" s="2538" t="s">
        <v>1465</v>
      </c>
      <c r="C705" s="2538"/>
      <c r="D705" s="2360" t="s">
        <v>14061</v>
      </c>
      <c r="E705" s="2177"/>
      <c r="F705" s="2169"/>
      <c r="G705" s="2169"/>
      <c r="H705" s="2178"/>
      <c r="I705" s="2179"/>
      <c r="J705" s="2179"/>
      <c r="K705" s="2180">
        <f>SUM(G707:G708)</f>
        <v>3</v>
      </c>
      <c r="L705" s="2184"/>
      <c r="M705" s="2172" t="s">
        <v>14056</v>
      </c>
    </row>
    <row r="706" spans="2:13" s="307" customFormat="1">
      <c r="B706" s="566"/>
      <c r="C706" s="566"/>
      <c r="D706" s="835" t="s">
        <v>13774</v>
      </c>
      <c r="E706" s="835" t="s">
        <v>13205</v>
      </c>
      <c r="F706" s="835"/>
      <c r="G706" s="835" t="s">
        <v>14032</v>
      </c>
      <c r="H706" s="1297"/>
      <c r="I706" s="407"/>
      <c r="J706" s="407"/>
      <c r="K706" s="407"/>
      <c r="L706" s="837"/>
    </row>
    <row r="707" spans="2:13" s="307" customFormat="1">
      <c r="B707" s="566"/>
      <c r="C707" s="566"/>
      <c r="D707" s="835" t="s">
        <v>13817</v>
      </c>
      <c r="E707" s="835" t="s">
        <v>13499</v>
      </c>
      <c r="F707" s="835"/>
      <c r="G707" s="835">
        <v>3</v>
      </c>
      <c r="H707" s="1297"/>
      <c r="I707" s="407"/>
      <c r="J707" s="407"/>
      <c r="K707" s="407"/>
      <c r="L707" s="837"/>
    </row>
    <row r="708" spans="2:13" s="307" customFormat="1" ht="13.5" thickBot="1">
      <c r="B708" s="566"/>
      <c r="C708" s="566"/>
      <c r="D708" s="835"/>
      <c r="E708" s="835"/>
      <c r="F708" s="835"/>
      <c r="G708" s="835"/>
      <c r="H708" s="1297"/>
      <c r="I708" s="407"/>
      <c r="J708" s="407"/>
      <c r="K708" s="407"/>
      <c r="L708" s="837"/>
    </row>
    <row r="709" spans="2:13" s="2172" customFormat="1" ht="13.5" thickBot="1">
      <c r="B709" s="2538" t="s">
        <v>14062</v>
      </c>
      <c r="C709" s="2538"/>
      <c r="D709" s="2360" t="s">
        <v>14063</v>
      </c>
      <c r="E709" s="2177"/>
      <c r="F709" s="2169"/>
      <c r="G709" s="2169"/>
      <c r="H709" s="2178"/>
      <c r="I709" s="2179"/>
      <c r="J709" s="2179"/>
      <c r="K709" s="2180">
        <f>SUM(G711:G712)</f>
        <v>5</v>
      </c>
      <c r="L709" s="2184"/>
      <c r="M709" s="2172" t="s">
        <v>14056</v>
      </c>
    </row>
    <row r="710" spans="2:13" s="2190" customFormat="1">
      <c r="B710" s="2185"/>
      <c r="C710" s="2185"/>
      <c r="D710" s="2186" t="s">
        <v>13774</v>
      </c>
      <c r="E710" s="2186" t="s">
        <v>13205</v>
      </c>
      <c r="F710" s="2186"/>
      <c r="G710" s="2186" t="s">
        <v>14032</v>
      </c>
      <c r="H710" s="2187"/>
      <c r="I710" s="2188"/>
      <c r="J710" s="2188"/>
      <c r="K710" s="2188"/>
      <c r="L710" s="2189"/>
    </row>
    <row r="711" spans="2:13" s="2190" customFormat="1">
      <c r="B711" s="2185"/>
      <c r="C711" s="2185"/>
      <c r="D711" s="2186" t="s">
        <v>13814</v>
      </c>
      <c r="E711" s="2186" t="s">
        <v>13499</v>
      </c>
      <c r="F711" s="2186"/>
      <c r="G711" s="2186">
        <v>5</v>
      </c>
      <c r="H711" s="2187"/>
      <c r="I711" s="2188"/>
      <c r="J711" s="2188"/>
      <c r="K711" s="2188"/>
      <c r="L711" s="2189"/>
    </row>
    <row r="712" spans="2:13" s="307" customFormat="1">
      <c r="B712" s="566"/>
      <c r="C712" s="566"/>
      <c r="D712" s="835"/>
      <c r="E712" s="835"/>
      <c r="F712" s="835"/>
      <c r="G712" s="835"/>
      <c r="H712" s="1297"/>
      <c r="I712" s="407"/>
      <c r="J712" s="407"/>
      <c r="K712" s="407"/>
      <c r="L712" s="837"/>
    </row>
    <row r="713" spans="2:13" s="1271" customFormat="1">
      <c r="B713" s="2526" t="s">
        <v>12303</v>
      </c>
      <c r="C713" s="2527"/>
      <c r="D713" s="2315" t="s">
        <v>14064</v>
      </c>
      <c r="E713" s="1497"/>
      <c r="F713" s="1497"/>
      <c r="G713" s="1498"/>
      <c r="H713" s="1498"/>
      <c r="I713" s="1509"/>
      <c r="J713" s="1509"/>
      <c r="K713" s="1499"/>
      <c r="L713" s="1512"/>
    </row>
    <row r="714" spans="2:13" s="1271" customFormat="1">
      <c r="B714" s="2526" t="s">
        <v>12305</v>
      </c>
      <c r="C714" s="2527"/>
      <c r="D714" s="2315" t="s">
        <v>14065</v>
      </c>
      <c r="E714" s="1497"/>
      <c r="F714" s="1497"/>
      <c r="G714" s="1498"/>
      <c r="H714" s="1498"/>
      <c r="I714" s="1509"/>
      <c r="J714" s="1509"/>
      <c r="K714" s="1499"/>
      <c r="L714" s="1512"/>
    </row>
    <row r="715" spans="2:13" s="1271" customFormat="1" ht="13.5" thickBot="1">
      <c r="B715" s="2526" t="s">
        <v>1468</v>
      </c>
      <c r="C715" s="2527"/>
      <c r="D715" s="2315" t="s">
        <v>5490</v>
      </c>
      <c r="E715" s="1497"/>
      <c r="F715" s="1497"/>
      <c r="G715" s="1498"/>
      <c r="H715" s="1498"/>
      <c r="I715" s="1509"/>
      <c r="J715" s="1509"/>
      <c r="K715" s="1499"/>
      <c r="L715" s="1512"/>
    </row>
    <row r="716" spans="2:13" s="1534" customFormat="1" ht="25.5" thickBot="1">
      <c r="B716" s="2537"/>
      <c r="C716" s="2537"/>
      <c r="D716" s="2358" t="s">
        <v>1472</v>
      </c>
      <c r="E716" s="1527"/>
      <c r="F716" s="1505"/>
      <c r="G716" s="1505"/>
      <c r="H716" s="1533"/>
      <c r="I716" s="1506"/>
      <c r="J716" s="1529"/>
      <c r="K716" s="1530">
        <f>SUM(G718:G720)</f>
        <v>11</v>
      </c>
      <c r="L716" s="2320" t="s">
        <v>316</v>
      </c>
    </row>
    <row r="717" spans="2:13" s="307" customFormat="1">
      <c r="B717" s="566"/>
      <c r="C717" s="566"/>
      <c r="D717" s="2353"/>
      <c r="E717" s="835" t="s">
        <v>13762</v>
      </c>
      <c r="F717" s="835"/>
      <c r="G717" s="835" t="s">
        <v>6222</v>
      </c>
      <c r="H717" s="1297"/>
      <c r="I717" s="407"/>
      <c r="J717" s="407"/>
      <c r="K717" s="407"/>
      <c r="L717" s="837"/>
    </row>
    <row r="718" spans="2:13" s="307" customFormat="1">
      <c r="B718" s="566"/>
      <c r="C718" s="566"/>
      <c r="D718" s="2353"/>
      <c r="E718" s="835" t="s">
        <v>13877</v>
      </c>
      <c r="F718" s="835"/>
      <c r="G718" s="835">
        <v>5</v>
      </c>
      <c r="H718" s="1297"/>
      <c r="I718" s="407"/>
      <c r="J718" s="407"/>
      <c r="K718" s="407"/>
      <c r="L718" s="837"/>
    </row>
    <row r="719" spans="2:13" s="307" customFormat="1">
      <c r="B719" s="566"/>
      <c r="C719" s="566"/>
      <c r="D719" s="2353"/>
      <c r="E719" s="835" t="s">
        <v>14005</v>
      </c>
      <c r="F719" s="835"/>
      <c r="G719" s="835">
        <v>3</v>
      </c>
      <c r="H719" s="1297"/>
      <c r="I719" s="407"/>
      <c r="J719" s="407"/>
      <c r="K719" s="407"/>
      <c r="L719" s="837"/>
    </row>
    <row r="720" spans="2:13" s="307" customFormat="1" ht="13.5" thickBot="1">
      <c r="B720" s="566"/>
      <c r="C720" s="566"/>
      <c r="D720" s="2353"/>
      <c r="E720" s="835" t="s">
        <v>13806</v>
      </c>
      <c r="F720" s="835"/>
      <c r="G720" s="835">
        <v>3</v>
      </c>
      <c r="H720" s="1297"/>
      <c r="I720" s="407"/>
      <c r="J720" s="407"/>
      <c r="K720" s="407"/>
      <c r="L720" s="837"/>
    </row>
    <row r="721" spans="2:12" s="1534" customFormat="1" ht="25.5" thickBot="1">
      <c r="B721" s="2537"/>
      <c r="C721" s="2537"/>
      <c r="D721" s="2358" t="s">
        <v>14066</v>
      </c>
      <c r="E721" s="1527"/>
      <c r="F721" s="1505"/>
      <c r="G721" s="1505"/>
      <c r="H721" s="1533"/>
      <c r="I721" s="1506"/>
      <c r="J721" s="1529"/>
      <c r="K721" s="1530">
        <f>G723</f>
        <v>2</v>
      </c>
      <c r="L721" s="2320" t="s">
        <v>316</v>
      </c>
    </row>
    <row r="722" spans="2:12" s="307" customFormat="1">
      <c r="B722" s="566"/>
      <c r="C722" s="566"/>
      <c r="D722" s="2353"/>
      <c r="E722" s="835" t="s">
        <v>13762</v>
      </c>
      <c r="F722" s="835"/>
      <c r="G722" s="835" t="s">
        <v>6222</v>
      </c>
      <c r="H722" s="1297"/>
      <c r="I722" s="407"/>
      <c r="J722" s="407"/>
      <c r="K722" s="407"/>
      <c r="L722" s="837"/>
    </row>
    <row r="723" spans="2:12" s="307" customFormat="1">
      <c r="B723" s="566"/>
      <c r="C723" s="566"/>
      <c r="D723" s="2353"/>
      <c r="E723" s="835" t="s">
        <v>13806</v>
      </c>
      <c r="F723" s="835"/>
      <c r="G723" s="835">
        <v>2</v>
      </c>
      <c r="H723" s="1297"/>
      <c r="I723" s="407"/>
      <c r="J723" s="407"/>
      <c r="K723" s="407"/>
      <c r="L723" s="837"/>
    </row>
    <row r="724" spans="2:12" s="307" customFormat="1" ht="13.5" thickBot="1">
      <c r="B724" s="566"/>
      <c r="C724" s="566"/>
      <c r="D724" s="2353"/>
      <c r="E724" s="835"/>
      <c r="F724" s="835"/>
      <c r="G724" s="835"/>
      <c r="H724" s="1297"/>
      <c r="I724" s="407"/>
      <c r="J724" s="407"/>
      <c r="K724" s="407"/>
      <c r="L724" s="837"/>
    </row>
    <row r="725" spans="2:12" s="1534" customFormat="1" ht="38.1" thickBot="1">
      <c r="B725" s="2537"/>
      <c r="C725" s="2537"/>
      <c r="D725" s="2358" t="s">
        <v>14067</v>
      </c>
      <c r="E725" s="1527"/>
      <c r="F725" s="1505"/>
      <c r="G725" s="1505"/>
      <c r="H725" s="1533"/>
      <c r="I725" s="1506"/>
      <c r="J725" s="1529"/>
      <c r="K725" s="1530">
        <f>SUM(G727:G734)</f>
        <v>28</v>
      </c>
      <c r="L725" s="2320" t="s">
        <v>316</v>
      </c>
    </row>
    <row r="726" spans="2:12" s="307" customFormat="1">
      <c r="B726" s="566"/>
      <c r="C726" s="566"/>
      <c r="D726" s="2353"/>
      <c r="E726" s="835" t="s">
        <v>13762</v>
      </c>
      <c r="F726" s="835"/>
      <c r="G726" s="835" t="s">
        <v>6222</v>
      </c>
      <c r="H726" s="1297"/>
      <c r="I726" s="407"/>
      <c r="J726" s="407"/>
      <c r="K726" s="407"/>
      <c r="L726" s="837"/>
    </row>
    <row r="727" spans="2:12" s="307" customFormat="1">
      <c r="B727" s="566"/>
      <c r="C727" s="566"/>
      <c r="D727" s="2353"/>
      <c r="E727" s="835" t="s">
        <v>14020</v>
      </c>
      <c r="F727" s="835"/>
      <c r="G727" s="835">
        <v>4</v>
      </c>
      <c r="H727" s="1297"/>
      <c r="I727" s="407"/>
      <c r="J727" s="407"/>
      <c r="K727" s="407"/>
      <c r="L727" s="837"/>
    </row>
    <row r="728" spans="2:12" s="307" customFormat="1">
      <c r="B728" s="566"/>
      <c r="C728" s="566"/>
      <c r="D728" s="2353"/>
      <c r="E728" s="2363" t="s">
        <v>14004</v>
      </c>
      <c r="F728" s="835"/>
      <c r="G728" s="835">
        <v>4</v>
      </c>
      <c r="H728" s="1297"/>
      <c r="I728" s="407"/>
      <c r="J728" s="407"/>
      <c r="K728" s="407"/>
      <c r="L728" s="837"/>
    </row>
    <row r="729" spans="2:12" s="307" customFormat="1">
      <c r="B729" s="566"/>
      <c r="C729" s="566"/>
      <c r="D729" s="2353"/>
      <c r="E729" s="2363" t="s">
        <v>14005</v>
      </c>
      <c r="F729" s="835"/>
      <c r="G729" s="835">
        <v>4</v>
      </c>
      <c r="H729" s="1297"/>
      <c r="I729" s="407"/>
      <c r="J729" s="407"/>
      <c r="K729" s="407"/>
      <c r="L729" s="837"/>
    </row>
    <row r="730" spans="2:12" s="307" customFormat="1">
      <c r="B730" s="566"/>
      <c r="C730" s="566"/>
      <c r="D730" s="2353"/>
      <c r="E730" s="2363" t="s">
        <v>13877</v>
      </c>
      <c r="F730" s="835"/>
      <c r="G730" s="835">
        <v>4</v>
      </c>
      <c r="H730" s="1297"/>
      <c r="I730" s="407"/>
      <c r="J730" s="407"/>
      <c r="K730" s="407"/>
      <c r="L730" s="837"/>
    </row>
    <row r="731" spans="2:12" s="307" customFormat="1">
      <c r="B731" s="566"/>
      <c r="C731" s="566"/>
      <c r="D731" s="2353"/>
      <c r="E731" s="2363" t="s">
        <v>14024</v>
      </c>
      <c r="F731" s="835"/>
      <c r="G731" s="835">
        <v>4</v>
      </c>
      <c r="H731" s="1297"/>
      <c r="I731" s="407"/>
      <c r="J731" s="407"/>
      <c r="K731" s="407"/>
      <c r="L731" s="837"/>
    </row>
    <row r="732" spans="2:12" s="307" customFormat="1">
      <c r="B732" s="566"/>
      <c r="C732" s="566"/>
      <c r="D732" s="2353"/>
      <c r="E732" s="2363" t="s">
        <v>14007</v>
      </c>
      <c r="F732" s="835"/>
      <c r="G732" s="835">
        <v>4</v>
      </c>
      <c r="H732" s="1297"/>
      <c r="I732" s="407"/>
      <c r="J732" s="407"/>
      <c r="K732" s="407"/>
      <c r="L732" s="837"/>
    </row>
    <row r="733" spans="2:12" s="307" customFormat="1">
      <c r="B733" s="566"/>
      <c r="C733" s="566"/>
      <c r="D733" s="2353"/>
      <c r="E733" s="2363" t="s">
        <v>14006</v>
      </c>
      <c r="F733" s="835"/>
      <c r="G733" s="835">
        <v>4</v>
      </c>
      <c r="H733" s="1297"/>
      <c r="I733" s="407"/>
      <c r="J733" s="407"/>
      <c r="K733" s="407"/>
      <c r="L733" s="837"/>
    </row>
    <row r="734" spans="2:12" s="307" customFormat="1" ht="13.5" thickBot="1">
      <c r="B734" s="566"/>
      <c r="C734" s="566"/>
      <c r="D734" s="2353"/>
      <c r="E734" s="835"/>
      <c r="F734" s="835"/>
      <c r="G734" s="835"/>
      <c r="H734" s="1297"/>
      <c r="I734" s="407"/>
      <c r="J734" s="407"/>
      <c r="K734" s="407"/>
      <c r="L734" s="837"/>
    </row>
    <row r="735" spans="2:12" s="2369" customFormat="1" ht="22.35" customHeight="1" thickBot="1">
      <c r="B735" s="2539"/>
      <c r="C735" s="2539"/>
      <c r="D735" s="2364" t="s">
        <v>14068</v>
      </c>
      <c r="E735" s="2365"/>
      <c r="F735" s="2323"/>
      <c r="G735" s="2323"/>
      <c r="H735" s="2366"/>
      <c r="I735" s="2324"/>
      <c r="J735" s="2367"/>
      <c r="K735" s="2368">
        <v>800</v>
      </c>
      <c r="L735" s="2326" t="s">
        <v>316</v>
      </c>
    </row>
    <row r="736" spans="2:12" s="307" customFormat="1" ht="13.5" thickBot="1">
      <c r="B736" s="566"/>
      <c r="C736" s="566"/>
      <c r="D736" s="2353"/>
      <c r="E736" s="835"/>
      <c r="F736" s="835"/>
      <c r="G736" s="835"/>
      <c r="H736" s="1297"/>
      <c r="I736" s="407"/>
      <c r="J736" s="407"/>
      <c r="K736" s="407"/>
      <c r="L736" s="837"/>
    </row>
    <row r="737" spans="2:12" s="1534" customFormat="1" ht="13.5" thickBot="1">
      <c r="B737" s="2537"/>
      <c r="C737" s="2537"/>
      <c r="D737" s="2370" t="s">
        <v>1484</v>
      </c>
      <c r="E737" s="1527"/>
      <c r="F737" s="1505"/>
      <c r="G737" s="1505"/>
      <c r="H737" s="1533"/>
      <c r="I737" s="1506"/>
      <c r="J737" s="1529"/>
      <c r="K737" s="1530">
        <v>90</v>
      </c>
      <c r="L737" s="2320" t="s">
        <v>316</v>
      </c>
    </row>
    <row r="738" spans="2:12" s="307" customFormat="1" ht="13.5" thickBot="1">
      <c r="B738" s="566"/>
      <c r="C738" s="566"/>
      <c r="D738" s="2371"/>
      <c r="E738" s="835"/>
      <c r="F738" s="835"/>
      <c r="G738" s="835"/>
      <c r="H738" s="1297"/>
      <c r="I738" s="407"/>
      <c r="J738" s="407"/>
      <c r="K738" s="407"/>
      <c r="L738" s="837"/>
    </row>
    <row r="739" spans="2:12" s="1534" customFormat="1" ht="13.5" thickBot="1">
      <c r="B739" s="2537"/>
      <c r="C739" s="2537"/>
      <c r="D739" s="2370" t="s">
        <v>1487</v>
      </c>
      <c r="E739" s="1527"/>
      <c r="F739" s="1505"/>
      <c r="G739" s="1505"/>
      <c r="H739" s="1533"/>
      <c r="I739" s="1506"/>
      <c r="J739" s="1529"/>
      <c r="K739" s="1530">
        <v>24</v>
      </c>
      <c r="L739" s="2320" t="s">
        <v>316</v>
      </c>
    </row>
    <row r="740" spans="2:12" s="307" customFormat="1" ht="13.5" thickBot="1">
      <c r="B740" s="566"/>
      <c r="C740" s="566"/>
      <c r="D740" s="2318"/>
      <c r="E740" s="835"/>
      <c r="F740" s="835"/>
      <c r="G740" s="835"/>
      <c r="H740" s="1297"/>
      <c r="I740" s="407"/>
      <c r="J740" s="407"/>
      <c r="K740" s="407"/>
      <c r="L740" s="837"/>
    </row>
    <row r="741" spans="2:12" s="1534" customFormat="1" ht="13.5" thickBot="1">
      <c r="B741" s="2537"/>
      <c r="C741" s="2537"/>
      <c r="D741" s="2370" t="s">
        <v>1490</v>
      </c>
      <c r="E741" s="1527"/>
      <c r="F741" s="1505"/>
      <c r="G741" s="1505"/>
      <c r="H741" s="1533"/>
      <c r="I741" s="1506"/>
      <c r="J741" s="1529"/>
      <c r="K741" s="1530">
        <v>30</v>
      </c>
      <c r="L741" s="2320" t="s">
        <v>316</v>
      </c>
    </row>
    <row r="742" spans="2:12" s="155" customFormat="1" ht="13.5" thickBot="1">
      <c r="B742" s="1515"/>
      <c r="C742" s="1515"/>
      <c r="D742" s="2317"/>
      <c r="E742" s="839"/>
      <c r="F742" s="839"/>
      <c r="G742" s="839"/>
      <c r="H742" s="1501"/>
      <c r="I742" s="847"/>
      <c r="J742" s="407"/>
      <c r="K742" s="401"/>
      <c r="L742" s="887"/>
    </row>
    <row r="743" spans="2:12" s="1534" customFormat="1" ht="13.5" thickBot="1">
      <c r="B743" s="2537"/>
      <c r="C743" s="2537"/>
      <c r="D743" s="2370" t="s">
        <v>1493</v>
      </c>
      <c r="E743" s="1527"/>
      <c r="F743" s="1505"/>
      <c r="G743" s="1505"/>
      <c r="H743" s="1533"/>
      <c r="I743" s="1506"/>
      <c r="J743" s="1529"/>
      <c r="K743" s="1530">
        <v>10</v>
      </c>
      <c r="L743" s="2320" t="s">
        <v>316</v>
      </c>
    </row>
    <row r="744" spans="2:12" s="155" customFormat="1" ht="13.5" thickBot="1">
      <c r="B744" s="1515"/>
      <c r="C744" s="1515"/>
      <c r="D744" s="2317"/>
      <c r="E744" s="839"/>
      <c r="F744" s="839"/>
      <c r="G744" s="839"/>
      <c r="H744" s="1501"/>
      <c r="I744" s="847"/>
      <c r="J744" s="407"/>
      <c r="K744" s="401"/>
      <c r="L744" s="887"/>
    </row>
    <row r="745" spans="2:12" s="1534" customFormat="1" ht="13.5" thickBot="1">
      <c r="B745" s="2537"/>
      <c r="C745" s="2537"/>
      <c r="D745" s="2370" t="s">
        <v>1496</v>
      </c>
      <c r="E745" s="1527"/>
      <c r="F745" s="1505"/>
      <c r="G745" s="1505"/>
      <c r="H745" s="1533"/>
      <c r="I745" s="1506"/>
      <c r="J745" s="1529"/>
      <c r="K745" s="1530">
        <v>2</v>
      </c>
      <c r="L745" s="2320" t="s">
        <v>316</v>
      </c>
    </row>
    <row r="746" spans="2:12" s="155" customFormat="1" ht="13.5" thickBot="1">
      <c r="B746" s="1515"/>
      <c r="C746" s="1515"/>
      <c r="D746" s="2317"/>
      <c r="E746" s="839"/>
      <c r="F746" s="839"/>
      <c r="G746" s="839"/>
      <c r="H746" s="1501"/>
      <c r="I746" s="847"/>
      <c r="J746" s="407"/>
      <c r="K746" s="401"/>
      <c r="L746" s="887"/>
    </row>
    <row r="747" spans="2:12" s="155" customFormat="1" ht="13.5" thickBot="1">
      <c r="B747" s="1515"/>
      <c r="C747" s="1515"/>
      <c r="D747" s="2370" t="s">
        <v>1499</v>
      </c>
      <c r="E747" s="1527"/>
      <c r="F747" s="1505"/>
      <c r="G747" s="1505"/>
      <c r="H747" s="1533"/>
      <c r="I747" s="1506"/>
      <c r="J747" s="1529"/>
      <c r="K747" s="1530">
        <v>20</v>
      </c>
      <c r="L747" s="2320" t="s">
        <v>316</v>
      </c>
    </row>
    <row r="748" spans="2:12" s="155" customFormat="1">
      <c r="B748" s="1515"/>
      <c r="C748" s="1515"/>
      <c r="D748" s="2317"/>
      <c r="E748" s="839"/>
      <c r="F748" s="839"/>
      <c r="G748" s="839"/>
      <c r="H748" s="1501"/>
      <c r="I748" s="847"/>
      <c r="J748" s="407"/>
      <c r="K748" s="401"/>
      <c r="L748" s="887"/>
    </row>
    <row r="749" spans="2:12" s="307" customFormat="1" ht="13.5" thickBot="1">
      <c r="B749" s="566"/>
      <c r="C749" s="566"/>
      <c r="D749" s="1536"/>
      <c r="E749" s="835"/>
      <c r="F749" s="835"/>
      <c r="G749" s="835"/>
      <c r="H749" s="1297"/>
      <c r="I749" s="1537"/>
      <c r="J749" s="1538"/>
      <c r="K749" s="1537"/>
      <c r="L749" s="1539"/>
    </row>
    <row r="750" spans="2:12" s="1534" customFormat="1" ht="25.5" thickBot="1">
      <c r="B750" s="2537"/>
      <c r="C750" s="2537"/>
      <c r="D750" s="2370" t="s">
        <v>14069</v>
      </c>
      <c r="E750" s="1527"/>
      <c r="F750" s="1505"/>
      <c r="G750" s="1505"/>
      <c r="H750" s="1533"/>
      <c r="I750" s="1506"/>
      <c r="J750" s="1529"/>
      <c r="K750" s="1530">
        <f>SUM(G752:G764)</f>
        <v>6</v>
      </c>
      <c r="L750" s="2320" t="s">
        <v>316</v>
      </c>
    </row>
    <row r="751" spans="2:12" s="307" customFormat="1">
      <c r="B751" s="566"/>
      <c r="C751" s="566"/>
      <c r="D751" s="2372" t="s">
        <v>13774</v>
      </c>
      <c r="E751" s="835" t="s">
        <v>13205</v>
      </c>
      <c r="F751" s="835"/>
      <c r="G751" s="835" t="s">
        <v>6222</v>
      </c>
      <c r="H751" s="1297"/>
      <c r="I751" s="407"/>
      <c r="J751" s="407"/>
      <c r="K751" s="407"/>
      <c r="L751" s="837"/>
    </row>
    <row r="752" spans="2:12" s="307" customFormat="1">
      <c r="B752" s="566"/>
      <c r="C752" s="566"/>
      <c r="D752" s="2372" t="s">
        <v>14070</v>
      </c>
      <c r="E752" s="835" t="s">
        <v>13811</v>
      </c>
      <c r="F752" s="835"/>
      <c r="G752" s="835">
        <v>1</v>
      </c>
      <c r="H752" s="1297"/>
      <c r="I752" s="407"/>
      <c r="J752" s="407"/>
      <c r="K752" s="407"/>
      <c r="L752" s="837"/>
    </row>
    <row r="753" spans="2:12" ht="13.5" thickBot="1">
      <c r="B753" s="566"/>
      <c r="C753" s="566"/>
      <c r="D753" s="2372"/>
      <c r="E753" s="835"/>
      <c r="F753" s="835"/>
      <c r="G753" s="835"/>
      <c r="H753" s="1297"/>
      <c r="I753" s="407"/>
      <c r="J753" s="407"/>
      <c r="K753" s="841"/>
      <c r="L753" s="837"/>
    </row>
    <row r="754" spans="2:12" s="1534" customFormat="1" ht="25.5" thickBot="1">
      <c r="B754" s="2537"/>
      <c r="C754" s="2537"/>
      <c r="D754" s="2370" t="s">
        <v>14071</v>
      </c>
      <c r="E754" s="1527"/>
      <c r="F754" s="1505"/>
      <c r="G754" s="1505"/>
      <c r="H754" s="1533"/>
      <c r="I754" s="1506"/>
      <c r="J754" s="1529"/>
      <c r="K754" s="1530">
        <f>G756</f>
        <v>1</v>
      </c>
      <c r="L754" s="2320" t="s">
        <v>316</v>
      </c>
    </row>
    <row r="755" spans="2:12">
      <c r="B755" s="566"/>
      <c r="C755" s="566"/>
      <c r="D755" s="2372" t="s">
        <v>13774</v>
      </c>
      <c r="E755" s="835" t="s">
        <v>13205</v>
      </c>
      <c r="F755" s="835"/>
      <c r="G755" s="835" t="s">
        <v>6222</v>
      </c>
      <c r="H755" s="1297"/>
      <c r="I755" s="407"/>
      <c r="J755" s="407"/>
      <c r="K755" s="841"/>
      <c r="L755" s="837"/>
    </row>
    <row r="756" spans="2:12">
      <c r="B756" s="566"/>
      <c r="C756" s="566"/>
      <c r="D756" s="2372" t="s">
        <v>14072</v>
      </c>
      <c r="E756" s="835" t="s">
        <v>13500</v>
      </c>
      <c r="F756" s="835"/>
      <c r="G756" s="835">
        <v>1</v>
      </c>
      <c r="H756" s="1297"/>
      <c r="I756" s="407"/>
      <c r="J756" s="407"/>
      <c r="K756" s="841"/>
      <c r="L756" s="837"/>
    </row>
    <row r="757" spans="2:12" ht="13.5" thickBot="1">
      <c r="B757" s="566"/>
      <c r="C757" s="566"/>
      <c r="D757" s="2372"/>
      <c r="E757" s="835"/>
      <c r="F757" s="835"/>
      <c r="G757" s="835"/>
      <c r="H757" s="1297"/>
      <c r="I757" s="407"/>
      <c r="J757" s="407"/>
      <c r="K757" s="841"/>
      <c r="L757" s="837"/>
    </row>
    <row r="758" spans="2:12" s="1546" customFormat="1" ht="20.25" customHeight="1" thickBot="1">
      <c r="B758" s="2540"/>
      <c r="C758" s="2540"/>
      <c r="D758" s="1540" t="s">
        <v>14073</v>
      </c>
      <c r="E758" s="1540"/>
      <c r="F758" s="1540"/>
      <c r="G758" s="1540"/>
      <c r="H758" s="1541"/>
      <c r="I758" s="1542"/>
      <c r="J758" s="1543"/>
      <c r="K758" s="1544">
        <f>G760</f>
        <v>2</v>
      </c>
      <c r="L758" s="1545" t="s">
        <v>316</v>
      </c>
    </row>
    <row r="759" spans="2:12" s="307" customFormat="1">
      <c r="B759" s="566"/>
      <c r="C759" s="566"/>
      <c r="D759" s="1536"/>
      <c r="E759" s="835" t="s">
        <v>13762</v>
      </c>
      <c r="F759" s="835"/>
      <c r="G759" s="835" t="s">
        <v>1735</v>
      </c>
      <c r="H759" s="1297"/>
      <c r="I759" s="1537"/>
      <c r="J759" s="1547"/>
      <c r="K759" s="1547"/>
      <c r="L759" s="1548"/>
    </row>
    <row r="760" spans="2:12" s="307" customFormat="1">
      <c r="B760" s="566"/>
      <c r="C760" s="566"/>
      <c r="D760" s="1536"/>
      <c r="E760" s="835" t="s">
        <v>14074</v>
      </c>
      <c r="F760" s="835"/>
      <c r="G760" s="835">
        <v>2</v>
      </c>
      <c r="H760" s="1297"/>
      <c r="I760" s="1537"/>
      <c r="J760" s="1547"/>
      <c r="K760" s="1547"/>
      <c r="L760" s="1548"/>
    </row>
    <row r="761" spans="2:12" s="307" customFormat="1" ht="13.5" thickBot="1">
      <c r="B761" s="566"/>
      <c r="C761" s="566"/>
      <c r="D761" s="1536"/>
      <c r="E761" s="835"/>
      <c r="F761" s="835"/>
      <c r="G761" s="835"/>
      <c r="H761" s="1297"/>
      <c r="I761" s="1537"/>
      <c r="J761" s="1538"/>
      <c r="K761" s="1537"/>
      <c r="L761" s="1539"/>
    </row>
    <row r="762" spans="2:12" s="1546" customFormat="1" ht="12.75" customHeight="1" thickBot="1">
      <c r="B762" s="2540"/>
      <c r="C762" s="2540"/>
      <c r="D762" s="1540" t="s">
        <v>14075</v>
      </c>
      <c r="E762" s="1540"/>
      <c r="F762" s="1540"/>
      <c r="G762" s="1540"/>
      <c r="H762" s="1541"/>
      <c r="I762" s="1542"/>
      <c r="J762" s="1543"/>
      <c r="K762" s="1544">
        <f>G764</f>
        <v>2</v>
      </c>
      <c r="L762" s="1545" t="s">
        <v>316</v>
      </c>
    </row>
    <row r="763" spans="2:12" s="307" customFormat="1">
      <c r="B763" s="566"/>
      <c r="C763" s="566"/>
      <c r="D763" s="1536"/>
      <c r="E763" s="835" t="s">
        <v>13762</v>
      </c>
      <c r="F763" s="835"/>
      <c r="G763" s="835" t="s">
        <v>1735</v>
      </c>
      <c r="H763" s="1297"/>
      <c r="I763" s="1537"/>
      <c r="J763" s="1547"/>
      <c r="K763" s="1547"/>
      <c r="L763" s="1548"/>
    </row>
    <row r="764" spans="2:12" s="307" customFormat="1">
      <c r="B764" s="566"/>
      <c r="C764" s="566"/>
      <c r="D764" s="1536"/>
      <c r="E764" s="835" t="s">
        <v>14074</v>
      </c>
      <c r="F764" s="835"/>
      <c r="G764" s="835">
        <v>2</v>
      </c>
      <c r="H764" s="1297"/>
      <c r="I764" s="1537"/>
      <c r="J764" s="1547"/>
      <c r="K764" s="1547"/>
      <c r="L764" s="1548"/>
    </row>
    <row r="765" spans="2:12" s="1271" customFormat="1">
      <c r="B765" s="2526" t="s">
        <v>226</v>
      </c>
      <c r="C765" s="2527"/>
      <c r="D765" s="2315" t="s">
        <v>13484</v>
      </c>
      <c r="E765" s="1497"/>
      <c r="F765" s="1497"/>
      <c r="G765" s="1498"/>
      <c r="H765" s="1498"/>
      <c r="I765" s="1509"/>
      <c r="J765" s="1509"/>
      <c r="K765" s="1499"/>
      <c r="L765" s="1512"/>
    </row>
    <row r="766" spans="2:12" s="1271" customFormat="1" ht="13.5" thickBot="1">
      <c r="B766" s="2526" t="s">
        <v>1512</v>
      </c>
      <c r="C766" s="2527"/>
      <c r="D766" s="2315" t="s">
        <v>5534</v>
      </c>
      <c r="E766" s="1497"/>
      <c r="F766" s="1497"/>
      <c r="G766" s="1498"/>
      <c r="H766" s="1498"/>
      <c r="I766" s="1509"/>
      <c r="J766" s="1509"/>
      <c r="K766" s="1499"/>
      <c r="L766" s="1512"/>
    </row>
    <row r="767" spans="2:12" s="1534" customFormat="1" ht="50.45" thickBot="1">
      <c r="B767" s="2537"/>
      <c r="C767" s="2537"/>
      <c r="D767" s="1527" t="s">
        <v>3251</v>
      </c>
      <c r="E767" s="1527"/>
      <c r="F767" s="1505"/>
      <c r="G767" s="1505"/>
      <c r="H767" s="1533"/>
      <c r="I767" s="1506"/>
      <c r="J767" s="1529"/>
      <c r="K767" s="1530">
        <f>SUM(G769:G771)</f>
        <v>33</v>
      </c>
      <c r="L767" s="2320" t="s">
        <v>316</v>
      </c>
    </row>
    <row r="768" spans="2:12" s="307" customFormat="1">
      <c r="B768" s="566"/>
      <c r="C768" s="566"/>
      <c r="D768" s="2373" t="s">
        <v>13774</v>
      </c>
      <c r="E768" s="835" t="s">
        <v>13205</v>
      </c>
      <c r="F768" s="835"/>
      <c r="G768" s="835" t="s">
        <v>6222</v>
      </c>
      <c r="H768" s="1297"/>
      <c r="I768" s="407"/>
      <c r="J768" s="407"/>
      <c r="K768" s="407"/>
      <c r="L768" s="837"/>
    </row>
    <row r="769" spans="2:12" s="307" customFormat="1">
      <c r="B769" s="566"/>
      <c r="C769" s="566"/>
      <c r="D769" s="2373" t="s">
        <v>13812</v>
      </c>
      <c r="E769" s="835" t="s">
        <v>13811</v>
      </c>
      <c r="F769" s="835"/>
      <c r="G769" s="835">
        <v>25</v>
      </c>
      <c r="H769" s="1297"/>
      <c r="I769" s="407"/>
      <c r="J769" s="407"/>
      <c r="K769" s="407"/>
      <c r="L769" s="837"/>
    </row>
    <row r="770" spans="2:12" s="307" customFormat="1">
      <c r="B770" s="566"/>
      <c r="C770" s="566"/>
      <c r="D770" s="2373"/>
      <c r="E770" s="835" t="s">
        <v>13499</v>
      </c>
      <c r="F770" s="835"/>
      <c r="G770" s="835">
        <v>5</v>
      </c>
      <c r="H770" s="1297"/>
      <c r="I770" s="407"/>
      <c r="J770" s="407"/>
      <c r="K770" s="407"/>
      <c r="L770" s="837"/>
    </row>
    <row r="771" spans="2:12" s="155" customFormat="1">
      <c r="B771" s="1515"/>
      <c r="C771" s="1515"/>
      <c r="D771" s="2374"/>
      <c r="E771" s="835" t="s">
        <v>13500</v>
      </c>
      <c r="F771" s="839"/>
      <c r="G771" s="839">
        <v>3</v>
      </c>
      <c r="H771" s="1501"/>
      <c r="I771" s="847"/>
      <c r="J771" s="407"/>
      <c r="K771" s="401"/>
      <c r="L771" s="887"/>
    </row>
    <row r="772" spans="2:12" s="155" customFormat="1" ht="13.5" thickBot="1">
      <c r="B772" s="1515"/>
      <c r="C772" s="1515"/>
      <c r="D772" s="2374"/>
      <c r="E772" s="835"/>
      <c r="F772" s="839"/>
      <c r="G772" s="839"/>
      <c r="H772" s="1501"/>
      <c r="I772" s="847"/>
      <c r="J772" s="407"/>
      <c r="K772" s="401"/>
      <c r="L772" s="887"/>
    </row>
    <row r="773" spans="2:12" s="1534" customFormat="1" ht="50.45" thickBot="1">
      <c r="B773" s="2537"/>
      <c r="C773" s="2537"/>
      <c r="D773" s="1527" t="s">
        <v>5539</v>
      </c>
      <c r="E773" s="1527"/>
      <c r="F773" s="1505"/>
      <c r="G773" s="1505"/>
      <c r="H773" s="1533"/>
      <c r="I773" s="1506"/>
      <c r="J773" s="1529"/>
      <c r="K773" s="1530">
        <f>SUM(G775:G778)</f>
        <v>4</v>
      </c>
      <c r="L773" s="2320" t="s">
        <v>316</v>
      </c>
    </row>
    <row r="774" spans="2:12" s="307" customFormat="1">
      <c r="B774" s="566"/>
      <c r="C774" s="566"/>
      <c r="D774" s="2373" t="s">
        <v>13774</v>
      </c>
      <c r="E774" s="835" t="s">
        <v>13205</v>
      </c>
      <c r="F774" s="835"/>
      <c r="G774" s="835" t="s">
        <v>6222</v>
      </c>
      <c r="H774" s="1297"/>
      <c r="I774" s="407"/>
      <c r="J774" s="407"/>
      <c r="K774" s="407"/>
      <c r="L774" s="837"/>
    </row>
    <row r="775" spans="2:12">
      <c r="B775" s="566"/>
      <c r="C775" s="566"/>
      <c r="D775" s="2373" t="s">
        <v>13812</v>
      </c>
      <c r="E775" s="835" t="s">
        <v>13500</v>
      </c>
      <c r="F775" s="835"/>
      <c r="G775" s="835">
        <v>4</v>
      </c>
      <c r="H775" s="1297"/>
      <c r="I775" s="407"/>
      <c r="J775" s="407"/>
      <c r="K775" s="407"/>
      <c r="L775" s="837"/>
    </row>
    <row r="776" spans="2:12">
      <c r="B776" s="566"/>
      <c r="C776" s="566"/>
      <c r="D776" s="2373"/>
      <c r="E776" s="835"/>
      <c r="F776" s="835"/>
      <c r="G776" s="835"/>
      <c r="H776" s="1297"/>
      <c r="I776" s="407"/>
      <c r="J776" s="407"/>
      <c r="K776" s="407"/>
      <c r="L776" s="837"/>
    </row>
    <row r="777" spans="2:12">
      <c r="B777" s="566"/>
      <c r="C777" s="566"/>
      <c r="D777" s="2373"/>
      <c r="E777" s="835"/>
      <c r="F777" s="835"/>
      <c r="G777" s="835"/>
      <c r="H777" s="1297"/>
      <c r="I777" s="407"/>
      <c r="J777" s="407"/>
      <c r="K777" s="407"/>
      <c r="L777" s="837"/>
    </row>
    <row r="778" spans="2:12" ht="13.5" thickBot="1">
      <c r="B778" s="566"/>
      <c r="C778" s="566"/>
      <c r="D778" s="2371"/>
      <c r="E778" s="835"/>
      <c r="F778" s="835"/>
      <c r="G778" s="835"/>
      <c r="H778" s="1297"/>
      <c r="I778" s="407"/>
      <c r="J778" s="407"/>
      <c r="K778" s="407"/>
      <c r="L778" s="837"/>
    </row>
    <row r="779" spans="2:12" s="1534" customFormat="1" ht="50.45" thickBot="1">
      <c r="B779" s="2537"/>
      <c r="C779" s="2537"/>
      <c r="D779" s="1527" t="s">
        <v>5542</v>
      </c>
      <c r="E779" s="1527"/>
      <c r="F779" s="1505"/>
      <c r="G779" s="1505"/>
      <c r="H779" s="1533"/>
      <c r="I779" s="1506"/>
      <c r="J779" s="1529"/>
      <c r="K779" s="1530">
        <f>SUM(G781:G784)</f>
        <v>26</v>
      </c>
      <c r="L779" s="2320" t="s">
        <v>316</v>
      </c>
    </row>
    <row r="780" spans="2:12">
      <c r="B780" s="566"/>
      <c r="C780" s="566"/>
      <c r="D780" s="2373" t="s">
        <v>13774</v>
      </c>
      <c r="E780" s="835" t="s">
        <v>13205</v>
      </c>
      <c r="F780" s="835"/>
      <c r="G780" s="835" t="s">
        <v>6222</v>
      </c>
      <c r="H780" s="1297"/>
      <c r="I780" s="407"/>
      <c r="J780" s="407"/>
      <c r="K780" s="407"/>
      <c r="L780" s="837"/>
    </row>
    <row r="781" spans="2:12">
      <c r="B781" s="566"/>
      <c r="C781" s="566"/>
      <c r="D781" s="2373" t="s">
        <v>13812</v>
      </c>
      <c r="E781" s="835" t="s">
        <v>13811</v>
      </c>
      <c r="F781" s="835"/>
      <c r="G781" s="835">
        <v>4</v>
      </c>
      <c r="H781" s="1297"/>
      <c r="I781" s="407"/>
      <c r="J781" s="407"/>
      <c r="K781" s="407"/>
      <c r="L781" s="837"/>
    </row>
    <row r="782" spans="2:12">
      <c r="B782" s="566"/>
      <c r="C782" s="566"/>
      <c r="D782" s="2373"/>
      <c r="E782" s="835" t="s">
        <v>13499</v>
      </c>
      <c r="F782" s="835"/>
      <c r="G782" s="835">
        <v>11</v>
      </c>
      <c r="H782" s="1297"/>
      <c r="I782" s="407"/>
      <c r="J782" s="407"/>
      <c r="K782" s="407"/>
      <c r="L782" s="837"/>
    </row>
    <row r="783" spans="2:12">
      <c r="B783" s="566"/>
      <c r="C783" s="566"/>
      <c r="D783" s="2373"/>
      <c r="E783" s="835" t="s">
        <v>13500</v>
      </c>
      <c r="F783" s="835"/>
      <c r="G783" s="835">
        <v>11</v>
      </c>
      <c r="H783" s="1297"/>
      <c r="I783" s="407"/>
      <c r="J783" s="407"/>
      <c r="K783" s="407"/>
      <c r="L783" s="837"/>
    </row>
    <row r="784" spans="2:12" ht="13.5" thickBot="1">
      <c r="B784" s="566"/>
      <c r="C784" s="566"/>
      <c r="D784" s="2373"/>
      <c r="E784" s="835"/>
      <c r="F784" s="835"/>
      <c r="G784" s="835"/>
      <c r="H784" s="1297"/>
      <c r="I784" s="407"/>
      <c r="J784" s="407"/>
      <c r="K784" s="407"/>
      <c r="L784" s="837"/>
    </row>
    <row r="785" spans="2:12" s="1534" customFormat="1" ht="50.45" thickBot="1">
      <c r="B785" s="2537"/>
      <c r="C785" s="2537"/>
      <c r="D785" s="1527" t="s">
        <v>14076</v>
      </c>
      <c r="E785" s="1527"/>
      <c r="F785" s="1505"/>
      <c r="G785" s="1505"/>
      <c r="H785" s="1533"/>
      <c r="I785" s="1506"/>
      <c r="J785" s="1529"/>
      <c r="K785" s="1530">
        <f>SUM(G787:G788)</f>
        <v>15</v>
      </c>
      <c r="L785" s="2320" t="s">
        <v>316</v>
      </c>
    </row>
    <row r="786" spans="2:12">
      <c r="B786" s="566"/>
      <c r="C786" s="566"/>
      <c r="D786" s="2373" t="s">
        <v>13774</v>
      </c>
      <c r="E786" s="835" t="s">
        <v>13205</v>
      </c>
      <c r="F786" s="835"/>
      <c r="G786" s="835" t="s">
        <v>6222</v>
      </c>
      <c r="H786" s="1297"/>
      <c r="I786" s="407"/>
      <c r="J786" s="407"/>
      <c r="K786" s="407"/>
      <c r="L786" s="837"/>
    </row>
    <row r="787" spans="2:12">
      <c r="B787" s="566"/>
      <c r="C787" s="566"/>
      <c r="D787" s="2373" t="s">
        <v>13812</v>
      </c>
      <c r="E787" s="835" t="s">
        <v>13811</v>
      </c>
      <c r="F787" s="835"/>
      <c r="G787" s="835">
        <v>13</v>
      </c>
      <c r="H787" s="1297"/>
      <c r="I787" s="407"/>
      <c r="J787" s="407"/>
      <c r="K787" s="407"/>
      <c r="L787" s="837"/>
    </row>
    <row r="788" spans="2:12">
      <c r="B788" s="566"/>
      <c r="C788" s="566"/>
      <c r="D788" s="2373"/>
      <c r="E788" s="835" t="s">
        <v>13499</v>
      </c>
      <c r="F788" s="835"/>
      <c r="G788" s="835">
        <v>2</v>
      </c>
      <c r="H788" s="1297"/>
      <c r="I788" s="407"/>
      <c r="J788" s="407"/>
      <c r="K788" s="407"/>
      <c r="L788" s="837"/>
    </row>
    <row r="789" spans="2:12" ht="13.5" thickBot="1">
      <c r="B789" s="566"/>
      <c r="C789" s="566"/>
      <c r="D789" s="2373"/>
      <c r="E789" s="835"/>
      <c r="F789" s="835"/>
      <c r="G789" s="835"/>
      <c r="H789" s="1297"/>
      <c r="I789" s="407"/>
      <c r="J789" s="407"/>
      <c r="K789" s="407"/>
      <c r="L789" s="837"/>
    </row>
    <row r="790" spans="2:12" ht="50.45" thickBot="1">
      <c r="B790" s="1515"/>
      <c r="C790" s="1515"/>
      <c r="D790" s="1527" t="s">
        <v>14077</v>
      </c>
      <c r="E790" s="1527"/>
      <c r="F790" s="1505"/>
      <c r="G790" s="1505"/>
      <c r="H790" s="1533"/>
      <c r="I790" s="1506"/>
      <c r="J790" s="1529"/>
      <c r="K790" s="1530">
        <f>SUM(G792:G793)</f>
        <v>2</v>
      </c>
      <c r="L790" s="2320" t="s">
        <v>316</v>
      </c>
    </row>
    <row r="791" spans="2:12">
      <c r="B791" s="1515"/>
      <c r="C791" s="1515"/>
      <c r="D791" s="2373" t="s">
        <v>13774</v>
      </c>
      <c r="E791" s="835" t="s">
        <v>13205</v>
      </c>
      <c r="F791" s="835"/>
      <c r="G791" s="835" t="s">
        <v>6222</v>
      </c>
      <c r="H791" s="1297"/>
      <c r="I791" s="407"/>
      <c r="J791" s="407"/>
      <c r="K791" s="407"/>
      <c r="L791" s="837"/>
    </row>
    <row r="792" spans="2:12">
      <c r="B792" s="1515"/>
      <c r="C792" s="1515"/>
      <c r="D792" s="2374" t="s">
        <v>13812</v>
      </c>
      <c r="E792" s="835" t="s">
        <v>13500</v>
      </c>
      <c r="F792" s="839"/>
      <c r="G792" s="839">
        <v>2</v>
      </c>
      <c r="H792" s="1501"/>
      <c r="I792" s="847"/>
      <c r="J792" s="407"/>
      <c r="K792" s="401"/>
      <c r="L792" s="887"/>
    </row>
    <row r="793" spans="2:12" ht="13.5" thickBot="1">
      <c r="B793" s="1515"/>
      <c r="C793" s="1515"/>
      <c r="D793" s="2374"/>
      <c r="E793" s="835"/>
      <c r="F793" s="839"/>
      <c r="G793" s="839"/>
      <c r="H793" s="1501"/>
      <c r="I793" s="847"/>
      <c r="J793" s="407"/>
      <c r="K793" s="401"/>
      <c r="L793" s="887"/>
    </row>
    <row r="794" spans="2:12" ht="50.45" thickBot="1">
      <c r="B794" s="2537"/>
      <c r="C794" s="2537"/>
      <c r="D794" s="1527" t="s">
        <v>5550</v>
      </c>
      <c r="E794" s="1527"/>
      <c r="F794" s="1505"/>
      <c r="G794" s="1505"/>
      <c r="H794" s="1533"/>
      <c r="I794" s="1506"/>
      <c r="J794" s="1529"/>
      <c r="K794" s="1530">
        <f>SUM(G796:G797)</f>
        <v>2</v>
      </c>
      <c r="L794" s="2320" t="s">
        <v>316</v>
      </c>
    </row>
    <row r="795" spans="2:12">
      <c r="B795" s="566"/>
      <c r="C795" s="566"/>
      <c r="D795" s="2373" t="s">
        <v>13774</v>
      </c>
      <c r="E795" s="835" t="s">
        <v>13205</v>
      </c>
      <c r="F795" s="835"/>
      <c r="G795" s="835" t="s">
        <v>6222</v>
      </c>
      <c r="H795" s="1297"/>
      <c r="I795" s="407"/>
      <c r="J795" s="407"/>
      <c r="K795" s="407"/>
      <c r="L795" s="837"/>
    </row>
    <row r="796" spans="2:12">
      <c r="B796" s="566"/>
      <c r="C796" s="566"/>
      <c r="D796" s="2373" t="s">
        <v>13812</v>
      </c>
      <c r="E796" s="835" t="s">
        <v>13811</v>
      </c>
      <c r="F796" s="835"/>
      <c r="G796" s="835">
        <v>1</v>
      </c>
      <c r="H796" s="1297"/>
      <c r="I796" s="407"/>
      <c r="J796" s="407"/>
      <c r="K796" s="407"/>
      <c r="L796" s="837"/>
    </row>
    <row r="797" spans="2:12">
      <c r="B797" s="1515"/>
      <c r="C797" s="1515"/>
      <c r="D797" s="2374"/>
      <c r="E797" s="835" t="s">
        <v>13499</v>
      </c>
      <c r="F797" s="839"/>
      <c r="G797" s="839">
        <v>1</v>
      </c>
      <c r="H797" s="1501"/>
      <c r="I797" s="847"/>
      <c r="J797" s="407"/>
      <c r="K797" s="401"/>
      <c r="L797" s="887"/>
    </row>
    <row r="798" spans="2:12" ht="13.5" thickBot="1">
      <c r="B798" s="1515"/>
      <c r="C798" s="1515"/>
      <c r="D798" s="2374"/>
      <c r="E798" s="835"/>
      <c r="F798" s="839"/>
      <c r="G798" s="839"/>
      <c r="H798" s="1501"/>
      <c r="I798" s="847"/>
      <c r="J798" s="407"/>
      <c r="K798" s="401"/>
      <c r="L798" s="887"/>
    </row>
    <row r="799" spans="2:12" ht="50.45" thickBot="1">
      <c r="B799" s="2537"/>
      <c r="C799" s="2537"/>
      <c r="D799" s="1527" t="s">
        <v>5553</v>
      </c>
      <c r="E799" s="1527"/>
      <c r="F799" s="1505"/>
      <c r="G799" s="1505"/>
      <c r="H799" s="1533"/>
      <c r="I799" s="1506"/>
      <c r="J799" s="1529"/>
      <c r="K799" s="1530">
        <f>SUM(G801:G801)</f>
        <v>15</v>
      </c>
      <c r="L799" s="2320" t="s">
        <v>316</v>
      </c>
    </row>
    <row r="800" spans="2:12">
      <c r="B800" s="566"/>
      <c r="C800" s="566"/>
      <c r="D800" s="2373" t="s">
        <v>13774</v>
      </c>
      <c r="E800" s="835" t="s">
        <v>13205</v>
      </c>
      <c r="F800" s="835"/>
      <c r="G800" s="835" t="s">
        <v>6222</v>
      </c>
      <c r="H800" s="1297"/>
      <c r="I800" s="407"/>
      <c r="J800" s="407"/>
      <c r="K800" s="407"/>
      <c r="L800" s="837"/>
    </row>
    <row r="801" spans="2:12">
      <c r="B801" s="566"/>
      <c r="C801" s="566"/>
      <c r="D801" s="2373" t="s">
        <v>13812</v>
      </c>
      <c r="E801" s="835" t="s">
        <v>13811</v>
      </c>
      <c r="F801" s="835"/>
      <c r="G801" s="835">
        <v>15</v>
      </c>
      <c r="H801" s="1297"/>
      <c r="I801" s="407"/>
      <c r="J801" s="407"/>
      <c r="K801" s="407"/>
      <c r="L801" s="837"/>
    </row>
    <row r="802" spans="2:12">
      <c r="B802" s="566"/>
      <c r="C802" s="566"/>
      <c r="D802" s="2373"/>
      <c r="E802" s="835"/>
      <c r="F802" s="835"/>
      <c r="G802" s="835"/>
      <c r="H802" s="1297"/>
      <c r="I802" s="407"/>
      <c r="J802" s="407"/>
      <c r="K802" s="407"/>
      <c r="L802" s="837"/>
    </row>
    <row r="803" spans="2:12" ht="13.5" thickBot="1">
      <c r="B803" s="1515"/>
      <c r="C803" s="1515"/>
      <c r="D803" s="2374"/>
      <c r="E803" s="835"/>
      <c r="F803" s="839"/>
      <c r="G803" s="839"/>
      <c r="H803" s="1501"/>
      <c r="I803" s="847"/>
      <c r="J803" s="407"/>
      <c r="K803" s="401"/>
      <c r="L803" s="887"/>
    </row>
    <row r="804" spans="2:12" ht="50.45" thickBot="1">
      <c r="B804" s="2537"/>
      <c r="C804" s="2537"/>
      <c r="D804" s="1527" t="s">
        <v>3194</v>
      </c>
      <c r="E804" s="1527"/>
      <c r="F804" s="1505"/>
      <c r="G804" s="1505"/>
      <c r="H804" s="1533"/>
      <c r="I804" s="1506"/>
      <c r="J804" s="1529"/>
      <c r="K804" s="1530">
        <f>SUM(G806:G806)</f>
        <v>51</v>
      </c>
      <c r="L804" s="887"/>
    </row>
    <row r="805" spans="2:12">
      <c r="B805" s="566"/>
      <c r="C805" s="566"/>
      <c r="D805" s="2373" t="s">
        <v>13774</v>
      </c>
      <c r="E805" s="835" t="s">
        <v>13205</v>
      </c>
      <c r="F805" s="835"/>
      <c r="G805" s="835" t="s">
        <v>6222</v>
      </c>
      <c r="H805" s="1297"/>
      <c r="I805" s="407"/>
      <c r="J805" s="407"/>
      <c r="K805" s="407"/>
      <c r="L805" s="887"/>
    </row>
    <row r="806" spans="2:12">
      <c r="B806" s="1515"/>
      <c r="C806" s="1515"/>
      <c r="D806" s="2374" t="s">
        <v>13812</v>
      </c>
      <c r="E806" s="835" t="s">
        <v>13499</v>
      </c>
      <c r="F806" s="839"/>
      <c r="G806" s="839">
        <v>51</v>
      </c>
      <c r="H806" s="1501"/>
      <c r="I806" s="847"/>
      <c r="J806" s="407"/>
      <c r="K806" s="401"/>
      <c r="L806" s="887"/>
    </row>
    <row r="807" spans="2:12">
      <c r="B807" s="1515"/>
      <c r="C807" s="1515"/>
      <c r="D807" s="2374"/>
      <c r="E807" s="835"/>
      <c r="F807" s="839"/>
      <c r="G807" s="839"/>
      <c r="H807" s="1501"/>
      <c r="I807" s="847"/>
      <c r="J807" s="407"/>
      <c r="K807" s="401"/>
      <c r="L807" s="887"/>
    </row>
    <row r="808" spans="2:12" ht="13.5" thickBot="1">
      <c r="B808" s="1515"/>
      <c r="C808" s="1515"/>
      <c r="D808" s="2374"/>
      <c r="E808" s="835"/>
      <c r="F808" s="839"/>
      <c r="G808" s="839"/>
      <c r="H808" s="1501"/>
      <c r="I808" s="847"/>
      <c r="J808" s="407"/>
      <c r="K808" s="401"/>
      <c r="L808" s="887"/>
    </row>
    <row r="809" spans="2:12" s="2182" customFormat="1" ht="25.5" thickBot="1">
      <c r="B809" s="2538"/>
      <c r="C809" s="2538"/>
      <c r="D809" s="2177" t="s">
        <v>14078</v>
      </c>
      <c r="E809" s="2177"/>
      <c r="F809" s="2169"/>
      <c r="G809" s="2169"/>
      <c r="H809" s="2181"/>
      <c r="I809" s="2173"/>
      <c r="J809" s="2179"/>
      <c r="K809" s="2180">
        <f>SUM(G811:G811)</f>
        <v>183.68</v>
      </c>
      <c r="L809" s="2321" t="s">
        <v>347</v>
      </c>
    </row>
    <row r="810" spans="2:12">
      <c r="B810" s="566"/>
      <c r="C810" s="566"/>
      <c r="D810" s="2372" t="s">
        <v>13774</v>
      </c>
      <c r="E810" s="835" t="s">
        <v>13205</v>
      </c>
      <c r="F810" s="835"/>
      <c r="G810" s="835" t="s">
        <v>6222</v>
      </c>
      <c r="H810" s="1297"/>
      <c r="I810" s="407"/>
      <c r="J810" s="407"/>
      <c r="K810" s="407"/>
      <c r="L810" s="837"/>
    </row>
    <row r="811" spans="2:12">
      <c r="B811" s="566"/>
      <c r="C811" s="566"/>
      <c r="D811" s="2372" t="s">
        <v>13812</v>
      </c>
      <c r="E811" s="835" t="s">
        <v>13500</v>
      </c>
      <c r="F811" s="835"/>
      <c r="G811" s="835">
        <v>183.68</v>
      </c>
      <c r="H811" s="1297"/>
      <c r="I811" s="407"/>
      <c r="J811" s="407"/>
      <c r="K811" s="407"/>
      <c r="L811" s="837"/>
    </row>
    <row r="812" spans="2:12" ht="13.5" thickBot="1">
      <c r="B812" s="566"/>
      <c r="C812" s="566"/>
      <c r="D812" s="2372"/>
      <c r="E812" s="835"/>
      <c r="F812" s="835"/>
      <c r="G812" s="835"/>
      <c r="H812" s="1297"/>
      <c r="I812" s="407"/>
      <c r="J812" s="407"/>
      <c r="K812" s="407"/>
      <c r="L812" s="837"/>
    </row>
    <row r="813" spans="2:12" s="2182" customFormat="1" ht="25.5" thickBot="1">
      <c r="B813" s="2538"/>
      <c r="C813" s="2538"/>
      <c r="D813" s="2177" t="s">
        <v>14079</v>
      </c>
      <c r="E813" s="2177"/>
      <c r="F813" s="2169"/>
      <c r="G813" s="2169"/>
      <c r="H813" s="2181"/>
      <c r="I813" s="2173"/>
      <c r="J813" s="2179"/>
      <c r="K813" s="2180">
        <f>SUM(G815:G817)</f>
        <v>13</v>
      </c>
      <c r="L813" s="2321" t="s">
        <v>347</v>
      </c>
    </row>
    <row r="814" spans="2:12">
      <c r="B814" s="566"/>
      <c r="C814" s="566"/>
      <c r="D814" s="2372" t="s">
        <v>13774</v>
      </c>
      <c r="E814" s="835" t="s">
        <v>13205</v>
      </c>
      <c r="F814" s="835"/>
      <c r="G814" s="835" t="s">
        <v>6222</v>
      </c>
      <c r="H814" s="1297"/>
      <c r="I814" s="407"/>
      <c r="J814" s="407"/>
      <c r="K814" s="407"/>
      <c r="L814" s="837"/>
    </row>
    <row r="815" spans="2:12">
      <c r="B815" s="566"/>
      <c r="C815" s="566"/>
      <c r="D815" s="2372" t="s">
        <v>13812</v>
      </c>
      <c r="E815" s="835" t="s">
        <v>13811</v>
      </c>
      <c r="F815" s="835"/>
      <c r="G815" s="407">
        <v>5</v>
      </c>
      <c r="H815" s="1297"/>
      <c r="I815" s="407"/>
      <c r="J815" s="407"/>
      <c r="K815" s="407"/>
      <c r="L815" s="837"/>
    </row>
    <row r="816" spans="2:12">
      <c r="B816" s="566"/>
      <c r="C816" s="566"/>
      <c r="D816" s="2372"/>
      <c r="E816" s="835" t="s">
        <v>13499</v>
      </c>
      <c r="F816" s="835"/>
      <c r="G816" s="841">
        <v>4</v>
      </c>
      <c r="H816" s="1297"/>
      <c r="I816" s="407"/>
      <c r="J816" s="407"/>
      <c r="K816" s="841"/>
      <c r="L816" s="837"/>
    </row>
    <row r="817" spans="2:12">
      <c r="B817" s="566"/>
      <c r="C817" s="566"/>
      <c r="D817" s="2372"/>
      <c r="E817" s="835" t="s">
        <v>13500</v>
      </c>
      <c r="F817" s="835"/>
      <c r="G817" s="841">
        <v>4</v>
      </c>
      <c r="H817" s="1297"/>
      <c r="I817" s="407"/>
      <c r="J817" s="407"/>
      <c r="K817" s="841"/>
      <c r="L817" s="837"/>
    </row>
    <row r="818" spans="2:12">
      <c r="B818" s="566"/>
      <c r="C818" s="566"/>
      <c r="D818" s="2372"/>
      <c r="E818" s="835"/>
      <c r="F818" s="835"/>
      <c r="G818" s="835"/>
      <c r="H818" s="1297"/>
      <c r="I818" s="407"/>
      <c r="J818" s="407"/>
      <c r="K818" s="841"/>
      <c r="L818" s="837"/>
    </row>
    <row r="819" spans="2:12" ht="13.5" thickBot="1">
      <c r="B819" s="566"/>
      <c r="C819" s="566"/>
      <c r="D819" s="2372"/>
      <c r="E819" s="835"/>
      <c r="F819" s="835"/>
      <c r="G819" s="835"/>
      <c r="H819" s="1297"/>
      <c r="I819" s="407"/>
      <c r="J819" s="407"/>
      <c r="K819" s="841"/>
      <c r="L819" s="837"/>
    </row>
    <row r="820" spans="2:12" s="2369" customFormat="1" ht="25.5" thickBot="1">
      <c r="B820" s="2539"/>
      <c r="C820" s="2539"/>
      <c r="D820" s="2365" t="s">
        <v>14080</v>
      </c>
      <c r="E820" s="2365"/>
      <c r="F820" s="2323"/>
      <c r="G820" s="2323"/>
      <c r="H820" s="2366"/>
      <c r="I820" s="2324"/>
      <c r="J820" s="2367"/>
      <c r="K820" s="2368">
        <f>SUM(G822:G824)</f>
        <v>156</v>
      </c>
      <c r="L820" s="2326" t="s">
        <v>347</v>
      </c>
    </row>
    <row r="821" spans="2:12">
      <c r="B821" s="566"/>
      <c r="C821" s="566"/>
      <c r="D821" s="2372" t="s">
        <v>13774</v>
      </c>
      <c r="E821" s="835" t="s">
        <v>13205</v>
      </c>
      <c r="F821" s="835"/>
      <c r="G821" s="835" t="s">
        <v>6222</v>
      </c>
      <c r="H821" s="1297"/>
      <c r="I821" s="407"/>
      <c r="J821" s="407"/>
      <c r="K821" s="407"/>
      <c r="L821" s="837"/>
    </row>
    <row r="822" spans="2:12">
      <c r="B822" s="566"/>
      <c r="C822" s="566"/>
      <c r="D822" s="2372" t="s">
        <v>13812</v>
      </c>
      <c r="E822" s="835" t="s">
        <v>13811</v>
      </c>
      <c r="F822" s="835"/>
      <c r="G822" s="835">
        <v>44</v>
      </c>
      <c r="H822" s="1297"/>
      <c r="I822" s="407"/>
      <c r="J822" s="407"/>
      <c r="K822" s="407"/>
      <c r="L822" s="837"/>
    </row>
    <row r="823" spans="2:12">
      <c r="B823" s="566"/>
      <c r="C823" s="566"/>
      <c r="D823" s="2372"/>
      <c r="E823" s="835" t="s">
        <v>13499</v>
      </c>
      <c r="F823" s="835"/>
      <c r="G823" s="835">
        <v>49</v>
      </c>
      <c r="H823" s="1297"/>
      <c r="I823" s="407"/>
      <c r="J823" s="407"/>
      <c r="K823" s="841"/>
      <c r="L823" s="837"/>
    </row>
    <row r="824" spans="2:12">
      <c r="B824" s="566"/>
      <c r="C824" s="566"/>
      <c r="D824" s="2372"/>
      <c r="E824" s="835" t="s">
        <v>13500</v>
      </c>
      <c r="F824" s="835"/>
      <c r="G824" s="835">
        <v>63</v>
      </c>
      <c r="H824" s="1297"/>
      <c r="I824" s="407"/>
      <c r="J824" s="407"/>
      <c r="K824" s="841"/>
      <c r="L824" s="837"/>
    </row>
    <row r="825" spans="2:12" s="1271" customFormat="1" ht="13.5" thickBot="1">
      <c r="B825" s="2526" t="s">
        <v>1546</v>
      </c>
      <c r="C825" s="2527"/>
      <c r="D825" s="2375" t="s">
        <v>5565</v>
      </c>
      <c r="E825" s="1497"/>
      <c r="F825" s="1497"/>
      <c r="G825" s="1498"/>
      <c r="H825" s="1498"/>
      <c r="I825" s="1509"/>
      <c r="J825" s="1509"/>
      <c r="K825" s="1499"/>
      <c r="L825" s="1512"/>
    </row>
    <row r="826" spans="2:12" s="1534" customFormat="1" ht="25.5" thickBot="1">
      <c r="B826" s="2537"/>
      <c r="C826" s="2537"/>
      <c r="D826" s="2370" t="s">
        <v>12335</v>
      </c>
      <c r="E826" s="1527"/>
      <c r="F826" s="1505"/>
      <c r="G826" s="1505"/>
      <c r="H826" s="1533"/>
      <c r="I826" s="1506"/>
      <c r="J826" s="1529"/>
      <c r="K826" s="1530">
        <f>SUM(G827:G830)</f>
        <v>21</v>
      </c>
      <c r="L826" s="2320" t="s">
        <v>316</v>
      </c>
    </row>
    <row r="827" spans="2:12">
      <c r="B827" s="566"/>
      <c r="C827" s="566"/>
      <c r="D827" s="2373" t="s">
        <v>13774</v>
      </c>
      <c r="E827" s="835" t="s">
        <v>13205</v>
      </c>
      <c r="F827" s="835"/>
      <c r="G827" s="835" t="s">
        <v>6222</v>
      </c>
      <c r="H827" s="1297"/>
      <c r="I827" s="407"/>
      <c r="J827" s="407"/>
      <c r="K827" s="407"/>
      <c r="L827" s="837"/>
    </row>
    <row r="828" spans="2:12">
      <c r="B828" s="566"/>
      <c r="C828" s="566"/>
      <c r="D828" s="2373" t="s">
        <v>13812</v>
      </c>
      <c r="E828" s="835" t="s">
        <v>13811</v>
      </c>
      <c r="F828" s="835"/>
      <c r="G828" s="835">
        <v>5</v>
      </c>
      <c r="H828" s="1297"/>
      <c r="I828" s="407"/>
      <c r="J828" s="407"/>
      <c r="K828" s="407"/>
      <c r="L828" s="837"/>
    </row>
    <row r="829" spans="2:12">
      <c r="B829" s="566"/>
      <c r="C829" s="566"/>
      <c r="D829" s="2373"/>
      <c r="E829" s="835" t="s">
        <v>13499</v>
      </c>
      <c r="F829" s="835"/>
      <c r="G829" s="835">
        <v>8</v>
      </c>
      <c r="H829" s="1297"/>
      <c r="I829" s="407"/>
      <c r="J829" s="407"/>
      <c r="K829" s="407"/>
      <c r="L829" s="837"/>
    </row>
    <row r="830" spans="2:12" ht="13.5" thickBot="1">
      <c r="B830" s="566"/>
      <c r="C830" s="566"/>
      <c r="D830" s="97"/>
      <c r="E830" s="835" t="s">
        <v>13500</v>
      </c>
      <c r="F830" s="835"/>
      <c r="G830" s="835">
        <v>8</v>
      </c>
      <c r="H830" s="1297"/>
      <c r="I830" s="407"/>
      <c r="J830" s="407"/>
      <c r="K830" s="407"/>
      <c r="L830" s="837"/>
    </row>
    <row r="831" spans="2:12" s="1534" customFormat="1" ht="13.5" thickBot="1">
      <c r="B831" s="2537"/>
      <c r="C831" s="2537"/>
      <c r="D831" s="2370" t="s">
        <v>14081</v>
      </c>
      <c r="E831" s="1527"/>
      <c r="F831" s="1505"/>
      <c r="G831" s="1505"/>
      <c r="H831" s="1533"/>
      <c r="I831" s="1506"/>
      <c r="J831" s="1529"/>
      <c r="K831" s="1530">
        <f>SUM(G832:G835)</f>
        <v>10</v>
      </c>
      <c r="L831" s="2320" t="s">
        <v>316</v>
      </c>
    </row>
    <row r="832" spans="2:12">
      <c r="B832" s="566"/>
      <c r="C832" s="566"/>
      <c r="D832" s="2373" t="s">
        <v>13774</v>
      </c>
      <c r="E832" s="835" t="s">
        <v>13205</v>
      </c>
      <c r="F832" s="835"/>
      <c r="G832" s="835" t="s">
        <v>6222</v>
      </c>
      <c r="H832" s="1297"/>
      <c r="I832" s="407"/>
      <c r="J832" s="407"/>
      <c r="K832" s="407"/>
      <c r="L832" s="837"/>
    </row>
    <row r="833" spans="2:13">
      <c r="B833" s="566"/>
      <c r="C833" s="566"/>
      <c r="D833" s="2373" t="s">
        <v>13812</v>
      </c>
      <c r="E833" s="835" t="s">
        <v>13811</v>
      </c>
      <c r="F833" s="835"/>
      <c r="G833" s="835">
        <v>7</v>
      </c>
      <c r="H833" s="1297"/>
      <c r="I833" s="407"/>
      <c r="J833" s="407"/>
      <c r="K833" s="407"/>
      <c r="L833" s="837"/>
    </row>
    <row r="834" spans="2:13">
      <c r="B834" s="566"/>
      <c r="C834" s="566"/>
      <c r="D834" s="2373"/>
      <c r="E834" s="835" t="s">
        <v>14082</v>
      </c>
      <c r="F834" s="835"/>
      <c r="G834" s="835">
        <v>3</v>
      </c>
      <c r="H834" s="1297"/>
      <c r="I834" s="407"/>
      <c r="J834" s="407"/>
      <c r="K834" s="407"/>
      <c r="L834" s="837"/>
    </row>
    <row r="835" spans="2:13" ht="13.5" thickBot="1">
      <c r="B835" s="566"/>
      <c r="C835" s="566"/>
      <c r="D835" s="2373"/>
      <c r="E835" s="835"/>
      <c r="F835" s="835"/>
      <c r="G835" s="835"/>
      <c r="H835" s="1297"/>
      <c r="I835" s="407"/>
      <c r="J835" s="407"/>
      <c r="K835" s="407"/>
      <c r="L835" s="837"/>
    </row>
    <row r="836" spans="2:13" s="1534" customFormat="1" ht="13.5" thickBot="1">
      <c r="B836" s="2537"/>
      <c r="C836" s="2537"/>
      <c r="D836" s="2370" t="s">
        <v>14083</v>
      </c>
      <c r="E836" s="1527"/>
      <c r="F836" s="1505"/>
      <c r="G836" s="1505"/>
      <c r="H836" s="1533"/>
      <c r="I836" s="1506"/>
      <c r="J836" s="1529"/>
      <c r="K836" s="1530">
        <f>SUM(G837:G840)</f>
        <v>8</v>
      </c>
      <c r="L836" s="2320" t="s">
        <v>316</v>
      </c>
    </row>
    <row r="837" spans="2:13">
      <c r="B837" s="566"/>
      <c r="C837" s="566"/>
      <c r="D837" s="2373" t="s">
        <v>13774</v>
      </c>
      <c r="E837" s="835" t="s">
        <v>13205</v>
      </c>
      <c r="F837" s="835"/>
      <c r="G837" s="835" t="s">
        <v>6222</v>
      </c>
      <c r="H837" s="1297"/>
      <c r="I837" s="407"/>
      <c r="J837" s="407"/>
      <c r="K837" s="407"/>
      <c r="L837" s="837"/>
    </row>
    <row r="838" spans="2:13">
      <c r="B838" s="566"/>
      <c r="C838" s="566"/>
      <c r="D838" s="2373" t="s">
        <v>13812</v>
      </c>
      <c r="E838" s="835" t="s">
        <v>13811</v>
      </c>
      <c r="F838" s="835"/>
      <c r="G838" s="835">
        <v>5</v>
      </c>
      <c r="H838" s="1297"/>
      <c r="I838" s="407"/>
      <c r="J838" s="407"/>
      <c r="K838" s="407"/>
      <c r="L838" s="837"/>
    </row>
    <row r="839" spans="2:13">
      <c r="B839" s="566"/>
      <c r="C839" s="566"/>
      <c r="D839" s="2373"/>
      <c r="E839" s="835" t="s">
        <v>13499</v>
      </c>
      <c r="F839" s="835"/>
      <c r="G839" s="835">
        <v>2</v>
      </c>
      <c r="H839" s="1297"/>
      <c r="I839" s="407"/>
      <c r="J839" s="407"/>
      <c r="K839" s="407"/>
      <c r="L839" s="837"/>
    </row>
    <row r="840" spans="2:13">
      <c r="B840" s="566"/>
      <c r="C840" s="566"/>
      <c r="D840" s="2373"/>
      <c r="E840" s="835" t="s">
        <v>13500</v>
      </c>
      <c r="F840" s="835"/>
      <c r="G840" s="835">
        <v>1</v>
      </c>
      <c r="H840" s="1297"/>
      <c r="I840" s="407"/>
      <c r="J840" s="407"/>
      <c r="K840" s="407"/>
      <c r="L840" s="837"/>
    </row>
    <row r="841" spans="2:13">
      <c r="B841" s="566"/>
      <c r="C841" s="566"/>
      <c r="D841" s="2372"/>
      <c r="E841" s="835"/>
      <c r="F841" s="835"/>
      <c r="G841" s="835"/>
      <c r="H841" s="1297"/>
      <c r="I841" s="407"/>
      <c r="J841" s="407"/>
      <c r="K841" s="407"/>
      <c r="L841" s="837"/>
    </row>
    <row r="842" spans="2:13" s="1271" customFormat="1" ht="13.5" thickBot="1">
      <c r="B842" s="2526" t="s">
        <v>1556</v>
      </c>
      <c r="C842" s="2527"/>
      <c r="D842" s="2315" t="s">
        <v>5581</v>
      </c>
      <c r="E842" s="1497"/>
      <c r="F842" s="1497"/>
      <c r="G842" s="1498"/>
      <c r="H842" s="1498"/>
      <c r="I842" s="1509"/>
      <c r="J842" s="1509"/>
      <c r="K842" s="1499"/>
      <c r="L842" s="1512"/>
    </row>
    <row r="843" spans="2:13" s="2182" customFormat="1" ht="13.5" thickBot="1">
      <c r="B843" s="2538"/>
      <c r="C843" s="2538"/>
      <c r="D843" s="2376" t="s">
        <v>14084</v>
      </c>
      <c r="E843" s="2177"/>
      <c r="F843" s="2169"/>
      <c r="G843" s="2169"/>
      <c r="H843" s="2181"/>
      <c r="I843" s="2173"/>
      <c r="J843" s="2179"/>
      <c r="K843" s="2180">
        <f>SUM(G845:G849)</f>
        <v>327</v>
      </c>
      <c r="L843" s="2321" t="s">
        <v>316</v>
      </c>
      <c r="M843" s="2182" t="s">
        <v>14085</v>
      </c>
    </row>
    <row r="844" spans="2:13">
      <c r="B844" s="566"/>
      <c r="C844" s="566"/>
      <c r="D844" s="2373" t="s">
        <v>13774</v>
      </c>
      <c r="E844" s="835" t="s">
        <v>13205</v>
      </c>
      <c r="F844" s="835"/>
      <c r="G844" s="835" t="s">
        <v>6222</v>
      </c>
      <c r="H844" s="1297"/>
      <c r="I844" s="407"/>
      <c r="J844" s="407"/>
      <c r="K844" s="407"/>
      <c r="L844" s="837"/>
    </row>
    <row r="845" spans="2:13">
      <c r="B845" s="566"/>
      <c r="C845" s="566"/>
      <c r="D845" s="2373" t="s">
        <v>14086</v>
      </c>
      <c r="E845" s="835" t="s">
        <v>13499</v>
      </c>
      <c r="F845" s="835"/>
      <c r="G845" s="835">
        <v>150</v>
      </c>
      <c r="H845" s="1297"/>
      <c r="I845" s="407"/>
      <c r="J845" s="407"/>
      <c r="K845" s="407"/>
      <c r="L845" s="837"/>
    </row>
    <row r="846" spans="2:13">
      <c r="B846" s="566"/>
      <c r="C846" s="566"/>
      <c r="D846" s="2373" t="s">
        <v>13813</v>
      </c>
      <c r="E846" s="835" t="s">
        <v>13499</v>
      </c>
      <c r="F846" s="835"/>
      <c r="G846" s="835">
        <v>4</v>
      </c>
      <c r="H846" s="1297"/>
      <c r="I846" s="407"/>
      <c r="J846" s="407"/>
      <c r="K846" s="407"/>
      <c r="L846" s="837"/>
    </row>
    <row r="847" spans="2:13">
      <c r="B847" s="566"/>
      <c r="C847" s="566"/>
      <c r="D847" s="2373"/>
      <c r="E847" s="835" t="s">
        <v>13500</v>
      </c>
      <c r="F847" s="835"/>
      <c r="G847" s="835">
        <v>8</v>
      </c>
      <c r="H847" s="1297"/>
      <c r="I847" s="407"/>
      <c r="J847" s="407"/>
      <c r="K847" s="407"/>
      <c r="L847" s="837"/>
    </row>
    <row r="848" spans="2:13">
      <c r="B848" s="566"/>
      <c r="C848" s="566"/>
      <c r="D848" s="2373" t="s">
        <v>14087</v>
      </c>
      <c r="E848" s="835" t="s">
        <v>13499</v>
      </c>
      <c r="F848" s="835"/>
      <c r="G848" s="835">
        <v>64</v>
      </c>
      <c r="H848" s="1297"/>
      <c r="I848" s="407"/>
      <c r="J848" s="407"/>
      <c r="K848" s="407"/>
      <c r="L848" s="837"/>
    </row>
    <row r="849" spans="2:12" ht="13.5" thickBot="1">
      <c r="B849" s="566"/>
      <c r="C849" s="566"/>
      <c r="D849" s="2373" t="s">
        <v>14088</v>
      </c>
      <c r="E849" s="835" t="s">
        <v>14089</v>
      </c>
      <c r="F849" s="835"/>
      <c r="G849" s="835">
        <v>101</v>
      </c>
      <c r="H849" s="1297"/>
      <c r="I849" s="407"/>
      <c r="J849" s="407"/>
      <c r="K849" s="407"/>
      <c r="L849" s="837"/>
    </row>
    <row r="850" spans="2:12" s="2369" customFormat="1" ht="13.5" thickBot="1">
      <c r="B850" s="2539"/>
      <c r="C850" s="2539"/>
      <c r="D850" s="2377" t="s">
        <v>14090</v>
      </c>
      <c r="E850" s="2365"/>
      <c r="F850" s="2323"/>
      <c r="G850" s="2323"/>
      <c r="H850" s="2366"/>
      <c r="I850" s="2324"/>
      <c r="J850" s="2367"/>
      <c r="K850" s="2368">
        <f>SUM(G852:G860)</f>
        <v>202</v>
      </c>
      <c r="L850" s="2326" t="s">
        <v>316</v>
      </c>
    </row>
    <row r="851" spans="2:12">
      <c r="B851" s="566"/>
      <c r="C851" s="566"/>
      <c r="D851" s="2373" t="s">
        <v>13774</v>
      </c>
      <c r="E851" s="835" t="s">
        <v>13205</v>
      </c>
      <c r="F851" s="835"/>
      <c r="G851" s="835" t="s">
        <v>6222</v>
      </c>
      <c r="H851" s="1297"/>
      <c r="I851" s="407"/>
      <c r="J851" s="407"/>
      <c r="K851" s="407"/>
      <c r="L851" s="837"/>
    </row>
    <row r="852" spans="2:12">
      <c r="B852" s="566"/>
      <c r="C852" s="566"/>
      <c r="D852" s="2373" t="s">
        <v>1557</v>
      </c>
      <c r="E852" s="835" t="s">
        <v>13811</v>
      </c>
      <c r="F852" s="835"/>
      <c r="G852" s="835">
        <v>25</v>
      </c>
      <c r="H852" s="1297"/>
      <c r="I852" s="407"/>
      <c r="J852" s="407"/>
      <c r="K852" s="407"/>
      <c r="L852" s="837"/>
    </row>
    <row r="853" spans="2:12">
      <c r="B853" s="566"/>
      <c r="C853" s="566"/>
      <c r="D853" s="2373"/>
      <c r="E853" s="835" t="s">
        <v>13499</v>
      </c>
      <c r="F853" s="835"/>
      <c r="G853" s="835">
        <v>5</v>
      </c>
      <c r="H853" s="1297"/>
      <c r="I853" s="407"/>
      <c r="J853" s="407"/>
      <c r="K853" s="407"/>
      <c r="L853" s="837"/>
    </row>
    <row r="854" spans="2:12">
      <c r="B854" s="1515"/>
      <c r="C854" s="1515"/>
      <c r="D854" s="2374"/>
      <c r="E854" s="835" t="s">
        <v>13500</v>
      </c>
      <c r="F854" s="839"/>
      <c r="G854" s="839">
        <v>8</v>
      </c>
      <c r="H854" s="1501"/>
      <c r="I854" s="847"/>
      <c r="J854" s="407"/>
      <c r="K854" s="401"/>
      <c r="L854" s="887"/>
    </row>
    <row r="855" spans="2:12">
      <c r="B855" s="1515"/>
      <c r="C855" s="1515"/>
      <c r="D855" s="2374" t="s">
        <v>13978</v>
      </c>
      <c r="E855" s="835" t="s">
        <v>13811</v>
      </c>
      <c r="F855" s="839"/>
      <c r="G855" s="839">
        <v>3</v>
      </c>
      <c r="H855" s="1501"/>
      <c r="I855" s="847"/>
      <c r="J855" s="407"/>
      <c r="K855" s="401"/>
      <c r="L855" s="887"/>
    </row>
    <row r="856" spans="2:12">
      <c r="B856" s="1515"/>
      <c r="C856" s="1515"/>
      <c r="D856" s="2374"/>
      <c r="E856" s="835" t="s">
        <v>13499</v>
      </c>
      <c r="F856" s="839"/>
      <c r="G856" s="839">
        <v>1</v>
      </c>
      <c r="H856" s="1501"/>
      <c r="I856" s="847"/>
      <c r="J856" s="407"/>
      <c r="K856" s="401"/>
      <c r="L856" s="887"/>
    </row>
    <row r="857" spans="2:12">
      <c r="B857" s="1515"/>
      <c r="C857" s="1515"/>
      <c r="D857" s="2374"/>
      <c r="E857" s="835" t="s">
        <v>13500</v>
      </c>
      <c r="F857" s="839"/>
      <c r="G857" s="839">
        <v>2</v>
      </c>
      <c r="H857" s="1501"/>
      <c r="I857" s="847"/>
      <c r="J857" s="407"/>
      <c r="K857" s="401"/>
      <c r="L857" s="887"/>
    </row>
    <row r="858" spans="2:12">
      <c r="B858" s="1515"/>
      <c r="C858" s="1515"/>
      <c r="D858" s="2374" t="s">
        <v>13815</v>
      </c>
      <c r="E858" s="835" t="s">
        <v>13811</v>
      </c>
      <c r="F858" s="839"/>
      <c r="G858" s="839">
        <v>49</v>
      </c>
      <c r="H858" s="1501"/>
      <c r="I858" s="847"/>
      <c r="J858" s="407"/>
      <c r="K858" s="401"/>
      <c r="L858" s="887"/>
    </row>
    <row r="859" spans="2:12">
      <c r="B859" s="1515"/>
      <c r="C859" s="1515"/>
      <c r="D859" s="2374"/>
      <c r="E859" s="835" t="s">
        <v>13499</v>
      </c>
      <c r="F859" s="839"/>
      <c r="G859" s="839">
        <v>53</v>
      </c>
      <c r="H859" s="1501"/>
      <c r="I859" s="847"/>
      <c r="J859" s="407"/>
      <c r="K859" s="401"/>
      <c r="L859" s="887"/>
    </row>
    <row r="860" spans="2:12">
      <c r="B860" s="1515"/>
      <c r="C860" s="1515"/>
      <c r="D860" s="2374"/>
      <c r="E860" s="835" t="s">
        <v>13500</v>
      </c>
      <c r="F860" s="839"/>
      <c r="G860" s="839">
        <v>56</v>
      </c>
      <c r="H860" s="1501"/>
      <c r="I860" s="847"/>
      <c r="J860" s="407"/>
      <c r="K860" s="401"/>
      <c r="L860" s="887"/>
    </row>
    <row r="861" spans="2:12" ht="13.5" thickBot="1">
      <c r="B861" s="1515"/>
      <c r="C861" s="1515"/>
      <c r="D861" s="2374"/>
      <c r="E861" s="835"/>
      <c r="F861" s="839"/>
      <c r="G861" s="839"/>
      <c r="H861" s="1501"/>
      <c r="I861" s="847"/>
      <c r="J861" s="407"/>
      <c r="K861" s="401"/>
      <c r="L861" s="887"/>
    </row>
    <row r="862" spans="2:12" s="2182" customFormat="1" ht="13.5" thickBot="1">
      <c r="B862" s="2538"/>
      <c r="C862" s="2538"/>
      <c r="D862" s="2376" t="s">
        <v>14091</v>
      </c>
      <c r="E862" s="2177"/>
      <c r="F862" s="2169"/>
      <c r="G862" s="2169"/>
      <c r="H862" s="2181"/>
      <c r="I862" s="2173"/>
      <c r="J862" s="2179"/>
      <c r="K862" s="2180">
        <f>SUM(G864:G868)</f>
        <v>14</v>
      </c>
      <c r="L862" s="2321" t="s">
        <v>316</v>
      </c>
    </row>
    <row r="863" spans="2:12">
      <c r="B863" s="566"/>
      <c r="C863" s="566"/>
      <c r="D863" s="2373" t="s">
        <v>13774</v>
      </c>
      <c r="E863" s="835" t="s">
        <v>13205</v>
      </c>
      <c r="F863" s="835"/>
      <c r="G863" s="835" t="s">
        <v>6222</v>
      </c>
      <c r="H863" s="1297"/>
      <c r="I863" s="407"/>
      <c r="J863" s="407"/>
      <c r="K863" s="407"/>
      <c r="L863" s="837"/>
    </row>
    <row r="864" spans="2:12">
      <c r="B864" s="566"/>
      <c r="C864" s="566"/>
      <c r="D864" s="2373" t="s">
        <v>1557</v>
      </c>
      <c r="E864" s="835" t="s">
        <v>13811</v>
      </c>
      <c r="F864" s="835"/>
      <c r="G864" s="835">
        <v>6</v>
      </c>
      <c r="H864" s="1297"/>
      <c r="I864" s="407"/>
      <c r="J864" s="407"/>
      <c r="K864" s="407"/>
      <c r="L864" s="837"/>
    </row>
    <row r="865" spans="2:13">
      <c r="B865" s="566"/>
      <c r="C865" s="566"/>
      <c r="D865" s="2373"/>
      <c r="E865" s="835" t="s">
        <v>13499</v>
      </c>
      <c r="F865" s="835"/>
      <c r="G865" s="835">
        <v>4</v>
      </c>
      <c r="H865" s="1297"/>
      <c r="I865" s="407"/>
      <c r="J865" s="407"/>
      <c r="K865" s="407"/>
      <c r="L865" s="837"/>
    </row>
    <row r="866" spans="2:13">
      <c r="B866" s="566"/>
      <c r="C866" s="566"/>
      <c r="D866" s="2373"/>
      <c r="E866" s="835" t="s">
        <v>13500</v>
      </c>
      <c r="F866" s="835"/>
      <c r="G866" s="835">
        <v>2</v>
      </c>
      <c r="H866" s="1297"/>
      <c r="I866" s="407"/>
      <c r="J866" s="407"/>
      <c r="K866" s="407"/>
      <c r="L866" s="837"/>
    </row>
    <row r="867" spans="2:13">
      <c r="B867" s="566"/>
      <c r="C867" s="566"/>
      <c r="D867" s="2373" t="s">
        <v>13978</v>
      </c>
      <c r="E867" s="835" t="s">
        <v>13500</v>
      </c>
      <c r="F867" s="835"/>
      <c r="G867" s="835">
        <v>1</v>
      </c>
      <c r="H867" s="1297"/>
      <c r="I867" s="407"/>
      <c r="J867" s="407"/>
      <c r="K867" s="407"/>
      <c r="L867" s="837"/>
    </row>
    <row r="868" spans="2:13">
      <c r="B868" s="566"/>
      <c r="C868" s="566"/>
      <c r="D868" s="2373" t="s">
        <v>14008</v>
      </c>
      <c r="E868" s="835" t="s">
        <v>13499</v>
      </c>
      <c r="F868" s="835"/>
      <c r="G868" s="835">
        <v>1</v>
      </c>
      <c r="H868" s="1297"/>
      <c r="I868" s="407"/>
      <c r="J868" s="407"/>
      <c r="K868" s="407"/>
      <c r="L868" s="837"/>
    </row>
    <row r="869" spans="2:13" ht="13.5" thickBot="1">
      <c r="B869" s="566"/>
      <c r="C869" s="566"/>
      <c r="D869" s="2373"/>
      <c r="E869" s="835"/>
      <c r="F869" s="835"/>
      <c r="G869" s="835"/>
      <c r="H869" s="1297"/>
      <c r="I869" s="407"/>
      <c r="J869" s="407"/>
      <c r="K869" s="407"/>
      <c r="L869" s="837"/>
    </row>
    <row r="870" spans="2:13" s="2176" customFormat="1" ht="13.5" thickBot="1">
      <c r="B870" s="2296"/>
      <c r="C870" s="2296"/>
      <c r="D870" s="2378" t="s">
        <v>5591</v>
      </c>
      <c r="E870" s="2177"/>
      <c r="F870" s="2177"/>
      <c r="G870" s="2177"/>
      <c r="H870" s="2178"/>
      <c r="I870" s="2179"/>
      <c r="J870" s="2179"/>
      <c r="K870" s="2180">
        <f>SUM(G872:G876)</f>
        <v>31</v>
      </c>
      <c r="L870" s="2184"/>
      <c r="M870" s="2176" t="s">
        <v>14092</v>
      </c>
    </row>
    <row r="871" spans="2:13">
      <c r="B871" s="566"/>
      <c r="C871" s="566"/>
      <c r="D871" s="2373" t="s">
        <v>13774</v>
      </c>
      <c r="E871" s="835" t="s">
        <v>13205</v>
      </c>
      <c r="F871" s="835"/>
      <c r="G871" s="835" t="s">
        <v>6222</v>
      </c>
      <c r="H871" s="1297"/>
      <c r="I871" s="407"/>
      <c r="J871" s="407"/>
      <c r="K871" s="407"/>
      <c r="L871" s="837"/>
    </row>
    <row r="872" spans="2:13">
      <c r="B872" s="566"/>
      <c r="C872" s="566"/>
      <c r="D872" s="2373" t="s">
        <v>14093</v>
      </c>
      <c r="E872" s="835" t="s">
        <v>14089</v>
      </c>
      <c r="F872" s="835"/>
      <c r="G872" s="835">
        <v>15</v>
      </c>
      <c r="H872" s="1297"/>
      <c r="I872" s="407"/>
      <c r="J872" s="407"/>
      <c r="K872" s="407"/>
      <c r="L872" s="837"/>
    </row>
    <row r="873" spans="2:13">
      <c r="B873" s="566"/>
      <c r="C873" s="566"/>
      <c r="D873" s="2373" t="s">
        <v>14093</v>
      </c>
      <c r="E873" s="835" t="s">
        <v>13499</v>
      </c>
      <c r="F873" s="835"/>
      <c r="G873" s="835">
        <v>16</v>
      </c>
      <c r="H873" s="1297"/>
      <c r="I873" s="407"/>
      <c r="J873" s="407"/>
      <c r="K873" s="407"/>
      <c r="L873" s="837"/>
    </row>
    <row r="874" spans="2:13" ht="13.5" thickBot="1">
      <c r="B874" s="566"/>
      <c r="C874" s="566"/>
      <c r="D874" s="2373"/>
      <c r="E874" s="835"/>
      <c r="F874" s="835"/>
      <c r="G874" s="835"/>
      <c r="H874" s="1297"/>
      <c r="I874" s="407"/>
      <c r="J874" s="407"/>
      <c r="K874" s="407"/>
      <c r="L874" s="837"/>
    </row>
    <row r="875" spans="2:13" s="2176" customFormat="1" ht="13.5" thickBot="1">
      <c r="B875" s="2296"/>
      <c r="C875" s="2296"/>
      <c r="D875" s="2378" t="s">
        <v>14094</v>
      </c>
      <c r="E875" s="2177"/>
      <c r="F875" s="2177"/>
      <c r="G875" s="2177"/>
      <c r="H875" s="2178"/>
      <c r="I875" s="2179"/>
      <c r="J875" s="2179"/>
      <c r="K875" s="2180">
        <f>SUM(G877:G881)</f>
        <v>16</v>
      </c>
      <c r="L875" s="2184"/>
      <c r="M875" s="2176" t="s">
        <v>14092</v>
      </c>
    </row>
    <row r="876" spans="2:13">
      <c r="B876" s="566"/>
      <c r="C876" s="566"/>
      <c r="D876" s="2373" t="s">
        <v>13774</v>
      </c>
      <c r="E876" s="835" t="s">
        <v>13205</v>
      </c>
      <c r="F876" s="835"/>
      <c r="G876" s="835" t="s">
        <v>6222</v>
      </c>
      <c r="H876" s="1297"/>
      <c r="I876" s="407"/>
      <c r="J876" s="407"/>
      <c r="K876" s="407"/>
      <c r="L876" s="837"/>
    </row>
    <row r="877" spans="2:13">
      <c r="B877" s="566"/>
      <c r="C877" s="566"/>
      <c r="D877" s="2373" t="s">
        <v>14093</v>
      </c>
      <c r="E877" s="835" t="s">
        <v>13499</v>
      </c>
      <c r="F877" s="835"/>
      <c r="G877" s="835">
        <v>16</v>
      </c>
      <c r="H877" s="1297"/>
      <c r="I877" s="407"/>
      <c r="J877" s="407"/>
      <c r="K877" s="407"/>
      <c r="L877" s="837"/>
    </row>
    <row r="878" spans="2:13">
      <c r="B878" s="566"/>
      <c r="C878" s="566"/>
      <c r="D878" s="2371"/>
      <c r="E878" s="835"/>
      <c r="F878" s="835"/>
      <c r="G878" s="835"/>
      <c r="H878" s="1297"/>
      <c r="I878" s="407"/>
      <c r="J878" s="407"/>
      <c r="K878" s="407"/>
      <c r="L878" s="837"/>
    </row>
    <row r="879" spans="2:13" s="1271" customFormat="1">
      <c r="B879" s="2526" t="s">
        <v>12355</v>
      </c>
      <c r="C879" s="2527"/>
      <c r="D879" s="2375" t="s">
        <v>14095</v>
      </c>
      <c r="E879" s="1497"/>
      <c r="F879" s="1497"/>
      <c r="G879" s="1498"/>
      <c r="H879" s="1498"/>
      <c r="I879" s="1509"/>
      <c r="J879" s="1509"/>
      <c r="K879" s="1499"/>
      <c r="L879" s="1512"/>
    </row>
    <row r="880" spans="2:13" s="1271" customFormat="1" ht="13.5" thickBot="1">
      <c r="B880" s="2526" t="s">
        <v>1570</v>
      </c>
      <c r="C880" s="2527"/>
      <c r="D880" s="2375" t="s">
        <v>4246</v>
      </c>
      <c r="E880" s="1497"/>
      <c r="F880" s="1497"/>
      <c r="G880" s="1498"/>
      <c r="H880" s="1498"/>
      <c r="I880" s="1509"/>
      <c r="J880" s="1509"/>
      <c r="K880" s="1499"/>
      <c r="L880" s="1512"/>
    </row>
    <row r="881" spans="2:12" s="2369" customFormat="1" ht="13.5" thickBot="1">
      <c r="B881" s="2539"/>
      <c r="C881" s="2539"/>
      <c r="D881" s="2377" t="s">
        <v>1573</v>
      </c>
      <c r="E881" s="2365"/>
      <c r="F881" s="2323"/>
      <c r="G881" s="2323"/>
      <c r="H881" s="2366"/>
      <c r="I881" s="2324"/>
      <c r="J881" s="2367"/>
      <c r="K881" s="2368">
        <f>SUM(G883:G885)</f>
        <v>1345</v>
      </c>
      <c r="L881" s="2326" t="s">
        <v>316</v>
      </c>
    </row>
    <row r="882" spans="2:12">
      <c r="B882" s="566"/>
      <c r="C882" s="566"/>
      <c r="D882" s="2373" t="s">
        <v>13774</v>
      </c>
      <c r="E882" s="835" t="s">
        <v>13205</v>
      </c>
      <c r="F882" s="835"/>
      <c r="G882" s="835" t="s">
        <v>6222</v>
      </c>
      <c r="H882" s="1297"/>
      <c r="I882" s="407"/>
      <c r="J882" s="407"/>
      <c r="K882" s="407"/>
      <c r="L882" s="837"/>
    </row>
    <row r="883" spans="2:12">
      <c r="B883" s="566"/>
      <c r="C883" s="566"/>
      <c r="D883" s="2373"/>
      <c r="E883" s="835" t="s">
        <v>13811</v>
      </c>
      <c r="F883" s="835"/>
      <c r="G883" s="835">
        <v>415</v>
      </c>
      <c r="H883" s="1297"/>
      <c r="I883" s="407"/>
      <c r="J883" s="407"/>
      <c r="K883" s="407"/>
      <c r="L883" s="837"/>
    </row>
    <row r="884" spans="2:12">
      <c r="B884" s="566"/>
      <c r="C884" s="566"/>
      <c r="D884" s="2371"/>
      <c r="E884" s="835" t="s">
        <v>13499</v>
      </c>
      <c r="F884" s="835"/>
      <c r="G884" s="835">
        <v>615</v>
      </c>
      <c r="H884" s="1297"/>
      <c r="I884" s="407"/>
      <c r="J884" s="407"/>
      <c r="K884" s="407"/>
      <c r="L884" s="837"/>
    </row>
    <row r="885" spans="2:12" ht="13.5" thickBot="1">
      <c r="B885" s="566"/>
      <c r="C885" s="566"/>
      <c r="D885" s="2371"/>
      <c r="E885" s="835" t="s">
        <v>13500</v>
      </c>
      <c r="F885" s="835"/>
      <c r="G885" s="835">
        <v>315</v>
      </c>
      <c r="H885" s="1297"/>
      <c r="I885" s="407"/>
      <c r="J885" s="407"/>
      <c r="K885" s="407"/>
      <c r="L885" s="837"/>
    </row>
    <row r="886" spans="2:12" s="2369" customFormat="1" ht="13.5" thickBot="1">
      <c r="B886" s="2539"/>
      <c r="C886" s="2539"/>
      <c r="D886" s="2377" t="s">
        <v>1576</v>
      </c>
      <c r="E886" s="2365"/>
      <c r="F886" s="2323"/>
      <c r="G886" s="2323"/>
      <c r="H886" s="2366"/>
      <c r="I886" s="2324"/>
      <c r="J886" s="2367"/>
      <c r="K886" s="2368">
        <f>SUM(G888:G896)</f>
        <v>261</v>
      </c>
      <c r="L886" s="2326" t="s">
        <v>316</v>
      </c>
    </row>
    <row r="887" spans="2:12">
      <c r="B887" s="566"/>
      <c r="C887" s="566"/>
      <c r="D887" s="2373" t="s">
        <v>13774</v>
      </c>
      <c r="E887" s="835" t="s">
        <v>13205</v>
      </c>
      <c r="F887" s="835"/>
      <c r="G887" s="835" t="s">
        <v>6222</v>
      </c>
      <c r="H887" s="1297"/>
      <c r="I887" s="407"/>
      <c r="J887" s="407"/>
      <c r="K887" s="407"/>
      <c r="L887" s="837"/>
    </row>
    <row r="888" spans="2:12">
      <c r="B888" s="566"/>
      <c r="C888" s="566"/>
      <c r="D888" s="2373" t="s">
        <v>1557</v>
      </c>
      <c r="E888" s="835" t="s">
        <v>13811</v>
      </c>
      <c r="F888" s="835"/>
      <c r="G888" s="835">
        <v>36</v>
      </c>
      <c r="H888" s="1297"/>
      <c r="I888" s="407"/>
      <c r="J888" s="407"/>
      <c r="K888" s="407"/>
      <c r="L888" s="837"/>
    </row>
    <row r="889" spans="2:12">
      <c r="B889" s="566"/>
      <c r="C889" s="566"/>
      <c r="D889" s="2371"/>
      <c r="E889" s="835" t="s">
        <v>13499</v>
      </c>
      <c r="F889" s="835"/>
      <c r="G889" s="835">
        <v>10</v>
      </c>
      <c r="H889" s="1297"/>
      <c r="I889" s="407"/>
      <c r="J889" s="407"/>
      <c r="K889" s="407"/>
      <c r="L889" s="837"/>
    </row>
    <row r="890" spans="2:12">
      <c r="B890" s="566"/>
      <c r="C890" s="566"/>
      <c r="D890" s="2371"/>
      <c r="E890" s="835" t="s">
        <v>13500</v>
      </c>
      <c r="F890" s="835"/>
      <c r="G890" s="835">
        <v>10</v>
      </c>
      <c r="H890" s="1297"/>
      <c r="I890" s="407"/>
      <c r="J890" s="407"/>
      <c r="K890" s="407"/>
      <c r="L890" s="837"/>
    </row>
    <row r="891" spans="2:12">
      <c r="B891" s="1515"/>
      <c r="C891" s="1515"/>
      <c r="D891" s="2374" t="s">
        <v>13813</v>
      </c>
      <c r="E891" s="835" t="s">
        <v>13499</v>
      </c>
      <c r="F891" s="839"/>
      <c r="G891" s="839">
        <v>4</v>
      </c>
      <c r="H891" s="1501"/>
      <c r="I891" s="847"/>
      <c r="J891" s="407"/>
      <c r="K891" s="401"/>
      <c r="L891" s="887"/>
    </row>
    <row r="892" spans="2:12">
      <c r="B892" s="1515"/>
      <c r="C892" s="1515"/>
      <c r="D892" s="2334"/>
      <c r="E892" s="835" t="s">
        <v>13500</v>
      </c>
      <c r="F892" s="839"/>
      <c r="G892" s="839">
        <v>8</v>
      </c>
      <c r="H892" s="1501"/>
      <c r="I892" s="847"/>
      <c r="J892" s="407"/>
      <c r="K892" s="401"/>
      <c r="L892" s="887"/>
    </row>
    <row r="893" spans="2:12">
      <c r="B893" s="1515"/>
      <c r="C893" s="1515"/>
      <c r="D893" s="2374" t="s">
        <v>13814</v>
      </c>
      <c r="E893" s="835" t="s">
        <v>13500</v>
      </c>
      <c r="F893" s="839"/>
      <c r="G893" s="839">
        <v>35</v>
      </c>
      <c r="H893" s="1501"/>
      <c r="I893" s="847"/>
      <c r="J893" s="407"/>
      <c r="K893" s="401"/>
      <c r="L893" s="887"/>
    </row>
    <row r="894" spans="2:12">
      <c r="B894" s="1515"/>
      <c r="C894" s="1515"/>
      <c r="D894" s="2374" t="s">
        <v>13815</v>
      </c>
      <c r="E894" s="835" t="s">
        <v>13811</v>
      </c>
      <c r="F894" s="839"/>
      <c r="G894" s="839">
        <v>49</v>
      </c>
      <c r="H894" s="1501"/>
      <c r="I894" s="847"/>
      <c r="J894" s="407"/>
      <c r="K894" s="401"/>
      <c r="L894" s="887"/>
    </row>
    <row r="895" spans="2:12">
      <c r="B895" s="1515"/>
      <c r="C895" s="1515"/>
      <c r="D895" s="2374"/>
      <c r="E895" s="835" t="s">
        <v>13499</v>
      </c>
      <c r="F895" s="839"/>
      <c r="G895" s="839">
        <v>53</v>
      </c>
      <c r="H895" s="1501"/>
      <c r="I895" s="847"/>
      <c r="J895" s="407"/>
      <c r="K895" s="401"/>
      <c r="L895" s="887"/>
    </row>
    <row r="896" spans="2:12">
      <c r="B896" s="1515"/>
      <c r="C896" s="1515"/>
      <c r="D896" s="2374"/>
      <c r="E896" s="835" t="s">
        <v>13500</v>
      </c>
      <c r="F896" s="839"/>
      <c r="G896" s="839">
        <v>56</v>
      </c>
      <c r="H896" s="1501"/>
      <c r="I896" s="847"/>
      <c r="J896" s="407"/>
      <c r="K896" s="401"/>
      <c r="L896" s="887"/>
    </row>
    <row r="897" spans="2:12">
      <c r="B897" s="1515"/>
      <c r="C897" s="1515"/>
      <c r="D897" s="2374"/>
      <c r="E897" s="835"/>
      <c r="F897" s="839"/>
      <c r="G897" s="839"/>
      <c r="H897" s="1501"/>
      <c r="I897" s="847"/>
      <c r="J897" s="407"/>
      <c r="K897" s="401"/>
      <c r="L897" s="887"/>
    </row>
    <row r="898" spans="2:12" s="1271" customFormat="1" ht="13.5" thickBot="1">
      <c r="B898" s="2526" t="s">
        <v>1570</v>
      </c>
      <c r="C898" s="2527"/>
      <c r="D898" s="2375" t="s">
        <v>5603</v>
      </c>
      <c r="E898" s="1497"/>
      <c r="F898" s="1497"/>
      <c r="G898" s="1498"/>
      <c r="H898" s="1498"/>
      <c r="I898" s="1509"/>
      <c r="J898" s="1509"/>
      <c r="K898" s="1499"/>
      <c r="L898" s="1512"/>
    </row>
    <row r="899" spans="2:12" s="2369" customFormat="1" ht="13.5" thickBot="1">
      <c r="B899" s="2541"/>
      <c r="C899" s="2541"/>
      <c r="D899" s="2377" t="s">
        <v>14096</v>
      </c>
      <c r="E899" s="2365"/>
      <c r="F899" s="2323"/>
      <c r="G899" s="2323"/>
      <c r="H899" s="2366"/>
      <c r="I899" s="2324"/>
      <c r="J899" s="2367"/>
      <c r="K899" s="2368">
        <f>SUM(G901:G913)</f>
        <v>261</v>
      </c>
      <c r="L899" s="2326" t="s">
        <v>316</v>
      </c>
    </row>
    <row r="900" spans="2:12">
      <c r="B900" s="520"/>
      <c r="C900" s="520"/>
      <c r="D900" s="2373" t="s">
        <v>13774</v>
      </c>
      <c r="E900" s="835" t="s">
        <v>13205</v>
      </c>
      <c r="F900" s="835"/>
      <c r="G900" s="835" t="s">
        <v>6222</v>
      </c>
      <c r="H900" s="1297"/>
      <c r="I900" s="407"/>
      <c r="J900" s="407"/>
      <c r="K900" s="407"/>
      <c r="L900" s="837"/>
    </row>
    <row r="901" spans="2:12">
      <c r="B901" s="520"/>
      <c r="C901" s="520"/>
      <c r="D901" s="2373" t="s">
        <v>14097</v>
      </c>
      <c r="E901" s="835" t="s">
        <v>13811</v>
      </c>
      <c r="F901" s="835"/>
      <c r="G901" s="835">
        <v>12</v>
      </c>
      <c r="H901" s="1297"/>
      <c r="I901" s="407"/>
      <c r="J901" s="407"/>
      <c r="K901" s="407"/>
      <c r="L901" s="837"/>
    </row>
    <row r="902" spans="2:12">
      <c r="B902" s="520"/>
      <c r="C902" s="520"/>
      <c r="D902" s="2373"/>
      <c r="E902" s="835" t="s">
        <v>13499</v>
      </c>
      <c r="F902" s="835"/>
      <c r="G902" s="835">
        <v>12</v>
      </c>
      <c r="H902" s="1297"/>
      <c r="I902" s="407"/>
      <c r="J902" s="407"/>
      <c r="K902" s="407"/>
      <c r="L902" s="837"/>
    </row>
    <row r="903" spans="2:12">
      <c r="B903" s="520"/>
      <c r="C903" s="520"/>
      <c r="D903" s="2373"/>
      <c r="E903" s="835" t="s">
        <v>13500</v>
      </c>
      <c r="F903" s="835"/>
      <c r="G903" s="835">
        <v>13</v>
      </c>
      <c r="H903" s="1297"/>
      <c r="I903" s="407"/>
      <c r="J903" s="407"/>
      <c r="K903" s="407"/>
      <c r="L903" s="837"/>
    </row>
    <row r="904" spans="2:12">
      <c r="B904" s="520"/>
      <c r="C904" s="520"/>
      <c r="D904" s="2373" t="s">
        <v>1557</v>
      </c>
      <c r="E904" s="835" t="s">
        <v>13811</v>
      </c>
      <c r="F904" s="835"/>
      <c r="G904" s="835">
        <v>34</v>
      </c>
      <c r="H904" s="1297"/>
      <c r="I904" s="407"/>
      <c r="J904" s="407"/>
      <c r="K904" s="407"/>
      <c r="L904" s="837"/>
    </row>
    <row r="905" spans="2:12">
      <c r="B905" s="520"/>
      <c r="C905" s="520"/>
      <c r="D905" s="2373"/>
      <c r="E905" s="835" t="s">
        <v>13499</v>
      </c>
      <c r="F905" s="835"/>
      <c r="G905" s="835">
        <v>9</v>
      </c>
      <c r="H905" s="1297"/>
      <c r="I905" s="407"/>
      <c r="J905" s="407"/>
      <c r="K905" s="407"/>
      <c r="L905" s="837"/>
    </row>
    <row r="906" spans="2:12">
      <c r="B906" s="520"/>
      <c r="C906" s="520"/>
      <c r="D906" s="2373"/>
      <c r="E906" s="835" t="s">
        <v>13500</v>
      </c>
      <c r="F906" s="835"/>
      <c r="G906" s="835">
        <v>10</v>
      </c>
      <c r="H906" s="1297"/>
      <c r="I906" s="407"/>
      <c r="J906" s="407"/>
      <c r="K906" s="407"/>
      <c r="L906" s="837"/>
    </row>
    <row r="907" spans="2:12">
      <c r="B907" s="520"/>
      <c r="C907" s="520"/>
      <c r="D907" s="2373" t="s">
        <v>13978</v>
      </c>
      <c r="E907" s="835" t="s">
        <v>13811</v>
      </c>
      <c r="F907" s="835"/>
      <c r="G907" s="835">
        <v>4</v>
      </c>
      <c r="H907" s="1297"/>
      <c r="I907" s="407"/>
      <c r="J907" s="407"/>
      <c r="K907" s="407"/>
      <c r="L907" s="837"/>
    </row>
    <row r="908" spans="2:12">
      <c r="B908" s="520"/>
      <c r="C908" s="520"/>
      <c r="D908" s="2373"/>
      <c r="E908" s="835" t="s">
        <v>13499</v>
      </c>
      <c r="F908" s="835"/>
      <c r="G908" s="835">
        <v>2</v>
      </c>
      <c r="H908" s="1297"/>
      <c r="I908" s="407"/>
      <c r="J908" s="407"/>
      <c r="K908" s="407"/>
      <c r="L908" s="837"/>
    </row>
    <row r="909" spans="2:12">
      <c r="B909" s="520"/>
      <c r="C909" s="520"/>
      <c r="D909" s="2373"/>
      <c r="E909" s="835" t="s">
        <v>13500</v>
      </c>
      <c r="F909" s="835"/>
      <c r="G909" s="835">
        <v>3</v>
      </c>
      <c r="H909" s="1297"/>
      <c r="I909" s="407"/>
      <c r="J909" s="407"/>
      <c r="K909" s="407"/>
      <c r="L909" s="837"/>
    </row>
    <row r="910" spans="2:12">
      <c r="B910" s="520"/>
      <c r="C910" s="520"/>
      <c r="D910" s="2373" t="s">
        <v>13813</v>
      </c>
      <c r="E910" s="835" t="s">
        <v>13499</v>
      </c>
      <c r="F910" s="835"/>
      <c r="G910" s="835">
        <v>4</v>
      </c>
      <c r="H910" s="1297"/>
      <c r="I910" s="407"/>
      <c r="J910" s="407"/>
      <c r="K910" s="407"/>
      <c r="L910" s="837"/>
    </row>
    <row r="911" spans="2:12">
      <c r="B911" s="1515"/>
      <c r="C911" s="1515"/>
      <c r="D911" s="2374" t="s">
        <v>13815</v>
      </c>
      <c r="E911" s="835" t="s">
        <v>13811</v>
      </c>
      <c r="F911" s="839"/>
      <c r="G911" s="839">
        <v>49</v>
      </c>
      <c r="H911" s="1501"/>
      <c r="I911" s="847"/>
      <c r="J911" s="407"/>
      <c r="K911" s="401"/>
      <c r="L911" s="887"/>
    </row>
    <row r="912" spans="2:12">
      <c r="B912" s="1515"/>
      <c r="C912" s="1515"/>
      <c r="D912" s="2374"/>
      <c r="E912" s="835" t="s">
        <v>13499</v>
      </c>
      <c r="F912" s="839"/>
      <c r="G912" s="839">
        <v>53</v>
      </c>
      <c r="H912" s="1501"/>
      <c r="I912" s="847"/>
      <c r="J912" s="407"/>
      <c r="K912" s="401"/>
      <c r="L912" s="887"/>
    </row>
    <row r="913" spans="2:12">
      <c r="B913" s="1515"/>
      <c r="C913" s="1515"/>
      <c r="D913" s="2374"/>
      <c r="E913" s="835" t="s">
        <v>13500</v>
      </c>
      <c r="F913" s="839"/>
      <c r="G913" s="839">
        <v>56</v>
      </c>
      <c r="H913" s="1501"/>
      <c r="I913" s="847"/>
      <c r="J913" s="407"/>
      <c r="K913" s="401"/>
      <c r="L913" s="887"/>
    </row>
    <row r="914" spans="2:12" ht="13.5" thickBot="1">
      <c r="B914" s="1515"/>
      <c r="C914" s="1515"/>
      <c r="D914" s="2374"/>
      <c r="E914" s="835"/>
      <c r="F914" s="839"/>
      <c r="G914" s="839"/>
      <c r="H914" s="1501"/>
      <c r="I914" s="847"/>
      <c r="J914" s="407"/>
      <c r="K914" s="401"/>
      <c r="L914" s="887"/>
    </row>
    <row r="915" spans="2:12" s="1534" customFormat="1" ht="13.5" thickBot="1">
      <c r="B915" s="2542"/>
      <c r="C915" s="2542"/>
      <c r="D915" s="2370" t="s">
        <v>14098</v>
      </c>
      <c r="E915" s="1527"/>
      <c r="F915" s="1505"/>
      <c r="G915" s="1505"/>
      <c r="H915" s="1533"/>
      <c r="I915" s="1506"/>
      <c r="J915" s="1529"/>
      <c r="K915" s="1530">
        <f>SUM(G917:G918)</f>
        <v>6</v>
      </c>
      <c r="L915" s="2320" t="s">
        <v>316</v>
      </c>
    </row>
    <row r="916" spans="2:12" ht="15" customHeight="1">
      <c r="B916" s="520"/>
      <c r="C916" s="520"/>
      <c r="D916" s="2373" t="s">
        <v>13774</v>
      </c>
      <c r="E916" s="835" t="s">
        <v>13205</v>
      </c>
      <c r="F916" s="835"/>
      <c r="G916" s="835" t="s">
        <v>6222</v>
      </c>
      <c r="H916" s="1297"/>
      <c r="I916" s="407"/>
      <c r="J916" s="407"/>
      <c r="K916" s="407"/>
      <c r="L916" s="837"/>
    </row>
    <row r="917" spans="2:12">
      <c r="B917" s="520"/>
      <c r="C917" s="520"/>
      <c r="D917" s="2373" t="s">
        <v>13813</v>
      </c>
      <c r="E917" s="835" t="s">
        <v>13500</v>
      </c>
      <c r="F917" s="835"/>
      <c r="G917" s="835">
        <v>4</v>
      </c>
      <c r="H917" s="1297"/>
      <c r="I917" s="407"/>
      <c r="J917" s="407"/>
      <c r="K917" s="407"/>
      <c r="L917" s="837"/>
    </row>
    <row r="918" spans="2:12">
      <c r="B918" s="520"/>
      <c r="C918" s="520"/>
      <c r="D918" s="2373" t="s">
        <v>13814</v>
      </c>
      <c r="E918" s="835" t="s">
        <v>13500</v>
      </c>
      <c r="F918" s="835"/>
      <c r="G918" s="835">
        <v>2</v>
      </c>
      <c r="H918" s="1297"/>
      <c r="I918" s="407"/>
      <c r="J918" s="407"/>
      <c r="K918" s="407"/>
      <c r="L918" s="837"/>
    </row>
    <row r="919" spans="2:12">
      <c r="B919" s="520"/>
      <c r="C919" s="520"/>
      <c r="D919" s="2373"/>
      <c r="E919" s="835"/>
      <c r="F919" s="835"/>
      <c r="G919" s="835"/>
      <c r="H919" s="1297"/>
      <c r="I919" s="407"/>
      <c r="J919" s="407"/>
      <c r="K919" s="407"/>
      <c r="L919" s="837"/>
    </row>
    <row r="920" spans="2:12">
      <c r="B920" s="782" t="s">
        <v>228</v>
      </c>
      <c r="C920" s="782"/>
      <c r="D920" s="783" t="s">
        <v>5608</v>
      </c>
      <c r="E920" s="784"/>
      <c r="F920" s="784"/>
      <c r="G920" s="784"/>
      <c r="H920" s="784"/>
      <c r="I920" s="784"/>
      <c r="J920" s="784"/>
      <c r="K920" s="784"/>
      <c r="L920" s="784"/>
    </row>
    <row r="921" spans="2:12" s="1549" customFormat="1" ht="15.75" customHeight="1">
      <c r="B921" s="2526" t="s">
        <v>12365</v>
      </c>
      <c r="C921" s="2527"/>
      <c r="D921" s="2315" t="s">
        <v>12366</v>
      </c>
      <c r="E921" s="1497"/>
      <c r="F921" s="1497"/>
      <c r="G921" s="1498"/>
      <c r="H921" s="1498"/>
      <c r="I921" s="1509"/>
      <c r="J921" s="1509"/>
      <c r="K921" s="1509"/>
      <c r="L921" s="1512"/>
    </row>
    <row r="922" spans="2:12" ht="13.5" thickBot="1">
      <c r="B922" s="2526" t="s">
        <v>1585</v>
      </c>
      <c r="C922" s="2527"/>
      <c r="D922" s="2315" t="s">
        <v>1586</v>
      </c>
      <c r="E922" s="1497"/>
      <c r="F922" s="1497"/>
      <c r="G922" s="1498"/>
      <c r="H922" s="1498"/>
      <c r="I922" s="1509"/>
      <c r="J922" s="1509"/>
      <c r="K922" s="1509"/>
      <c r="L922" s="1512"/>
    </row>
    <row r="923" spans="2:12" ht="38.1" thickBot="1">
      <c r="B923" s="2531"/>
      <c r="C923" s="2531"/>
      <c r="D923" s="1505" t="s">
        <v>14099</v>
      </c>
      <c r="E923" s="1505"/>
      <c r="F923" s="1505"/>
      <c r="G923" s="1505"/>
      <c r="H923" s="1533"/>
      <c r="I923" s="1506"/>
      <c r="J923" s="1550"/>
      <c r="K923" s="1530">
        <f>F925</f>
        <v>7</v>
      </c>
      <c r="L923" s="2379"/>
    </row>
    <row r="924" spans="2:12">
      <c r="B924" s="566"/>
      <c r="C924" s="566"/>
      <c r="D924" s="2380" t="s">
        <v>13774</v>
      </c>
      <c r="E924" s="835" t="s">
        <v>13205</v>
      </c>
      <c r="F924" s="835" t="s">
        <v>347</v>
      </c>
      <c r="G924" s="835"/>
      <c r="H924" s="1297"/>
      <c r="I924" s="407"/>
      <c r="J924" s="1298"/>
      <c r="K924" s="407"/>
      <c r="L924" s="837"/>
    </row>
    <row r="925" spans="2:12">
      <c r="B925" s="566"/>
      <c r="C925" s="566"/>
      <c r="D925" s="2380" t="s">
        <v>13775</v>
      </c>
      <c r="E925" s="835" t="s">
        <v>14100</v>
      </c>
      <c r="F925" s="835">
        <v>7</v>
      </c>
      <c r="G925" s="835"/>
      <c r="H925" s="1297"/>
      <c r="I925" s="407"/>
      <c r="J925" s="1298"/>
      <c r="K925" s="407"/>
      <c r="L925" s="837"/>
    </row>
    <row r="926" spans="2:12">
      <c r="B926" s="2526" t="s">
        <v>12367</v>
      </c>
      <c r="C926" s="2527"/>
      <c r="D926" s="2315" t="s">
        <v>12223</v>
      </c>
      <c r="E926" s="1497"/>
      <c r="F926" s="1497"/>
      <c r="G926" s="1498"/>
      <c r="H926" s="1498"/>
      <c r="I926" s="1509"/>
      <c r="J926" s="1509"/>
      <c r="K926" s="1509"/>
      <c r="L926" s="1512"/>
    </row>
    <row r="927" spans="2:12" ht="13.5" thickBot="1">
      <c r="B927" s="2526" t="s">
        <v>1590</v>
      </c>
      <c r="C927" s="2527"/>
      <c r="D927" s="2315" t="s">
        <v>1591</v>
      </c>
      <c r="E927" s="1497"/>
      <c r="F927" s="1497"/>
      <c r="G927" s="1498"/>
      <c r="H927" s="1498"/>
      <c r="I927" s="1509"/>
      <c r="J927" s="1509"/>
      <c r="K927" s="1509"/>
      <c r="L927" s="1512"/>
    </row>
    <row r="928" spans="2:12" s="2176" customFormat="1" ht="13.5" thickBot="1">
      <c r="B928" s="2535"/>
      <c r="C928" s="2535"/>
      <c r="D928" s="2169" t="s">
        <v>14101</v>
      </c>
      <c r="E928" s="2169"/>
      <c r="F928" s="2169"/>
      <c r="G928" s="2169"/>
      <c r="H928" s="2181"/>
      <c r="I928" s="2173"/>
      <c r="J928" s="2192"/>
      <c r="K928" s="2180">
        <f>F930</f>
        <v>325</v>
      </c>
      <c r="L928" s="2381" t="s">
        <v>347</v>
      </c>
    </row>
    <row r="929" spans="2:12">
      <c r="B929" s="566"/>
      <c r="C929" s="566"/>
      <c r="D929" s="2380" t="s">
        <v>13774</v>
      </c>
      <c r="E929" s="835" t="s">
        <v>13205</v>
      </c>
      <c r="F929" s="835" t="s">
        <v>347</v>
      </c>
      <c r="G929" s="835"/>
      <c r="H929" s="1297"/>
      <c r="I929" s="407"/>
      <c r="J929" s="1298"/>
      <c r="K929" s="407"/>
      <c r="L929" s="837"/>
    </row>
    <row r="930" spans="2:12">
      <c r="B930" s="566"/>
      <c r="C930" s="566"/>
      <c r="D930" s="2380" t="s">
        <v>13775</v>
      </c>
      <c r="E930" s="835" t="s">
        <v>14100</v>
      </c>
      <c r="F930" s="835">
        <v>325</v>
      </c>
      <c r="G930" s="835"/>
      <c r="H930" s="1297"/>
      <c r="I930" s="407"/>
      <c r="J930" s="1298"/>
      <c r="K930" s="407"/>
      <c r="L930" s="837"/>
    </row>
    <row r="931" spans="2:12" ht="13.5" thickBot="1">
      <c r="B931" s="566"/>
      <c r="C931" s="566"/>
      <c r="D931" s="2380"/>
      <c r="E931" s="835"/>
      <c r="F931" s="835"/>
      <c r="G931" s="835"/>
      <c r="H931" s="1297"/>
      <c r="I931" s="407"/>
      <c r="J931" s="1298"/>
      <c r="K931" s="407"/>
      <c r="L931" s="837"/>
    </row>
    <row r="932" spans="2:12" s="2176" customFormat="1" ht="13.5" thickBot="1">
      <c r="B932" s="2535"/>
      <c r="C932" s="2535"/>
      <c r="D932" s="2169" t="s">
        <v>14102</v>
      </c>
      <c r="E932" s="2169"/>
      <c r="F932" s="2169"/>
      <c r="G932" s="2169"/>
      <c r="H932" s="2181"/>
      <c r="I932" s="2173"/>
      <c r="J932" s="2192"/>
      <c r="K932" s="2180">
        <f>F934</f>
        <v>520</v>
      </c>
      <c r="L932" s="2381" t="s">
        <v>347</v>
      </c>
    </row>
    <row r="933" spans="2:12">
      <c r="B933" s="566"/>
      <c r="C933" s="566"/>
      <c r="D933" s="2380" t="s">
        <v>13774</v>
      </c>
      <c r="E933" s="835" t="s">
        <v>13205</v>
      </c>
      <c r="F933" s="835" t="s">
        <v>347</v>
      </c>
      <c r="G933" s="835"/>
      <c r="H933" s="1297"/>
      <c r="I933" s="407"/>
      <c r="J933" s="1298"/>
      <c r="K933" s="407"/>
      <c r="L933" s="837"/>
    </row>
    <row r="934" spans="2:12">
      <c r="B934" s="566"/>
      <c r="C934" s="566"/>
      <c r="D934" s="2380" t="s">
        <v>13775</v>
      </c>
      <c r="E934" s="835" t="s">
        <v>14100</v>
      </c>
      <c r="F934" s="835">
        <v>520</v>
      </c>
      <c r="G934" s="835"/>
      <c r="H934" s="1297"/>
      <c r="I934" s="407"/>
      <c r="J934" s="1298"/>
      <c r="K934" s="407"/>
      <c r="L934" s="837"/>
    </row>
    <row r="935" spans="2:12">
      <c r="B935" s="566"/>
      <c r="C935" s="566"/>
      <c r="D935" s="2380"/>
      <c r="E935" s="835"/>
      <c r="F935" s="835"/>
      <c r="G935" s="835"/>
      <c r="H935" s="1297"/>
      <c r="I935" s="407"/>
      <c r="J935" s="1298"/>
      <c r="K935" s="407"/>
      <c r="L935" s="837"/>
    </row>
    <row r="936" spans="2:12">
      <c r="B936" s="566"/>
      <c r="C936" s="566"/>
      <c r="D936" s="2380"/>
      <c r="E936" s="835"/>
      <c r="F936" s="835"/>
      <c r="G936" s="835"/>
      <c r="H936" s="1297"/>
      <c r="I936" s="407"/>
      <c r="J936" s="1298"/>
      <c r="K936" s="407"/>
      <c r="L936" s="837"/>
    </row>
    <row r="937" spans="2:12" ht="13.5" thickBot="1">
      <c r="B937" s="2526" t="s">
        <v>12374</v>
      </c>
      <c r="C937" s="2527"/>
      <c r="D937" s="2315" t="s">
        <v>5629</v>
      </c>
      <c r="E937" s="1497"/>
      <c r="F937" s="1497"/>
      <c r="G937" s="1509"/>
      <c r="H937" s="1509"/>
      <c r="I937" s="1509"/>
      <c r="J937" s="1509"/>
      <c r="K937" s="1509"/>
      <c r="L937" s="1512"/>
    </row>
    <row r="938" spans="2:12" s="2176" customFormat="1" ht="13.5" thickBot="1">
      <c r="B938" s="2525"/>
      <c r="C938" s="2525"/>
      <c r="D938" s="2169" t="s">
        <v>14103</v>
      </c>
      <c r="E938" s="2169"/>
      <c r="F938" s="2169"/>
      <c r="G938" s="2169"/>
      <c r="H938" s="2169"/>
      <c r="I938" s="2173"/>
      <c r="J938" s="2192"/>
      <c r="K938" s="2180">
        <f>SUM(F940:F941)</f>
        <v>30</v>
      </c>
      <c r="L938" s="2381" t="s">
        <v>316</v>
      </c>
    </row>
    <row r="939" spans="2:12">
      <c r="B939" s="520"/>
      <c r="C939" s="520"/>
      <c r="D939" s="2373" t="s">
        <v>13774</v>
      </c>
      <c r="E939" s="835" t="s">
        <v>13205</v>
      </c>
      <c r="F939" s="835" t="s">
        <v>14104</v>
      </c>
      <c r="G939" s="835"/>
      <c r="H939" s="835"/>
      <c r="I939" s="407"/>
      <c r="J939" s="1298"/>
      <c r="K939" s="407"/>
      <c r="L939" s="837"/>
    </row>
    <row r="940" spans="2:12">
      <c r="B940" s="520"/>
      <c r="C940" s="520"/>
      <c r="D940" s="2373" t="s">
        <v>14105</v>
      </c>
      <c r="E940" s="835" t="s">
        <v>13771</v>
      </c>
      <c r="F940" s="835">
        <v>30</v>
      </c>
      <c r="G940" s="835"/>
      <c r="H940" s="835"/>
      <c r="I940" s="407"/>
      <c r="J940" s="1298"/>
      <c r="K940" s="407"/>
      <c r="L940" s="837"/>
    </row>
    <row r="941" spans="2:12" ht="13.5" thickBot="1">
      <c r="B941" s="520"/>
      <c r="C941" s="520"/>
      <c r="D941" s="2373"/>
      <c r="E941" s="835"/>
      <c r="F941" s="835"/>
      <c r="G941" s="835"/>
      <c r="H941" s="835"/>
      <c r="I941" s="407"/>
      <c r="J941" s="1298"/>
      <c r="K941" s="407"/>
      <c r="L941" s="837"/>
    </row>
    <row r="942" spans="2:12" s="2176" customFormat="1" ht="13.5" thickBot="1">
      <c r="B942" s="2525"/>
      <c r="C942" s="2525"/>
      <c r="D942" s="2169" t="s">
        <v>14106</v>
      </c>
      <c r="E942" s="2169"/>
      <c r="F942" s="2169"/>
      <c r="G942" s="2169"/>
      <c r="H942" s="2169"/>
      <c r="I942" s="2173"/>
      <c r="J942" s="2192"/>
      <c r="K942" s="2180">
        <f>SUM(F944:F945)</f>
        <v>30</v>
      </c>
      <c r="L942" s="2381" t="s">
        <v>316</v>
      </c>
    </row>
    <row r="943" spans="2:12">
      <c r="B943" s="520"/>
      <c r="C943" s="520"/>
      <c r="D943" s="2373" t="s">
        <v>13774</v>
      </c>
      <c r="E943" s="835" t="s">
        <v>13205</v>
      </c>
      <c r="F943" s="835" t="s">
        <v>14104</v>
      </c>
      <c r="G943" s="835"/>
      <c r="H943" s="835"/>
      <c r="I943" s="407"/>
      <c r="J943" s="1298"/>
      <c r="K943" s="407"/>
      <c r="L943" s="837"/>
    </row>
    <row r="944" spans="2:12">
      <c r="B944" s="520"/>
      <c r="C944" s="520"/>
      <c r="D944" s="2373" t="s">
        <v>14105</v>
      </c>
      <c r="E944" s="835" t="s">
        <v>13771</v>
      </c>
      <c r="F944" s="835">
        <v>30</v>
      </c>
      <c r="G944" s="835"/>
      <c r="H944" s="835"/>
      <c r="I944" s="407"/>
      <c r="J944" s="1298"/>
      <c r="K944" s="407"/>
      <c r="L944" s="837"/>
    </row>
    <row r="945" spans="2:12" ht="13.5" thickBot="1">
      <c r="B945" s="520"/>
      <c r="C945" s="520"/>
      <c r="D945" s="2373"/>
      <c r="E945" s="835"/>
      <c r="F945" s="835"/>
      <c r="G945" s="835"/>
      <c r="H945" s="835"/>
      <c r="I945" s="407"/>
      <c r="J945" s="1298"/>
      <c r="K945" s="407"/>
      <c r="L945" s="837"/>
    </row>
    <row r="946" spans="2:12" s="2176" customFormat="1" ht="13.5" thickBot="1">
      <c r="B946" s="2525"/>
      <c r="C946" s="2525"/>
      <c r="D946" s="2169" t="s">
        <v>14107</v>
      </c>
      <c r="E946" s="2169"/>
      <c r="F946" s="2169"/>
      <c r="G946" s="2169"/>
      <c r="H946" s="2169"/>
      <c r="I946" s="2173"/>
      <c r="J946" s="2192"/>
      <c r="K946" s="2180">
        <f>SUM(F948:F949)</f>
        <v>30</v>
      </c>
      <c r="L946" s="2381" t="s">
        <v>316</v>
      </c>
    </row>
    <row r="947" spans="2:12">
      <c r="B947" s="520"/>
      <c r="C947" s="520"/>
      <c r="D947" s="2373" t="s">
        <v>13774</v>
      </c>
      <c r="E947" s="835" t="s">
        <v>13205</v>
      </c>
      <c r="F947" s="835" t="s">
        <v>14104</v>
      </c>
      <c r="G947" s="835"/>
      <c r="H947" s="835"/>
      <c r="I947" s="407"/>
      <c r="J947" s="1298"/>
      <c r="K947" s="407"/>
      <c r="L947" s="837"/>
    </row>
    <row r="948" spans="2:12">
      <c r="B948" s="520"/>
      <c r="C948" s="520"/>
      <c r="D948" s="2373" t="s">
        <v>14105</v>
      </c>
      <c r="E948" s="835" t="s">
        <v>13771</v>
      </c>
      <c r="F948" s="835">
        <v>30</v>
      </c>
      <c r="G948" s="835"/>
      <c r="H948" s="835"/>
      <c r="I948" s="407"/>
      <c r="J948" s="1298"/>
      <c r="K948" s="407"/>
      <c r="L948" s="837"/>
    </row>
    <row r="949" spans="2:12" ht="13.5" thickBot="1">
      <c r="B949" s="520"/>
      <c r="C949" s="520"/>
      <c r="D949" s="2373"/>
      <c r="E949" s="835"/>
      <c r="F949" s="835"/>
      <c r="G949" s="835"/>
      <c r="H949" s="835"/>
      <c r="I949" s="407"/>
      <c r="J949" s="1298"/>
      <c r="K949" s="407"/>
      <c r="L949" s="837"/>
    </row>
    <row r="950" spans="2:12" ht="38.1" thickBot="1">
      <c r="B950" s="2523"/>
      <c r="C950" s="2523"/>
      <c r="D950" s="1505" t="s">
        <v>1611</v>
      </c>
      <c r="E950" s="1505"/>
      <c r="F950" s="1505"/>
      <c r="G950" s="1505"/>
      <c r="H950" s="1505"/>
      <c r="I950" s="1506"/>
      <c r="J950" s="1550"/>
      <c r="K950" s="1530">
        <f>SUM(F952:F953)</f>
        <v>1</v>
      </c>
      <c r="L950" s="2379" t="s">
        <v>316</v>
      </c>
    </row>
    <row r="951" spans="2:12">
      <c r="B951" s="520"/>
      <c r="C951" s="520"/>
      <c r="D951" s="2373" t="s">
        <v>13774</v>
      </c>
      <c r="E951" s="835" t="s">
        <v>13205</v>
      </c>
      <c r="F951" s="835" t="s">
        <v>14104</v>
      </c>
      <c r="G951" s="835"/>
      <c r="H951" s="835"/>
      <c r="I951" s="407"/>
      <c r="J951" s="1298"/>
      <c r="K951" s="407"/>
      <c r="L951" s="837"/>
    </row>
    <row r="952" spans="2:12">
      <c r="B952" s="520"/>
      <c r="C952" s="520"/>
      <c r="D952" s="2373" t="s">
        <v>13775</v>
      </c>
      <c r="E952" s="835" t="s">
        <v>14108</v>
      </c>
      <c r="F952" s="835">
        <v>1</v>
      </c>
      <c r="G952" s="835"/>
      <c r="H952" s="835"/>
      <c r="I952" s="407"/>
      <c r="J952" s="1298"/>
      <c r="K952" s="407"/>
      <c r="L952" s="837"/>
    </row>
    <row r="953" spans="2:12" ht="13.5" thickBot="1">
      <c r="B953" s="520"/>
      <c r="C953" s="520"/>
      <c r="D953" s="2373"/>
      <c r="E953" s="835"/>
      <c r="F953" s="835"/>
      <c r="G953" s="835"/>
      <c r="H953" s="835"/>
      <c r="I953" s="407"/>
      <c r="J953" s="1298"/>
      <c r="K953" s="407"/>
      <c r="L953" s="837"/>
    </row>
    <row r="954" spans="2:12" s="2176" customFormat="1" ht="38.1" thickBot="1">
      <c r="B954" s="2293"/>
      <c r="C954" s="2293"/>
      <c r="D954" s="2193" t="s">
        <v>12921</v>
      </c>
      <c r="E954" s="2193" t="s">
        <v>10915</v>
      </c>
      <c r="F954" s="2193" t="s">
        <v>10915</v>
      </c>
      <c r="G954" s="2177"/>
      <c r="H954" s="2177"/>
      <c r="I954" s="2179"/>
      <c r="J954" s="2194"/>
      <c r="K954" s="2180">
        <f>SUM(F956:F957)</f>
        <v>39</v>
      </c>
      <c r="L954" s="2381" t="s">
        <v>316</v>
      </c>
    </row>
    <row r="955" spans="2:12">
      <c r="B955" s="520"/>
      <c r="C955" s="520"/>
      <c r="D955" s="1551" t="s">
        <v>13774</v>
      </c>
      <c r="E955" s="1552" t="s">
        <v>13205</v>
      </c>
      <c r="F955" s="1552" t="s">
        <v>14104</v>
      </c>
      <c r="G955" s="835"/>
      <c r="H955" s="835"/>
      <c r="I955" s="407"/>
      <c r="J955" s="1298"/>
      <c r="K955" s="407"/>
      <c r="L955" s="837"/>
    </row>
    <row r="956" spans="2:12">
      <c r="B956" s="520"/>
      <c r="C956" s="520"/>
      <c r="D956" s="1551" t="s">
        <v>14100</v>
      </c>
      <c r="E956" s="1552" t="s">
        <v>13771</v>
      </c>
      <c r="F956" s="1552">
        <v>39</v>
      </c>
      <c r="G956" s="835"/>
      <c r="H956" s="835"/>
      <c r="I956" s="407"/>
      <c r="J956" s="1298"/>
      <c r="K956" s="407"/>
      <c r="L956" s="837"/>
    </row>
    <row r="957" spans="2:12" ht="13.5" thickBot="1">
      <c r="B957" s="520"/>
      <c r="C957" s="520"/>
      <c r="D957" s="1551" t="s">
        <v>10915</v>
      </c>
      <c r="E957" s="1552" t="s">
        <v>10915</v>
      </c>
      <c r="F957" s="1552" t="s">
        <v>10915</v>
      </c>
      <c r="G957" s="835"/>
      <c r="H957" s="835"/>
      <c r="I957" s="407"/>
      <c r="J957" s="1298"/>
      <c r="K957" s="407"/>
      <c r="L957" s="837"/>
    </row>
    <row r="958" spans="2:12" s="2176" customFormat="1" ht="25.5" thickBot="1">
      <c r="B958" s="2293"/>
      <c r="C958" s="2293"/>
      <c r="D958" s="2193" t="s">
        <v>14109</v>
      </c>
      <c r="E958" s="2193" t="s">
        <v>10915</v>
      </c>
      <c r="F958" s="2193" t="s">
        <v>10915</v>
      </c>
      <c r="G958" s="2177"/>
      <c r="H958" s="2177"/>
      <c r="I958" s="2179"/>
      <c r="J958" s="2194"/>
      <c r="K958" s="2180">
        <f>SUM(F960:F961)</f>
        <v>25</v>
      </c>
      <c r="L958" s="2381" t="s">
        <v>316</v>
      </c>
    </row>
    <row r="959" spans="2:12">
      <c r="B959" s="520"/>
      <c r="C959" s="520"/>
      <c r="D959" s="1551" t="s">
        <v>13774</v>
      </c>
      <c r="E959" s="1552" t="s">
        <v>13205</v>
      </c>
      <c r="F959" s="1552" t="s">
        <v>14104</v>
      </c>
      <c r="G959" s="835"/>
      <c r="H959" s="835"/>
      <c r="I959" s="407"/>
      <c r="J959" s="1298"/>
      <c r="K959" s="407"/>
      <c r="L959" s="837"/>
    </row>
    <row r="960" spans="2:12">
      <c r="B960" s="520"/>
      <c r="C960" s="520"/>
      <c r="D960" s="1551" t="s">
        <v>14100</v>
      </c>
      <c r="E960" s="1552" t="s">
        <v>13771</v>
      </c>
      <c r="F960" s="1552">
        <v>25</v>
      </c>
      <c r="G960" s="835"/>
      <c r="H960" s="835"/>
      <c r="I960" s="407"/>
      <c r="J960" s="1298"/>
      <c r="K960" s="407"/>
      <c r="L960" s="837"/>
    </row>
    <row r="961" spans="2:12" ht="13.5" thickBot="1">
      <c r="B961" s="520"/>
      <c r="C961" s="520"/>
      <c r="D961" s="1551" t="s">
        <v>10915</v>
      </c>
      <c r="E961" s="1552" t="s">
        <v>10915</v>
      </c>
      <c r="F961" s="1552" t="s">
        <v>10915</v>
      </c>
      <c r="G961" s="835"/>
      <c r="H961" s="835"/>
      <c r="I961" s="407"/>
      <c r="J961" s="1298"/>
      <c r="K961" s="407"/>
      <c r="L961" s="837"/>
    </row>
    <row r="962" spans="2:12" s="2176" customFormat="1" ht="25.5" thickBot="1">
      <c r="B962" s="2293"/>
      <c r="C962" s="2293"/>
      <c r="D962" s="2193" t="s">
        <v>14110</v>
      </c>
      <c r="E962" s="2193" t="s">
        <v>10915</v>
      </c>
      <c r="F962" s="2193" t="s">
        <v>10915</v>
      </c>
      <c r="G962" s="2177"/>
      <c r="H962" s="2177"/>
      <c r="I962" s="2179"/>
      <c r="J962" s="2194"/>
      <c r="K962" s="2180">
        <f>SUM(F964:F965)</f>
        <v>25</v>
      </c>
      <c r="L962" s="2381" t="s">
        <v>316</v>
      </c>
    </row>
    <row r="963" spans="2:12">
      <c r="B963" s="520"/>
      <c r="C963" s="520"/>
      <c r="D963" s="1551" t="s">
        <v>13774</v>
      </c>
      <c r="E963" s="1552" t="s">
        <v>13205</v>
      </c>
      <c r="F963" s="1552" t="s">
        <v>14104</v>
      </c>
      <c r="G963" s="835"/>
      <c r="H963" s="835"/>
      <c r="I963" s="407"/>
      <c r="J963" s="1298"/>
      <c r="K963" s="407"/>
      <c r="L963" s="837"/>
    </row>
    <row r="964" spans="2:12">
      <c r="B964" s="520"/>
      <c r="C964" s="520"/>
      <c r="D964" s="1551" t="s">
        <v>14100</v>
      </c>
      <c r="E964" s="1552" t="s">
        <v>13771</v>
      </c>
      <c r="F964" s="1552">
        <v>25</v>
      </c>
      <c r="G964" s="835"/>
      <c r="H964" s="835"/>
      <c r="I964" s="407"/>
      <c r="J964" s="1298"/>
      <c r="K964" s="407"/>
      <c r="L964" s="837"/>
    </row>
    <row r="965" spans="2:12" ht="13.5" thickBot="1">
      <c r="B965" s="520"/>
      <c r="C965" s="520"/>
      <c r="D965" s="1551" t="s">
        <v>10915</v>
      </c>
      <c r="E965" s="1552" t="s">
        <v>10915</v>
      </c>
      <c r="F965" s="1552" t="s">
        <v>10915</v>
      </c>
      <c r="G965" s="835"/>
      <c r="H965" s="835"/>
      <c r="I965" s="407"/>
      <c r="J965" s="1298"/>
      <c r="K965" s="407"/>
      <c r="L965" s="837"/>
    </row>
    <row r="966" spans="2:12" s="2176" customFormat="1" ht="25.5" thickBot="1">
      <c r="B966" s="2293"/>
      <c r="C966" s="2293"/>
      <c r="D966" s="2193" t="s">
        <v>1620</v>
      </c>
      <c r="E966" s="2193" t="s">
        <v>10915</v>
      </c>
      <c r="F966" s="2193" t="s">
        <v>10915</v>
      </c>
      <c r="G966" s="2177"/>
      <c r="H966" s="2177"/>
      <c r="I966" s="2179"/>
      <c r="J966" s="2194"/>
      <c r="K966" s="2180">
        <f>SUM(F968:F969)</f>
        <v>25</v>
      </c>
      <c r="L966" s="2381" t="s">
        <v>316</v>
      </c>
    </row>
    <row r="967" spans="2:12">
      <c r="B967" s="520"/>
      <c r="C967" s="520"/>
      <c r="D967" s="1551" t="s">
        <v>13774</v>
      </c>
      <c r="E967" s="1552" t="s">
        <v>13205</v>
      </c>
      <c r="F967" s="1552" t="s">
        <v>14104</v>
      </c>
      <c r="G967" s="835"/>
      <c r="H967" s="835"/>
      <c r="I967" s="407"/>
      <c r="J967" s="1298"/>
      <c r="K967" s="407"/>
      <c r="L967" s="837"/>
    </row>
    <row r="968" spans="2:12">
      <c r="B968" s="520"/>
      <c r="C968" s="520"/>
      <c r="D968" s="1551" t="s">
        <v>14100</v>
      </c>
      <c r="E968" s="1552" t="s">
        <v>13771</v>
      </c>
      <c r="F968" s="1552">
        <v>25</v>
      </c>
      <c r="G968" s="835"/>
      <c r="H968" s="835"/>
      <c r="I968" s="407"/>
      <c r="J968" s="1298"/>
      <c r="K968" s="407"/>
      <c r="L968" s="837"/>
    </row>
    <row r="969" spans="2:12" ht="13.5" thickBot="1">
      <c r="B969" s="520"/>
      <c r="C969" s="520"/>
      <c r="D969" s="1551" t="s">
        <v>10915</v>
      </c>
      <c r="E969" s="1552" t="s">
        <v>10915</v>
      </c>
      <c r="F969" s="1552" t="s">
        <v>10915</v>
      </c>
      <c r="G969" s="835"/>
      <c r="H969" s="835"/>
      <c r="I969" s="407"/>
      <c r="J969" s="1298"/>
      <c r="K969" s="407"/>
      <c r="L969" s="837"/>
    </row>
    <row r="970" spans="2:12" s="2176" customFormat="1" ht="38.1" thickBot="1">
      <c r="B970" s="2293"/>
      <c r="C970" s="2293"/>
      <c r="D970" s="2193" t="s">
        <v>14111</v>
      </c>
      <c r="E970" s="2193" t="s">
        <v>10915</v>
      </c>
      <c r="F970" s="2193" t="s">
        <v>10915</v>
      </c>
      <c r="G970" s="2177"/>
      <c r="H970" s="2177"/>
      <c r="I970" s="2179"/>
      <c r="J970" s="2194"/>
      <c r="K970" s="2180">
        <f>SUM(F972:F973)</f>
        <v>25</v>
      </c>
      <c r="L970" s="2381" t="s">
        <v>316</v>
      </c>
    </row>
    <row r="971" spans="2:12">
      <c r="B971" s="520"/>
      <c r="C971" s="520"/>
      <c r="D971" s="1551" t="s">
        <v>13774</v>
      </c>
      <c r="E971" s="1552" t="s">
        <v>13205</v>
      </c>
      <c r="F971" s="1552" t="s">
        <v>14104</v>
      </c>
      <c r="G971" s="835"/>
      <c r="H971" s="835"/>
      <c r="I971" s="407"/>
      <c r="J971" s="1298"/>
      <c r="K971" s="407"/>
      <c r="L971" s="837"/>
    </row>
    <row r="972" spans="2:12">
      <c r="B972" s="520"/>
      <c r="C972" s="520"/>
      <c r="D972" s="1551" t="s">
        <v>14100</v>
      </c>
      <c r="E972" s="1552" t="s">
        <v>13771</v>
      </c>
      <c r="F972" s="1552">
        <v>25</v>
      </c>
      <c r="G972" s="835"/>
      <c r="H972" s="835"/>
      <c r="I972" s="407"/>
      <c r="J972" s="1298"/>
      <c r="K972" s="407"/>
      <c r="L972" s="837"/>
    </row>
    <row r="973" spans="2:12" ht="13.5" thickBot="1">
      <c r="B973" s="520"/>
      <c r="C973" s="520"/>
      <c r="D973" s="1551" t="s">
        <v>10915</v>
      </c>
      <c r="E973" s="1552" t="s">
        <v>10915</v>
      </c>
      <c r="F973" s="1552" t="s">
        <v>10915</v>
      </c>
      <c r="G973" s="835"/>
      <c r="H973" s="835"/>
      <c r="I973" s="407"/>
      <c r="J973" s="1298"/>
      <c r="K973" s="407"/>
      <c r="L973" s="837"/>
    </row>
    <row r="974" spans="2:12" s="2176" customFormat="1" ht="13.5" thickBot="1">
      <c r="B974" s="2293"/>
      <c r="C974" s="2293"/>
      <c r="D974" s="2195" t="s">
        <v>14112</v>
      </c>
      <c r="E974" s="2193" t="s">
        <v>10915</v>
      </c>
      <c r="F974" s="2193" t="s">
        <v>10915</v>
      </c>
      <c r="G974" s="2177"/>
      <c r="H974" s="2177"/>
      <c r="I974" s="2179"/>
      <c r="J974" s="2194"/>
      <c r="K974" s="2180">
        <f>SUM(F976:F977)</f>
        <v>60</v>
      </c>
      <c r="L974" s="2381" t="s">
        <v>368</v>
      </c>
    </row>
    <row r="975" spans="2:12">
      <c r="B975" s="520"/>
      <c r="C975" s="520"/>
      <c r="D975" s="1551" t="s">
        <v>13774</v>
      </c>
      <c r="E975" s="1552" t="s">
        <v>13205</v>
      </c>
      <c r="F975" s="1552" t="s">
        <v>368</v>
      </c>
      <c r="G975" s="835"/>
      <c r="H975" s="835"/>
      <c r="I975" s="407"/>
      <c r="J975" s="1298"/>
      <c r="K975" s="407"/>
      <c r="L975" s="837"/>
    </row>
    <row r="976" spans="2:12">
      <c r="B976" s="520"/>
      <c r="C976" s="520"/>
      <c r="D976" s="1551" t="s">
        <v>14100</v>
      </c>
      <c r="E976" s="1552" t="s">
        <v>13771</v>
      </c>
      <c r="F976" s="1552">
        <v>60</v>
      </c>
      <c r="G976" s="835"/>
      <c r="H976" s="835"/>
      <c r="I976" s="407"/>
      <c r="J976" s="1298"/>
      <c r="K976" s="407"/>
      <c r="L976" s="837"/>
    </row>
    <row r="977" spans="2:12" ht="13.5" thickBot="1">
      <c r="B977" s="520"/>
      <c r="C977" s="520"/>
      <c r="D977" s="1551" t="s">
        <v>10915</v>
      </c>
      <c r="E977" s="1552" t="s">
        <v>10915</v>
      </c>
      <c r="F977" s="1552" t="s">
        <v>10915</v>
      </c>
      <c r="G977" s="835"/>
      <c r="H977" s="835"/>
      <c r="I977" s="407"/>
      <c r="J977" s="1298"/>
      <c r="K977" s="407"/>
      <c r="L977" s="837"/>
    </row>
    <row r="978" spans="2:12" s="2176" customFormat="1" ht="13.5" thickBot="1">
      <c r="B978" s="2293"/>
      <c r="C978" s="2293"/>
      <c r="D978" s="2195" t="s">
        <v>14113</v>
      </c>
      <c r="E978" s="2193" t="s">
        <v>10915</v>
      </c>
      <c r="F978" s="2193" t="s">
        <v>10915</v>
      </c>
      <c r="G978" s="2177"/>
      <c r="H978" s="2177"/>
      <c r="I978" s="2179"/>
      <c r="J978" s="2194"/>
      <c r="K978" s="2180">
        <f>SUM(F980:F981)</f>
        <v>60</v>
      </c>
      <c r="L978" s="2381" t="s">
        <v>368</v>
      </c>
    </row>
    <row r="979" spans="2:12">
      <c r="B979" s="520"/>
      <c r="C979" s="520"/>
      <c r="D979" s="1551" t="s">
        <v>13774</v>
      </c>
      <c r="E979" s="1552" t="s">
        <v>13205</v>
      </c>
      <c r="F979" s="1552" t="s">
        <v>368</v>
      </c>
      <c r="G979" s="835"/>
      <c r="H979" s="835"/>
      <c r="I979" s="407"/>
      <c r="J979" s="1298"/>
      <c r="K979" s="407"/>
      <c r="L979" s="837"/>
    </row>
    <row r="980" spans="2:12">
      <c r="B980" s="520"/>
      <c r="C980" s="520"/>
      <c r="D980" s="1551" t="s">
        <v>14100</v>
      </c>
      <c r="E980" s="1552" t="s">
        <v>13771</v>
      </c>
      <c r="F980" s="1552">
        <v>60</v>
      </c>
      <c r="G980" s="835"/>
      <c r="H980" s="835"/>
      <c r="I980" s="407"/>
      <c r="J980" s="1298"/>
      <c r="K980" s="407"/>
      <c r="L980" s="837"/>
    </row>
    <row r="981" spans="2:12">
      <c r="B981" s="520"/>
      <c r="C981" s="520"/>
      <c r="D981" s="2373"/>
      <c r="E981" s="835"/>
      <c r="F981" s="835"/>
      <c r="G981" s="835"/>
      <c r="H981" s="835"/>
      <c r="I981" s="407"/>
      <c r="J981" s="1298"/>
      <c r="K981" s="407"/>
      <c r="L981" s="837"/>
    </row>
    <row r="982" spans="2:12">
      <c r="B982" s="782" t="s">
        <v>12370</v>
      </c>
      <c r="C982" s="782"/>
      <c r="D982" s="783" t="s">
        <v>12371</v>
      </c>
      <c r="E982" s="784"/>
      <c r="F982" s="784"/>
      <c r="G982" s="784"/>
      <c r="H982" s="784"/>
      <c r="I982" s="784"/>
      <c r="J982" s="784"/>
      <c r="K982" s="784"/>
      <c r="L982" s="784"/>
    </row>
    <row r="983" spans="2:12">
      <c r="B983" s="782" t="s">
        <v>230</v>
      </c>
      <c r="C983" s="782"/>
      <c r="D983" s="783" t="s">
        <v>231</v>
      </c>
      <c r="E983" s="784"/>
      <c r="F983" s="784"/>
      <c r="G983" s="784"/>
      <c r="H983" s="784"/>
      <c r="I983" s="784"/>
      <c r="J983" s="784"/>
      <c r="K983" s="784"/>
      <c r="L983" s="784"/>
    </row>
    <row r="984" spans="2:12" s="1549" customFormat="1" ht="15.75" customHeight="1" thickBot="1">
      <c r="B984" s="2526" t="s">
        <v>1632</v>
      </c>
      <c r="C984" s="2527"/>
      <c r="D984" s="2315" t="s">
        <v>5669</v>
      </c>
      <c r="E984" s="1497"/>
      <c r="F984" s="1497"/>
      <c r="G984" s="1498"/>
      <c r="H984" s="1498"/>
      <c r="I984" s="1509"/>
      <c r="J984" s="1509"/>
      <c r="K984" s="1509"/>
      <c r="L984" s="1512"/>
    </row>
    <row r="985" spans="2:12" s="2176" customFormat="1" ht="38.1" thickBot="1">
      <c r="B985" s="2535"/>
      <c r="C985" s="2535"/>
      <c r="D985" s="2169" t="s">
        <v>1636</v>
      </c>
      <c r="E985" s="2169"/>
      <c r="F985" s="2169"/>
      <c r="G985" s="2169"/>
      <c r="H985" s="2169"/>
      <c r="I985" s="2173"/>
      <c r="J985" s="2192"/>
      <c r="K985" s="2180">
        <f>SUM(F987:F989)</f>
        <v>1</v>
      </c>
      <c r="L985" s="2381" t="s">
        <v>316</v>
      </c>
    </row>
    <row r="986" spans="2:12">
      <c r="B986" s="566"/>
      <c r="C986" s="566"/>
      <c r="D986" s="2373" t="s">
        <v>13774</v>
      </c>
      <c r="E986" s="835"/>
      <c r="F986" s="835" t="s">
        <v>14104</v>
      </c>
      <c r="G986" s="835"/>
      <c r="H986" s="835"/>
      <c r="I986" s="407"/>
      <c r="J986" s="1298"/>
      <c r="K986" s="407"/>
      <c r="L986" s="837"/>
    </row>
    <row r="987" spans="2:12">
      <c r="B987" s="566"/>
      <c r="C987" s="566"/>
      <c r="D987" s="2373" t="s">
        <v>231</v>
      </c>
      <c r="E987" s="835"/>
      <c r="F987" s="835">
        <v>1</v>
      </c>
      <c r="G987" s="835"/>
      <c r="H987" s="835"/>
      <c r="I987" s="407"/>
      <c r="J987" s="1298"/>
      <c r="K987" s="407"/>
      <c r="L987" s="837"/>
    </row>
    <row r="988" spans="2:12">
      <c r="B988" s="566"/>
      <c r="C988" s="566"/>
      <c r="D988" s="2373"/>
      <c r="E988" s="835"/>
      <c r="F988" s="835"/>
      <c r="G988" s="835"/>
      <c r="H988" s="835"/>
      <c r="I988" s="407"/>
      <c r="J988" s="1298"/>
      <c r="K988" s="407"/>
      <c r="L988" s="837"/>
    </row>
    <row r="989" spans="2:12" s="1549" customFormat="1" ht="15.75" customHeight="1" thickBot="1">
      <c r="B989" s="2526" t="s">
        <v>1640</v>
      </c>
      <c r="C989" s="2527"/>
      <c r="D989" s="2315" t="s">
        <v>5675</v>
      </c>
      <c r="E989" s="1497"/>
      <c r="F989" s="1497"/>
      <c r="G989" s="1498"/>
      <c r="H989" s="1498"/>
      <c r="I989" s="1509"/>
      <c r="J989" s="1509"/>
      <c r="K989" s="1509"/>
      <c r="L989" s="1512"/>
    </row>
    <row r="990" spans="2:12" s="2176" customFormat="1" ht="25.5" thickBot="1">
      <c r="B990" s="2535"/>
      <c r="C990" s="2535"/>
      <c r="D990" s="2169" t="s">
        <v>1639</v>
      </c>
      <c r="E990" s="2169"/>
      <c r="F990" s="2169"/>
      <c r="G990" s="2169"/>
      <c r="H990" s="2169"/>
      <c r="I990" s="2173"/>
      <c r="J990" s="2192"/>
      <c r="K990" s="2180">
        <f>SUM(F992:F993)</f>
        <v>8</v>
      </c>
      <c r="L990" s="2381" t="s">
        <v>316</v>
      </c>
    </row>
    <row r="991" spans="2:12">
      <c r="B991" s="566"/>
      <c r="C991" s="566"/>
      <c r="D991" s="2373" t="s">
        <v>13774</v>
      </c>
      <c r="E991" s="835"/>
      <c r="F991" s="835" t="s">
        <v>14104</v>
      </c>
      <c r="G991" s="835"/>
      <c r="H991" s="835"/>
      <c r="I991" s="407"/>
      <c r="J991" s="1298"/>
      <c r="K991" s="407"/>
      <c r="L991" s="837"/>
    </row>
    <row r="992" spans="2:12">
      <c r="B992" s="566"/>
      <c r="C992" s="566"/>
      <c r="D992" s="2373" t="s">
        <v>231</v>
      </c>
      <c r="E992" s="835"/>
      <c r="F992" s="835">
        <v>8</v>
      </c>
      <c r="G992" s="835"/>
      <c r="H992" s="835"/>
      <c r="I992" s="407"/>
      <c r="J992" s="1298"/>
      <c r="K992" s="407"/>
      <c r="L992" s="837"/>
    </row>
    <row r="993" spans="2:12" ht="13.5" thickBot="1">
      <c r="B993" s="566"/>
      <c r="C993" s="566"/>
      <c r="D993" s="2373"/>
      <c r="E993" s="835"/>
      <c r="F993" s="835"/>
      <c r="G993" s="835"/>
      <c r="H993" s="1297"/>
      <c r="I993" s="407"/>
      <c r="J993" s="1298"/>
      <c r="K993" s="407"/>
      <c r="L993" s="837"/>
    </row>
    <row r="994" spans="2:12" s="2176" customFormat="1" ht="31.35" customHeight="1" thickBot="1">
      <c r="B994" s="2535"/>
      <c r="C994" s="2535"/>
      <c r="D994" s="2169" t="s">
        <v>1644</v>
      </c>
      <c r="E994" s="2169"/>
      <c r="F994" s="2169"/>
      <c r="G994" s="2169"/>
      <c r="H994" s="2169"/>
      <c r="I994" s="2173"/>
      <c r="J994" s="2192"/>
      <c r="K994" s="2180">
        <f>F996</f>
        <v>8</v>
      </c>
      <c r="L994" s="2381" t="s">
        <v>316</v>
      </c>
    </row>
    <row r="995" spans="2:12">
      <c r="B995" s="566"/>
      <c r="C995" s="566"/>
      <c r="D995" s="2373" t="s">
        <v>13774</v>
      </c>
      <c r="E995" s="835"/>
      <c r="F995" s="835" t="s">
        <v>14104</v>
      </c>
      <c r="G995" s="835"/>
      <c r="H995" s="835"/>
      <c r="I995" s="407"/>
      <c r="J995" s="1298"/>
      <c r="K995" s="407"/>
      <c r="L995" s="837"/>
    </row>
    <row r="996" spans="2:12">
      <c r="B996" s="566"/>
      <c r="C996" s="566"/>
      <c r="D996" s="2373" t="s">
        <v>231</v>
      </c>
      <c r="E996" s="835"/>
      <c r="F996" s="835">
        <v>8</v>
      </c>
      <c r="G996" s="835"/>
      <c r="H996" s="835"/>
      <c r="I996" s="407"/>
      <c r="J996" s="1298"/>
      <c r="K996" s="407"/>
      <c r="L996" s="837"/>
    </row>
    <row r="997" spans="2:12">
      <c r="B997" s="566"/>
      <c r="C997" s="566"/>
      <c r="D997" s="2373"/>
      <c r="E997" s="835"/>
      <c r="F997" s="835"/>
      <c r="G997" s="835"/>
      <c r="H997" s="835"/>
      <c r="I997" s="407"/>
      <c r="J997" s="1298"/>
      <c r="K997" s="407"/>
      <c r="L997" s="837"/>
    </row>
    <row r="998" spans="2:12" s="1549" customFormat="1" ht="15.75" customHeight="1" thickBot="1">
      <c r="B998" s="2526" t="s">
        <v>1648</v>
      </c>
      <c r="C998" s="2527"/>
      <c r="D998" s="2315" t="s">
        <v>12396</v>
      </c>
      <c r="E998" s="1497"/>
      <c r="F998" s="1497"/>
      <c r="G998" s="1498"/>
      <c r="H998" s="1498"/>
      <c r="I998" s="1509"/>
      <c r="J998" s="1509"/>
      <c r="K998" s="1509"/>
      <c r="L998" s="1512"/>
    </row>
    <row r="999" spans="2:12" s="2176" customFormat="1" ht="31.35" customHeight="1" thickBot="1">
      <c r="B999" s="2535"/>
      <c r="C999" s="2535"/>
      <c r="D999" s="2169" t="s">
        <v>14114</v>
      </c>
      <c r="E999" s="2169"/>
      <c r="F999" s="2169"/>
      <c r="G999" s="2169"/>
      <c r="H999" s="2169"/>
      <c r="I999" s="2173"/>
      <c r="J999" s="2192"/>
      <c r="K999" s="2180">
        <f>SUM(F1001:F1002)</f>
        <v>410</v>
      </c>
      <c r="L999" s="2381" t="s">
        <v>347</v>
      </c>
    </row>
    <row r="1000" spans="2:12">
      <c r="B1000" s="520"/>
      <c r="C1000" s="520"/>
      <c r="D1000" s="2373" t="s">
        <v>13774</v>
      </c>
      <c r="E1000" s="835"/>
      <c r="F1000" s="835" t="s">
        <v>347</v>
      </c>
      <c r="G1000" s="835"/>
      <c r="H1000" s="1297"/>
      <c r="I1000" s="407"/>
      <c r="J1000" s="1298"/>
      <c r="K1000" s="407"/>
      <c r="L1000" s="837"/>
    </row>
    <row r="1001" spans="2:12">
      <c r="B1001" s="520"/>
      <c r="C1001" s="520"/>
      <c r="D1001" s="2373" t="s">
        <v>231</v>
      </c>
      <c r="E1001" s="835"/>
      <c r="F1001" s="835">
        <v>410</v>
      </c>
      <c r="G1001" s="835"/>
      <c r="H1001" s="1297"/>
      <c r="I1001" s="407"/>
      <c r="J1001" s="1298"/>
      <c r="K1001" s="407"/>
      <c r="L1001" s="837"/>
    </row>
    <row r="1002" spans="2:12" ht="13.5" thickBot="1">
      <c r="B1002" s="520"/>
      <c r="C1002" s="520"/>
      <c r="D1002" s="2380"/>
      <c r="E1002" s="835"/>
      <c r="F1002" s="835"/>
      <c r="G1002" s="835"/>
      <c r="H1002" s="1297"/>
      <c r="I1002" s="407"/>
      <c r="J1002" s="1298"/>
      <c r="K1002" s="407"/>
      <c r="L1002" s="837"/>
    </row>
    <row r="1003" spans="2:12" s="2176" customFormat="1" ht="31.35" customHeight="1" thickBot="1">
      <c r="B1003" s="2535"/>
      <c r="C1003" s="2535"/>
      <c r="D1003" s="2169" t="s">
        <v>13987</v>
      </c>
      <c r="E1003" s="2169"/>
      <c r="F1003" s="2169"/>
      <c r="G1003" s="2169"/>
      <c r="H1003" s="2169"/>
      <c r="I1003" s="2173"/>
      <c r="J1003" s="2192"/>
      <c r="K1003" s="2180">
        <f>SUM(F1005:F1006)</f>
        <v>87</v>
      </c>
      <c r="L1003" s="2381" t="s">
        <v>316</v>
      </c>
    </row>
    <row r="1004" spans="2:12">
      <c r="B1004" s="520"/>
      <c r="C1004" s="520"/>
      <c r="D1004" s="2373" t="s">
        <v>13774</v>
      </c>
      <c r="E1004" s="835"/>
      <c r="F1004" s="835" t="s">
        <v>14104</v>
      </c>
      <c r="G1004" s="835"/>
      <c r="H1004" s="1297"/>
      <c r="I1004" s="407"/>
      <c r="J1004" s="1298"/>
      <c r="K1004" s="407"/>
      <c r="L1004" s="837"/>
    </row>
    <row r="1005" spans="2:12">
      <c r="B1005" s="520"/>
      <c r="C1005" s="520"/>
      <c r="D1005" s="2373" t="s">
        <v>231</v>
      </c>
      <c r="E1005" s="835"/>
      <c r="F1005" s="835">
        <v>87</v>
      </c>
      <c r="G1005" s="835"/>
      <c r="H1005" s="1297"/>
      <c r="I1005" s="407"/>
      <c r="J1005" s="1298"/>
      <c r="K1005" s="407"/>
      <c r="L1005" s="837"/>
    </row>
    <row r="1006" spans="2:12">
      <c r="B1006" s="520"/>
      <c r="C1006" s="520"/>
      <c r="D1006" s="2373"/>
      <c r="E1006" s="835"/>
      <c r="F1006" s="835"/>
      <c r="G1006" s="835"/>
      <c r="H1006" s="1297"/>
      <c r="I1006" s="407"/>
      <c r="J1006" s="1298"/>
      <c r="K1006" s="407"/>
      <c r="L1006" s="837"/>
    </row>
    <row r="1007" spans="2:12" s="1549" customFormat="1" ht="15.75" customHeight="1" thickBot="1">
      <c r="B1007" s="2526" t="s">
        <v>12397</v>
      </c>
      <c r="C1007" s="2527"/>
      <c r="D1007" s="2315" t="s">
        <v>5675</v>
      </c>
      <c r="E1007" s="1497"/>
      <c r="F1007" s="1497"/>
      <c r="G1007" s="1498"/>
      <c r="H1007" s="1498"/>
      <c r="I1007" s="1509"/>
      <c r="J1007" s="1509"/>
      <c r="K1007" s="1509"/>
      <c r="L1007" s="1512"/>
    </row>
    <row r="1008" spans="2:12" s="2176" customFormat="1" ht="31.35" customHeight="1" thickBot="1">
      <c r="B1008" s="2535"/>
      <c r="C1008" s="2535"/>
      <c r="D1008" s="2169" t="s">
        <v>1647</v>
      </c>
      <c r="E1008" s="2169"/>
      <c r="F1008" s="2169"/>
      <c r="G1008" s="2169"/>
      <c r="H1008" s="2169"/>
      <c r="I1008" s="2173"/>
      <c r="J1008" s="2192"/>
      <c r="K1008" s="2180">
        <f>SUM(F1010:F1013)</f>
        <v>430</v>
      </c>
      <c r="L1008" s="2381" t="s">
        <v>316</v>
      </c>
    </row>
    <row r="1009" spans="2:12">
      <c r="B1009" s="566"/>
      <c r="C1009" s="566"/>
      <c r="D1009" s="2373" t="s">
        <v>13774</v>
      </c>
      <c r="E1009" s="835" t="s">
        <v>13205</v>
      </c>
      <c r="F1009" s="835" t="s">
        <v>14104</v>
      </c>
      <c r="G1009" s="835"/>
      <c r="H1009" s="1297"/>
      <c r="I1009" s="407"/>
      <c r="J1009" s="1298"/>
      <c r="K1009" s="407"/>
      <c r="L1009" s="837"/>
    </row>
    <row r="1010" spans="2:12">
      <c r="B1010" s="566"/>
      <c r="C1010" s="566"/>
      <c r="D1010" s="2373" t="s">
        <v>231</v>
      </c>
      <c r="E1010" s="835" t="s">
        <v>14115</v>
      </c>
      <c r="F1010" s="839">
        <v>28</v>
      </c>
      <c r="G1010" s="835"/>
      <c r="H1010" s="835"/>
      <c r="I1010" s="407"/>
      <c r="J1010" s="1298"/>
      <c r="K1010" s="407"/>
      <c r="L1010" s="837"/>
    </row>
    <row r="1011" spans="2:12">
      <c r="B1011" s="566"/>
      <c r="C1011" s="566"/>
      <c r="D1011" s="2373"/>
      <c r="E1011" s="835" t="s">
        <v>14116</v>
      </c>
      <c r="F1011" s="839">
        <v>209</v>
      </c>
      <c r="G1011" s="835"/>
      <c r="H1011" s="835"/>
      <c r="I1011" s="407"/>
      <c r="J1011" s="1298"/>
      <c r="K1011" s="407"/>
      <c r="L1011" s="837"/>
    </row>
    <row r="1012" spans="2:12">
      <c r="B1012" s="566"/>
      <c r="C1012" s="566"/>
      <c r="D1012" s="2373"/>
      <c r="E1012" s="835" t="s">
        <v>14117</v>
      </c>
      <c r="F1012" s="839">
        <v>193</v>
      </c>
      <c r="G1012" s="835"/>
      <c r="H1012" s="835"/>
      <c r="I1012" s="407"/>
      <c r="J1012" s="1298"/>
      <c r="K1012" s="407"/>
      <c r="L1012" s="837"/>
    </row>
    <row r="1013" spans="2:12">
      <c r="B1013" s="566"/>
      <c r="C1013" s="566"/>
      <c r="D1013" s="2373"/>
      <c r="E1013" s="835"/>
      <c r="F1013" s="835"/>
      <c r="G1013" s="835"/>
      <c r="H1013" s="835"/>
      <c r="I1013" s="407"/>
      <c r="J1013" s="1298"/>
      <c r="K1013" s="407"/>
      <c r="L1013" s="837"/>
    </row>
    <row r="1014" spans="2:12" ht="13.5" thickBot="1">
      <c r="B1014" s="2526" t="s">
        <v>1655</v>
      </c>
      <c r="C1014" s="2527"/>
      <c r="D1014" s="2315" t="s">
        <v>1656</v>
      </c>
      <c r="E1014" s="1497"/>
      <c r="F1014" s="1497"/>
      <c r="G1014" s="1498"/>
      <c r="H1014" s="1498"/>
      <c r="I1014" s="1509"/>
      <c r="J1014" s="1509"/>
      <c r="K1014" s="1509"/>
      <c r="L1014" s="1512"/>
    </row>
    <row r="1015" spans="2:12" s="2176" customFormat="1" ht="25.5" thickBot="1">
      <c r="B1015" s="2525"/>
      <c r="C1015" s="2525"/>
      <c r="D1015" s="2169" t="s">
        <v>1659</v>
      </c>
      <c r="E1015" s="2169"/>
      <c r="F1015" s="2169"/>
      <c r="G1015" s="2169"/>
      <c r="H1015" s="2169"/>
      <c r="I1015" s="2173"/>
      <c r="J1015" s="2192"/>
      <c r="K1015" s="2180">
        <f>SUM(F1017:F1018)</f>
        <v>1</v>
      </c>
      <c r="L1015" s="2381" t="s">
        <v>316</v>
      </c>
    </row>
    <row r="1016" spans="2:12">
      <c r="B1016" s="520"/>
      <c r="C1016" s="520"/>
      <c r="D1016" s="2373" t="s">
        <v>13774</v>
      </c>
      <c r="E1016" s="835"/>
      <c r="F1016" s="835" t="s">
        <v>14104</v>
      </c>
      <c r="G1016" s="835"/>
      <c r="H1016" s="835"/>
      <c r="I1016" s="407"/>
      <c r="J1016" s="1298"/>
      <c r="K1016" s="407"/>
      <c r="L1016" s="837"/>
    </row>
    <row r="1017" spans="2:12">
      <c r="B1017" s="520"/>
      <c r="C1017" s="520"/>
      <c r="D1017" s="2373" t="s">
        <v>14100</v>
      </c>
      <c r="E1017" s="835"/>
      <c r="F1017" s="835">
        <v>1</v>
      </c>
      <c r="G1017" s="835"/>
      <c r="H1017" s="835"/>
      <c r="I1017" s="407"/>
      <c r="J1017" s="1298"/>
      <c r="K1017" s="407"/>
      <c r="L1017" s="837"/>
    </row>
    <row r="1018" spans="2:12" ht="13.5" thickBot="1">
      <c r="B1018" s="520"/>
      <c r="C1018" s="520"/>
      <c r="D1018" s="2373"/>
      <c r="E1018" s="835"/>
      <c r="F1018" s="835"/>
      <c r="G1018" s="835"/>
      <c r="H1018" s="1297"/>
      <c r="I1018" s="407"/>
      <c r="J1018" s="1298"/>
      <c r="K1018" s="407"/>
      <c r="L1018" s="837"/>
    </row>
    <row r="1019" spans="2:12" s="2176" customFormat="1" ht="25.5" thickBot="1">
      <c r="B1019" s="2525"/>
      <c r="C1019" s="2525"/>
      <c r="D1019" s="2169" t="s">
        <v>14118</v>
      </c>
      <c r="E1019" s="2169"/>
      <c r="F1019" s="2169"/>
      <c r="G1019" s="2169"/>
      <c r="H1019" s="2169"/>
      <c r="I1019" s="2173"/>
      <c r="J1019" s="2192"/>
      <c r="K1019" s="2180">
        <f>SUM(F1021:F1022)</f>
        <v>2</v>
      </c>
      <c r="L1019" s="2381" t="s">
        <v>316</v>
      </c>
    </row>
    <row r="1020" spans="2:12">
      <c r="B1020" s="520"/>
      <c r="C1020" s="520"/>
      <c r="D1020" s="2373"/>
      <c r="E1020" s="835"/>
      <c r="F1020" s="835" t="s">
        <v>14104</v>
      </c>
      <c r="G1020" s="835"/>
      <c r="H1020" s="835"/>
      <c r="I1020" s="407"/>
      <c r="J1020" s="1298"/>
      <c r="K1020" s="407"/>
      <c r="L1020" s="837"/>
    </row>
    <row r="1021" spans="2:12">
      <c r="B1021" s="520"/>
      <c r="C1021" s="520"/>
      <c r="D1021" s="2373"/>
      <c r="E1021" s="835"/>
      <c r="F1021" s="835">
        <v>2</v>
      </c>
      <c r="G1021" s="835"/>
      <c r="H1021" s="835"/>
      <c r="I1021" s="407"/>
      <c r="J1021" s="1298"/>
      <c r="K1021" s="407"/>
      <c r="L1021" s="837"/>
    </row>
    <row r="1022" spans="2:12" ht="13.5" thickBot="1">
      <c r="B1022" s="520"/>
      <c r="C1022" s="520"/>
      <c r="D1022" s="2373"/>
      <c r="E1022" s="835"/>
      <c r="F1022" s="835"/>
      <c r="G1022" s="835"/>
      <c r="H1022" s="1297"/>
      <c r="I1022" s="407"/>
      <c r="J1022" s="1298"/>
      <c r="K1022" s="407"/>
      <c r="L1022" s="837"/>
    </row>
    <row r="1023" spans="2:12" s="2176" customFormat="1" ht="25.5" thickBot="1">
      <c r="B1023" s="2525"/>
      <c r="C1023" s="2525"/>
      <c r="D1023" s="2169" t="s">
        <v>14119</v>
      </c>
      <c r="E1023" s="2169"/>
      <c r="F1023" s="2169"/>
      <c r="G1023" s="2169"/>
      <c r="H1023" s="2169"/>
      <c r="I1023" s="2173"/>
      <c r="J1023" s="2192"/>
      <c r="K1023" s="2180">
        <f>SUM(F1025:F1026)</f>
        <v>2</v>
      </c>
      <c r="L1023" s="2381" t="s">
        <v>316</v>
      </c>
    </row>
    <row r="1024" spans="2:12">
      <c r="B1024" s="520"/>
      <c r="C1024" s="520"/>
      <c r="D1024" s="2373"/>
      <c r="E1024" s="835"/>
      <c r="F1024" s="835" t="s">
        <v>14104</v>
      </c>
      <c r="G1024" s="835"/>
      <c r="H1024" s="835"/>
      <c r="I1024" s="407"/>
      <c r="J1024" s="1298"/>
      <c r="K1024" s="407"/>
      <c r="L1024" s="837"/>
    </row>
    <row r="1025" spans="2:12">
      <c r="B1025" s="520"/>
      <c r="C1025" s="520"/>
      <c r="D1025" s="2373"/>
      <c r="E1025" s="835"/>
      <c r="F1025" s="835">
        <v>2</v>
      </c>
      <c r="G1025" s="835"/>
      <c r="H1025" s="835"/>
      <c r="I1025" s="407"/>
      <c r="J1025" s="1298"/>
      <c r="K1025" s="407"/>
      <c r="L1025" s="837"/>
    </row>
    <row r="1026" spans="2:12" ht="13.5" thickBot="1">
      <c r="B1026" s="520"/>
      <c r="C1026" s="520"/>
      <c r="D1026" s="2373"/>
      <c r="E1026" s="835"/>
      <c r="F1026" s="835"/>
      <c r="G1026" s="835"/>
      <c r="H1026" s="1297"/>
      <c r="I1026" s="407"/>
      <c r="J1026" s="1298"/>
      <c r="K1026" s="407"/>
      <c r="L1026" s="837"/>
    </row>
    <row r="1027" spans="2:12" s="2176" customFormat="1" ht="25.5" thickBot="1">
      <c r="B1027" s="2525"/>
      <c r="C1027" s="2525"/>
      <c r="D1027" s="2169" t="s">
        <v>14120</v>
      </c>
      <c r="E1027" s="2169"/>
      <c r="F1027" s="2169"/>
      <c r="G1027" s="2169"/>
      <c r="H1027" s="2169"/>
      <c r="I1027" s="2173"/>
      <c r="J1027" s="2192"/>
      <c r="K1027" s="2180">
        <f>SUM(F1029:F1030)</f>
        <v>2</v>
      </c>
      <c r="L1027" s="2381" t="s">
        <v>316</v>
      </c>
    </row>
    <row r="1028" spans="2:12">
      <c r="B1028" s="520"/>
      <c r="C1028" s="520"/>
      <c r="D1028" s="2373"/>
      <c r="E1028" s="835"/>
      <c r="F1028" s="835" t="s">
        <v>14104</v>
      </c>
      <c r="G1028" s="835"/>
      <c r="H1028" s="835"/>
      <c r="I1028" s="407"/>
      <c r="J1028" s="1298"/>
      <c r="K1028" s="407"/>
      <c r="L1028" s="837"/>
    </row>
    <row r="1029" spans="2:12">
      <c r="B1029" s="520"/>
      <c r="C1029" s="520"/>
      <c r="D1029" s="2373"/>
      <c r="E1029" s="835"/>
      <c r="F1029" s="835">
        <v>2</v>
      </c>
      <c r="G1029" s="835"/>
      <c r="H1029" s="835"/>
      <c r="I1029" s="407"/>
      <c r="J1029" s="1298"/>
      <c r="K1029" s="407"/>
      <c r="L1029" s="837"/>
    </row>
    <row r="1030" spans="2:12" ht="13.5" thickBot="1">
      <c r="B1030" s="520"/>
      <c r="C1030" s="520"/>
      <c r="D1030" s="2373"/>
      <c r="E1030" s="835"/>
      <c r="F1030" s="835"/>
      <c r="G1030" s="835"/>
      <c r="H1030" s="1297"/>
      <c r="I1030" s="407"/>
      <c r="J1030" s="1298"/>
      <c r="K1030" s="407"/>
      <c r="L1030" s="837"/>
    </row>
    <row r="1031" spans="2:12" s="2176" customFormat="1" ht="25.5" thickBot="1">
      <c r="B1031" s="2525"/>
      <c r="C1031" s="2525"/>
      <c r="D1031" s="2169" t="s">
        <v>14121</v>
      </c>
      <c r="E1031" s="2169"/>
      <c r="F1031" s="2169"/>
      <c r="G1031" s="2169"/>
      <c r="H1031" s="2169"/>
      <c r="I1031" s="2173"/>
      <c r="J1031" s="2192"/>
      <c r="K1031" s="2180">
        <f>SUM(F1033:F1034)</f>
        <v>4</v>
      </c>
      <c r="L1031" s="2381" t="s">
        <v>316</v>
      </c>
    </row>
    <row r="1032" spans="2:12">
      <c r="B1032" s="520"/>
      <c r="C1032" s="520"/>
      <c r="D1032" s="2373"/>
      <c r="E1032" s="835"/>
      <c r="F1032" s="835" t="s">
        <v>14104</v>
      </c>
      <c r="G1032" s="835"/>
      <c r="H1032" s="835"/>
      <c r="I1032" s="407"/>
      <c r="J1032" s="1298"/>
      <c r="K1032" s="407"/>
      <c r="L1032" s="837"/>
    </row>
    <row r="1033" spans="2:12">
      <c r="B1033" s="520"/>
      <c r="C1033" s="520"/>
      <c r="D1033" s="2373"/>
      <c r="E1033" s="835"/>
      <c r="F1033" s="835">
        <v>4</v>
      </c>
      <c r="G1033" s="835"/>
      <c r="H1033" s="835"/>
      <c r="I1033" s="407"/>
      <c r="J1033" s="1298"/>
      <c r="K1033" s="407"/>
      <c r="L1033" s="837"/>
    </row>
    <row r="1034" spans="2:12" ht="13.5" thickBot="1">
      <c r="B1034" s="520"/>
      <c r="C1034" s="520"/>
      <c r="D1034" s="2373"/>
      <c r="E1034" s="835"/>
      <c r="F1034" s="835"/>
      <c r="G1034" s="835"/>
      <c r="H1034" s="1297"/>
      <c r="I1034" s="407"/>
      <c r="J1034" s="1298"/>
      <c r="K1034" s="407"/>
      <c r="L1034" s="837"/>
    </row>
    <row r="1035" spans="2:12" s="2176" customFormat="1" ht="25.5" thickBot="1">
      <c r="B1035" s="2525"/>
      <c r="C1035" s="2525"/>
      <c r="D1035" s="2169" t="s">
        <v>14122</v>
      </c>
      <c r="E1035" s="2169"/>
      <c r="F1035" s="2169"/>
      <c r="G1035" s="2169"/>
      <c r="H1035" s="2169"/>
      <c r="I1035" s="2173"/>
      <c r="J1035" s="2192"/>
      <c r="K1035" s="2180">
        <f>SUM(F1037:F1038)</f>
        <v>2</v>
      </c>
      <c r="L1035" s="2381" t="s">
        <v>316</v>
      </c>
    </row>
    <row r="1036" spans="2:12">
      <c r="B1036" s="520"/>
      <c r="C1036" s="520"/>
      <c r="D1036" s="2373"/>
      <c r="E1036" s="835"/>
      <c r="F1036" s="835" t="s">
        <v>14104</v>
      </c>
      <c r="G1036" s="835"/>
      <c r="H1036" s="835"/>
      <c r="I1036" s="407"/>
      <c r="J1036" s="1298"/>
      <c r="K1036" s="407"/>
      <c r="L1036" s="837"/>
    </row>
    <row r="1037" spans="2:12">
      <c r="B1037" s="520"/>
      <c r="C1037" s="520"/>
      <c r="D1037" s="2373"/>
      <c r="E1037" s="835"/>
      <c r="F1037" s="835">
        <v>2</v>
      </c>
      <c r="G1037" s="835"/>
      <c r="H1037" s="835"/>
      <c r="I1037" s="407"/>
      <c r="J1037" s="1298"/>
      <c r="K1037" s="407"/>
      <c r="L1037" s="837"/>
    </row>
    <row r="1038" spans="2:12" ht="13.5" thickBot="1">
      <c r="B1038" s="520"/>
      <c r="C1038" s="520"/>
      <c r="D1038" s="2373"/>
      <c r="E1038" s="835"/>
      <c r="F1038" s="835"/>
      <c r="G1038" s="835"/>
      <c r="H1038" s="1297"/>
      <c r="I1038" s="407"/>
      <c r="J1038" s="1298"/>
      <c r="K1038" s="407"/>
      <c r="L1038" s="837"/>
    </row>
    <row r="1039" spans="2:12" s="2176" customFormat="1" ht="13.5" thickBot="1">
      <c r="B1039" s="2525"/>
      <c r="C1039" s="2525"/>
      <c r="D1039" s="2169" t="s">
        <v>1678</v>
      </c>
      <c r="E1039" s="2169"/>
      <c r="F1039" s="2169"/>
      <c r="G1039" s="2169"/>
      <c r="H1039" s="2169"/>
      <c r="I1039" s="2173"/>
      <c r="J1039" s="2192"/>
      <c r="K1039" s="2180">
        <f>SUM(F1041:F1042)</f>
        <v>1</v>
      </c>
      <c r="L1039" s="2381" t="s">
        <v>316</v>
      </c>
    </row>
    <row r="1040" spans="2:12">
      <c r="B1040" s="520"/>
      <c r="C1040" s="520"/>
      <c r="D1040" s="2373"/>
      <c r="E1040" s="835"/>
      <c r="F1040" s="835" t="s">
        <v>14104</v>
      </c>
      <c r="G1040" s="835"/>
      <c r="H1040" s="835"/>
      <c r="I1040" s="407"/>
      <c r="J1040" s="1298"/>
      <c r="K1040" s="407"/>
      <c r="L1040" s="837"/>
    </row>
    <row r="1041" spans="2:12">
      <c r="B1041" s="520"/>
      <c r="C1041" s="520"/>
      <c r="D1041" s="2373"/>
      <c r="E1041" s="835"/>
      <c r="F1041" s="835">
        <v>1</v>
      </c>
      <c r="G1041" s="835"/>
      <c r="H1041" s="835"/>
      <c r="I1041" s="407"/>
      <c r="J1041" s="1298"/>
      <c r="K1041" s="407"/>
      <c r="L1041" s="837"/>
    </row>
    <row r="1042" spans="2:12" ht="13.5" thickBot="1">
      <c r="B1042" s="520"/>
      <c r="C1042" s="520"/>
      <c r="D1042" s="2373"/>
      <c r="E1042" s="835"/>
      <c r="F1042" s="835"/>
      <c r="G1042" s="835"/>
      <c r="H1042" s="1297"/>
      <c r="I1042" s="407"/>
      <c r="J1042" s="1298"/>
      <c r="K1042" s="407"/>
      <c r="L1042" s="837"/>
    </row>
    <row r="1043" spans="2:12" s="2176" customFormat="1" ht="25.5" thickBot="1">
      <c r="B1043" s="2525"/>
      <c r="C1043" s="2525"/>
      <c r="D1043" s="2169" t="s">
        <v>1681</v>
      </c>
      <c r="E1043" s="2169"/>
      <c r="F1043" s="2169"/>
      <c r="G1043" s="2169"/>
      <c r="H1043" s="2169"/>
      <c r="I1043" s="2173"/>
      <c r="J1043" s="2192"/>
      <c r="K1043" s="2180">
        <f>SUM(F1045:F1046)</f>
        <v>1</v>
      </c>
      <c r="L1043" s="2381" t="s">
        <v>316</v>
      </c>
    </row>
    <row r="1044" spans="2:12">
      <c r="B1044" s="520"/>
      <c r="C1044" s="520"/>
      <c r="D1044" s="2373"/>
      <c r="E1044" s="835"/>
      <c r="F1044" s="835" t="s">
        <v>14104</v>
      </c>
      <c r="G1044" s="835"/>
      <c r="H1044" s="835"/>
      <c r="I1044" s="407"/>
      <c r="J1044" s="1298"/>
      <c r="K1044" s="407"/>
      <c r="L1044" s="837"/>
    </row>
    <row r="1045" spans="2:12">
      <c r="B1045" s="520"/>
      <c r="C1045" s="520"/>
      <c r="D1045" s="2373"/>
      <c r="E1045" s="835"/>
      <c r="F1045" s="835">
        <v>1</v>
      </c>
      <c r="G1045" s="835"/>
      <c r="H1045" s="835"/>
      <c r="I1045" s="407"/>
      <c r="J1045" s="1298"/>
      <c r="K1045" s="407"/>
      <c r="L1045" s="837"/>
    </row>
    <row r="1046" spans="2:12" ht="13.5" thickBot="1">
      <c r="B1046" s="520"/>
      <c r="C1046" s="520"/>
      <c r="D1046" s="2373"/>
      <c r="E1046" s="835"/>
      <c r="F1046" s="835"/>
      <c r="G1046" s="835"/>
      <c r="H1046" s="1297"/>
      <c r="I1046" s="407"/>
      <c r="J1046" s="1298"/>
      <c r="K1046" s="407"/>
      <c r="L1046" s="837"/>
    </row>
    <row r="1047" spans="2:12" s="2176" customFormat="1" ht="25.5" thickBot="1">
      <c r="B1047" s="2525"/>
      <c r="C1047" s="2525"/>
      <c r="D1047" s="2169" t="s">
        <v>14123</v>
      </c>
      <c r="E1047" s="2169"/>
      <c r="F1047" s="2169"/>
      <c r="G1047" s="2169"/>
      <c r="H1047" s="2169"/>
      <c r="I1047" s="2173"/>
      <c r="J1047" s="2192"/>
      <c r="K1047" s="2180">
        <f>SUM(F1049:F1050)</f>
        <v>1</v>
      </c>
      <c r="L1047" s="2381" t="s">
        <v>316</v>
      </c>
    </row>
    <row r="1048" spans="2:12">
      <c r="B1048" s="520"/>
      <c r="C1048" s="520"/>
      <c r="D1048" s="2373"/>
      <c r="E1048" s="835"/>
      <c r="F1048" s="835" t="s">
        <v>14104</v>
      </c>
      <c r="G1048" s="835"/>
      <c r="H1048" s="835"/>
      <c r="I1048" s="407"/>
      <c r="J1048" s="1298"/>
      <c r="K1048" s="407"/>
      <c r="L1048" s="837"/>
    </row>
    <row r="1049" spans="2:12">
      <c r="B1049" s="520"/>
      <c r="C1049" s="520"/>
      <c r="D1049" s="2373"/>
      <c r="E1049" s="835"/>
      <c r="F1049" s="835">
        <v>1</v>
      </c>
      <c r="G1049" s="835"/>
      <c r="H1049" s="835"/>
      <c r="I1049" s="407"/>
      <c r="J1049" s="1298"/>
      <c r="K1049" s="407"/>
      <c r="L1049" s="837"/>
    </row>
    <row r="1050" spans="2:12" ht="13.5" thickBot="1">
      <c r="B1050" s="520"/>
      <c r="C1050" s="520"/>
      <c r="D1050" s="2373"/>
      <c r="E1050" s="835"/>
      <c r="F1050" s="835"/>
      <c r="G1050" s="835"/>
      <c r="H1050" s="1297"/>
      <c r="I1050" s="407"/>
      <c r="J1050" s="1298"/>
      <c r="K1050" s="407"/>
      <c r="L1050" s="837"/>
    </row>
    <row r="1051" spans="2:12" s="2176" customFormat="1" ht="25.5" thickBot="1">
      <c r="B1051" s="2525"/>
      <c r="C1051" s="2525"/>
      <c r="D1051" s="2169" t="s">
        <v>14124</v>
      </c>
      <c r="E1051" s="2169"/>
      <c r="F1051" s="2169"/>
      <c r="G1051" s="2169"/>
      <c r="H1051" s="2169"/>
      <c r="I1051" s="2173"/>
      <c r="J1051" s="2192"/>
      <c r="K1051" s="2180">
        <f>SUM(F1053:F1054)</f>
        <v>4</v>
      </c>
      <c r="L1051" s="2381" t="s">
        <v>316</v>
      </c>
    </row>
    <row r="1052" spans="2:12">
      <c r="B1052" s="520"/>
      <c r="C1052" s="520"/>
      <c r="D1052" s="2373"/>
      <c r="E1052" s="835"/>
      <c r="F1052" s="835" t="s">
        <v>14104</v>
      </c>
      <c r="G1052" s="835"/>
      <c r="H1052" s="835"/>
      <c r="I1052" s="407"/>
      <c r="J1052" s="1298"/>
      <c r="K1052" s="407"/>
      <c r="L1052" s="837"/>
    </row>
    <row r="1053" spans="2:12">
      <c r="B1053" s="520"/>
      <c r="C1053" s="520"/>
      <c r="D1053" s="2373"/>
      <c r="E1053" s="835"/>
      <c r="F1053" s="835">
        <v>4</v>
      </c>
      <c r="G1053" s="835"/>
      <c r="H1053" s="835"/>
      <c r="I1053" s="407"/>
      <c r="J1053" s="1298"/>
      <c r="K1053" s="407"/>
      <c r="L1053" s="837"/>
    </row>
    <row r="1054" spans="2:12" ht="13.5" thickBot="1">
      <c r="B1054" s="520"/>
      <c r="C1054" s="520"/>
      <c r="D1054" s="2373"/>
      <c r="E1054" s="835"/>
      <c r="F1054" s="835"/>
      <c r="G1054" s="835"/>
      <c r="H1054" s="1297"/>
      <c r="I1054" s="407"/>
      <c r="J1054" s="1298"/>
      <c r="K1054" s="407"/>
      <c r="L1054" s="837"/>
    </row>
    <row r="1055" spans="2:12" s="2176" customFormat="1" ht="25.5" thickBot="1">
      <c r="B1055" s="2525"/>
      <c r="C1055" s="2525"/>
      <c r="D1055" s="2169" t="s">
        <v>14125</v>
      </c>
      <c r="E1055" s="2169"/>
      <c r="F1055" s="2169"/>
      <c r="G1055" s="2169"/>
      <c r="H1055" s="2169"/>
      <c r="I1055" s="2173"/>
      <c r="J1055" s="2192"/>
      <c r="K1055" s="2180">
        <f>SUM(F1057:F1058)</f>
        <v>6</v>
      </c>
      <c r="L1055" s="2381" t="s">
        <v>316</v>
      </c>
    </row>
    <row r="1056" spans="2:12">
      <c r="B1056" s="520"/>
      <c r="C1056" s="520"/>
      <c r="D1056" s="2373"/>
      <c r="E1056" s="835"/>
      <c r="F1056" s="835" t="s">
        <v>14104</v>
      </c>
      <c r="G1056" s="835"/>
      <c r="H1056" s="835"/>
      <c r="I1056" s="407"/>
      <c r="J1056" s="1298"/>
      <c r="K1056" s="407"/>
      <c r="L1056" s="837"/>
    </row>
    <row r="1057" spans="1:12">
      <c r="B1057" s="520"/>
      <c r="C1057" s="520"/>
      <c r="D1057" s="2373"/>
      <c r="E1057" s="835"/>
      <c r="F1057" s="835">
        <v>6</v>
      </c>
      <c r="G1057" s="835"/>
      <c r="H1057" s="835"/>
      <c r="I1057" s="407"/>
      <c r="J1057" s="1298"/>
      <c r="K1057" s="407"/>
      <c r="L1057" s="837"/>
    </row>
    <row r="1058" spans="1:12" ht="13.5" thickBot="1">
      <c r="B1058" s="520"/>
      <c r="C1058" s="520"/>
      <c r="D1058" s="2373"/>
      <c r="E1058" s="835"/>
      <c r="F1058" s="835"/>
      <c r="G1058" s="835"/>
      <c r="H1058" s="1297"/>
      <c r="I1058" s="407"/>
      <c r="J1058" s="1298"/>
      <c r="K1058" s="407"/>
      <c r="L1058" s="837"/>
    </row>
    <row r="1059" spans="1:12" s="2176" customFormat="1" ht="25.5" thickBot="1">
      <c r="B1059" s="2525"/>
      <c r="C1059" s="2525"/>
      <c r="D1059" s="2169" t="s">
        <v>14126</v>
      </c>
      <c r="E1059" s="2169"/>
      <c r="F1059" s="2169"/>
      <c r="G1059" s="2169"/>
      <c r="H1059" s="2169"/>
      <c r="I1059" s="2173"/>
      <c r="J1059" s="2192"/>
      <c r="K1059" s="2180">
        <f>SUM(F1061:F1062)</f>
        <v>1</v>
      </c>
      <c r="L1059" s="2381" t="s">
        <v>316</v>
      </c>
    </row>
    <row r="1060" spans="1:12">
      <c r="B1060" s="520"/>
      <c r="C1060" s="520"/>
      <c r="D1060" s="2373"/>
      <c r="E1060" s="835"/>
      <c r="F1060" s="835" t="s">
        <v>14104</v>
      </c>
      <c r="G1060" s="835"/>
      <c r="H1060" s="835"/>
      <c r="I1060" s="407"/>
      <c r="J1060" s="1298"/>
      <c r="K1060" s="407"/>
      <c r="L1060" s="837"/>
    </row>
    <row r="1061" spans="1:12">
      <c r="B1061" s="520"/>
      <c r="C1061" s="520"/>
      <c r="D1061" s="2373"/>
      <c r="E1061" s="835"/>
      <c r="F1061" s="835">
        <v>1</v>
      </c>
      <c r="G1061" s="835"/>
      <c r="H1061" s="835"/>
      <c r="I1061" s="407"/>
      <c r="J1061" s="1298"/>
      <c r="K1061" s="407"/>
      <c r="L1061" s="837"/>
    </row>
    <row r="1062" spans="1:12" ht="13.5" thickBot="1">
      <c r="B1062" s="520"/>
      <c r="C1062" s="520"/>
      <c r="D1062" s="2373"/>
      <c r="E1062" s="835"/>
      <c r="F1062" s="835"/>
      <c r="G1062" s="835"/>
      <c r="H1062" s="1297"/>
      <c r="I1062" s="407"/>
      <c r="J1062" s="1298"/>
      <c r="K1062" s="407"/>
      <c r="L1062" s="837"/>
    </row>
    <row r="1063" spans="1:12" s="2176" customFormat="1" ht="25.5" thickBot="1">
      <c r="B1063" s="2525"/>
      <c r="C1063" s="2525"/>
      <c r="D1063" s="2169" t="s">
        <v>14127</v>
      </c>
      <c r="E1063" s="2169"/>
      <c r="F1063" s="2169"/>
      <c r="G1063" s="2169"/>
      <c r="H1063" s="2169"/>
      <c r="I1063" s="2173"/>
      <c r="J1063" s="2192"/>
      <c r="K1063" s="2180">
        <f>SUM(F1065:F1066)</f>
        <v>1</v>
      </c>
      <c r="L1063" s="2381" t="s">
        <v>316</v>
      </c>
    </row>
    <row r="1064" spans="1:12">
      <c r="B1064" s="520"/>
      <c r="C1064" s="520"/>
      <c r="D1064" s="2373"/>
      <c r="E1064" s="835"/>
      <c r="F1064" s="835" t="s">
        <v>14104</v>
      </c>
      <c r="G1064" s="835"/>
      <c r="H1064" s="835"/>
      <c r="I1064" s="407"/>
      <c r="J1064" s="1298"/>
      <c r="K1064" s="407"/>
      <c r="L1064" s="837"/>
    </row>
    <row r="1065" spans="1:12">
      <c r="B1065" s="520"/>
      <c r="C1065" s="520"/>
      <c r="D1065" s="2373"/>
      <c r="E1065" s="835"/>
      <c r="F1065" s="835">
        <v>1</v>
      </c>
      <c r="G1065" s="835"/>
      <c r="H1065" s="835"/>
      <c r="I1065" s="407"/>
      <c r="J1065" s="1298"/>
      <c r="K1065" s="407"/>
      <c r="L1065" s="837"/>
    </row>
    <row r="1066" spans="1:12" ht="13.5" thickBot="1">
      <c r="B1066" s="520"/>
      <c r="C1066" s="520"/>
      <c r="D1066" s="2373"/>
      <c r="E1066" s="835"/>
      <c r="F1066" s="835"/>
      <c r="G1066" s="835"/>
      <c r="H1066" s="1297"/>
      <c r="I1066" s="407"/>
      <c r="J1066" s="1298"/>
      <c r="K1066" s="407"/>
      <c r="L1066" s="837"/>
    </row>
    <row r="1067" spans="1:12" s="2176" customFormat="1" ht="50.45" thickBot="1">
      <c r="B1067" s="2525"/>
      <c r="C1067" s="2525"/>
      <c r="D1067" s="2169" t="s">
        <v>14128</v>
      </c>
      <c r="E1067" s="2169"/>
      <c r="F1067" s="2169"/>
      <c r="G1067" s="2169"/>
      <c r="H1067" s="2169"/>
      <c r="I1067" s="2173"/>
      <c r="J1067" s="2192"/>
      <c r="K1067" s="2180">
        <f>SUM(F1069:F1069)</f>
        <v>1</v>
      </c>
      <c r="L1067" s="2381" t="s">
        <v>316</v>
      </c>
    </row>
    <row r="1068" spans="1:12">
      <c r="B1068" s="520"/>
      <c r="C1068" s="520"/>
      <c r="D1068" s="2373"/>
      <c r="E1068" s="835"/>
      <c r="F1068" s="835" t="s">
        <v>14104</v>
      </c>
      <c r="G1068" s="835"/>
      <c r="H1068" s="835"/>
      <c r="I1068" s="407"/>
      <c r="J1068" s="1298"/>
      <c r="K1068" s="407"/>
      <c r="L1068" s="837"/>
    </row>
    <row r="1069" spans="1:12">
      <c r="B1069" s="520"/>
      <c r="C1069" s="520"/>
      <c r="D1069" s="2373"/>
      <c r="E1069" s="835"/>
      <c r="F1069" s="835">
        <v>1</v>
      </c>
      <c r="G1069" s="835"/>
      <c r="H1069" s="835"/>
      <c r="I1069" s="407"/>
      <c r="J1069" s="1298"/>
      <c r="K1069" s="407"/>
      <c r="L1069" s="837"/>
    </row>
    <row r="1070" spans="1:12">
      <c r="A1070" s="1251"/>
      <c r="B1070" s="782" t="s">
        <v>232</v>
      </c>
      <c r="C1070" s="782"/>
      <c r="D1070" s="783" t="s">
        <v>233</v>
      </c>
      <c r="E1070" s="784"/>
      <c r="F1070" s="784"/>
      <c r="G1070" s="784"/>
      <c r="H1070" s="784"/>
      <c r="I1070" s="784"/>
      <c r="J1070" s="784"/>
      <c r="K1070" s="784"/>
      <c r="L1070" s="784"/>
    </row>
    <row r="1071" spans="1:12">
      <c r="A1071" s="1251"/>
      <c r="B1071" s="2526" t="s">
        <v>12451</v>
      </c>
      <c r="C1071" s="2527"/>
      <c r="D1071" s="1553" t="s">
        <v>12452</v>
      </c>
      <c r="E1071" s="1497"/>
      <c r="F1071" s="1497"/>
      <c r="G1071" s="1498"/>
      <c r="H1071" s="1498"/>
      <c r="I1071" s="1509"/>
      <c r="J1071" s="1509"/>
      <c r="K1071" s="1509"/>
      <c r="L1071" s="1512"/>
    </row>
    <row r="1072" spans="1:12" ht="13.5" thickBot="1">
      <c r="A1072" s="1251"/>
      <c r="B1072" s="2526" t="s">
        <v>1702</v>
      </c>
      <c r="C1072" s="2527"/>
      <c r="D1072" s="1553" t="s">
        <v>1703</v>
      </c>
      <c r="E1072" s="1497"/>
      <c r="F1072" s="1497"/>
      <c r="G1072" s="1498"/>
      <c r="H1072" s="1498"/>
      <c r="I1072" s="1509"/>
      <c r="J1072" s="1509"/>
      <c r="K1072" s="1509"/>
      <c r="L1072" s="1512"/>
    </row>
    <row r="1073" spans="1:12" s="2176" customFormat="1" ht="25.5" thickBot="1">
      <c r="B1073" s="2525"/>
      <c r="C1073" s="2525"/>
      <c r="D1073" s="2193" t="s">
        <v>14129</v>
      </c>
      <c r="E1073" s="2193" t="s">
        <v>10915</v>
      </c>
      <c r="F1073" s="2193" t="s">
        <v>10915</v>
      </c>
      <c r="G1073" s="2169"/>
      <c r="H1073" s="2169"/>
      <c r="I1073" s="2196"/>
      <c r="J1073" s="2197"/>
      <c r="K1073" s="2198">
        <f>F1075</f>
        <v>1</v>
      </c>
      <c r="L1073" s="2382" t="s">
        <v>316</v>
      </c>
    </row>
    <row r="1074" spans="1:12">
      <c r="A1074" s="1251"/>
      <c r="B1074" s="566"/>
      <c r="C1074" s="566"/>
      <c r="D1074" s="1554" t="s">
        <v>10915</v>
      </c>
      <c r="E1074" s="1552" t="s">
        <v>13205</v>
      </c>
      <c r="F1074" s="1552" t="s">
        <v>14104</v>
      </c>
      <c r="G1074" s="835"/>
      <c r="H1074" s="1297"/>
      <c r="I1074" s="407"/>
      <c r="J1074" s="1298"/>
      <c r="K1074" s="407"/>
      <c r="L1074" s="837"/>
    </row>
    <row r="1075" spans="1:12">
      <c r="A1075" s="1251"/>
      <c r="B1075" s="566"/>
      <c r="C1075" s="566"/>
      <c r="D1075" s="1554" t="s">
        <v>10915</v>
      </c>
      <c r="E1075" s="1552" t="s">
        <v>13500</v>
      </c>
      <c r="F1075" s="1552">
        <v>1</v>
      </c>
      <c r="G1075" s="835"/>
      <c r="H1075" s="1297"/>
      <c r="I1075" s="407"/>
      <c r="J1075" s="1298"/>
      <c r="K1075" s="407"/>
      <c r="L1075" s="837"/>
    </row>
    <row r="1076" spans="1:12" ht="13.5" thickBot="1">
      <c r="A1076" s="1251"/>
      <c r="B1076" s="566"/>
      <c r="C1076" s="566"/>
      <c r="D1076" s="1555"/>
      <c r="E1076" s="835"/>
      <c r="F1076" s="835"/>
      <c r="G1076" s="835"/>
      <c r="H1076" s="1297"/>
      <c r="I1076" s="407"/>
      <c r="J1076" s="1298"/>
      <c r="K1076" s="407"/>
      <c r="L1076" s="837"/>
    </row>
    <row r="1077" spans="1:12" s="2176" customFormat="1" ht="25.5" thickBot="1">
      <c r="B1077" s="2525"/>
      <c r="C1077" s="2525"/>
      <c r="D1077" s="2193" t="s">
        <v>1709</v>
      </c>
      <c r="E1077" s="2193" t="s">
        <v>10915</v>
      </c>
      <c r="F1077" s="2193" t="s">
        <v>10915</v>
      </c>
      <c r="G1077" s="2169"/>
      <c r="H1077" s="2169"/>
      <c r="I1077" s="2196"/>
      <c r="J1077" s="2197"/>
      <c r="K1077" s="2198">
        <f>F1079</f>
        <v>1</v>
      </c>
      <c r="L1077" s="2382" t="s">
        <v>316</v>
      </c>
    </row>
    <row r="1078" spans="1:12">
      <c r="A1078" s="1251"/>
      <c r="B1078" s="566"/>
      <c r="C1078" s="566"/>
      <c r="D1078" s="1554" t="s">
        <v>10915</v>
      </c>
      <c r="E1078" s="1552" t="s">
        <v>13205</v>
      </c>
      <c r="F1078" s="1552" t="s">
        <v>14104</v>
      </c>
      <c r="G1078" s="835"/>
      <c r="H1078" s="1297"/>
      <c r="I1078" s="407"/>
      <c r="J1078" s="1298"/>
      <c r="K1078" s="407"/>
      <c r="L1078" s="837"/>
    </row>
    <row r="1079" spans="1:12">
      <c r="A1079" s="1251"/>
      <c r="B1079" s="566"/>
      <c r="C1079" s="566"/>
      <c r="D1079" s="1554" t="s">
        <v>10915</v>
      </c>
      <c r="E1079" s="1552" t="s">
        <v>13500</v>
      </c>
      <c r="F1079" s="1552">
        <v>1</v>
      </c>
      <c r="G1079" s="835"/>
      <c r="H1079" s="1297"/>
      <c r="I1079" s="407"/>
      <c r="J1079" s="1298"/>
      <c r="K1079" s="407"/>
      <c r="L1079" s="837"/>
    </row>
    <row r="1080" spans="1:12" ht="13.5" thickBot="1">
      <c r="A1080" s="1251"/>
      <c r="B1080" s="566"/>
      <c r="C1080" s="566"/>
      <c r="D1080" s="1555"/>
      <c r="E1080" s="835"/>
      <c r="F1080" s="835"/>
      <c r="G1080" s="835"/>
      <c r="H1080" s="1297"/>
      <c r="I1080" s="407"/>
      <c r="J1080" s="1298"/>
      <c r="K1080" s="407"/>
      <c r="L1080" s="837"/>
    </row>
    <row r="1081" spans="1:12" s="2176" customFormat="1" ht="13.5" thickBot="1">
      <c r="B1081" s="2525"/>
      <c r="C1081" s="2525"/>
      <c r="D1081" s="2193" t="s">
        <v>1712</v>
      </c>
      <c r="E1081" s="2193" t="s">
        <v>10915</v>
      </c>
      <c r="F1081" s="2193" t="s">
        <v>10915</v>
      </c>
      <c r="G1081" s="2169"/>
      <c r="H1081" s="2169"/>
      <c r="I1081" s="2196"/>
      <c r="J1081" s="2197"/>
      <c r="K1081" s="2198">
        <f>SUM(F1083:F1084)</f>
        <v>1</v>
      </c>
      <c r="L1081" s="2382" t="s">
        <v>316</v>
      </c>
    </row>
    <row r="1082" spans="1:12">
      <c r="A1082" s="1251"/>
      <c r="B1082" s="566"/>
      <c r="C1082" s="566"/>
      <c r="D1082" s="1554" t="s">
        <v>10915</v>
      </c>
      <c r="E1082" s="1552" t="s">
        <v>13205</v>
      </c>
      <c r="F1082" s="1552" t="s">
        <v>14104</v>
      </c>
      <c r="G1082" s="835"/>
      <c r="H1082" s="1297"/>
      <c r="I1082" s="407"/>
      <c r="J1082" s="1298"/>
      <c r="K1082" s="407"/>
      <c r="L1082" s="837"/>
    </row>
    <row r="1083" spans="1:12">
      <c r="A1083" s="1251"/>
      <c r="B1083" s="566"/>
      <c r="C1083" s="566"/>
      <c r="D1083" s="1554" t="s">
        <v>10915</v>
      </c>
      <c r="E1083" s="1552" t="s">
        <v>13500</v>
      </c>
      <c r="F1083" s="1552">
        <v>1</v>
      </c>
      <c r="G1083" s="835"/>
      <c r="H1083" s="1297"/>
      <c r="I1083" s="407"/>
      <c r="J1083" s="1298"/>
      <c r="K1083" s="407"/>
      <c r="L1083" s="837"/>
    </row>
    <row r="1084" spans="1:12" ht="13.5" thickBot="1">
      <c r="A1084" s="1251"/>
      <c r="B1084" s="566"/>
      <c r="C1084" s="566"/>
      <c r="D1084" s="835"/>
      <c r="E1084" s="835"/>
      <c r="F1084" s="835"/>
      <c r="G1084" s="835"/>
      <c r="H1084" s="1297"/>
      <c r="I1084" s="407"/>
      <c r="J1084" s="1298"/>
      <c r="K1084" s="407"/>
      <c r="L1084" s="837"/>
    </row>
    <row r="1085" spans="1:12" s="2176" customFormat="1" ht="25.5" thickBot="1">
      <c r="B1085" s="2525"/>
      <c r="C1085" s="2525"/>
      <c r="D1085" s="2193" t="s">
        <v>14130</v>
      </c>
      <c r="E1085" s="2193" t="s">
        <v>10915</v>
      </c>
      <c r="F1085" s="2193" t="s">
        <v>10915</v>
      </c>
      <c r="G1085" s="2169"/>
      <c r="H1085" s="2169"/>
      <c r="I1085" s="2196"/>
      <c r="J1085" s="2197"/>
      <c r="K1085" s="2198">
        <f>SUM(F1087:F1088)</f>
        <v>1</v>
      </c>
      <c r="L1085" s="2382" t="s">
        <v>316</v>
      </c>
    </row>
    <row r="1086" spans="1:12">
      <c r="A1086" s="1251"/>
      <c r="B1086" s="566"/>
      <c r="C1086" s="566"/>
      <c r="D1086" s="1552" t="s">
        <v>13774</v>
      </c>
      <c r="E1086" s="1552" t="s">
        <v>13205</v>
      </c>
      <c r="F1086" s="1552" t="s">
        <v>14104</v>
      </c>
      <c r="G1086" s="835"/>
      <c r="H1086" s="1297"/>
      <c r="I1086" s="407"/>
      <c r="J1086" s="1298"/>
      <c r="K1086" s="407"/>
      <c r="L1086" s="837"/>
    </row>
    <row r="1087" spans="1:12">
      <c r="A1087" s="1251"/>
      <c r="B1087" s="566"/>
      <c r="C1087" s="566"/>
      <c r="D1087" s="1552" t="s">
        <v>10915</v>
      </c>
      <c r="E1087" s="1552" t="s">
        <v>10915</v>
      </c>
      <c r="F1087" s="1552">
        <v>1</v>
      </c>
      <c r="G1087" s="835"/>
      <c r="H1087" s="1297"/>
      <c r="I1087" s="407"/>
      <c r="J1087" s="1298"/>
      <c r="K1087" s="407"/>
      <c r="L1087" s="837"/>
    </row>
    <row r="1088" spans="1:12">
      <c r="A1088" s="1251"/>
      <c r="B1088" s="566"/>
      <c r="C1088" s="566"/>
      <c r="D1088" s="835"/>
      <c r="E1088" s="835"/>
      <c r="F1088" s="835"/>
      <c r="G1088" s="835"/>
      <c r="H1088" s="1297"/>
      <c r="I1088" s="407"/>
      <c r="J1088" s="1298"/>
      <c r="K1088" s="407"/>
      <c r="L1088" s="837"/>
    </row>
    <row r="1089" spans="1:12" ht="13.5" thickBot="1">
      <c r="A1089" s="1251"/>
      <c r="B1089" s="2526" t="s">
        <v>1716</v>
      </c>
      <c r="C1089" s="2527"/>
      <c r="D1089" s="1553" t="s">
        <v>12456</v>
      </c>
      <c r="E1089" s="1497"/>
      <c r="F1089" s="1497"/>
      <c r="G1089" s="1498"/>
      <c r="H1089" s="1498"/>
      <c r="I1089" s="1509"/>
      <c r="J1089" s="1509"/>
      <c r="K1089" s="1509"/>
      <c r="L1089" s="1512"/>
    </row>
    <row r="1090" spans="1:12" s="2176" customFormat="1" ht="13.5" thickBot="1">
      <c r="A1090" s="2199"/>
      <c r="B1090" s="2538"/>
      <c r="C1090" s="2538"/>
      <c r="D1090" s="2169" t="s">
        <v>2630</v>
      </c>
      <c r="E1090" s="2169"/>
      <c r="F1090" s="2169"/>
      <c r="G1090" s="2169"/>
      <c r="H1090" s="2181"/>
      <c r="I1090" s="2173"/>
      <c r="J1090" s="2192"/>
      <c r="K1090" s="2180">
        <f>F1092</f>
        <v>2</v>
      </c>
      <c r="L1090" s="2200" t="s">
        <v>316</v>
      </c>
    </row>
    <row r="1091" spans="1:12">
      <c r="A1091" s="1251"/>
      <c r="B1091" s="566"/>
      <c r="C1091" s="566"/>
      <c r="D1091" s="1555"/>
      <c r="E1091" s="835" t="s">
        <v>13205</v>
      </c>
      <c r="F1091" s="835" t="s">
        <v>14104</v>
      </c>
      <c r="G1091" s="835"/>
      <c r="H1091" s="1297"/>
      <c r="I1091" s="407"/>
      <c r="J1091" s="1298"/>
      <c r="K1091" s="407"/>
      <c r="L1091" s="837"/>
    </row>
    <row r="1092" spans="1:12">
      <c r="A1092" s="1251"/>
      <c r="B1092" s="566"/>
      <c r="C1092" s="566"/>
      <c r="D1092" s="1555"/>
      <c r="E1092" s="835" t="s">
        <v>13499</v>
      </c>
      <c r="F1092" s="835">
        <v>2</v>
      </c>
      <c r="G1092" s="835"/>
      <c r="H1092" s="1297"/>
      <c r="I1092" s="407"/>
      <c r="J1092" s="1298"/>
      <c r="K1092" s="407"/>
      <c r="L1092" s="837"/>
    </row>
    <row r="1093" spans="1:12" ht="13.5" thickBot="1">
      <c r="A1093" s="1251"/>
      <c r="B1093" s="2526" t="s">
        <v>1721</v>
      </c>
      <c r="C1093" s="2527"/>
      <c r="D1093" s="1553" t="s">
        <v>12457</v>
      </c>
      <c r="E1093" s="1497"/>
      <c r="F1093" s="1497"/>
      <c r="G1093" s="1498"/>
      <c r="H1093" s="1498"/>
      <c r="I1093" s="1509"/>
      <c r="J1093" s="1509"/>
      <c r="K1093" s="1509"/>
      <c r="L1093" s="1512"/>
    </row>
    <row r="1094" spans="1:12" s="2176" customFormat="1" ht="25.5" thickBot="1">
      <c r="A1094" s="2199"/>
      <c r="B1094" s="2538"/>
      <c r="C1094" s="2538"/>
      <c r="D1094" s="2169" t="s">
        <v>14131</v>
      </c>
      <c r="E1094" s="2169"/>
      <c r="F1094" s="2169"/>
      <c r="G1094" s="2169"/>
      <c r="H1094" s="2181"/>
      <c r="I1094" s="2173"/>
      <c r="J1094" s="2192"/>
      <c r="K1094" s="2180">
        <f>SUM(G1096:G1105)</f>
        <v>277</v>
      </c>
      <c r="L1094" s="2200" t="s">
        <v>316</v>
      </c>
    </row>
    <row r="1095" spans="1:12">
      <c r="A1095" s="1251"/>
      <c r="B1095" s="566"/>
      <c r="C1095" s="566"/>
      <c r="D1095" s="1555"/>
      <c r="E1095" s="835" t="s">
        <v>13205</v>
      </c>
      <c r="F1095" s="835" t="s">
        <v>14132</v>
      </c>
      <c r="G1095" s="835" t="s">
        <v>14133</v>
      </c>
      <c r="H1095" s="1297"/>
      <c r="I1095" s="407"/>
      <c r="J1095" s="1298"/>
      <c r="K1095" s="407"/>
      <c r="L1095" s="837"/>
    </row>
    <row r="1096" spans="1:12">
      <c r="A1096" s="1251"/>
      <c r="B1096" s="566"/>
      <c r="C1096" s="566"/>
      <c r="D1096" s="1555"/>
      <c r="E1096" s="835" t="s">
        <v>13500</v>
      </c>
      <c r="F1096" s="835" t="s">
        <v>14134</v>
      </c>
      <c r="G1096" s="835">
        <v>8</v>
      </c>
      <c r="H1096" s="1297"/>
      <c r="I1096" s="407"/>
      <c r="J1096" s="1298"/>
      <c r="K1096" s="407"/>
      <c r="L1096" s="837"/>
    </row>
    <row r="1097" spans="1:12">
      <c r="A1097" s="1251"/>
      <c r="B1097" s="566"/>
      <c r="C1097" s="566"/>
      <c r="D1097" s="1555"/>
      <c r="E1097" s="835" t="s">
        <v>13500</v>
      </c>
      <c r="F1097" s="835" t="s">
        <v>14135</v>
      </c>
      <c r="G1097" s="835">
        <v>8</v>
      </c>
      <c r="H1097" s="1297"/>
      <c r="I1097" s="407"/>
      <c r="J1097" s="1298"/>
      <c r="K1097" s="407"/>
      <c r="L1097" s="837"/>
    </row>
    <row r="1098" spans="1:12">
      <c r="A1098" s="1251"/>
      <c r="B1098" s="566"/>
      <c r="C1098" s="566"/>
      <c r="D1098" s="1555"/>
      <c r="E1098" s="835" t="s">
        <v>13499</v>
      </c>
      <c r="F1098" s="835" t="s">
        <v>14136</v>
      </c>
      <c r="G1098" s="835">
        <v>27</v>
      </c>
      <c r="H1098" s="1297"/>
      <c r="I1098" s="407"/>
      <c r="J1098" s="1298"/>
      <c r="K1098" s="407"/>
      <c r="L1098" s="837"/>
    </row>
    <row r="1099" spans="1:12">
      <c r="A1099" s="1251"/>
      <c r="B1099" s="566"/>
      <c r="C1099" s="566"/>
      <c r="D1099" s="1555"/>
      <c r="E1099" s="835" t="s">
        <v>13499</v>
      </c>
      <c r="F1099" s="835" t="s">
        <v>14137</v>
      </c>
      <c r="G1099" s="835">
        <v>27</v>
      </c>
      <c r="H1099" s="1297"/>
      <c r="I1099" s="407"/>
      <c r="J1099" s="1298"/>
      <c r="K1099" s="407"/>
      <c r="L1099" s="837"/>
    </row>
    <row r="1100" spans="1:12">
      <c r="A1100" s="1251"/>
      <c r="B1100" s="566"/>
      <c r="C1100" s="566"/>
      <c r="D1100" s="1555"/>
      <c r="E1100" s="835" t="s">
        <v>13499</v>
      </c>
      <c r="F1100" s="835" t="s">
        <v>14138</v>
      </c>
      <c r="G1100" s="835">
        <v>26</v>
      </c>
      <c r="H1100" s="1297"/>
      <c r="I1100" s="407"/>
      <c r="J1100" s="1298"/>
      <c r="K1100" s="407"/>
      <c r="L1100" s="837"/>
    </row>
    <row r="1101" spans="1:12">
      <c r="A1101" s="1251"/>
      <c r="B1101" s="566"/>
      <c r="C1101" s="566"/>
      <c r="D1101" s="1555"/>
      <c r="E1101" s="835" t="s">
        <v>13811</v>
      </c>
      <c r="F1101" s="835" t="s">
        <v>14139</v>
      </c>
      <c r="G1101" s="835">
        <v>26</v>
      </c>
      <c r="H1101" s="1297"/>
      <c r="I1101" s="407"/>
      <c r="J1101" s="1298"/>
      <c r="K1101" s="407"/>
      <c r="L1101" s="837"/>
    </row>
    <row r="1102" spans="1:12">
      <c r="A1102" s="1251"/>
      <c r="B1102" s="566"/>
      <c r="C1102" s="566"/>
      <c r="D1102" s="1555"/>
      <c r="E1102" s="835" t="s">
        <v>13811</v>
      </c>
      <c r="F1102" s="835" t="s">
        <v>14140</v>
      </c>
      <c r="G1102" s="835">
        <v>36</v>
      </c>
      <c r="H1102" s="1297"/>
      <c r="I1102" s="407"/>
      <c r="J1102" s="1298"/>
      <c r="K1102" s="407"/>
      <c r="L1102" s="837"/>
    </row>
    <row r="1103" spans="1:12">
      <c r="A1103" s="1251"/>
      <c r="B1103" s="566"/>
      <c r="C1103" s="566"/>
      <c r="D1103" s="1555"/>
      <c r="E1103" s="835" t="s">
        <v>13811</v>
      </c>
      <c r="F1103" s="835" t="s">
        <v>14141</v>
      </c>
      <c r="G1103" s="835">
        <v>42</v>
      </c>
      <c r="H1103" s="1297"/>
      <c r="I1103" s="407"/>
      <c r="J1103" s="1298"/>
      <c r="K1103" s="407"/>
      <c r="L1103" s="837"/>
    </row>
    <row r="1104" spans="1:12">
      <c r="A1104" s="1251"/>
      <c r="B1104" s="566"/>
      <c r="C1104" s="566"/>
      <c r="D1104" s="1555"/>
      <c r="E1104" s="835" t="s">
        <v>13811</v>
      </c>
      <c r="F1104" s="835" t="s">
        <v>14142</v>
      </c>
      <c r="G1104" s="835">
        <v>30</v>
      </c>
      <c r="H1104" s="1297"/>
      <c r="I1104" s="407"/>
      <c r="J1104" s="1298"/>
      <c r="K1104" s="407"/>
      <c r="L1104" s="837"/>
    </row>
    <row r="1105" spans="1:12">
      <c r="A1105" s="1251"/>
      <c r="B1105" s="566"/>
      <c r="C1105" s="566"/>
      <c r="D1105" s="1555"/>
      <c r="E1105" s="835" t="s">
        <v>13811</v>
      </c>
      <c r="F1105" s="835" t="s">
        <v>14143</v>
      </c>
      <c r="G1105" s="835">
        <v>47</v>
      </c>
      <c r="H1105" s="1297"/>
      <c r="I1105" s="407"/>
      <c r="J1105" s="1298"/>
      <c r="K1105" s="407"/>
      <c r="L1105" s="837"/>
    </row>
    <row r="1106" spans="1:12" ht="13.5" thickBot="1">
      <c r="A1106" s="1251"/>
      <c r="B1106" s="2526" t="s">
        <v>1726</v>
      </c>
      <c r="C1106" s="2527"/>
      <c r="D1106" s="1553" t="s">
        <v>14144</v>
      </c>
      <c r="E1106" s="1497"/>
      <c r="F1106" s="1497"/>
      <c r="G1106" s="1498"/>
      <c r="H1106" s="1498"/>
      <c r="I1106" s="1509"/>
      <c r="J1106" s="1509"/>
      <c r="K1106" s="1509"/>
      <c r="L1106" s="1512"/>
    </row>
    <row r="1107" spans="1:12" s="2176" customFormat="1" ht="33" customHeight="1" thickBot="1">
      <c r="A1107" s="2199"/>
      <c r="B1107" s="2538"/>
      <c r="C1107" s="2538"/>
      <c r="D1107" s="2169" t="s">
        <v>5760</v>
      </c>
      <c r="E1107" s="2169"/>
      <c r="F1107" s="2169"/>
      <c r="G1107" s="2169"/>
      <c r="H1107" s="2181"/>
      <c r="I1107" s="2173"/>
      <c r="J1107" s="2192"/>
      <c r="K1107" s="2180">
        <f>SUM(G1109:G1110)</f>
        <v>115</v>
      </c>
      <c r="L1107" s="2200" t="s">
        <v>316</v>
      </c>
    </row>
    <row r="1108" spans="1:12">
      <c r="A1108" s="1251"/>
      <c r="B1108" s="566"/>
      <c r="C1108" s="566"/>
      <c r="D1108" s="1555"/>
      <c r="E1108" s="835" t="s">
        <v>13205</v>
      </c>
      <c r="F1108" s="835" t="s">
        <v>14132</v>
      </c>
      <c r="G1108" s="835" t="s">
        <v>14133</v>
      </c>
      <c r="H1108" s="1297"/>
      <c r="I1108" s="407"/>
      <c r="J1108" s="1298"/>
      <c r="K1108" s="407"/>
      <c r="L1108" s="837"/>
    </row>
    <row r="1109" spans="1:12">
      <c r="A1109" s="1251"/>
      <c r="B1109" s="566"/>
      <c r="C1109" s="566"/>
      <c r="D1109" s="1555"/>
      <c r="E1109" s="835" t="s">
        <v>14145</v>
      </c>
      <c r="F1109" s="835" t="s">
        <v>14146</v>
      </c>
      <c r="G1109" s="835">
        <v>110</v>
      </c>
      <c r="H1109" s="1297"/>
      <c r="I1109" s="407"/>
      <c r="J1109" s="1298"/>
      <c r="K1109" s="407"/>
      <c r="L1109" s="837"/>
    </row>
    <row r="1110" spans="1:12">
      <c r="A1110" s="1251"/>
      <c r="B1110" s="566"/>
      <c r="C1110" s="566"/>
      <c r="D1110" s="1555"/>
      <c r="E1110" s="835" t="s">
        <v>14147</v>
      </c>
      <c r="F1110" s="835" t="s">
        <v>14148</v>
      </c>
      <c r="G1110" s="835">
        <v>5</v>
      </c>
      <c r="H1110" s="1297"/>
      <c r="I1110" s="407"/>
      <c r="J1110" s="1298"/>
      <c r="K1110" s="407"/>
      <c r="L1110" s="837"/>
    </row>
    <row r="1111" spans="1:12" ht="13.5" thickBot="1">
      <c r="A1111" s="1251"/>
      <c r="B1111" s="2526" t="s">
        <v>1730</v>
      </c>
      <c r="C1111" s="2527"/>
      <c r="D1111" s="1553" t="s">
        <v>12459</v>
      </c>
      <c r="E1111" s="1497"/>
      <c r="F1111" s="1497"/>
      <c r="G1111" s="1498"/>
      <c r="H1111" s="1498"/>
      <c r="I1111" s="1509"/>
      <c r="J1111" s="1509"/>
      <c r="K1111" s="1509"/>
      <c r="L1111" s="1512"/>
    </row>
    <row r="1112" spans="1:12" s="2176" customFormat="1" ht="13.5" thickBot="1">
      <c r="A1112" s="2199"/>
      <c r="B1112" s="2538"/>
      <c r="C1112" s="2538"/>
      <c r="D1112" s="2169" t="s">
        <v>1734</v>
      </c>
      <c r="E1112" s="2169"/>
      <c r="F1112" s="2169"/>
      <c r="G1112" s="2169"/>
      <c r="H1112" s="2181"/>
      <c r="I1112" s="2173"/>
      <c r="J1112" s="2192"/>
      <c r="K1112" s="2180">
        <f>F1114</f>
        <v>1</v>
      </c>
      <c r="L1112" s="2200" t="s">
        <v>316</v>
      </c>
    </row>
    <row r="1113" spans="1:12">
      <c r="A1113" s="1251"/>
      <c r="B1113" s="566"/>
      <c r="C1113" s="566"/>
      <c r="D1113" s="1555"/>
      <c r="E1113" s="835" t="s">
        <v>13205</v>
      </c>
      <c r="F1113" s="835" t="s">
        <v>14104</v>
      </c>
      <c r="G1113" s="835"/>
      <c r="H1113" s="1297"/>
      <c r="I1113" s="407"/>
      <c r="J1113" s="1298"/>
      <c r="K1113" s="407"/>
      <c r="L1113" s="837"/>
    </row>
    <row r="1114" spans="1:12">
      <c r="A1114" s="1251"/>
      <c r="B1114" s="566"/>
      <c r="C1114" s="566"/>
      <c r="D1114" s="1555"/>
      <c r="E1114" s="835" t="s">
        <v>13499</v>
      </c>
      <c r="F1114" s="835">
        <v>1</v>
      </c>
      <c r="G1114" s="835"/>
      <c r="H1114" s="1297"/>
      <c r="I1114" s="407"/>
      <c r="J1114" s="1298"/>
      <c r="K1114" s="407"/>
      <c r="L1114" s="837"/>
    </row>
    <row r="1115" spans="1:12">
      <c r="A1115" s="1251"/>
      <c r="B1115" s="2526" t="s">
        <v>12466</v>
      </c>
      <c r="C1115" s="2527"/>
      <c r="D1115" s="1553" t="s">
        <v>1557</v>
      </c>
      <c r="E1115" s="1497"/>
      <c r="F1115" s="1497"/>
      <c r="G1115" s="1498"/>
      <c r="H1115" s="1498"/>
      <c r="I1115" s="1509"/>
      <c r="J1115" s="1509"/>
      <c r="K1115" s="1509"/>
      <c r="L1115" s="1512"/>
    </row>
    <row r="1116" spans="1:12">
      <c r="A1116" s="1251"/>
      <c r="B1116" s="2526" t="s">
        <v>1736</v>
      </c>
      <c r="C1116" s="2527"/>
      <c r="D1116" s="1553" t="s">
        <v>12470</v>
      </c>
      <c r="E1116" s="1497"/>
      <c r="F1116" s="1497"/>
      <c r="G1116" s="1498"/>
      <c r="H1116" s="1498"/>
      <c r="I1116" s="1509"/>
      <c r="J1116" s="1509"/>
      <c r="K1116" s="1509"/>
      <c r="L1116" s="1512"/>
    </row>
    <row r="1117" spans="1:12" s="2176" customFormat="1">
      <c r="A1117" s="2201" t="s">
        <v>10915</v>
      </c>
      <c r="B1117" s="2543" t="s">
        <v>10915</v>
      </c>
      <c r="C1117" s="2543"/>
      <c r="D1117" s="2202" t="s">
        <v>13987</v>
      </c>
      <c r="E1117" s="2193" t="s">
        <v>10915</v>
      </c>
      <c r="F1117" s="2193" t="s">
        <v>10915</v>
      </c>
      <c r="G1117" s="2203" t="s">
        <v>10915</v>
      </c>
      <c r="H1117" s="2203" t="s">
        <v>10915</v>
      </c>
      <c r="I1117" s="2203" t="s">
        <v>10915</v>
      </c>
      <c r="J1117" s="2203" t="s">
        <v>10915</v>
      </c>
      <c r="K1117" s="2204">
        <f>SUM(G1119:G1121)</f>
        <v>21</v>
      </c>
      <c r="L1117" s="2205" t="s">
        <v>316</v>
      </c>
    </row>
    <row r="1118" spans="1:12">
      <c r="A1118" s="1556" t="s">
        <v>10915</v>
      </c>
      <c r="B1118" s="1557" t="s">
        <v>10915</v>
      </c>
      <c r="C1118" s="1557" t="s">
        <v>10915</v>
      </c>
      <c r="D1118" s="1552" t="s">
        <v>13774</v>
      </c>
      <c r="E1118" s="1552" t="s">
        <v>13205</v>
      </c>
      <c r="F1118" s="1552" t="s">
        <v>10915</v>
      </c>
      <c r="G1118" s="1552" t="s">
        <v>6222</v>
      </c>
      <c r="H1118" s="1558" t="s">
        <v>10915</v>
      </c>
      <c r="I1118" s="1559" t="s">
        <v>10915</v>
      </c>
      <c r="J1118" s="1559" t="s">
        <v>10915</v>
      </c>
      <c r="K1118" s="1560" t="s">
        <v>10915</v>
      </c>
      <c r="L1118" s="1561" t="s">
        <v>10915</v>
      </c>
    </row>
    <row r="1119" spans="1:12">
      <c r="A1119" s="1556"/>
      <c r="B1119" s="1557"/>
      <c r="C1119" s="1557"/>
      <c r="D1119" s="1562" t="s">
        <v>13977</v>
      </c>
      <c r="E1119" s="1552" t="s">
        <v>13811</v>
      </c>
      <c r="F1119" s="1552" t="s">
        <v>10915</v>
      </c>
      <c r="G1119" s="1552">
        <v>16</v>
      </c>
      <c r="H1119" s="1558"/>
      <c r="I1119" s="1559"/>
      <c r="J1119" s="1559"/>
      <c r="K1119" s="1560"/>
      <c r="L1119" s="1559"/>
    </row>
    <row r="1120" spans="1:12">
      <c r="A1120" s="1556"/>
      <c r="B1120" s="1557"/>
      <c r="C1120" s="1557"/>
      <c r="D1120" s="1562" t="s">
        <v>10915</v>
      </c>
      <c r="E1120" s="1552" t="s">
        <v>14149</v>
      </c>
      <c r="F1120" s="1552" t="s">
        <v>10915</v>
      </c>
      <c r="G1120" s="1552">
        <v>4</v>
      </c>
      <c r="H1120" s="1558"/>
      <c r="I1120" s="1559"/>
      <c r="J1120" s="1559"/>
      <c r="K1120" s="1560"/>
      <c r="L1120" s="1559"/>
    </row>
    <row r="1121" spans="1:12">
      <c r="A1121" s="1556"/>
      <c r="B1121" s="1557"/>
      <c r="C1121" s="1557"/>
      <c r="D1121" s="1552" t="s">
        <v>10915</v>
      </c>
      <c r="E1121" s="1552" t="s">
        <v>13500</v>
      </c>
      <c r="F1121" s="1552" t="s">
        <v>10915</v>
      </c>
      <c r="G1121" s="1552">
        <v>1</v>
      </c>
      <c r="H1121" s="1558"/>
      <c r="I1121" s="1559"/>
      <c r="J1121" s="1559"/>
      <c r="K1121" s="1560"/>
      <c r="L1121" s="1559"/>
    </row>
    <row r="1122" spans="1:12" s="2176" customFormat="1">
      <c r="A1122" s="2206" t="s">
        <v>10915</v>
      </c>
      <c r="B1122" s="2543" t="s">
        <v>10915</v>
      </c>
      <c r="C1122" s="2543"/>
      <c r="D1122" s="2202" t="s">
        <v>13990</v>
      </c>
      <c r="E1122" s="2202" t="s">
        <v>10915</v>
      </c>
      <c r="F1122" s="2202" t="s">
        <v>10915</v>
      </c>
      <c r="G1122" s="2207" t="s">
        <v>10915</v>
      </c>
      <c r="H1122" s="2207" t="s">
        <v>10915</v>
      </c>
      <c r="I1122" s="2207" t="s">
        <v>10915</v>
      </c>
      <c r="J1122" s="2207" t="s">
        <v>10915</v>
      </c>
      <c r="K1122" s="2204">
        <f>SUM(G1124:G1126)</f>
        <v>13</v>
      </c>
      <c r="L1122" s="2205" t="s">
        <v>316</v>
      </c>
    </row>
    <row r="1123" spans="1:12">
      <c r="A1123" s="1563" t="s">
        <v>10915</v>
      </c>
      <c r="B1123" s="1557" t="s">
        <v>10915</v>
      </c>
      <c r="C1123" s="1557" t="s">
        <v>10915</v>
      </c>
      <c r="D1123" s="1552" t="s">
        <v>13774</v>
      </c>
      <c r="E1123" s="1552" t="s">
        <v>13205</v>
      </c>
      <c r="F1123" s="1552" t="s">
        <v>10915</v>
      </c>
      <c r="G1123" s="1552" t="s">
        <v>6222</v>
      </c>
      <c r="H1123" s="1564" t="s">
        <v>10915</v>
      </c>
      <c r="I1123" s="1565" t="s">
        <v>10915</v>
      </c>
      <c r="J1123" s="1565" t="s">
        <v>10915</v>
      </c>
      <c r="K1123" s="1566" t="s">
        <v>10915</v>
      </c>
      <c r="L1123" s="1567" t="s">
        <v>10915</v>
      </c>
    </row>
    <row r="1124" spans="1:12">
      <c r="A1124" s="1556"/>
      <c r="B1124" s="1557"/>
      <c r="C1124" s="1557"/>
      <c r="D1124" s="1552" t="s">
        <v>13977</v>
      </c>
      <c r="E1124" s="1552" t="s">
        <v>13811</v>
      </c>
      <c r="F1124" s="1552" t="s">
        <v>10915</v>
      </c>
      <c r="G1124" s="1552">
        <v>11</v>
      </c>
      <c r="H1124" s="1558"/>
      <c r="I1124" s="1559"/>
      <c r="J1124" s="1559"/>
      <c r="K1124" s="1560"/>
      <c r="L1124" s="1559"/>
    </row>
    <row r="1125" spans="1:12">
      <c r="A1125" s="1251"/>
      <c r="B1125" s="1515"/>
      <c r="C1125" s="1515"/>
      <c r="D1125" s="1552" t="s">
        <v>10915</v>
      </c>
      <c r="E1125" s="1552" t="s">
        <v>13499</v>
      </c>
      <c r="F1125" s="1552" t="s">
        <v>10915</v>
      </c>
      <c r="G1125" s="1552">
        <v>2</v>
      </c>
      <c r="H1125" s="1501"/>
      <c r="I1125" s="1568"/>
      <c r="J1125" s="1569"/>
      <c r="K1125" s="1570"/>
      <c r="L1125" s="1571"/>
    </row>
    <row r="1126" spans="1:12">
      <c r="A1126" s="1251"/>
      <c r="B1126" s="1515"/>
      <c r="C1126" s="1515"/>
      <c r="D1126" s="1572"/>
      <c r="E1126" s="1572"/>
      <c r="F1126" s="1572"/>
      <c r="G1126" s="1573"/>
      <c r="H1126" s="1501"/>
      <c r="I1126" s="1568"/>
      <c r="J1126" s="1569"/>
      <c r="K1126" s="1570"/>
      <c r="L1126" s="1571"/>
    </row>
    <row r="1127" spans="1:12" ht="13.5" thickBot="1">
      <c r="A1127" s="1251"/>
      <c r="B1127" s="2526" t="s">
        <v>1740</v>
      </c>
      <c r="C1127" s="2527"/>
      <c r="D1127" s="1553" t="s">
        <v>12396</v>
      </c>
      <c r="E1127" s="1497"/>
      <c r="F1127" s="1497"/>
      <c r="G1127" s="1574"/>
      <c r="H1127" s="1498"/>
      <c r="I1127" s="1509"/>
      <c r="J1127" s="1509"/>
      <c r="K1127" s="1509"/>
      <c r="L1127" s="1512"/>
    </row>
    <row r="1128" spans="1:12" s="2176" customFormat="1" ht="13.5" thickBot="1">
      <c r="A1128" s="2199"/>
      <c r="B1128" s="2538"/>
      <c r="C1128" s="2538"/>
      <c r="D1128" s="2169" t="s">
        <v>1651</v>
      </c>
      <c r="E1128" s="2169"/>
      <c r="F1128" s="2169"/>
      <c r="G1128" s="2169"/>
      <c r="H1128" s="2181"/>
      <c r="I1128" s="2173"/>
      <c r="J1128" s="2192"/>
      <c r="K1128" s="2180">
        <f>SUM(F1130:F1131)</f>
        <v>65</v>
      </c>
      <c r="L1128" s="2200" t="s">
        <v>347</v>
      </c>
    </row>
    <row r="1129" spans="1:12">
      <c r="A1129" s="1251"/>
      <c r="B1129" s="566"/>
      <c r="C1129" s="566"/>
      <c r="D1129" s="1575" t="s">
        <v>13774</v>
      </c>
      <c r="E1129" s="1576" t="s">
        <v>13205</v>
      </c>
      <c r="F1129" s="1576" t="s">
        <v>347</v>
      </c>
      <c r="G1129" s="835"/>
      <c r="H1129" s="1297"/>
      <c r="I1129" s="407"/>
      <c r="J1129" s="1298"/>
      <c r="K1129" s="407"/>
      <c r="L1129" s="837"/>
    </row>
    <row r="1130" spans="1:12">
      <c r="A1130" s="1264"/>
      <c r="B1130" s="1515"/>
      <c r="C1130" s="1515"/>
      <c r="D1130" s="1552" t="s">
        <v>13977</v>
      </c>
      <c r="E1130" s="1552" t="s">
        <v>13811</v>
      </c>
      <c r="F1130" s="1552">
        <v>57</v>
      </c>
      <c r="G1130" s="839"/>
      <c r="H1130" s="1501"/>
      <c r="I1130" s="847"/>
      <c r="J1130" s="847"/>
      <c r="K1130" s="847"/>
      <c r="L1130" s="1514"/>
    </row>
    <row r="1131" spans="1:12">
      <c r="A1131" s="1264"/>
      <c r="B1131" s="1515"/>
      <c r="C1131" s="1515"/>
      <c r="D1131" s="1552" t="s">
        <v>10915</v>
      </c>
      <c r="E1131" s="1552" t="s">
        <v>13499</v>
      </c>
      <c r="F1131" s="1552">
        <v>8</v>
      </c>
      <c r="G1131" s="839"/>
      <c r="H1131" s="1501"/>
      <c r="I1131" s="847"/>
      <c r="J1131" s="847"/>
      <c r="K1131" s="847"/>
      <c r="L1131" s="1514"/>
    </row>
    <row r="1132" spans="1:12">
      <c r="A1132" s="1264"/>
      <c r="B1132" s="1515"/>
      <c r="C1132" s="1515"/>
      <c r="D1132" s="1552" t="s">
        <v>10915</v>
      </c>
      <c r="E1132" s="1552" t="s">
        <v>10915</v>
      </c>
      <c r="F1132" s="1552" t="s">
        <v>10915</v>
      </c>
      <c r="G1132" s="839"/>
      <c r="H1132" s="1501"/>
      <c r="I1132" s="847"/>
      <c r="J1132" s="847"/>
      <c r="K1132" s="847"/>
      <c r="L1132" s="1514"/>
    </row>
    <row r="1133" spans="1:12" ht="13.5" thickBot="1">
      <c r="A1133" s="1251"/>
      <c r="B1133" s="2526" t="s">
        <v>1741</v>
      </c>
      <c r="C1133" s="2527"/>
      <c r="D1133" s="1553" t="s">
        <v>1586</v>
      </c>
      <c r="E1133" s="1497"/>
      <c r="F1133" s="1497"/>
      <c r="G1133" s="1498"/>
      <c r="H1133" s="1498"/>
      <c r="I1133" s="1509"/>
      <c r="J1133" s="1509"/>
      <c r="K1133" s="1509"/>
      <c r="L1133" s="1512"/>
    </row>
    <row r="1134" spans="1:12" s="2176" customFormat="1" ht="25.5" thickBot="1">
      <c r="A1134" s="2199"/>
      <c r="B1134" s="2538"/>
      <c r="C1134" s="2538"/>
      <c r="D1134" s="2169" t="s">
        <v>14150</v>
      </c>
      <c r="E1134" s="2169"/>
      <c r="F1134" s="2169"/>
      <c r="G1134" s="2169"/>
      <c r="H1134" s="2181"/>
      <c r="I1134" s="2173"/>
      <c r="J1134" s="2192"/>
      <c r="K1134" s="2180">
        <f>SUM(F1136:F1137)</f>
        <v>16</v>
      </c>
      <c r="L1134" s="2200" t="s">
        <v>316</v>
      </c>
    </row>
    <row r="1135" spans="1:12">
      <c r="A1135" s="1251"/>
      <c r="B1135" s="566"/>
      <c r="C1135" s="566"/>
      <c r="D1135" s="1577" t="s">
        <v>13774</v>
      </c>
      <c r="E1135" s="1576" t="s">
        <v>13205</v>
      </c>
      <c r="F1135" s="1576" t="s">
        <v>14151</v>
      </c>
      <c r="G1135" s="835"/>
      <c r="H1135" s="1297"/>
      <c r="I1135" s="407"/>
      <c r="J1135" s="1298"/>
      <c r="K1135" s="407"/>
      <c r="L1135" s="837"/>
    </row>
    <row r="1136" spans="1:12">
      <c r="A1136" s="1251"/>
      <c r="B1136" s="566"/>
      <c r="C1136" s="566"/>
      <c r="D1136" s="1551" t="s">
        <v>13977</v>
      </c>
      <c r="E1136" s="1552" t="s">
        <v>13811</v>
      </c>
      <c r="F1136" s="1552">
        <v>10</v>
      </c>
      <c r="G1136" s="835"/>
      <c r="H1136" s="1297"/>
      <c r="I1136" s="407"/>
      <c r="J1136" s="1298"/>
      <c r="K1136" s="407"/>
      <c r="L1136" s="837"/>
    </row>
    <row r="1137" spans="1:13">
      <c r="A1137" s="1251"/>
      <c r="B1137" s="566"/>
      <c r="C1137" s="566"/>
      <c r="D1137" s="1551" t="s">
        <v>10915</v>
      </c>
      <c r="E1137" s="1552" t="s">
        <v>13499</v>
      </c>
      <c r="F1137" s="1552">
        <v>6</v>
      </c>
      <c r="G1137" s="835"/>
      <c r="H1137" s="1297"/>
      <c r="I1137" s="407"/>
      <c r="J1137" s="1298"/>
      <c r="K1137" s="407"/>
      <c r="L1137" s="837"/>
    </row>
    <row r="1138" spans="1:13" ht="13.5" thickBot="1">
      <c r="A1138" s="1251"/>
      <c r="B1138" s="1515"/>
      <c r="C1138" s="1515"/>
      <c r="D1138" s="1551" t="s">
        <v>10915</v>
      </c>
      <c r="E1138" s="1552" t="s">
        <v>13500</v>
      </c>
      <c r="F1138" s="1552">
        <v>4</v>
      </c>
      <c r="G1138" s="839"/>
      <c r="H1138" s="1501"/>
      <c r="I1138" s="847"/>
      <c r="J1138" s="1502"/>
      <c r="K1138" s="401"/>
      <c r="L1138" s="837"/>
    </row>
    <row r="1139" spans="1:13" s="2176" customFormat="1" ht="13.5" thickBot="1">
      <c r="A1139" s="2199"/>
      <c r="B1139" s="2538"/>
      <c r="C1139" s="2538"/>
      <c r="D1139" s="2169" t="s">
        <v>14152</v>
      </c>
      <c r="E1139" s="2169"/>
      <c r="F1139" s="2169"/>
      <c r="G1139" s="2169"/>
      <c r="H1139" s="2181"/>
      <c r="I1139" s="2173"/>
      <c r="J1139" s="2192"/>
      <c r="K1139" s="2180">
        <f>SUM(F1141:F1142)</f>
        <v>16</v>
      </c>
      <c r="L1139" s="2200" t="s">
        <v>316</v>
      </c>
    </row>
    <row r="1140" spans="1:13">
      <c r="A1140" s="1251"/>
      <c r="B1140" s="566"/>
      <c r="C1140" s="566"/>
      <c r="D1140" s="1577" t="s">
        <v>13774</v>
      </c>
      <c r="E1140" s="1576" t="s">
        <v>13205</v>
      </c>
      <c r="F1140" s="1576" t="s">
        <v>14151</v>
      </c>
      <c r="G1140" s="835"/>
      <c r="H1140" s="1297"/>
      <c r="I1140" s="407"/>
      <c r="J1140" s="1298"/>
      <c r="K1140" s="407"/>
      <c r="L1140" s="837"/>
    </row>
    <row r="1141" spans="1:13">
      <c r="A1141" s="1251"/>
      <c r="B1141" s="566"/>
      <c r="C1141" s="566"/>
      <c r="D1141" s="1551" t="s">
        <v>13977</v>
      </c>
      <c r="E1141" s="1552" t="s">
        <v>13811</v>
      </c>
      <c r="F1141" s="1552">
        <v>10</v>
      </c>
      <c r="G1141" s="835"/>
      <c r="H1141" s="1297"/>
      <c r="I1141" s="407"/>
      <c r="J1141" s="1298"/>
      <c r="K1141" s="407"/>
      <c r="L1141" s="837"/>
    </row>
    <row r="1142" spans="1:13">
      <c r="A1142" s="1251"/>
      <c r="B1142" s="566"/>
      <c r="C1142" s="566"/>
      <c r="D1142" s="1551" t="s">
        <v>10915</v>
      </c>
      <c r="E1142" s="1552" t="s">
        <v>13499</v>
      </c>
      <c r="F1142" s="1552">
        <v>6</v>
      </c>
      <c r="G1142" s="835"/>
      <c r="H1142" s="1297"/>
      <c r="I1142" s="407"/>
      <c r="J1142" s="1298"/>
      <c r="K1142" s="407"/>
      <c r="L1142" s="837"/>
    </row>
    <row r="1143" spans="1:13">
      <c r="A1143" s="1251"/>
      <c r="B1143" s="566"/>
      <c r="C1143" s="566"/>
      <c r="D1143" s="1551" t="s">
        <v>10915</v>
      </c>
      <c r="E1143" s="1552" t="s">
        <v>13500</v>
      </c>
      <c r="F1143" s="1552">
        <v>4</v>
      </c>
      <c r="G1143" s="835"/>
      <c r="H1143" s="1297"/>
      <c r="I1143" s="407"/>
      <c r="J1143" s="1298"/>
      <c r="K1143" s="407"/>
      <c r="L1143" s="837"/>
    </row>
    <row r="1144" spans="1:13" ht="13.5" thickBot="1">
      <c r="A1144" s="1251"/>
      <c r="B1144" s="2526" t="s">
        <v>1746</v>
      </c>
      <c r="C1144" s="2527"/>
      <c r="D1144" s="1553" t="s">
        <v>12471</v>
      </c>
      <c r="E1144" s="1497"/>
      <c r="F1144" s="1497"/>
      <c r="G1144" s="1498"/>
      <c r="H1144" s="1498"/>
      <c r="I1144" s="1509"/>
      <c r="J1144" s="1509"/>
      <c r="K1144" s="1509"/>
      <c r="L1144" s="1512"/>
    </row>
    <row r="1145" spans="1:13" s="2176" customFormat="1" ht="13.5" thickBot="1">
      <c r="A1145" s="2199"/>
      <c r="B1145" s="2538"/>
      <c r="C1145" s="2538"/>
      <c r="D1145" s="2169" t="s">
        <v>14153</v>
      </c>
      <c r="E1145" s="2169"/>
      <c r="F1145" s="2169"/>
      <c r="G1145" s="2169"/>
      <c r="H1145" s="2181"/>
      <c r="I1145" s="2173"/>
      <c r="J1145" s="2192"/>
      <c r="K1145" s="2180" cm="1">
        <f t="array" ref="K1145">SUM(K1131+F1147:F1148)</f>
        <v>26</v>
      </c>
      <c r="L1145" s="2200" t="s">
        <v>347</v>
      </c>
    </row>
    <row r="1146" spans="1:13">
      <c r="A1146" s="1251"/>
      <c r="B1146" s="566"/>
      <c r="C1146" s="566"/>
      <c r="D1146" s="1555" t="s">
        <v>13774</v>
      </c>
      <c r="E1146" s="835" t="s">
        <v>13205</v>
      </c>
      <c r="F1146" s="835" t="s">
        <v>347</v>
      </c>
      <c r="G1146" s="835"/>
      <c r="H1146" s="1297"/>
      <c r="I1146" s="407"/>
      <c r="J1146" s="1298"/>
      <c r="K1146" s="407"/>
      <c r="L1146" s="837"/>
    </row>
    <row r="1147" spans="1:13">
      <c r="A1147" s="1251"/>
      <c r="B1147" s="566"/>
      <c r="C1147" s="566"/>
      <c r="D1147" s="1555" t="s">
        <v>13977</v>
      </c>
      <c r="E1147" s="835" t="s">
        <v>13811</v>
      </c>
      <c r="F1147" s="835">
        <v>7</v>
      </c>
      <c r="G1147" s="835"/>
      <c r="H1147" s="1297"/>
      <c r="I1147" s="407"/>
      <c r="J1147" s="1298"/>
      <c r="K1147" s="407"/>
      <c r="L1147" s="837"/>
    </row>
    <row r="1148" spans="1:13">
      <c r="A1148" s="1251"/>
      <c r="B1148" s="566"/>
      <c r="C1148" s="566"/>
      <c r="D1148" s="1555"/>
      <c r="E1148" s="835" t="s">
        <v>13500</v>
      </c>
      <c r="F1148" s="835">
        <v>19</v>
      </c>
      <c r="G1148" s="835"/>
      <c r="H1148" s="1297"/>
      <c r="I1148" s="407"/>
      <c r="J1148" s="1298"/>
      <c r="K1148" s="407"/>
      <c r="L1148" s="837"/>
    </row>
    <row r="1149" spans="1:13" ht="13.5" thickBot="1">
      <c r="A1149" s="1251"/>
      <c r="B1149" s="1515"/>
      <c r="C1149" s="1515"/>
      <c r="D1149" s="1578"/>
      <c r="E1149" s="839"/>
      <c r="F1149" s="839"/>
      <c r="G1149" s="839"/>
      <c r="H1149" s="1501"/>
      <c r="I1149" s="847"/>
      <c r="J1149" s="1502"/>
      <c r="K1149" s="401"/>
      <c r="L1149" s="837"/>
    </row>
    <row r="1150" spans="1:13" s="2176" customFormat="1" ht="13.5" thickBot="1">
      <c r="A1150" s="2199"/>
      <c r="B1150" s="2538"/>
      <c r="C1150" s="2538"/>
      <c r="D1150" s="2169" t="s">
        <v>14154</v>
      </c>
      <c r="E1150" s="2169"/>
      <c r="F1150" s="2169"/>
      <c r="G1150" s="2169"/>
      <c r="H1150" s="2181"/>
      <c r="I1150" s="2173"/>
      <c r="J1150" s="2192"/>
      <c r="K1150" s="2180">
        <f>SUM(F1152:F1154)</f>
        <v>26</v>
      </c>
      <c r="L1150" s="2200" t="s">
        <v>347</v>
      </c>
      <c r="M1150" s="2176" t="s">
        <v>14155</v>
      </c>
    </row>
    <row r="1151" spans="1:13">
      <c r="A1151" s="1251"/>
      <c r="B1151" s="566"/>
      <c r="C1151" s="566"/>
      <c r="D1151" s="1579" t="s">
        <v>13774</v>
      </c>
      <c r="E1151" s="835" t="s">
        <v>13205</v>
      </c>
      <c r="F1151" s="835" t="s">
        <v>347</v>
      </c>
      <c r="G1151" s="835"/>
      <c r="H1151" s="1297"/>
      <c r="I1151" s="407"/>
      <c r="J1151" s="1298"/>
      <c r="K1151" s="407"/>
      <c r="L1151" s="837"/>
    </row>
    <row r="1152" spans="1:13">
      <c r="A1152" s="1251"/>
      <c r="B1152" s="566"/>
      <c r="C1152" s="566"/>
      <c r="D1152" s="1579" t="s">
        <v>13977</v>
      </c>
      <c r="E1152" s="835" t="s">
        <v>13811</v>
      </c>
      <c r="F1152" s="835">
        <v>7</v>
      </c>
      <c r="G1152" s="835"/>
      <c r="H1152" s="1297"/>
      <c r="I1152" s="407"/>
      <c r="J1152" s="1298"/>
      <c r="K1152" s="407"/>
      <c r="L1152" s="837"/>
    </row>
    <row r="1153" spans="1:12">
      <c r="A1153" s="1251"/>
      <c r="B1153" s="566"/>
      <c r="C1153" s="566"/>
      <c r="D1153" s="1579"/>
      <c r="E1153" s="835" t="s">
        <v>13500</v>
      </c>
      <c r="F1153" s="835">
        <v>19</v>
      </c>
      <c r="G1153" s="835"/>
      <c r="H1153" s="1297"/>
      <c r="I1153" s="407"/>
      <c r="J1153" s="1298"/>
      <c r="K1153" s="407"/>
      <c r="L1153" s="837"/>
    </row>
    <row r="1154" spans="1:12">
      <c r="A1154" s="1251"/>
      <c r="B1154" s="1515"/>
      <c r="C1154" s="1515"/>
      <c r="D1154" s="1578"/>
      <c r="E1154" s="839"/>
      <c r="F1154" s="839"/>
      <c r="G1154" s="839"/>
      <c r="H1154" s="1501"/>
      <c r="I1154" s="847"/>
      <c r="J1154" s="1502"/>
      <c r="K1154" s="401"/>
      <c r="L1154" s="837"/>
    </row>
    <row r="1155" spans="1:12" ht="13.5" thickBot="1">
      <c r="A1155" s="1251"/>
      <c r="B1155" s="2526" t="s">
        <v>1750</v>
      </c>
      <c r="C1155" s="2527"/>
      <c r="D1155" s="1553" t="s">
        <v>550</v>
      </c>
      <c r="E1155" s="1497"/>
      <c r="F1155" s="1497"/>
      <c r="G1155" s="1498"/>
      <c r="H1155" s="1498"/>
      <c r="I1155" s="1509"/>
      <c r="J1155" s="1509"/>
      <c r="K1155" s="1509"/>
      <c r="L1155" s="1512"/>
    </row>
    <row r="1156" spans="1:12" s="2176" customFormat="1" ht="25.5" thickBot="1">
      <c r="A1156" s="2199"/>
      <c r="B1156" s="2544"/>
      <c r="C1156" s="2544"/>
      <c r="D1156" s="2169" t="s">
        <v>1771</v>
      </c>
      <c r="E1156" s="2169"/>
      <c r="F1156" s="2169"/>
      <c r="G1156" s="2169"/>
      <c r="H1156" s="2181"/>
      <c r="I1156" s="2173"/>
      <c r="J1156" s="2192"/>
      <c r="K1156" s="2180">
        <f>F1158</f>
        <v>2</v>
      </c>
      <c r="L1156" s="2200" t="s">
        <v>316</v>
      </c>
    </row>
    <row r="1157" spans="1:12">
      <c r="A1157" s="1251"/>
      <c r="B1157" s="520"/>
      <c r="C1157" s="520"/>
      <c r="D1157" s="1555"/>
      <c r="E1157" s="835" t="s">
        <v>13205</v>
      </c>
      <c r="F1157" s="835" t="s">
        <v>14151</v>
      </c>
      <c r="G1157" s="835"/>
      <c r="H1157" s="1297"/>
      <c r="I1157" s="407"/>
      <c r="J1157" s="1298"/>
      <c r="K1157" s="407"/>
      <c r="L1157" s="837"/>
    </row>
    <row r="1158" spans="1:12">
      <c r="A1158" s="1251"/>
      <c r="B1158" s="520"/>
      <c r="C1158" s="520"/>
      <c r="D1158" s="1555"/>
      <c r="E1158" s="1576" t="s">
        <v>13500</v>
      </c>
      <c r="F1158" s="1576">
        <v>2</v>
      </c>
      <c r="G1158" s="835"/>
      <c r="H1158" s="1297"/>
      <c r="I1158" s="407"/>
      <c r="J1158" s="1298"/>
      <c r="K1158" s="407"/>
      <c r="L1158" s="837"/>
    </row>
    <row r="1159" spans="1:12" ht="13.5" thickBot="1">
      <c r="A1159" s="1251"/>
      <c r="B1159" s="520"/>
      <c r="C1159" s="520"/>
      <c r="D1159" s="1555"/>
      <c r="E1159" s="835"/>
      <c r="F1159" s="835"/>
      <c r="G1159" s="835"/>
      <c r="H1159" s="1297"/>
      <c r="I1159" s="407"/>
      <c r="J1159" s="1298"/>
      <c r="K1159" s="407"/>
      <c r="L1159" s="837"/>
    </row>
    <row r="1160" spans="1:12" s="2176" customFormat="1" ht="13.5" thickBot="1">
      <c r="A1160" s="2199"/>
      <c r="B1160" s="2544"/>
      <c r="C1160" s="2544"/>
      <c r="D1160" s="2169" t="s">
        <v>1753</v>
      </c>
      <c r="E1160" s="2169" t="s">
        <v>10915</v>
      </c>
      <c r="F1160" s="2169" t="s">
        <v>10915</v>
      </c>
      <c r="G1160" s="2169"/>
      <c r="H1160" s="2181"/>
      <c r="I1160" s="2173"/>
      <c r="J1160" s="2192"/>
      <c r="K1160" s="2180">
        <v>6</v>
      </c>
      <c r="L1160" s="2200" t="s">
        <v>316</v>
      </c>
    </row>
    <row r="1161" spans="1:12">
      <c r="A1161" s="1251"/>
      <c r="B1161" s="1500"/>
      <c r="C1161" s="1500"/>
      <c r="D1161" s="1554" t="s">
        <v>10915</v>
      </c>
      <c r="E1161" s="1552" t="s">
        <v>13205</v>
      </c>
      <c r="F1161" s="1552" t="s">
        <v>14151</v>
      </c>
      <c r="G1161" s="839"/>
      <c r="H1161" s="1501"/>
      <c r="I1161" s="847"/>
      <c r="J1161" s="1502"/>
      <c r="K1161" s="401"/>
      <c r="L1161" s="837"/>
    </row>
    <row r="1162" spans="1:12">
      <c r="A1162" s="1251"/>
      <c r="B1162" s="1500"/>
      <c r="C1162" s="1500"/>
      <c r="D1162" s="1554" t="s">
        <v>10915</v>
      </c>
      <c r="E1162" s="1552" t="s">
        <v>13500</v>
      </c>
      <c r="F1162" s="1552">
        <v>6</v>
      </c>
      <c r="G1162" s="839"/>
      <c r="H1162" s="1501"/>
      <c r="I1162" s="847"/>
      <c r="J1162" s="1502"/>
      <c r="K1162" s="401"/>
      <c r="L1162" s="837"/>
    </row>
    <row r="1163" spans="1:12" ht="13.5" thickBot="1">
      <c r="A1163" s="1251"/>
      <c r="B1163" s="1500"/>
      <c r="C1163" s="1500"/>
      <c r="D1163" s="1578"/>
      <c r="E1163" s="839"/>
      <c r="F1163" s="839"/>
      <c r="G1163" s="839"/>
      <c r="H1163" s="1501"/>
      <c r="I1163" s="847"/>
      <c r="J1163" s="1502"/>
      <c r="K1163" s="401"/>
      <c r="L1163" s="837"/>
    </row>
    <row r="1164" spans="1:12" s="2176" customFormat="1" ht="25.5" thickBot="1">
      <c r="A1164" s="2199"/>
      <c r="B1164" s="2544"/>
      <c r="C1164" s="2544"/>
      <c r="D1164" s="2169" t="s">
        <v>12474</v>
      </c>
      <c r="E1164" s="2169"/>
      <c r="F1164" s="2169"/>
      <c r="G1164" s="2169"/>
      <c r="H1164" s="2181"/>
      <c r="I1164" s="2173"/>
      <c r="J1164" s="2192"/>
      <c r="K1164" s="2180">
        <f>F1166</f>
        <v>2</v>
      </c>
      <c r="L1164" s="2200" t="s">
        <v>316</v>
      </c>
    </row>
    <row r="1165" spans="1:12">
      <c r="A1165" s="1251"/>
      <c r="B1165" s="520"/>
      <c r="C1165" s="520"/>
      <c r="D1165" s="1555"/>
      <c r="E1165" s="835" t="s">
        <v>13205</v>
      </c>
      <c r="F1165" s="835" t="s">
        <v>14151</v>
      </c>
      <c r="G1165" s="835"/>
      <c r="H1165" s="1297"/>
      <c r="I1165" s="407"/>
      <c r="J1165" s="1298"/>
      <c r="K1165" s="407"/>
      <c r="L1165" s="837"/>
    </row>
    <row r="1166" spans="1:12">
      <c r="A1166" s="1251"/>
      <c r="B1166" s="520"/>
      <c r="C1166" s="520"/>
      <c r="D1166" s="1555"/>
      <c r="E1166" s="835" t="s">
        <v>13500</v>
      </c>
      <c r="F1166" s="835">
        <v>2</v>
      </c>
      <c r="G1166" s="835"/>
      <c r="H1166" s="1297"/>
      <c r="I1166" s="407"/>
      <c r="J1166" s="1298"/>
      <c r="K1166" s="407"/>
      <c r="L1166" s="837"/>
    </row>
    <row r="1167" spans="1:12" ht="13.5" thickBot="1">
      <c r="A1167" s="1251"/>
      <c r="B1167" s="520"/>
      <c r="C1167" s="520"/>
      <c r="D1167" s="1555"/>
      <c r="E1167" s="835"/>
      <c r="F1167" s="835"/>
      <c r="G1167" s="835"/>
      <c r="H1167" s="1297"/>
      <c r="I1167" s="407"/>
      <c r="J1167" s="1298"/>
      <c r="K1167" s="407"/>
      <c r="L1167" s="837"/>
    </row>
    <row r="1168" spans="1:12" s="2176" customFormat="1" ht="25.5" thickBot="1">
      <c r="A1168" s="2199"/>
      <c r="B1168" s="2544"/>
      <c r="C1168" s="2544"/>
      <c r="D1168" s="2169" t="s">
        <v>12475</v>
      </c>
      <c r="E1168" s="2169"/>
      <c r="F1168" s="2169"/>
      <c r="G1168" s="2169"/>
      <c r="H1168" s="2181"/>
      <c r="I1168" s="2173"/>
      <c r="J1168" s="2192"/>
      <c r="K1168" s="2180">
        <f>F1170</f>
        <v>3</v>
      </c>
      <c r="L1168" s="2200" t="s">
        <v>316</v>
      </c>
    </row>
    <row r="1169" spans="1:16137">
      <c r="A1169" s="1251"/>
      <c r="B1169" s="520"/>
      <c r="C1169" s="520"/>
      <c r="D1169" s="1555"/>
      <c r="E1169" s="835" t="s">
        <v>13205</v>
      </c>
      <c r="F1169" s="835" t="s">
        <v>14151</v>
      </c>
      <c r="G1169" s="835"/>
      <c r="H1169" s="1297"/>
      <c r="I1169" s="407"/>
      <c r="J1169" s="1298"/>
      <c r="K1169" s="407"/>
      <c r="L1169" s="837"/>
    </row>
    <row r="1170" spans="1:16137">
      <c r="A1170" s="1251"/>
      <c r="B1170" s="520"/>
      <c r="C1170" s="520"/>
      <c r="D1170" s="1555"/>
      <c r="E1170" s="835" t="s">
        <v>13500</v>
      </c>
      <c r="F1170" s="835">
        <v>3</v>
      </c>
      <c r="G1170" s="835"/>
      <c r="H1170" s="1297"/>
      <c r="I1170" s="407"/>
      <c r="J1170" s="1298"/>
      <c r="K1170" s="407"/>
      <c r="L1170" s="837"/>
    </row>
    <row r="1171" spans="1:16137" ht="13.5" thickBot="1">
      <c r="A1171" s="1251"/>
      <c r="B1171" s="520"/>
      <c r="C1171" s="520"/>
      <c r="D1171" s="1555"/>
      <c r="E1171" s="835"/>
      <c r="F1171" s="835"/>
      <c r="G1171" s="835"/>
      <c r="H1171" s="1297"/>
      <c r="I1171" s="407"/>
      <c r="J1171" s="1298"/>
      <c r="K1171" s="407"/>
      <c r="L1171" s="837"/>
    </row>
    <row r="1172" spans="1:16137" s="2176" customFormat="1" ht="25.5" thickBot="1">
      <c r="A1172" s="2199"/>
      <c r="B1172" s="2544"/>
      <c r="C1172" s="2544"/>
      <c r="D1172" s="2169" t="s">
        <v>12476</v>
      </c>
      <c r="E1172" s="2169"/>
      <c r="F1172" s="2169"/>
      <c r="G1172" s="2169"/>
      <c r="H1172" s="2181"/>
      <c r="I1172" s="2173"/>
      <c r="J1172" s="2192"/>
      <c r="K1172" s="2180">
        <f>SUM(F1174:F1175)</f>
        <v>8</v>
      </c>
      <c r="L1172" s="2200" t="s">
        <v>316</v>
      </c>
    </row>
    <row r="1173" spans="1:16137">
      <c r="A1173" s="1251"/>
      <c r="B1173" s="520"/>
      <c r="C1173" s="520"/>
      <c r="D1173" s="1575" t="s">
        <v>10915</v>
      </c>
      <c r="E1173" s="1576" t="s">
        <v>13205</v>
      </c>
      <c r="F1173" s="1576" t="s">
        <v>14151</v>
      </c>
      <c r="G1173" s="835"/>
      <c r="H1173" s="1297"/>
      <c r="I1173" s="407"/>
      <c r="J1173" s="1298"/>
      <c r="K1173" s="407"/>
      <c r="L1173" s="837"/>
    </row>
    <row r="1174" spans="1:16137">
      <c r="A1174" s="1251"/>
      <c r="B1174" s="520"/>
      <c r="C1174" s="520"/>
      <c r="D1174" s="1551" t="s">
        <v>13977</v>
      </c>
      <c r="E1174" s="1552" t="s">
        <v>13811</v>
      </c>
      <c r="F1174" s="1552">
        <v>5</v>
      </c>
      <c r="G1174" s="835"/>
      <c r="H1174" s="1297"/>
      <c r="I1174" s="407"/>
      <c r="J1174" s="1298"/>
      <c r="K1174" s="407"/>
      <c r="L1174" s="837"/>
    </row>
    <row r="1175" spans="1:16137">
      <c r="A1175" s="1251"/>
      <c r="B1175" s="520"/>
      <c r="C1175" s="520"/>
      <c r="D1175" s="1551" t="s">
        <v>10915</v>
      </c>
      <c r="E1175" s="1552" t="s">
        <v>13499</v>
      </c>
      <c r="F1175" s="1552">
        <v>3</v>
      </c>
      <c r="G1175" s="835"/>
      <c r="H1175" s="1297"/>
      <c r="I1175" s="407"/>
      <c r="J1175" s="1298"/>
      <c r="K1175" s="407"/>
      <c r="L1175" s="837"/>
    </row>
    <row r="1176" spans="1:16137">
      <c r="A1176" s="1251"/>
      <c r="B1176" s="1500"/>
      <c r="C1176" s="1500"/>
      <c r="D1176" s="1551" t="s">
        <v>10915</v>
      </c>
      <c r="E1176" s="1552" t="s">
        <v>13500</v>
      </c>
      <c r="F1176" s="1552">
        <v>2</v>
      </c>
      <c r="G1176" s="839"/>
      <c r="H1176" s="1501"/>
      <c r="I1176" s="847"/>
      <c r="J1176" s="1502"/>
      <c r="K1176" s="401"/>
      <c r="L1176" s="837"/>
    </row>
    <row r="1177" spans="1:16137" ht="13.5" thickBot="1">
      <c r="A1177" s="1251"/>
      <c r="B1177" s="1500"/>
      <c r="C1177" s="1500"/>
      <c r="D1177" s="1578"/>
      <c r="E1177" s="839"/>
      <c r="F1177" s="839"/>
      <c r="G1177" s="839"/>
      <c r="H1177" s="1501"/>
      <c r="I1177" s="847"/>
      <c r="J1177" s="1502"/>
      <c r="K1177" s="401"/>
      <c r="L1177" s="837"/>
    </row>
    <row r="1178" spans="1:16137" s="2176" customFormat="1" ht="25.5" thickBot="1">
      <c r="A1178" s="2199"/>
      <c r="B1178" s="2544"/>
      <c r="C1178" s="2544"/>
      <c r="D1178" s="2169" t="s">
        <v>12477</v>
      </c>
      <c r="E1178" s="2169"/>
      <c r="F1178" s="2169"/>
      <c r="G1178" s="2169"/>
      <c r="H1178" s="2181"/>
      <c r="I1178" s="2173"/>
      <c r="J1178" s="2192"/>
      <c r="K1178" s="2180" t="e">
        <f>SUM(#REF!)</f>
        <v>#REF!</v>
      </c>
      <c r="L1178" s="2200" t="s">
        <v>316</v>
      </c>
    </row>
    <row r="1179" spans="1:16137">
      <c r="A1179" s="1251"/>
      <c r="B1179" s="520"/>
      <c r="C1179" s="520"/>
      <c r="D1179" s="1555"/>
      <c r="E1179" s="1576" t="s">
        <v>13205</v>
      </c>
      <c r="F1179" s="1576" t="s">
        <v>14151</v>
      </c>
      <c r="G1179" s="835"/>
      <c r="H1179" s="1297"/>
      <c r="I1179" s="407"/>
      <c r="J1179" s="1298"/>
      <c r="K1179" s="407"/>
      <c r="L1179" s="837"/>
    </row>
    <row r="1180" spans="1:16137">
      <c r="A1180" s="1251"/>
      <c r="B1180" s="520"/>
      <c r="C1180" s="520"/>
      <c r="D1180" s="1555"/>
      <c r="E1180" s="1552" t="s">
        <v>13500</v>
      </c>
      <c r="F1180" s="1552">
        <v>10</v>
      </c>
      <c r="G1180" s="835"/>
      <c r="H1180" s="1297"/>
      <c r="I1180" s="407"/>
      <c r="J1180" s="1298"/>
      <c r="K1180" s="407"/>
      <c r="L1180" s="837"/>
    </row>
    <row r="1181" spans="1:16137" ht="13.5" thickBot="1">
      <c r="A1181" s="1251"/>
      <c r="B1181" s="520"/>
      <c r="C1181" s="520"/>
      <c r="D1181" s="1555"/>
      <c r="E1181" s="835"/>
      <c r="F1181" s="835"/>
      <c r="G1181" s="835"/>
      <c r="H1181" s="1297"/>
      <c r="I1181" s="407"/>
      <c r="J1181" s="1298"/>
      <c r="K1181" s="407"/>
      <c r="L1181" s="837"/>
    </row>
    <row r="1182" spans="1:16137" s="2176" customFormat="1" ht="38.1" thickBot="1">
      <c r="A1182" s="2199"/>
      <c r="B1182" s="2544"/>
      <c r="C1182" s="2544"/>
      <c r="D1182" s="2169" t="s">
        <v>12478</v>
      </c>
      <c r="E1182" s="2169"/>
      <c r="F1182" s="2169"/>
      <c r="G1182" s="2169"/>
      <c r="H1182" s="2181"/>
      <c r="I1182" s="2173"/>
      <c r="J1182" s="2192"/>
      <c r="K1182" s="2180" t="e">
        <f>SUM(#REF!)</f>
        <v>#REF!</v>
      </c>
      <c r="L1182" s="2200" t="s">
        <v>316</v>
      </c>
    </row>
    <row r="1183" spans="1:16137">
      <c r="A1183" s="1580" t="s">
        <v>10915</v>
      </c>
      <c r="B1183" s="1552" t="s">
        <v>10915</v>
      </c>
      <c r="C1183" s="1552" t="s">
        <v>10915</v>
      </c>
      <c r="D1183" s="1554" t="s">
        <v>10915</v>
      </c>
      <c r="E1183" s="1552" t="s">
        <v>13205</v>
      </c>
      <c r="F1183" s="1552" t="s">
        <v>14151</v>
      </c>
      <c r="G1183" s="1552" t="s">
        <v>10915</v>
      </c>
      <c r="H1183" s="1558" t="s">
        <v>10915</v>
      </c>
      <c r="I1183" s="1562" t="s">
        <v>10915</v>
      </c>
      <c r="J1183" s="1562" t="s">
        <v>10915</v>
      </c>
      <c r="K1183" s="1581" t="s">
        <v>10915</v>
      </c>
      <c r="L1183" s="1562" t="s">
        <v>10915</v>
      </c>
      <c r="M1183" s="1582"/>
      <c r="N1183" s="1582"/>
      <c r="O1183" s="1582"/>
      <c r="P1183" s="1582"/>
      <c r="Q1183" s="1582"/>
      <c r="R1183" s="1582"/>
      <c r="S1183" s="1582"/>
      <c r="T1183" s="1582"/>
      <c r="U1183" s="1582"/>
      <c r="V1183" s="1582"/>
      <c r="W1183" s="1582"/>
      <c r="X1183" s="1582"/>
      <c r="Y1183" s="1582"/>
      <c r="Z1183" s="1582"/>
      <c r="AA1183" s="1582"/>
      <c r="AB1183" s="1582"/>
      <c r="AC1183" s="1582"/>
      <c r="AD1183" s="1582"/>
      <c r="AE1183" s="1582"/>
      <c r="AF1183" s="1582"/>
      <c r="AG1183" s="1582"/>
      <c r="AH1183" s="1582"/>
      <c r="AI1183" s="1582"/>
      <c r="AJ1183" s="1582"/>
      <c r="AK1183" s="1582"/>
      <c r="AL1183" s="1582"/>
      <c r="AM1183" s="1582"/>
      <c r="AN1183" s="1582"/>
      <c r="AO1183" s="1582"/>
      <c r="AP1183" s="1582"/>
      <c r="AQ1183" s="1582"/>
      <c r="AR1183" s="1582"/>
      <c r="AS1183" s="1582"/>
      <c r="AT1183" s="1582"/>
      <c r="AU1183" s="1582"/>
      <c r="AV1183" s="1582"/>
      <c r="AW1183" s="1582"/>
      <c r="AX1183" s="1582"/>
      <c r="AY1183" s="1582"/>
      <c r="AZ1183" s="1582"/>
      <c r="BA1183" s="1582"/>
      <c r="BB1183" s="1582"/>
      <c r="BC1183" s="1582"/>
      <c r="BD1183" s="1582"/>
      <c r="BE1183" s="1582"/>
      <c r="BF1183" s="1582"/>
      <c r="BG1183" s="1582"/>
      <c r="BH1183" s="1582"/>
      <c r="BI1183" s="1582"/>
      <c r="BJ1183" s="1582"/>
      <c r="BK1183" s="1582"/>
      <c r="BL1183" s="1582"/>
      <c r="BM1183" s="1582"/>
      <c r="BN1183" s="1582"/>
      <c r="BO1183" s="1582"/>
      <c r="BP1183" s="1582"/>
      <c r="BQ1183" s="1582"/>
      <c r="BR1183" s="1582"/>
      <c r="BS1183" s="1582"/>
      <c r="BT1183" s="1582"/>
      <c r="BU1183" s="1582"/>
      <c r="BV1183" s="1582"/>
      <c r="BW1183" s="1582"/>
      <c r="BX1183" s="1582"/>
      <c r="BY1183" s="1582"/>
      <c r="BZ1183" s="1582"/>
      <c r="CA1183" s="1582"/>
      <c r="CB1183" s="1582"/>
      <c r="CC1183" s="1582"/>
      <c r="CD1183" s="1582"/>
      <c r="CE1183" s="1582"/>
      <c r="CF1183" s="1582"/>
      <c r="CG1183" s="1582"/>
      <c r="CH1183" s="1582"/>
      <c r="CI1183" s="1582"/>
      <c r="CJ1183" s="1582"/>
      <c r="CK1183" s="1582"/>
      <c r="CL1183" s="1582"/>
      <c r="CM1183" s="1582"/>
      <c r="CN1183" s="1582"/>
      <c r="CO1183" s="1582"/>
      <c r="CP1183" s="1582"/>
      <c r="CQ1183" s="1582"/>
      <c r="CR1183" s="1582"/>
      <c r="CS1183" s="1582"/>
      <c r="CT1183" s="1582"/>
      <c r="CU1183" s="1582"/>
      <c r="CV1183" s="1582"/>
      <c r="CW1183" s="1582"/>
      <c r="CX1183" s="1582"/>
      <c r="CY1183" s="1582"/>
      <c r="CZ1183" s="1582"/>
      <c r="DA1183" s="1582"/>
      <c r="DB1183" s="1582"/>
      <c r="DC1183" s="1582"/>
      <c r="DD1183" s="1582"/>
      <c r="DE1183" s="1582"/>
      <c r="DF1183" s="1582"/>
      <c r="DG1183" s="1582"/>
      <c r="DH1183" s="1582"/>
      <c r="DI1183" s="1582"/>
      <c r="DJ1183" s="1582"/>
      <c r="DK1183" s="1582"/>
      <c r="DL1183" s="1582"/>
      <c r="DM1183" s="1582"/>
      <c r="DN1183" s="1582"/>
      <c r="DO1183" s="1582"/>
      <c r="DP1183" s="1582"/>
      <c r="DQ1183" s="1582"/>
      <c r="DR1183" s="1582"/>
      <c r="DS1183" s="1582"/>
      <c r="DT1183" s="1582"/>
      <c r="DU1183" s="1582"/>
      <c r="DV1183" s="1582"/>
      <c r="DW1183" s="1582"/>
      <c r="DX1183" s="1582"/>
      <c r="DY1183" s="1582"/>
      <c r="DZ1183" s="1582"/>
      <c r="EA1183" s="1582"/>
      <c r="EB1183" s="1582"/>
      <c r="EC1183" s="1582"/>
      <c r="ED1183" s="1582"/>
      <c r="EE1183" s="1582"/>
      <c r="EF1183" s="1582"/>
      <c r="EG1183" s="1582"/>
      <c r="EH1183" s="1582"/>
      <c r="EI1183" s="1582"/>
      <c r="EJ1183" s="1582"/>
      <c r="EK1183" s="1582"/>
      <c r="EL1183" s="1582"/>
      <c r="EM1183" s="1582"/>
      <c r="EN1183" s="1582"/>
      <c r="EO1183" s="1582"/>
      <c r="EP1183" s="1582"/>
      <c r="EQ1183" s="1582"/>
      <c r="ER1183" s="1582"/>
      <c r="ES1183" s="1582"/>
      <c r="ET1183" s="1582"/>
      <c r="EU1183" s="1582"/>
      <c r="EV1183" s="1582"/>
      <c r="EW1183" s="1582"/>
      <c r="EX1183" s="1582"/>
      <c r="EY1183" s="1582"/>
      <c r="EZ1183" s="1582"/>
      <c r="FA1183" s="1582"/>
      <c r="FB1183" s="1582"/>
      <c r="FC1183" s="1582"/>
      <c r="FD1183" s="1582"/>
      <c r="FE1183" s="1582"/>
      <c r="FF1183" s="1582"/>
      <c r="FG1183" s="1582"/>
      <c r="FH1183" s="1582"/>
      <c r="FI1183" s="1582"/>
      <c r="FJ1183" s="1582"/>
      <c r="FK1183" s="1582"/>
      <c r="FL1183" s="1582"/>
      <c r="FM1183" s="1582"/>
      <c r="FN1183" s="1582"/>
      <c r="FO1183" s="1582"/>
      <c r="FP1183" s="1582"/>
      <c r="FQ1183" s="1582"/>
      <c r="FR1183" s="1582"/>
      <c r="FS1183" s="1582"/>
      <c r="FT1183" s="1582"/>
      <c r="FU1183" s="1582"/>
      <c r="FV1183" s="1582"/>
      <c r="FW1183" s="1582"/>
      <c r="FX1183" s="1582"/>
      <c r="FY1183" s="1582"/>
      <c r="FZ1183" s="1582"/>
      <c r="GA1183" s="1582"/>
      <c r="GB1183" s="1582"/>
      <c r="GC1183" s="1582"/>
      <c r="GD1183" s="1582"/>
      <c r="GE1183" s="1582"/>
      <c r="GF1183" s="1582"/>
      <c r="GG1183" s="1582"/>
      <c r="GH1183" s="1582"/>
      <c r="GI1183" s="1582"/>
      <c r="GJ1183" s="1582"/>
      <c r="GK1183" s="1582"/>
      <c r="GL1183" s="1582"/>
      <c r="GM1183" s="1582"/>
      <c r="GN1183" s="1582"/>
      <c r="GO1183" s="1582"/>
      <c r="GP1183" s="1582"/>
      <c r="GQ1183" s="1582"/>
      <c r="GR1183" s="1582"/>
      <c r="GS1183" s="1582"/>
      <c r="GT1183" s="1582"/>
      <c r="GU1183" s="1582"/>
      <c r="GV1183" s="1582"/>
      <c r="GW1183" s="1582"/>
      <c r="GX1183" s="1582"/>
      <c r="GY1183" s="1582"/>
      <c r="GZ1183" s="1582"/>
      <c r="HA1183" s="1582"/>
      <c r="HB1183" s="1582"/>
      <c r="HC1183" s="1582"/>
      <c r="HD1183" s="1582"/>
      <c r="HE1183" s="1582"/>
      <c r="HF1183" s="1582"/>
      <c r="HG1183" s="1582"/>
      <c r="HH1183" s="1582"/>
      <c r="HI1183" s="1582"/>
      <c r="HJ1183" s="1582"/>
      <c r="HK1183" s="1582"/>
      <c r="HL1183" s="1582"/>
      <c r="HM1183" s="1582"/>
      <c r="HN1183" s="1582"/>
      <c r="HO1183" s="1582"/>
      <c r="HP1183" s="1582"/>
      <c r="HQ1183" s="1582"/>
      <c r="HR1183" s="1582"/>
      <c r="HS1183" s="1582"/>
      <c r="HT1183" s="1582"/>
      <c r="HU1183" s="1582"/>
      <c r="HV1183" s="1582"/>
      <c r="HW1183" s="1582"/>
      <c r="HX1183" s="1582"/>
      <c r="HY1183" s="1582"/>
      <c r="HZ1183" s="1582"/>
      <c r="IA1183" s="1582"/>
      <c r="IB1183" s="1582"/>
      <c r="IC1183" s="1582"/>
      <c r="ID1183" s="1582"/>
      <c r="IE1183" s="1582"/>
      <c r="IF1183" s="1582"/>
      <c r="IG1183" s="1582"/>
      <c r="IH1183" s="1582"/>
      <c r="II1183" s="1582"/>
      <c r="IJ1183" s="1582"/>
      <c r="IK1183" s="1582"/>
      <c r="IL1183" s="1582"/>
      <c r="IM1183" s="1582"/>
      <c r="IN1183" s="1582"/>
      <c r="IO1183" s="1582"/>
      <c r="IP1183" s="1582"/>
      <c r="IQ1183" s="1582"/>
      <c r="IR1183" s="1582"/>
      <c r="IS1183" s="1582"/>
      <c r="IT1183" s="1582"/>
      <c r="IU1183" s="1582"/>
      <c r="IV1183" s="1582"/>
      <c r="IW1183" s="1582"/>
      <c r="IX1183" s="1582"/>
      <c r="IY1183" s="1582"/>
      <c r="IZ1183" s="1582"/>
      <c r="JA1183" s="1582"/>
      <c r="JB1183" s="1582"/>
      <c r="JC1183" s="1582"/>
      <c r="JD1183" s="1582"/>
      <c r="JE1183" s="1582"/>
      <c r="JF1183" s="1582"/>
      <c r="JG1183" s="1582"/>
      <c r="JH1183" s="1582"/>
      <c r="JI1183" s="1582"/>
      <c r="JJ1183" s="1582"/>
      <c r="JK1183" s="1582"/>
      <c r="JL1183" s="1582"/>
      <c r="JM1183" s="1582"/>
      <c r="JN1183" s="1582"/>
      <c r="JO1183" s="1582"/>
      <c r="JP1183" s="1582"/>
      <c r="JQ1183" s="1582"/>
      <c r="JR1183" s="1582"/>
      <c r="JS1183" s="1582"/>
      <c r="JT1183" s="1582"/>
      <c r="JU1183" s="1582"/>
      <c r="JV1183" s="1582"/>
      <c r="JW1183" s="1582"/>
      <c r="JX1183" s="1582"/>
      <c r="JY1183" s="1582"/>
      <c r="JZ1183" s="1582"/>
      <c r="KA1183" s="1582"/>
      <c r="KB1183" s="1582"/>
      <c r="KC1183" s="1582"/>
      <c r="KD1183" s="1582"/>
      <c r="KE1183" s="1582"/>
      <c r="KF1183" s="1582"/>
      <c r="KG1183" s="1582"/>
      <c r="KH1183" s="1582"/>
      <c r="KI1183" s="1582"/>
      <c r="KJ1183" s="1582"/>
      <c r="KK1183" s="1582"/>
      <c r="KL1183" s="1582"/>
      <c r="KM1183" s="1582"/>
      <c r="KN1183" s="1582"/>
      <c r="KO1183" s="1582"/>
      <c r="KP1183" s="1582"/>
      <c r="KQ1183" s="1582"/>
      <c r="KR1183" s="1582"/>
      <c r="KS1183" s="1582"/>
      <c r="KT1183" s="1582"/>
      <c r="KU1183" s="1582"/>
      <c r="KV1183" s="1582"/>
      <c r="KW1183" s="1582"/>
      <c r="KX1183" s="1582"/>
      <c r="KY1183" s="1582"/>
      <c r="KZ1183" s="1582"/>
      <c r="LA1183" s="1582"/>
      <c r="LB1183" s="1582"/>
      <c r="LC1183" s="1582"/>
      <c r="LD1183" s="1582"/>
      <c r="LE1183" s="1582"/>
      <c r="LF1183" s="1582"/>
      <c r="LG1183" s="1582"/>
      <c r="LH1183" s="1582"/>
      <c r="LI1183" s="1582"/>
      <c r="LJ1183" s="1582"/>
      <c r="LK1183" s="1582"/>
      <c r="LL1183" s="1582"/>
      <c r="LM1183" s="1582"/>
      <c r="LN1183" s="1582"/>
      <c r="LO1183" s="1582"/>
      <c r="LP1183" s="1582"/>
      <c r="LQ1183" s="1582"/>
      <c r="LR1183" s="1582"/>
      <c r="LS1183" s="1582"/>
      <c r="LT1183" s="1582"/>
      <c r="LU1183" s="1582"/>
      <c r="LV1183" s="1582"/>
      <c r="LW1183" s="1582"/>
      <c r="LX1183" s="1582"/>
      <c r="LY1183" s="1582"/>
      <c r="LZ1183" s="1582"/>
      <c r="MA1183" s="1582"/>
      <c r="MB1183" s="1582"/>
      <c r="MC1183" s="1582"/>
      <c r="MD1183" s="1582"/>
      <c r="ME1183" s="1582"/>
      <c r="MF1183" s="1582"/>
      <c r="MG1183" s="1582"/>
      <c r="MH1183" s="1582"/>
      <c r="MI1183" s="1582"/>
      <c r="MJ1183" s="1582"/>
      <c r="MK1183" s="1582"/>
      <c r="ML1183" s="1582"/>
      <c r="MM1183" s="1582"/>
      <c r="MN1183" s="1582"/>
      <c r="MO1183" s="1582"/>
      <c r="MP1183" s="1582"/>
      <c r="MQ1183" s="1582"/>
      <c r="MR1183" s="1582"/>
      <c r="MS1183" s="1582"/>
      <c r="MT1183" s="1582"/>
      <c r="MU1183" s="1582"/>
      <c r="MV1183" s="1582"/>
      <c r="MW1183" s="1582"/>
      <c r="MX1183" s="1582"/>
      <c r="MY1183" s="1582"/>
      <c r="MZ1183" s="1582"/>
      <c r="NA1183" s="1582"/>
      <c r="NB1183" s="1582"/>
      <c r="NC1183" s="1582"/>
      <c r="ND1183" s="1582"/>
      <c r="NE1183" s="1582"/>
      <c r="NF1183" s="1582"/>
      <c r="NG1183" s="1582"/>
      <c r="NH1183" s="1582"/>
      <c r="NI1183" s="1582"/>
      <c r="NJ1183" s="1582"/>
      <c r="NK1183" s="1582"/>
      <c r="NL1183" s="1582"/>
      <c r="NM1183" s="1582"/>
      <c r="NN1183" s="1582"/>
      <c r="NO1183" s="1582"/>
      <c r="NP1183" s="1582"/>
      <c r="NQ1183" s="1582"/>
      <c r="NR1183" s="1582"/>
      <c r="NS1183" s="1582"/>
      <c r="NT1183" s="1582"/>
      <c r="NU1183" s="1582"/>
      <c r="NV1183" s="1582"/>
      <c r="NW1183" s="1582"/>
      <c r="NX1183" s="1582"/>
      <c r="NY1183" s="1582"/>
      <c r="NZ1183" s="1582"/>
      <c r="OA1183" s="1582"/>
      <c r="OB1183" s="1582"/>
      <c r="OC1183" s="1582"/>
      <c r="OD1183" s="1582"/>
      <c r="OE1183" s="1582"/>
      <c r="OF1183" s="1582"/>
      <c r="OG1183" s="1582"/>
      <c r="OH1183" s="1582"/>
      <c r="OI1183" s="1582"/>
      <c r="OJ1183" s="1582"/>
      <c r="OK1183" s="1582"/>
      <c r="OL1183" s="1582"/>
      <c r="OM1183" s="1582"/>
      <c r="ON1183" s="1582"/>
      <c r="OO1183" s="1582"/>
      <c r="OP1183" s="1582"/>
      <c r="OQ1183" s="1582"/>
      <c r="OR1183" s="1582"/>
      <c r="OS1183" s="1582"/>
      <c r="OT1183" s="1582"/>
      <c r="OU1183" s="1582"/>
      <c r="OV1183" s="1582"/>
      <c r="OW1183" s="1582"/>
      <c r="OX1183" s="1582"/>
      <c r="OY1183" s="1582"/>
      <c r="OZ1183" s="1582"/>
      <c r="PA1183" s="1582"/>
      <c r="PB1183" s="1582"/>
      <c r="PC1183" s="1582"/>
      <c r="PD1183" s="1582"/>
      <c r="PE1183" s="1582"/>
      <c r="PF1183" s="1582"/>
      <c r="PG1183" s="1582"/>
      <c r="PH1183" s="1582"/>
      <c r="PI1183" s="1582"/>
      <c r="PJ1183" s="1582"/>
      <c r="PK1183" s="1582"/>
      <c r="PL1183" s="1582"/>
      <c r="PM1183" s="1582"/>
      <c r="PN1183" s="1582"/>
      <c r="PO1183" s="1582"/>
      <c r="PP1183" s="1582"/>
      <c r="PQ1183" s="1582"/>
      <c r="PR1183" s="1582"/>
      <c r="PS1183" s="1582"/>
      <c r="PT1183" s="1582"/>
      <c r="PU1183" s="1582"/>
      <c r="PV1183" s="1582"/>
      <c r="PW1183" s="1582"/>
      <c r="PX1183" s="1582"/>
      <c r="PY1183" s="1582"/>
      <c r="PZ1183" s="1582"/>
      <c r="QA1183" s="1582"/>
      <c r="QB1183" s="1582"/>
      <c r="QC1183" s="1582"/>
      <c r="QD1183" s="1582"/>
      <c r="QE1183" s="1582"/>
      <c r="QF1183" s="1582"/>
      <c r="QG1183" s="1582"/>
      <c r="QH1183" s="1582"/>
      <c r="QI1183" s="1582"/>
      <c r="QJ1183" s="1582"/>
      <c r="QK1183" s="1582"/>
      <c r="QL1183" s="1582"/>
      <c r="QM1183" s="1582"/>
      <c r="QN1183" s="1582"/>
      <c r="QO1183" s="1582"/>
      <c r="QP1183" s="1582"/>
      <c r="QQ1183" s="1582"/>
      <c r="QR1183" s="1582"/>
      <c r="QS1183" s="1582"/>
      <c r="QT1183" s="1582"/>
      <c r="QU1183" s="1582"/>
      <c r="QV1183" s="1582"/>
      <c r="QW1183" s="1582"/>
      <c r="QX1183" s="1582"/>
      <c r="QY1183" s="1582"/>
      <c r="QZ1183" s="1582"/>
      <c r="RA1183" s="1582"/>
      <c r="RB1183" s="1582"/>
      <c r="RC1183" s="1582"/>
      <c r="RD1183" s="1582"/>
      <c r="RE1183" s="1582"/>
      <c r="RF1183" s="1582"/>
      <c r="RG1183" s="1582"/>
      <c r="RH1183" s="1582"/>
      <c r="RI1183" s="1582"/>
      <c r="RJ1183" s="1582"/>
      <c r="RK1183" s="1582"/>
      <c r="RL1183" s="1582"/>
      <c r="RM1183" s="1582"/>
      <c r="RN1183" s="1582"/>
      <c r="RO1183" s="1582"/>
      <c r="RP1183" s="1582"/>
      <c r="RQ1183" s="1582"/>
      <c r="RR1183" s="1582"/>
      <c r="RS1183" s="1582"/>
      <c r="RT1183" s="1582"/>
      <c r="RU1183" s="1582"/>
      <c r="RV1183" s="1582"/>
      <c r="RW1183" s="1582"/>
      <c r="RX1183" s="1582"/>
      <c r="RY1183" s="1582"/>
      <c r="RZ1183" s="1582"/>
      <c r="SA1183" s="1582"/>
      <c r="SB1183" s="1582"/>
      <c r="SC1183" s="1582"/>
      <c r="SD1183" s="1582"/>
      <c r="SE1183" s="1582"/>
      <c r="SF1183" s="1582"/>
      <c r="SG1183" s="1582"/>
      <c r="SH1183" s="1582"/>
      <c r="SI1183" s="1582"/>
      <c r="SJ1183" s="1582"/>
      <c r="SK1183" s="1582"/>
      <c r="SL1183" s="1582"/>
      <c r="SM1183" s="1582"/>
      <c r="SN1183" s="1582"/>
      <c r="SO1183" s="1582"/>
      <c r="SP1183" s="1582"/>
      <c r="SQ1183" s="1582"/>
      <c r="SR1183" s="1582"/>
      <c r="SS1183" s="1582"/>
      <c r="ST1183" s="1582"/>
      <c r="SU1183" s="1582"/>
      <c r="SV1183" s="1582"/>
      <c r="SW1183" s="1582"/>
      <c r="SX1183" s="1582"/>
      <c r="SY1183" s="1582"/>
      <c r="SZ1183" s="1582"/>
      <c r="TA1183" s="1582"/>
      <c r="TB1183" s="1582"/>
      <c r="TC1183" s="1582"/>
      <c r="TD1183" s="1582"/>
      <c r="TE1183" s="1582"/>
      <c r="TF1183" s="1582"/>
      <c r="TG1183" s="1582"/>
      <c r="TH1183" s="1582"/>
      <c r="TI1183" s="1582"/>
      <c r="TJ1183" s="1582"/>
      <c r="TK1183" s="1582"/>
      <c r="TL1183" s="1582"/>
      <c r="TM1183" s="1582"/>
      <c r="TN1183" s="1582"/>
      <c r="TO1183" s="1582"/>
      <c r="TP1183" s="1582"/>
      <c r="TQ1183" s="1582"/>
      <c r="TR1183" s="1582"/>
      <c r="TS1183" s="1582"/>
      <c r="TT1183" s="1582"/>
      <c r="TU1183" s="1582"/>
      <c r="TV1183" s="1582"/>
      <c r="TW1183" s="1582"/>
      <c r="TX1183" s="1582"/>
      <c r="TY1183" s="1582"/>
      <c r="TZ1183" s="1582"/>
      <c r="UA1183" s="1582"/>
      <c r="UB1183" s="1582"/>
      <c r="UC1183" s="1582"/>
      <c r="UD1183" s="1582"/>
      <c r="UE1183" s="1582"/>
      <c r="UF1183" s="1582"/>
      <c r="UG1183" s="1582"/>
      <c r="UH1183" s="1582"/>
      <c r="UI1183" s="1582"/>
      <c r="UJ1183" s="1582"/>
      <c r="UK1183" s="1582"/>
      <c r="UL1183" s="1582"/>
      <c r="UM1183" s="1582"/>
      <c r="UN1183" s="1582"/>
      <c r="UO1183" s="1582"/>
      <c r="UP1183" s="1582"/>
      <c r="UQ1183" s="1582"/>
      <c r="UR1183" s="1582"/>
      <c r="US1183" s="1582"/>
      <c r="UT1183" s="1582"/>
      <c r="UU1183" s="1582"/>
      <c r="UV1183" s="1582"/>
      <c r="UW1183" s="1582"/>
      <c r="UX1183" s="1582"/>
      <c r="UY1183" s="1582"/>
      <c r="UZ1183" s="1582"/>
      <c r="VA1183" s="1582"/>
      <c r="VB1183" s="1582"/>
      <c r="VC1183" s="1582"/>
      <c r="VD1183" s="1582"/>
      <c r="VE1183" s="1582"/>
      <c r="VF1183" s="1582"/>
      <c r="VG1183" s="1582"/>
      <c r="VH1183" s="1582"/>
      <c r="VI1183" s="1582"/>
      <c r="VJ1183" s="1582"/>
      <c r="VK1183" s="1582"/>
      <c r="VL1183" s="1582"/>
      <c r="VM1183" s="1582"/>
      <c r="VN1183" s="1582"/>
      <c r="VO1183" s="1582"/>
      <c r="VP1183" s="1582"/>
      <c r="VQ1183" s="1582"/>
      <c r="VR1183" s="1582"/>
      <c r="VS1183" s="1582"/>
      <c r="VT1183" s="1582"/>
      <c r="VU1183" s="1582"/>
      <c r="VV1183" s="1582"/>
      <c r="VW1183" s="1582"/>
      <c r="VX1183" s="1582"/>
      <c r="VY1183" s="1582"/>
      <c r="VZ1183" s="1582"/>
      <c r="WA1183" s="1582"/>
      <c r="WB1183" s="1582"/>
      <c r="WC1183" s="1582"/>
      <c r="WD1183" s="1582"/>
      <c r="WE1183" s="1582"/>
      <c r="WF1183" s="1582"/>
      <c r="WG1183" s="1582"/>
      <c r="WH1183" s="1582"/>
      <c r="WI1183" s="1582"/>
      <c r="WJ1183" s="1582"/>
      <c r="WK1183" s="1582"/>
      <c r="WL1183" s="1582"/>
      <c r="WM1183" s="1582"/>
      <c r="WN1183" s="1582"/>
      <c r="WO1183" s="1582"/>
      <c r="WP1183" s="1582"/>
      <c r="WQ1183" s="1582"/>
      <c r="WR1183" s="1582"/>
      <c r="WS1183" s="1582"/>
      <c r="WT1183" s="1582"/>
      <c r="WU1183" s="1582"/>
      <c r="WV1183" s="1582"/>
      <c r="WW1183" s="1582"/>
      <c r="WX1183" s="1582"/>
      <c r="WY1183" s="1582"/>
      <c r="WZ1183" s="1582"/>
      <c r="XA1183" s="1582"/>
      <c r="XB1183" s="1582"/>
      <c r="XC1183" s="1582"/>
      <c r="XD1183" s="1582"/>
      <c r="XE1183" s="1582"/>
      <c r="XF1183" s="1582"/>
      <c r="XG1183" s="1582"/>
      <c r="XH1183" s="1582"/>
      <c r="XI1183" s="1582"/>
      <c r="XJ1183" s="1582"/>
      <c r="XK1183" s="1582"/>
      <c r="XL1183" s="1582"/>
      <c r="XM1183" s="1582"/>
      <c r="XN1183" s="1582"/>
      <c r="XO1183" s="1582"/>
      <c r="XP1183" s="1582"/>
      <c r="XQ1183" s="1582"/>
      <c r="XR1183" s="1582"/>
      <c r="XS1183" s="1582"/>
      <c r="XT1183" s="1582"/>
      <c r="XU1183" s="1582"/>
      <c r="XV1183" s="1582"/>
      <c r="XW1183" s="1582"/>
      <c r="XX1183" s="1582"/>
      <c r="XY1183" s="1582"/>
      <c r="XZ1183" s="1582"/>
      <c r="YA1183" s="1582"/>
      <c r="YB1183" s="1582"/>
      <c r="YC1183" s="1582"/>
      <c r="YD1183" s="1582"/>
      <c r="YE1183" s="1582"/>
      <c r="YF1183" s="1582"/>
      <c r="YG1183" s="1582"/>
      <c r="YH1183" s="1582"/>
      <c r="YI1183" s="1582"/>
      <c r="YJ1183" s="1582"/>
      <c r="YK1183" s="1582"/>
      <c r="YL1183" s="1582"/>
      <c r="YM1183" s="1582"/>
      <c r="YN1183" s="1582"/>
      <c r="YO1183" s="1582"/>
      <c r="YP1183" s="1582"/>
      <c r="YQ1183" s="1582"/>
      <c r="YR1183" s="1582"/>
      <c r="YS1183" s="1582"/>
      <c r="YT1183" s="1582"/>
      <c r="YU1183" s="1582"/>
      <c r="YV1183" s="1582"/>
      <c r="YW1183" s="1582"/>
      <c r="YX1183" s="1582"/>
      <c r="YY1183" s="1582"/>
      <c r="YZ1183" s="1582"/>
      <c r="ZA1183" s="1582"/>
      <c r="ZB1183" s="1582"/>
      <c r="ZC1183" s="1582"/>
      <c r="ZD1183" s="1582"/>
      <c r="ZE1183" s="1582"/>
      <c r="ZF1183" s="1582"/>
      <c r="ZG1183" s="1582"/>
      <c r="ZH1183" s="1582"/>
      <c r="ZI1183" s="1582"/>
      <c r="ZJ1183" s="1582"/>
      <c r="ZK1183" s="1582"/>
      <c r="ZL1183" s="1582"/>
      <c r="ZM1183" s="1582"/>
      <c r="ZN1183" s="1582"/>
      <c r="ZO1183" s="1582"/>
      <c r="ZP1183" s="1582"/>
      <c r="ZQ1183" s="1582"/>
      <c r="ZR1183" s="1582"/>
      <c r="ZS1183" s="1582"/>
      <c r="ZT1183" s="1582"/>
      <c r="ZU1183" s="1582"/>
      <c r="ZV1183" s="1582"/>
      <c r="ZW1183" s="1582"/>
      <c r="ZX1183" s="1582"/>
      <c r="ZY1183" s="1582"/>
      <c r="ZZ1183" s="1582"/>
      <c r="AAA1183" s="1582"/>
      <c r="AAB1183" s="1582"/>
      <c r="AAC1183" s="1582"/>
      <c r="AAD1183" s="1582"/>
      <c r="AAE1183" s="1582"/>
      <c r="AAF1183" s="1582"/>
      <c r="AAG1183" s="1582"/>
      <c r="AAH1183" s="1582"/>
      <c r="AAI1183" s="1582"/>
      <c r="AAJ1183" s="1582"/>
      <c r="AAK1183" s="1582"/>
      <c r="AAL1183" s="1582"/>
      <c r="AAM1183" s="1582"/>
      <c r="AAN1183" s="1582"/>
      <c r="AAO1183" s="1582"/>
      <c r="AAP1183" s="1582"/>
      <c r="AAQ1183" s="1582"/>
      <c r="AAR1183" s="1582"/>
      <c r="AAS1183" s="1582"/>
      <c r="AAT1183" s="1582"/>
      <c r="AAU1183" s="1582"/>
      <c r="AAV1183" s="1582"/>
      <c r="AAW1183" s="1582"/>
      <c r="AAX1183" s="1582"/>
      <c r="AAY1183" s="1582"/>
      <c r="AAZ1183" s="1582"/>
      <c r="ABA1183" s="1582"/>
      <c r="ABB1183" s="1582"/>
      <c r="ABC1183" s="1582"/>
      <c r="ABD1183" s="1582"/>
      <c r="ABE1183" s="1582"/>
      <c r="ABF1183" s="1582"/>
      <c r="ABG1183" s="1582"/>
      <c r="ABH1183" s="1582"/>
      <c r="ABI1183" s="1582"/>
      <c r="ABJ1183" s="1582"/>
      <c r="ABK1183" s="1582"/>
      <c r="ABL1183" s="1582"/>
      <c r="ABM1183" s="1582"/>
      <c r="ABN1183" s="1582"/>
      <c r="ABO1183" s="1582"/>
      <c r="ABP1183" s="1582"/>
      <c r="ABQ1183" s="1582"/>
      <c r="ABR1183" s="1582"/>
      <c r="ABS1183" s="1582"/>
      <c r="ABT1183" s="1582"/>
      <c r="ABU1183" s="1582"/>
      <c r="ABV1183" s="1582"/>
      <c r="ABW1183" s="1582"/>
      <c r="ABX1183" s="1582"/>
      <c r="ABY1183" s="1582"/>
      <c r="ABZ1183" s="1582"/>
      <c r="ACA1183" s="1582"/>
      <c r="ACB1183" s="1582"/>
      <c r="ACC1183" s="1582"/>
      <c r="ACD1183" s="1582"/>
      <c r="ACE1183" s="1582"/>
      <c r="ACF1183" s="1582"/>
      <c r="ACG1183" s="1582"/>
      <c r="ACH1183" s="1582"/>
      <c r="ACI1183" s="1582"/>
      <c r="ACJ1183" s="1582"/>
      <c r="ACK1183" s="1582"/>
      <c r="ACL1183" s="1582"/>
      <c r="ACM1183" s="1582"/>
      <c r="ACN1183" s="1582"/>
      <c r="ACO1183" s="1582"/>
      <c r="ACP1183" s="1582"/>
      <c r="ACQ1183" s="1582"/>
      <c r="ACR1183" s="1582"/>
      <c r="ACS1183" s="1582"/>
      <c r="ACT1183" s="1582"/>
      <c r="ACU1183" s="1582"/>
      <c r="ACV1183" s="1582"/>
      <c r="ACW1183" s="1582"/>
      <c r="ACX1183" s="1582"/>
      <c r="ACY1183" s="1582"/>
      <c r="ACZ1183" s="1582"/>
      <c r="ADA1183" s="1582"/>
      <c r="ADB1183" s="1582"/>
      <c r="ADC1183" s="1582"/>
      <c r="ADD1183" s="1582"/>
      <c r="ADE1183" s="1582"/>
      <c r="ADF1183" s="1582"/>
      <c r="ADG1183" s="1582"/>
      <c r="ADH1183" s="1582"/>
      <c r="ADI1183" s="1582"/>
      <c r="ADJ1183" s="1582"/>
      <c r="ADK1183" s="1582"/>
      <c r="ADL1183" s="1582"/>
      <c r="ADM1183" s="1582"/>
      <c r="ADN1183" s="1582"/>
      <c r="ADO1183" s="1582"/>
      <c r="ADP1183" s="1582"/>
      <c r="ADQ1183" s="1582"/>
      <c r="ADR1183" s="1582"/>
      <c r="ADS1183" s="1582"/>
      <c r="ADT1183" s="1582"/>
      <c r="ADU1183" s="1582"/>
      <c r="ADV1183" s="1582"/>
      <c r="ADW1183" s="1582"/>
      <c r="ADX1183" s="1582"/>
      <c r="ADY1183" s="1582"/>
      <c r="ADZ1183" s="1582"/>
      <c r="AEA1183" s="1582"/>
      <c r="AEB1183" s="1582"/>
      <c r="AEC1183" s="1582"/>
      <c r="AED1183" s="1582"/>
      <c r="AEE1183" s="1582"/>
      <c r="AEF1183" s="1582"/>
      <c r="AEG1183" s="1582"/>
      <c r="AEH1183" s="1582"/>
      <c r="AEI1183" s="1582"/>
      <c r="AEJ1183" s="1582"/>
      <c r="AEK1183" s="1582"/>
      <c r="AEL1183" s="1582"/>
      <c r="AEM1183" s="1582"/>
      <c r="AEN1183" s="1582"/>
      <c r="AEO1183" s="1582"/>
      <c r="AEP1183" s="1582"/>
      <c r="AEQ1183" s="1582"/>
      <c r="AER1183" s="1582"/>
      <c r="AES1183" s="1582"/>
      <c r="AET1183" s="1582"/>
      <c r="AEU1183" s="1582"/>
      <c r="AEV1183" s="1582"/>
      <c r="AEW1183" s="1582"/>
      <c r="AEX1183" s="1582"/>
      <c r="AEY1183" s="1582"/>
      <c r="AEZ1183" s="1582"/>
      <c r="AFA1183" s="1582"/>
      <c r="AFB1183" s="1582"/>
      <c r="AFC1183" s="1582"/>
      <c r="AFD1183" s="1582"/>
      <c r="AFE1183" s="1582"/>
      <c r="AFF1183" s="1582"/>
      <c r="AFG1183" s="1582"/>
      <c r="AFH1183" s="1582"/>
      <c r="AFI1183" s="1582"/>
      <c r="AFJ1183" s="1582"/>
      <c r="AFK1183" s="1582"/>
      <c r="AFL1183" s="1582"/>
      <c r="AFM1183" s="1582"/>
      <c r="AFN1183" s="1582"/>
      <c r="AFO1183" s="1582"/>
      <c r="AFP1183" s="1582"/>
      <c r="AFQ1183" s="1582"/>
      <c r="AFR1183" s="1582"/>
      <c r="AFS1183" s="1582"/>
      <c r="AFT1183" s="1582"/>
      <c r="AFU1183" s="1582"/>
      <c r="AFV1183" s="1582"/>
      <c r="AFW1183" s="1582"/>
      <c r="AFX1183" s="1582"/>
      <c r="AFY1183" s="1582"/>
      <c r="AFZ1183" s="1582"/>
      <c r="AGA1183" s="1582"/>
      <c r="AGB1183" s="1582"/>
      <c r="AGC1183" s="1582"/>
      <c r="AGD1183" s="1582"/>
      <c r="AGE1183" s="1582"/>
      <c r="AGF1183" s="1582"/>
      <c r="AGG1183" s="1582"/>
      <c r="AGH1183" s="1582"/>
      <c r="AGI1183" s="1582"/>
      <c r="AGJ1183" s="1582"/>
      <c r="AGK1183" s="1582"/>
      <c r="AGL1183" s="1582"/>
      <c r="AGM1183" s="1582"/>
      <c r="AGN1183" s="1582"/>
      <c r="AGO1183" s="1582"/>
      <c r="AGP1183" s="1582"/>
      <c r="AGQ1183" s="1582"/>
      <c r="AGR1183" s="1582"/>
      <c r="AGS1183" s="1582"/>
      <c r="AGT1183" s="1582"/>
      <c r="AGU1183" s="1582"/>
      <c r="AGV1183" s="1582"/>
      <c r="AGW1183" s="1582"/>
      <c r="AGX1183" s="1582"/>
      <c r="AGY1183" s="1582"/>
      <c r="AGZ1183" s="1582"/>
      <c r="AHA1183" s="1582"/>
      <c r="AHB1183" s="1582"/>
      <c r="AHC1183" s="1582"/>
      <c r="AHD1183" s="1582"/>
      <c r="AHE1183" s="1582"/>
      <c r="AHF1183" s="1582"/>
      <c r="AHG1183" s="1582"/>
      <c r="AHH1183" s="1582"/>
      <c r="AHI1183" s="1582"/>
      <c r="AHJ1183" s="1582"/>
      <c r="AHK1183" s="1582"/>
      <c r="AHL1183" s="1582"/>
      <c r="AHM1183" s="1582"/>
      <c r="AHN1183" s="1582"/>
      <c r="AHO1183" s="1582"/>
      <c r="AHP1183" s="1582"/>
      <c r="AHQ1183" s="1582"/>
      <c r="AHR1183" s="1582"/>
      <c r="AHS1183" s="1582"/>
      <c r="AHT1183" s="1582"/>
      <c r="AHU1183" s="1582"/>
      <c r="AHV1183" s="1582"/>
      <c r="AHW1183" s="1582"/>
      <c r="AHX1183" s="1582"/>
      <c r="AHY1183" s="1582"/>
      <c r="AHZ1183" s="1582"/>
      <c r="AIA1183" s="1582"/>
      <c r="AIB1183" s="1582"/>
      <c r="AIC1183" s="1582"/>
      <c r="AID1183" s="1582"/>
      <c r="AIE1183" s="1582"/>
      <c r="AIF1183" s="1582"/>
      <c r="AIG1183" s="1582"/>
      <c r="AIH1183" s="1582"/>
      <c r="AII1183" s="1582"/>
      <c r="AIJ1183" s="1582"/>
      <c r="AIK1183" s="1582"/>
      <c r="AIL1183" s="1582"/>
      <c r="AIM1183" s="1582"/>
      <c r="AIN1183" s="1582"/>
      <c r="AIO1183" s="1582"/>
      <c r="AIP1183" s="1582"/>
      <c r="AIQ1183" s="1582"/>
      <c r="AIR1183" s="1582"/>
      <c r="AIS1183" s="1582"/>
      <c r="AIT1183" s="1582"/>
      <c r="AIU1183" s="1582"/>
      <c r="AIV1183" s="1582"/>
      <c r="AIW1183" s="1582"/>
      <c r="AIX1183" s="1582"/>
      <c r="AIY1183" s="1582"/>
      <c r="AIZ1183" s="1582"/>
      <c r="AJA1183" s="1582"/>
      <c r="AJB1183" s="1582"/>
      <c r="AJC1183" s="1582"/>
      <c r="AJD1183" s="1582"/>
      <c r="AJE1183" s="1582"/>
      <c r="AJF1183" s="1582"/>
      <c r="AJG1183" s="1582"/>
      <c r="AJH1183" s="1582"/>
      <c r="AJI1183" s="1582"/>
      <c r="AJJ1183" s="1582"/>
      <c r="AJK1183" s="1582"/>
      <c r="AJL1183" s="1582"/>
      <c r="AJM1183" s="1582"/>
      <c r="AJN1183" s="1582"/>
      <c r="AJO1183" s="1582"/>
      <c r="AJP1183" s="1582"/>
      <c r="AJQ1183" s="1582"/>
      <c r="AJR1183" s="1582"/>
      <c r="AJS1183" s="1582"/>
      <c r="AJT1183" s="1582"/>
      <c r="AJU1183" s="1582"/>
      <c r="AJV1183" s="1582"/>
      <c r="AJW1183" s="1582"/>
      <c r="AJX1183" s="1582"/>
      <c r="AJY1183" s="1582"/>
      <c r="AJZ1183" s="1582"/>
      <c r="AKA1183" s="1582"/>
      <c r="AKB1183" s="1582"/>
      <c r="AKC1183" s="1582"/>
      <c r="AKD1183" s="1582"/>
      <c r="AKE1183" s="1582"/>
      <c r="AKF1183" s="1582"/>
      <c r="AKG1183" s="1582"/>
      <c r="AKH1183" s="1582"/>
      <c r="AKI1183" s="1582"/>
      <c r="AKJ1183" s="1582"/>
      <c r="AKK1183" s="1582"/>
      <c r="AKL1183" s="1582"/>
      <c r="AKM1183" s="1582"/>
      <c r="AKN1183" s="1582"/>
      <c r="AKO1183" s="1582"/>
      <c r="AKP1183" s="1582"/>
      <c r="AKQ1183" s="1582"/>
      <c r="AKR1183" s="1582"/>
      <c r="AKS1183" s="1582"/>
      <c r="AKT1183" s="1582"/>
      <c r="AKU1183" s="1582"/>
      <c r="AKV1183" s="1582"/>
      <c r="AKW1183" s="1582"/>
      <c r="AKX1183" s="1582"/>
      <c r="AKY1183" s="1582"/>
      <c r="AKZ1183" s="1582"/>
      <c r="ALA1183" s="1582"/>
      <c r="ALB1183" s="1582"/>
      <c r="ALC1183" s="1582"/>
      <c r="ALD1183" s="1582"/>
      <c r="ALE1183" s="1582"/>
      <c r="ALF1183" s="1582"/>
      <c r="ALG1183" s="1582"/>
      <c r="ALH1183" s="1582"/>
      <c r="ALI1183" s="1582"/>
      <c r="ALJ1183" s="1582"/>
      <c r="ALK1183" s="1582"/>
      <c r="ALL1183" s="1582"/>
      <c r="ALM1183" s="1582"/>
      <c r="ALN1183" s="1582"/>
      <c r="ALO1183" s="1582"/>
      <c r="ALP1183" s="1582"/>
      <c r="ALQ1183" s="1582"/>
      <c r="ALR1183" s="1582"/>
      <c r="ALS1183" s="1582"/>
      <c r="ALT1183" s="1582"/>
      <c r="ALU1183" s="1582"/>
      <c r="ALV1183" s="1582"/>
      <c r="ALW1183" s="1582"/>
      <c r="ALX1183" s="1582"/>
      <c r="ALY1183" s="1582"/>
      <c r="ALZ1183" s="1582"/>
      <c r="AMA1183" s="1582"/>
      <c r="AMB1183" s="1582"/>
      <c r="AMC1183" s="1582"/>
      <c r="AMD1183" s="1582"/>
      <c r="AME1183" s="1582"/>
      <c r="AMF1183" s="1582"/>
      <c r="AMG1183" s="1582"/>
      <c r="AMH1183" s="1582"/>
      <c r="AMI1183" s="1582"/>
      <c r="AMJ1183" s="1582"/>
      <c r="AMK1183" s="1582"/>
      <c r="AML1183" s="1582"/>
      <c r="AMM1183" s="1582"/>
      <c r="AMN1183" s="1582"/>
      <c r="AMO1183" s="1582"/>
      <c r="AMP1183" s="1582"/>
      <c r="AMQ1183" s="1582"/>
      <c r="AMR1183" s="1582"/>
      <c r="AMS1183" s="1582"/>
      <c r="AMT1183" s="1582"/>
      <c r="AMU1183" s="1582"/>
      <c r="AMV1183" s="1582"/>
      <c r="AMW1183" s="1582"/>
      <c r="AMX1183" s="1582"/>
      <c r="AMY1183" s="1582"/>
      <c r="AMZ1183" s="1582"/>
      <c r="ANA1183" s="1582"/>
      <c r="ANB1183" s="1582"/>
      <c r="ANC1183" s="1582"/>
      <c r="AND1183" s="1582"/>
      <c r="ANE1183" s="1582"/>
      <c r="ANF1183" s="1582"/>
      <c r="ANG1183" s="1582"/>
      <c r="ANH1183" s="1582"/>
      <c r="ANI1183" s="1582"/>
      <c r="ANJ1183" s="1582"/>
      <c r="ANK1183" s="1582"/>
      <c r="ANL1183" s="1582"/>
      <c r="ANM1183" s="1582"/>
      <c r="ANN1183" s="1582"/>
      <c r="ANO1183" s="1582"/>
      <c r="ANP1183" s="1582"/>
      <c r="ANQ1183" s="1582"/>
      <c r="ANR1183" s="1582"/>
      <c r="ANS1183" s="1582"/>
      <c r="ANT1183" s="1582"/>
      <c r="ANU1183" s="1582"/>
      <c r="ANV1183" s="1582"/>
      <c r="ANW1183" s="1582"/>
      <c r="ANX1183" s="1582"/>
      <c r="ANY1183" s="1582"/>
      <c r="ANZ1183" s="1582"/>
      <c r="AOA1183" s="1582"/>
      <c r="AOB1183" s="1582"/>
      <c r="AOC1183" s="1582"/>
      <c r="AOD1183" s="1582"/>
      <c r="AOE1183" s="1582"/>
      <c r="AOF1183" s="1582"/>
      <c r="AOG1183" s="1582"/>
      <c r="AOH1183" s="1582"/>
      <c r="AOI1183" s="1582"/>
      <c r="AOJ1183" s="1582"/>
      <c r="AOK1183" s="1582"/>
      <c r="AOL1183" s="1582"/>
      <c r="AOM1183" s="1582"/>
      <c r="AON1183" s="1582"/>
      <c r="AOO1183" s="1582"/>
      <c r="AOP1183" s="1582"/>
      <c r="AOQ1183" s="1582"/>
      <c r="AOR1183" s="1582"/>
      <c r="AOS1183" s="1582"/>
      <c r="AOT1183" s="1582"/>
      <c r="AOU1183" s="1582"/>
      <c r="AOV1183" s="1582"/>
      <c r="AOW1183" s="1582"/>
      <c r="AOX1183" s="1582"/>
      <c r="AOY1183" s="1582"/>
      <c r="AOZ1183" s="1582"/>
      <c r="APA1183" s="1582"/>
      <c r="APB1183" s="1582"/>
      <c r="APC1183" s="1582"/>
      <c r="APD1183" s="1582"/>
      <c r="APE1183" s="1582"/>
      <c r="APF1183" s="1582"/>
      <c r="APG1183" s="1582"/>
      <c r="APH1183" s="1582"/>
      <c r="API1183" s="1582"/>
      <c r="APJ1183" s="1582"/>
      <c r="APK1183" s="1582"/>
      <c r="APL1183" s="1582"/>
      <c r="APM1183" s="1582"/>
      <c r="APN1183" s="1582"/>
      <c r="APO1183" s="1582"/>
      <c r="APP1183" s="1582"/>
      <c r="APQ1183" s="1582"/>
      <c r="APR1183" s="1582"/>
      <c r="APS1183" s="1582"/>
      <c r="APT1183" s="1582"/>
      <c r="APU1183" s="1582"/>
      <c r="APV1183" s="1582"/>
      <c r="APW1183" s="1582"/>
      <c r="APX1183" s="1582"/>
      <c r="APY1183" s="1582"/>
      <c r="APZ1183" s="1582"/>
      <c r="AQA1183" s="1582"/>
      <c r="AQB1183" s="1582"/>
      <c r="AQC1183" s="1582"/>
      <c r="AQD1183" s="1582"/>
      <c r="AQE1183" s="1582"/>
      <c r="AQF1183" s="1582"/>
      <c r="AQG1183" s="1582"/>
      <c r="AQH1183" s="1582"/>
      <c r="AQI1183" s="1582"/>
      <c r="AQJ1183" s="1582"/>
      <c r="AQK1183" s="1582"/>
      <c r="AQL1183" s="1582"/>
      <c r="AQM1183" s="1582"/>
      <c r="AQN1183" s="1582"/>
      <c r="AQO1183" s="1582"/>
      <c r="AQP1183" s="1582"/>
      <c r="AQQ1183" s="1582"/>
      <c r="AQR1183" s="1582"/>
      <c r="AQS1183" s="1582"/>
      <c r="AQT1183" s="1582"/>
      <c r="AQU1183" s="1582"/>
      <c r="AQV1183" s="1582"/>
      <c r="AQW1183" s="1582"/>
      <c r="AQX1183" s="1582"/>
      <c r="AQY1183" s="1582"/>
      <c r="AQZ1183" s="1582"/>
      <c r="ARA1183" s="1582"/>
      <c r="ARB1183" s="1582"/>
      <c r="ARC1183" s="1582"/>
      <c r="ARD1183" s="1582"/>
      <c r="ARE1183" s="1582"/>
      <c r="ARF1183" s="1582"/>
      <c r="ARG1183" s="1582"/>
      <c r="ARH1183" s="1582"/>
      <c r="ARI1183" s="1582"/>
      <c r="ARJ1183" s="1582"/>
      <c r="ARK1183" s="1582"/>
      <c r="ARL1183" s="1582"/>
      <c r="ARM1183" s="1582"/>
      <c r="ARN1183" s="1582"/>
      <c r="ARO1183" s="1582"/>
      <c r="ARP1183" s="1582"/>
      <c r="ARQ1183" s="1582"/>
      <c r="ARR1183" s="1582"/>
      <c r="ARS1183" s="1582"/>
      <c r="ART1183" s="1582"/>
      <c r="ARU1183" s="1582"/>
      <c r="ARV1183" s="1582"/>
      <c r="ARW1183" s="1582"/>
      <c r="ARX1183" s="1582"/>
      <c r="ARY1183" s="1582"/>
      <c r="ARZ1183" s="1582"/>
      <c r="ASA1183" s="1582"/>
      <c r="ASB1183" s="1582"/>
      <c r="ASC1183" s="1582"/>
      <c r="ASD1183" s="1582"/>
      <c r="ASE1183" s="1582"/>
      <c r="ASF1183" s="1582"/>
      <c r="ASG1183" s="1582"/>
      <c r="ASH1183" s="1582"/>
      <c r="ASI1183" s="1582"/>
      <c r="ASJ1183" s="1582"/>
      <c r="ASK1183" s="1582"/>
      <c r="ASL1183" s="1582"/>
      <c r="ASM1183" s="1582"/>
      <c r="ASN1183" s="1582"/>
      <c r="ASO1183" s="1582"/>
      <c r="ASP1183" s="1582"/>
      <c r="ASQ1183" s="1582"/>
      <c r="ASR1183" s="1582"/>
      <c r="ASS1183" s="1582"/>
      <c r="AST1183" s="1582"/>
      <c r="ASU1183" s="1582"/>
      <c r="ASV1183" s="1582"/>
      <c r="ASW1183" s="1582"/>
      <c r="ASX1183" s="1582"/>
      <c r="ASY1183" s="1582"/>
      <c r="ASZ1183" s="1582"/>
      <c r="ATA1183" s="1582"/>
      <c r="ATB1183" s="1582"/>
      <c r="ATC1183" s="1582"/>
      <c r="ATD1183" s="1582"/>
      <c r="ATE1183" s="1582"/>
      <c r="ATF1183" s="1582"/>
      <c r="ATG1183" s="1582"/>
      <c r="ATH1183" s="1582"/>
      <c r="ATI1183" s="1582"/>
      <c r="ATJ1183" s="1582"/>
      <c r="ATK1183" s="1582"/>
      <c r="ATL1183" s="1582"/>
      <c r="ATM1183" s="1582"/>
      <c r="ATN1183" s="1582"/>
      <c r="ATO1183" s="1582"/>
      <c r="ATP1183" s="1582"/>
      <c r="ATQ1183" s="1582"/>
      <c r="ATR1183" s="1582"/>
      <c r="ATS1183" s="1582"/>
      <c r="ATT1183" s="1582"/>
      <c r="ATU1183" s="1582"/>
      <c r="ATV1183" s="1582"/>
      <c r="ATW1183" s="1582"/>
      <c r="ATX1183" s="1582"/>
      <c r="ATY1183" s="1582"/>
      <c r="ATZ1183" s="1582"/>
      <c r="AUA1183" s="1582"/>
      <c r="AUB1183" s="1582"/>
      <c r="AUC1183" s="1582"/>
      <c r="AUD1183" s="1582"/>
      <c r="AUE1183" s="1582"/>
      <c r="AUF1183" s="1582"/>
      <c r="AUG1183" s="1582"/>
      <c r="AUH1183" s="1582"/>
      <c r="AUI1183" s="1582"/>
      <c r="AUJ1183" s="1582"/>
      <c r="AUK1183" s="1582"/>
      <c r="AUL1183" s="1582"/>
      <c r="AUM1183" s="1582"/>
      <c r="AUN1183" s="1582"/>
      <c r="AUO1183" s="1582"/>
      <c r="AUP1183" s="1582"/>
      <c r="AUQ1183" s="1582"/>
      <c r="AUR1183" s="1582"/>
      <c r="AUS1183" s="1582"/>
      <c r="AUT1183" s="1582"/>
      <c r="AUU1183" s="1582"/>
      <c r="AUV1183" s="1582"/>
      <c r="AUW1183" s="1582"/>
      <c r="AUX1183" s="1582"/>
      <c r="AUY1183" s="1582"/>
      <c r="AUZ1183" s="1582"/>
      <c r="AVA1183" s="1582"/>
      <c r="AVB1183" s="1582"/>
      <c r="AVC1183" s="1582"/>
      <c r="AVD1183" s="1582"/>
      <c r="AVE1183" s="1582"/>
      <c r="AVF1183" s="1582"/>
      <c r="AVG1183" s="1582"/>
      <c r="AVH1183" s="1582"/>
      <c r="AVI1183" s="1582"/>
      <c r="AVJ1183" s="1582"/>
      <c r="AVK1183" s="1582"/>
      <c r="AVL1183" s="1582"/>
      <c r="AVM1183" s="1582"/>
      <c r="AVN1183" s="1582"/>
      <c r="AVO1183" s="1582"/>
      <c r="AVP1183" s="1582"/>
      <c r="AVQ1183" s="1582"/>
      <c r="AVR1183" s="1582"/>
      <c r="AVS1183" s="1582"/>
      <c r="AVT1183" s="1582"/>
      <c r="AVU1183" s="1582"/>
      <c r="AVV1183" s="1582"/>
      <c r="AVW1183" s="1582"/>
      <c r="AVX1183" s="1582"/>
      <c r="AVY1183" s="1582"/>
      <c r="AVZ1183" s="1582"/>
      <c r="AWA1183" s="1582"/>
      <c r="AWB1183" s="1582"/>
      <c r="AWC1183" s="1582"/>
      <c r="AWD1183" s="1582"/>
      <c r="AWE1183" s="1582"/>
      <c r="AWF1183" s="1582"/>
      <c r="AWG1183" s="1582"/>
      <c r="AWH1183" s="1582"/>
      <c r="AWI1183" s="1582"/>
      <c r="AWJ1183" s="1582"/>
      <c r="AWK1183" s="1582"/>
      <c r="AWL1183" s="1582"/>
      <c r="AWM1183" s="1582"/>
      <c r="AWN1183" s="1582"/>
      <c r="AWO1183" s="1582"/>
      <c r="AWP1183" s="1582"/>
      <c r="AWQ1183" s="1582"/>
      <c r="AWR1183" s="1582"/>
      <c r="AWS1183" s="1582"/>
      <c r="AWT1183" s="1582"/>
      <c r="AWU1183" s="1582"/>
      <c r="AWV1183" s="1582"/>
      <c r="AWW1183" s="1582"/>
      <c r="AWX1183" s="1582"/>
      <c r="AWY1183" s="1582"/>
      <c r="AWZ1183" s="1582"/>
      <c r="AXA1183" s="1582"/>
      <c r="AXB1183" s="1582"/>
      <c r="AXC1183" s="1582"/>
      <c r="AXD1183" s="1582"/>
      <c r="AXE1183" s="1582"/>
      <c r="AXF1183" s="1582"/>
      <c r="AXG1183" s="1582"/>
      <c r="AXH1183" s="1582"/>
      <c r="AXI1183" s="1582"/>
      <c r="AXJ1183" s="1582"/>
      <c r="AXK1183" s="1582"/>
      <c r="AXL1183" s="1582"/>
      <c r="AXM1183" s="1582"/>
      <c r="AXN1183" s="1582"/>
      <c r="AXO1183" s="1582"/>
      <c r="AXP1183" s="1582"/>
      <c r="AXQ1183" s="1582"/>
      <c r="AXR1183" s="1582"/>
      <c r="AXS1183" s="1582"/>
      <c r="AXT1183" s="1582"/>
      <c r="AXU1183" s="1582"/>
      <c r="AXV1183" s="1582"/>
      <c r="AXW1183" s="1582"/>
      <c r="AXX1183" s="1582"/>
      <c r="AXY1183" s="1582"/>
      <c r="AXZ1183" s="1582"/>
      <c r="AYA1183" s="1582"/>
      <c r="AYB1183" s="1582"/>
      <c r="AYC1183" s="1582"/>
      <c r="AYD1183" s="1582"/>
      <c r="AYE1183" s="1582"/>
      <c r="AYF1183" s="1582"/>
      <c r="AYG1183" s="1582"/>
      <c r="AYH1183" s="1582"/>
      <c r="AYI1183" s="1582"/>
      <c r="AYJ1183" s="1582"/>
      <c r="AYK1183" s="1582"/>
      <c r="AYL1183" s="1582"/>
      <c r="AYM1183" s="1582"/>
      <c r="AYN1183" s="1582"/>
      <c r="AYO1183" s="1582"/>
      <c r="AYP1183" s="1582"/>
      <c r="AYQ1183" s="1582"/>
      <c r="AYR1183" s="1582"/>
      <c r="AYS1183" s="1582"/>
      <c r="AYT1183" s="1582"/>
      <c r="AYU1183" s="1582"/>
      <c r="AYV1183" s="1582"/>
      <c r="AYW1183" s="1582"/>
      <c r="AYX1183" s="1582"/>
      <c r="AYY1183" s="1582"/>
      <c r="AYZ1183" s="1582"/>
      <c r="AZA1183" s="1582"/>
      <c r="AZB1183" s="1582"/>
      <c r="AZC1183" s="1582"/>
      <c r="AZD1183" s="1582"/>
      <c r="AZE1183" s="1582"/>
      <c r="AZF1183" s="1582"/>
      <c r="AZG1183" s="1582"/>
      <c r="AZH1183" s="1582"/>
      <c r="AZI1183" s="1582"/>
      <c r="AZJ1183" s="1582"/>
      <c r="AZK1183" s="1582"/>
      <c r="AZL1183" s="1582"/>
      <c r="AZM1183" s="1582"/>
      <c r="AZN1183" s="1582"/>
      <c r="AZO1183" s="1582"/>
      <c r="AZP1183" s="1582"/>
      <c r="AZQ1183" s="1582"/>
      <c r="AZR1183" s="1582"/>
      <c r="AZS1183" s="1582"/>
      <c r="AZT1183" s="1582"/>
      <c r="AZU1183" s="1582"/>
      <c r="AZV1183" s="1582"/>
      <c r="AZW1183" s="1582"/>
      <c r="AZX1183" s="1582"/>
      <c r="AZY1183" s="1582"/>
      <c r="AZZ1183" s="1582"/>
      <c r="BAA1183" s="1582"/>
      <c r="BAB1183" s="1582"/>
      <c r="BAC1183" s="1582"/>
      <c r="BAD1183" s="1582"/>
      <c r="BAE1183" s="1582"/>
      <c r="BAF1183" s="1582"/>
      <c r="BAG1183" s="1582"/>
      <c r="BAH1183" s="1582"/>
      <c r="BAI1183" s="1582"/>
      <c r="BAJ1183" s="1582"/>
      <c r="BAK1183" s="1582"/>
      <c r="BAL1183" s="1582"/>
      <c r="BAM1183" s="1582"/>
      <c r="BAN1183" s="1582"/>
      <c r="BAO1183" s="1582"/>
      <c r="BAP1183" s="1582"/>
      <c r="BAQ1183" s="1582"/>
      <c r="BAR1183" s="1582"/>
      <c r="BAS1183" s="1582"/>
      <c r="BAT1183" s="1582"/>
      <c r="BAU1183" s="1582"/>
      <c r="BAV1183" s="1582"/>
      <c r="BAW1183" s="1582"/>
      <c r="BAX1183" s="1582"/>
      <c r="BAY1183" s="1582"/>
      <c r="BAZ1183" s="1582"/>
      <c r="BBA1183" s="1582"/>
      <c r="BBB1183" s="1582"/>
      <c r="BBC1183" s="1582"/>
      <c r="BBD1183" s="1582"/>
      <c r="BBE1183" s="1582"/>
      <c r="BBF1183" s="1582"/>
      <c r="BBG1183" s="1582"/>
      <c r="BBH1183" s="1582"/>
      <c r="BBI1183" s="1582"/>
      <c r="BBJ1183" s="1582"/>
      <c r="BBK1183" s="1582"/>
      <c r="BBL1183" s="1582"/>
      <c r="BBM1183" s="1582"/>
      <c r="BBN1183" s="1582"/>
      <c r="BBO1183" s="1582"/>
      <c r="BBP1183" s="1582"/>
      <c r="BBQ1183" s="1582"/>
      <c r="BBR1183" s="1582"/>
      <c r="BBS1183" s="1582"/>
      <c r="BBT1183" s="1582"/>
      <c r="BBU1183" s="1582"/>
      <c r="BBV1183" s="1582"/>
      <c r="BBW1183" s="1582"/>
      <c r="BBX1183" s="1582"/>
      <c r="BBY1183" s="1582"/>
      <c r="BBZ1183" s="1582"/>
      <c r="BCA1183" s="1582"/>
      <c r="BCB1183" s="1582"/>
      <c r="BCC1183" s="1582"/>
      <c r="BCD1183" s="1582"/>
      <c r="BCE1183" s="1582"/>
      <c r="BCF1183" s="1582"/>
      <c r="BCG1183" s="1582"/>
      <c r="BCH1183" s="1582"/>
      <c r="BCI1183" s="1582"/>
      <c r="BCJ1183" s="1582"/>
      <c r="BCK1183" s="1582"/>
      <c r="BCL1183" s="1582"/>
      <c r="BCM1183" s="1582"/>
      <c r="BCN1183" s="1582"/>
      <c r="BCO1183" s="1582"/>
      <c r="BCP1183" s="1582"/>
      <c r="BCQ1183" s="1582"/>
      <c r="BCR1183" s="1582"/>
      <c r="BCS1183" s="1582"/>
      <c r="BCT1183" s="1582"/>
      <c r="BCU1183" s="1582"/>
      <c r="BCV1183" s="1582"/>
      <c r="BCW1183" s="1582"/>
      <c r="BCX1183" s="1582"/>
      <c r="BCY1183" s="1582"/>
      <c r="BCZ1183" s="1582"/>
      <c r="BDA1183" s="1582"/>
      <c r="BDB1183" s="1582"/>
      <c r="BDC1183" s="1582"/>
      <c r="BDD1183" s="1582"/>
      <c r="BDE1183" s="1582"/>
      <c r="BDF1183" s="1582"/>
      <c r="BDG1183" s="1582"/>
      <c r="BDH1183" s="1582"/>
      <c r="BDI1183" s="1582"/>
      <c r="BDJ1183" s="1582"/>
      <c r="BDK1183" s="1582"/>
      <c r="BDL1183" s="1582"/>
      <c r="BDM1183" s="1582"/>
      <c r="BDN1183" s="1582"/>
      <c r="BDO1183" s="1582"/>
      <c r="BDP1183" s="1582"/>
      <c r="BDQ1183" s="1582"/>
      <c r="BDR1183" s="1582"/>
      <c r="BDS1183" s="1582"/>
      <c r="BDT1183" s="1582"/>
      <c r="BDU1183" s="1582"/>
      <c r="BDV1183" s="1582"/>
      <c r="BDW1183" s="1582"/>
      <c r="BDX1183" s="1582"/>
      <c r="BDY1183" s="1582"/>
      <c r="BDZ1183" s="1582"/>
      <c r="BEA1183" s="1582"/>
      <c r="BEB1183" s="1582"/>
      <c r="BEC1183" s="1582"/>
      <c r="BED1183" s="1582"/>
      <c r="BEE1183" s="1582"/>
      <c r="BEF1183" s="1582"/>
      <c r="BEG1183" s="1582"/>
      <c r="BEH1183" s="1582"/>
      <c r="BEI1183" s="1582"/>
      <c r="BEJ1183" s="1582"/>
      <c r="BEK1183" s="1582"/>
      <c r="BEL1183" s="1582"/>
      <c r="BEM1183" s="1582"/>
      <c r="BEN1183" s="1582"/>
      <c r="BEO1183" s="1582"/>
      <c r="BEP1183" s="1582"/>
      <c r="BEQ1183" s="1582"/>
      <c r="BER1183" s="1582"/>
      <c r="BES1183" s="1582"/>
      <c r="BET1183" s="1582"/>
      <c r="BEU1183" s="1582"/>
      <c r="BEV1183" s="1582"/>
      <c r="BEW1183" s="1582"/>
      <c r="BEX1183" s="1582"/>
      <c r="BEY1183" s="1582"/>
      <c r="BEZ1183" s="1582"/>
      <c r="BFA1183" s="1582"/>
      <c r="BFB1183" s="1582"/>
      <c r="BFC1183" s="1582"/>
      <c r="BFD1183" s="1582"/>
      <c r="BFE1183" s="1582"/>
      <c r="BFF1183" s="1582"/>
      <c r="BFG1183" s="1582"/>
      <c r="BFH1183" s="1582"/>
      <c r="BFI1183" s="1582"/>
      <c r="BFJ1183" s="1582"/>
      <c r="BFK1183" s="1582"/>
      <c r="BFL1183" s="1582"/>
      <c r="BFM1183" s="1582"/>
      <c r="BFN1183" s="1582"/>
      <c r="BFO1183" s="1582"/>
      <c r="BFP1183" s="1582"/>
      <c r="BFQ1183" s="1582"/>
      <c r="BFR1183" s="1582"/>
      <c r="BFS1183" s="1582"/>
      <c r="BFT1183" s="1582"/>
      <c r="BFU1183" s="1582"/>
      <c r="BFV1183" s="1582"/>
      <c r="BFW1183" s="1582"/>
      <c r="BFX1183" s="1582"/>
      <c r="BFY1183" s="1582"/>
      <c r="BFZ1183" s="1582"/>
      <c r="BGA1183" s="1582"/>
      <c r="BGB1183" s="1582"/>
      <c r="BGC1183" s="1582"/>
      <c r="BGD1183" s="1582"/>
      <c r="BGE1183" s="1582"/>
      <c r="BGF1183" s="1582"/>
      <c r="BGG1183" s="1582"/>
      <c r="BGH1183" s="1582"/>
      <c r="BGI1183" s="1582"/>
      <c r="BGJ1183" s="1582"/>
      <c r="BGK1183" s="1582"/>
      <c r="BGL1183" s="1582"/>
      <c r="BGM1183" s="1582"/>
      <c r="BGN1183" s="1582"/>
      <c r="BGO1183" s="1582"/>
      <c r="BGP1183" s="1582"/>
      <c r="BGQ1183" s="1582"/>
      <c r="BGR1183" s="1582"/>
      <c r="BGS1183" s="1582"/>
      <c r="BGT1183" s="1582"/>
      <c r="BGU1183" s="1582"/>
      <c r="BGV1183" s="1582"/>
      <c r="BGW1183" s="1582"/>
      <c r="BGX1183" s="1582"/>
      <c r="BGY1183" s="1582"/>
      <c r="BGZ1183" s="1582"/>
      <c r="BHA1183" s="1582"/>
      <c r="BHB1183" s="1582"/>
      <c r="BHC1183" s="1582"/>
      <c r="BHD1183" s="1582"/>
      <c r="BHE1183" s="1582"/>
      <c r="BHF1183" s="1582"/>
      <c r="BHG1183" s="1582"/>
      <c r="BHH1183" s="1582"/>
      <c r="BHI1183" s="1582"/>
      <c r="BHJ1183" s="1582"/>
      <c r="BHK1183" s="1582"/>
      <c r="BHL1183" s="1582"/>
      <c r="BHM1183" s="1582"/>
      <c r="BHN1183" s="1582"/>
      <c r="BHO1183" s="1582"/>
      <c r="BHP1183" s="1582"/>
      <c r="BHQ1183" s="1582"/>
      <c r="BHR1183" s="1582"/>
      <c r="BHS1183" s="1582"/>
      <c r="BHT1183" s="1582"/>
      <c r="BHU1183" s="1582"/>
      <c r="BHV1183" s="1582"/>
      <c r="BHW1183" s="1582"/>
      <c r="BHX1183" s="1582"/>
      <c r="BHY1183" s="1582"/>
      <c r="BHZ1183" s="1582"/>
      <c r="BIA1183" s="1582"/>
      <c r="BIB1183" s="1582"/>
      <c r="BIC1183" s="1582"/>
      <c r="BID1183" s="1582"/>
      <c r="BIE1183" s="1582"/>
      <c r="BIF1183" s="1582"/>
      <c r="BIG1183" s="1582"/>
      <c r="BIH1183" s="1582"/>
      <c r="BII1183" s="1582"/>
      <c r="BIJ1183" s="1582"/>
      <c r="BIK1183" s="1582"/>
      <c r="BIL1183" s="1582"/>
      <c r="BIM1183" s="1582"/>
      <c r="BIN1183" s="1582"/>
      <c r="BIO1183" s="1582"/>
      <c r="BIP1183" s="1582"/>
      <c r="BIQ1183" s="1582"/>
      <c r="BIR1183" s="1582"/>
      <c r="BIS1183" s="1582"/>
      <c r="BIT1183" s="1582"/>
      <c r="BIU1183" s="1582"/>
      <c r="BIV1183" s="1582"/>
      <c r="BIW1183" s="1582"/>
      <c r="BIX1183" s="1582"/>
      <c r="BIY1183" s="1582"/>
      <c r="BIZ1183" s="1582"/>
      <c r="BJA1183" s="1582"/>
      <c r="BJB1183" s="1582"/>
      <c r="BJC1183" s="1582"/>
      <c r="BJD1183" s="1582"/>
      <c r="BJE1183" s="1582"/>
      <c r="BJF1183" s="1582"/>
      <c r="BJG1183" s="1582"/>
      <c r="BJH1183" s="1582"/>
      <c r="BJI1183" s="1582"/>
      <c r="BJJ1183" s="1582"/>
      <c r="BJK1183" s="1582"/>
      <c r="BJL1183" s="1582"/>
      <c r="BJM1183" s="1582"/>
      <c r="BJN1183" s="1582"/>
      <c r="BJO1183" s="1582"/>
      <c r="BJP1183" s="1582"/>
      <c r="BJQ1183" s="1582"/>
      <c r="BJR1183" s="1582"/>
      <c r="BJS1183" s="1582"/>
      <c r="BJT1183" s="1582"/>
      <c r="BJU1183" s="1582"/>
      <c r="BJV1183" s="1582"/>
      <c r="BJW1183" s="1582"/>
      <c r="BJX1183" s="1582"/>
      <c r="BJY1183" s="1582"/>
      <c r="BJZ1183" s="1582"/>
      <c r="BKA1183" s="1582"/>
      <c r="BKB1183" s="1582"/>
      <c r="BKC1183" s="1582"/>
      <c r="BKD1183" s="1582"/>
      <c r="BKE1183" s="1582"/>
      <c r="BKF1183" s="1582"/>
      <c r="BKG1183" s="1582"/>
      <c r="BKH1183" s="1582"/>
      <c r="BKI1183" s="1582"/>
      <c r="BKJ1183" s="1582"/>
      <c r="BKK1183" s="1582"/>
      <c r="BKL1183" s="1582"/>
      <c r="BKM1183" s="1582"/>
      <c r="BKN1183" s="1582"/>
      <c r="BKO1183" s="1582"/>
      <c r="BKP1183" s="1582"/>
      <c r="BKQ1183" s="1582"/>
      <c r="BKR1183" s="1582"/>
      <c r="BKS1183" s="1582"/>
      <c r="BKT1183" s="1582"/>
      <c r="BKU1183" s="1582"/>
      <c r="BKV1183" s="1582"/>
      <c r="BKW1183" s="1582"/>
      <c r="BKX1183" s="1582"/>
      <c r="BKY1183" s="1582"/>
      <c r="BKZ1183" s="1582"/>
      <c r="BLA1183" s="1582"/>
      <c r="BLB1183" s="1582"/>
      <c r="BLC1183" s="1582"/>
      <c r="BLD1183" s="1582"/>
      <c r="BLE1183" s="1582"/>
      <c r="BLF1183" s="1582"/>
      <c r="BLG1183" s="1582"/>
      <c r="BLH1183" s="1582"/>
      <c r="BLI1183" s="1582"/>
      <c r="BLJ1183" s="1582"/>
      <c r="BLK1183" s="1582"/>
      <c r="BLL1183" s="1582"/>
      <c r="BLM1183" s="1582"/>
      <c r="BLN1183" s="1582"/>
      <c r="BLO1183" s="1582"/>
      <c r="BLP1183" s="1582"/>
      <c r="BLQ1183" s="1582"/>
      <c r="BLR1183" s="1582"/>
      <c r="BLS1183" s="1582"/>
      <c r="BLT1183" s="1582"/>
      <c r="BLU1183" s="1582"/>
      <c r="BLV1183" s="1582"/>
      <c r="BLW1183" s="1582"/>
      <c r="BLX1183" s="1582"/>
      <c r="BLY1183" s="1582"/>
      <c r="BLZ1183" s="1582"/>
      <c r="BMA1183" s="1582"/>
      <c r="BMB1183" s="1582"/>
      <c r="BMC1183" s="1582"/>
      <c r="BMD1183" s="1582"/>
      <c r="BME1183" s="1582"/>
      <c r="BMF1183" s="1582"/>
      <c r="BMG1183" s="1582"/>
      <c r="BMH1183" s="1582"/>
      <c r="BMI1183" s="1582"/>
      <c r="BMJ1183" s="1582"/>
      <c r="BMK1183" s="1582"/>
      <c r="BML1183" s="1582"/>
      <c r="BMM1183" s="1582"/>
      <c r="BMN1183" s="1582"/>
      <c r="BMO1183" s="1582"/>
      <c r="BMP1183" s="1582"/>
      <c r="BMQ1183" s="1582"/>
      <c r="BMR1183" s="1582"/>
      <c r="BMS1183" s="1582"/>
      <c r="BMT1183" s="1582"/>
      <c r="BMU1183" s="1582"/>
      <c r="BMV1183" s="1582"/>
      <c r="BMW1183" s="1582"/>
      <c r="BMX1183" s="1582"/>
      <c r="BMY1183" s="1582"/>
      <c r="BMZ1183" s="1582"/>
      <c r="BNA1183" s="1582"/>
      <c r="BNB1183" s="1582"/>
      <c r="BNC1183" s="1582"/>
      <c r="BND1183" s="1582"/>
      <c r="BNE1183" s="1582"/>
      <c r="BNF1183" s="1582"/>
      <c r="BNG1183" s="1582"/>
      <c r="BNH1183" s="1582"/>
      <c r="BNI1183" s="1582"/>
      <c r="BNJ1183" s="1582"/>
      <c r="BNK1183" s="1582"/>
      <c r="BNL1183" s="1582"/>
      <c r="BNM1183" s="1582"/>
      <c r="BNN1183" s="1582"/>
      <c r="BNO1183" s="1582"/>
      <c r="BNP1183" s="1582"/>
      <c r="BNQ1183" s="1582"/>
      <c r="BNR1183" s="1582"/>
      <c r="BNS1183" s="1582"/>
      <c r="BNT1183" s="1582"/>
      <c r="BNU1183" s="1582"/>
      <c r="BNV1183" s="1582"/>
      <c r="BNW1183" s="1582"/>
      <c r="BNX1183" s="1582"/>
      <c r="BNY1183" s="1582"/>
      <c r="BNZ1183" s="1582"/>
      <c r="BOA1183" s="1582"/>
      <c r="BOB1183" s="1582"/>
      <c r="BOC1183" s="1582"/>
      <c r="BOD1183" s="1582"/>
      <c r="BOE1183" s="1582"/>
      <c r="BOF1183" s="1582"/>
      <c r="BOG1183" s="1582"/>
      <c r="BOH1183" s="1582"/>
      <c r="BOI1183" s="1582"/>
      <c r="BOJ1183" s="1582"/>
      <c r="BOK1183" s="1582"/>
      <c r="BOL1183" s="1582"/>
      <c r="BOM1183" s="1582"/>
      <c r="BON1183" s="1582"/>
      <c r="BOO1183" s="1582"/>
      <c r="BOP1183" s="1582"/>
      <c r="BOQ1183" s="1582"/>
      <c r="BOR1183" s="1582"/>
      <c r="BOS1183" s="1582"/>
      <c r="BOT1183" s="1582"/>
      <c r="BOU1183" s="1582"/>
      <c r="BOV1183" s="1582"/>
      <c r="BOW1183" s="1582"/>
      <c r="BOX1183" s="1582"/>
      <c r="BOY1183" s="1582"/>
      <c r="BOZ1183" s="1582"/>
      <c r="BPA1183" s="1582"/>
      <c r="BPB1183" s="1582"/>
      <c r="BPC1183" s="1582"/>
      <c r="BPD1183" s="1582"/>
      <c r="BPE1183" s="1582"/>
      <c r="BPF1183" s="1582"/>
      <c r="BPG1183" s="1582"/>
      <c r="BPH1183" s="1582"/>
      <c r="BPI1183" s="1582"/>
      <c r="BPJ1183" s="1582"/>
      <c r="BPK1183" s="1582"/>
      <c r="BPL1183" s="1582"/>
      <c r="BPM1183" s="1582"/>
      <c r="BPN1183" s="1582"/>
      <c r="BPO1183" s="1582"/>
      <c r="BPP1183" s="1582"/>
      <c r="BPQ1183" s="1582"/>
      <c r="BPR1183" s="1582"/>
      <c r="BPS1183" s="1582"/>
      <c r="BPT1183" s="1582"/>
      <c r="BPU1183" s="1582"/>
      <c r="BPV1183" s="1582"/>
      <c r="BPW1183" s="1582"/>
      <c r="BPX1183" s="1582"/>
      <c r="BPY1183" s="1582"/>
      <c r="BPZ1183" s="1582"/>
      <c r="BQA1183" s="1582"/>
      <c r="BQB1183" s="1582"/>
      <c r="BQC1183" s="1582"/>
      <c r="BQD1183" s="1582"/>
      <c r="BQE1183" s="1582"/>
      <c r="BQF1183" s="1582"/>
      <c r="BQG1183" s="1582"/>
      <c r="BQH1183" s="1582"/>
      <c r="BQI1183" s="1582"/>
      <c r="BQJ1183" s="1582"/>
      <c r="BQK1183" s="1582"/>
      <c r="BQL1183" s="1582"/>
      <c r="BQM1183" s="1582"/>
      <c r="BQN1183" s="1582"/>
      <c r="BQO1183" s="1582"/>
      <c r="BQP1183" s="1582"/>
      <c r="BQQ1183" s="1582"/>
      <c r="BQR1183" s="1582"/>
      <c r="BQS1183" s="1582"/>
      <c r="BQT1183" s="1582"/>
      <c r="BQU1183" s="1582"/>
      <c r="BQV1183" s="1582"/>
      <c r="BQW1183" s="1582"/>
      <c r="BQX1183" s="1582"/>
      <c r="BQY1183" s="1582"/>
      <c r="BQZ1183" s="1582"/>
      <c r="BRA1183" s="1582"/>
      <c r="BRB1183" s="1582"/>
      <c r="BRC1183" s="1582"/>
      <c r="BRD1183" s="1582"/>
      <c r="BRE1183" s="1582"/>
      <c r="BRF1183" s="1582"/>
      <c r="BRG1183" s="1582"/>
      <c r="BRH1183" s="1582"/>
      <c r="BRI1183" s="1582"/>
      <c r="BRJ1183" s="1582"/>
      <c r="BRK1183" s="1582"/>
      <c r="BRL1183" s="1582"/>
      <c r="BRM1183" s="1582"/>
      <c r="BRN1183" s="1582"/>
      <c r="BRO1183" s="1582"/>
      <c r="BRP1183" s="1582"/>
      <c r="BRQ1183" s="1582"/>
      <c r="BRR1183" s="1582"/>
      <c r="BRS1183" s="1582"/>
      <c r="BRT1183" s="1582"/>
      <c r="BRU1183" s="1582"/>
      <c r="BRV1183" s="1582"/>
      <c r="BRW1183" s="1582"/>
      <c r="BRX1183" s="1582"/>
      <c r="BRY1183" s="1582"/>
      <c r="BRZ1183" s="1582"/>
      <c r="BSA1183" s="1582"/>
      <c r="BSB1183" s="1582"/>
      <c r="BSC1183" s="1582"/>
      <c r="BSD1183" s="1582"/>
      <c r="BSE1183" s="1582"/>
      <c r="BSF1183" s="1582"/>
      <c r="BSG1183" s="1582"/>
      <c r="BSH1183" s="1582"/>
      <c r="BSI1183" s="1582"/>
      <c r="BSJ1183" s="1582"/>
      <c r="BSK1183" s="1582"/>
      <c r="BSL1183" s="1582"/>
      <c r="BSM1183" s="1582"/>
      <c r="BSN1183" s="1582"/>
      <c r="BSO1183" s="1582"/>
      <c r="BSP1183" s="1582"/>
      <c r="BSQ1183" s="1582"/>
      <c r="BSR1183" s="1582"/>
      <c r="BSS1183" s="1582"/>
      <c r="BST1183" s="1582"/>
      <c r="BSU1183" s="1582"/>
      <c r="BSV1183" s="1582"/>
      <c r="BSW1183" s="1582"/>
      <c r="BSX1183" s="1582"/>
      <c r="BSY1183" s="1582"/>
      <c r="BSZ1183" s="1582"/>
      <c r="BTA1183" s="1582"/>
      <c r="BTB1183" s="1582"/>
      <c r="BTC1183" s="1582"/>
      <c r="BTD1183" s="1582"/>
      <c r="BTE1183" s="1582"/>
      <c r="BTF1183" s="1582"/>
      <c r="BTG1183" s="1582"/>
      <c r="BTH1183" s="1582"/>
      <c r="BTI1183" s="1582"/>
      <c r="BTJ1183" s="1582"/>
      <c r="BTK1183" s="1582"/>
      <c r="BTL1183" s="1582"/>
      <c r="BTM1183" s="1582"/>
      <c r="BTN1183" s="1582"/>
      <c r="BTO1183" s="1582"/>
      <c r="BTP1183" s="1582"/>
      <c r="BTQ1183" s="1582"/>
      <c r="BTR1183" s="1582"/>
      <c r="BTS1183" s="1582"/>
      <c r="BTT1183" s="1582"/>
      <c r="BTU1183" s="1582"/>
      <c r="BTV1183" s="1582"/>
      <c r="BTW1183" s="1582"/>
      <c r="BTX1183" s="1582"/>
      <c r="BTY1183" s="1582"/>
      <c r="BTZ1183" s="1582"/>
      <c r="BUA1183" s="1582"/>
      <c r="BUB1183" s="1582"/>
      <c r="BUC1183" s="1582"/>
      <c r="BUD1183" s="1582"/>
      <c r="BUE1183" s="1582"/>
      <c r="BUF1183" s="1582"/>
      <c r="BUG1183" s="1582"/>
      <c r="BUH1183" s="1582"/>
      <c r="BUI1183" s="1582"/>
      <c r="BUJ1183" s="1582"/>
      <c r="BUK1183" s="1582"/>
      <c r="BUL1183" s="1582"/>
      <c r="BUM1183" s="1582"/>
      <c r="BUN1183" s="1582"/>
      <c r="BUO1183" s="1582"/>
      <c r="BUP1183" s="1582"/>
      <c r="BUQ1183" s="1582"/>
      <c r="BUR1183" s="1582"/>
      <c r="BUS1183" s="1582"/>
      <c r="BUT1183" s="1582"/>
      <c r="BUU1183" s="1582"/>
      <c r="BUV1183" s="1582"/>
      <c r="BUW1183" s="1582"/>
      <c r="BUX1183" s="1582"/>
      <c r="BUY1183" s="1582"/>
      <c r="BUZ1183" s="1582"/>
      <c r="BVA1183" s="1582"/>
      <c r="BVB1183" s="1582"/>
      <c r="BVC1183" s="1582"/>
      <c r="BVD1183" s="1582"/>
      <c r="BVE1183" s="1582"/>
      <c r="BVF1183" s="1582"/>
      <c r="BVG1183" s="1582"/>
      <c r="BVH1183" s="1582"/>
      <c r="BVI1183" s="1582"/>
      <c r="BVJ1183" s="1582"/>
      <c r="BVK1183" s="1582"/>
      <c r="BVL1183" s="1582"/>
      <c r="BVM1183" s="1582"/>
      <c r="BVN1183" s="1582"/>
      <c r="BVO1183" s="1582"/>
      <c r="BVP1183" s="1582"/>
      <c r="BVQ1183" s="1582"/>
      <c r="BVR1183" s="1582"/>
      <c r="BVS1183" s="1582"/>
      <c r="BVT1183" s="1582"/>
      <c r="BVU1183" s="1582"/>
      <c r="BVV1183" s="1582"/>
      <c r="BVW1183" s="1582"/>
      <c r="BVX1183" s="1582"/>
      <c r="BVY1183" s="1582"/>
      <c r="BVZ1183" s="1582"/>
      <c r="BWA1183" s="1582"/>
      <c r="BWB1183" s="1582"/>
      <c r="BWC1183" s="1582"/>
      <c r="BWD1183" s="1582"/>
      <c r="BWE1183" s="1582"/>
      <c r="BWF1183" s="1582"/>
      <c r="BWG1183" s="1582"/>
      <c r="BWH1183" s="1582"/>
      <c r="BWI1183" s="1582"/>
      <c r="BWJ1183" s="1582"/>
      <c r="BWK1183" s="1582"/>
      <c r="BWL1183" s="1582"/>
      <c r="BWM1183" s="1582"/>
      <c r="BWN1183" s="1582"/>
      <c r="BWO1183" s="1582"/>
      <c r="BWP1183" s="1582"/>
      <c r="BWQ1183" s="1582"/>
      <c r="BWR1183" s="1582"/>
      <c r="BWS1183" s="1582"/>
      <c r="BWT1183" s="1582"/>
      <c r="BWU1183" s="1582"/>
      <c r="BWV1183" s="1582"/>
      <c r="BWW1183" s="1582"/>
      <c r="BWX1183" s="1582"/>
      <c r="BWY1183" s="1582"/>
      <c r="BWZ1183" s="1582"/>
      <c r="BXA1183" s="1582"/>
      <c r="BXB1183" s="1582"/>
      <c r="BXC1183" s="1582"/>
      <c r="BXD1183" s="1582"/>
      <c r="BXE1183" s="1582"/>
      <c r="BXF1183" s="1582"/>
      <c r="BXG1183" s="1582"/>
      <c r="BXH1183" s="1582"/>
      <c r="BXI1183" s="1582"/>
      <c r="BXJ1183" s="1582"/>
      <c r="BXK1183" s="1582"/>
      <c r="BXL1183" s="1582"/>
      <c r="BXM1183" s="1582"/>
      <c r="BXN1183" s="1582"/>
      <c r="BXO1183" s="1582"/>
      <c r="BXP1183" s="1582"/>
      <c r="BXQ1183" s="1582"/>
      <c r="BXR1183" s="1582"/>
      <c r="BXS1183" s="1582"/>
      <c r="BXT1183" s="1582"/>
      <c r="BXU1183" s="1582"/>
      <c r="BXV1183" s="1582"/>
      <c r="BXW1183" s="1582"/>
      <c r="BXX1183" s="1582"/>
      <c r="BXY1183" s="1582"/>
      <c r="BXZ1183" s="1582"/>
      <c r="BYA1183" s="1582"/>
      <c r="BYB1183" s="1582"/>
      <c r="BYC1183" s="1582"/>
      <c r="BYD1183" s="1582"/>
      <c r="BYE1183" s="1582"/>
      <c r="BYF1183" s="1582"/>
      <c r="BYG1183" s="1582"/>
      <c r="BYH1183" s="1582"/>
      <c r="BYI1183" s="1582"/>
      <c r="BYJ1183" s="1582"/>
      <c r="BYK1183" s="1582"/>
      <c r="BYL1183" s="1582"/>
      <c r="BYM1183" s="1582"/>
      <c r="BYN1183" s="1582"/>
      <c r="BYO1183" s="1582"/>
      <c r="BYP1183" s="1582"/>
      <c r="BYQ1183" s="1582"/>
      <c r="BYR1183" s="1582"/>
      <c r="BYS1183" s="1582"/>
      <c r="BYT1183" s="1582"/>
      <c r="BYU1183" s="1582"/>
      <c r="BYV1183" s="1582"/>
      <c r="BYW1183" s="1582"/>
      <c r="BYX1183" s="1582"/>
      <c r="BYY1183" s="1582"/>
      <c r="BYZ1183" s="1582"/>
      <c r="BZA1183" s="1582"/>
      <c r="BZB1183" s="1582"/>
      <c r="BZC1183" s="1582"/>
      <c r="BZD1183" s="1582"/>
      <c r="BZE1183" s="1582"/>
      <c r="BZF1183" s="1582"/>
      <c r="BZG1183" s="1582"/>
      <c r="BZH1183" s="1582"/>
      <c r="BZI1183" s="1582"/>
      <c r="BZJ1183" s="1582"/>
      <c r="BZK1183" s="1582"/>
      <c r="BZL1183" s="1582"/>
      <c r="BZM1183" s="1582"/>
      <c r="BZN1183" s="1582"/>
      <c r="BZO1183" s="1582"/>
      <c r="BZP1183" s="1582"/>
      <c r="BZQ1183" s="1582"/>
      <c r="BZR1183" s="1582"/>
      <c r="BZS1183" s="1582"/>
      <c r="BZT1183" s="1582"/>
      <c r="BZU1183" s="1582"/>
      <c r="BZV1183" s="1582"/>
      <c r="BZW1183" s="1582"/>
      <c r="BZX1183" s="1582"/>
      <c r="BZY1183" s="1582"/>
      <c r="BZZ1183" s="1582"/>
      <c r="CAA1183" s="1582"/>
      <c r="CAB1183" s="1582"/>
      <c r="CAC1183" s="1582"/>
      <c r="CAD1183" s="1582"/>
      <c r="CAE1183" s="1582"/>
      <c r="CAF1183" s="1582"/>
      <c r="CAG1183" s="1582"/>
      <c r="CAH1183" s="1582"/>
      <c r="CAI1183" s="1582"/>
      <c r="CAJ1183" s="1582"/>
      <c r="CAK1183" s="1582"/>
      <c r="CAL1183" s="1582"/>
      <c r="CAM1183" s="1582"/>
      <c r="CAN1183" s="1582"/>
      <c r="CAO1183" s="1582"/>
      <c r="CAP1183" s="1582"/>
      <c r="CAQ1183" s="1582"/>
      <c r="CAR1183" s="1582"/>
      <c r="CAS1183" s="1582"/>
      <c r="CAT1183" s="1582"/>
      <c r="CAU1183" s="1582"/>
      <c r="CAV1183" s="1582"/>
      <c r="CAW1183" s="1582"/>
      <c r="CAX1183" s="1582"/>
      <c r="CAY1183" s="1582"/>
      <c r="CAZ1183" s="1582"/>
      <c r="CBA1183" s="1582"/>
      <c r="CBB1183" s="1582"/>
      <c r="CBC1183" s="1582"/>
      <c r="CBD1183" s="1582"/>
      <c r="CBE1183" s="1582"/>
      <c r="CBF1183" s="1582"/>
      <c r="CBG1183" s="1582"/>
      <c r="CBH1183" s="1582"/>
      <c r="CBI1183" s="1582"/>
      <c r="CBJ1183" s="1582"/>
      <c r="CBK1183" s="1582"/>
      <c r="CBL1183" s="1582"/>
      <c r="CBM1183" s="1582"/>
      <c r="CBN1183" s="1582"/>
      <c r="CBO1183" s="1582"/>
      <c r="CBP1183" s="1582"/>
      <c r="CBQ1183" s="1582"/>
      <c r="CBR1183" s="1582"/>
      <c r="CBS1183" s="1582"/>
      <c r="CBT1183" s="1582"/>
      <c r="CBU1183" s="1582"/>
      <c r="CBV1183" s="1582"/>
      <c r="CBW1183" s="1582"/>
      <c r="CBX1183" s="1582"/>
      <c r="CBY1183" s="1582"/>
      <c r="CBZ1183" s="1582"/>
      <c r="CCA1183" s="1582"/>
      <c r="CCB1183" s="1582"/>
      <c r="CCC1183" s="1582"/>
      <c r="CCD1183" s="1582"/>
      <c r="CCE1183" s="1582"/>
      <c r="CCF1183" s="1582"/>
      <c r="CCG1183" s="1582"/>
      <c r="CCH1183" s="1582"/>
      <c r="CCI1183" s="1582"/>
      <c r="CCJ1183" s="1582"/>
      <c r="CCK1183" s="1582"/>
      <c r="CCL1183" s="1582"/>
      <c r="CCM1183" s="1582"/>
      <c r="CCN1183" s="1582"/>
      <c r="CCO1183" s="1582"/>
      <c r="CCP1183" s="1582"/>
      <c r="CCQ1183" s="1582"/>
      <c r="CCR1183" s="1582"/>
      <c r="CCS1183" s="1582"/>
      <c r="CCT1183" s="1582"/>
      <c r="CCU1183" s="1582"/>
      <c r="CCV1183" s="1582"/>
      <c r="CCW1183" s="1582"/>
      <c r="CCX1183" s="1582"/>
      <c r="CCY1183" s="1582"/>
      <c r="CCZ1183" s="1582"/>
      <c r="CDA1183" s="1582"/>
      <c r="CDB1183" s="1582"/>
      <c r="CDC1183" s="1582"/>
      <c r="CDD1183" s="1582"/>
      <c r="CDE1183" s="1582"/>
      <c r="CDF1183" s="1582"/>
      <c r="CDG1183" s="1582"/>
      <c r="CDH1183" s="1582"/>
      <c r="CDI1183" s="1582"/>
      <c r="CDJ1183" s="1582"/>
      <c r="CDK1183" s="1582"/>
      <c r="CDL1183" s="1582"/>
      <c r="CDM1183" s="1582"/>
      <c r="CDN1183" s="1582"/>
      <c r="CDO1183" s="1582"/>
      <c r="CDP1183" s="1582"/>
      <c r="CDQ1183" s="1582"/>
      <c r="CDR1183" s="1582"/>
      <c r="CDS1183" s="1582"/>
      <c r="CDT1183" s="1582"/>
      <c r="CDU1183" s="1582"/>
      <c r="CDV1183" s="1582"/>
      <c r="CDW1183" s="1582"/>
      <c r="CDX1183" s="1582"/>
      <c r="CDY1183" s="1582"/>
      <c r="CDZ1183" s="1582"/>
      <c r="CEA1183" s="1582"/>
      <c r="CEB1183" s="1582"/>
      <c r="CEC1183" s="1582"/>
      <c r="CED1183" s="1582"/>
      <c r="CEE1183" s="1582"/>
      <c r="CEF1183" s="1582"/>
      <c r="CEG1183" s="1582"/>
      <c r="CEH1183" s="1582"/>
      <c r="CEI1183" s="1582"/>
      <c r="CEJ1183" s="1582"/>
      <c r="CEK1183" s="1582"/>
      <c r="CEL1183" s="1582"/>
      <c r="CEM1183" s="1582"/>
      <c r="CEN1183" s="1582"/>
      <c r="CEO1183" s="1582"/>
      <c r="CEP1183" s="1582"/>
      <c r="CEQ1183" s="1582"/>
      <c r="CER1183" s="1582"/>
      <c r="CES1183" s="1582"/>
      <c r="CET1183" s="1582"/>
      <c r="CEU1183" s="1582"/>
      <c r="CEV1183" s="1582"/>
      <c r="CEW1183" s="1582"/>
      <c r="CEX1183" s="1582"/>
      <c r="CEY1183" s="1582"/>
      <c r="CEZ1183" s="1582"/>
      <c r="CFA1183" s="1582"/>
      <c r="CFB1183" s="1582"/>
      <c r="CFC1183" s="1582"/>
      <c r="CFD1183" s="1582"/>
      <c r="CFE1183" s="1582"/>
      <c r="CFF1183" s="1582"/>
      <c r="CFG1183" s="1582"/>
      <c r="CFH1183" s="1582"/>
      <c r="CFI1183" s="1582"/>
      <c r="CFJ1183" s="1582"/>
      <c r="CFK1183" s="1582"/>
      <c r="CFL1183" s="1582"/>
      <c r="CFM1183" s="1582"/>
      <c r="CFN1183" s="1582"/>
      <c r="CFO1183" s="1582"/>
      <c r="CFP1183" s="1582"/>
      <c r="CFQ1183" s="1582"/>
      <c r="CFR1183" s="1582"/>
      <c r="CFS1183" s="1582"/>
      <c r="CFT1183" s="1582"/>
      <c r="CFU1183" s="1582"/>
      <c r="CFV1183" s="1582"/>
      <c r="CFW1183" s="1582"/>
      <c r="CFX1183" s="1582"/>
      <c r="CFY1183" s="1582"/>
      <c r="CFZ1183" s="1582"/>
      <c r="CGA1183" s="1582"/>
      <c r="CGB1183" s="1582"/>
      <c r="CGC1183" s="1582"/>
      <c r="CGD1183" s="1582"/>
      <c r="CGE1183" s="1582"/>
      <c r="CGF1183" s="1582"/>
      <c r="CGG1183" s="1582"/>
      <c r="CGH1183" s="1582"/>
      <c r="CGI1183" s="1582"/>
      <c r="CGJ1183" s="1582"/>
      <c r="CGK1183" s="1582"/>
      <c r="CGL1183" s="1582"/>
      <c r="CGM1183" s="1582"/>
      <c r="CGN1183" s="1582"/>
      <c r="CGO1183" s="1582"/>
      <c r="CGP1183" s="1582"/>
      <c r="CGQ1183" s="1582"/>
      <c r="CGR1183" s="1582"/>
      <c r="CGS1183" s="1582"/>
      <c r="CGT1183" s="1582"/>
      <c r="CGU1183" s="1582"/>
      <c r="CGV1183" s="1582"/>
      <c r="CGW1183" s="1582"/>
      <c r="CGX1183" s="1582"/>
      <c r="CGY1183" s="1582"/>
      <c r="CGZ1183" s="1582"/>
      <c r="CHA1183" s="1582"/>
      <c r="CHB1183" s="1582"/>
      <c r="CHC1183" s="1582"/>
      <c r="CHD1183" s="1582"/>
      <c r="CHE1183" s="1582"/>
      <c r="CHF1183" s="1582"/>
      <c r="CHG1183" s="1582"/>
      <c r="CHH1183" s="1582"/>
      <c r="CHI1183" s="1582"/>
      <c r="CHJ1183" s="1582"/>
      <c r="CHK1183" s="1582"/>
      <c r="CHL1183" s="1582"/>
      <c r="CHM1183" s="1582"/>
      <c r="CHN1183" s="1582"/>
      <c r="CHO1183" s="1582"/>
      <c r="CHP1183" s="1582"/>
      <c r="CHQ1183" s="1582"/>
      <c r="CHR1183" s="1582"/>
      <c r="CHS1183" s="1582"/>
      <c r="CHT1183" s="1582"/>
      <c r="CHU1183" s="1582"/>
      <c r="CHV1183" s="1582"/>
      <c r="CHW1183" s="1582"/>
      <c r="CHX1183" s="1582"/>
      <c r="CHY1183" s="1582"/>
      <c r="CHZ1183" s="1582"/>
      <c r="CIA1183" s="1582"/>
      <c r="CIB1183" s="1582"/>
      <c r="CIC1183" s="1582"/>
      <c r="CID1183" s="1582"/>
      <c r="CIE1183" s="1582"/>
      <c r="CIF1183" s="1582"/>
      <c r="CIG1183" s="1582"/>
      <c r="CIH1183" s="1582"/>
      <c r="CII1183" s="1582"/>
      <c r="CIJ1183" s="1582"/>
      <c r="CIK1183" s="1582"/>
      <c r="CIL1183" s="1582"/>
      <c r="CIM1183" s="1582"/>
      <c r="CIN1183" s="1582"/>
      <c r="CIO1183" s="1582"/>
      <c r="CIP1183" s="1582"/>
      <c r="CIQ1183" s="1582"/>
      <c r="CIR1183" s="1582"/>
      <c r="CIS1183" s="1582"/>
      <c r="CIT1183" s="1582"/>
      <c r="CIU1183" s="1582"/>
      <c r="CIV1183" s="1582"/>
      <c r="CIW1183" s="1582"/>
      <c r="CIX1183" s="1582"/>
      <c r="CIY1183" s="1582"/>
      <c r="CIZ1183" s="1582"/>
      <c r="CJA1183" s="1582"/>
      <c r="CJB1183" s="1582"/>
      <c r="CJC1183" s="1582"/>
      <c r="CJD1183" s="1582"/>
      <c r="CJE1183" s="1582"/>
      <c r="CJF1183" s="1582"/>
      <c r="CJG1183" s="1582"/>
      <c r="CJH1183" s="1582"/>
      <c r="CJI1183" s="1582"/>
      <c r="CJJ1183" s="1582"/>
      <c r="CJK1183" s="1582"/>
      <c r="CJL1183" s="1582"/>
      <c r="CJM1183" s="1582"/>
      <c r="CJN1183" s="1582"/>
      <c r="CJO1183" s="1582"/>
      <c r="CJP1183" s="1582"/>
      <c r="CJQ1183" s="1582"/>
      <c r="CJR1183" s="1582"/>
      <c r="CJS1183" s="1582"/>
      <c r="CJT1183" s="1582"/>
      <c r="CJU1183" s="1582"/>
      <c r="CJV1183" s="1582"/>
      <c r="CJW1183" s="1582"/>
      <c r="CJX1183" s="1582"/>
      <c r="CJY1183" s="1582"/>
      <c r="CJZ1183" s="1582"/>
      <c r="CKA1183" s="1582"/>
      <c r="CKB1183" s="1582"/>
      <c r="CKC1183" s="1582"/>
      <c r="CKD1183" s="1582"/>
      <c r="CKE1183" s="1582"/>
      <c r="CKF1183" s="1582"/>
      <c r="CKG1183" s="1582"/>
      <c r="CKH1183" s="1582"/>
      <c r="CKI1183" s="1582"/>
      <c r="CKJ1183" s="1582"/>
      <c r="CKK1183" s="1582"/>
      <c r="CKL1183" s="1582"/>
      <c r="CKM1183" s="1582"/>
      <c r="CKN1183" s="1582"/>
      <c r="CKO1183" s="1582"/>
      <c r="CKP1183" s="1582"/>
      <c r="CKQ1183" s="1582"/>
      <c r="CKR1183" s="1582"/>
      <c r="CKS1183" s="1582"/>
      <c r="CKT1183" s="1582"/>
      <c r="CKU1183" s="1582"/>
      <c r="CKV1183" s="1582"/>
      <c r="CKW1183" s="1582"/>
      <c r="CKX1183" s="1582"/>
      <c r="CKY1183" s="1582"/>
      <c r="CKZ1183" s="1582"/>
      <c r="CLA1183" s="1582"/>
      <c r="CLB1183" s="1582"/>
      <c r="CLC1183" s="1582"/>
      <c r="CLD1183" s="1582"/>
      <c r="CLE1183" s="1582"/>
      <c r="CLF1183" s="1582"/>
      <c r="CLG1183" s="1582"/>
      <c r="CLH1183" s="1582"/>
      <c r="CLI1183" s="1582"/>
      <c r="CLJ1183" s="1582"/>
      <c r="CLK1183" s="1582"/>
      <c r="CLL1183" s="1582"/>
      <c r="CLM1183" s="1582"/>
      <c r="CLN1183" s="1582"/>
      <c r="CLO1183" s="1582"/>
      <c r="CLP1183" s="1582"/>
      <c r="CLQ1183" s="1582"/>
      <c r="CLR1183" s="1582"/>
      <c r="CLS1183" s="1582"/>
      <c r="CLT1183" s="1582"/>
      <c r="CLU1183" s="1582"/>
      <c r="CLV1183" s="1582"/>
      <c r="CLW1183" s="1582"/>
      <c r="CLX1183" s="1582"/>
      <c r="CLY1183" s="1582"/>
      <c r="CLZ1183" s="1582"/>
      <c r="CMA1183" s="1582"/>
      <c r="CMB1183" s="1582"/>
      <c r="CMC1183" s="1582"/>
      <c r="CMD1183" s="1582"/>
      <c r="CME1183" s="1582"/>
      <c r="CMF1183" s="1582"/>
      <c r="CMG1183" s="1582"/>
      <c r="CMH1183" s="1582"/>
      <c r="CMI1183" s="1582"/>
      <c r="CMJ1183" s="1582"/>
      <c r="CMK1183" s="1582"/>
      <c r="CML1183" s="1582"/>
      <c r="CMM1183" s="1582"/>
      <c r="CMN1183" s="1582"/>
      <c r="CMO1183" s="1582"/>
      <c r="CMP1183" s="1582"/>
      <c r="CMQ1183" s="1582"/>
      <c r="CMR1183" s="1582"/>
      <c r="CMS1183" s="1582"/>
      <c r="CMT1183" s="1582"/>
      <c r="CMU1183" s="1582"/>
      <c r="CMV1183" s="1582"/>
      <c r="CMW1183" s="1582"/>
      <c r="CMX1183" s="1582"/>
      <c r="CMY1183" s="1582"/>
      <c r="CMZ1183" s="1582"/>
      <c r="CNA1183" s="1582"/>
      <c r="CNB1183" s="1582"/>
      <c r="CNC1183" s="1582"/>
      <c r="CND1183" s="1582"/>
      <c r="CNE1183" s="1582"/>
      <c r="CNF1183" s="1582"/>
      <c r="CNG1183" s="1582"/>
      <c r="CNH1183" s="1582"/>
      <c r="CNI1183" s="1582"/>
      <c r="CNJ1183" s="1582"/>
      <c r="CNK1183" s="1582"/>
      <c r="CNL1183" s="1582"/>
      <c r="CNM1183" s="1582"/>
      <c r="CNN1183" s="1582"/>
      <c r="CNO1183" s="1582"/>
      <c r="CNP1183" s="1582"/>
      <c r="CNQ1183" s="1582"/>
      <c r="CNR1183" s="1582"/>
      <c r="CNS1183" s="1582"/>
      <c r="CNT1183" s="1582"/>
      <c r="CNU1183" s="1582"/>
      <c r="CNV1183" s="1582"/>
      <c r="CNW1183" s="1582"/>
      <c r="CNX1183" s="1582"/>
      <c r="CNY1183" s="1582"/>
      <c r="CNZ1183" s="1582"/>
      <c r="COA1183" s="1582"/>
      <c r="COB1183" s="1582"/>
      <c r="COC1183" s="1582"/>
      <c r="COD1183" s="1582"/>
      <c r="COE1183" s="1582"/>
      <c r="COF1183" s="1582"/>
      <c r="COG1183" s="1582"/>
      <c r="COH1183" s="1582"/>
      <c r="COI1183" s="1582"/>
      <c r="COJ1183" s="1582"/>
      <c r="COK1183" s="1582"/>
      <c r="COL1183" s="1582"/>
      <c r="COM1183" s="1582"/>
      <c r="CON1183" s="1582"/>
      <c r="COO1183" s="1582"/>
      <c r="COP1183" s="1582"/>
      <c r="COQ1183" s="1582"/>
      <c r="COR1183" s="1582"/>
      <c r="COS1183" s="1582"/>
      <c r="COT1183" s="1582"/>
      <c r="COU1183" s="1582"/>
      <c r="COV1183" s="1582"/>
      <c r="COW1183" s="1582"/>
      <c r="COX1183" s="1582"/>
      <c r="COY1183" s="1582"/>
      <c r="COZ1183" s="1582"/>
      <c r="CPA1183" s="1582"/>
      <c r="CPB1183" s="1582"/>
      <c r="CPC1183" s="1582"/>
      <c r="CPD1183" s="1582"/>
      <c r="CPE1183" s="1582"/>
      <c r="CPF1183" s="1582"/>
      <c r="CPG1183" s="1582"/>
      <c r="CPH1183" s="1582"/>
      <c r="CPI1183" s="1582"/>
      <c r="CPJ1183" s="1582"/>
      <c r="CPK1183" s="1582"/>
      <c r="CPL1183" s="1582"/>
      <c r="CPM1183" s="1582"/>
      <c r="CPN1183" s="1582"/>
      <c r="CPO1183" s="1582"/>
      <c r="CPP1183" s="1582"/>
      <c r="CPQ1183" s="1582"/>
      <c r="CPR1183" s="1582"/>
      <c r="CPS1183" s="1582"/>
      <c r="CPT1183" s="1582"/>
      <c r="CPU1183" s="1582"/>
      <c r="CPV1183" s="1582"/>
      <c r="CPW1183" s="1582"/>
      <c r="CPX1183" s="1582"/>
      <c r="CPY1183" s="1582"/>
      <c r="CPZ1183" s="1582"/>
      <c r="CQA1183" s="1582"/>
      <c r="CQB1183" s="1582"/>
      <c r="CQC1183" s="1582"/>
      <c r="CQD1183" s="1582"/>
      <c r="CQE1183" s="1582"/>
      <c r="CQF1183" s="1582"/>
      <c r="CQG1183" s="1582"/>
      <c r="CQH1183" s="1582"/>
      <c r="CQI1183" s="1582"/>
      <c r="CQJ1183" s="1582"/>
      <c r="CQK1183" s="1582"/>
      <c r="CQL1183" s="1582"/>
      <c r="CQM1183" s="1582"/>
      <c r="CQN1183" s="1582"/>
      <c r="CQO1183" s="1582"/>
      <c r="CQP1183" s="1582"/>
      <c r="CQQ1183" s="1582"/>
      <c r="CQR1183" s="1582"/>
      <c r="CQS1183" s="1582"/>
      <c r="CQT1183" s="1582"/>
      <c r="CQU1183" s="1582"/>
      <c r="CQV1183" s="1582"/>
      <c r="CQW1183" s="1582"/>
      <c r="CQX1183" s="1582"/>
      <c r="CQY1183" s="1582"/>
      <c r="CQZ1183" s="1582"/>
      <c r="CRA1183" s="1582"/>
      <c r="CRB1183" s="1582"/>
      <c r="CRC1183" s="1582"/>
      <c r="CRD1183" s="1582"/>
      <c r="CRE1183" s="1582"/>
      <c r="CRF1183" s="1582"/>
      <c r="CRG1183" s="1582"/>
      <c r="CRH1183" s="1582"/>
      <c r="CRI1183" s="1582"/>
      <c r="CRJ1183" s="1582"/>
      <c r="CRK1183" s="1582"/>
      <c r="CRL1183" s="1582"/>
      <c r="CRM1183" s="1582"/>
      <c r="CRN1183" s="1582"/>
      <c r="CRO1183" s="1582"/>
      <c r="CRP1183" s="1582"/>
      <c r="CRQ1183" s="1582"/>
      <c r="CRR1183" s="1582"/>
      <c r="CRS1183" s="1582"/>
      <c r="CRT1183" s="1582"/>
      <c r="CRU1183" s="1582"/>
      <c r="CRV1183" s="1582"/>
      <c r="CRW1183" s="1582"/>
      <c r="CRX1183" s="1582"/>
      <c r="CRY1183" s="1582"/>
      <c r="CRZ1183" s="1582"/>
      <c r="CSA1183" s="1582"/>
      <c r="CSB1183" s="1582"/>
      <c r="CSC1183" s="1582"/>
      <c r="CSD1183" s="1582"/>
      <c r="CSE1183" s="1582"/>
      <c r="CSF1183" s="1582"/>
      <c r="CSG1183" s="1582"/>
      <c r="CSH1183" s="1582"/>
      <c r="CSI1183" s="1582"/>
      <c r="CSJ1183" s="1582"/>
      <c r="CSK1183" s="1582"/>
      <c r="CSL1183" s="1582"/>
      <c r="CSM1183" s="1582"/>
      <c r="CSN1183" s="1582"/>
      <c r="CSO1183" s="1582"/>
      <c r="CSP1183" s="1582"/>
      <c r="CSQ1183" s="1582"/>
      <c r="CSR1183" s="1582"/>
      <c r="CSS1183" s="1582"/>
      <c r="CST1183" s="1582"/>
      <c r="CSU1183" s="1582"/>
      <c r="CSV1183" s="1582"/>
      <c r="CSW1183" s="1582"/>
      <c r="CSX1183" s="1582"/>
      <c r="CSY1183" s="1582"/>
      <c r="CSZ1183" s="1582"/>
      <c r="CTA1183" s="1582"/>
      <c r="CTB1183" s="1582"/>
      <c r="CTC1183" s="1582"/>
      <c r="CTD1183" s="1582"/>
      <c r="CTE1183" s="1582"/>
      <c r="CTF1183" s="1582"/>
      <c r="CTG1183" s="1582"/>
      <c r="CTH1183" s="1582"/>
      <c r="CTI1183" s="1582"/>
      <c r="CTJ1183" s="1582"/>
      <c r="CTK1183" s="1582"/>
      <c r="CTL1183" s="1582"/>
      <c r="CTM1183" s="1582"/>
      <c r="CTN1183" s="1582"/>
      <c r="CTO1183" s="1582"/>
      <c r="CTP1183" s="1582"/>
      <c r="CTQ1183" s="1582"/>
      <c r="CTR1183" s="1582"/>
      <c r="CTS1183" s="1582"/>
      <c r="CTT1183" s="1582"/>
      <c r="CTU1183" s="1582"/>
      <c r="CTV1183" s="1582"/>
      <c r="CTW1183" s="1582"/>
      <c r="CTX1183" s="1582"/>
      <c r="CTY1183" s="1582"/>
      <c r="CTZ1183" s="1582"/>
      <c r="CUA1183" s="1582"/>
      <c r="CUB1183" s="1582"/>
      <c r="CUC1183" s="1582"/>
      <c r="CUD1183" s="1582"/>
      <c r="CUE1183" s="1582"/>
      <c r="CUF1183" s="1582"/>
      <c r="CUG1183" s="1582"/>
      <c r="CUH1183" s="1582"/>
      <c r="CUI1183" s="1582"/>
      <c r="CUJ1183" s="1582"/>
      <c r="CUK1183" s="1582"/>
      <c r="CUL1183" s="1582"/>
      <c r="CUM1183" s="1582"/>
      <c r="CUN1183" s="1582"/>
      <c r="CUO1183" s="1582"/>
      <c r="CUP1183" s="1582"/>
      <c r="CUQ1183" s="1582"/>
      <c r="CUR1183" s="1582"/>
      <c r="CUS1183" s="1582"/>
      <c r="CUT1183" s="1582"/>
      <c r="CUU1183" s="1582"/>
      <c r="CUV1183" s="1582"/>
      <c r="CUW1183" s="1582"/>
      <c r="CUX1183" s="1582"/>
      <c r="CUY1183" s="1582"/>
      <c r="CUZ1183" s="1582"/>
      <c r="CVA1183" s="1582"/>
      <c r="CVB1183" s="1582"/>
      <c r="CVC1183" s="1582"/>
      <c r="CVD1183" s="1582"/>
      <c r="CVE1183" s="1582"/>
      <c r="CVF1183" s="1582"/>
      <c r="CVG1183" s="1582"/>
      <c r="CVH1183" s="1582"/>
      <c r="CVI1183" s="1582"/>
      <c r="CVJ1183" s="1582"/>
      <c r="CVK1183" s="1582"/>
      <c r="CVL1183" s="1582"/>
      <c r="CVM1183" s="1582"/>
      <c r="CVN1183" s="1582"/>
      <c r="CVO1183" s="1582"/>
      <c r="CVP1183" s="1582"/>
      <c r="CVQ1183" s="1582"/>
      <c r="CVR1183" s="1582"/>
      <c r="CVS1183" s="1582"/>
      <c r="CVT1183" s="1582"/>
      <c r="CVU1183" s="1582"/>
      <c r="CVV1183" s="1582"/>
      <c r="CVW1183" s="1582"/>
      <c r="CVX1183" s="1582"/>
      <c r="CVY1183" s="1582"/>
      <c r="CVZ1183" s="1582"/>
      <c r="CWA1183" s="1582"/>
      <c r="CWB1183" s="1582"/>
      <c r="CWC1183" s="1582"/>
      <c r="CWD1183" s="1582"/>
      <c r="CWE1183" s="1582"/>
      <c r="CWF1183" s="1582"/>
      <c r="CWG1183" s="1582"/>
      <c r="CWH1183" s="1582"/>
      <c r="CWI1183" s="1582"/>
      <c r="CWJ1183" s="1582"/>
      <c r="CWK1183" s="1582"/>
      <c r="CWL1183" s="1582"/>
      <c r="CWM1183" s="1582"/>
      <c r="CWN1183" s="1582"/>
      <c r="CWO1183" s="1582"/>
      <c r="CWP1183" s="1582"/>
      <c r="CWQ1183" s="1582"/>
      <c r="CWR1183" s="1582"/>
      <c r="CWS1183" s="1582"/>
      <c r="CWT1183" s="1582"/>
      <c r="CWU1183" s="1582"/>
      <c r="CWV1183" s="1582"/>
      <c r="CWW1183" s="1582"/>
      <c r="CWX1183" s="1582"/>
      <c r="CWY1183" s="1582"/>
      <c r="CWZ1183" s="1582"/>
      <c r="CXA1183" s="1582"/>
      <c r="CXB1183" s="1582"/>
      <c r="CXC1183" s="1582"/>
      <c r="CXD1183" s="1582"/>
      <c r="CXE1183" s="1582"/>
      <c r="CXF1183" s="1582"/>
      <c r="CXG1183" s="1582"/>
      <c r="CXH1183" s="1582"/>
      <c r="CXI1183" s="1582"/>
      <c r="CXJ1183" s="1582"/>
      <c r="CXK1183" s="1582"/>
      <c r="CXL1183" s="1582"/>
      <c r="CXM1183" s="1582"/>
      <c r="CXN1183" s="1582"/>
      <c r="CXO1183" s="1582"/>
      <c r="CXP1183" s="1582"/>
      <c r="CXQ1183" s="1582"/>
      <c r="CXR1183" s="1582"/>
      <c r="CXS1183" s="1582"/>
      <c r="CXT1183" s="1582"/>
      <c r="CXU1183" s="1582"/>
      <c r="CXV1183" s="1582"/>
      <c r="CXW1183" s="1582"/>
      <c r="CXX1183" s="1582"/>
      <c r="CXY1183" s="1582"/>
      <c r="CXZ1183" s="1582"/>
      <c r="CYA1183" s="1582"/>
      <c r="CYB1183" s="1582"/>
      <c r="CYC1183" s="1582"/>
      <c r="CYD1183" s="1582"/>
      <c r="CYE1183" s="1582"/>
      <c r="CYF1183" s="1582"/>
      <c r="CYG1183" s="1582"/>
      <c r="CYH1183" s="1582"/>
      <c r="CYI1183" s="1582"/>
      <c r="CYJ1183" s="1582"/>
      <c r="CYK1183" s="1582"/>
      <c r="CYL1183" s="1582"/>
      <c r="CYM1183" s="1582"/>
      <c r="CYN1183" s="1582"/>
      <c r="CYO1183" s="1582"/>
      <c r="CYP1183" s="1582"/>
      <c r="CYQ1183" s="1582"/>
      <c r="CYR1183" s="1582"/>
      <c r="CYS1183" s="1582"/>
      <c r="CYT1183" s="1582"/>
      <c r="CYU1183" s="1582"/>
      <c r="CYV1183" s="1582"/>
      <c r="CYW1183" s="1582"/>
      <c r="CYX1183" s="1582"/>
      <c r="CYY1183" s="1582"/>
      <c r="CYZ1183" s="1582"/>
      <c r="CZA1183" s="1582"/>
      <c r="CZB1183" s="1582"/>
      <c r="CZC1183" s="1582"/>
      <c r="CZD1183" s="1582"/>
      <c r="CZE1183" s="1582"/>
      <c r="CZF1183" s="1582"/>
      <c r="CZG1183" s="1582"/>
      <c r="CZH1183" s="1582"/>
      <c r="CZI1183" s="1582"/>
      <c r="CZJ1183" s="1582"/>
      <c r="CZK1183" s="1582"/>
      <c r="CZL1183" s="1582"/>
      <c r="CZM1183" s="1582"/>
      <c r="CZN1183" s="1582"/>
      <c r="CZO1183" s="1582"/>
      <c r="CZP1183" s="1582"/>
      <c r="CZQ1183" s="1582"/>
      <c r="CZR1183" s="1582"/>
      <c r="CZS1183" s="1582"/>
      <c r="CZT1183" s="1582"/>
      <c r="CZU1183" s="1582"/>
      <c r="CZV1183" s="1582"/>
      <c r="CZW1183" s="1582"/>
      <c r="CZX1183" s="1582"/>
      <c r="CZY1183" s="1582"/>
      <c r="CZZ1183" s="1582"/>
      <c r="DAA1183" s="1582"/>
      <c r="DAB1183" s="1582"/>
      <c r="DAC1183" s="1582"/>
      <c r="DAD1183" s="1582"/>
      <c r="DAE1183" s="1582"/>
      <c r="DAF1183" s="1582"/>
      <c r="DAG1183" s="1582"/>
      <c r="DAH1183" s="1582"/>
      <c r="DAI1183" s="1582"/>
      <c r="DAJ1183" s="1582"/>
      <c r="DAK1183" s="1582"/>
      <c r="DAL1183" s="1582"/>
      <c r="DAM1183" s="1582"/>
      <c r="DAN1183" s="1582"/>
      <c r="DAO1183" s="1582"/>
      <c r="DAP1183" s="1582"/>
      <c r="DAQ1183" s="1582"/>
      <c r="DAR1183" s="1582"/>
      <c r="DAS1183" s="1582"/>
      <c r="DAT1183" s="1582"/>
      <c r="DAU1183" s="1582"/>
      <c r="DAV1183" s="1582"/>
      <c r="DAW1183" s="1582"/>
      <c r="DAX1183" s="1582"/>
      <c r="DAY1183" s="1582"/>
      <c r="DAZ1183" s="1582"/>
      <c r="DBA1183" s="1582"/>
      <c r="DBB1183" s="1582"/>
      <c r="DBC1183" s="1582"/>
      <c r="DBD1183" s="1582"/>
      <c r="DBE1183" s="1582"/>
      <c r="DBF1183" s="1582"/>
      <c r="DBG1183" s="1582"/>
      <c r="DBH1183" s="1582"/>
      <c r="DBI1183" s="1582"/>
      <c r="DBJ1183" s="1582"/>
      <c r="DBK1183" s="1582"/>
      <c r="DBL1183" s="1582"/>
      <c r="DBM1183" s="1582"/>
      <c r="DBN1183" s="1582"/>
      <c r="DBO1183" s="1582"/>
      <c r="DBP1183" s="1582"/>
      <c r="DBQ1183" s="1582"/>
      <c r="DBR1183" s="1582"/>
      <c r="DBS1183" s="1582"/>
      <c r="DBT1183" s="1582"/>
      <c r="DBU1183" s="1582"/>
      <c r="DBV1183" s="1582"/>
      <c r="DBW1183" s="1582"/>
      <c r="DBX1183" s="1582"/>
      <c r="DBY1183" s="1582"/>
      <c r="DBZ1183" s="1582"/>
      <c r="DCA1183" s="1582"/>
      <c r="DCB1183" s="1582"/>
      <c r="DCC1183" s="1582"/>
      <c r="DCD1183" s="1582"/>
      <c r="DCE1183" s="1582"/>
      <c r="DCF1183" s="1582"/>
      <c r="DCG1183" s="1582"/>
      <c r="DCH1183" s="1582"/>
      <c r="DCI1183" s="1582"/>
      <c r="DCJ1183" s="1582"/>
      <c r="DCK1183" s="1582"/>
      <c r="DCL1183" s="1582"/>
      <c r="DCM1183" s="1582"/>
      <c r="DCN1183" s="1582"/>
      <c r="DCO1183" s="1582"/>
      <c r="DCP1183" s="1582"/>
      <c r="DCQ1183" s="1582"/>
      <c r="DCR1183" s="1582"/>
      <c r="DCS1183" s="1582"/>
      <c r="DCT1183" s="1582"/>
      <c r="DCU1183" s="1582"/>
      <c r="DCV1183" s="1582"/>
      <c r="DCW1183" s="1582"/>
      <c r="DCX1183" s="1582"/>
      <c r="DCY1183" s="1582"/>
      <c r="DCZ1183" s="1582"/>
      <c r="DDA1183" s="1582"/>
      <c r="DDB1183" s="1582"/>
      <c r="DDC1183" s="1582"/>
      <c r="DDD1183" s="1582"/>
      <c r="DDE1183" s="1582"/>
      <c r="DDF1183" s="1582"/>
      <c r="DDG1183" s="1582"/>
      <c r="DDH1183" s="1582"/>
      <c r="DDI1183" s="1582"/>
      <c r="DDJ1183" s="1582"/>
      <c r="DDK1183" s="1582"/>
      <c r="DDL1183" s="1582"/>
      <c r="DDM1183" s="1582"/>
      <c r="DDN1183" s="1582"/>
      <c r="DDO1183" s="1582"/>
      <c r="DDP1183" s="1582"/>
      <c r="DDQ1183" s="1582"/>
      <c r="DDR1183" s="1582"/>
      <c r="DDS1183" s="1582"/>
      <c r="DDT1183" s="1582"/>
      <c r="DDU1183" s="1582"/>
      <c r="DDV1183" s="1582"/>
      <c r="DDW1183" s="1582"/>
      <c r="DDX1183" s="1582"/>
      <c r="DDY1183" s="1582"/>
      <c r="DDZ1183" s="1582"/>
      <c r="DEA1183" s="1582"/>
      <c r="DEB1183" s="1582"/>
      <c r="DEC1183" s="1582"/>
      <c r="DED1183" s="1582"/>
      <c r="DEE1183" s="1582"/>
      <c r="DEF1183" s="1582"/>
      <c r="DEG1183" s="1582"/>
      <c r="DEH1183" s="1582"/>
      <c r="DEI1183" s="1582"/>
      <c r="DEJ1183" s="1582"/>
      <c r="DEK1183" s="1582"/>
      <c r="DEL1183" s="1582"/>
      <c r="DEM1183" s="1582"/>
      <c r="DEN1183" s="1582"/>
      <c r="DEO1183" s="1582"/>
      <c r="DEP1183" s="1582"/>
      <c r="DEQ1183" s="1582"/>
      <c r="DER1183" s="1582"/>
      <c r="DES1183" s="1582"/>
      <c r="DET1183" s="1582"/>
      <c r="DEU1183" s="1582"/>
      <c r="DEV1183" s="1582"/>
      <c r="DEW1183" s="1582"/>
      <c r="DEX1183" s="1582"/>
      <c r="DEY1183" s="1582"/>
      <c r="DEZ1183" s="1582"/>
      <c r="DFA1183" s="1582"/>
      <c r="DFB1183" s="1582"/>
      <c r="DFC1183" s="1582"/>
      <c r="DFD1183" s="1582"/>
      <c r="DFE1183" s="1582"/>
      <c r="DFF1183" s="1582"/>
      <c r="DFG1183" s="1582"/>
      <c r="DFH1183" s="1582"/>
      <c r="DFI1183" s="1582"/>
      <c r="DFJ1183" s="1582"/>
      <c r="DFK1183" s="1582"/>
      <c r="DFL1183" s="1582"/>
      <c r="DFM1183" s="1582"/>
      <c r="DFN1183" s="1582"/>
      <c r="DFO1183" s="1582"/>
      <c r="DFP1183" s="1582"/>
      <c r="DFQ1183" s="1582"/>
      <c r="DFR1183" s="1582"/>
      <c r="DFS1183" s="1582"/>
      <c r="DFT1183" s="1582"/>
      <c r="DFU1183" s="1582"/>
      <c r="DFV1183" s="1582"/>
      <c r="DFW1183" s="1582"/>
      <c r="DFX1183" s="1582"/>
      <c r="DFY1183" s="1582"/>
      <c r="DFZ1183" s="1582"/>
      <c r="DGA1183" s="1582"/>
      <c r="DGB1183" s="1582"/>
      <c r="DGC1183" s="1582"/>
      <c r="DGD1183" s="1582"/>
      <c r="DGE1183" s="1582"/>
      <c r="DGF1183" s="1582"/>
      <c r="DGG1183" s="1582"/>
      <c r="DGH1183" s="1582"/>
      <c r="DGI1183" s="1582"/>
      <c r="DGJ1183" s="1582"/>
      <c r="DGK1183" s="1582"/>
      <c r="DGL1183" s="1582"/>
      <c r="DGM1183" s="1582"/>
      <c r="DGN1183" s="1582"/>
      <c r="DGO1183" s="1582"/>
      <c r="DGP1183" s="1582"/>
      <c r="DGQ1183" s="1582"/>
      <c r="DGR1183" s="1582"/>
      <c r="DGS1183" s="1582"/>
      <c r="DGT1183" s="1582"/>
      <c r="DGU1183" s="1582"/>
      <c r="DGV1183" s="1582"/>
      <c r="DGW1183" s="1582"/>
      <c r="DGX1183" s="1582"/>
      <c r="DGY1183" s="1582"/>
      <c r="DGZ1183" s="1582"/>
      <c r="DHA1183" s="1582"/>
      <c r="DHB1183" s="1582"/>
      <c r="DHC1183" s="1582"/>
      <c r="DHD1183" s="1582"/>
      <c r="DHE1183" s="1582"/>
      <c r="DHF1183" s="1582"/>
      <c r="DHG1183" s="1582"/>
      <c r="DHH1183" s="1582"/>
      <c r="DHI1183" s="1582"/>
      <c r="DHJ1183" s="1582"/>
      <c r="DHK1183" s="1582"/>
      <c r="DHL1183" s="1582"/>
      <c r="DHM1183" s="1582"/>
      <c r="DHN1183" s="1582"/>
      <c r="DHO1183" s="1582"/>
      <c r="DHP1183" s="1582"/>
      <c r="DHQ1183" s="1582"/>
      <c r="DHR1183" s="1582"/>
      <c r="DHS1183" s="1582"/>
      <c r="DHT1183" s="1582"/>
      <c r="DHU1183" s="1582"/>
      <c r="DHV1183" s="1582"/>
      <c r="DHW1183" s="1582"/>
      <c r="DHX1183" s="1582"/>
      <c r="DHY1183" s="1582"/>
      <c r="DHZ1183" s="1582"/>
      <c r="DIA1183" s="1582"/>
      <c r="DIB1183" s="1582"/>
      <c r="DIC1183" s="1582"/>
      <c r="DID1183" s="1582"/>
      <c r="DIE1183" s="1582"/>
      <c r="DIF1183" s="1582"/>
      <c r="DIG1183" s="1582"/>
      <c r="DIH1183" s="1582"/>
      <c r="DII1183" s="1582"/>
      <c r="DIJ1183" s="1582"/>
      <c r="DIK1183" s="1582"/>
      <c r="DIL1183" s="1582"/>
      <c r="DIM1183" s="1582"/>
      <c r="DIN1183" s="1582"/>
      <c r="DIO1183" s="1582"/>
      <c r="DIP1183" s="1582"/>
      <c r="DIQ1183" s="1582"/>
      <c r="DIR1183" s="1582"/>
      <c r="DIS1183" s="1582"/>
      <c r="DIT1183" s="1582"/>
      <c r="DIU1183" s="1582"/>
      <c r="DIV1183" s="1582"/>
      <c r="DIW1183" s="1582"/>
      <c r="DIX1183" s="1582"/>
      <c r="DIY1183" s="1582"/>
      <c r="DIZ1183" s="1582"/>
      <c r="DJA1183" s="1582"/>
      <c r="DJB1183" s="1582"/>
      <c r="DJC1183" s="1582"/>
      <c r="DJD1183" s="1582"/>
      <c r="DJE1183" s="1582"/>
      <c r="DJF1183" s="1582"/>
      <c r="DJG1183" s="1582"/>
      <c r="DJH1183" s="1582"/>
      <c r="DJI1183" s="1582"/>
      <c r="DJJ1183" s="1582"/>
      <c r="DJK1183" s="1582"/>
      <c r="DJL1183" s="1582"/>
      <c r="DJM1183" s="1582"/>
      <c r="DJN1183" s="1582"/>
      <c r="DJO1183" s="1582"/>
      <c r="DJP1183" s="1582"/>
      <c r="DJQ1183" s="1582"/>
      <c r="DJR1183" s="1582"/>
      <c r="DJS1183" s="1582"/>
      <c r="DJT1183" s="1582"/>
      <c r="DJU1183" s="1582"/>
      <c r="DJV1183" s="1582"/>
      <c r="DJW1183" s="1582"/>
      <c r="DJX1183" s="1582"/>
      <c r="DJY1183" s="1582"/>
      <c r="DJZ1183" s="1582"/>
      <c r="DKA1183" s="1582"/>
      <c r="DKB1183" s="1582"/>
      <c r="DKC1183" s="1582"/>
      <c r="DKD1183" s="1582"/>
      <c r="DKE1183" s="1582"/>
      <c r="DKF1183" s="1582"/>
      <c r="DKG1183" s="1582"/>
      <c r="DKH1183" s="1582"/>
      <c r="DKI1183" s="1582"/>
      <c r="DKJ1183" s="1582"/>
      <c r="DKK1183" s="1582"/>
      <c r="DKL1183" s="1582"/>
      <c r="DKM1183" s="1582"/>
      <c r="DKN1183" s="1582"/>
      <c r="DKO1183" s="1582"/>
      <c r="DKP1183" s="1582"/>
      <c r="DKQ1183" s="1582"/>
      <c r="DKR1183" s="1582"/>
      <c r="DKS1183" s="1582"/>
      <c r="DKT1183" s="1582"/>
      <c r="DKU1183" s="1582"/>
      <c r="DKV1183" s="1582"/>
      <c r="DKW1183" s="1582"/>
      <c r="DKX1183" s="1582"/>
      <c r="DKY1183" s="1582"/>
      <c r="DKZ1183" s="1582"/>
      <c r="DLA1183" s="1582"/>
      <c r="DLB1183" s="1582"/>
      <c r="DLC1183" s="1582"/>
      <c r="DLD1183" s="1582"/>
      <c r="DLE1183" s="1582"/>
      <c r="DLF1183" s="1582"/>
      <c r="DLG1183" s="1582"/>
      <c r="DLH1183" s="1582"/>
      <c r="DLI1183" s="1582"/>
      <c r="DLJ1183" s="1582"/>
      <c r="DLK1183" s="1582"/>
      <c r="DLL1183" s="1582"/>
      <c r="DLM1183" s="1582"/>
      <c r="DLN1183" s="1582"/>
      <c r="DLO1183" s="1582"/>
      <c r="DLP1183" s="1582"/>
      <c r="DLQ1183" s="1582"/>
      <c r="DLR1183" s="1582"/>
      <c r="DLS1183" s="1582"/>
      <c r="DLT1183" s="1582"/>
      <c r="DLU1183" s="1582"/>
      <c r="DLV1183" s="1582"/>
      <c r="DLW1183" s="1582"/>
      <c r="DLX1183" s="1582"/>
      <c r="DLY1183" s="1582"/>
      <c r="DLZ1183" s="1582"/>
      <c r="DMA1183" s="1582"/>
      <c r="DMB1183" s="1582"/>
      <c r="DMC1183" s="1582"/>
      <c r="DMD1183" s="1582"/>
      <c r="DME1183" s="1582"/>
      <c r="DMF1183" s="1582"/>
      <c r="DMG1183" s="1582"/>
      <c r="DMH1183" s="1582"/>
      <c r="DMI1183" s="1582"/>
      <c r="DMJ1183" s="1582"/>
      <c r="DMK1183" s="1582"/>
      <c r="DML1183" s="1582"/>
      <c r="DMM1183" s="1582"/>
      <c r="DMN1183" s="1582"/>
      <c r="DMO1183" s="1582"/>
      <c r="DMP1183" s="1582"/>
      <c r="DMQ1183" s="1582"/>
      <c r="DMR1183" s="1582"/>
      <c r="DMS1183" s="1582"/>
      <c r="DMT1183" s="1582"/>
      <c r="DMU1183" s="1582"/>
      <c r="DMV1183" s="1582"/>
      <c r="DMW1183" s="1582"/>
      <c r="DMX1183" s="1582"/>
      <c r="DMY1183" s="1582"/>
      <c r="DMZ1183" s="1582"/>
      <c r="DNA1183" s="1582"/>
      <c r="DNB1183" s="1582"/>
      <c r="DNC1183" s="1582"/>
      <c r="DND1183" s="1582"/>
      <c r="DNE1183" s="1582"/>
      <c r="DNF1183" s="1582"/>
      <c r="DNG1183" s="1582"/>
      <c r="DNH1183" s="1582"/>
      <c r="DNI1183" s="1582"/>
      <c r="DNJ1183" s="1582"/>
      <c r="DNK1183" s="1582"/>
      <c r="DNL1183" s="1582"/>
      <c r="DNM1183" s="1582"/>
      <c r="DNN1183" s="1582"/>
      <c r="DNO1183" s="1582"/>
      <c r="DNP1183" s="1582"/>
      <c r="DNQ1183" s="1582"/>
      <c r="DNR1183" s="1582"/>
      <c r="DNS1183" s="1582"/>
      <c r="DNT1183" s="1582"/>
      <c r="DNU1183" s="1582"/>
      <c r="DNV1183" s="1582"/>
      <c r="DNW1183" s="1582"/>
      <c r="DNX1183" s="1582"/>
      <c r="DNY1183" s="1582"/>
      <c r="DNZ1183" s="1582"/>
      <c r="DOA1183" s="1582"/>
      <c r="DOB1183" s="1582"/>
      <c r="DOC1183" s="1582"/>
      <c r="DOD1183" s="1582"/>
      <c r="DOE1183" s="1582"/>
      <c r="DOF1183" s="1582"/>
      <c r="DOG1183" s="1582"/>
      <c r="DOH1183" s="1582"/>
      <c r="DOI1183" s="1582"/>
      <c r="DOJ1183" s="1582"/>
      <c r="DOK1183" s="1582"/>
      <c r="DOL1183" s="1582"/>
      <c r="DOM1183" s="1582"/>
      <c r="DON1183" s="1582"/>
      <c r="DOO1183" s="1582"/>
      <c r="DOP1183" s="1582"/>
      <c r="DOQ1183" s="1582"/>
      <c r="DOR1183" s="1582"/>
      <c r="DOS1183" s="1582"/>
      <c r="DOT1183" s="1582"/>
      <c r="DOU1183" s="1582"/>
      <c r="DOV1183" s="1582"/>
      <c r="DOW1183" s="1582"/>
      <c r="DOX1183" s="1582"/>
      <c r="DOY1183" s="1582"/>
      <c r="DOZ1183" s="1582"/>
      <c r="DPA1183" s="1582"/>
      <c r="DPB1183" s="1582"/>
      <c r="DPC1183" s="1582"/>
      <c r="DPD1183" s="1582"/>
      <c r="DPE1183" s="1582"/>
      <c r="DPF1183" s="1582"/>
      <c r="DPG1183" s="1582"/>
      <c r="DPH1183" s="1582"/>
      <c r="DPI1183" s="1582"/>
      <c r="DPJ1183" s="1582"/>
      <c r="DPK1183" s="1582"/>
      <c r="DPL1183" s="1582"/>
      <c r="DPM1183" s="1582"/>
      <c r="DPN1183" s="1582"/>
      <c r="DPO1183" s="1582"/>
      <c r="DPP1183" s="1582"/>
      <c r="DPQ1183" s="1582"/>
      <c r="DPR1183" s="1582"/>
      <c r="DPS1183" s="1582"/>
      <c r="DPT1183" s="1582"/>
      <c r="DPU1183" s="1582"/>
      <c r="DPV1183" s="1582"/>
      <c r="DPW1183" s="1582"/>
      <c r="DPX1183" s="1582"/>
      <c r="DPY1183" s="1582"/>
      <c r="DPZ1183" s="1582"/>
      <c r="DQA1183" s="1582"/>
      <c r="DQB1183" s="1582"/>
      <c r="DQC1183" s="1582"/>
      <c r="DQD1183" s="1582"/>
      <c r="DQE1183" s="1582"/>
      <c r="DQF1183" s="1582"/>
      <c r="DQG1183" s="1582"/>
      <c r="DQH1183" s="1582"/>
      <c r="DQI1183" s="1582"/>
      <c r="DQJ1183" s="1582"/>
      <c r="DQK1183" s="1582"/>
      <c r="DQL1183" s="1582"/>
      <c r="DQM1183" s="1582"/>
      <c r="DQN1183" s="1582"/>
      <c r="DQO1183" s="1582"/>
      <c r="DQP1183" s="1582"/>
      <c r="DQQ1183" s="1582"/>
      <c r="DQR1183" s="1582"/>
      <c r="DQS1183" s="1582"/>
      <c r="DQT1183" s="1582"/>
      <c r="DQU1183" s="1582"/>
      <c r="DQV1183" s="1582"/>
      <c r="DQW1183" s="1582"/>
      <c r="DQX1183" s="1582"/>
      <c r="DQY1183" s="1582"/>
      <c r="DQZ1183" s="1582"/>
      <c r="DRA1183" s="1582"/>
      <c r="DRB1183" s="1582"/>
      <c r="DRC1183" s="1582"/>
      <c r="DRD1183" s="1582"/>
      <c r="DRE1183" s="1582"/>
      <c r="DRF1183" s="1582"/>
      <c r="DRG1183" s="1582"/>
      <c r="DRH1183" s="1582"/>
      <c r="DRI1183" s="1582"/>
      <c r="DRJ1183" s="1582"/>
      <c r="DRK1183" s="1582"/>
      <c r="DRL1183" s="1582"/>
      <c r="DRM1183" s="1582"/>
      <c r="DRN1183" s="1582"/>
      <c r="DRO1183" s="1582"/>
      <c r="DRP1183" s="1582"/>
      <c r="DRQ1183" s="1582"/>
      <c r="DRR1183" s="1582"/>
      <c r="DRS1183" s="1582"/>
      <c r="DRT1183" s="1582"/>
      <c r="DRU1183" s="1582"/>
      <c r="DRV1183" s="1582"/>
      <c r="DRW1183" s="1582"/>
      <c r="DRX1183" s="1582"/>
      <c r="DRY1183" s="1582"/>
      <c r="DRZ1183" s="1582"/>
      <c r="DSA1183" s="1582"/>
      <c r="DSB1183" s="1582"/>
      <c r="DSC1183" s="1582"/>
      <c r="DSD1183" s="1582"/>
      <c r="DSE1183" s="1582"/>
      <c r="DSF1183" s="1582"/>
      <c r="DSG1183" s="1582"/>
      <c r="DSH1183" s="1582"/>
      <c r="DSI1183" s="1582"/>
      <c r="DSJ1183" s="1582"/>
      <c r="DSK1183" s="1582"/>
      <c r="DSL1183" s="1582"/>
      <c r="DSM1183" s="1582"/>
      <c r="DSN1183" s="1582"/>
      <c r="DSO1183" s="1582"/>
      <c r="DSP1183" s="1582"/>
      <c r="DSQ1183" s="1582"/>
      <c r="DSR1183" s="1582"/>
      <c r="DSS1183" s="1582"/>
      <c r="DST1183" s="1582"/>
      <c r="DSU1183" s="1582"/>
      <c r="DSV1183" s="1582"/>
      <c r="DSW1183" s="1582"/>
      <c r="DSX1183" s="1582"/>
      <c r="DSY1183" s="1582"/>
      <c r="DSZ1183" s="1582"/>
      <c r="DTA1183" s="1582"/>
      <c r="DTB1183" s="1582"/>
      <c r="DTC1183" s="1582"/>
      <c r="DTD1183" s="1582"/>
      <c r="DTE1183" s="1582"/>
      <c r="DTF1183" s="1582"/>
      <c r="DTG1183" s="1582"/>
      <c r="DTH1183" s="1582"/>
      <c r="DTI1183" s="1582"/>
      <c r="DTJ1183" s="1582"/>
      <c r="DTK1183" s="1582"/>
      <c r="DTL1183" s="1582"/>
      <c r="DTM1183" s="1582"/>
      <c r="DTN1183" s="1582"/>
      <c r="DTO1183" s="1582"/>
      <c r="DTP1183" s="1582"/>
      <c r="DTQ1183" s="1582"/>
      <c r="DTR1183" s="1582"/>
      <c r="DTS1183" s="1582"/>
      <c r="DTT1183" s="1582"/>
      <c r="DTU1183" s="1582"/>
      <c r="DTV1183" s="1582"/>
      <c r="DTW1183" s="1582"/>
      <c r="DTX1183" s="1582"/>
      <c r="DTY1183" s="1582"/>
      <c r="DTZ1183" s="1582"/>
      <c r="DUA1183" s="1582"/>
      <c r="DUB1183" s="1582"/>
      <c r="DUC1183" s="1582"/>
      <c r="DUD1183" s="1582"/>
      <c r="DUE1183" s="1582"/>
      <c r="DUF1183" s="1582"/>
      <c r="DUG1183" s="1582"/>
      <c r="DUH1183" s="1582"/>
      <c r="DUI1183" s="1582"/>
      <c r="DUJ1183" s="1582"/>
      <c r="DUK1183" s="1582"/>
      <c r="DUL1183" s="1582"/>
      <c r="DUM1183" s="1582"/>
      <c r="DUN1183" s="1582"/>
      <c r="DUO1183" s="1582"/>
      <c r="DUP1183" s="1582"/>
      <c r="DUQ1183" s="1582"/>
      <c r="DUR1183" s="1582"/>
      <c r="DUS1183" s="1582"/>
      <c r="DUT1183" s="1582"/>
      <c r="DUU1183" s="1582"/>
      <c r="DUV1183" s="1582"/>
      <c r="DUW1183" s="1582"/>
      <c r="DUX1183" s="1582"/>
      <c r="DUY1183" s="1582"/>
      <c r="DUZ1183" s="1582"/>
      <c r="DVA1183" s="1582"/>
      <c r="DVB1183" s="1582"/>
      <c r="DVC1183" s="1582"/>
      <c r="DVD1183" s="1582"/>
      <c r="DVE1183" s="1582"/>
      <c r="DVF1183" s="1582"/>
      <c r="DVG1183" s="1582"/>
      <c r="DVH1183" s="1582"/>
      <c r="DVI1183" s="1582"/>
      <c r="DVJ1183" s="1582"/>
      <c r="DVK1183" s="1582"/>
      <c r="DVL1183" s="1582"/>
      <c r="DVM1183" s="1582"/>
      <c r="DVN1183" s="1582"/>
      <c r="DVO1183" s="1582"/>
      <c r="DVP1183" s="1582"/>
      <c r="DVQ1183" s="1582"/>
      <c r="DVR1183" s="1582"/>
      <c r="DVS1183" s="1582"/>
      <c r="DVT1183" s="1582"/>
      <c r="DVU1183" s="1582"/>
      <c r="DVV1183" s="1582"/>
      <c r="DVW1183" s="1582"/>
      <c r="DVX1183" s="1582"/>
      <c r="DVY1183" s="1582"/>
      <c r="DVZ1183" s="1582"/>
      <c r="DWA1183" s="1582"/>
      <c r="DWB1183" s="1582"/>
      <c r="DWC1183" s="1582"/>
      <c r="DWD1183" s="1582"/>
      <c r="DWE1183" s="1582"/>
      <c r="DWF1183" s="1582"/>
      <c r="DWG1183" s="1582"/>
      <c r="DWH1183" s="1582"/>
      <c r="DWI1183" s="1582"/>
      <c r="DWJ1183" s="1582"/>
      <c r="DWK1183" s="1582"/>
      <c r="DWL1183" s="1582"/>
      <c r="DWM1183" s="1582"/>
      <c r="DWN1183" s="1582"/>
      <c r="DWO1183" s="1582"/>
      <c r="DWP1183" s="1582"/>
      <c r="DWQ1183" s="1582"/>
      <c r="DWR1183" s="1582"/>
      <c r="DWS1183" s="1582"/>
      <c r="DWT1183" s="1582"/>
      <c r="DWU1183" s="1582"/>
      <c r="DWV1183" s="1582"/>
      <c r="DWW1183" s="1582"/>
      <c r="DWX1183" s="1582"/>
      <c r="DWY1183" s="1582"/>
      <c r="DWZ1183" s="1582"/>
      <c r="DXA1183" s="1582"/>
      <c r="DXB1183" s="1582"/>
      <c r="DXC1183" s="1582"/>
      <c r="DXD1183" s="1582"/>
      <c r="DXE1183" s="1582"/>
      <c r="DXF1183" s="1582"/>
      <c r="DXG1183" s="1582"/>
      <c r="DXH1183" s="1582"/>
      <c r="DXI1183" s="1582"/>
      <c r="DXJ1183" s="1582"/>
      <c r="DXK1183" s="1582"/>
      <c r="DXL1183" s="1582"/>
      <c r="DXM1183" s="1582"/>
      <c r="DXN1183" s="1582"/>
      <c r="DXO1183" s="1582"/>
      <c r="DXP1183" s="1582"/>
      <c r="DXQ1183" s="1582"/>
      <c r="DXR1183" s="1582"/>
      <c r="DXS1183" s="1582"/>
      <c r="DXT1183" s="1582"/>
      <c r="DXU1183" s="1582"/>
      <c r="DXV1183" s="1582"/>
      <c r="DXW1183" s="1582"/>
      <c r="DXX1183" s="1582"/>
      <c r="DXY1183" s="1582"/>
      <c r="DXZ1183" s="1582"/>
      <c r="DYA1183" s="1582"/>
      <c r="DYB1183" s="1582"/>
      <c r="DYC1183" s="1582"/>
      <c r="DYD1183" s="1582"/>
      <c r="DYE1183" s="1582"/>
      <c r="DYF1183" s="1582"/>
      <c r="DYG1183" s="1582"/>
      <c r="DYH1183" s="1582"/>
      <c r="DYI1183" s="1582"/>
      <c r="DYJ1183" s="1582"/>
      <c r="DYK1183" s="1582"/>
      <c r="DYL1183" s="1582"/>
      <c r="DYM1183" s="1582"/>
      <c r="DYN1183" s="1582"/>
      <c r="DYO1183" s="1582"/>
      <c r="DYP1183" s="1582"/>
      <c r="DYQ1183" s="1582"/>
      <c r="DYR1183" s="1582"/>
      <c r="DYS1183" s="1582"/>
      <c r="DYT1183" s="1582"/>
      <c r="DYU1183" s="1582"/>
      <c r="DYV1183" s="1582"/>
      <c r="DYW1183" s="1582"/>
      <c r="DYX1183" s="1582"/>
      <c r="DYY1183" s="1582"/>
      <c r="DYZ1183" s="1582"/>
      <c r="DZA1183" s="1582"/>
      <c r="DZB1183" s="1582"/>
      <c r="DZC1183" s="1582"/>
      <c r="DZD1183" s="1582"/>
      <c r="DZE1183" s="1582"/>
      <c r="DZF1183" s="1582"/>
      <c r="DZG1183" s="1582"/>
      <c r="DZH1183" s="1582"/>
      <c r="DZI1183" s="1582"/>
      <c r="DZJ1183" s="1582"/>
      <c r="DZK1183" s="1582"/>
      <c r="DZL1183" s="1582"/>
      <c r="DZM1183" s="1582"/>
      <c r="DZN1183" s="1582"/>
      <c r="DZO1183" s="1582"/>
      <c r="DZP1183" s="1582"/>
      <c r="DZQ1183" s="1582"/>
      <c r="DZR1183" s="1582"/>
      <c r="DZS1183" s="1582"/>
      <c r="DZT1183" s="1582"/>
      <c r="DZU1183" s="1582"/>
      <c r="DZV1183" s="1582"/>
      <c r="DZW1183" s="1582"/>
      <c r="DZX1183" s="1582"/>
      <c r="DZY1183" s="1582"/>
      <c r="DZZ1183" s="1582"/>
      <c r="EAA1183" s="1582"/>
      <c r="EAB1183" s="1582"/>
      <c r="EAC1183" s="1582"/>
      <c r="EAD1183" s="1582"/>
      <c r="EAE1183" s="1582"/>
      <c r="EAF1183" s="1582"/>
      <c r="EAG1183" s="1582"/>
      <c r="EAH1183" s="1582"/>
      <c r="EAI1183" s="1582"/>
      <c r="EAJ1183" s="1582"/>
      <c r="EAK1183" s="1582"/>
      <c r="EAL1183" s="1582"/>
      <c r="EAM1183" s="1582"/>
      <c r="EAN1183" s="1582"/>
      <c r="EAO1183" s="1582"/>
      <c r="EAP1183" s="1582"/>
      <c r="EAQ1183" s="1582"/>
      <c r="EAR1183" s="1582"/>
      <c r="EAS1183" s="1582"/>
      <c r="EAT1183" s="1582"/>
      <c r="EAU1183" s="1582"/>
      <c r="EAV1183" s="1582"/>
      <c r="EAW1183" s="1582"/>
      <c r="EAX1183" s="1582"/>
      <c r="EAY1183" s="1582"/>
      <c r="EAZ1183" s="1582"/>
      <c r="EBA1183" s="1582"/>
      <c r="EBB1183" s="1582"/>
      <c r="EBC1183" s="1582"/>
      <c r="EBD1183" s="1582"/>
      <c r="EBE1183" s="1582"/>
      <c r="EBF1183" s="1582"/>
      <c r="EBG1183" s="1582"/>
      <c r="EBH1183" s="1582"/>
      <c r="EBI1183" s="1582"/>
      <c r="EBJ1183" s="1582"/>
      <c r="EBK1183" s="1582"/>
      <c r="EBL1183" s="1582"/>
      <c r="EBM1183" s="1582"/>
      <c r="EBN1183" s="1582"/>
      <c r="EBO1183" s="1582"/>
      <c r="EBP1183" s="1582"/>
      <c r="EBQ1183" s="1582"/>
      <c r="EBR1183" s="1582"/>
      <c r="EBS1183" s="1582"/>
      <c r="EBT1183" s="1582"/>
      <c r="EBU1183" s="1582"/>
      <c r="EBV1183" s="1582"/>
      <c r="EBW1183" s="1582"/>
      <c r="EBX1183" s="1582"/>
      <c r="EBY1183" s="1582"/>
      <c r="EBZ1183" s="1582"/>
      <c r="ECA1183" s="1582"/>
      <c r="ECB1183" s="1582"/>
      <c r="ECC1183" s="1582"/>
      <c r="ECD1183" s="1582"/>
      <c r="ECE1183" s="1582"/>
      <c r="ECF1183" s="1582"/>
      <c r="ECG1183" s="1582"/>
      <c r="ECH1183" s="1582"/>
      <c r="ECI1183" s="1582"/>
      <c r="ECJ1183" s="1582"/>
      <c r="ECK1183" s="1582"/>
      <c r="ECL1183" s="1582"/>
      <c r="ECM1183" s="1582"/>
      <c r="ECN1183" s="1582"/>
      <c r="ECO1183" s="1582"/>
      <c r="ECP1183" s="1582"/>
      <c r="ECQ1183" s="1582"/>
      <c r="ECR1183" s="1582"/>
      <c r="ECS1183" s="1582"/>
      <c r="ECT1183" s="1582"/>
      <c r="ECU1183" s="1582"/>
      <c r="ECV1183" s="1582"/>
      <c r="ECW1183" s="1582"/>
      <c r="ECX1183" s="1582"/>
      <c r="ECY1183" s="1582"/>
      <c r="ECZ1183" s="1582"/>
      <c r="EDA1183" s="1582"/>
      <c r="EDB1183" s="1582"/>
      <c r="EDC1183" s="1582"/>
      <c r="EDD1183" s="1582"/>
      <c r="EDE1183" s="1582"/>
      <c r="EDF1183" s="1582"/>
      <c r="EDG1183" s="1582"/>
      <c r="EDH1183" s="1582"/>
      <c r="EDI1183" s="1582"/>
      <c r="EDJ1183" s="1582"/>
      <c r="EDK1183" s="1582"/>
      <c r="EDL1183" s="1582"/>
      <c r="EDM1183" s="1582"/>
      <c r="EDN1183" s="1582"/>
      <c r="EDO1183" s="1582"/>
      <c r="EDP1183" s="1582"/>
      <c r="EDQ1183" s="1582"/>
      <c r="EDR1183" s="1582"/>
      <c r="EDS1183" s="1582"/>
      <c r="EDT1183" s="1582"/>
      <c r="EDU1183" s="1582"/>
      <c r="EDV1183" s="1582"/>
      <c r="EDW1183" s="1582"/>
      <c r="EDX1183" s="1582"/>
      <c r="EDY1183" s="1582"/>
      <c r="EDZ1183" s="1582"/>
      <c r="EEA1183" s="1582"/>
      <c r="EEB1183" s="1582"/>
      <c r="EEC1183" s="1582"/>
      <c r="EED1183" s="1582"/>
      <c r="EEE1183" s="1582"/>
      <c r="EEF1183" s="1582"/>
      <c r="EEG1183" s="1582"/>
      <c r="EEH1183" s="1582"/>
      <c r="EEI1183" s="1582"/>
      <c r="EEJ1183" s="1582"/>
      <c r="EEK1183" s="1582"/>
      <c r="EEL1183" s="1582"/>
      <c r="EEM1183" s="1582"/>
      <c r="EEN1183" s="1582"/>
      <c r="EEO1183" s="1582"/>
      <c r="EEP1183" s="1582"/>
      <c r="EEQ1183" s="1582"/>
      <c r="EER1183" s="1582"/>
      <c r="EES1183" s="1582"/>
      <c r="EET1183" s="1582"/>
      <c r="EEU1183" s="1582"/>
      <c r="EEV1183" s="1582"/>
      <c r="EEW1183" s="1582"/>
      <c r="EEX1183" s="1582"/>
      <c r="EEY1183" s="1582"/>
      <c r="EEZ1183" s="1582"/>
      <c r="EFA1183" s="1582"/>
      <c r="EFB1183" s="1582"/>
      <c r="EFC1183" s="1582"/>
      <c r="EFD1183" s="1582"/>
      <c r="EFE1183" s="1582"/>
      <c r="EFF1183" s="1582"/>
      <c r="EFG1183" s="1582"/>
      <c r="EFH1183" s="1582"/>
      <c r="EFI1183" s="1582"/>
      <c r="EFJ1183" s="1582"/>
      <c r="EFK1183" s="1582"/>
      <c r="EFL1183" s="1582"/>
      <c r="EFM1183" s="1582"/>
      <c r="EFN1183" s="1582"/>
      <c r="EFO1183" s="1582"/>
      <c r="EFP1183" s="1582"/>
      <c r="EFQ1183" s="1582"/>
      <c r="EFR1183" s="1582"/>
      <c r="EFS1183" s="1582"/>
      <c r="EFT1183" s="1582"/>
      <c r="EFU1183" s="1582"/>
      <c r="EFV1183" s="1582"/>
      <c r="EFW1183" s="1582"/>
      <c r="EFX1183" s="1582"/>
      <c r="EFY1183" s="1582"/>
      <c r="EFZ1183" s="1582"/>
      <c r="EGA1183" s="1582"/>
      <c r="EGB1183" s="1582"/>
      <c r="EGC1183" s="1582"/>
      <c r="EGD1183" s="1582"/>
      <c r="EGE1183" s="1582"/>
      <c r="EGF1183" s="1582"/>
      <c r="EGG1183" s="1582"/>
      <c r="EGH1183" s="1582"/>
      <c r="EGI1183" s="1582"/>
      <c r="EGJ1183" s="1582"/>
      <c r="EGK1183" s="1582"/>
      <c r="EGL1183" s="1582"/>
      <c r="EGM1183" s="1582"/>
      <c r="EGN1183" s="1582"/>
      <c r="EGO1183" s="1582"/>
      <c r="EGP1183" s="1582"/>
      <c r="EGQ1183" s="1582"/>
      <c r="EGR1183" s="1582"/>
      <c r="EGS1183" s="1582"/>
      <c r="EGT1183" s="1582"/>
      <c r="EGU1183" s="1582"/>
      <c r="EGV1183" s="1582"/>
      <c r="EGW1183" s="1582"/>
      <c r="EGX1183" s="1582"/>
      <c r="EGY1183" s="1582"/>
      <c r="EGZ1183" s="1582"/>
      <c r="EHA1183" s="1582"/>
      <c r="EHB1183" s="1582"/>
      <c r="EHC1183" s="1582"/>
      <c r="EHD1183" s="1582"/>
      <c r="EHE1183" s="1582"/>
      <c r="EHF1183" s="1582"/>
      <c r="EHG1183" s="1582"/>
      <c r="EHH1183" s="1582"/>
      <c r="EHI1183" s="1582"/>
      <c r="EHJ1183" s="1582"/>
      <c r="EHK1183" s="1582"/>
      <c r="EHL1183" s="1582"/>
      <c r="EHM1183" s="1582"/>
      <c r="EHN1183" s="1582"/>
      <c r="EHO1183" s="1582"/>
      <c r="EHP1183" s="1582"/>
      <c r="EHQ1183" s="1582"/>
      <c r="EHR1183" s="1582"/>
      <c r="EHS1183" s="1582"/>
      <c r="EHT1183" s="1582"/>
      <c r="EHU1183" s="1582"/>
      <c r="EHV1183" s="1582"/>
      <c r="EHW1183" s="1582"/>
      <c r="EHX1183" s="1582"/>
      <c r="EHY1183" s="1582"/>
      <c r="EHZ1183" s="1582"/>
      <c r="EIA1183" s="1582"/>
      <c r="EIB1183" s="1582"/>
      <c r="EIC1183" s="1582"/>
      <c r="EID1183" s="1582"/>
      <c r="EIE1183" s="1582"/>
      <c r="EIF1183" s="1582"/>
      <c r="EIG1183" s="1582"/>
      <c r="EIH1183" s="1582"/>
      <c r="EII1183" s="1582"/>
      <c r="EIJ1183" s="1582"/>
      <c r="EIK1183" s="1582"/>
      <c r="EIL1183" s="1582"/>
      <c r="EIM1183" s="1582"/>
      <c r="EIN1183" s="1582"/>
      <c r="EIO1183" s="1582"/>
      <c r="EIP1183" s="1582"/>
      <c r="EIQ1183" s="1582"/>
      <c r="EIR1183" s="1582"/>
      <c r="EIS1183" s="1582"/>
      <c r="EIT1183" s="1582"/>
      <c r="EIU1183" s="1582"/>
      <c r="EIV1183" s="1582"/>
      <c r="EIW1183" s="1582"/>
      <c r="EIX1183" s="1582"/>
      <c r="EIY1183" s="1582"/>
      <c r="EIZ1183" s="1582"/>
      <c r="EJA1183" s="1582"/>
      <c r="EJB1183" s="1582"/>
      <c r="EJC1183" s="1582"/>
      <c r="EJD1183" s="1582"/>
      <c r="EJE1183" s="1582"/>
      <c r="EJF1183" s="1582"/>
      <c r="EJG1183" s="1582"/>
      <c r="EJH1183" s="1582"/>
      <c r="EJI1183" s="1582"/>
      <c r="EJJ1183" s="1582"/>
      <c r="EJK1183" s="1582"/>
      <c r="EJL1183" s="1582"/>
      <c r="EJM1183" s="1582"/>
      <c r="EJN1183" s="1582"/>
      <c r="EJO1183" s="1582"/>
      <c r="EJP1183" s="1582"/>
      <c r="EJQ1183" s="1582"/>
      <c r="EJR1183" s="1582"/>
      <c r="EJS1183" s="1582"/>
      <c r="EJT1183" s="1582"/>
      <c r="EJU1183" s="1582"/>
      <c r="EJV1183" s="1582"/>
      <c r="EJW1183" s="1582"/>
      <c r="EJX1183" s="1582"/>
      <c r="EJY1183" s="1582"/>
      <c r="EJZ1183" s="1582"/>
      <c r="EKA1183" s="1582"/>
      <c r="EKB1183" s="1582"/>
      <c r="EKC1183" s="1582"/>
      <c r="EKD1183" s="1582"/>
      <c r="EKE1183" s="1582"/>
      <c r="EKF1183" s="1582"/>
      <c r="EKG1183" s="1582"/>
      <c r="EKH1183" s="1582"/>
      <c r="EKI1183" s="1582"/>
      <c r="EKJ1183" s="1582"/>
      <c r="EKK1183" s="1582"/>
      <c r="EKL1183" s="1582"/>
      <c r="EKM1183" s="1582"/>
      <c r="EKN1183" s="1582"/>
      <c r="EKO1183" s="1582"/>
      <c r="EKP1183" s="1582"/>
      <c r="EKQ1183" s="1582"/>
      <c r="EKR1183" s="1582"/>
      <c r="EKS1183" s="1582"/>
      <c r="EKT1183" s="1582"/>
      <c r="EKU1183" s="1582"/>
      <c r="EKV1183" s="1582"/>
      <c r="EKW1183" s="1582"/>
      <c r="EKX1183" s="1582"/>
      <c r="EKY1183" s="1582"/>
      <c r="EKZ1183" s="1582"/>
      <c r="ELA1183" s="1582"/>
      <c r="ELB1183" s="1582"/>
      <c r="ELC1183" s="1582"/>
      <c r="ELD1183" s="1582"/>
      <c r="ELE1183" s="1582"/>
      <c r="ELF1183" s="1582"/>
      <c r="ELG1183" s="1582"/>
      <c r="ELH1183" s="1582"/>
      <c r="ELI1183" s="1582"/>
      <c r="ELJ1183" s="1582"/>
      <c r="ELK1183" s="1582"/>
      <c r="ELL1183" s="1582"/>
      <c r="ELM1183" s="1582"/>
      <c r="ELN1183" s="1582"/>
      <c r="ELO1183" s="1582"/>
      <c r="ELP1183" s="1582"/>
      <c r="ELQ1183" s="1582"/>
      <c r="ELR1183" s="1582"/>
      <c r="ELS1183" s="1582"/>
      <c r="ELT1183" s="1582"/>
      <c r="ELU1183" s="1582"/>
      <c r="ELV1183" s="1582"/>
      <c r="ELW1183" s="1582"/>
      <c r="ELX1183" s="1582"/>
      <c r="ELY1183" s="1582"/>
      <c r="ELZ1183" s="1582"/>
      <c r="EMA1183" s="1582"/>
      <c r="EMB1183" s="1582"/>
      <c r="EMC1183" s="1582"/>
      <c r="EMD1183" s="1582"/>
      <c r="EME1183" s="1582"/>
      <c r="EMF1183" s="1582"/>
      <c r="EMG1183" s="1582"/>
      <c r="EMH1183" s="1582"/>
      <c r="EMI1183" s="1582"/>
      <c r="EMJ1183" s="1582"/>
      <c r="EMK1183" s="1582"/>
      <c r="EML1183" s="1582"/>
      <c r="EMM1183" s="1582"/>
      <c r="EMN1183" s="1582"/>
      <c r="EMO1183" s="1582"/>
      <c r="EMP1183" s="1582"/>
      <c r="EMQ1183" s="1582"/>
      <c r="EMR1183" s="1582"/>
      <c r="EMS1183" s="1582"/>
      <c r="EMT1183" s="1582"/>
      <c r="EMU1183" s="1582"/>
      <c r="EMV1183" s="1582"/>
      <c r="EMW1183" s="1582"/>
      <c r="EMX1183" s="1582"/>
      <c r="EMY1183" s="1582"/>
      <c r="EMZ1183" s="1582"/>
      <c r="ENA1183" s="1582"/>
      <c r="ENB1183" s="1582"/>
      <c r="ENC1183" s="1582"/>
      <c r="END1183" s="1582"/>
      <c r="ENE1183" s="1582"/>
      <c r="ENF1183" s="1582"/>
      <c r="ENG1183" s="1582"/>
      <c r="ENH1183" s="1582"/>
      <c r="ENI1183" s="1582"/>
      <c r="ENJ1183" s="1582"/>
      <c r="ENK1183" s="1582"/>
      <c r="ENL1183" s="1582"/>
      <c r="ENM1183" s="1582"/>
      <c r="ENN1183" s="1582"/>
      <c r="ENO1183" s="1582"/>
      <c r="ENP1183" s="1582"/>
      <c r="ENQ1183" s="1582"/>
      <c r="ENR1183" s="1582"/>
      <c r="ENS1183" s="1582"/>
      <c r="ENT1183" s="1582"/>
      <c r="ENU1183" s="1582"/>
      <c r="ENV1183" s="1582"/>
      <c r="ENW1183" s="1582"/>
      <c r="ENX1183" s="1582"/>
      <c r="ENY1183" s="1582"/>
      <c r="ENZ1183" s="1582"/>
      <c r="EOA1183" s="1582"/>
      <c r="EOB1183" s="1582"/>
      <c r="EOC1183" s="1582"/>
      <c r="EOD1183" s="1582"/>
      <c r="EOE1183" s="1582"/>
      <c r="EOF1183" s="1582"/>
      <c r="EOG1183" s="1582"/>
      <c r="EOH1183" s="1582"/>
      <c r="EOI1183" s="1582"/>
      <c r="EOJ1183" s="1582"/>
      <c r="EOK1183" s="1582"/>
      <c r="EOL1183" s="1582"/>
      <c r="EOM1183" s="1582"/>
      <c r="EON1183" s="1582"/>
      <c r="EOO1183" s="1582"/>
      <c r="EOP1183" s="1582"/>
      <c r="EOQ1183" s="1582"/>
      <c r="EOR1183" s="1582"/>
      <c r="EOS1183" s="1582"/>
      <c r="EOT1183" s="1582"/>
      <c r="EOU1183" s="1582"/>
      <c r="EOV1183" s="1582"/>
      <c r="EOW1183" s="1582"/>
      <c r="EOX1183" s="1582"/>
      <c r="EOY1183" s="1582"/>
      <c r="EOZ1183" s="1582"/>
      <c r="EPA1183" s="1582"/>
      <c r="EPB1183" s="1582"/>
      <c r="EPC1183" s="1582"/>
      <c r="EPD1183" s="1582"/>
      <c r="EPE1183" s="1582"/>
      <c r="EPF1183" s="1582"/>
      <c r="EPG1183" s="1582"/>
      <c r="EPH1183" s="1582"/>
      <c r="EPI1183" s="1582"/>
      <c r="EPJ1183" s="1582"/>
      <c r="EPK1183" s="1582"/>
      <c r="EPL1183" s="1582"/>
      <c r="EPM1183" s="1582"/>
      <c r="EPN1183" s="1582"/>
      <c r="EPO1183" s="1582"/>
      <c r="EPP1183" s="1582"/>
      <c r="EPQ1183" s="1582"/>
      <c r="EPR1183" s="1582"/>
      <c r="EPS1183" s="1582"/>
      <c r="EPT1183" s="1582"/>
      <c r="EPU1183" s="1582"/>
      <c r="EPV1183" s="1582"/>
      <c r="EPW1183" s="1582"/>
      <c r="EPX1183" s="1582"/>
      <c r="EPY1183" s="1582"/>
      <c r="EPZ1183" s="1582"/>
      <c r="EQA1183" s="1582"/>
      <c r="EQB1183" s="1582"/>
      <c r="EQC1183" s="1582"/>
      <c r="EQD1183" s="1582"/>
      <c r="EQE1183" s="1582"/>
      <c r="EQF1183" s="1582"/>
      <c r="EQG1183" s="1582"/>
      <c r="EQH1183" s="1582"/>
      <c r="EQI1183" s="1582"/>
      <c r="EQJ1183" s="1582"/>
      <c r="EQK1183" s="1582"/>
      <c r="EQL1183" s="1582"/>
      <c r="EQM1183" s="1582"/>
      <c r="EQN1183" s="1582"/>
      <c r="EQO1183" s="1582"/>
      <c r="EQP1183" s="1582"/>
      <c r="EQQ1183" s="1582"/>
      <c r="EQR1183" s="1582"/>
      <c r="EQS1183" s="1582"/>
      <c r="EQT1183" s="1582"/>
      <c r="EQU1183" s="1582"/>
      <c r="EQV1183" s="1582"/>
      <c r="EQW1183" s="1582"/>
      <c r="EQX1183" s="1582"/>
      <c r="EQY1183" s="1582"/>
      <c r="EQZ1183" s="1582"/>
      <c r="ERA1183" s="1582"/>
      <c r="ERB1183" s="1582"/>
      <c r="ERC1183" s="1582"/>
      <c r="ERD1183" s="1582"/>
      <c r="ERE1183" s="1582"/>
      <c r="ERF1183" s="1582"/>
      <c r="ERG1183" s="1582"/>
      <c r="ERH1183" s="1582"/>
      <c r="ERI1183" s="1582"/>
      <c r="ERJ1183" s="1582"/>
      <c r="ERK1183" s="1582"/>
      <c r="ERL1183" s="1582"/>
      <c r="ERM1183" s="1582"/>
      <c r="ERN1183" s="1582"/>
      <c r="ERO1183" s="1582"/>
      <c r="ERP1183" s="1582"/>
      <c r="ERQ1183" s="1582"/>
      <c r="ERR1183" s="1582"/>
      <c r="ERS1183" s="1582"/>
      <c r="ERT1183" s="1582"/>
      <c r="ERU1183" s="1582"/>
      <c r="ERV1183" s="1582"/>
      <c r="ERW1183" s="1582"/>
      <c r="ERX1183" s="1582"/>
      <c r="ERY1183" s="1582"/>
      <c r="ERZ1183" s="1582"/>
      <c r="ESA1183" s="1582"/>
      <c r="ESB1183" s="1582"/>
      <c r="ESC1183" s="1582"/>
      <c r="ESD1183" s="1582"/>
      <c r="ESE1183" s="1582"/>
      <c r="ESF1183" s="1582"/>
      <c r="ESG1183" s="1582"/>
      <c r="ESH1183" s="1582"/>
      <c r="ESI1183" s="1582"/>
      <c r="ESJ1183" s="1582"/>
      <c r="ESK1183" s="1582"/>
      <c r="ESL1183" s="1582"/>
      <c r="ESM1183" s="1582"/>
      <c r="ESN1183" s="1582"/>
      <c r="ESO1183" s="1582"/>
      <c r="ESP1183" s="1582"/>
      <c r="ESQ1183" s="1582"/>
      <c r="ESR1183" s="1582"/>
      <c r="ESS1183" s="1582"/>
      <c r="EST1183" s="1582"/>
      <c r="ESU1183" s="1582"/>
      <c r="ESV1183" s="1582"/>
      <c r="ESW1183" s="1582"/>
      <c r="ESX1183" s="1582"/>
      <c r="ESY1183" s="1582"/>
      <c r="ESZ1183" s="1582"/>
      <c r="ETA1183" s="1582"/>
      <c r="ETB1183" s="1582"/>
      <c r="ETC1183" s="1582"/>
      <c r="ETD1183" s="1582"/>
      <c r="ETE1183" s="1582"/>
      <c r="ETF1183" s="1582"/>
      <c r="ETG1183" s="1582"/>
      <c r="ETH1183" s="1582"/>
      <c r="ETI1183" s="1582"/>
      <c r="ETJ1183" s="1582"/>
      <c r="ETK1183" s="1582"/>
      <c r="ETL1183" s="1582"/>
      <c r="ETM1183" s="1582"/>
      <c r="ETN1183" s="1582"/>
      <c r="ETO1183" s="1582"/>
      <c r="ETP1183" s="1582"/>
      <c r="ETQ1183" s="1582"/>
      <c r="ETR1183" s="1582"/>
      <c r="ETS1183" s="1582"/>
      <c r="ETT1183" s="1582"/>
      <c r="ETU1183" s="1582"/>
      <c r="ETV1183" s="1582"/>
      <c r="ETW1183" s="1582"/>
      <c r="ETX1183" s="1582"/>
      <c r="ETY1183" s="1582"/>
      <c r="ETZ1183" s="1582"/>
      <c r="EUA1183" s="1582"/>
      <c r="EUB1183" s="1582"/>
      <c r="EUC1183" s="1582"/>
      <c r="EUD1183" s="1582"/>
      <c r="EUE1183" s="1582"/>
      <c r="EUF1183" s="1582"/>
      <c r="EUG1183" s="1582"/>
      <c r="EUH1183" s="1582"/>
      <c r="EUI1183" s="1582"/>
      <c r="EUJ1183" s="1582"/>
      <c r="EUK1183" s="1582"/>
      <c r="EUL1183" s="1582"/>
      <c r="EUM1183" s="1582"/>
      <c r="EUN1183" s="1582"/>
      <c r="EUO1183" s="1582"/>
      <c r="EUP1183" s="1582"/>
      <c r="EUQ1183" s="1582"/>
      <c r="EUR1183" s="1582"/>
      <c r="EUS1183" s="1582"/>
      <c r="EUT1183" s="1582"/>
      <c r="EUU1183" s="1582"/>
      <c r="EUV1183" s="1582"/>
      <c r="EUW1183" s="1582"/>
      <c r="EUX1183" s="1582"/>
      <c r="EUY1183" s="1582"/>
      <c r="EUZ1183" s="1582"/>
      <c r="EVA1183" s="1582"/>
      <c r="EVB1183" s="1582"/>
      <c r="EVC1183" s="1582"/>
      <c r="EVD1183" s="1582"/>
      <c r="EVE1183" s="1582"/>
      <c r="EVF1183" s="1582"/>
      <c r="EVG1183" s="1582"/>
      <c r="EVH1183" s="1582"/>
      <c r="EVI1183" s="1582"/>
      <c r="EVJ1183" s="1582"/>
      <c r="EVK1183" s="1582"/>
      <c r="EVL1183" s="1582"/>
      <c r="EVM1183" s="1582"/>
      <c r="EVN1183" s="1582"/>
      <c r="EVO1183" s="1582"/>
      <c r="EVP1183" s="1582"/>
      <c r="EVQ1183" s="1582"/>
      <c r="EVR1183" s="1582"/>
      <c r="EVS1183" s="1582"/>
      <c r="EVT1183" s="1582"/>
      <c r="EVU1183" s="1582"/>
      <c r="EVV1183" s="1582"/>
      <c r="EVW1183" s="1582"/>
      <c r="EVX1183" s="1582"/>
      <c r="EVY1183" s="1582"/>
      <c r="EVZ1183" s="1582"/>
      <c r="EWA1183" s="1582"/>
      <c r="EWB1183" s="1582"/>
      <c r="EWC1183" s="1582"/>
      <c r="EWD1183" s="1582"/>
      <c r="EWE1183" s="1582"/>
      <c r="EWF1183" s="1582"/>
      <c r="EWG1183" s="1582"/>
      <c r="EWH1183" s="1582"/>
      <c r="EWI1183" s="1582"/>
      <c r="EWJ1183" s="1582"/>
      <c r="EWK1183" s="1582"/>
      <c r="EWL1183" s="1582"/>
      <c r="EWM1183" s="1582"/>
      <c r="EWN1183" s="1582"/>
      <c r="EWO1183" s="1582"/>
      <c r="EWP1183" s="1582"/>
      <c r="EWQ1183" s="1582"/>
      <c r="EWR1183" s="1582"/>
      <c r="EWS1183" s="1582"/>
      <c r="EWT1183" s="1582"/>
      <c r="EWU1183" s="1582"/>
      <c r="EWV1183" s="1582"/>
      <c r="EWW1183" s="1582"/>
      <c r="EWX1183" s="1582"/>
      <c r="EWY1183" s="1582"/>
      <c r="EWZ1183" s="1582"/>
      <c r="EXA1183" s="1582"/>
      <c r="EXB1183" s="1582"/>
      <c r="EXC1183" s="1582"/>
      <c r="EXD1183" s="1582"/>
      <c r="EXE1183" s="1582"/>
      <c r="EXF1183" s="1582"/>
      <c r="EXG1183" s="1582"/>
      <c r="EXH1183" s="1582"/>
      <c r="EXI1183" s="1582"/>
      <c r="EXJ1183" s="1582"/>
      <c r="EXK1183" s="1582"/>
      <c r="EXL1183" s="1582"/>
      <c r="EXM1183" s="1582"/>
      <c r="EXN1183" s="1582"/>
      <c r="EXO1183" s="1582"/>
      <c r="EXP1183" s="1582"/>
      <c r="EXQ1183" s="1582"/>
      <c r="EXR1183" s="1582"/>
      <c r="EXS1183" s="1582"/>
      <c r="EXT1183" s="1582"/>
      <c r="EXU1183" s="1582"/>
      <c r="EXV1183" s="1582"/>
      <c r="EXW1183" s="1582"/>
      <c r="EXX1183" s="1582"/>
      <c r="EXY1183" s="1582"/>
      <c r="EXZ1183" s="1582"/>
      <c r="EYA1183" s="1582"/>
      <c r="EYB1183" s="1582"/>
      <c r="EYC1183" s="1582"/>
      <c r="EYD1183" s="1582"/>
      <c r="EYE1183" s="1582"/>
      <c r="EYF1183" s="1582"/>
      <c r="EYG1183" s="1582"/>
      <c r="EYH1183" s="1582"/>
      <c r="EYI1183" s="1582"/>
      <c r="EYJ1183" s="1582"/>
      <c r="EYK1183" s="1582"/>
      <c r="EYL1183" s="1582"/>
      <c r="EYM1183" s="1582"/>
      <c r="EYN1183" s="1582"/>
      <c r="EYO1183" s="1582"/>
      <c r="EYP1183" s="1582"/>
      <c r="EYQ1183" s="1582"/>
      <c r="EYR1183" s="1582"/>
      <c r="EYS1183" s="1582"/>
      <c r="EYT1183" s="1582"/>
      <c r="EYU1183" s="1582"/>
      <c r="EYV1183" s="1582"/>
      <c r="EYW1183" s="1582"/>
      <c r="EYX1183" s="1582"/>
      <c r="EYY1183" s="1582"/>
      <c r="EYZ1183" s="1582"/>
      <c r="EZA1183" s="1582"/>
      <c r="EZB1183" s="1582"/>
      <c r="EZC1183" s="1582"/>
      <c r="EZD1183" s="1582"/>
      <c r="EZE1183" s="1582"/>
      <c r="EZF1183" s="1582"/>
      <c r="EZG1183" s="1582"/>
      <c r="EZH1183" s="1582"/>
      <c r="EZI1183" s="1582"/>
      <c r="EZJ1183" s="1582"/>
      <c r="EZK1183" s="1582"/>
      <c r="EZL1183" s="1582"/>
      <c r="EZM1183" s="1582"/>
      <c r="EZN1183" s="1582"/>
      <c r="EZO1183" s="1582"/>
      <c r="EZP1183" s="1582"/>
      <c r="EZQ1183" s="1582"/>
      <c r="EZR1183" s="1582"/>
      <c r="EZS1183" s="1582"/>
      <c r="EZT1183" s="1582"/>
      <c r="EZU1183" s="1582"/>
      <c r="EZV1183" s="1582"/>
      <c r="EZW1183" s="1582"/>
      <c r="EZX1183" s="1582"/>
      <c r="EZY1183" s="1582"/>
      <c r="EZZ1183" s="1582"/>
      <c r="FAA1183" s="1582"/>
      <c r="FAB1183" s="1582"/>
      <c r="FAC1183" s="1582"/>
      <c r="FAD1183" s="1582"/>
      <c r="FAE1183" s="1582"/>
      <c r="FAF1183" s="1582"/>
      <c r="FAG1183" s="1582"/>
      <c r="FAH1183" s="1582"/>
      <c r="FAI1183" s="1582"/>
      <c r="FAJ1183" s="1582"/>
      <c r="FAK1183" s="1582"/>
      <c r="FAL1183" s="1582"/>
      <c r="FAM1183" s="1582"/>
      <c r="FAN1183" s="1582"/>
      <c r="FAO1183" s="1582"/>
      <c r="FAP1183" s="1582"/>
      <c r="FAQ1183" s="1582"/>
      <c r="FAR1183" s="1582"/>
      <c r="FAS1183" s="1582"/>
      <c r="FAT1183" s="1582"/>
      <c r="FAU1183" s="1582"/>
      <c r="FAV1183" s="1582"/>
      <c r="FAW1183" s="1582"/>
      <c r="FAX1183" s="1582"/>
      <c r="FAY1183" s="1582"/>
      <c r="FAZ1183" s="1582"/>
      <c r="FBA1183" s="1582"/>
      <c r="FBB1183" s="1582"/>
      <c r="FBC1183" s="1582"/>
      <c r="FBD1183" s="1582"/>
      <c r="FBE1183" s="1582"/>
      <c r="FBF1183" s="1582"/>
      <c r="FBG1183" s="1582"/>
      <c r="FBH1183" s="1582"/>
      <c r="FBI1183" s="1582"/>
      <c r="FBJ1183" s="1582"/>
      <c r="FBK1183" s="1582"/>
      <c r="FBL1183" s="1582"/>
      <c r="FBM1183" s="1582"/>
      <c r="FBN1183" s="1582"/>
      <c r="FBO1183" s="1582"/>
      <c r="FBP1183" s="1582"/>
      <c r="FBQ1183" s="1582"/>
      <c r="FBR1183" s="1582"/>
      <c r="FBS1183" s="1582"/>
      <c r="FBT1183" s="1582"/>
      <c r="FBU1183" s="1582"/>
      <c r="FBV1183" s="1582"/>
      <c r="FBW1183" s="1582"/>
      <c r="FBX1183" s="1582"/>
      <c r="FBY1183" s="1582"/>
      <c r="FBZ1183" s="1582"/>
      <c r="FCA1183" s="1582"/>
      <c r="FCB1183" s="1582"/>
      <c r="FCC1183" s="1582"/>
      <c r="FCD1183" s="1582"/>
      <c r="FCE1183" s="1582"/>
      <c r="FCF1183" s="1582"/>
      <c r="FCG1183" s="1582"/>
      <c r="FCH1183" s="1582"/>
      <c r="FCI1183" s="1582"/>
      <c r="FCJ1183" s="1582"/>
      <c r="FCK1183" s="1582"/>
      <c r="FCL1183" s="1582"/>
      <c r="FCM1183" s="1582"/>
      <c r="FCN1183" s="1582"/>
      <c r="FCO1183" s="1582"/>
      <c r="FCP1183" s="1582"/>
      <c r="FCQ1183" s="1582"/>
      <c r="FCR1183" s="1582"/>
      <c r="FCS1183" s="1582"/>
      <c r="FCT1183" s="1582"/>
      <c r="FCU1183" s="1582"/>
      <c r="FCV1183" s="1582"/>
      <c r="FCW1183" s="1582"/>
      <c r="FCX1183" s="1582"/>
      <c r="FCY1183" s="1582"/>
      <c r="FCZ1183" s="1582"/>
      <c r="FDA1183" s="1582"/>
      <c r="FDB1183" s="1582"/>
      <c r="FDC1183" s="1582"/>
      <c r="FDD1183" s="1582"/>
      <c r="FDE1183" s="1582"/>
      <c r="FDF1183" s="1582"/>
      <c r="FDG1183" s="1582"/>
      <c r="FDH1183" s="1582"/>
      <c r="FDI1183" s="1582"/>
      <c r="FDJ1183" s="1582"/>
      <c r="FDK1183" s="1582"/>
      <c r="FDL1183" s="1582"/>
      <c r="FDM1183" s="1582"/>
      <c r="FDN1183" s="1582"/>
      <c r="FDO1183" s="1582"/>
      <c r="FDP1183" s="1582"/>
      <c r="FDQ1183" s="1582"/>
      <c r="FDR1183" s="1582"/>
      <c r="FDS1183" s="1582"/>
      <c r="FDT1183" s="1582"/>
      <c r="FDU1183" s="1582"/>
      <c r="FDV1183" s="1582"/>
      <c r="FDW1183" s="1582"/>
      <c r="FDX1183" s="1582"/>
      <c r="FDY1183" s="1582"/>
      <c r="FDZ1183" s="1582"/>
      <c r="FEA1183" s="1582"/>
      <c r="FEB1183" s="1582"/>
      <c r="FEC1183" s="1582"/>
      <c r="FED1183" s="1582"/>
      <c r="FEE1183" s="1582"/>
      <c r="FEF1183" s="1582"/>
      <c r="FEG1183" s="1582"/>
      <c r="FEH1183" s="1582"/>
      <c r="FEI1183" s="1582"/>
      <c r="FEJ1183" s="1582"/>
      <c r="FEK1183" s="1582"/>
      <c r="FEL1183" s="1582"/>
      <c r="FEM1183" s="1582"/>
      <c r="FEN1183" s="1582"/>
      <c r="FEO1183" s="1582"/>
      <c r="FEP1183" s="1582"/>
      <c r="FEQ1183" s="1582"/>
      <c r="FER1183" s="1582"/>
      <c r="FES1183" s="1582"/>
      <c r="FET1183" s="1582"/>
      <c r="FEU1183" s="1582"/>
      <c r="FEV1183" s="1582"/>
      <c r="FEW1183" s="1582"/>
      <c r="FEX1183" s="1582"/>
      <c r="FEY1183" s="1582"/>
      <c r="FEZ1183" s="1582"/>
      <c r="FFA1183" s="1582"/>
      <c r="FFB1183" s="1582"/>
      <c r="FFC1183" s="1582"/>
      <c r="FFD1183" s="1582"/>
      <c r="FFE1183" s="1582"/>
      <c r="FFF1183" s="1582"/>
      <c r="FFG1183" s="1582"/>
      <c r="FFH1183" s="1582"/>
      <c r="FFI1183" s="1582"/>
      <c r="FFJ1183" s="1582"/>
      <c r="FFK1183" s="1582"/>
      <c r="FFL1183" s="1582"/>
      <c r="FFM1183" s="1582"/>
      <c r="FFN1183" s="1582"/>
      <c r="FFO1183" s="1582"/>
      <c r="FFP1183" s="1582"/>
      <c r="FFQ1183" s="1582"/>
      <c r="FFR1183" s="1582"/>
      <c r="FFS1183" s="1582"/>
      <c r="FFT1183" s="1582"/>
      <c r="FFU1183" s="1582"/>
      <c r="FFV1183" s="1582"/>
      <c r="FFW1183" s="1582"/>
      <c r="FFX1183" s="1582"/>
      <c r="FFY1183" s="1582"/>
      <c r="FFZ1183" s="1582"/>
      <c r="FGA1183" s="1582"/>
      <c r="FGB1183" s="1582"/>
      <c r="FGC1183" s="1582"/>
      <c r="FGD1183" s="1582"/>
      <c r="FGE1183" s="1582"/>
      <c r="FGF1183" s="1582"/>
      <c r="FGG1183" s="1582"/>
      <c r="FGH1183" s="1582"/>
      <c r="FGI1183" s="1582"/>
      <c r="FGJ1183" s="1582"/>
      <c r="FGK1183" s="1582"/>
      <c r="FGL1183" s="1582"/>
      <c r="FGM1183" s="1582"/>
      <c r="FGN1183" s="1582"/>
      <c r="FGO1183" s="1582"/>
      <c r="FGP1183" s="1582"/>
      <c r="FGQ1183" s="1582"/>
      <c r="FGR1183" s="1582"/>
      <c r="FGS1183" s="1582"/>
      <c r="FGT1183" s="1582"/>
      <c r="FGU1183" s="1582"/>
      <c r="FGV1183" s="1582"/>
      <c r="FGW1183" s="1582"/>
      <c r="FGX1183" s="1582"/>
      <c r="FGY1183" s="1582"/>
      <c r="FGZ1183" s="1582"/>
      <c r="FHA1183" s="1582"/>
      <c r="FHB1183" s="1582"/>
      <c r="FHC1183" s="1582"/>
      <c r="FHD1183" s="1582"/>
      <c r="FHE1183" s="1582"/>
      <c r="FHF1183" s="1582"/>
      <c r="FHG1183" s="1582"/>
      <c r="FHH1183" s="1582"/>
      <c r="FHI1183" s="1582"/>
      <c r="FHJ1183" s="1582"/>
      <c r="FHK1183" s="1582"/>
      <c r="FHL1183" s="1582"/>
      <c r="FHM1183" s="1582"/>
      <c r="FHN1183" s="1582"/>
      <c r="FHO1183" s="1582"/>
      <c r="FHP1183" s="1582"/>
      <c r="FHQ1183" s="1582"/>
      <c r="FHR1183" s="1582"/>
      <c r="FHS1183" s="1582"/>
      <c r="FHT1183" s="1582"/>
      <c r="FHU1183" s="1582"/>
      <c r="FHV1183" s="1582"/>
      <c r="FHW1183" s="1582"/>
      <c r="FHX1183" s="1582"/>
      <c r="FHY1183" s="1582"/>
      <c r="FHZ1183" s="1582"/>
      <c r="FIA1183" s="1582"/>
      <c r="FIB1183" s="1582"/>
      <c r="FIC1183" s="1582"/>
      <c r="FID1183" s="1582"/>
      <c r="FIE1183" s="1582"/>
      <c r="FIF1183" s="1582"/>
      <c r="FIG1183" s="1582"/>
      <c r="FIH1183" s="1582"/>
      <c r="FII1183" s="1582"/>
      <c r="FIJ1183" s="1582"/>
      <c r="FIK1183" s="1582"/>
      <c r="FIL1183" s="1582"/>
      <c r="FIM1183" s="1582"/>
      <c r="FIN1183" s="1582"/>
      <c r="FIO1183" s="1582"/>
      <c r="FIP1183" s="1582"/>
      <c r="FIQ1183" s="1582"/>
      <c r="FIR1183" s="1582"/>
      <c r="FIS1183" s="1582"/>
      <c r="FIT1183" s="1582"/>
      <c r="FIU1183" s="1582"/>
      <c r="FIV1183" s="1582"/>
      <c r="FIW1183" s="1582"/>
      <c r="FIX1183" s="1582"/>
      <c r="FIY1183" s="1582"/>
      <c r="FIZ1183" s="1582"/>
      <c r="FJA1183" s="1582"/>
      <c r="FJB1183" s="1582"/>
      <c r="FJC1183" s="1582"/>
      <c r="FJD1183" s="1582"/>
      <c r="FJE1183" s="1582"/>
      <c r="FJF1183" s="1582"/>
      <c r="FJG1183" s="1582"/>
      <c r="FJH1183" s="1582"/>
      <c r="FJI1183" s="1582"/>
      <c r="FJJ1183" s="1582"/>
      <c r="FJK1183" s="1582"/>
      <c r="FJL1183" s="1582"/>
      <c r="FJM1183" s="1582"/>
      <c r="FJN1183" s="1582"/>
      <c r="FJO1183" s="1582"/>
      <c r="FJP1183" s="1582"/>
      <c r="FJQ1183" s="1582"/>
      <c r="FJR1183" s="1582"/>
      <c r="FJS1183" s="1582"/>
      <c r="FJT1183" s="1582"/>
      <c r="FJU1183" s="1582"/>
      <c r="FJV1183" s="1582"/>
      <c r="FJW1183" s="1582"/>
      <c r="FJX1183" s="1582"/>
      <c r="FJY1183" s="1582"/>
      <c r="FJZ1183" s="1582"/>
      <c r="FKA1183" s="1582"/>
      <c r="FKB1183" s="1582"/>
      <c r="FKC1183" s="1582"/>
      <c r="FKD1183" s="1582"/>
      <c r="FKE1183" s="1582"/>
      <c r="FKF1183" s="1582"/>
      <c r="FKG1183" s="1582"/>
      <c r="FKH1183" s="1582"/>
      <c r="FKI1183" s="1582"/>
      <c r="FKJ1183" s="1582"/>
      <c r="FKK1183" s="1582"/>
      <c r="FKL1183" s="1582"/>
      <c r="FKM1183" s="1582"/>
      <c r="FKN1183" s="1582"/>
      <c r="FKO1183" s="1582"/>
      <c r="FKP1183" s="1582"/>
      <c r="FKQ1183" s="1582"/>
      <c r="FKR1183" s="1582"/>
      <c r="FKS1183" s="1582"/>
      <c r="FKT1183" s="1582"/>
      <c r="FKU1183" s="1582"/>
      <c r="FKV1183" s="1582"/>
      <c r="FKW1183" s="1582"/>
      <c r="FKX1183" s="1582"/>
      <c r="FKY1183" s="1582"/>
      <c r="FKZ1183" s="1582"/>
      <c r="FLA1183" s="1582"/>
      <c r="FLB1183" s="1582"/>
      <c r="FLC1183" s="1582"/>
      <c r="FLD1183" s="1582"/>
      <c r="FLE1183" s="1582"/>
      <c r="FLF1183" s="1582"/>
      <c r="FLG1183" s="1582"/>
      <c r="FLH1183" s="1582"/>
      <c r="FLI1183" s="1582"/>
      <c r="FLJ1183" s="1582"/>
      <c r="FLK1183" s="1582"/>
      <c r="FLL1183" s="1582"/>
      <c r="FLM1183" s="1582"/>
      <c r="FLN1183" s="1582"/>
      <c r="FLO1183" s="1582"/>
      <c r="FLP1183" s="1582"/>
      <c r="FLQ1183" s="1582"/>
      <c r="FLR1183" s="1582"/>
      <c r="FLS1183" s="1582"/>
      <c r="FLT1183" s="1582"/>
      <c r="FLU1183" s="1582"/>
      <c r="FLV1183" s="1582"/>
      <c r="FLW1183" s="1582"/>
      <c r="FLX1183" s="1582"/>
      <c r="FLY1183" s="1582"/>
      <c r="FLZ1183" s="1582"/>
      <c r="FMA1183" s="1582"/>
      <c r="FMB1183" s="1582"/>
      <c r="FMC1183" s="1582"/>
      <c r="FMD1183" s="1582"/>
      <c r="FME1183" s="1582"/>
      <c r="FMF1183" s="1582"/>
      <c r="FMG1183" s="1582"/>
      <c r="FMH1183" s="1582"/>
      <c r="FMI1183" s="1582"/>
      <c r="FMJ1183" s="1582"/>
      <c r="FMK1183" s="1582"/>
      <c r="FML1183" s="1582"/>
      <c r="FMM1183" s="1582"/>
      <c r="FMN1183" s="1582"/>
      <c r="FMO1183" s="1582"/>
      <c r="FMP1183" s="1582"/>
      <c r="FMQ1183" s="1582"/>
      <c r="FMR1183" s="1582"/>
      <c r="FMS1183" s="1582"/>
      <c r="FMT1183" s="1582"/>
      <c r="FMU1183" s="1582"/>
      <c r="FMV1183" s="1582"/>
      <c r="FMW1183" s="1582"/>
      <c r="FMX1183" s="1582"/>
      <c r="FMY1183" s="1582"/>
      <c r="FMZ1183" s="1582"/>
      <c r="FNA1183" s="1582"/>
      <c r="FNB1183" s="1582"/>
      <c r="FNC1183" s="1582"/>
      <c r="FND1183" s="1582"/>
      <c r="FNE1183" s="1582"/>
      <c r="FNF1183" s="1582"/>
      <c r="FNG1183" s="1582"/>
      <c r="FNH1183" s="1582"/>
      <c r="FNI1183" s="1582"/>
      <c r="FNJ1183" s="1582"/>
      <c r="FNK1183" s="1582"/>
      <c r="FNL1183" s="1582"/>
      <c r="FNM1183" s="1582"/>
      <c r="FNN1183" s="1582"/>
      <c r="FNO1183" s="1582"/>
      <c r="FNP1183" s="1582"/>
      <c r="FNQ1183" s="1582"/>
      <c r="FNR1183" s="1582"/>
      <c r="FNS1183" s="1582"/>
      <c r="FNT1183" s="1582"/>
      <c r="FNU1183" s="1582"/>
      <c r="FNV1183" s="1582"/>
      <c r="FNW1183" s="1582"/>
      <c r="FNX1183" s="1582"/>
      <c r="FNY1183" s="1582"/>
      <c r="FNZ1183" s="1582"/>
      <c r="FOA1183" s="1582"/>
      <c r="FOB1183" s="1582"/>
      <c r="FOC1183" s="1582"/>
      <c r="FOD1183" s="1582"/>
      <c r="FOE1183" s="1582"/>
      <c r="FOF1183" s="1582"/>
      <c r="FOG1183" s="1582"/>
      <c r="FOH1183" s="1582"/>
      <c r="FOI1183" s="1582"/>
      <c r="FOJ1183" s="1582"/>
      <c r="FOK1183" s="1582"/>
      <c r="FOL1183" s="1582"/>
      <c r="FOM1183" s="1582"/>
      <c r="FON1183" s="1582"/>
      <c r="FOO1183" s="1582"/>
      <c r="FOP1183" s="1582"/>
      <c r="FOQ1183" s="1582"/>
      <c r="FOR1183" s="1582"/>
      <c r="FOS1183" s="1582"/>
      <c r="FOT1183" s="1582"/>
      <c r="FOU1183" s="1582"/>
      <c r="FOV1183" s="1582"/>
      <c r="FOW1183" s="1582"/>
      <c r="FOX1183" s="1582"/>
      <c r="FOY1183" s="1582"/>
      <c r="FOZ1183" s="1582"/>
      <c r="FPA1183" s="1582"/>
      <c r="FPB1183" s="1582"/>
      <c r="FPC1183" s="1582"/>
      <c r="FPD1183" s="1582"/>
      <c r="FPE1183" s="1582"/>
      <c r="FPF1183" s="1582"/>
      <c r="FPG1183" s="1582"/>
      <c r="FPH1183" s="1582"/>
      <c r="FPI1183" s="1582"/>
      <c r="FPJ1183" s="1582"/>
      <c r="FPK1183" s="1582"/>
      <c r="FPL1183" s="1582"/>
      <c r="FPM1183" s="1582"/>
      <c r="FPN1183" s="1582"/>
      <c r="FPO1183" s="1582"/>
      <c r="FPP1183" s="1582"/>
      <c r="FPQ1183" s="1582"/>
      <c r="FPR1183" s="1582"/>
      <c r="FPS1183" s="1582"/>
      <c r="FPT1183" s="1582"/>
      <c r="FPU1183" s="1582"/>
      <c r="FPV1183" s="1582"/>
      <c r="FPW1183" s="1582"/>
      <c r="FPX1183" s="1582"/>
      <c r="FPY1183" s="1582"/>
      <c r="FPZ1183" s="1582"/>
      <c r="FQA1183" s="1582"/>
      <c r="FQB1183" s="1582"/>
      <c r="FQC1183" s="1582"/>
      <c r="FQD1183" s="1582"/>
      <c r="FQE1183" s="1582"/>
      <c r="FQF1183" s="1582"/>
      <c r="FQG1183" s="1582"/>
      <c r="FQH1183" s="1582"/>
      <c r="FQI1183" s="1582"/>
      <c r="FQJ1183" s="1582"/>
      <c r="FQK1183" s="1582"/>
      <c r="FQL1183" s="1582"/>
      <c r="FQM1183" s="1582"/>
      <c r="FQN1183" s="1582"/>
      <c r="FQO1183" s="1582"/>
      <c r="FQP1183" s="1582"/>
      <c r="FQQ1183" s="1582"/>
      <c r="FQR1183" s="1582"/>
      <c r="FQS1183" s="1582"/>
      <c r="FQT1183" s="1582"/>
      <c r="FQU1183" s="1582"/>
      <c r="FQV1183" s="1582"/>
      <c r="FQW1183" s="1582"/>
      <c r="FQX1183" s="1582"/>
      <c r="FQY1183" s="1582"/>
      <c r="FQZ1183" s="1582"/>
      <c r="FRA1183" s="1582"/>
      <c r="FRB1183" s="1582"/>
      <c r="FRC1183" s="1582"/>
      <c r="FRD1183" s="1582"/>
      <c r="FRE1183" s="1582"/>
      <c r="FRF1183" s="1582"/>
      <c r="FRG1183" s="1582"/>
      <c r="FRH1183" s="1582"/>
      <c r="FRI1183" s="1582"/>
      <c r="FRJ1183" s="1582"/>
      <c r="FRK1183" s="1582"/>
      <c r="FRL1183" s="1582"/>
      <c r="FRM1183" s="1582"/>
      <c r="FRN1183" s="1582"/>
      <c r="FRO1183" s="1582"/>
      <c r="FRP1183" s="1582"/>
      <c r="FRQ1183" s="1582"/>
      <c r="FRR1183" s="1582"/>
      <c r="FRS1183" s="1582"/>
      <c r="FRT1183" s="1582"/>
      <c r="FRU1183" s="1582"/>
      <c r="FRV1183" s="1582"/>
      <c r="FRW1183" s="1582"/>
      <c r="FRX1183" s="1582"/>
      <c r="FRY1183" s="1582"/>
      <c r="FRZ1183" s="1582"/>
      <c r="FSA1183" s="1582"/>
      <c r="FSB1183" s="1582"/>
      <c r="FSC1183" s="1582"/>
      <c r="FSD1183" s="1582"/>
      <c r="FSE1183" s="1582"/>
      <c r="FSF1183" s="1582"/>
      <c r="FSG1183" s="1582"/>
      <c r="FSH1183" s="1582"/>
      <c r="FSI1183" s="1582"/>
      <c r="FSJ1183" s="1582"/>
      <c r="FSK1183" s="1582"/>
      <c r="FSL1183" s="1582"/>
      <c r="FSM1183" s="1582"/>
      <c r="FSN1183" s="1582"/>
      <c r="FSO1183" s="1582"/>
      <c r="FSP1183" s="1582"/>
      <c r="FSQ1183" s="1582"/>
      <c r="FSR1183" s="1582"/>
      <c r="FSS1183" s="1582"/>
      <c r="FST1183" s="1582"/>
      <c r="FSU1183" s="1582"/>
      <c r="FSV1183" s="1582"/>
      <c r="FSW1183" s="1582"/>
      <c r="FSX1183" s="1582"/>
      <c r="FSY1183" s="1582"/>
      <c r="FSZ1183" s="1582"/>
      <c r="FTA1183" s="1582"/>
      <c r="FTB1183" s="1582"/>
      <c r="FTC1183" s="1582"/>
      <c r="FTD1183" s="1582"/>
      <c r="FTE1183" s="1582"/>
      <c r="FTF1183" s="1582"/>
      <c r="FTG1183" s="1582"/>
      <c r="FTH1183" s="1582"/>
      <c r="FTI1183" s="1582"/>
      <c r="FTJ1183" s="1582"/>
      <c r="FTK1183" s="1582"/>
      <c r="FTL1183" s="1582"/>
      <c r="FTM1183" s="1582"/>
      <c r="FTN1183" s="1582"/>
      <c r="FTO1183" s="1582"/>
      <c r="FTP1183" s="1582"/>
      <c r="FTQ1183" s="1582"/>
      <c r="FTR1183" s="1582"/>
      <c r="FTS1183" s="1582"/>
      <c r="FTT1183" s="1582"/>
      <c r="FTU1183" s="1582"/>
      <c r="FTV1183" s="1582"/>
      <c r="FTW1183" s="1582"/>
      <c r="FTX1183" s="1582"/>
      <c r="FTY1183" s="1582"/>
      <c r="FTZ1183" s="1582"/>
      <c r="FUA1183" s="1582"/>
      <c r="FUB1183" s="1582"/>
      <c r="FUC1183" s="1582"/>
      <c r="FUD1183" s="1582"/>
      <c r="FUE1183" s="1582"/>
      <c r="FUF1183" s="1582"/>
      <c r="FUG1183" s="1582"/>
      <c r="FUH1183" s="1582"/>
      <c r="FUI1183" s="1582"/>
      <c r="FUJ1183" s="1582"/>
      <c r="FUK1183" s="1582"/>
      <c r="FUL1183" s="1582"/>
      <c r="FUM1183" s="1582"/>
      <c r="FUN1183" s="1582"/>
      <c r="FUO1183" s="1582"/>
      <c r="FUP1183" s="1582"/>
      <c r="FUQ1183" s="1582"/>
      <c r="FUR1183" s="1582"/>
      <c r="FUS1183" s="1582"/>
      <c r="FUT1183" s="1582"/>
      <c r="FUU1183" s="1582"/>
      <c r="FUV1183" s="1582"/>
      <c r="FUW1183" s="1582"/>
      <c r="FUX1183" s="1582"/>
      <c r="FUY1183" s="1582"/>
      <c r="FUZ1183" s="1582"/>
      <c r="FVA1183" s="1582"/>
      <c r="FVB1183" s="1582"/>
      <c r="FVC1183" s="1582"/>
      <c r="FVD1183" s="1582"/>
      <c r="FVE1183" s="1582"/>
      <c r="FVF1183" s="1582"/>
      <c r="FVG1183" s="1582"/>
      <c r="FVH1183" s="1582"/>
      <c r="FVI1183" s="1582"/>
      <c r="FVJ1183" s="1582"/>
      <c r="FVK1183" s="1582"/>
      <c r="FVL1183" s="1582"/>
      <c r="FVM1183" s="1582"/>
      <c r="FVN1183" s="1582"/>
      <c r="FVO1183" s="1582"/>
      <c r="FVP1183" s="1582"/>
      <c r="FVQ1183" s="1582"/>
      <c r="FVR1183" s="1582"/>
      <c r="FVS1183" s="1582"/>
      <c r="FVT1183" s="1582"/>
      <c r="FVU1183" s="1582"/>
      <c r="FVV1183" s="1582"/>
      <c r="FVW1183" s="1582"/>
      <c r="FVX1183" s="1582"/>
      <c r="FVY1183" s="1582"/>
      <c r="FVZ1183" s="1582"/>
      <c r="FWA1183" s="1582"/>
      <c r="FWB1183" s="1582"/>
      <c r="FWC1183" s="1582"/>
      <c r="FWD1183" s="1582"/>
      <c r="FWE1183" s="1582"/>
      <c r="FWF1183" s="1582"/>
      <c r="FWG1183" s="1582"/>
      <c r="FWH1183" s="1582"/>
      <c r="FWI1183" s="1582"/>
      <c r="FWJ1183" s="1582"/>
      <c r="FWK1183" s="1582"/>
      <c r="FWL1183" s="1582"/>
      <c r="FWM1183" s="1582"/>
      <c r="FWN1183" s="1582"/>
      <c r="FWO1183" s="1582"/>
      <c r="FWP1183" s="1582"/>
      <c r="FWQ1183" s="1582"/>
      <c r="FWR1183" s="1582"/>
      <c r="FWS1183" s="1582"/>
      <c r="FWT1183" s="1582"/>
      <c r="FWU1183" s="1582"/>
      <c r="FWV1183" s="1582"/>
      <c r="FWW1183" s="1582"/>
      <c r="FWX1183" s="1582"/>
      <c r="FWY1183" s="1582"/>
      <c r="FWZ1183" s="1582"/>
      <c r="FXA1183" s="1582"/>
      <c r="FXB1183" s="1582"/>
      <c r="FXC1183" s="1582"/>
      <c r="FXD1183" s="1582"/>
      <c r="FXE1183" s="1582"/>
      <c r="FXF1183" s="1582"/>
      <c r="FXG1183" s="1582"/>
      <c r="FXH1183" s="1582"/>
      <c r="FXI1183" s="1582"/>
      <c r="FXJ1183" s="1582"/>
      <c r="FXK1183" s="1582"/>
      <c r="FXL1183" s="1582"/>
      <c r="FXM1183" s="1582"/>
      <c r="FXN1183" s="1582"/>
      <c r="FXO1183" s="1582"/>
      <c r="FXP1183" s="1582"/>
      <c r="FXQ1183" s="1582"/>
      <c r="FXR1183" s="1582"/>
      <c r="FXS1183" s="1582"/>
      <c r="FXT1183" s="1582"/>
      <c r="FXU1183" s="1582"/>
      <c r="FXV1183" s="1582"/>
      <c r="FXW1183" s="1582"/>
      <c r="FXX1183" s="1582"/>
      <c r="FXY1183" s="1582"/>
      <c r="FXZ1183" s="1582"/>
      <c r="FYA1183" s="1582"/>
      <c r="FYB1183" s="1582"/>
      <c r="FYC1183" s="1582"/>
      <c r="FYD1183" s="1582"/>
      <c r="FYE1183" s="1582"/>
      <c r="FYF1183" s="1582"/>
      <c r="FYG1183" s="1582"/>
      <c r="FYH1183" s="1582"/>
      <c r="FYI1183" s="1582"/>
      <c r="FYJ1183" s="1582"/>
      <c r="FYK1183" s="1582"/>
      <c r="FYL1183" s="1582"/>
      <c r="FYM1183" s="1582"/>
      <c r="FYN1183" s="1582"/>
      <c r="FYO1183" s="1582"/>
      <c r="FYP1183" s="1582"/>
      <c r="FYQ1183" s="1582"/>
      <c r="FYR1183" s="1582"/>
      <c r="FYS1183" s="1582"/>
      <c r="FYT1183" s="1582"/>
      <c r="FYU1183" s="1582"/>
      <c r="FYV1183" s="1582"/>
      <c r="FYW1183" s="1582"/>
      <c r="FYX1183" s="1582"/>
      <c r="FYY1183" s="1582"/>
      <c r="FYZ1183" s="1582"/>
      <c r="FZA1183" s="1582"/>
      <c r="FZB1183" s="1582"/>
      <c r="FZC1183" s="1582"/>
      <c r="FZD1183" s="1582"/>
      <c r="FZE1183" s="1582"/>
      <c r="FZF1183" s="1582"/>
      <c r="FZG1183" s="1582"/>
      <c r="FZH1183" s="1582"/>
      <c r="FZI1183" s="1582"/>
      <c r="FZJ1183" s="1582"/>
      <c r="FZK1183" s="1582"/>
      <c r="FZL1183" s="1582"/>
      <c r="FZM1183" s="1582"/>
      <c r="FZN1183" s="1582"/>
      <c r="FZO1183" s="1582"/>
      <c r="FZP1183" s="1582"/>
      <c r="FZQ1183" s="1582"/>
      <c r="FZR1183" s="1582"/>
      <c r="FZS1183" s="1582"/>
      <c r="FZT1183" s="1582"/>
      <c r="FZU1183" s="1582"/>
      <c r="FZV1183" s="1582"/>
      <c r="FZW1183" s="1582"/>
      <c r="FZX1183" s="1582"/>
      <c r="FZY1183" s="1582"/>
      <c r="FZZ1183" s="1582"/>
      <c r="GAA1183" s="1582"/>
      <c r="GAB1183" s="1582"/>
      <c r="GAC1183" s="1582"/>
      <c r="GAD1183" s="1582"/>
      <c r="GAE1183" s="1582"/>
      <c r="GAF1183" s="1582"/>
      <c r="GAG1183" s="1582"/>
      <c r="GAH1183" s="1582"/>
      <c r="GAI1183" s="1582"/>
      <c r="GAJ1183" s="1582"/>
      <c r="GAK1183" s="1582"/>
      <c r="GAL1183" s="1582"/>
      <c r="GAM1183" s="1582"/>
      <c r="GAN1183" s="1582"/>
      <c r="GAO1183" s="1582"/>
      <c r="GAP1183" s="1582"/>
      <c r="GAQ1183" s="1582"/>
      <c r="GAR1183" s="1582"/>
      <c r="GAS1183" s="1582"/>
      <c r="GAT1183" s="1582"/>
      <c r="GAU1183" s="1582"/>
      <c r="GAV1183" s="1582"/>
      <c r="GAW1183" s="1582"/>
      <c r="GAX1183" s="1582"/>
      <c r="GAY1183" s="1582"/>
      <c r="GAZ1183" s="1582"/>
      <c r="GBA1183" s="1582"/>
      <c r="GBB1183" s="1582"/>
      <c r="GBC1183" s="1582"/>
      <c r="GBD1183" s="1582"/>
      <c r="GBE1183" s="1582"/>
      <c r="GBF1183" s="1582"/>
      <c r="GBG1183" s="1582"/>
      <c r="GBH1183" s="1582"/>
      <c r="GBI1183" s="1582"/>
      <c r="GBJ1183" s="1582"/>
      <c r="GBK1183" s="1582"/>
      <c r="GBL1183" s="1582"/>
      <c r="GBM1183" s="1582"/>
      <c r="GBN1183" s="1582"/>
      <c r="GBO1183" s="1582"/>
      <c r="GBP1183" s="1582"/>
      <c r="GBQ1183" s="1582"/>
      <c r="GBR1183" s="1582"/>
      <c r="GBS1183" s="1582"/>
      <c r="GBT1183" s="1582"/>
      <c r="GBU1183" s="1582"/>
      <c r="GBV1183" s="1582"/>
      <c r="GBW1183" s="1582"/>
      <c r="GBX1183" s="1582"/>
      <c r="GBY1183" s="1582"/>
      <c r="GBZ1183" s="1582"/>
      <c r="GCA1183" s="1582"/>
      <c r="GCB1183" s="1582"/>
      <c r="GCC1183" s="1582"/>
      <c r="GCD1183" s="1582"/>
      <c r="GCE1183" s="1582"/>
      <c r="GCF1183" s="1582"/>
      <c r="GCG1183" s="1582"/>
      <c r="GCH1183" s="1582"/>
      <c r="GCI1183" s="1582"/>
      <c r="GCJ1183" s="1582"/>
      <c r="GCK1183" s="1582"/>
      <c r="GCL1183" s="1582"/>
      <c r="GCM1183" s="1582"/>
      <c r="GCN1183" s="1582"/>
      <c r="GCO1183" s="1582"/>
      <c r="GCP1183" s="1582"/>
      <c r="GCQ1183" s="1582"/>
      <c r="GCR1183" s="1582"/>
      <c r="GCS1183" s="1582"/>
      <c r="GCT1183" s="1582"/>
      <c r="GCU1183" s="1582"/>
      <c r="GCV1183" s="1582"/>
      <c r="GCW1183" s="1582"/>
      <c r="GCX1183" s="1582"/>
      <c r="GCY1183" s="1582"/>
      <c r="GCZ1183" s="1582"/>
      <c r="GDA1183" s="1582"/>
      <c r="GDB1183" s="1582"/>
      <c r="GDC1183" s="1582"/>
      <c r="GDD1183" s="1582"/>
      <c r="GDE1183" s="1582"/>
      <c r="GDF1183" s="1582"/>
      <c r="GDG1183" s="1582"/>
      <c r="GDH1183" s="1582"/>
      <c r="GDI1183" s="1582"/>
      <c r="GDJ1183" s="1582"/>
      <c r="GDK1183" s="1582"/>
      <c r="GDL1183" s="1582"/>
      <c r="GDM1183" s="1582"/>
      <c r="GDN1183" s="1582"/>
      <c r="GDO1183" s="1582"/>
      <c r="GDP1183" s="1582"/>
      <c r="GDQ1183" s="1582"/>
      <c r="GDR1183" s="1582"/>
      <c r="GDS1183" s="1582"/>
      <c r="GDT1183" s="1582"/>
      <c r="GDU1183" s="1582"/>
      <c r="GDV1183" s="1582"/>
      <c r="GDW1183" s="1582"/>
      <c r="GDX1183" s="1582"/>
      <c r="GDY1183" s="1582"/>
      <c r="GDZ1183" s="1582"/>
      <c r="GEA1183" s="1582"/>
      <c r="GEB1183" s="1582"/>
      <c r="GEC1183" s="1582"/>
      <c r="GED1183" s="1582"/>
      <c r="GEE1183" s="1582"/>
      <c r="GEF1183" s="1582"/>
      <c r="GEG1183" s="1582"/>
      <c r="GEH1183" s="1582"/>
      <c r="GEI1183" s="1582"/>
      <c r="GEJ1183" s="1582"/>
      <c r="GEK1183" s="1582"/>
      <c r="GEL1183" s="1582"/>
      <c r="GEM1183" s="1582"/>
      <c r="GEN1183" s="1582"/>
      <c r="GEO1183" s="1582"/>
      <c r="GEP1183" s="1582"/>
      <c r="GEQ1183" s="1582"/>
      <c r="GER1183" s="1582"/>
      <c r="GES1183" s="1582"/>
      <c r="GET1183" s="1582"/>
      <c r="GEU1183" s="1582"/>
      <c r="GEV1183" s="1582"/>
      <c r="GEW1183" s="1582"/>
      <c r="GEX1183" s="1582"/>
      <c r="GEY1183" s="1582"/>
      <c r="GEZ1183" s="1582"/>
      <c r="GFA1183" s="1582"/>
      <c r="GFB1183" s="1582"/>
      <c r="GFC1183" s="1582"/>
      <c r="GFD1183" s="1582"/>
      <c r="GFE1183" s="1582"/>
      <c r="GFF1183" s="1582"/>
      <c r="GFG1183" s="1582"/>
      <c r="GFH1183" s="1582"/>
      <c r="GFI1183" s="1582"/>
      <c r="GFJ1183" s="1582"/>
      <c r="GFK1183" s="1582"/>
      <c r="GFL1183" s="1582"/>
      <c r="GFM1183" s="1582"/>
      <c r="GFN1183" s="1582"/>
      <c r="GFO1183" s="1582"/>
      <c r="GFP1183" s="1582"/>
      <c r="GFQ1183" s="1582"/>
      <c r="GFR1183" s="1582"/>
      <c r="GFS1183" s="1582"/>
      <c r="GFT1183" s="1582"/>
      <c r="GFU1183" s="1582"/>
      <c r="GFV1183" s="1582"/>
      <c r="GFW1183" s="1582"/>
      <c r="GFX1183" s="1582"/>
      <c r="GFY1183" s="1582"/>
      <c r="GFZ1183" s="1582"/>
      <c r="GGA1183" s="1582"/>
      <c r="GGB1183" s="1582"/>
      <c r="GGC1183" s="1582"/>
      <c r="GGD1183" s="1582"/>
      <c r="GGE1183" s="1582"/>
      <c r="GGF1183" s="1582"/>
      <c r="GGG1183" s="1582"/>
      <c r="GGH1183" s="1582"/>
      <c r="GGI1183" s="1582"/>
      <c r="GGJ1183" s="1582"/>
      <c r="GGK1183" s="1582"/>
      <c r="GGL1183" s="1582"/>
      <c r="GGM1183" s="1582"/>
      <c r="GGN1183" s="1582"/>
      <c r="GGO1183" s="1582"/>
      <c r="GGP1183" s="1582"/>
      <c r="GGQ1183" s="1582"/>
      <c r="GGR1183" s="1582"/>
      <c r="GGS1183" s="1582"/>
      <c r="GGT1183" s="1582"/>
      <c r="GGU1183" s="1582"/>
      <c r="GGV1183" s="1582"/>
      <c r="GGW1183" s="1582"/>
      <c r="GGX1183" s="1582"/>
      <c r="GGY1183" s="1582"/>
      <c r="GGZ1183" s="1582"/>
      <c r="GHA1183" s="1582"/>
      <c r="GHB1183" s="1582"/>
      <c r="GHC1183" s="1582"/>
      <c r="GHD1183" s="1582"/>
      <c r="GHE1183" s="1582"/>
      <c r="GHF1183" s="1582"/>
      <c r="GHG1183" s="1582"/>
      <c r="GHH1183" s="1582"/>
      <c r="GHI1183" s="1582"/>
      <c r="GHJ1183" s="1582"/>
      <c r="GHK1183" s="1582"/>
      <c r="GHL1183" s="1582"/>
      <c r="GHM1183" s="1582"/>
      <c r="GHN1183" s="1582"/>
      <c r="GHO1183" s="1582"/>
      <c r="GHP1183" s="1582"/>
      <c r="GHQ1183" s="1582"/>
      <c r="GHR1183" s="1582"/>
      <c r="GHS1183" s="1582"/>
      <c r="GHT1183" s="1582"/>
      <c r="GHU1183" s="1582"/>
      <c r="GHV1183" s="1582"/>
      <c r="GHW1183" s="1582"/>
      <c r="GHX1183" s="1582"/>
      <c r="GHY1183" s="1582"/>
      <c r="GHZ1183" s="1582"/>
      <c r="GIA1183" s="1582"/>
      <c r="GIB1183" s="1582"/>
      <c r="GIC1183" s="1582"/>
      <c r="GID1183" s="1582"/>
      <c r="GIE1183" s="1582"/>
      <c r="GIF1183" s="1582"/>
      <c r="GIG1183" s="1582"/>
      <c r="GIH1183" s="1582"/>
      <c r="GII1183" s="1582"/>
      <c r="GIJ1183" s="1582"/>
      <c r="GIK1183" s="1582"/>
      <c r="GIL1183" s="1582"/>
      <c r="GIM1183" s="1582"/>
      <c r="GIN1183" s="1582"/>
      <c r="GIO1183" s="1582"/>
      <c r="GIP1183" s="1582"/>
      <c r="GIQ1183" s="1582"/>
      <c r="GIR1183" s="1582"/>
      <c r="GIS1183" s="1582"/>
      <c r="GIT1183" s="1582"/>
      <c r="GIU1183" s="1582"/>
      <c r="GIV1183" s="1582"/>
      <c r="GIW1183" s="1582"/>
      <c r="GIX1183" s="1582"/>
      <c r="GIY1183" s="1582"/>
      <c r="GIZ1183" s="1582"/>
      <c r="GJA1183" s="1582"/>
      <c r="GJB1183" s="1582"/>
      <c r="GJC1183" s="1582"/>
      <c r="GJD1183" s="1582"/>
      <c r="GJE1183" s="1582"/>
      <c r="GJF1183" s="1582"/>
      <c r="GJG1183" s="1582"/>
      <c r="GJH1183" s="1582"/>
      <c r="GJI1183" s="1582"/>
      <c r="GJJ1183" s="1582"/>
      <c r="GJK1183" s="1582"/>
      <c r="GJL1183" s="1582"/>
      <c r="GJM1183" s="1582"/>
      <c r="GJN1183" s="1582"/>
      <c r="GJO1183" s="1582"/>
      <c r="GJP1183" s="1582"/>
      <c r="GJQ1183" s="1582"/>
      <c r="GJR1183" s="1582"/>
      <c r="GJS1183" s="1582"/>
      <c r="GJT1183" s="1582"/>
      <c r="GJU1183" s="1582"/>
      <c r="GJV1183" s="1582"/>
      <c r="GJW1183" s="1582"/>
      <c r="GJX1183" s="1582"/>
      <c r="GJY1183" s="1582"/>
      <c r="GJZ1183" s="1582"/>
      <c r="GKA1183" s="1582"/>
      <c r="GKB1183" s="1582"/>
      <c r="GKC1183" s="1582"/>
      <c r="GKD1183" s="1582"/>
      <c r="GKE1183" s="1582"/>
      <c r="GKF1183" s="1582"/>
      <c r="GKG1183" s="1582"/>
      <c r="GKH1183" s="1582"/>
      <c r="GKI1183" s="1582"/>
      <c r="GKJ1183" s="1582"/>
      <c r="GKK1183" s="1582"/>
      <c r="GKL1183" s="1582"/>
      <c r="GKM1183" s="1582"/>
      <c r="GKN1183" s="1582"/>
      <c r="GKO1183" s="1582"/>
      <c r="GKP1183" s="1582"/>
      <c r="GKQ1183" s="1582"/>
      <c r="GKR1183" s="1582"/>
      <c r="GKS1183" s="1582"/>
      <c r="GKT1183" s="1582"/>
      <c r="GKU1183" s="1582"/>
      <c r="GKV1183" s="1582"/>
      <c r="GKW1183" s="1582"/>
      <c r="GKX1183" s="1582"/>
      <c r="GKY1183" s="1582"/>
      <c r="GKZ1183" s="1582"/>
      <c r="GLA1183" s="1582"/>
      <c r="GLB1183" s="1582"/>
      <c r="GLC1183" s="1582"/>
      <c r="GLD1183" s="1582"/>
      <c r="GLE1183" s="1582"/>
      <c r="GLF1183" s="1582"/>
      <c r="GLG1183" s="1582"/>
      <c r="GLH1183" s="1582"/>
      <c r="GLI1183" s="1582"/>
      <c r="GLJ1183" s="1582"/>
      <c r="GLK1183" s="1582"/>
      <c r="GLL1183" s="1582"/>
      <c r="GLM1183" s="1582"/>
      <c r="GLN1183" s="1582"/>
      <c r="GLO1183" s="1582"/>
      <c r="GLP1183" s="1582"/>
      <c r="GLQ1183" s="1582"/>
      <c r="GLR1183" s="1582"/>
      <c r="GLS1183" s="1582"/>
      <c r="GLT1183" s="1582"/>
      <c r="GLU1183" s="1582"/>
      <c r="GLV1183" s="1582"/>
      <c r="GLW1183" s="1582"/>
      <c r="GLX1183" s="1582"/>
      <c r="GLY1183" s="1582"/>
      <c r="GLZ1183" s="1582"/>
      <c r="GMA1183" s="1582"/>
      <c r="GMB1183" s="1582"/>
      <c r="GMC1183" s="1582"/>
      <c r="GMD1183" s="1582"/>
      <c r="GME1183" s="1582"/>
      <c r="GMF1183" s="1582"/>
      <c r="GMG1183" s="1582"/>
      <c r="GMH1183" s="1582"/>
      <c r="GMI1183" s="1582"/>
      <c r="GMJ1183" s="1582"/>
      <c r="GMK1183" s="1582"/>
      <c r="GML1183" s="1582"/>
      <c r="GMM1183" s="1582"/>
      <c r="GMN1183" s="1582"/>
      <c r="GMO1183" s="1582"/>
      <c r="GMP1183" s="1582"/>
      <c r="GMQ1183" s="1582"/>
      <c r="GMR1183" s="1582"/>
      <c r="GMS1183" s="1582"/>
      <c r="GMT1183" s="1582"/>
      <c r="GMU1183" s="1582"/>
      <c r="GMV1183" s="1582"/>
      <c r="GMW1183" s="1582"/>
      <c r="GMX1183" s="1582"/>
      <c r="GMY1183" s="1582"/>
      <c r="GMZ1183" s="1582"/>
      <c r="GNA1183" s="1582"/>
      <c r="GNB1183" s="1582"/>
      <c r="GNC1183" s="1582"/>
      <c r="GND1183" s="1582"/>
      <c r="GNE1183" s="1582"/>
      <c r="GNF1183" s="1582"/>
      <c r="GNG1183" s="1582"/>
      <c r="GNH1183" s="1582"/>
      <c r="GNI1183" s="1582"/>
      <c r="GNJ1183" s="1582"/>
      <c r="GNK1183" s="1582"/>
      <c r="GNL1183" s="1582"/>
      <c r="GNM1183" s="1582"/>
      <c r="GNN1183" s="1582"/>
      <c r="GNO1183" s="1582"/>
      <c r="GNP1183" s="1582"/>
      <c r="GNQ1183" s="1582"/>
      <c r="GNR1183" s="1582"/>
      <c r="GNS1183" s="1582"/>
      <c r="GNT1183" s="1582"/>
      <c r="GNU1183" s="1582"/>
      <c r="GNV1183" s="1582"/>
      <c r="GNW1183" s="1582"/>
      <c r="GNX1183" s="1582"/>
      <c r="GNY1183" s="1582"/>
      <c r="GNZ1183" s="1582"/>
      <c r="GOA1183" s="1582"/>
      <c r="GOB1183" s="1582"/>
      <c r="GOC1183" s="1582"/>
      <c r="GOD1183" s="1582"/>
      <c r="GOE1183" s="1582"/>
      <c r="GOF1183" s="1582"/>
      <c r="GOG1183" s="1582"/>
      <c r="GOH1183" s="1582"/>
      <c r="GOI1183" s="1582"/>
      <c r="GOJ1183" s="1582"/>
      <c r="GOK1183" s="1582"/>
      <c r="GOL1183" s="1582"/>
      <c r="GOM1183" s="1582"/>
      <c r="GON1183" s="1582"/>
      <c r="GOO1183" s="1582"/>
      <c r="GOP1183" s="1582"/>
      <c r="GOQ1183" s="1582"/>
      <c r="GOR1183" s="1582"/>
      <c r="GOS1183" s="1582"/>
      <c r="GOT1183" s="1582"/>
      <c r="GOU1183" s="1582"/>
      <c r="GOV1183" s="1582"/>
      <c r="GOW1183" s="1582"/>
      <c r="GOX1183" s="1582"/>
      <c r="GOY1183" s="1582"/>
      <c r="GOZ1183" s="1582"/>
      <c r="GPA1183" s="1582"/>
      <c r="GPB1183" s="1582"/>
      <c r="GPC1183" s="1582"/>
      <c r="GPD1183" s="1582"/>
      <c r="GPE1183" s="1582"/>
      <c r="GPF1183" s="1582"/>
      <c r="GPG1183" s="1582"/>
      <c r="GPH1183" s="1582"/>
      <c r="GPI1183" s="1582"/>
      <c r="GPJ1183" s="1582"/>
      <c r="GPK1183" s="1582"/>
      <c r="GPL1183" s="1582"/>
      <c r="GPM1183" s="1582"/>
      <c r="GPN1183" s="1582"/>
      <c r="GPO1183" s="1582"/>
      <c r="GPP1183" s="1582"/>
      <c r="GPQ1183" s="1582"/>
      <c r="GPR1183" s="1582"/>
      <c r="GPS1183" s="1582"/>
      <c r="GPT1183" s="1582"/>
      <c r="GPU1183" s="1582"/>
      <c r="GPV1183" s="1582"/>
      <c r="GPW1183" s="1582"/>
      <c r="GPX1183" s="1582"/>
      <c r="GPY1183" s="1582"/>
      <c r="GPZ1183" s="1582"/>
      <c r="GQA1183" s="1582"/>
      <c r="GQB1183" s="1582"/>
      <c r="GQC1183" s="1582"/>
      <c r="GQD1183" s="1582"/>
      <c r="GQE1183" s="1582"/>
      <c r="GQF1183" s="1582"/>
      <c r="GQG1183" s="1582"/>
      <c r="GQH1183" s="1582"/>
      <c r="GQI1183" s="1582"/>
      <c r="GQJ1183" s="1582"/>
      <c r="GQK1183" s="1582"/>
      <c r="GQL1183" s="1582"/>
      <c r="GQM1183" s="1582"/>
      <c r="GQN1183" s="1582"/>
      <c r="GQO1183" s="1582"/>
      <c r="GQP1183" s="1582"/>
      <c r="GQQ1183" s="1582"/>
      <c r="GQR1183" s="1582"/>
      <c r="GQS1183" s="1582"/>
      <c r="GQT1183" s="1582"/>
      <c r="GQU1183" s="1582"/>
      <c r="GQV1183" s="1582"/>
      <c r="GQW1183" s="1582"/>
      <c r="GQX1183" s="1582"/>
      <c r="GQY1183" s="1582"/>
      <c r="GQZ1183" s="1582"/>
      <c r="GRA1183" s="1582"/>
      <c r="GRB1183" s="1582"/>
      <c r="GRC1183" s="1582"/>
      <c r="GRD1183" s="1582"/>
      <c r="GRE1183" s="1582"/>
      <c r="GRF1183" s="1582"/>
      <c r="GRG1183" s="1582"/>
      <c r="GRH1183" s="1582"/>
      <c r="GRI1183" s="1582"/>
      <c r="GRJ1183" s="1582"/>
      <c r="GRK1183" s="1582"/>
      <c r="GRL1183" s="1582"/>
      <c r="GRM1183" s="1582"/>
      <c r="GRN1183" s="1582"/>
      <c r="GRO1183" s="1582"/>
      <c r="GRP1183" s="1582"/>
      <c r="GRQ1183" s="1582"/>
      <c r="GRR1183" s="1582"/>
      <c r="GRS1183" s="1582"/>
      <c r="GRT1183" s="1582"/>
      <c r="GRU1183" s="1582"/>
      <c r="GRV1183" s="1582"/>
      <c r="GRW1183" s="1582"/>
      <c r="GRX1183" s="1582"/>
      <c r="GRY1183" s="1582"/>
      <c r="GRZ1183" s="1582"/>
      <c r="GSA1183" s="1582"/>
      <c r="GSB1183" s="1582"/>
      <c r="GSC1183" s="1582"/>
      <c r="GSD1183" s="1582"/>
      <c r="GSE1183" s="1582"/>
      <c r="GSF1183" s="1582"/>
      <c r="GSG1183" s="1582"/>
      <c r="GSH1183" s="1582"/>
      <c r="GSI1183" s="1582"/>
      <c r="GSJ1183" s="1582"/>
      <c r="GSK1183" s="1582"/>
      <c r="GSL1183" s="1582"/>
      <c r="GSM1183" s="1582"/>
      <c r="GSN1183" s="1582"/>
      <c r="GSO1183" s="1582"/>
      <c r="GSP1183" s="1582"/>
      <c r="GSQ1183" s="1582"/>
      <c r="GSR1183" s="1582"/>
      <c r="GSS1183" s="1582"/>
      <c r="GST1183" s="1582"/>
      <c r="GSU1183" s="1582"/>
      <c r="GSV1183" s="1582"/>
      <c r="GSW1183" s="1582"/>
      <c r="GSX1183" s="1582"/>
      <c r="GSY1183" s="1582"/>
      <c r="GSZ1183" s="1582"/>
      <c r="GTA1183" s="1582"/>
      <c r="GTB1183" s="1582"/>
      <c r="GTC1183" s="1582"/>
      <c r="GTD1183" s="1582"/>
      <c r="GTE1183" s="1582"/>
      <c r="GTF1183" s="1582"/>
      <c r="GTG1183" s="1582"/>
      <c r="GTH1183" s="1582"/>
      <c r="GTI1183" s="1582"/>
      <c r="GTJ1183" s="1582"/>
      <c r="GTK1183" s="1582"/>
      <c r="GTL1183" s="1582"/>
      <c r="GTM1183" s="1582"/>
      <c r="GTN1183" s="1582"/>
      <c r="GTO1183" s="1582"/>
      <c r="GTP1183" s="1582"/>
      <c r="GTQ1183" s="1582"/>
      <c r="GTR1183" s="1582"/>
      <c r="GTS1183" s="1582"/>
      <c r="GTT1183" s="1582"/>
      <c r="GTU1183" s="1582"/>
      <c r="GTV1183" s="1582"/>
      <c r="GTW1183" s="1582"/>
      <c r="GTX1183" s="1582"/>
      <c r="GTY1183" s="1582"/>
      <c r="GTZ1183" s="1582"/>
      <c r="GUA1183" s="1582"/>
      <c r="GUB1183" s="1582"/>
      <c r="GUC1183" s="1582"/>
      <c r="GUD1183" s="1582"/>
      <c r="GUE1183" s="1582"/>
      <c r="GUF1183" s="1582"/>
      <c r="GUG1183" s="1582"/>
      <c r="GUH1183" s="1582"/>
      <c r="GUI1183" s="1582"/>
      <c r="GUJ1183" s="1582"/>
      <c r="GUK1183" s="1582"/>
      <c r="GUL1183" s="1582"/>
      <c r="GUM1183" s="1582"/>
      <c r="GUN1183" s="1582"/>
      <c r="GUO1183" s="1582"/>
      <c r="GUP1183" s="1582"/>
      <c r="GUQ1183" s="1582"/>
      <c r="GUR1183" s="1582"/>
      <c r="GUS1183" s="1582"/>
      <c r="GUT1183" s="1582"/>
      <c r="GUU1183" s="1582"/>
      <c r="GUV1183" s="1582"/>
      <c r="GUW1183" s="1582"/>
      <c r="GUX1183" s="1582"/>
      <c r="GUY1183" s="1582"/>
      <c r="GUZ1183" s="1582"/>
      <c r="GVA1183" s="1582"/>
      <c r="GVB1183" s="1582"/>
      <c r="GVC1183" s="1582"/>
      <c r="GVD1183" s="1582"/>
      <c r="GVE1183" s="1582"/>
      <c r="GVF1183" s="1582"/>
      <c r="GVG1183" s="1582"/>
      <c r="GVH1183" s="1582"/>
      <c r="GVI1183" s="1582"/>
      <c r="GVJ1183" s="1582"/>
      <c r="GVK1183" s="1582"/>
      <c r="GVL1183" s="1582"/>
      <c r="GVM1183" s="1582"/>
      <c r="GVN1183" s="1582"/>
      <c r="GVO1183" s="1582"/>
      <c r="GVP1183" s="1582"/>
      <c r="GVQ1183" s="1582"/>
      <c r="GVR1183" s="1582"/>
      <c r="GVS1183" s="1582"/>
      <c r="GVT1183" s="1582"/>
      <c r="GVU1183" s="1582"/>
      <c r="GVV1183" s="1582"/>
      <c r="GVW1183" s="1582"/>
      <c r="GVX1183" s="1582"/>
      <c r="GVY1183" s="1582"/>
      <c r="GVZ1183" s="1582"/>
      <c r="GWA1183" s="1582"/>
      <c r="GWB1183" s="1582"/>
      <c r="GWC1183" s="1582"/>
      <c r="GWD1183" s="1582"/>
      <c r="GWE1183" s="1582"/>
      <c r="GWF1183" s="1582"/>
      <c r="GWG1183" s="1582"/>
      <c r="GWH1183" s="1582"/>
      <c r="GWI1183" s="1582"/>
      <c r="GWJ1183" s="1582"/>
      <c r="GWK1183" s="1582"/>
      <c r="GWL1183" s="1582"/>
      <c r="GWM1183" s="1582"/>
      <c r="GWN1183" s="1582"/>
      <c r="GWO1183" s="1582"/>
      <c r="GWP1183" s="1582"/>
      <c r="GWQ1183" s="1582"/>
      <c r="GWR1183" s="1582"/>
      <c r="GWS1183" s="1582"/>
      <c r="GWT1183" s="1582"/>
      <c r="GWU1183" s="1582"/>
      <c r="GWV1183" s="1582"/>
      <c r="GWW1183" s="1582"/>
      <c r="GWX1183" s="1582"/>
      <c r="GWY1183" s="1582"/>
      <c r="GWZ1183" s="1582"/>
      <c r="GXA1183" s="1582"/>
      <c r="GXB1183" s="1582"/>
      <c r="GXC1183" s="1582"/>
      <c r="GXD1183" s="1582"/>
      <c r="GXE1183" s="1582"/>
      <c r="GXF1183" s="1582"/>
      <c r="GXG1183" s="1582"/>
      <c r="GXH1183" s="1582"/>
      <c r="GXI1183" s="1582"/>
      <c r="GXJ1183" s="1582"/>
      <c r="GXK1183" s="1582"/>
      <c r="GXL1183" s="1582"/>
      <c r="GXM1183" s="1582"/>
      <c r="GXN1183" s="1582"/>
      <c r="GXO1183" s="1582"/>
      <c r="GXP1183" s="1582"/>
      <c r="GXQ1183" s="1582"/>
      <c r="GXR1183" s="1582"/>
      <c r="GXS1183" s="1582"/>
      <c r="GXT1183" s="1582"/>
      <c r="GXU1183" s="1582"/>
      <c r="GXV1183" s="1582"/>
      <c r="GXW1183" s="1582"/>
      <c r="GXX1183" s="1582"/>
      <c r="GXY1183" s="1582"/>
      <c r="GXZ1183" s="1582"/>
      <c r="GYA1183" s="1582"/>
      <c r="GYB1183" s="1582"/>
      <c r="GYC1183" s="1582"/>
      <c r="GYD1183" s="1582"/>
      <c r="GYE1183" s="1582"/>
      <c r="GYF1183" s="1582"/>
      <c r="GYG1183" s="1582"/>
      <c r="GYH1183" s="1582"/>
      <c r="GYI1183" s="1582"/>
      <c r="GYJ1183" s="1582"/>
      <c r="GYK1183" s="1582"/>
      <c r="GYL1183" s="1582"/>
      <c r="GYM1183" s="1582"/>
      <c r="GYN1183" s="1582"/>
      <c r="GYO1183" s="1582"/>
      <c r="GYP1183" s="1582"/>
      <c r="GYQ1183" s="1582"/>
      <c r="GYR1183" s="1582"/>
      <c r="GYS1183" s="1582"/>
      <c r="GYT1183" s="1582"/>
      <c r="GYU1183" s="1582"/>
      <c r="GYV1183" s="1582"/>
      <c r="GYW1183" s="1582"/>
      <c r="GYX1183" s="1582"/>
      <c r="GYY1183" s="1582"/>
      <c r="GYZ1183" s="1582"/>
      <c r="GZA1183" s="1582"/>
      <c r="GZB1183" s="1582"/>
      <c r="GZC1183" s="1582"/>
      <c r="GZD1183" s="1582"/>
      <c r="GZE1183" s="1582"/>
      <c r="GZF1183" s="1582"/>
      <c r="GZG1183" s="1582"/>
      <c r="GZH1183" s="1582"/>
      <c r="GZI1183" s="1582"/>
      <c r="GZJ1183" s="1582"/>
      <c r="GZK1183" s="1582"/>
      <c r="GZL1183" s="1582"/>
      <c r="GZM1183" s="1582"/>
      <c r="GZN1183" s="1582"/>
      <c r="GZO1183" s="1582"/>
      <c r="GZP1183" s="1582"/>
      <c r="GZQ1183" s="1582"/>
      <c r="GZR1183" s="1582"/>
      <c r="GZS1183" s="1582"/>
      <c r="GZT1183" s="1582"/>
      <c r="GZU1183" s="1582"/>
      <c r="GZV1183" s="1582"/>
      <c r="GZW1183" s="1582"/>
      <c r="GZX1183" s="1582"/>
      <c r="GZY1183" s="1582"/>
      <c r="GZZ1183" s="1582"/>
      <c r="HAA1183" s="1582"/>
      <c r="HAB1183" s="1582"/>
      <c r="HAC1183" s="1582"/>
      <c r="HAD1183" s="1582"/>
      <c r="HAE1183" s="1582"/>
      <c r="HAF1183" s="1582"/>
      <c r="HAG1183" s="1582"/>
      <c r="HAH1183" s="1582"/>
      <c r="HAI1183" s="1582"/>
      <c r="HAJ1183" s="1582"/>
      <c r="HAK1183" s="1582"/>
      <c r="HAL1183" s="1582"/>
      <c r="HAM1183" s="1582"/>
      <c r="HAN1183" s="1582"/>
      <c r="HAO1183" s="1582"/>
      <c r="HAP1183" s="1582"/>
      <c r="HAQ1183" s="1582"/>
      <c r="HAR1183" s="1582"/>
      <c r="HAS1183" s="1582"/>
      <c r="HAT1183" s="1582"/>
      <c r="HAU1183" s="1582"/>
      <c r="HAV1183" s="1582"/>
      <c r="HAW1183" s="1582"/>
      <c r="HAX1183" s="1582"/>
      <c r="HAY1183" s="1582"/>
      <c r="HAZ1183" s="1582"/>
      <c r="HBA1183" s="1582"/>
      <c r="HBB1183" s="1582"/>
      <c r="HBC1183" s="1582"/>
      <c r="HBD1183" s="1582"/>
      <c r="HBE1183" s="1582"/>
      <c r="HBF1183" s="1582"/>
      <c r="HBG1183" s="1582"/>
      <c r="HBH1183" s="1582"/>
      <c r="HBI1183" s="1582"/>
      <c r="HBJ1183" s="1582"/>
      <c r="HBK1183" s="1582"/>
      <c r="HBL1183" s="1582"/>
      <c r="HBM1183" s="1582"/>
      <c r="HBN1183" s="1582"/>
      <c r="HBO1183" s="1582"/>
      <c r="HBP1183" s="1582"/>
      <c r="HBQ1183" s="1582"/>
      <c r="HBR1183" s="1582"/>
      <c r="HBS1183" s="1582"/>
      <c r="HBT1183" s="1582"/>
      <c r="HBU1183" s="1582"/>
      <c r="HBV1183" s="1582"/>
      <c r="HBW1183" s="1582"/>
      <c r="HBX1183" s="1582"/>
      <c r="HBY1183" s="1582"/>
      <c r="HBZ1183" s="1582"/>
      <c r="HCA1183" s="1582"/>
      <c r="HCB1183" s="1582"/>
      <c r="HCC1183" s="1582"/>
      <c r="HCD1183" s="1582"/>
      <c r="HCE1183" s="1582"/>
      <c r="HCF1183" s="1582"/>
      <c r="HCG1183" s="1582"/>
      <c r="HCH1183" s="1582"/>
      <c r="HCI1183" s="1582"/>
      <c r="HCJ1183" s="1582"/>
      <c r="HCK1183" s="1582"/>
      <c r="HCL1183" s="1582"/>
      <c r="HCM1183" s="1582"/>
      <c r="HCN1183" s="1582"/>
      <c r="HCO1183" s="1582"/>
      <c r="HCP1183" s="1582"/>
      <c r="HCQ1183" s="1582"/>
      <c r="HCR1183" s="1582"/>
      <c r="HCS1183" s="1582"/>
      <c r="HCT1183" s="1582"/>
      <c r="HCU1183" s="1582"/>
      <c r="HCV1183" s="1582"/>
      <c r="HCW1183" s="1582"/>
      <c r="HCX1183" s="1582"/>
      <c r="HCY1183" s="1582"/>
      <c r="HCZ1183" s="1582"/>
      <c r="HDA1183" s="1582"/>
      <c r="HDB1183" s="1582"/>
      <c r="HDC1183" s="1582"/>
      <c r="HDD1183" s="1582"/>
      <c r="HDE1183" s="1582"/>
      <c r="HDF1183" s="1582"/>
      <c r="HDG1183" s="1582"/>
      <c r="HDH1183" s="1582"/>
      <c r="HDI1183" s="1582"/>
      <c r="HDJ1183" s="1582"/>
      <c r="HDK1183" s="1582"/>
      <c r="HDL1183" s="1582"/>
      <c r="HDM1183" s="1582"/>
      <c r="HDN1183" s="1582"/>
      <c r="HDO1183" s="1582"/>
      <c r="HDP1183" s="1582"/>
      <c r="HDQ1183" s="1582"/>
      <c r="HDR1183" s="1582"/>
      <c r="HDS1183" s="1582"/>
      <c r="HDT1183" s="1582"/>
      <c r="HDU1183" s="1582"/>
      <c r="HDV1183" s="1582"/>
      <c r="HDW1183" s="1582"/>
      <c r="HDX1183" s="1582"/>
      <c r="HDY1183" s="1582"/>
      <c r="HDZ1183" s="1582"/>
      <c r="HEA1183" s="1582"/>
      <c r="HEB1183" s="1582"/>
      <c r="HEC1183" s="1582"/>
      <c r="HED1183" s="1582"/>
      <c r="HEE1183" s="1582"/>
      <c r="HEF1183" s="1582"/>
      <c r="HEG1183" s="1582"/>
      <c r="HEH1183" s="1582"/>
      <c r="HEI1183" s="1582"/>
      <c r="HEJ1183" s="1582"/>
      <c r="HEK1183" s="1582"/>
      <c r="HEL1183" s="1582"/>
      <c r="HEM1183" s="1582"/>
      <c r="HEN1183" s="1582"/>
      <c r="HEO1183" s="1582"/>
      <c r="HEP1183" s="1582"/>
      <c r="HEQ1183" s="1582"/>
      <c r="HER1183" s="1582"/>
      <c r="HES1183" s="1582"/>
      <c r="HET1183" s="1582"/>
      <c r="HEU1183" s="1582"/>
      <c r="HEV1183" s="1582"/>
      <c r="HEW1183" s="1582"/>
      <c r="HEX1183" s="1582"/>
      <c r="HEY1183" s="1582"/>
      <c r="HEZ1183" s="1582"/>
      <c r="HFA1183" s="1582"/>
      <c r="HFB1183" s="1582"/>
      <c r="HFC1183" s="1582"/>
      <c r="HFD1183" s="1582"/>
      <c r="HFE1183" s="1582"/>
      <c r="HFF1183" s="1582"/>
      <c r="HFG1183" s="1582"/>
      <c r="HFH1183" s="1582"/>
      <c r="HFI1183" s="1582"/>
      <c r="HFJ1183" s="1582"/>
      <c r="HFK1183" s="1582"/>
      <c r="HFL1183" s="1582"/>
      <c r="HFM1183" s="1582"/>
      <c r="HFN1183" s="1582"/>
      <c r="HFO1183" s="1582"/>
      <c r="HFP1183" s="1582"/>
      <c r="HFQ1183" s="1582"/>
      <c r="HFR1183" s="1582"/>
      <c r="HFS1183" s="1582"/>
      <c r="HFT1183" s="1582"/>
      <c r="HFU1183" s="1582"/>
      <c r="HFV1183" s="1582"/>
      <c r="HFW1183" s="1582"/>
      <c r="HFX1183" s="1582"/>
      <c r="HFY1183" s="1582"/>
      <c r="HFZ1183" s="1582"/>
      <c r="HGA1183" s="1582"/>
      <c r="HGB1183" s="1582"/>
      <c r="HGC1183" s="1582"/>
      <c r="HGD1183" s="1582"/>
      <c r="HGE1183" s="1582"/>
      <c r="HGF1183" s="1582"/>
      <c r="HGG1183" s="1582"/>
      <c r="HGH1183" s="1582"/>
      <c r="HGI1183" s="1582"/>
      <c r="HGJ1183" s="1582"/>
      <c r="HGK1183" s="1582"/>
      <c r="HGL1183" s="1582"/>
      <c r="HGM1183" s="1582"/>
      <c r="HGN1183" s="1582"/>
      <c r="HGO1183" s="1582"/>
      <c r="HGP1183" s="1582"/>
      <c r="HGQ1183" s="1582"/>
      <c r="HGR1183" s="1582"/>
      <c r="HGS1183" s="1582"/>
      <c r="HGT1183" s="1582"/>
      <c r="HGU1183" s="1582"/>
      <c r="HGV1183" s="1582"/>
      <c r="HGW1183" s="1582"/>
      <c r="HGX1183" s="1582"/>
      <c r="HGY1183" s="1582"/>
      <c r="HGZ1183" s="1582"/>
      <c r="HHA1183" s="1582"/>
      <c r="HHB1183" s="1582"/>
      <c r="HHC1183" s="1582"/>
      <c r="HHD1183" s="1582"/>
      <c r="HHE1183" s="1582"/>
      <c r="HHF1183" s="1582"/>
      <c r="HHG1183" s="1582"/>
      <c r="HHH1183" s="1582"/>
      <c r="HHI1183" s="1582"/>
      <c r="HHJ1183" s="1582"/>
      <c r="HHK1183" s="1582"/>
      <c r="HHL1183" s="1582"/>
      <c r="HHM1183" s="1582"/>
      <c r="HHN1183" s="1582"/>
      <c r="HHO1183" s="1582"/>
      <c r="HHP1183" s="1582"/>
      <c r="HHQ1183" s="1582"/>
      <c r="HHR1183" s="1582"/>
      <c r="HHS1183" s="1582"/>
      <c r="HHT1183" s="1582"/>
      <c r="HHU1183" s="1582"/>
      <c r="HHV1183" s="1582"/>
      <c r="HHW1183" s="1582"/>
      <c r="HHX1183" s="1582"/>
      <c r="HHY1183" s="1582"/>
      <c r="HHZ1183" s="1582"/>
      <c r="HIA1183" s="1582"/>
      <c r="HIB1183" s="1582"/>
      <c r="HIC1183" s="1582"/>
      <c r="HID1183" s="1582"/>
      <c r="HIE1183" s="1582"/>
      <c r="HIF1183" s="1582"/>
      <c r="HIG1183" s="1582"/>
      <c r="HIH1183" s="1582"/>
      <c r="HII1183" s="1582"/>
      <c r="HIJ1183" s="1582"/>
      <c r="HIK1183" s="1582"/>
      <c r="HIL1183" s="1582"/>
      <c r="HIM1183" s="1582"/>
      <c r="HIN1183" s="1582"/>
      <c r="HIO1183" s="1582"/>
      <c r="HIP1183" s="1582"/>
      <c r="HIQ1183" s="1582"/>
      <c r="HIR1183" s="1582"/>
      <c r="HIS1183" s="1582"/>
      <c r="HIT1183" s="1582"/>
      <c r="HIU1183" s="1582"/>
      <c r="HIV1183" s="1582"/>
      <c r="HIW1183" s="1582"/>
      <c r="HIX1183" s="1582"/>
      <c r="HIY1183" s="1582"/>
      <c r="HIZ1183" s="1582"/>
      <c r="HJA1183" s="1582"/>
      <c r="HJB1183" s="1582"/>
      <c r="HJC1183" s="1582"/>
      <c r="HJD1183" s="1582"/>
      <c r="HJE1183" s="1582"/>
      <c r="HJF1183" s="1582"/>
      <c r="HJG1183" s="1582"/>
      <c r="HJH1183" s="1582"/>
      <c r="HJI1183" s="1582"/>
      <c r="HJJ1183" s="1582"/>
      <c r="HJK1183" s="1582"/>
      <c r="HJL1183" s="1582"/>
      <c r="HJM1183" s="1582"/>
      <c r="HJN1183" s="1582"/>
      <c r="HJO1183" s="1582"/>
      <c r="HJP1183" s="1582"/>
      <c r="HJQ1183" s="1582"/>
      <c r="HJR1183" s="1582"/>
      <c r="HJS1183" s="1582"/>
      <c r="HJT1183" s="1582"/>
      <c r="HJU1183" s="1582"/>
      <c r="HJV1183" s="1582"/>
      <c r="HJW1183" s="1582"/>
      <c r="HJX1183" s="1582"/>
      <c r="HJY1183" s="1582"/>
      <c r="HJZ1183" s="1582"/>
      <c r="HKA1183" s="1582"/>
      <c r="HKB1183" s="1582"/>
      <c r="HKC1183" s="1582"/>
      <c r="HKD1183" s="1582"/>
      <c r="HKE1183" s="1582"/>
      <c r="HKF1183" s="1582"/>
      <c r="HKG1183" s="1582"/>
      <c r="HKH1183" s="1582"/>
      <c r="HKI1183" s="1582"/>
      <c r="HKJ1183" s="1582"/>
      <c r="HKK1183" s="1582"/>
      <c r="HKL1183" s="1582"/>
      <c r="HKM1183" s="1582"/>
      <c r="HKN1183" s="1582"/>
      <c r="HKO1183" s="1582"/>
      <c r="HKP1183" s="1582"/>
      <c r="HKQ1183" s="1582"/>
      <c r="HKR1183" s="1582"/>
      <c r="HKS1183" s="1582"/>
      <c r="HKT1183" s="1582"/>
      <c r="HKU1183" s="1582"/>
      <c r="HKV1183" s="1582"/>
      <c r="HKW1183" s="1582"/>
      <c r="HKX1183" s="1582"/>
      <c r="HKY1183" s="1582"/>
      <c r="HKZ1183" s="1582"/>
      <c r="HLA1183" s="1582"/>
      <c r="HLB1183" s="1582"/>
      <c r="HLC1183" s="1582"/>
      <c r="HLD1183" s="1582"/>
      <c r="HLE1183" s="1582"/>
      <c r="HLF1183" s="1582"/>
      <c r="HLG1183" s="1582"/>
      <c r="HLH1183" s="1582"/>
      <c r="HLI1183" s="1582"/>
      <c r="HLJ1183" s="1582"/>
      <c r="HLK1183" s="1582"/>
      <c r="HLL1183" s="1582"/>
      <c r="HLM1183" s="1582"/>
      <c r="HLN1183" s="1582"/>
      <c r="HLO1183" s="1582"/>
      <c r="HLP1183" s="1582"/>
      <c r="HLQ1183" s="1582"/>
      <c r="HLR1183" s="1582"/>
      <c r="HLS1183" s="1582"/>
      <c r="HLT1183" s="1582"/>
      <c r="HLU1183" s="1582"/>
      <c r="HLV1183" s="1582"/>
      <c r="HLW1183" s="1582"/>
      <c r="HLX1183" s="1582"/>
      <c r="HLY1183" s="1582"/>
      <c r="HLZ1183" s="1582"/>
      <c r="HMA1183" s="1582"/>
      <c r="HMB1183" s="1582"/>
      <c r="HMC1183" s="1582"/>
      <c r="HMD1183" s="1582"/>
      <c r="HME1183" s="1582"/>
      <c r="HMF1183" s="1582"/>
      <c r="HMG1183" s="1582"/>
      <c r="HMH1183" s="1582"/>
      <c r="HMI1183" s="1582"/>
      <c r="HMJ1183" s="1582"/>
      <c r="HMK1183" s="1582"/>
      <c r="HML1183" s="1582"/>
      <c r="HMM1183" s="1582"/>
      <c r="HMN1183" s="1582"/>
      <c r="HMO1183" s="1582"/>
      <c r="HMP1183" s="1582"/>
      <c r="HMQ1183" s="1582"/>
      <c r="HMR1183" s="1582"/>
      <c r="HMS1183" s="1582"/>
      <c r="HMT1183" s="1582"/>
      <c r="HMU1183" s="1582"/>
      <c r="HMV1183" s="1582"/>
      <c r="HMW1183" s="1582"/>
      <c r="HMX1183" s="1582"/>
      <c r="HMY1183" s="1582"/>
      <c r="HMZ1183" s="1582"/>
      <c r="HNA1183" s="1582"/>
      <c r="HNB1183" s="1582"/>
      <c r="HNC1183" s="1582"/>
      <c r="HND1183" s="1582"/>
      <c r="HNE1183" s="1582"/>
      <c r="HNF1183" s="1582"/>
      <c r="HNG1183" s="1582"/>
      <c r="HNH1183" s="1582"/>
      <c r="HNI1183" s="1582"/>
      <c r="HNJ1183" s="1582"/>
      <c r="HNK1183" s="1582"/>
      <c r="HNL1183" s="1582"/>
      <c r="HNM1183" s="1582"/>
      <c r="HNN1183" s="1582"/>
      <c r="HNO1183" s="1582"/>
      <c r="HNP1183" s="1582"/>
      <c r="HNQ1183" s="1582"/>
      <c r="HNR1183" s="1582"/>
      <c r="HNS1183" s="1582"/>
      <c r="HNT1183" s="1582"/>
      <c r="HNU1183" s="1582"/>
      <c r="HNV1183" s="1582"/>
      <c r="HNW1183" s="1582"/>
      <c r="HNX1183" s="1582"/>
      <c r="HNY1183" s="1582"/>
      <c r="HNZ1183" s="1582"/>
      <c r="HOA1183" s="1582"/>
      <c r="HOB1183" s="1582"/>
      <c r="HOC1183" s="1582"/>
      <c r="HOD1183" s="1582"/>
      <c r="HOE1183" s="1582"/>
      <c r="HOF1183" s="1582"/>
      <c r="HOG1183" s="1582"/>
      <c r="HOH1183" s="1582"/>
      <c r="HOI1183" s="1582"/>
      <c r="HOJ1183" s="1582"/>
      <c r="HOK1183" s="1582"/>
      <c r="HOL1183" s="1582"/>
      <c r="HOM1183" s="1582"/>
      <c r="HON1183" s="1582"/>
      <c r="HOO1183" s="1582"/>
      <c r="HOP1183" s="1582"/>
      <c r="HOQ1183" s="1582"/>
      <c r="HOR1183" s="1582"/>
      <c r="HOS1183" s="1582"/>
      <c r="HOT1183" s="1582"/>
      <c r="HOU1183" s="1582"/>
      <c r="HOV1183" s="1582"/>
      <c r="HOW1183" s="1582"/>
      <c r="HOX1183" s="1582"/>
      <c r="HOY1183" s="1582"/>
      <c r="HOZ1183" s="1582"/>
      <c r="HPA1183" s="1582"/>
      <c r="HPB1183" s="1582"/>
      <c r="HPC1183" s="1582"/>
      <c r="HPD1183" s="1582"/>
      <c r="HPE1183" s="1582"/>
      <c r="HPF1183" s="1582"/>
      <c r="HPG1183" s="1582"/>
      <c r="HPH1183" s="1582"/>
      <c r="HPI1183" s="1582"/>
      <c r="HPJ1183" s="1582"/>
      <c r="HPK1183" s="1582"/>
      <c r="HPL1183" s="1582"/>
      <c r="HPM1183" s="1582"/>
      <c r="HPN1183" s="1582"/>
      <c r="HPO1183" s="1582"/>
      <c r="HPP1183" s="1582"/>
      <c r="HPQ1183" s="1582"/>
      <c r="HPR1183" s="1582"/>
      <c r="HPS1183" s="1582"/>
      <c r="HPT1183" s="1582"/>
      <c r="HPU1183" s="1582"/>
      <c r="HPV1183" s="1582"/>
      <c r="HPW1183" s="1582"/>
      <c r="HPX1183" s="1582"/>
      <c r="HPY1183" s="1582"/>
      <c r="HPZ1183" s="1582"/>
      <c r="HQA1183" s="1582"/>
      <c r="HQB1183" s="1582"/>
      <c r="HQC1183" s="1582"/>
      <c r="HQD1183" s="1582"/>
      <c r="HQE1183" s="1582"/>
      <c r="HQF1183" s="1582"/>
      <c r="HQG1183" s="1582"/>
      <c r="HQH1183" s="1582"/>
      <c r="HQI1183" s="1582"/>
      <c r="HQJ1183" s="1582"/>
      <c r="HQK1183" s="1582"/>
      <c r="HQL1183" s="1582"/>
      <c r="HQM1183" s="1582"/>
      <c r="HQN1183" s="1582"/>
      <c r="HQO1183" s="1582"/>
      <c r="HQP1183" s="1582"/>
      <c r="HQQ1183" s="1582"/>
      <c r="HQR1183" s="1582"/>
      <c r="HQS1183" s="1582"/>
      <c r="HQT1183" s="1582"/>
      <c r="HQU1183" s="1582"/>
      <c r="HQV1183" s="1582"/>
      <c r="HQW1183" s="1582"/>
      <c r="HQX1183" s="1582"/>
      <c r="HQY1183" s="1582"/>
      <c r="HQZ1183" s="1582"/>
      <c r="HRA1183" s="1582"/>
      <c r="HRB1183" s="1582"/>
      <c r="HRC1183" s="1582"/>
      <c r="HRD1183" s="1582"/>
      <c r="HRE1183" s="1582"/>
      <c r="HRF1183" s="1582"/>
      <c r="HRG1183" s="1582"/>
      <c r="HRH1183" s="1582"/>
      <c r="HRI1183" s="1582"/>
      <c r="HRJ1183" s="1582"/>
      <c r="HRK1183" s="1582"/>
      <c r="HRL1183" s="1582"/>
      <c r="HRM1183" s="1582"/>
      <c r="HRN1183" s="1582"/>
      <c r="HRO1183" s="1582"/>
      <c r="HRP1183" s="1582"/>
      <c r="HRQ1183" s="1582"/>
      <c r="HRR1183" s="1582"/>
      <c r="HRS1183" s="1582"/>
      <c r="HRT1183" s="1582"/>
      <c r="HRU1183" s="1582"/>
      <c r="HRV1183" s="1582"/>
      <c r="HRW1183" s="1582"/>
      <c r="HRX1183" s="1582"/>
      <c r="HRY1183" s="1582"/>
      <c r="HRZ1183" s="1582"/>
      <c r="HSA1183" s="1582"/>
      <c r="HSB1183" s="1582"/>
      <c r="HSC1183" s="1582"/>
      <c r="HSD1183" s="1582"/>
      <c r="HSE1183" s="1582"/>
      <c r="HSF1183" s="1582"/>
      <c r="HSG1183" s="1582"/>
      <c r="HSH1183" s="1582"/>
      <c r="HSI1183" s="1582"/>
      <c r="HSJ1183" s="1582"/>
      <c r="HSK1183" s="1582"/>
      <c r="HSL1183" s="1582"/>
      <c r="HSM1183" s="1582"/>
      <c r="HSN1183" s="1582"/>
      <c r="HSO1183" s="1582"/>
      <c r="HSP1183" s="1582"/>
      <c r="HSQ1183" s="1582"/>
      <c r="HSR1183" s="1582"/>
      <c r="HSS1183" s="1582"/>
      <c r="HST1183" s="1582"/>
      <c r="HSU1183" s="1582"/>
      <c r="HSV1183" s="1582"/>
      <c r="HSW1183" s="1582"/>
      <c r="HSX1183" s="1582"/>
      <c r="HSY1183" s="1582"/>
      <c r="HSZ1183" s="1582"/>
      <c r="HTA1183" s="1582"/>
      <c r="HTB1183" s="1582"/>
      <c r="HTC1183" s="1582"/>
      <c r="HTD1183" s="1582"/>
      <c r="HTE1183" s="1582"/>
      <c r="HTF1183" s="1582"/>
      <c r="HTG1183" s="1582"/>
      <c r="HTH1183" s="1582"/>
      <c r="HTI1183" s="1582"/>
      <c r="HTJ1183" s="1582"/>
      <c r="HTK1183" s="1582"/>
      <c r="HTL1183" s="1582"/>
      <c r="HTM1183" s="1582"/>
      <c r="HTN1183" s="1582"/>
      <c r="HTO1183" s="1582"/>
      <c r="HTP1183" s="1582"/>
      <c r="HTQ1183" s="1582"/>
      <c r="HTR1183" s="1582"/>
      <c r="HTS1183" s="1582"/>
      <c r="HTT1183" s="1582"/>
      <c r="HTU1183" s="1582"/>
      <c r="HTV1183" s="1582"/>
      <c r="HTW1183" s="1582"/>
      <c r="HTX1183" s="1582"/>
      <c r="HTY1183" s="1582"/>
      <c r="HTZ1183" s="1582"/>
      <c r="HUA1183" s="1582"/>
      <c r="HUB1183" s="1582"/>
      <c r="HUC1183" s="1582"/>
      <c r="HUD1183" s="1582"/>
      <c r="HUE1183" s="1582"/>
      <c r="HUF1183" s="1582"/>
      <c r="HUG1183" s="1582"/>
      <c r="HUH1183" s="1582"/>
      <c r="HUI1183" s="1582"/>
      <c r="HUJ1183" s="1582"/>
      <c r="HUK1183" s="1582"/>
      <c r="HUL1183" s="1582"/>
      <c r="HUM1183" s="1582"/>
      <c r="HUN1183" s="1582"/>
      <c r="HUO1183" s="1582"/>
      <c r="HUP1183" s="1582"/>
      <c r="HUQ1183" s="1582"/>
      <c r="HUR1183" s="1582"/>
      <c r="HUS1183" s="1582"/>
      <c r="HUT1183" s="1582"/>
      <c r="HUU1183" s="1582"/>
      <c r="HUV1183" s="1582"/>
      <c r="HUW1183" s="1582"/>
      <c r="HUX1183" s="1582"/>
      <c r="HUY1183" s="1582"/>
      <c r="HUZ1183" s="1582"/>
      <c r="HVA1183" s="1582"/>
      <c r="HVB1183" s="1582"/>
      <c r="HVC1183" s="1582"/>
      <c r="HVD1183" s="1582"/>
      <c r="HVE1183" s="1582"/>
      <c r="HVF1183" s="1582"/>
      <c r="HVG1183" s="1582"/>
      <c r="HVH1183" s="1582"/>
      <c r="HVI1183" s="1582"/>
      <c r="HVJ1183" s="1582"/>
      <c r="HVK1183" s="1582"/>
      <c r="HVL1183" s="1582"/>
      <c r="HVM1183" s="1582"/>
      <c r="HVN1183" s="1582"/>
      <c r="HVO1183" s="1582"/>
      <c r="HVP1183" s="1582"/>
      <c r="HVQ1183" s="1582"/>
      <c r="HVR1183" s="1582"/>
      <c r="HVS1183" s="1582"/>
      <c r="HVT1183" s="1582"/>
      <c r="HVU1183" s="1582"/>
      <c r="HVV1183" s="1582"/>
      <c r="HVW1183" s="1582"/>
      <c r="HVX1183" s="1582"/>
      <c r="HVY1183" s="1582"/>
      <c r="HVZ1183" s="1582"/>
      <c r="HWA1183" s="1582"/>
      <c r="HWB1183" s="1582"/>
      <c r="HWC1183" s="1582"/>
      <c r="HWD1183" s="1582"/>
      <c r="HWE1183" s="1582"/>
      <c r="HWF1183" s="1582"/>
      <c r="HWG1183" s="1582"/>
      <c r="HWH1183" s="1582"/>
      <c r="HWI1183" s="1582"/>
      <c r="HWJ1183" s="1582"/>
      <c r="HWK1183" s="1582"/>
      <c r="HWL1183" s="1582"/>
      <c r="HWM1183" s="1582"/>
      <c r="HWN1183" s="1582"/>
      <c r="HWO1183" s="1582"/>
      <c r="HWP1183" s="1582"/>
      <c r="HWQ1183" s="1582"/>
      <c r="HWR1183" s="1582"/>
      <c r="HWS1183" s="1582"/>
      <c r="HWT1183" s="1582"/>
      <c r="HWU1183" s="1582"/>
      <c r="HWV1183" s="1582"/>
      <c r="HWW1183" s="1582"/>
      <c r="HWX1183" s="1582"/>
      <c r="HWY1183" s="1582"/>
      <c r="HWZ1183" s="1582"/>
      <c r="HXA1183" s="1582"/>
      <c r="HXB1183" s="1582"/>
      <c r="HXC1183" s="1582"/>
      <c r="HXD1183" s="1582"/>
      <c r="HXE1183" s="1582"/>
      <c r="HXF1183" s="1582"/>
      <c r="HXG1183" s="1582"/>
      <c r="HXH1183" s="1582"/>
      <c r="HXI1183" s="1582"/>
      <c r="HXJ1183" s="1582"/>
      <c r="HXK1183" s="1582"/>
      <c r="HXL1183" s="1582"/>
      <c r="HXM1183" s="1582"/>
      <c r="HXN1183" s="1582"/>
      <c r="HXO1183" s="1582"/>
      <c r="HXP1183" s="1582"/>
      <c r="HXQ1183" s="1582"/>
      <c r="HXR1183" s="1582"/>
      <c r="HXS1183" s="1582"/>
      <c r="HXT1183" s="1582"/>
      <c r="HXU1183" s="1582"/>
      <c r="HXV1183" s="1582"/>
      <c r="HXW1183" s="1582"/>
      <c r="HXX1183" s="1582"/>
      <c r="HXY1183" s="1582"/>
      <c r="HXZ1183" s="1582"/>
      <c r="HYA1183" s="1582"/>
      <c r="HYB1183" s="1582"/>
      <c r="HYC1183" s="1582"/>
      <c r="HYD1183" s="1582"/>
      <c r="HYE1183" s="1582"/>
      <c r="HYF1183" s="1582"/>
      <c r="HYG1183" s="1582"/>
      <c r="HYH1183" s="1582"/>
      <c r="HYI1183" s="1582"/>
      <c r="HYJ1183" s="1582"/>
      <c r="HYK1183" s="1582"/>
      <c r="HYL1183" s="1582"/>
      <c r="HYM1183" s="1582"/>
      <c r="HYN1183" s="1582"/>
      <c r="HYO1183" s="1582"/>
      <c r="HYP1183" s="1582"/>
      <c r="HYQ1183" s="1582"/>
      <c r="HYR1183" s="1582"/>
      <c r="HYS1183" s="1582"/>
      <c r="HYT1183" s="1582"/>
      <c r="HYU1183" s="1582"/>
      <c r="HYV1183" s="1582"/>
      <c r="HYW1183" s="1582"/>
      <c r="HYX1183" s="1582"/>
      <c r="HYY1183" s="1582"/>
      <c r="HYZ1183" s="1582"/>
      <c r="HZA1183" s="1582"/>
      <c r="HZB1183" s="1582"/>
      <c r="HZC1183" s="1582"/>
      <c r="HZD1183" s="1582"/>
      <c r="HZE1183" s="1582"/>
      <c r="HZF1183" s="1582"/>
      <c r="HZG1183" s="1582"/>
      <c r="HZH1183" s="1582"/>
      <c r="HZI1183" s="1582"/>
      <c r="HZJ1183" s="1582"/>
      <c r="HZK1183" s="1582"/>
      <c r="HZL1183" s="1582"/>
      <c r="HZM1183" s="1582"/>
      <c r="HZN1183" s="1582"/>
      <c r="HZO1183" s="1582"/>
      <c r="HZP1183" s="1582"/>
      <c r="HZQ1183" s="1582"/>
      <c r="HZR1183" s="1582"/>
      <c r="HZS1183" s="1582"/>
      <c r="HZT1183" s="1582"/>
      <c r="HZU1183" s="1582"/>
      <c r="HZV1183" s="1582"/>
      <c r="HZW1183" s="1582"/>
      <c r="HZX1183" s="1582"/>
      <c r="HZY1183" s="1582"/>
      <c r="HZZ1183" s="1582"/>
      <c r="IAA1183" s="1582"/>
      <c r="IAB1183" s="1582"/>
      <c r="IAC1183" s="1582"/>
      <c r="IAD1183" s="1582"/>
      <c r="IAE1183" s="1582"/>
      <c r="IAF1183" s="1582"/>
      <c r="IAG1183" s="1582"/>
      <c r="IAH1183" s="1582"/>
      <c r="IAI1183" s="1582"/>
      <c r="IAJ1183" s="1582"/>
      <c r="IAK1183" s="1582"/>
      <c r="IAL1183" s="1582"/>
      <c r="IAM1183" s="1582"/>
      <c r="IAN1183" s="1582"/>
      <c r="IAO1183" s="1582"/>
      <c r="IAP1183" s="1582"/>
      <c r="IAQ1183" s="1582"/>
      <c r="IAR1183" s="1582"/>
      <c r="IAS1183" s="1582"/>
      <c r="IAT1183" s="1582"/>
      <c r="IAU1183" s="1582"/>
      <c r="IAV1183" s="1582"/>
      <c r="IAW1183" s="1582"/>
      <c r="IAX1183" s="1582"/>
      <c r="IAY1183" s="1582"/>
      <c r="IAZ1183" s="1582"/>
      <c r="IBA1183" s="1582"/>
      <c r="IBB1183" s="1582"/>
      <c r="IBC1183" s="1582"/>
      <c r="IBD1183" s="1582"/>
      <c r="IBE1183" s="1582"/>
      <c r="IBF1183" s="1582"/>
      <c r="IBG1183" s="1582"/>
      <c r="IBH1183" s="1582"/>
      <c r="IBI1183" s="1582"/>
      <c r="IBJ1183" s="1582"/>
      <c r="IBK1183" s="1582"/>
      <c r="IBL1183" s="1582"/>
      <c r="IBM1183" s="1582"/>
      <c r="IBN1183" s="1582"/>
      <c r="IBO1183" s="1582"/>
      <c r="IBP1183" s="1582"/>
      <c r="IBQ1183" s="1582"/>
      <c r="IBR1183" s="1582"/>
      <c r="IBS1183" s="1582"/>
      <c r="IBT1183" s="1582"/>
      <c r="IBU1183" s="1582"/>
      <c r="IBV1183" s="1582"/>
      <c r="IBW1183" s="1582"/>
      <c r="IBX1183" s="1582"/>
      <c r="IBY1183" s="1582"/>
      <c r="IBZ1183" s="1582"/>
      <c r="ICA1183" s="1582"/>
      <c r="ICB1183" s="1582"/>
      <c r="ICC1183" s="1582"/>
      <c r="ICD1183" s="1582"/>
      <c r="ICE1183" s="1582"/>
      <c r="ICF1183" s="1582"/>
      <c r="ICG1183" s="1582"/>
      <c r="ICH1183" s="1582"/>
      <c r="ICI1183" s="1582"/>
      <c r="ICJ1183" s="1582"/>
      <c r="ICK1183" s="1582"/>
      <c r="ICL1183" s="1582"/>
      <c r="ICM1183" s="1582"/>
      <c r="ICN1183" s="1582"/>
      <c r="ICO1183" s="1582"/>
      <c r="ICP1183" s="1582"/>
      <c r="ICQ1183" s="1582"/>
      <c r="ICR1183" s="1582"/>
      <c r="ICS1183" s="1582"/>
      <c r="ICT1183" s="1582"/>
      <c r="ICU1183" s="1582"/>
      <c r="ICV1183" s="1582"/>
      <c r="ICW1183" s="1582"/>
      <c r="ICX1183" s="1582"/>
      <c r="ICY1183" s="1582"/>
      <c r="ICZ1183" s="1582"/>
      <c r="IDA1183" s="1582"/>
      <c r="IDB1183" s="1582"/>
      <c r="IDC1183" s="1582"/>
      <c r="IDD1183" s="1582"/>
      <c r="IDE1183" s="1582"/>
      <c r="IDF1183" s="1582"/>
      <c r="IDG1183" s="1582"/>
      <c r="IDH1183" s="1582"/>
      <c r="IDI1183" s="1582"/>
      <c r="IDJ1183" s="1582"/>
      <c r="IDK1183" s="1582"/>
      <c r="IDL1183" s="1582"/>
      <c r="IDM1183" s="1582"/>
      <c r="IDN1183" s="1582"/>
      <c r="IDO1183" s="1582"/>
      <c r="IDP1183" s="1582"/>
      <c r="IDQ1183" s="1582"/>
      <c r="IDR1183" s="1582"/>
      <c r="IDS1183" s="1582"/>
      <c r="IDT1183" s="1582"/>
      <c r="IDU1183" s="1582"/>
      <c r="IDV1183" s="1582"/>
      <c r="IDW1183" s="1582"/>
      <c r="IDX1183" s="1582"/>
      <c r="IDY1183" s="1582"/>
      <c r="IDZ1183" s="1582"/>
      <c r="IEA1183" s="1582"/>
      <c r="IEB1183" s="1582"/>
      <c r="IEC1183" s="1582"/>
      <c r="IED1183" s="1582"/>
      <c r="IEE1183" s="1582"/>
      <c r="IEF1183" s="1582"/>
      <c r="IEG1183" s="1582"/>
      <c r="IEH1183" s="1582"/>
      <c r="IEI1183" s="1582"/>
      <c r="IEJ1183" s="1582"/>
      <c r="IEK1183" s="1582"/>
      <c r="IEL1183" s="1582"/>
      <c r="IEM1183" s="1582"/>
      <c r="IEN1183" s="1582"/>
      <c r="IEO1183" s="1582"/>
      <c r="IEP1183" s="1582"/>
      <c r="IEQ1183" s="1582"/>
      <c r="IER1183" s="1582"/>
      <c r="IES1183" s="1582"/>
      <c r="IET1183" s="1582"/>
      <c r="IEU1183" s="1582"/>
      <c r="IEV1183" s="1582"/>
      <c r="IEW1183" s="1582"/>
      <c r="IEX1183" s="1582"/>
      <c r="IEY1183" s="1582"/>
      <c r="IEZ1183" s="1582"/>
      <c r="IFA1183" s="1582"/>
      <c r="IFB1183" s="1582"/>
      <c r="IFC1183" s="1582"/>
      <c r="IFD1183" s="1582"/>
      <c r="IFE1183" s="1582"/>
      <c r="IFF1183" s="1582"/>
      <c r="IFG1183" s="1582"/>
      <c r="IFH1183" s="1582"/>
      <c r="IFI1183" s="1582"/>
      <c r="IFJ1183" s="1582"/>
      <c r="IFK1183" s="1582"/>
      <c r="IFL1183" s="1582"/>
      <c r="IFM1183" s="1582"/>
      <c r="IFN1183" s="1582"/>
      <c r="IFO1183" s="1582"/>
      <c r="IFP1183" s="1582"/>
      <c r="IFQ1183" s="1582"/>
      <c r="IFR1183" s="1582"/>
      <c r="IFS1183" s="1582"/>
      <c r="IFT1183" s="1582"/>
      <c r="IFU1183" s="1582"/>
      <c r="IFV1183" s="1582"/>
      <c r="IFW1183" s="1582"/>
      <c r="IFX1183" s="1582"/>
      <c r="IFY1183" s="1582"/>
      <c r="IFZ1183" s="1582"/>
      <c r="IGA1183" s="1582"/>
      <c r="IGB1183" s="1582"/>
      <c r="IGC1183" s="1582"/>
      <c r="IGD1183" s="1582"/>
      <c r="IGE1183" s="1582"/>
      <c r="IGF1183" s="1582"/>
      <c r="IGG1183" s="1582"/>
      <c r="IGH1183" s="1582"/>
      <c r="IGI1183" s="1582"/>
      <c r="IGJ1183" s="1582"/>
      <c r="IGK1183" s="1582"/>
      <c r="IGL1183" s="1582"/>
      <c r="IGM1183" s="1582"/>
      <c r="IGN1183" s="1582"/>
      <c r="IGO1183" s="1582"/>
      <c r="IGP1183" s="1582"/>
      <c r="IGQ1183" s="1582"/>
      <c r="IGR1183" s="1582"/>
      <c r="IGS1183" s="1582"/>
      <c r="IGT1183" s="1582"/>
      <c r="IGU1183" s="1582"/>
      <c r="IGV1183" s="1582"/>
      <c r="IGW1183" s="1582"/>
      <c r="IGX1183" s="1582"/>
      <c r="IGY1183" s="1582"/>
      <c r="IGZ1183" s="1582"/>
      <c r="IHA1183" s="1582"/>
      <c r="IHB1183" s="1582"/>
      <c r="IHC1183" s="1582"/>
      <c r="IHD1183" s="1582"/>
      <c r="IHE1183" s="1582"/>
      <c r="IHF1183" s="1582"/>
      <c r="IHG1183" s="1582"/>
      <c r="IHH1183" s="1582"/>
      <c r="IHI1183" s="1582"/>
      <c r="IHJ1183" s="1582"/>
      <c r="IHK1183" s="1582"/>
      <c r="IHL1183" s="1582"/>
      <c r="IHM1183" s="1582"/>
      <c r="IHN1183" s="1582"/>
      <c r="IHO1183" s="1582"/>
      <c r="IHP1183" s="1582"/>
      <c r="IHQ1183" s="1582"/>
      <c r="IHR1183" s="1582"/>
      <c r="IHS1183" s="1582"/>
      <c r="IHT1183" s="1582"/>
      <c r="IHU1183" s="1582"/>
      <c r="IHV1183" s="1582"/>
      <c r="IHW1183" s="1582"/>
      <c r="IHX1183" s="1582"/>
      <c r="IHY1183" s="1582"/>
      <c r="IHZ1183" s="1582"/>
      <c r="IIA1183" s="1582"/>
      <c r="IIB1183" s="1582"/>
      <c r="IIC1183" s="1582"/>
      <c r="IID1183" s="1582"/>
      <c r="IIE1183" s="1582"/>
      <c r="IIF1183" s="1582"/>
      <c r="IIG1183" s="1582"/>
      <c r="IIH1183" s="1582"/>
      <c r="III1183" s="1582"/>
      <c r="IIJ1183" s="1582"/>
      <c r="IIK1183" s="1582"/>
      <c r="IIL1183" s="1582"/>
      <c r="IIM1183" s="1582"/>
      <c r="IIN1183" s="1582"/>
      <c r="IIO1183" s="1582"/>
      <c r="IIP1183" s="1582"/>
      <c r="IIQ1183" s="1582"/>
      <c r="IIR1183" s="1582"/>
      <c r="IIS1183" s="1582"/>
      <c r="IIT1183" s="1582"/>
      <c r="IIU1183" s="1582"/>
      <c r="IIV1183" s="1582"/>
      <c r="IIW1183" s="1582"/>
      <c r="IIX1183" s="1582"/>
      <c r="IIY1183" s="1582"/>
      <c r="IIZ1183" s="1582"/>
      <c r="IJA1183" s="1582"/>
      <c r="IJB1183" s="1582"/>
      <c r="IJC1183" s="1582"/>
      <c r="IJD1183" s="1582"/>
      <c r="IJE1183" s="1582"/>
      <c r="IJF1183" s="1582"/>
      <c r="IJG1183" s="1582"/>
      <c r="IJH1183" s="1582"/>
      <c r="IJI1183" s="1582"/>
      <c r="IJJ1183" s="1582"/>
      <c r="IJK1183" s="1582"/>
      <c r="IJL1183" s="1582"/>
      <c r="IJM1183" s="1582"/>
      <c r="IJN1183" s="1582"/>
      <c r="IJO1183" s="1582"/>
      <c r="IJP1183" s="1582"/>
      <c r="IJQ1183" s="1582"/>
      <c r="IJR1183" s="1582"/>
      <c r="IJS1183" s="1582"/>
      <c r="IJT1183" s="1582"/>
      <c r="IJU1183" s="1582"/>
      <c r="IJV1183" s="1582"/>
      <c r="IJW1183" s="1582"/>
      <c r="IJX1183" s="1582"/>
      <c r="IJY1183" s="1582"/>
      <c r="IJZ1183" s="1582"/>
      <c r="IKA1183" s="1582"/>
      <c r="IKB1183" s="1582"/>
      <c r="IKC1183" s="1582"/>
      <c r="IKD1183" s="1582"/>
      <c r="IKE1183" s="1582"/>
      <c r="IKF1183" s="1582"/>
      <c r="IKG1183" s="1582"/>
      <c r="IKH1183" s="1582"/>
      <c r="IKI1183" s="1582"/>
      <c r="IKJ1183" s="1582"/>
      <c r="IKK1183" s="1582"/>
      <c r="IKL1183" s="1582"/>
      <c r="IKM1183" s="1582"/>
      <c r="IKN1183" s="1582"/>
      <c r="IKO1183" s="1582"/>
      <c r="IKP1183" s="1582"/>
      <c r="IKQ1183" s="1582"/>
      <c r="IKR1183" s="1582"/>
      <c r="IKS1183" s="1582"/>
      <c r="IKT1183" s="1582"/>
      <c r="IKU1183" s="1582"/>
      <c r="IKV1183" s="1582"/>
      <c r="IKW1183" s="1582"/>
      <c r="IKX1183" s="1582"/>
      <c r="IKY1183" s="1582"/>
      <c r="IKZ1183" s="1582"/>
      <c r="ILA1183" s="1582"/>
      <c r="ILB1183" s="1582"/>
      <c r="ILC1183" s="1582"/>
      <c r="ILD1183" s="1582"/>
      <c r="ILE1183" s="1582"/>
      <c r="ILF1183" s="1582"/>
      <c r="ILG1183" s="1582"/>
      <c r="ILH1183" s="1582"/>
      <c r="ILI1183" s="1582"/>
      <c r="ILJ1183" s="1582"/>
      <c r="ILK1183" s="1582"/>
      <c r="ILL1183" s="1582"/>
      <c r="ILM1183" s="1582"/>
      <c r="ILN1183" s="1582"/>
      <c r="ILO1183" s="1582"/>
      <c r="ILP1183" s="1582"/>
      <c r="ILQ1183" s="1582"/>
      <c r="ILR1183" s="1582"/>
      <c r="ILS1183" s="1582"/>
      <c r="ILT1183" s="1582"/>
      <c r="ILU1183" s="1582"/>
      <c r="ILV1183" s="1582"/>
      <c r="ILW1183" s="1582"/>
      <c r="ILX1183" s="1582"/>
      <c r="ILY1183" s="1582"/>
      <c r="ILZ1183" s="1582"/>
      <c r="IMA1183" s="1582"/>
      <c r="IMB1183" s="1582"/>
      <c r="IMC1183" s="1582"/>
      <c r="IMD1183" s="1582"/>
      <c r="IME1183" s="1582"/>
      <c r="IMF1183" s="1582"/>
      <c r="IMG1183" s="1582"/>
      <c r="IMH1183" s="1582"/>
      <c r="IMI1183" s="1582"/>
      <c r="IMJ1183" s="1582"/>
      <c r="IMK1183" s="1582"/>
      <c r="IML1183" s="1582"/>
      <c r="IMM1183" s="1582"/>
      <c r="IMN1183" s="1582"/>
      <c r="IMO1183" s="1582"/>
      <c r="IMP1183" s="1582"/>
      <c r="IMQ1183" s="1582"/>
      <c r="IMR1183" s="1582"/>
      <c r="IMS1183" s="1582"/>
      <c r="IMT1183" s="1582"/>
      <c r="IMU1183" s="1582"/>
      <c r="IMV1183" s="1582"/>
      <c r="IMW1183" s="1582"/>
      <c r="IMX1183" s="1582"/>
      <c r="IMY1183" s="1582"/>
      <c r="IMZ1183" s="1582"/>
      <c r="INA1183" s="1582"/>
      <c r="INB1183" s="1582"/>
      <c r="INC1183" s="1582"/>
      <c r="IND1183" s="1582"/>
      <c r="INE1183" s="1582"/>
      <c r="INF1183" s="1582"/>
      <c r="ING1183" s="1582"/>
      <c r="INH1183" s="1582"/>
      <c r="INI1183" s="1582"/>
      <c r="INJ1183" s="1582"/>
      <c r="INK1183" s="1582"/>
      <c r="INL1183" s="1582"/>
      <c r="INM1183" s="1582"/>
      <c r="INN1183" s="1582"/>
      <c r="INO1183" s="1582"/>
      <c r="INP1183" s="1582"/>
      <c r="INQ1183" s="1582"/>
      <c r="INR1183" s="1582"/>
      <c r="INS1183" s="1582"/>
      <c r="INT1183" s="1582"/>
      <c r="INU1183" s="1582"/>
      <c r="INV1183" s="1582"/>
      <c r="INW1183" s="1582"/>
      <c r="INX1183" s="1582"/>
      <c r="INY1183" s="1582"/>
      <c r="INZ1183" s="1582"/>
      <c r="IOA1183" s="1582"/>
      <c r="IOB1183" s="1582"/>
      <c r="IOC1183" s="1582"/>
      <c r="IOD1183" s="1582"/>
      <c r="IOE1183" s="1582"/>
      <c r="IOF1183" s="1582"/>
      <c r="IOG1183" s="1582"/>
      <c r="IOH1183" s="1582"/>
      <c r="IOI1183" s="1582"/>
      <c r="IOJ1183" s="1582"/>
      <c r="IOK1183" s="1582"/>
      <c r="IOL1183" s="1582"/>
      <c r="IOM1183" s="1582"/>
      <c r="ION1183" s="1582"/>
      <c r="IOO1183" s="1582"/>
      <c r="IOP1183" s="1582"/>
      <c r="IOQ1183" s="1582"/>
      <c r="IOR1183" s="1582"/>
      <c r="IOS1183" s="1582"/>
      <c r="IOT1183" s="1582"/>
      <c r="IOU1183" s="1582"/>
      <c r="IOV1183" s="1582"/>
      <c r="IOW1183" s="1582"/>
      <c r="IOX1183" s="1582"/>
      <c r="IOY1183" s="1582"/>
      <c r="IOZ1183" s="1582"/>
      <c r="IPA1183" s="1582"/>
      <c r="IPB1183" s="1582"/>
      <c r="IPC1183" s="1582"/>
      <c r="IPD1183" s="1582"/>
      <c r="IPE1183" s="1582"/>
      <c r="IPF1183" s="1582"/>
      <c r="IPG1183" s="1582"/>
      <c r="IPH1183" s="1582"/>
      <c r="IPI1183" s="1582"/>
      <c r="IPJ1183" s="1582"/>
      <c r="IPK1183" s="1582"/>
      <c r="IPL1183" s="1582"/>
      <c r="IPM1183" s="1582"/>
      <c r="IPN1183" s="1582"/>
      <c r="IPO1183" s="1582"/>
      <c r="IPP1183" s="1582"/>
      <c r="IPQ1183" s="1582"/>
      <c r="IPR1183" s="1582"/>
      <c r="IPS1183" s="1582"/>
      <c r="IPT1183" s="1582"/>
      <c r="IPU1183" s="1582"/>
      <c r="IPV1183" s="1582"/>
      <c r="IPW1183" s="1582"/>
      <c r="IPX1183" s="1582"/>
      <c r="IPY1183" s="1582"/>
      <c r="IPZ1183" s="1582"/>
      <c r="IQA1183" s="1582"/>
      <c r="IQB1183" s="1582"/>
      <c r="IQC1183" s="1582"/>
      <c r="IQD1183" s="1582"/>
      <c r="IQE1183" s="1582"/>
      <c r="IQF1183" s="1582"/>
      <c r="IQG1183" s="1582"/>
      <c r="IQH1183" s="1582"/>
      <c r="IQI1183" s="1582"/>
      <c r="IQJ1183" s="1582"/>
      <c r="IQK1183" s="1582"/>
      <c r="IQL1183" s="1582"/>
      <c r="IQM1183" s="1582"/>
      <c r="IQN1183" s="1582"/>
      <c r="IQO1183" s="1582"/>
      <c r="IQP1183" s="1582"/>
      <c r="IQQ1183" s="1582"/>
      <c r="IQR1183" s="1582"/>
      <c r="IQS1183" s="1582"/>
      <c r="IQT1183" s="1582"/>
      <c r="IQU1183" s="1582"/>
      <c r="IQV1183" s="1582"/>
      <c r="IQW1183" s="1582"/>
      <c r="IQX1183" s="1582"/>
      <c r="IQY1183" s="1582"/>
      <c r="IQZ1183" s="1582"/>
      <c r="IRA1183" s="1582"/>
      <c r="IRB1183" s="1582"/>
      <c r="IRC1183" s="1582"/>
      <c r="IRD1183" s="1582"/>
      <c r="IRE1183" s="1582"/>
      <c r="IRF1183" s="1582"/>
      <c r="IRG1183" s="1582"/>
      <c r="IRH1183" s="1582"/>
      <c r="IRI1183" s="1582"/>
      <c r="IRJ1183" s="1582"/>
      <c r="IRK1183" s="1582"/>
      <c r="IRL1183" s="1582"/>
      <c r="IRM1183" s="1582"/>
      <c r="IRN1183" s="1582"/>
      <c r="IRO1183" s="1582"/>
      <c r="IRP1183" s="1582"/>
      <c r="IRQ1183" s="1582"/>
      <c r="IRR1183" s="1582"/>
      <c r="IRS1183" s="1582"/>
      <c r="IRT1183" s="1582"/>
      <c r="IRU1183" s="1582"/>
      <c r="IRV1183" s="1582"/>
      <c r="IRW1183" s="1582"/>
      <c r="IRX1183" s="1582"/>
      <c r="IRY1183" s="1582"/>
      <c r="IRZ1183" s="1582"/>
      <c r="ISA1183" s="1582"/>
      <c r="ISB1183" s="1582"/>
      <c r="ISC1183" s="1582"/>
      <c r="ISD1183" s="1582"/>
      <c r="ISE1183" s="1582"/>
      <c r="ISF1183" s="1582"/>
      <c r="ISG1183" s="1582"/>
      <c r="ISH1183" s="1582"/>
      <c r="ISI1183" s="1582"/>
      <c r="ISJ1183" s="1582"/>
      <c r="ISK1183" s="1582"/>
      <c r="ISL1183" s="1582"/>
      <c r="ISM1183" s="1582"/>
      <c r="ISN1183" s="1582"/>
      <c r="ISO1183" s="1582"/>
      <c r="ISP1183" s="1582"/>
      <c r="ISQ1183" s="1582"/>
      <c r="ISR1183" s="1582"/>
      <c r="ISS1183" s="1582"/>
      <c r="IST1183" s="1582"/>
      <c r="ISU1183" s="1582"/>
      <c r="ISV1183" s="1582"/>
      <c r="ISW1183" s="1582"/>
      <c r="ISX1183" s="1582"/>
      <c r="ISY1183" s="1582"/>
      <c r="ISZ1183" s="1582"/>
      <c r="ITA1183" s="1582"/>
      <c r="ITB1183" s="1582"/>
      <c r="ITC1183" s="1582"/>
      <c r="ITD1183" s="1582"/>
      <c r="ITE1183" s="1582"/>
      <c r="ITF1183" s="1582"/>
      <c r="ITG1183" s="1582"/>
      <c r="ITH1183" s="1582"/>
      <c r="ITI1183" s="1582"/>
      <c r="ITJ1183" s="1582"/>
      <c r="ITK1183" s="1582"/>
      <c r="ITL1183" s="1582"/>
      <c r="ITM1183" s="1582"/>
      <c r="ITN1183" s="1582"/>
      <c r="ITO1183" s="1582"/>
      <c r="ITP1183" s="1582"/>
      <c r="ITQ1183" s="1582"/>
      <c r="ITR1183" s="1582"/>
      <c r="ITS1183" s="1582"/>
      <c r="ITT1183" s="1582"/>
      <c r="ITU1183" s="1582"/>
      <c r="ITV1183" s="1582"/>
      <c r="ITW1183" s="1582"/>
      <c r="ITX1183" s="1582"/>
      <c r="ITY1183" s="1582"/>
      <c r="ITZ1183" s="1582"/>
      <c r="IUA1183" s="1582"/>
      <c r="IUB1183" s="1582"/>
      <c r="IUC1183" s="1582"/>
      <c r="IUD1183" s="1582"/>
      <c r="IUE1183" s="1582"/>
      <c r="IUF1183" s="1582"/>
      <c r="IUG1183" s="1582"/>
      <c r="IUH1183" s="1582"/>
      <c r="IUI1183" s="1582"/>
      <c r="IUJ1183" s="1582"/>
      <c r="IUK1183" s="1582"/>
      <c r="IUL1183" s="1582"/>
      <c r="IUM1183" s="1582"/>
      <c r="IUN1183" s="1582"/>
      <c r="IUO1183" s="1582"/>
      <c r="IUP1183" s="1582"/>
      <c r="IUQ1183" s="1582"/>
      <c r="IUR1183" s="1582"/>
      <c r="IUS1183" s="1582"/>
      <c r="IUT1183" s="1582"/>
      <c r="IUU1183" s="1582"/>
      <c r="IUV1183" s="1582"/>
      <c r="IUW1183" s="1582"/>
      <c r="IUX1183" s="1582"/>
      <c r="IUY1183" s="1582"/>
      <c r="IUZ1183" s="1582"/>
      <c r="IVA1183" s="1582"/>
      <c r="IVB1183" s="1582"/>
      <c r="IVC1183" s="1582"/>
      <c r="IVD1183" s="1582"/>
      <c r="IVE1183" s="1582"/>
      <c r="IVF1183" s="1582"/>
      <c r="IVG1183" s="1582"/>
      <c r="IVH1183" s="1582"/>
      <c r="IVI1183" s="1582"/>
      <c r="IVJ1183" s="1582"/>
      <c r="IVK1183" s="1582"/>
      <c r="IVL1183" s="1582"/>
      <c r="IVM1183" s="1582"/>
      <c r="IVN1183" s="1582"/>
      <c r="IVO1183" s="1582"/>
      <c r="IVP1183" s="1582"/>
      <c r="IVQ1183" s="1582"/>
      <c r="IVR1183" s="1582"/>
      <c r="IVS1183" s="1582"/>
      <c r="IVT1183" s="1582"/>
      <c r="IVU1183" s="1582"/>
      <c r="IVV1183" s="1582"/>
      <c r="IVW1183" s="1582"/>
      <c r="IVX1183" s="1582"/>
      <c r="IVY1183" s="1582"/>
      <c r="IVZ1183" s="1582"/>
      <c r="IWA1183" s="1582"/>
      <c r="IWB1183" s="1582"/>
      <c r="IWC1183" s="1582"/>
      <c r="IWD1183" s="1582"/>
      <c r="IWE1183" s="1582"/>
      <c r="IWF1183" s="1582"/>
      <c r="IWG1183" s="1582"/>
      <c r="IWH1183" s="1582"/>
      <c r="IWI1183" s="1582"/>
      <c r="IWJ1183" s="1582"/>
      <c r="IWK1183" s="1582"/>
      <c r="IWL1183" s="1582"/>
      <c r="IWM1183" s="1582"/>
      <c r="IWN1183" s="1582"/>
      <c r="IWO1183" s="1582"/>
      <c r="IWP1183" s="1582"/>
      <c r="IWQ1183" s="1582"/>
      <c r="IWR1183" s="1582"/>
      <c r="IWS1183" s="1582"/>
      <c r="IWT1183" s="1582"/>
      <c r="IWU1183" s="1582"/>
      <c r="IWV1183" s="1582"/>
      <c r="IWW1183" s="1582"/>
      <c r="IWX1183" s="1582"/>
      <c r="IWY1183" s="1582"/>
      <c r="IWZ1183" s="1582"/>
      <c r="IXA1183" s="1582"/>
      <c r="IXB1183" s="1582"/>
      <c r="IXC1183" s="1582"/>
      <c r="IXD1183" s="1582"/>
      <c r="IXE1183" s="1582"/>
      <c r="IXF1183" s="1582"/>
      <c r="IXG1183" s="1582"/>
      <c r="IXH1183" s="1582"/>
      <c r="IXI1183" s="1582"/>
      <c r="IXJ1183" s="1582"/>
      <c r="IXK1183" s="1582"/>
      <c r="IXL1183" s="1582"/>
      <c r="IXM1183" s="1582"/>
      <c r="IXN1183" s="1582"/>
      <c r="IXO1183" s="1582"/>
      <c r="IXP1183" s="1582"/>
      <c r="IXQ1183" s="1582"/>
      <c r="IXR1183" s="1582"/>
      <c r="IXS1183" s="1582"/>
      <c r="IXT1183" s="1582"/>
      <c r="IXU1183" s="1582"/>
      <c r="IXV1183" s="1582"/>
      <c r="IXW1183" s="1582"/>
      <c r="IXX1183" s="1582"/>
      <c r="IXY1183" s="1582"/>
      <c r="IXZ1183" s="1582"/>
      <c r="IYA1183" s="1582"/>
      <c r="IYB1183" s="1582"/>
      <c r="IYC1183" s="1582"/>
      <c r="IYD1183" s="1582"/>
      <c r="IYE1183" s="1582"/>
      <c r="IYF1183" s="1582"/>
      <c r="IYG1183" s="1582"/>
      <c r="IYH1183" s="1582"/>
      <c r="IYI1183" s="1582"/>
      <c r="IYJ1183" s="1582"/>
      <c r="IYK1183" s="1582"/>
      <c r="IYL1183" s="1582"/>
      <c r="IYM1183" s="1582"/>
      <c r="IYN1183" s="1582"/>
      <c r="IYO1183" s="1582"/>
      <c r="IYP1183" s="1582"/>
      <c r="IYQ1183" s="1582"/>
      <c r="IYR1183" s="1582"/>
      <c r="IYS1183" s="1582"/>
      <c r="IYT1183" s="1582"/>
      <c r="IYU1183" s="1582"/>
      <c r="IYV1183" s="1582"/>
      <c r="IYW1183" s="1582"/>
      <c r="IYX1183" s="1582"/>
      <c r="IYY1183" s="1582"/>
      <c r="IYZ1183" s="1582"/>
      <c r="IZA1183" s="1582"/>
      <c r="IZB1183" s="1582"/>
      <c r="IZC1183" s="1582"/>
      <c r="IZD1183" s="1582"/>
      <c r="IZE1183" s="1582"/>
      <c r="IZF1183" s="1582"/>
      <c r="IZG1183" s="1582"/>
      <c r="IZH1183" s="1582"/>
      <c r="IZI1183" s="1582"/>
      <c r="IZJ1183" s="1582"/>
      <c r="IZK1183" s="1582"/>
      <c r="IZL1183" s="1582"/>
      <c r="IZM1183" s="1582"/>
      <c r="IZN1183" s="1582"/>
      <c r="IZO1183" s="1582"/>
      <c r="IZP1183" s="1582"/>
      <c r="IZQ1183" s="1582"/>
      <c r="IZR1183" s="1582"/>
      <c r="IZS1183" s="1582"/>
      <c r="IZT1183" s="1582"/>
      <c r="IZU1183" s="1582"/>
      <c r="IZV1183" s="1582"/>
      <c r="IZW1183" s="1582"/>
      <c r="IZX1183" s="1582"/>
      <c r="IZY1183" s="1582"/>
      <c r="IZZ1183" s="1582"/>
      <c r="JAA1183" s="1582"/>
      <c r="JAB1183" s="1582"/>
      <c r="JAC1183" s="1582"/>
      <c r="JAD1183" s="1582"/>
      <c r="JAE1183" s="1582"/>
      <c r="JAF1183" s="1582"/>
      <c r="JAG1183" s="1582"/>
      <c r="JAH1183" s="1582"/>
      <c r="JAI1183" s="1582"/>
      <c r="JAJ1183" s="1582"/>
      <c r="JAK1183" s="1582"/>
      <c r="JAL1183" s="1582"/>
      <c r="JAM1183" s="1582"/>
      <c r="JAN1183" s="1582"/>
      <c r="JAO1183" s="1582"/>
      <c r="JAP1183" s="1582"/>
      <c r="JAQ1183" s="1582"/>
      <c r="JAR1183" s="1582"/>
      <c r="JAS1183" s="1582"/>
      <c r="JAT1183" s="1582"/>
      <c r="JAU1183" s="1582"/>
      <c r="JAV1183" s="1582"/>
      <c r="JAW1183" s="1582"/>
      <c r="JAX1183" s="1582"/>
      <c r="JAY1183" s="1582"/>
      <c r="JAZ1183" s="1582"/>
      <c r="JBA1183" s="1582"/>
      <c r="JBB1183" s="1582"/>
      <c r="JBC1183" s="1582"/>
      <c r="JBD1183" s="1582"/>
      <c r="JBE1183" s="1582"/>
      <c r="JBF1183" s="1582"/>
      <c r="JBG1183" s="1582"/>
      <c r="JBH1183" s="1582"/>
      <c r="JBI1183" s="1582"/>
      <c r="JBJ1183" s="1582"/>
      <c r="JBK1183" s="1582"/>
      <c r="JBL1183" s="1582"/>
      <c r="JBM1183" s="1582"/>
      <c r="JBN1183" s="1582"/>
      <c r="JBO1183" s="1582"/>
      <c r="JBP1183" s="1582"/>
      <c r="JBQ1183" s="1582"/>
      <c r="JBR1183" s="1582"/>
      <c r="JBS1183" s="1582"/>
      <c r="JBT1183" s="1582"/>
      <c r="JBU1183" s="1582"/>
      <c r="JBV1183" s="1582"/>
      <c r="JBW1183" s="1582"/>
      <c r="JBX1183" s="1582"/>
      <c r="JBY1183" s="1582"/>
      <c r="JBZ1183" s="1582"/>
      <c r="JCA1183" s="1582"/>
      <c r="JCB1183" s="1582"/>
      <c r="JCC1183" s="1582"/>
      <c r="JCD1183" s="1582"/>
      <c r="JCE1183" s="1582"/>
      <c r="JCF1183" s="1582"/>
      <c r="JCG1183" s="1582"/>
      <c r="JCH1183" s="1582"/>
      <c r="JCI1183" s="1582"/>
      <c r="JCJ1183" s="1582"/>
      <c r="JCK1183" s="1582"/>
      <c r="JCL1183" s="1582"/>
      <c r="JCM1183" s="1582"/>
      <c r="JCN1183" s="1582"/>
      <c r="JCO1183" s="1582"/>
      <c r="JCP1183" s="1582"/>
      <c r="JCQ1183" s="1582"/>
      <c r="JCR1183" s="1582"/>
      <c r="JCS1183" s="1582"/>
      <c r="JCT1183" s="1582"/>
      <c r="JCU1183" s="1582"/>
      <c r="JCV1183" s="1582"/>
      <c r="JCW1183" s="1582"/>
      <c r="JCX1183" s="1582"/>
      <c r="JCY1183" s="1582"/>
      <c r="JCZ1183" s="1582"/>
      <c r="JDA1183" s="1582"/>
      <c r="JDB1183" s="1582"/>
      <c r="JDC1183" s="1582"/>
      <c r="JDD1183" s="1582"/>
      <c r="JDE1183" s="1582"/>
      <c r="JDF1183" s="1582"/>
      <c r="JDG1183" s="1582"/>
      <c r="JDH1183" s="1582"/>
      <c r="JDI1183" s="1582"/>
      <c r="JDJ1183" s="1582"/>
      <c r="JDK1183" s="1582"/>
      <c r="JDL1183" s="1582"/>
      <c r="JDM1183" s="1582"/>
      <c r="JDN1183" s="1582"/>
      <c r="JDO1183" s="1582"/>
      <c r="JDP1183" s="1582"/>
      <c r="JDQ1183" s="1582"/>
      <c r="JDR1183" s="1582"/>
      <c r="JDS1183" s="1582"/>
      <c r="JDT1183" s="1582"/>
      <c r="JDU1183" s="1582"/>
      <c r="JDV1183" s="1582"/>
      <c r="JDW1183" s="1582"/>
      <c r="JDX1183" s="1582"/>
      <c r="JDY1183" s="1582"/>
      <c r="JDZ1183" s="1582"/>
      <c r="JEA1183" s="1582"/>
      <c r="JEB1183" s="1582"/>
      <c r="JEC1183" s="1582"/>
      <c r="JED1183" s="1582"/>
      <c r="JEE1183" s="1582"/>
      <c r="JEF1183" s="1582"/>
      <c r="JEG1183" s="1582"/>
      <c r="JEH1183" s="1582"/>
      <c r="JEI1183" s="1582"/>
      <c r="JEJ1183" s="1582"/>
      <c r="JEK1183" s="1582"/>
      <c r="JEL1183" s="1582"/>
      <c r="JEM1183" s="1582"/>
      <c r="JEN1183" s="1582"/>
      <c r="JEO1183" s="1582"/>
      <c r="JEP1183" s="1582"/>
      <c r="JEQ1183" s="1582"/>
      <c r="JER1183" s="1582"/>
      <c r="JES1183" s="1582"/>
      <c r="JET1183" s="1582"/>
      <c r="JEU1183" s="1582"/>
      <c r="JEV1183" s="1582"/>
      <c r="JEW1183" s="1582"/>
      <c r="JEX1183" s="1582"/>
      <c r="JEY1183" s="1582"/>
      <c r="JEZ1183" s="1582"/>
      <c r="JFA1183" s="1582"/>
      <c r="JFB1183" s="1582"/>
      <c r="JFC1183" s="1582"/>
      <c r="JFD1183" s="1582"/>
      <c r="JFE1183" s="1582"/>
      <c r="JFF1183" s="1582"/>
      <c r="JFG1183" s="1582"/>
      <c r="JFH1183" s="1582"/>
      <c r="JFI1183" s="1582"/>
      <c r="JFJ1183" s="1582"/>
      <c r="JFK1183" s="1582"/>
      <c r="JFL1183" s="1582"/>
      <c r="JFM1183" s="1582"/>
      <c r="JFN1183" s="1582"/>
      <c r="JFO1183" s="1582"/>
      <c r="JFP1183" s="1582"/>
      <c r="JFQ1183" s="1582"/>
      <c r="JFR1183" s="1582"/>
      <c r="JFS1183" s="1582"/>
      <c r="JFT1183" s="1582"/>
      <c r="JFU1183" s="1582"/>
      <c r="JFV1183" s="1582"/>
      <c r="JFW1183" s="1582"/>
      <c r="JFX1183" s="1582"/>
      <c r="JFY1183" s="1582"/>
      <c r="JFZ1183" s="1582"/>
      <c r="JGA1183" s="1582"/>
      <c r="JGB1183" s="1582"/>
      <c r="JGC1183" s="1582"/>
      <c r="JGD1183" s="1582"/>
      <c r="JGE1183" s="1582"/>
      <c r="JGF1183" s="1582"/>
      <c r="JGG1183" s="1582"/>
      <c r="JGH1183" s="1582"/>
      <c r="JGI1183" s="1582"/>
      <c r="JGJ1183" s="1582"/>
      <c r="JGK1183" s="1582"/>
      <c r="JGL1183" s="1582"/>
      <c r="JGM1183" s="1582"/>
      <c r="JGN1183" s="1582"/>
      <c r="JGO1183" s="1582"/>
      <c r="JGP1183" s="1582"/>
      <c r="JGQ1183" s="1582"/>
      <c r="JGR1183" s="1582"/>
      <c r="JGS1183" s="1582"/>
      <c r="JGT1183" s="1582"/>
      <c r="JGU1183" s="1582"/>
      <c r="JGV1183" s="1582"/>
      <c r="JGW1183" s="1582"/>
      <c r="JGX1183" s="1582"/>
      <c r="JGY1183" s="1582"/>
      <c r="JGZ1183" s="1582"/>
      <c r="JHA1183" s="1582"/>
      <c r="JHB1183" s="1582"/>
      <c r="JHC1183" s="1582"/>
      <c r="JHD1183" s="1582"/>
      <c r="JHE1183" s="1582"/>
      <c r="JHF1183" s="1582"/>
      <c r="JHG1183" s="1582"/>
      <c r="JHH1183" s="1582"/>
      <c r="JHI1183" s="1582"/>
      <c r="JHJ1183" s="1582"/>
      <c r="JHK1183" s="1582"/>
      <c r="JHL1183" s="1582"/>
      <c r="JHM1183" s="1582"/>
      <c r="JHN1183" s="1582"/>
      <c r="JHO1183" s="1582"/>
      <c r="JHP1183" s="1582"/>
      <c r="JHQ1183" s="1582"/>
      <c r="JHR1183" s="1582"/>
      <c r="JHS1183" s="1582"/>
      <c r="JHT1183" s="1582"/>
      <c r="JHU1183" s="1582"/>
      <c r="JHV1183" s="1582"/>
      <c r="JHW1183" s="1582"/>
      <c r="JHX1183" s="1582"/>
      <c r="JHY1183" s="1582"/>
      <c r="JHZ1183" s="1582"/>
      <c r="JIA1183" s="1582"/>
      <c r="JIB1183" s="1582"/>
      <c r="JIC1183" s="1582"/>
      <c r="JID1183" s="1582"/>
      <c r="JIE1183" s="1582"/>
      <c r="JIF1183" s="1582"/>
      <c r="JIG1183" s="1582"/>
      <c r="JIH1183" s="1582"/>
      <c r="JII1183" s="1582"/>
      <c r="JIJ1183" s="1582"/>
      <c r="JIK1183" s="1582"/>
      <c r="JIL1183" s="1582"/>
      <c r="JIM1183" s="1582"/>
      <c r="JIN1183" s="1582"/>
      <c r="JIO1183" s="1582"/>
      <c r="JIP1183" s="1582"/>
      <c r="JIQ1183" s="1582"/>
      <c r="JIR1183" s="1582"/>
      <c r="JIS1183" s="1582"/>
      <c r="JIT1183" s="1582"/>
      <c r="JIU1183" s="1582"/>
      <c r="JIV1183" s="1582"/>
      <c r="JIW1183" s="1582"/>
      <c r="JIX1183" s="1582"/>
      <c r="JIY1183" s="1582"/>
      <c r="JIZ1183" s="1582"/>
      <c r="JJA1183" s="1582"/>
      <c r="JJB1183" s="1582"/>
      <c r="JJC1183" s="1582"/>
      <c r="JJD1183" s="1582"/>
      <c r="JJE1183" s="1582"/>
      <c r="JJF1183" s="1582"/>
      <c r="JJG1183" s="1582"/>
      <c r="JJH1183" s="1582"/>
      <c r="JJI1183" s="1582"/>
      <c r="JJJ1183" s="1582"/>
      <c r="JJK1183" s="1582"/>
      <c r="JJL1183" s="1582"/>
      <c r="JJM1183" s="1582"/>
      <c r="JJN1183" s="1582"/>
      <c r="JJO1183" s="1582"/>
      <c r="JJP1183" s="1582"/>
      <c r="JJQ1183" s="1582"/>
      <c r="JJR1183" s="1582"/>
      <c r="JJS1183" s="1582"/>
      <c r="JJT1183" s="1582"/>
      <c r="JJU1183" s="1582"/>
      <c r="JJV1183" s="1582"/>
      <c r="JJW1183" s="1582"/>
      <c r="JJX1183" s="1582"/>
      <c r="JJY1183" s="1582"/>
      <c r="JJZ1183" s="1582"/>
      <c r="JKA1183" s="1582"/>
      <c r="JKB1183" s="1582"/>
      <c r="JKC1183" s="1582"/>
      <c r="JKD1183" s="1582"/>
      <c r="JKE1183" s="1582"/>
      <c r="JKF1183" s="1582"/>
      <c r="JKG1183" s="1582"/>
      <c r="JKH1183" s="1582"/>
      <c r="JKI1183" s="1582"/>
      <c r="JKJ1183" s="1582"/>
      <c r="JKK1183" s="1582"/>
      <c r="JKL1183" s="1582"/>
      <c r="JKM1183" s="1582"/>
      <c r="JKN1183" s="1582"/>
      <c r="JKO1183" s="1582"/>
      <c r="JKP1183" s="1582"/>
      <c r="JKQ1183" s="1582"/>
      <c r="JKR1183" s="1582"/>
      <c r="JKS1183" s="1582"/>
      <c r="JKT1183" s="1582"/>
      <c r="JKU1183" s="1582"/>
      <c r="JKV1183" s="1582"/>
      <c r="JKW1183" s="1582"/>
      <c r="JKX1183" s="1582"/>
      <c r="JKY1183" s="1582"/>
      <c r="JKZ1183" s="1582"/>
      <c r="JLA1183" s="1582"/>
      <c r="JLB1183" s="1582"/>
      <c r="JLC1183" s="1582"/>
      <c r="JLD1183" s="1582"/>
      <c r="JLE1183" s="1582"/>
      <c r="JLF1183" s="1582"/>
      <c r="JLG1183" s="1582"/>
      <c r="JLH1183" s="1582"/>
      <c r="JLI1183" s="1582"/>
      <c r="JLJ1183" s="1582"/>
      <c r="JLK1183" s="1582"/>
      <c r="JLL1183" s="1582"/>
      <c r="JLM1183" s="1582"/>
      <c r="JLN1183" s="1582"/>
      <c r="JLO1183" s="1582"/>
      <c r="JLP1183" s="1582"/>
      <c r="JLQ1183" s="1582"/>
      <c r="JLR1183" s="1582"/>
      <c r="JLS1183" s="1582"/>
      <c r="JLT1183" s="1582"/>
      <c r="JLU1183" s="1582"/>
      <c r="JLV1183" s="1582"/>
      <c r="JLW1183" s="1582"/>
      <c r="JLX1183" s="1582"/>
      <c r="JLY1183" s="1582"/>
      <c r="JLZ1183" s="1582"/>
      <c r="JMA1183" s="1582"/>
      <c r="JMB1183" s="1582"/>
      <c r="JMC1183" s="1582"/>
      <c r="JMD1183" s="1582"/>
      <c r="JME1183" s="1582"/>
      <c r="JMF1183" s="1582"/>
      <c r="JMG1183" s="1582"/>
      <c r="JMH1183" s="1582"/>
      <c r="JMI1183" s="1582"/>
      <c r="JMJ1183" s="1582"/>
      <c r="JMK1183" s="1582"/>
      <c r="JML1183" s="1582"/>
      <c r="JMM1183" s="1582"/>
      <c r="JMN1183" s="1582"/>
      <c r="JMO1183" s="1582"/>
      <c r="JMP1183" s="1582"/>
      <c r="JMQ1183" s="1582"/>
      <c r="JMR1183" s="1582"/>
      <c r="JMS1183" s="1582"/>
      <c r="JMT1183" s="1582"/>
      <c r="JMU1183" s="1582"/>
      <c r="JMV1183" s="1582"/>
      <c r="JMW1183" s="1582"/>
      <c r="JMX1183" s="1582"/>
      <c r="JMY1183" s="1582"/>
      <c r="JMZ1183" s="1582"/>
      <c r="JNA1183" s="1582"/>
      <c r="JNB1183" s="1582"/>
      <c r="JNC1183" s="1582"/>
      <c r="JND1183" s="1582"/>
      <c r="JNE1183" s="1582"/>
      <c r="JNF1183" s="1582"/>
      <c r="JNG1183" s="1582"/>
      <c r="JNH1183" s="1582"/>
      <c r="JNI1183" s="1582"/>
      <c r="JNJ1183" s="1582"/>
      <c r="JNK1183" s="1582"/>
      <c r="JNL1183" s="1582"/>
      <c r="JNM1183" s="1582"/>
      <c r="JNN1183" s="1582"/>
      <c r="JNO1183" s="1582"/>
      <c r="JNP1183" s="1582"/>
      <c r="JNQ1183" s="1582"/>
      <c r="JNR1183" s="1582"/>
      <c r="JNS1183" s="1582"/>
      <c r="JNT1183" s="1582"/>
      <c r="JNU1183" s="1582"/>
      <c r="JNV1183" s="1582"/>
      <c r="JNW1183" s="1582"/>
      <c r="JNX1183" s="1582"/>
      <c r="JNY1183" s="1582"/>
      <c r="JNZ1183" s="1582"/>
      <c r="JOA1183" s="1582"/>
      <c r="JOB1183" s="1582"/>
      <c r="JOC1183" s="1582"/>
      <c r="JOD1183" s="1582"/>
      <c r="JOE1183" s="1582"/>
      <c r="JOF1183" s="1582"/>
      <c r="JOG1183" s="1582"/>
      <c r="JOH1183" s="1582"/>
      <c r="JOI1183" s="1582"/>
      <c r="JOJ1183" s="1582"/>
      <c r="JOK1183" s="1582"/>
      <c r="JOL1183" s="1582"/>
      <c r="JOM1183" s="1582"/>
      <c r="JON1183" s="1582"/>
      <c r="JOO1183" s="1582"/>
      <c r="JOP1183" s="1582"/>
      <c r="JOQ1183" s="1582"/>
      <c r="JOR1183" s="1582"/>
      <c r="JOS1183" s="1582"/>
      <c r="JOT1183" s="1582"/>
      <c r="JOU1183" s="1582"/>
      <c r="JOV1183" s="1582"/>
      <c r="JOW1183" s="1582"/>
      <c r="JOX1183" s="1582"/>
      <c r="JOY1183" s="1582"/>
      <c r="JOZ1183" s="1582"/>
      <c r="JPA1183" s="1582"/>
      <c r="JPB1183" s="1582"/>
      <c r="JPC1183" s="1582"/>
      <c r="JPD1183" s="1582"/>
      <c r="JPE1183" s="1582"/>
      <c r="JPF1183" s="1582"/>
      <c r="JPG1183" s="1582"/>
      <c r="JPH1183" s="1582"/>
      <c r="JPI1183" s="1582"/>
      <c r="JPJ1183" s="1582"/>
      <c r="JPK1183" s="1582"/>
      <c r="JPL1183" s="1582"/>
      <c r="JPM1183" s="1582"/>
      <c r="JPN1183" s="1582"/>
      <c r="JPO1183" s="1582"/>
      <c r="JPP1183" s="1582"/>
      <c r="JPQ1183" s="1582"/>
      <c r="JPR1183" s="1582"/>
      <c r="JPS1183" s="1582"/>
      <c r="JPT1183" s="1582"/>
      <c r="JPU1183" s="1582"/>
      <c r="JPV1183" s="1582"/>
      <c r="JPW1183" s="1582"/>
      <c r="JPX1183" s="1582"/>
      <c r="JPY1183" s="1582"/>
      <c r="JPZ1183" s="1582"/>
      <c r="JQA1183" s="1582"/>
      <c r="JQB1183" s="1582"/>
      <c r="JQC1183" s="1582"/>
      <c r="JQD1183" s="1582"/>
      <c r="JQE1183" s="1582"/>
      <c r="JQF1183" s="1582"/>
      <c r="JQG1183" s="1582"/>
      <c r="JQH1183" s="1582"/>
      <c r="JQI1183" s="1582"/>
      <c r="JQJ1183" s="1582"/>
      <c r="JQK1183" s="1582"/>
      <c r="JQL1183" s="1582"/>
      <c r="JQM1183" s="1582"/>
      <c r="JQN1183" s="1582"/>
      <c r="JQO1183" s="1582"/>
      <c r="JQP1183" s="1582"/>
      <c r="JQQ1183" s="1582"/>
      <c r="JQR1183" s="1582"/>
      <c r="JQS1183" s="1582"/>
      <c r="JQT1183" s="1582"/>
      <c r="JQU1183" s="1582"/>
      <c r="JQV1183" s="1582"/>
      <c r="JQW1183" s="1582"/>
      <c r="JQX1183" s="1582"/>
      <c r="JQY1183" s="1582"/>
      <c r="JQZ1183" s="1582"/>
      <c r="JRA1183" s="1582"/>
      <c r="JRB1183" s="1582"/>
      <c r="JRC1183" s="1582"/>
      <c r="JRD1183" s="1582"/>
      <c r="JRE1183" s="1582"/>
      <c r="JRF1183" s="1582"/>
      <c r="JRG1183" s="1582"/>
      <c r="JRH1183" s="1582"/>
      <c r="JRI1183" s="1582"/>
      <c r="JRJ1183" s="1582"/>
      <c r="JRK1183" s="1582"/>
      <c r="JRL1183" s="1582"/>
      <c r="JRM1183" s="1582"/>
      <c r="JRN1183" s="1582"/>
      <c r="JRO1183" s="1582"/>
      <c r="JRP1183" s="1582"/>
      <c r="JRQ1183" s="1582"/>
      <c r="JRR1183" s="1582"/>
      <c r="JRS1183" s="1582"/>
      <c r="JRT1183" s="1582"/>
      <c r="JRU1183" s="1582"/>
      <c r="JRV1183" s="1582"/>
      <c r="JRW1183" s="1582"/>
      <c r="JRX1183" s="1582"/>
      <c r="JRY1183" s="1582"/>
      <c r="JRZ1183" s="1582"/>
      <c r="JSA1183" s="1582"/>
      <c r="JSB1183" s="1582"/>
      <c r="JSC1183" s="1582"/>
      <c r="JSD1183" s="1582"/>
      <c r="JSE1183" s="1582"/>
      <c r="JSF1183" s="1582"/>
      <c r="JSG1183" s="1582"/>
      <c r="JSH1183" s="1582"/>
      <c r="JSI1183" s="1582"/>
      <c r="JSJ1183" s="1582"/>
      <c r="JSK1183" s="1582"/>
      <c r="JSL1183" s="1582"/>
      <c r="JSM1183" s="1582"/>
      <c r="JSN1183" s="1582"/>
      <c r="JSO1183" s="1582"/>
      <c r="JSP1183" s="1582"/>
      <c r="JSQ1183" s="1582"/>
      <c r="JSR1183" s="1582"/>
      <c r="JSS1183" s="1582"/>
      <c r="JST1183" s="1582"/>
      <c r="JSU1183" s="1582"/>
      <c r="JSV1183" s="1582"/>
      <c r="JSW1183" s="1582"/>
      <c r="JSX1183" s="1582"/>
      <c r="JSY1183" s="1582"/>
      <c r="JSZ1183" s="1582"/>
      <c r="JTA1183" s="1582"/>
      <c r="JTB1183" s="1582"/>
      <c r="JTC1183" s="1582"/>
      <c r="JTD1183" s="1582"/>
      <c r="JTE1183" s="1582"/>
      <c r="JTF1183" s="1582"/>
      <c r="JTG1183" s="1582"/>
      <c r="JTH1183" s="1582"/>
      <c r="JTI1183" s="1582"/>
      <c r="JTJ1183" s="1582"/>
      <c r="JTK1183" s="1582"/>
      <c r="JTL1183" s="1582"/>
      <c r="JTM1183" s="1582"/>
      <c r="JTN1183" s="1582"/>
      <c r="JTO1183" s="1582"/>
      <c r="JTP1183" s="1582"/>
      <c r="JTQ1183" s="1582"/>
      <c r="JTR1183" s="1582"/>
      <c r="JTS1183" s="1582"/>
      <c r="JTT1183" s="1582"/>
      <c r="JTU1183" s="1582"/>
      <c r="JTV1183" s="1582"/>
      <c r="JTW1183" s="1582"/>
      <c r="JTX1183" s="1582"/>
      <c r="JTY1183" s="1582"/>
      <c r="JTZ1183" s="1582"/>
      <c r="JUA1183" s="1582"/>
      <c r="JUB1183" s="1582"/>
      <c r="JUC1183" s="1582"/>
      <c r="JUD1183" s="1582"/>
      <c r="JUE1183" s="1582"/>
      <c r="JUF1183" s="1582"/>
      <c r="JUG1183" s="1582"/>
      <c r="JUH1183" s="1582"/>
      <c r="JUI1183" s="1582"/>
      <c r="JUJ1183" s="1582"/>
      <c r="JUK1183" s="1582"/>
      <c r="JUL1183" s="1582"/>
      <c r="JUM1183" s="1582"/>
      <c r="JUN1183" s="1582"/>
      <c r="JUO1183" s="1582"/>
      <c r="JUP1183" s="1582"/>
      <c r="JUQ1183" s="1582"/>
      <c r="JUR1183" s="1582"/>
      <c r="JUS1183" s="1582"/>
      <c r="JUT1183" s="1582"/>
      <c r="JUU1183" s="1582"/>
      <c r="JUV1183" s="1582"/>
      <c r="JUW1183" s="1582"/>
      <c r="JUX1183" s="1582"/>
      <c r="JUY1183" s="1582"/>
      <c r="JUZ1183" s="1582"/>
      <c r="JVA1183" s="1582"/>
      <c r="JVB1183" s="1582"/>
      <c r="JVC1183" s="1582"/>
      <c r="JVD1183" s="1582"/>
      <c r="JVE1183" s="1582"/>
      <c r="JVF1183" s="1582"/>
      <c r="JVG1183" s="1582"/>
      <c r="JVH1183" s="1582"/>
      <c r="JVI1183" s="1582"/>
      <c r="JVJ1183" s="1582"/>
      <c r="JVK1183" s="1582"/>
      <c r="JVL1183" s="1582"/>
      <c r="JVM1183" s="1582"/>
      <c r="JVN1183" s="1582"/>
      <c r="JVO1183" s="1582"/>
      <c r="JVP1183" s="1582"/>
      <c r="JVQ1183" s="1582"/>
      <c r="JVR1183" s="1582"/>
      <c r="JVS1183" s="1582"/>
      <c r="JVT1183" s="1582"/>
      <c r="JVU1183" s="1582"/>
      <c r="JVV1183" s="1582"/>
      <c r="JVW1183" s="1582"/>
      <c r="JVX1183" s="1582"/>
      <c r="JVY1183" s="1582"/>
      <c r="JVZ1183" s="1582"/>
      <c r="JWA1183" s="1582"/>
      <c r="JWB1183" s="1582"/>
      <c r="JWC1183" s="1582"/>
      <c r="JWD1183" s="1582"/>
      <c r="JWE1183" s="1582"/>
      <c r="JWF1183" s="1582"/>
      <c r="JWG1183" s="1582"/>
      <c r="JWH1183" s="1582"/>
      <c r="JWI1183" s="1582"/>
      <c r="JWJ1183" s="1582"/>
      <c r="JWK1183" s="1582"/>
      <c r="JWL1183" s="1582"/>
      <c r="JWM1183" s="1582"/>
      <c r="JWN1183" s="1582"/>
      <c r="JWO1183" s="1582"/>
      <c r="JWP1183" s="1582"/>
      <c r="JWQ1183" s="1582"/>
      <c r="JWR1183" s="1582"/>
      <c r="JWS1183" s="1582"/>
      <c r="JWT1183" s="1582"/>
      <c r="JWU1183" s="1582"/>
      <c r="JWV1183" s="1582"/>
      <c r="JWW1183" s="1582"/>
      <c r="JWX1183" s="1582"/>
      <c r="JWY1183" s="1582"/>
      <c r="JWZ1183" s="1582"/>
      <c r="JXA1183" s="1582"/>
      <c r="JXB1183" s="1582"/>
      <c r="JXC1183" s="1582"/>
      <c r="JXD1183" s="1582"/>
      <c r="JXE1183" s="1582"/>
      <c r="JXF1183" s="1582"/>
      <c r="JXG1183" s="1582"/>
      <c r="JXH1183" s="1582"/>
      <c r="JXI1183" s="1582"/>
      <c r="JXJ1183" s="1582"/>
      <c r="JXK1183" s="1582"/>
      <c r="JXL1183" s="1582"/>
      <c r="JXM1183" s="1582"/>
      <c r="JXN1183" s="1582"/>
      <c r="JXO1183" s="1582"/>
      <c r="JXP1183" s="1582"/>
      <c r="JXQ1183" s="1582"/>
      <c r="JXR1183" s="1582"/>
      <c r="JXS1183" s="1582"/>
      <c r="JXT1183" s="1582"/>
      <c r="JXU1183" s="1582"/>
      <c r="JXV1183" s="1582"/>
      <c r="JXW1183" s="1582"/>
      <c r="JXX1183" s="1582"/>
      <c r="JXY1183" s="1582"/>
      <c r="JXZ1183" s="1582"/>
      <c r="JYA1183" s="1582"/>
      <c r="JYB1183" s="1582"/>
      <c r="JYC1183" s="1582"/>
      <c r="JYD1183" s="1582"/>
      <c r="JYE1183" s="1582"/>
      <c r="JYF1183" s="1582"/>
      <c r="JYG1183" s="1582"/>
      <c r="JYH1183" s="1582"/>
      <c r="JYI1183" s="1582"/>
      <c r="JYJ1183" s="1582"/>
      <c r="JYK1183" s="1582"/>
      <c r="JYL1183" s="1582"/>
      <c r="JYM1183" s="1582"/>
      <c r="JYN1183" s="1582"/>
      <c r="JYO1183" s="1582"/>
      <c r="JYP1183" s="1582"/>
      <c r="JYQ1183" s="1582"/>
      <c r="JYR1183" s="1582"/>
      <c r="JYS1183" s="1582"/>
      <c r="JYT1183" s="1582"/>
      <c r="JYU1183" s="1582"/>
      <c r="JYV1183" s="1582"/>
      <c r="JYW1183" s="1582"/>
      <c r="JYX1183" s="1582"/>
      <c r="JYY1183" s="1582"/>
      <c r="JYZ1183" s="1582"/>
      <c r="JZA1183" s="1582"/>
      <c r="JZB1183" s="1582"/>
      <c r="JZC1183" s="1582"/>
      <c r="JZD1183" s="1582"/>
      <c r="JZE1183" s="1582"/>
      <c r="JZF1183" s="1582"/>
      <c r="JZG1183" s="1582"/>
      <c r="JZH1183" s="1582"/>
      <c r="JZI1183" s="1582"/>
      <c r="JZJ1183" s="1582"/>
      <c r="JZK1183" s="1582"/>
      <c r="JZL1183" s="1582"/>
      <c r="JZM1183" s="1582"/>
      <c r="JZN1183" s="1582"/>
      <c r="JZO1183" s="1582"/>
      <c r="JZP1183" s="1582"/>
      <c r="JZQ1183" s="1582"/>
      <c r="JZR1183" s="1582"/>
      <c r="JZS1183" s="1582"/>
      <c r="JZT1183" s="1582"/>
      <c r="JZU1183" s="1582"/>
      <c r="JZV1183" s="1582"/>
      <c r="JZW1183" s="1582"/>
      <c r="JZX1183" s="1582"/>
      <c r="JZY1183" s="1582"/>
      <c r="JZZ1183" s="1582"/>
      <c r="KAA1183" s="1582"/>
      <c r="KAB1183" s="1582"/>
      <c r="KAC1183" s="1582"/>
      <c r="KAD1183" s="1582"/>
      <c r="KAE1183" s="1582"/>
      <c r="KAF1183" s="1582"/>
      <c r="KAG1183" s="1582"/>
      <c r="KAH1183" s="1582"/>
      <c r="KAI1183" s="1582"/>
      <c r="KAJ1183" s="1582"/>
      <c r="KAK1183" s="1582"/>
      <c r="KAL1183" s="1582"/>
      <c r="KAM1183" s="1582"/>
      <c r="KAN1183" s="1582"/>
      <c r="KAO1183" s="1582"/>
      <c r="KAP1183" s="1582"/>
      <c r="KAQ1183" s="1582"/>
      <c r="KAR1183" s="1582"/>
      <c r="KAS1183" s="1582"/>
      <c r="KAT1183" s="1582"/>
      <c r="KAU1183" s="1582"/>
      <c r="KAV1183" s="1582"/>
      <c r="KAW1183" s="1582"/>
      <c r="KAX1183" s="1582"/>
      <c r="KAY1183" s="1582"/>
      <c r="KAZ1183" s="1582"/>
      <c r="KBA1183" s="1582"/>
      <c r="KBB1183" s="1582"/>
      <c r="KBC1183" s="1582"/>
      <c r="KBD1183" s="1582"/>
      <c r="KBE1183" s="1582"/>
      <c r="KBF1183" s="1582"/>
      <c r="KBG1183" s="1582"/>
      <c r="KBH1183" s="1582"/>
      <c r="KBI1183" s="1582"/>
      <c r="KBJ1183" s="1582"/>
      <c r="KBK1183" s="1582"/>
      <c r="KBL1183" s="1582"/>
      <c r="KBM1183" s="1582"/>
      <c r="KBN1183" s="1582"/>
      <c r="KBO1183" s="1582"/>
      <c r="KBP1183" s="1582"/>
      <c r="KBQ1183" s="1582"/>
      <c r="KBR1183" s="1582"/>
      <c r="KBS1183" s="1582"/>
      <c r="KBT1183" s="1582"/>
      <c r="KBU1183" s="1582"/>
      <c r="KBV1183" s="1582"/>
      <c r="KBW1183" s="1582"/>
      <c r="KBX1183" s="1582"/>
      <c r="KBY1183" s="1582"/>
      <c r="KBZ1183" s="1582"/>
      <c r="KCA1183" s="1582"/>
      <c r="KCB1183" s="1582"/>
      <c r="KCC1183" s="1582"/>
      <c r="KCD1183" s="1582"/>
      <c r="KCE1183" s="1582"/>
      <c r="KCF1183" s="1582"/>
      <c r="KCG1183" s="1582"/>
      <c r="KCH1183" s="1582"/>
      <c r="KCI1183" s="1582"/>
      <c r="KCJ1183" s="1582"/>
      <c r="KCK1183" s="1582"/>
      <c r="KCL1183" s="1582"/>
      <c r="KCM1183" s="1582"/>
      <c r="KCN1183" s="1582"/>
      <c r="KCO1183" s="1582"/>
      <c r="KCP1183" s="1582"/>
      <c r="KCQ1183" s="1582"/>
      <c r="KCR1183" s="1582"/>
      <c r="KCS1183" s="1582"/>
      <c r="KCT1183" s="1582"/>
      <c r="KCU1183" s="1582"/>
      <c r="KCV1183" s="1582"/>
      <c r="KCW1183" s="1582"/>
      <c r="KCX1183" s="1582"/>
      <c r="KCY1183" s="1582"/>
      <c r="KCZ1183" s="1582"/>
      <c r="KDA1183" s="1582"/>
      <c r="KDB1183" s="1582"/>
      <c r="KDC1183" s="1582"/>
      <c r="KDD1183" s="1582"/>
      <c r="KDE1183" s="1582"/>
      <c r="KDF1183" s="1582"/>
      <c r="KDG1183" s="1582"/>
      <c r="KDH1183" s="1582"/>
      <c r="KDI1183" s="1582"/>
      <c r="KDJ1183" s="1582"/>
      <c r="KDK1183" s="1582"/>
      <c r="KDL1183" s="1582"/>
      <c r="KDM1183" s="1582"/>
      <c r="KDN1183" s="1582"/>
      <c r="KDO1183" s="1582"/>
      <c r="KDP1183" s="1582"/>
      <c r="KDQ1183" s="1582"/>
      <c r="KDR1183" s="1582"/>
      <c r="KDS1183" s="1582"/>
      <c r="KDT1183" s="1582"/>
      <c r="KDU1183" s="1582"/>
      <c r="KDV1183" s="1582"/>
      <c r="KDW1183" s="1582"/>
      <c r="KDX1183" s="1582"/>
      <c r="KDY1183" s="1582"/>
      <c r="KDZ1183" s="1582"/>
      <c r="KEA1183" s="1582"/>
      <c r="KEB1183" s="1582"/>
      <c r="KEC1183" s="1582"/>
      <c r="KED1183" s="1582"/>
      <c r="KEE1183" s="1582"/>
      <c r="KEF1183" s="1582"/>
      <c r="KEG1183" s="1582"/>
      <c r="KEH1183" s="1582"/>
      <c r="KEI1183" s="1582"/>
      <c r="KEJ1183" s="1582"/>
      <c r="KEK1183" s="1582"/>
      <c r="KEL1183" s="1582"/>
      <c r="KEM1183" s="1582"/>
      <c r="KEN1183" s="1582"/>
      <c r="KEO1183" s="1582"/>
      <c r="KEP1183" s="1582"/>
      <c r="KEQ1183" s="1582"/>
      <c r="KER1183" s="1582"/>
      <c r="KES1183" s="1582"/>
      <c r="KET1183" s="1582"/>
      <c r="KEU1183" s="1582"/>
      <c r="KEV1183" s="1582"/>
      <c r="KEW1183" s="1582"/>
      <c r="KEX1183" s="1582"/>
      <c r="KEY1183" s="1582"/>
      <c r="KEZ1183" s="1582"/>
      <c r="KFA1183" s="1582"/>
      <c r="KFB1183" s="1582"/>
      <c r="KFC1183" s="1582"/>
      <c r="KFD1183" s="1582"/>
      <c r="KFE1183" s="1582"/>
      <c r="KFF1183" s="1582"/>
      <c r="KFG1183" s="1582"/>
      <c r="KFH1183" s="1582"/>
      <c r="KFI1183" s="1582"/>
      <c r="KFJ1183" s="1582"/>
      <c r="KFK1183" s="1582"/>
      <c r="KFL1183" s="1582"/>
      <c r="KFM1183" s="1582"/>
      <c r="KFN1183" s="1582"/>
      <c r="KFO1183" s="1582"/>
      <c r="KFP1183" s="1582"/>
      <c r="KFQ1183" s="1582"/>
      <c r="KFR1183" s="1582"/>
      <c r="KFS1183" s="1582"/>
      <c r="KFT1183" s="1582"/>
      <c r="KFU1183" s="1582"/>
      <c r="KFV1183" s="1582"/>
      <c r="KFW1183" s="1582"/>
      <c r="KFX1183" s="1582"/>
      <c r="KFY1183" s="1582"/>
      <c r="KFZ1183" s="1582"/>
      <c r="KGA1183" s="1582"/>
      <c r="KGB1183" s="1582"/>
      <c r="KGC1183" s="1582"/>
      <c r="KGD1183" s="1582"/>
      <c r="KGE1183" s="1582"/>
      <c r="KGF1183" s="1582"/>
      <c r="KGG1183" s="1582"/>
      <c r="KGH1183" s="1582"/>
      <c r="KGI1183" s="1582"/>
      <c r="KGJ1183" s="1582"/>
      <c r="KGK1183" s="1582"/>
      <c r="KGL1183" s="1582"/>
      <c r="KGM1183" s="1582"/>
      <c r="KGN1183" s="1582"/>
      <c r="KGO1183" s="1582"/>
      <c r="KGP1183" s="1582"/>
      <c r="KGQ1183" s="1582"/>
      <c r="KGR1183" s="1582"/>
      <c r="KGS1183" s="1582"/>
      <c r="KGT1183" s="1582"/>
      <c r="KGU1183" s="1582"/>
      <c r="KGV1183" s="1582"/>
      <c r="KGW1183" s="1582"/>
      <c r="KGX1183" s="1582"/>
      <c r="KGY1183" s="1582"/>
      <c r="KGZ1183" s="1582"/>
      <c r="KHA1183" s="1582"/>
      <c r="KHB1183" s="1582"/>
      <c r="KHC1183" s="1582"/>
      <c r="KHD1183" s="1582"/>
      <c r="KHE1183" s="1582"/>
      <c r="KHF1183" s="1582"/>
      <c r="KHG1183" s="1582"/>
      <c r="KHH1183" s="1582"/>
      <c r="KHI1183" s="1582"/>
      <c r="KHJ1183" s="1582"/>
      <c r="KHK1183" s="1582"/>
      <c r="KHL1183" s="1582"/>
      <c r="KHM1183" s="1582"/>
      <c r="KHN1183" s="1582"/>
      <c r="KHO1183" s="1582"/>
      <c r="KHP1183" s="1582"/>
      <c r="KHQ1183" s="1582"/>
      <c r="KHR1183" s="1582"/>
      <c r="KHS1183" s="1582"/>
      <c r="KHT1183" s="1582"/>
      <c r="KHU1183" s="1582"/>
      <c r="KHV1183" s="1582"/>
      <c r="KHW1183" s="1582"/>
      <c r="KHX1183" s="1582"/>
      <c r="KHY1183" s="1582"/>
      <c r="KHZ1183" s="1582"/>
      <c r="KIA1183" s="1582"/>
      <c r="KIB1183" s="1582"/>
      <c r="KIC1183" s="1582"/>
      <c r="KID1183" s="1582"/>
      <c r="KIE1183" s="1582"/>
      <c r="KIF1183" s="1582"/>
      <c r="KIG1183" s="1582"/>
      <c r="KIH1183" s="1582"/>
      <c r="KII1183" s="1582"/>
      <c r="KIJ1183" s="1582"/>
      <c r="KIK1183" s="1582"/>
      <c r="KIL1183" s="1582"/>
      <c r="KIM1183" s="1582"/>
      <c r="KIN1183" s="1582"/>
      <c r="KIO1183" s="1582"/>
      <c r="KIP1183" s="1582"/>
      <c r="KIQ1183" s="1582"/>
      <c r="KIR1183" s="1582"/>
      <c r="KIS1183" s="1582"/>
      <c r="KIT1183" s="1582"/>
      <c r="KIU1183" s="1582"/>
      <c r="KIV1183" s="1582"/>
      <c r="KIW1183" s="1582"/>
      <c r="KIX1183" s="1582"/>
      <c r="KIY1183" s="1582"/>
      <c r="KIZ1183" s="1582"/>
      <c r="KJA1183" s="1582"/>
      <c r="KJB1183" s="1582"/>
      <c r="KJC1183" s="1582"/>
      <c r="KJD1183" s="1582"/>
      <c r="KJE1183" s="1582"/>
      <c r="KJF1183" s="1582"/>
      <c r="KJG1183" s="1582"/>
      <c r="KJH1183" s="1582"/>
      <c r="KJI1183" s="1582"/>
      <c r="KJJ1183" s="1582"/>
      <c r="KJK1183" s="1582"/>
      <c r="KJL1183" s="1582"/>
      <c r="KJM1183" s="1582"/>
      <c r="KJN1183" s="1582"/>
      <c r="KJO1183" s="1582"/>
      <c r="KJP1183" s="1582"/>
      <c r="KJQ1183" s="1582"/>
      <c r="KJR1183" s="1582"/>
      <c r="KJS1183" s="1582"/>
      <c r="KJT1183" s="1582"/>
      <c r="KJU1183" s="1582"/>
      <c r="KJV1183" s="1582"/>
      <c r="KJW1183" s="1582"/>
      <c r="KJX1183" s="1582"/>
      <c r="KJY1183" s="1582"/>
      <c r="KJZ1183" s="1582"/>
      <c r="KKA1183" s="1582"/>
      <c r="KKB1183" s="1582"/>
      <c r="KKC1183" s="1582"/>
      <c r="KKD1183" s="1582"/>
      <c r="KKE1183" s="1582"/>
      <c r="KKF1183" s="1582"/>
      <c r="KKG1183" s="1582"/>
      <c r="KKH1183" s="1582"/>
      <c r="KKI1183" s="1582"/>
      <c r="KKJ1183" s="1582"/>
      <c r="KKK1183" s="1582"/>
      <c r="KKL1183" s="1582"/>
      <c r="KKM1183" s="1582"/>
      <c r="KKN1183" s="1582"/>
      <c r="KKO1183" s="1582"/>
      <c r="KKP1183" s="1582"/>
      <c r="KKQ1183" s="1582"/>
      <c r="KKR1183" s="1582"/>
      <c r="KKS1183" s="1582"/>
      <c r="KKT1183" s="1582"/>
      <c r="KKU1183" s="1582"/>
      <c r="KKV1183" s="1582"/>
      <c r="KKW1183" s="1582"/>
      <c r="KKX1183" s="1582"/>
      <c r="KKY1183" s="1582"/>
      <c r="KKZ1183" s="1582"/>
      <c r="KLA1183" s="1582"/>
      <c r="KLB1183" s="1582"/>
      <c r="KLC1183" s="1582"/>
      <c r="KLD1183" s="1582"/>
      <c r="KLE1183" s="1582"/>
      <c r="KLF1183" s="1582"/>
      <c r="KLG1183" s="1582"/>
      <c r="KLH1183" s="1582"/>
      <c r="KLI1183" s="1582"/>
      <c r="KLJ1183" s="1582"/>
      <c r="KLK1183" s="1582"/>
      <c r="KLL1183" s="1582"/>
      <c r="KLM1183" s="1582"/>
      <c r="KLN1183" s="1582"/>
      <c r="KLO1183" s="1582"/>
      <c r="KLP1183" s="1582"/>
      <c r="KLQ1183" s="1582"/>
      <c r="KLR1183" s="1582"/>
      <c r="KLS1183" s="1582"/>
      <c r="KLT1183" s="1582"/>
      <c r="KLU1183" s="1582"/>
      <c r="KLV1183" s="1582"/>
      <c r="KLW1183" s="1582"/>
      <c r="KLX1183" s="1582"/>
      <c r="KLY1183" s="1582"/>
      <c r="KLZ1183" s="1582"/>
      <c r="KMA1183" s="1582"/>
      <c r="KMB1183" s="1582"/>
      <c r="KMC1183" s="1582"/>
      <c r="KMD1183" s="1582"/>
      <c r="KME1183" s="1582"/>
      <c r="KMF1183" s="1582"/>
      <c r="KMG1183" s="1582"/>
      <c r="KMH1183" s="1582"/>
      <c r="KMI1183" s="1582"/>
      <c r="KMJ1183" s="1582"/>
      <c r="KMK1183" s="1582"/>
      <c r="KML1183" s="1582"/>
      <c r="KMM1183" s="1582"/>
      <c r="KMN1183" s="1582"/>
      <c r="KMO1183" s="1582"/>
      <c r="KMP1183" s="1582"/>
      <c r="KMQ1183" s="1582"/>
      <c r="KMR1183" s="1582"/>
      <c r="KMS1183" s="1582"/>
      <c r="KMT1183" s="1582"/>
      <c r="KMU1183" s="1582"/>
      <c r="KMV1183" s="1582"/>
      <c r="KMW1183" s="1582"/>
      <c r="KMX1183" s="1582"/>
      <c r="KMY1183" s="1582"/>
      <c r="KMZ1183" s="1582"/>
      <c r="KNA1183" s="1582"/>
      <c r="KNB1183" s="1582"/>
      <c r="KNC1183" s="1582"/>
      <c r="KND1183" s="1582"/>
      <c r="KNE1183" s="1582"/>
      <c r="KNF1183" s="1582"/>
      <c r="KNG1183" s="1582"/>
      <c r="KNH1183" s="1582"/>
      <c r="KNI1183" s="1582"/>
      <c r="KNJ1183" s="1582"/>
      <c r="KNK1183" s="1582"/>
      <c r="KNL1183" s="1582"/>
      <c r="KNM1183" s="1582"/>
      <c r="KNN1183" s="1582"/>
      <c r="KNO1183" s="1582"/>
      <c r="KNP1183" s="1582"/>
      <c r="KNQ1183" s="1582"/>
      <c r="KNR1183" s="1582"/>
      <c r="KNS1183" s="1582"/>
      <c r="KNT1183" s="1582"/>
      <c r="KNU1183" s="1582"/>
      <c r="KNV1183" s="1582"/>
      <c r="KNW1183" s="1582"/>
      <c r="KNX1183" s="1582"/>
      <c r="KNY1183" s="1582"/>
      <c r="KNZ1183" s="1582"/>
      <c r="KOA1183" s="1582"/>
      <c r="KOB1183" s="1582"/>
      <c r="KOC1183" s="1582"/>
      <c r="KOD1183" s="1582"/>
      <c r="KOE1183" s="1582"/>
      <c r="KOF1183" s="1582"/>
      <c r="KOG1183" s="1582"/>
      <c r="KOH1183" s="1582"/>
      <c r="KOI1183" s="1582"/>
      <c r="KOJ1183" s="1582"/>
      <c r="KOK1183" s="1582"/>
      <c r="KOL1183" s="1582"/>
      <c r="KOM1183" s="1582"/>
      <c r="KON1183" s="1582"/>
      <c r="KOO1183" s="1582"/>
      <c r="KOP1183" s="1582"/>
      <c r="KOQ1183" s="1582"/>
      <c r="KOR1183" s="1582"/>
      <c r="KOS1183" s="1582"/>
      <c r="KOT1183" s="1582"/>
      <c r="KOU1183" s="1582"/>
      <c r="KOV1183" s="1582"/>
      <c r="KOW1183" s="1582"/>
      <c r="KOX1183" s="1582"/>
      <c r="KOY1183" s="1582"/>
      <c r="KOZ1183" s="1582"/>
      <c r="KPA1183" s="1582"/>
      <c r="KPB1183" s="1582"/>
      <c r="KPC1183" s="1582"/>
      <c r="KPD1183" s="1582"/>
      <c r="KPE1183" s="1582"/>
      <c r="KPF1183" s="1582"/>
      <c r="KPG1183" s="1582"/>
      <c r="KPH1183" s="1582"/>
      <c r="KPI1183" s="1582"/>
      <c r="KPJ1183" s="1582"/>
      <c r="KPK1183" s="1582"/>
      <c r="KPL1183" s="1582"/>
      <c r="KPM1183" s="1582"/>
      <c r="KPN1183" s="1582"/>
      <c r="KPO1183" s="1582"/>
      <c r="KPP1183" s="1582"/>
      <c r="KPQ1183" s="1582"/>
      <c r="KPR1183" s="1582"/>
      <c r="KPS1183" s="1582"/>
      <c r="KPT1183" s="1582"/>
      <c r="KPU1183" s="1582"/>
      <c r="KPV1183" s="1582"/>
      <c r="KPW1183" s="1582"/>
      <c r="KPX1183" s="1582"/>
      <c r="KPY1183" s="1582"/>
      <c r="KPZ1183" s="1582"/>
      <c r="KQA1183" s="1582"/>
      <c r="KQB1183" s="1582"/>
      <c r="KQC1183" s="1582"/>
      <c r="KQD1183" s="1582"/>
      <c r="KQE1183" s="1582"/>
      <c r="KQF1183" s="1582"/>
      <c r="KQG1183" s="1582"/>
      <c r="KQH1183" s="1582"/>
      <c r="KQI1183" s="1582"/>
      <c r="KQJ1183" s="1582"/>
      <c r="KQK1183" s="1582"/>
      <c r="KQL1183" s="1582"/>
      <c r="KQM1183" s="1582"/>
      <c r="KQN1183" s="1582"/>
      <c r="KQO1183" s="1582"/>
      <c r="KQP1183" s="1582"/>
      <c r="KQQ1183" s="1582"/>
      <c r="KQR1183" s="1582"/>
      <c r="KQS1183" s="1582"/>
      <c r="KQT1183" s="1582"/>
      <c r="KQU1183" s="1582"/>
      <c r="KQV1183" s="1582"/>
      <c r="KQW1183" s="1582"/>
      <c r="KQX1183" s="1582"/>
      <c r="KQY1183" s="1582"/>
      <c r="KQZ1183" s="1582"/>
      <c r="KRA1183" s="1582"/>
      <c r="KRB1183" s="1582"/>
      <c r="KRC1183" s="1582"/>
      <c r="KRD1183" s="1582"/>
      <c r="KRE1183" s="1582"/>
      <c r="KRF1183" s="1582"/>
      <c r="KRG1183" s="1582"/>
      <c r="KRH1183" s="1582"/>
      <c r="KRI1183" s="1582"/>
      <c r="KRJ1183" s="1582"/>
      <c r="KRK1183" s="1582"/>
      <c r="KRL1183" s="1582"/>
      <c r="KRM1183" s="1582"/>
      <c r="KRN1183" s="1582"/>
      <c r="KRO1183" s="1582"/>
      <c r="KRP1183" s="1582"/>
      <c r="KRQ1183" s="1582"/>
      <c r="KRR1183" s="1582"/>
      <c r="KRS1183" s="1582"/>
      <c r="KRT1183" s="1582"/>
      <c r="KRU1183" s="1582"/>
      <c r="KRV1183" s="1582"/>
      <c r="KRW1183" s="1582"/>
      <c r="KRX1183" s="1582"/>
      <c r="KRY1183" s="1582"/>
      <c r="KRZ1183" s="1582"/>
      <c r="KSA1183" s="1582"/>
      <c r="KSB1183" s="1582"/>
      <c r="KSC1183" s="1582"/>
      <c r="KSD1183" s="1582"/>
      <c r="KSE1183" s="1582"/>
      <c r="KSF1183" s="1582"/>
      <c r="KSG1183" s="1582"/>
      <c r="KSH1183" s="1582"/>
      <c r="KSI1183" s="1582"/>
      <c r="KSJ1183" s="1582"/>
      <c r="KSK1183" s="1582"/>
      <c r="KSL1183" s="1582"/>
      <c r="KSM1183" s="1582"/>
      <c r="KSN1183" s="1582"/>
      <c r="KSO1183" s="1582"/>
      <c r="KSP1183" s="1582"/>
      <c r="KSQ1183" s="1582"/>
      <c r="KSR1183" s="1582"/>
      <c r="KSS1183" s="1582"/>
      <c r="KST1183" s="1582"/>
      <c r="KSU1183" s="1582"/>
      <c r="KSV1183" s="1582"/>
      <c r="KSW1183" s="1582"/>
      <c r="KSX1183" s="1582"/>
      <c r="KSY1183" s="1582"/>
      <c r="KSZ1183" s="1582"/>
      <c r="KTA1183" s="1582"/>
      <c r="KTB1183" s="1582"/>
      <c r="KTC1183" s="1582"/>
      <c r="KTD1183" s="1582"/>
      <c r="KTE1183" s="1582"/>
      <c r="KTF1183" s="1582"/>
      <c r="KTG1183" s="1582"/>
      <c r="KTH1183" s="1582"/>
      <c r="KTI1183" s="1582"/>
      <c r="KTJ1183" s="1582"/>
      <c r="KTK1183" s="1582"/>
      <c r="KTL1183" s="1582"/>
      <c r="KTM1183" s="1582"/>
      <c r="KTN1183" s="1582"/>
      <c r="KTO1183" s="1582"/>
      <c r="KTP1183" s="1582"/>
      <c r="KTQ1183" s="1582"/>
      <c r="KTR1183" s="1582"/>
      <c r="KTS1183" s="1582"/>
      <c r="KTT1183" s="1582"/>
      <c r="KTU1183" s="1582"/>
      <c r="KTV1183" s="1582"/>
      <c r="KTW1183" s="1582"/>
      <c r="KTX1183" s="1582"/>
      <c r="KTY1183" s="1582"/>
      <c r="KTZ1183" s="1582"/>
      <c r="KUA1183" s="1582"/>
      <c r="KUB1183" s="1582"/>
      <c r="KUC1183" s="1582"/>
      <c r="KUD1183" s="1582"/>
      <c r="KUE1183" s="1582"/>
      <c r="KUF1183" s="1582"/>
      <c r="KUG1183" s="1582"/>
      <c r="KUH1183" s="1582"/>
      <c r="KUI1183" s="1582"/>
      <c r="KUJ1183" s="1582"/>
      <c r="KUK1183" s="1582"/>
      <c r="KUL1183" s="1582"/>
      <c r="KUM1183" s="1582"/>
      <c r="KUN1183" s="1582"/>
      <c r="KUO1183" s="1582"/>
      <c r="KUP1183" s="1582"/>
      <c r="KUQ1183" s="1582"/>
      <c r="KUR1183" s="1582"/>
      <c r="KUS1183" s="1582"/>
      <c r="KUT1183" s="1582"/>
      <c r="KUU1183" s="1582"/>
      <c r="KUV1183" s="1582"/>
      <c r="KUW1183" s="1582"/>
      <c r="KUX1183" s="1582"/>
      <c r="KUY1183" s="1582"/>
      <c r="KUZ1183" s="1582"/>
      <c r="KVA1183" s="1582"/>
      <c r="KVB1183" s="1582"/>
      <c r="KVC1183" s="1582"/>
      <c r="KVD1183" s="1582"/>
      <c r="KVE1183" s="1582"/>
      <c r="KVF1183" s="1582"/>
      <c r="KVG1183" s="1582"/>
      <c r="KVH1183" s="1582"/>
      <c r="KVI1183" s="1582"/>
      <c r="KVJ1183" s="1582"/>
      <c r="KVK1183" s="1582"/>
      <c r="KVL1183" s="1582"/>
      <c r="KVM1183" s="1582"/>
      <c r="KVN1183" s="1582"/>
      <c r="KVO1183" s="1582"/>
      <c r="KVP1183" s="1582"/>
      <c r="KVQ1183" s="1582"/>
      <c r="KVR1183" s="1582"/>
      <c r="KVS1183" s="1582"/>
      <c r="KVT1183" s="1582"/>
      <c r="KVU1183" s="1582"/>
      <c r="KVV1183" s="1582"/>
      <c r="KVW1183" s="1582"/>
      <c r="KVX1183" s="1582"/>
      <c r="KVY1183" s="1582"/>
      <c r="KVZ1183" s="1582"/>
      <c r="KWA1183" s="1582"/>
      <c r="KWB1183" s="1582"/>
      <c r="KWC1183" s="1582"/>
      <c r="KWD1183" s="1582"/>
      <c r="KWE1183" s="1582"/>
      <c r="KWF1183" s="1582"/>
      <c r="KWG1183" s="1582"/>
      <c r="KWH1183" s="1582"/>
      <c r="KWI1183" s="1582"/>
      <c r="KWJ1183" s="1582"/>
      <c r="KWK1183" s="1582"/>
      <c r="KWL1183" s="1582"/>
      <c r="KWM1183" s="1582"/>
      <c r="KWN1183" s="1582"/>
      <c r="KWO1183" s="1582"/>
      <c r="KWP1183" s="1582"/>
      <c r="KWQ1183" s="1582"/>
      <c r="KWR1183" s="1582"/>
      <c r="KWS1183" s="1582"/>
      <c r="KWT1183" s="1582"/>
      <c r="KWU1183" s="1582"/>
      <c r="KWV1183" s="1582"/>
      <c r="KWW1183" s="1582"/>
      <c r="KWX1183" s="1582"/>
      <c r="KWY1183" s="1582"/>
      <c r="KWZ1183" s="1582"/>
      <c r="KXA1183" s="1582"/>
      <c r="KXB1183" s="1582"/>
      <c r="KXC1183" s="1582"/>
      <c r="KXD1183" s="1582"/>
      <c r="KXE1183" s="1582"/>
      <c r="KXF1183" s="1582"/>
      <c r="KXG1183" s="1582"/>
      <c r="KXH1183" s="1582"/>
      <c r="KXI1183" s="1582"/>
      <c r="KXJ1183" s="1582"/>
      <c r="KXK1183" s="1582"/>
      <c r="KXL1183" s="1582"/>
      <c r="KXM1183" s="1582"/>
      <c r="KXN1183" s="1582"/>
      <c r="KXO1183" s="1582"/>
      <c r="KXP1183" s="1582"/>
      <c r="KXQ1183" s="1582"/>
      <c r="KXR1183" s="1582"/>
      <c r="KXS1183" s="1582"/>
      <c r="KXT1183" s="1582"/>
      <c r="KXU1183" s="1582"/>
      <c r="KXV1183" s="1582"/>
      <c r="KXW1183" s="1582"/>
      <c r="KXX1183" s="1582"/>
      <c r="KXY1183" s="1582"/>
      <c r="KXZ1183" s="1582"/>
      <c r="KYA1183" s="1582"/>
      <c r="KYB1183" s="1582"/>
      <c r="KYC1183" s="1582"/>
      <c r="KYD1183" s="1582"/>
      <c r="KYE1183" s="1582"/>
      <c r="KYF1183" s="1582"/>
      <c r="KYG1183" s="1582"/>
      <c r="KYH1183" s="1582"/>
      <c r="KYI1183" s="1582"/>
      <c r="KYJ1183" s="1582"/>
      <c r="KYK1183" s="1582"/>
      <c r="KYL1183" s="1582"/>
      <c r="KYM1183" s="1582"/>
      <c r="KYN1183" s="1582"/>
      <c r="KYO1183" s="1582"/>
      <c r="KYP1183" s="1582"/>
      <c r="KYQ1183" s="1582"/>
      <c r="KYR1183" s="1582"/>
      <c r="KYS1183" s="1582"/>
      <c r="KYT1183" s="1582"/>
      <c r="KYU1183" s="1582"/>
      <c r="KYV1183" s="1582"/>
      <c r="KYW1183" s="1582"/>
      <c r="KYX1183" s="1582"/>
      <c r="KYY1183" s="1582"/>
      <c r="KYZ1183" s="1582"/>
      <c r="KZA1183" s="1582"/>
      <c r="KZB1183" s="1582"/>
      <c r="KZC1183" s="1582"/>
      <c r="KZD1183" s="1582"/>
      <c r="KZE1183" s="1582"/>
      <c r="KZF1183" s="1582"/>
      <c r="KZG1183" s="1582"/>
      <c r="KZH1183" s="1582"/>
      <c r="KZI1183" s="1582"/>
      <c r="KZJ1183" s="1582"/>
      <c r="KZK1183" s="1582"/>
      <c r="KZL1183" s="1582"/>
      <c r="KZM1183" s="1582"/>
      <c r="KZN1183" s="1582"/>
      <c r="KZO1183" s="1582"/>
      <c r="KZP1183" s="1582"/>
      <c r="KZQ1183" s="1582"/>
      <c r="KZR1183" s="1582"/>
      <c r="KZS1183" s="1582"/>
      <c r="KZT1183" s="1582"/>
      <c r="KZU1183" s="1582"/>
      <c r="KZV1183" s="1582"/>
      <c r="KZW1183" s="1582"/>
      <c r="KZX1183" s="1582"/>
      <c r="KZY1183" s="1582"/>
      <c r="KZZ1183" s="1582"/>
      <c r="LAA1183" s="1582"/>
      <c r="LAB1183" s="1582"/>
      <c r="LAC1183" s="1582"/>
      <c r="LAD1183" s="1582"/>
      <c r="LAE1183" s="1582"/>
      <c r="LAF1183" s="1582"/>
      <c r="LAG1183" s="1582"/>
      <c r="LAH1183" s="1582"/>
      <c r="LAI1183" s="1582"/>
      <c r="LAJ1183" s="1582"/>
      <c r="LAK1183" s="1582"/>
      <c r="LAL1183" s="1582"/>
      <c r="LAM1183" s="1582"/>
      <c r="LAN1183" s="1582"/>
      <c r="LAO1183" s="1582"/>
      <c r="LAP1183" s="1582"/>
      <c r="LAQ1183" s="1582"/>
      <c r="LAR1183" s="1582"/>
      <c r="LAS1183" s="1582"/>
      <c r="LAT1183" s="1582"/>
      <c r="LAU1183" s="1582"/>
      <c r="LAV1183" s="1582"/>
      <c r="LAW1183" s="1582"/>
      <c r="LAX1183" s="1582"/>
      <c r="LAY1183" s="1582"/>
      <c r="LAZ1183" s="1582"/>
      <c r="LBA1183" s="1582"/>
      <c r="LBB1183" s="1582"/>
      <c r="LBC1183" s="1582"/>
      <c r="LBD1183" s="1582"/>
      <c r="LBE1183" s="1582"/>
      <c r="LBF1183" s="1582"/>
      <c r="LBG1183" s="1582"/>
      <c r="LBH1183" s="1582"/>
      <c r="LBI1183" s="1582"/>
      <c r="LBJ1183" s="1582"/>
      <c r="LBK1183" s="1582"/>
      <c r="LBL1183" s="1582"/>
      <c r="LBM1183" s="1582"/>
      <c r="LBN1183" s="1582"/>
      <c r="LBO1183" s="1582"/>
      <c r="LBP1183" s="1582"/>
      <c r="LBQ1183" s="1582"/>
      <c r="LBR1183" s="1582"/>
      <c r="LBS1183" s="1582"/>
      <c r="LBT1183" s="1582"/>
      <c r="LBU1183" s="1582"/>
      <c r="LBV1183" s="1582"/>
      <c r="LBW1183" s="1582"/>
      <c r="LBX1183" s="1582"/>
      <c r="LBY1183" s="1582"/>
      <c r="LBZ1183" s="1582"/>
      <c r="LCA1183" s="1582"/>
      <c r="LCB1183" s="1582"/>
      <c r="LCC1183" s="1582"/>
      <c r="LCD1183" s="1582"/>
      <c r="LCE1183" s="1582"/>
      <c r="LCF1183" s="1582"/>
      <c r="LCG1183" s="1582"/>
      <c r="LCH1183" s="1582"/>
      <c r="LCI1183" s="1582"/>
      <c r="LCJ1183" s="1582"/>
      <c r="LCK1183" s="1582"/>
      <c r="LCL1183" s="1582"/>
      <c r="LCM1183" s="1582"/>
      <c r="LCN1183" s="1582"/>
      <c r="LCO1183" s="1582"/>
      <c r="LCP1183" s="1582"/>
      <c r="LCQ1183" s="1582"/>
      <c r="LCR1183" s="1582"/>
      <c r="LCS1183" s="1582"/>
      <c r="LCT1183" s="1582"/>
      <c r="LCU1183" s="1582"/>
      <c r="LCV1183" s="1582"/>
      <c r="LCW1183" s="1582"/>
      <c r="LCX1183" s="1582"/>
      <c r="LCY1183" s="1582"/>
      <c r="LCZ1183" s="1582"/>
      <c r="LDA1183" s="1582"/>
      <c r="LDB1183" s="1582"/>
      <c r="LDC1183" s="1582"/>
      <c r="LDD1183" s="1582"/>
      <c r="LDE1183" s="1582"/>
      <c r="LDF1183" s="1582"/>
      <c r="LDG1183" s="1582"/>
      <c r="LDH1183" s="1582"/>
      <c r="LDI1183" s="1582"/>
      <c r="LDJ1183" s="1582"/>
      <c r="LDK1183" s="1582"/>
      <c r="LDL1183" s="1582"/>
      <c r="LDM1183" s="1582"/>
      <c r="LDN1183" s="1582"/>
      <c r="LDO1183" s="1582"/>
      <c r="LDP1183" s="1582"/>
      <c r="LDQ1183" s="1582"/>
      <c r="LDR1183" s="1582"/>
      <c r="LDS1183" s="1582"/>
      <c r="LDT1183" s="1582"/>
      <c r="LDU1183" s="1582"/>
      <c r="LDV1183" s="1582"/>
      <c r="LDW1183" s="1582"/>
      <c r="LDX1183" s="1582"/>
      <c r="LDY1183" s="1582"/>
      <c r="LDZ1183" s="1582"/>
      <c r="LEA1183" s="1582"/>
      <c r="LEB1183" s="1582"/>
      <c r="LEC1183" s="1582"/>
      <c r="LED1183" s="1582"/>
      <c r="LEE1183" s="1582"/>
      <c r="LEF1183" s="1582"/>
      <c r="LEG1183" s="1582"/>
      <c r="LEH1183" s="1582"/>
      <c r="LEI1183" s="1582"/>
      <c r="LEJ1183" s="1582"/>
      <c r="LEK1183" s="1582"/>
      <c r="LEL1183" s="1582"/>
      <c r="LEM1183" s="1582"/>
      <c r="LEN1183" s="1582"/>
      <c r="LEO1183" s="1582"/>
      <c r="LEP1183" s="1582"/>
      <c r="LEQ1183" s="1582"/>
      <c r="LER1183" s="1582"/>
      <c r="LES1183" s="1582"/>
      <c r="LET1183" s="1582"/>
      <c r="LEU1183" s="1582"/>
      <c r="LEV1183" s="1582"/>
      <c r="LEW1183" s="1582"/>
      <c r="LEX1183" s="1582"/>
      <c r="LEY1183" s="1582"/>
      <c r="LEZ1183" s="1582"/>
      <c r="LFA1183" s="1582"/>
      <c r="LFB1183" s="1582"/>
      <c r="LFC1183" s="1582"/>
      <c r="LFD1183" s="1582"/>
      <c r="LFE1183" s="1582"/>
      <c r="LFF1183" s="1582"/>
      <c r="LFG1183" s="1582"/>
      <c r="LFH1183" s="1582"/>
      <c r="LFI1183" s="1582"/>
      <c r="LFJ1183" s="1582"/>
      <c r="LFK1183" s="1582"/>
      <c r="LFL1183" s="1582"/>
      <c r="LFM1183" s="1582"/>
      <c r="LFN1183" s="1582"/>
      <c r="LFO1183" s="1582"/>
      <c r="LFP1183" s="1582"/>
      <c r="LFQ1183" s="1582"/>
      <c r="LFR1183" s="1582"/>
      <c r="LFS1183" s="1582"/>
      <c r="LFT1183" s="1582"/>
      <c r="LFU1183" s="1582"/>
      <c r="LFV1183" s="1582"/>
      <c r="LFW1183" s="1582"/>
      <c r="LFX1183" s="1582"/>
      <c r="LFY1183" s="1582"/>
      <c r="LFZ1183" s="1582"/>
      <c r="LGA1183" s="1582"/>
      <c r="LGB1183" s="1582"/>
      <c r="LGC1183" s="1582"/>
      <c r="LGD1183" s="1582"/>
      <c r="LGE1183" s="1582"/>
      <c r="LGF1183" s="1582"/>
      <c r="LGG1183" s="1582"/>
      <c r="LGH1183" s="1582"/>
      <c r="LGI1183" s="1582"/>
      <c r="LGJ1183" s="1582"/>
      <c r="LGK1183" s="1582"/>
      <c r="LGL1183" s="1582"/>
      <c r="LGM1183" s="1582"/>
      <c r="LGN1183" s="1582"/>
      <c r="LGO1183" s="1582"/>
      <c r="LGP1183" s="1582"/>
      <c r="LGQ1183" s="1582"/>
      <c r="LGR1183" s="1582"/>
      <c r="LGS1183" s="1582"/>
      <c r="LGT1183" s="1582"/>
      <c r="LGU1183" s="1582"/>
      <c r="LGV1183" s="1582"/>
      <c r="LGW1183" s="1582"/>
      <c r="LGX1183" s="1582"/>
      <c r="LGY1183" s="1582"/>
      <c r="LGZ1183" s="1582"/>
      <c r="LHA1183" s="1582"/>
      <c r="LHB1183" s="1582"/>
      <c r="LHC1183" s="1582"/>
      <c r="LHD1183" s="1582"/>
      <c r="LHE1183" s="1582"/>
      <c r="LHF1183" s="1582"/>
      <c r="LHG1183" s="1582"/>
      <c r="LHH1183" s="1582"/>
      <c r="LHI1183" s="1582"/>
      <c r="LHJ1183" s="1582"/>
      <c r="LHK1183" s="1582"/>
      <c r="LHL1183" s="1582"/>
      <c r="LHM1183" s="1582"/>
      <c r="LHN1183" s="1582"/>
      <c r="LHO1183" s="1582"/>
      <c r="LHP1183" s="1582"/>
      <c r="LHQ1183" s="1582"/>
      <c r="LHR1183" s="1582"/>
      <c r="LHS1183" s="1582"/>
      <c r="LHT1183" s="1582"/>
      <c r="LHU1183" s="1582"/>
      <c r="LHV1183" s="1582"/>
      <c r="LHW1183" s="1582"/>
      <c r="LHX1183" s="1582"/>
      <c r="LHY1183" s="1582"/>
      <c r="LHZ1183" s="1582"/>
      <c r="LIA1183" s="1582"/>
      <c r="LIB1183" s="1582"/>
      <c r="LIC1183" s="1582"/>
      <c r="LID1183" s="1582"/>
      <c r="LIE1183" s="1582"/>
      <c r="LIF1183" s="1582"/>
      <c r="LIG1183" s="1582"/>
      <c r="LIH1183" s="1582"/>
      <c r="LII1183" s="1582"/>
      <c r="LIJ1183" s="1582"/>
      <c r="LIK1183" s="1582"/>
      <c r="LIL1183" s="1582"/>
      <c r="LIM1183" s="1582"/>
      <c r="LIN1183" s="1582"/>
      <c r="LIO1183" s="1582"/>
      <c r="LIP1183" s="1582"/>
      <c r="LIQ1183" s="1582"/>
      <c r="LIR1183" s="1582"/>
      <c r="LIS1183" s="1582"/>
      <c r="LIT1183" s="1582"/>
      <c r="LIU1183" s="1582"/>
      <c r="LIV1183" s="1582"/>
      <c r="LIW1183" s="1582"/>
      <c r="LIX1183" s="1582"/>
      <c r="LIY1183" s="1582"/>
      <c r="LIZ1183" s="1582"/>
      <c r="LJA1183" s="1582"/>
      <c r="LJB1183" s="1582"/>
      <c r="LJC1183" s="1582"/>
      <c r="LJD1183" s="1582"/>
      <c r="LJE1183" s="1582"/>
      <c r="LJF1183" s="1582"/>
      <c r="LJG1183" s="1582"/>
      <c r="LJH1183" s="1582"/>
      <c r="LJI1183" s="1582"/>
      <c r="LJJ1183" s="1582"/>
      <c r="LJK1183" s="1582"/>
      <c r="LJL1183" s="1582"/>
      <c r="LJM1183" s="1582"/>
      <c r="LJN1183" s="1582"/>
      <c r="LJO1183" s="1582"/>
      <c r="LJP1183" s="1582"/>
      <c r="LJQ1183" s="1582"/>
      <c r="LJR1183" s="1582"/>
      <c r="LJS1183" s="1582"/>
      <c r="LJT1183" s="1582"/>
      <c r="LJU1183" s="1582"/>
      <c r="LJV1183" s="1582"/>
      <c r="LJW1183" s="1582"/>
      <c r="LJX1183" s="1582"/>
      <c r="LJY1183" s="1582"/>
      <c r="LJZ1183" s="1582"/>
      <c r="LKA1183" s="1582"/>
      <c r="LKB1183" s="1582"/>
      <c r="LKC1183" s="1582"/>
      <c r="LKD1183" s="1582"/>
      <c r="LKE1183" s="1582"/>
      <c r="LKF1183" s="1582"/>
      <c r="LKG1183" s="1582"/>
      <c r="LKH1183" s="1582"/>
      <c r="LKI1183" s="1582"/>
      <c r="LKJ1183" s="1582"/>
      <c r="LKK1183" s="1582"/>
      <c r="LKL1183" s="1582"/>
      <c r="LKM1183" s="1582"/>
      <c r="LKN1183" s="1582"/>
      <c r="LKO1183" s="1582"/>
      <c r="LKP1183" s="1582"/>
      <c r="LKQ1183" s="1582"/>
      <c r="LKR1183" s="1582"/>
      <c r="LKS1183" s="1582"/>
      <c r="LKT1183" s="1582"/>
      <c r="LKU1183" s="1582"/>
      <c r="LKV1183" s="1582"/>
      <c r="LKW1183" s="1582"/>
      <c r="LKX1183" s="1582"/>
      <c r="LKY1183" s="1582"/>
      <c r="LKZ1183" s="1582"/>
      <c r="LLA1183" s="1582"/>
      <c r="LLB1183" s="1582"/>
      <c r="LLC1183" s="1582"/>
      <c r="LLD1183" s="1582"/>
      <c r="LLE1183" s="1582"/>
      <c r="LLF1183" s="1582"/>
      <c r="LLG1183" s="1582"/>
      <c r="LLH1183" s="1582"/>
      <c r="LLI1183" s="1582"/>
      <c r="LLJ1183" s="1582"/>
      <c r="LLK1183" s="1582"/>
      <c r="LLL1183" s="1582"/>
      <c r="LLM1183" s="1582"/>
      <c r="LLN1183" s="1582"/>
      <c r="LLO1183" s="1582"/>
      <c r="LLP1183" s="1582"/>
      <c r="LLQ1183" s="1582"/>
      <c r="LLR1183" s="1582"/>
      <c r="LLS1183" s="1582"/>
      <c r="LLT1183" s="1582"/>
      <c r="LLU1183" s="1582"/>
      <c r="LLV1183" s="1582"/>
      <c r="LLW1183" s="1582"/>
      <c r="LLX1183" s="1582"/>
      <c r="LLY1183" s="1582"/>
      <c r="LLZ1183" s="1582"/>
      <c r="LMA1183" s="1582"/>
      <c r="LMB1183" s="1582"/>
      <c r="LMC1183" s="1582"/>
      <c r="LMD1183" s="1582"/>
      <c r="LME1183" s="1582"/>
      <c r="LMF1183" s="1582"/>
      <c r="LMG1183" s="1582"/>
      <c r="LMH1183" s="1582"/>
      <c r="LMI1183" s="1582"/>
      <c r="LMJ1183" s="1582"/>
      <c r="LMK1183" s="1582"/>
      <c r="LML1183" s="1582"/>
      <c r="LMM1183" s="1582"/>
      <c r="LMN1183" s="1582"/>
      <c r="LMO1183" s="1582"/>
      <c r="LMP1183" s="1582"/>
      <c r="LMQ1183" s="1582"/>
      <c r="LMR1183" s="1582"/>
      <c r="LMS1183" s="1582"/>
      <c r="LMT1183" s="1582"/>
      <c r="LMU1183" s="1582"/>
      <c r="LMV1183" s="1582"/>
      <c r="LMW1183" s="1582"/>
      <c r="LMX1183" s="1582"/>
      <c r="LMY1183" s="1582"/>
      <c r="LMZ1183" s="1582"/>
      <c r="LNA1183" s="1582"/>
      <c r="LNB1183" s="1582"/>
      <c r="LNC1183" s="1582"/>
      <c r="LND1183" s="1582"/>
      <c r="LNE1183" s="1582"/>
      <c r="LNF1183" s="1582"/>
      <c r="LNG1183" s="1582"/>
      <c r="LNH1183" s="1582"/>
      <c r="LNI1183" s="1582"/>
      <c r="LNJ1183" s="1582"/>
      <c r="LNK1183" s="1582"/>
      <c r="LNL1183" s="1582"/>
      <c r="LNM1183" s="1582"/>
      <c r="LNN1183" s="1582"/>
      <c r="LNO1183" s="1582"/>
      <c r="LNP1183" s="1582"/>
      <c r="LNQ1183" s="1582"/>
      <c r="LNR1183" s="1582"/>
      <c r="LNS1183" s="1582"/>
      <c r="LNT1183" s="1582"/>
      <c r="LNU1183" s="1582"/>
      <c r="LNV1183" s="1582"/>
      <c r="LNW1183" s="1582"/>
      <c r="LNX1183" s="1582"/>
      <c r="LNY1183" s="1582"/>
      <c r="LNZ1183" s="1582"/>
      <c r="LOA1183" s="1582"/>
      <c r="LOB1183" s="1582"/>
      <c r="LOC1183" s="1582"/>
      <c r="LOD1183" s="1582"/>
      <c r="LOE1183" s="1582"/>
      <c r="LOF1183" s="1582"/>
      <c r="LOG1183" s="1582"/>
      <c r="LOH1183" s="1582"/>
      <c r="LOI1183" s="1582"/>
      <c r="LOJ1183" s="1582"/>
      <c r="LOK1183" s="1582"/>
      <c r="LOL1183" s="1582"/>
      <c r="LOM1183" s="1582"/>
      <c r="LON1183" s="1582"/>
      <c r="LOO1183" s="1582"/>
      <c r="LOP1183" s="1582"/>
      <c r="LOQ1183" s="1582"/>
      <c r="LOR1183" s="1582"/>
      <c r="LOS1183" s="1582"/>
      <c r="LOT1183" s="1582"/>
      <c r="LOU1183" s="1582"/>
      <c r="LOV1183" s="1582"/>
      <c r="LOW1183" s="1582"/>
      <c r="LOX1183" s="1582"/>
      <c r="LOY1183" s="1582"/>
      <c r="LOZ1183" s="1582"/>
      <c r="LPA1183" s="1582"/>
      <c r="LPB1183" s="1582"/>
      <c r="LPC1183" s="1582"/>
      <c r="LPD1183" s="1582"/>
      <c r="LPE1183" s="1582"/>
      <c r="LPF1183" s="1582"/>
      <c r="LPG1183" s="1582"/>
      <c r="LPH1183" s="1582"/>
      <c r="LPI1183" s="1582"/>
      <c r="LPJ1183" s="1582"/>
      <c r="LPK1183" s="1582"/>
      <c r="LPL1183" s="1582"/>
      <c r="LPM1183" s="1582"/>
      <c r="LPN1183" s="1582"/>
      <c r="LPO1183" s="1582"/>
      <c r="LPP1183" s="1582"/>
      <c r="LPQ1183" s="1582"/>
      <c r="LPR1183" s="1582"/>
      <c r="LPS1183" s="1582"/>
      <c r="LPT1183" s="1582"/>
      <c r="LPU1183" s="1582"/>
      <c r="LPV1183" s="1582"/>
      <c r="LPW1183" s="1582"/>
      <c r="LPX1183" s="1582"/>
      <c r="LPY1183" s="1582"/>
      <c r="LPZ1183" s="1582"/>
      <c r="LQA1183" s="1582"/>
      <c r="LQB1183" s="1582"/>
      <c r="LQC1183" s="1582"/>
      <c r="LQD1183" s="1582"/>
      <c r="LQE1183" s="1582"/>
      <c r="LQF1183" s="1582"/>
      <c r="LQG1183" s="1582"/>
      <c r="LQH1183" s="1582"/>
      <c r="LQI1183" s="1582"/>
      <c r="LQJ1183" s="1582"/>
      <c r="LQK1183" s="1582"/>
      <c r="LQL1183" s="1582"/>
      <c r="LQM1183" s="1582"/>
      <c r="LQN1183" s="1582"/>
      <c r="LQO1183" s="1582"/>
      <c r="LQP1183" s="1582"/>
      <c r="LQQ1183" s="1582"/>
      <c r="LQR1183" s="1582"/>
      <c r="LQS1183" s="1582"/>
      <c r="LQT1183" s="1582"/>
      <c r="LQU1183" s="1582"/>
      <c r="LQV1183" s="1582"/>
      <c r="LQW1183" s="1582"/>
      <c r="LQX1183" s="1582"/>
      <c r="LQY1183" s="1582"/>
      <c r="LQZ1183" s="1582"/>
      <c r="LRA1183" s="1582"/>
      <c r="LRB1183" s="1582"/>
      <c r="LRC1183" s="1582"/>
      <c r="LRD1183" s="1582"/>
      <c r="LRE1183" s="1582"/>
      <c r="LRF1183" s="1582"/>
      <c r="LRG1183" s="1582"/>
      <c r="LRH1183" s="1582"/>
      <c r="LRI1183" s="1582"/>
      <c r="LRJ1183" s="1582"/>
      <c r="LRK1183" s="1582"/>
      <c r="LRL1183" s="1582"/>
      <c r="LRM1183" s="1582"/>
      <c r="LRN1183" s="1582"/>
      <c r="LRO1183" s="1582"/>
      <c r="LRP1183" s="1582"/>
      <c r="LRQ1183" s="1582"/>
      <c r="LRR1183" s="1582"/>
      <c r="LRS1183" s="1582"/>
      <c r="LRT1183" s="1582"/>
      <c r="LRU1183" s="1582"/>
      <c r="LRV1183" s="1582"/>
      <c r="LRW1183" s="1582"/>
      <c r="LRX1183" s="1582"/>
      <c r="LRY1183" s="1582"/>
      <c r="LRZ1183" s="1582"/>
      <c r="LSA1183" s="1582"/>
      <c r="LSB1183" s="1582"/>
      <c r="LSC1183" s="1582"/>
      <c r="LSD1183" s="1582"/>
      <c r="LSE1183" s="1582"/>
      <c r="LSF1183" s="1582"/>
      <c r="LSG1183" s="1582"/>
      <c r="LSH1183" s="1582"/>
      <c r="LSI1183" s="1582"/>
      <c r="LSJ1183" s="1582"/>
      <c r="LSK1183" s="1582"/>
      <c r="LSL1183" s="1582"/>
      <c r="LSM1183" s="1582"/>
      <c r="LSN1183" s="1582"/>
      <c r="LSO1183" s="1582"/>
      <c r="LSP1183" s="1582"/>
      <c r="LSQ1183" s="1582"/>
      <c r="LSR1183" s="1582"/>
      <c r="LSS1183" s="1582"/>
      <c r="LST1183" s="1582"/>
      <c r="LSU1183" s="1582"/>
      <c r="LSV1183" s="1582"/>
      <c r="LSW1183" s="1582"/>
      <c r="LSX1183" s="1582"/>
      <c r="LSY1183" s="1582"/>
      <c r="LSZ1183" s="1582"/>
      <c r="LTA1183" s="1582"/>
      <c r="LTB1183" s="1582"/>
      <c r="LTC1183" s="1582"/>
      <c r="LTD1183" s="1582"/>
      <c r="LTE1183" s="1582"/>
      <c r="LTF1183" s="1582"/>
      <c r="LTG1183" s="1582"/>
      <c r="LTH1183" s="1582"/>
      <c r="LTI1183" s="1582"/>
      <c r="LTJ1183" s="1582"/>
      <c r="LTK1183" s="1582"/>
      <c r="LTL1183" s="1582"/>
      <c r="LTM1183" s="1582"/>
      <c r="LTN1183" s="1582"/>
      <c r="LTO1183" s="1582"/>
      <c r="LTP1183" s="1582"/>
      <c r="LTQ1183" s="1582"/>
      <c r="LTR1183" s="1582"/>
      <c r="LTS1183" s="1582"/>
      <c r="LTT1183" s="1582"/>
      <c r="LTU1183" s="1582"/>
      <c r="LTV1183" s="1582"/>
      <c r="LTW1183" s="1582"/>
      <c r="LTX1183" s="1582"/>
      <c r="LTY1183" s="1582"/>
      <c r="LTZ1183" s="1582"/>
      <c r="LUA1183" s="1582"/>
      <c r="LUB1183" s="1582"/>
      <c r="LUC1183" s="1582"/>
      <c r="LUD1183" s="1582"/>
      <c r="LUE1183" s="1582"/>
      <c r="LUF1183" s="1582"/>
      <c r="LUG1183" s="1582"/>
      <c r="LUH1183" s="1582"/>
      <c r="LUI1183" s="1582"/>
      <c r="LUJ1183" s="1582"/>
      <c r="LUK1183" s="1582"/>
      <c r="LUL1183" s="1582"/>
      <c r="LUM1183" s="1582"/>
      <c r="LUN1183" s="1582"/>
      <c r="LUO1183" s="1582"/>
      <c r="LUP1183" s="1582"/>
      <c r="LUQ1183" s="1582"/>
      <c r="LUR1183" s="1582"/>
      <c r="LUS1183" s="1582"/>
      <c r="LUT1183" s="1582"/>
      <c r="LUU1183" s="1582"/>
      <c r="LUV1183" s="1582"/>
      <c r="LUW1183" s="1582"/>
      <c r="LUX1183" s="1582"/>
      <c r="LUY1183" s="1582"/>
      <c r="LUZ1183" s="1582"/>
      <c r="LVA1183" s="1582"/>
      <c r="LVB1183" s="1582"/>
      <c r="LVC1183" s="1582"/>
      <c r="LVD1183" s="1582"/>
      <c r="LVE1183" s="1582"/>
      <c r="LVF1183" s="1582"/>
      <c r="LVG1183" s="1582"/>
      <c r="LVH1183" s="1582"/>
      <c r="LVI1183" s="1582"/>
      <c r="LVJ1183" s="1582"/>
      <c r="LVK1183" s="1582"/>
      <c r="LVL1183" s="1582"/>
      <c r="LVM1183" s="1582"/>
      <c r="LVN1183" s="1582"/>
      <c r="LVO1183" s="1582"/>
      <c r="LVP1183" s="1582"/>
      <c r="LVQ1183" s="1582"/>
      <c r="LVR1183" s="1582"/>
      <c r="LVS1183" s="1582"/>
      <c r="LVT1183" s="1582"/>
      <c r="LVU1183" s="1582"/>
      <c r="LVV1183" s="1582"/>
      <c r="LVW1183" s="1582"/>
      <c r="LVX1183" s="1582"/>
      <c r="LVY1183" s="1582"/>
      <c r="LVZ1183" s="1582"/>
      <c r="LWA1183" s="1582"/>
      <c r="LWB1183" s="1582"/>
      <c r="LWC1183" s="1582"/>
      <c r="LWD1183" s="1582"/>
      <c r="LWE1183" s="1582"/>
      <c r="LWF1183" s="1582"/>
      <c r="LWG1183" s="1582"/>
      <c r="LWH1183" s="1582"/>
      <c r="LWI1183" s="1582"/>
      <c r="LWJ1183" s="1582"/>
      <c r="LWK1183" s="1582"/>
      <c r="LWL1183" s="1582"/>
      <c r="LWM1183" s="1582"/>
      <c r="LWN1183" s="1582"/>
      <c r="LWO1183" s="1582"/>
      <c r="LWP1183" s="1582"/>
      <c r="LWQ1183" s="1582"/>
      <c r="LWR1183" s="1582"/>
      <c r="LWS1183" s="1582"/>
      <c r="LWT1183" s="1582"/>
      <c r="LWU1183" s="1582"/>
      <c r="LWV1183" s="1582"/>
      <c r="LWW1183" s="1582"/>
      <c r="LWX1183" s="1582"/>
      <c r="LWY1183" s="1582"/>
      <c r="LWZ1183" s="1582"/>
      <c r="LXA1183" s="1582"/>
      <c r="LXB1183" s="1582"/>
      <c r="LXC1183" s="1582"/>
      <c r="LXD1183" s="1582"/>
      <c r="LXE1183" s="1582"/>
      <c r="LXF1183" s="1582"/>
      <c r="LXG1183" s="1582"/>
      <c r="LXH1183" s="1582"/>
      <c r="LXI1183" s="1582"/>
      <c r="LXJ1183" s="1582"/>
      <c r="LXK1183" s="1582"/>
      <c r="LXL1183" s="1582"/>
      <c r="LXM1183" s="1582"/>
      <c r="LXN1183" s="1582"/>
      <c r="LXO1183" s="1582"/>
      <c r="LXP1183" s="1582"/>
      <c r="LXQ1183" s="1582"/>
      <c r="LXR1183" s="1582"/>
      <c r="LXS1183" s="1582"/>
      <c r="LXT1183" s="1582"/>
      <c r="LXU1183" s="1582"/>
      <c r="LXV1183" s="1582"/>
      <c r="LXW1183" s="1582"/>
      <c r="LXX1183" s="1582"/>
      <c r="LXY1183" s="1582"/>
      <c r="LXZ1183" s="1582"/>
      <c r="LYA1183" s="1582"/>
      <c r="LYB1183" s="1582"/>
      <c r="LYC1183" s="1582"/>
      <c r="LYD1183" s="1582"/>
      <c r="LYE1183" s="1582"/>
      <c r="LYF1183" s="1582"/>
      <c r="LYG1183" s="1582"/>
      <c r="LYH1183" s="1582"/>
      <c r="LYI1183" s="1582"/>
      <c r="LYJ1183" s="1582"/>
      <c r="LYK1183" s="1582"/>
      <c r="LYL1183" s="1582"/>
      <c r="LYM1183" s="1582"/>
      <c r="LYN1183" s="1582"/>
      <c r="LYO1183" s="1582"/>
      <c r="LYP1183" s="1582"/>
      <c r="LYQ1183" s="1582"/>
      <c r="LYR1183" s="1582"/>
      <c r="LYS1183" s="1582"/>
      <c r="LYT1183" s="1582"/>
      <c r="LYU1183" s="1582"/>
      <c r="LYV1183" s="1582"/>
      <c r="LYW1183" s="1582"/>
      <c r="LYX1183" s="1582"/>
      <c r="LYY1183" s="1582"/>
      <c r="LYZ1183" s="1582"/>
      <c r="LZA1183" s="1582"/>
      <c r="LZB1183" s="1582"/>
      <c r="LZC1183" s="1582"/>
      <c r="LZD1183" s="1582"/>
      <c r="LZE1183" s="1582"/>
      <c r="LZF1183" s="1582"/>
      <c r="LZG1183" s="1582"/>
      <c r="LZH1183" s="1582"/>
      <c r="LZI1183" s="1582"/>
      <c r="LZJ1183" s="1582"/>
      <c r="LZK1183" s="1582"/>
      <c r="LZL1183" s="1582"/>
      <c r="LZM1183" s="1582"/>
      <c r="LZN1183" s="1582"/>
      <c r="LZO1183" s="1582"/>
      <c r="LZP1183" s="1582"/>
      <c r="LZQ1183" s="1582"/>
      <c r="LZR1183" s="1582"/>
      <c r="LZS1183" s="1582"/>
      <c r="LZT1183" s="1582"/>
      <c r="LZU1183" s="1582"/>
      <c r="LZV1183" s="1582"/>
      <c r="LZW1183" s="1582"/>
      <c r="LZX1183" s="1582"/>
      <c r="LZY1183" s="1582"/>
      <c r="LZZ1183" s="1582"/>
      <c r="MAA1183" s="1582"/>
      <c r="MAB1183" s="1582"/>
      <c r="MAC1183" s="1582"/>
      <c r="MAD1183" s="1582"/>
      <c r="MAE1183" s="1582"/>
      <c r="MAF1183" s="1582"/>
      <c r="MAG1183" s="1582"/>
      <c r="MAH1183" s="1582"/>
      <c r="MAI1183" s="1582"/>
      <c r="MAJ1183" s="1582"/>
      <c r="MAK1183" s="1582"/>
      <c r="MAL1183" s="1582"/>
      <c r="MAM1183" s="1582"/>
      <c r="MAN1183" s="1582"/>
      <c r="MAO1183" s="1582"/>
      <c r="MAP1183" s="1582"/>
      <c r="MAQ1183" s="1582"/>
      <c r="MAR1183" s="1582"/>
      <c r="MAS1183" s="1582"/>
      <c r="MAT1183" s="1582"/>
      <c r="MAU1183" s="1582"/>
      <c r="MAV1183" s="1582"/>
      <c r="MAW1183" s="1582"/>
      <c r="MAX1183" s="1582"/>
      <c r="MAY1183" s="1582"/>
      <c r="MAZ1183" s="1582"/>
      <c r="MBA1183" s="1582"/>
      <c r="MBB1183" s="1582"/>
      <c r="MBC1183" s="1582"/>
      <c r="MBD1183" s="1582"/>
      <c r="MBE1183" s="1582"/>
      <c r="MBF1183" s="1582"/>
      <c r="MBG1183" s="1582"/>
      <c r="MBH1183" s="1582"/>
      <c r="MBI1183" s="1582"/>
      <c r="MBJ1183" s="1582"/>
      <c r="MBK1183" s="1582"/>
      <c r="MBL1183" s="1582"/>
      <c r="MBM1183" s="1582"/>
      <c r="MBN1183" s="1582"/>
      <c r="MBO1183" s="1582"/>
      <c r="MBP1183" s="1582"/>
      <c r="MBQ1183" s="1582"/>
      <c r="MBR1183" s="1582"/>
      <c r="MBS1183" s="1582"/>
      <c r="MBT1183" s="1582"/>
      <c r="MBU1183" s="1582"/>
      <c r="MBV1183" s="1582"/>
      <c r="MBW1183" s="1582"/>
      <c r="MBX1183" s="1582"/>
      <c r="MBY1183" s="1582"/>
      <c r="MBZ1183" s="1582"/>
      <c r="MCA1183" s="1582"/>
      <c r="MCB1183" s="1582"/>
      <c r="MCC1183" s="1582"/>
      <c r="MCD1183" s="1582"/>
      <c r="MCE1183" s="1582"/>
      <c r="MCF1183" s="1582"/>
      <c r="MCG1183" s="1582"/>
      <c r="MCH1183" s="1582"/>
      <c r="MCI1183" s="1582"/>
      <c r="MCJ1183" s="1582"/>
      <c r="MCK1183" s="1582"/>
      <c r="MCL1183" s="1582"/>
      <c r="MCM1183" s="1582"/>
      <c r="MCN1183" s="1582"/>
      <c r="MCO1183" s="1582"/>
      <c r="MCP1183" s="1582"/>
      <c r="MCQ1183" s="1582"/>
      <c r="MCR1183" s="1582"/>
      <c r="MCS1183" s="1582"/>
      <c r="MCT1183" s="1582"/>
      <c r="MCU1183" s="1582"/>
      <c r="MCV1183" s="1582"/>
      <c r="MCW1183" s="1582"/>
      <c r="MCX1183" s="1582"/>
      <c r="MCY1183" s="1582"/>
      <c r="MCZ1183" s="1582"/>
      <c r="MDA1183" s="1582"/>
      <c r="MDB1183" s="1582"/>
      <c r="MDC1183" s="1582"/>
      <c r="MDD1183" s="1582"/>
      <c r="MDE1183" s="1582"/>
      <c r="MDF1183" s="1582"/>
      <c r="MDG1183" s="1582"/>
      <c r="MDH1183" s="1582"/>
      <c r="MDI1183" s="1582"/>
      <c r="MDJ1183" s="1582"/>
      <c r="MDK1183" s="1582"/>
      <c r="MDL1183" s="1582"/>
      <c r="MDM1183" s="1582"/>
      <c r="MDN1183" s="1582"/>
      <c r="MDO1183" s="1582"/>
      <c r="MDP1183" s="1582"/>
      <c r="MDQ1183" s="1582"/>
      <c r="MDR1183" s="1582"/>
      <c r="MDS1183" s="1582"/>
      <c r="MDT1183" s="1582"/>
      <c r="MDU1183" s="1582"/>
      <c r="MDV1183" s="1582"/>
      <c r="MDW1183" s="1582"/>
      <c r="MDX1183" s="1582"/>
      <c r="MDY1183" s="1582"/>
      <c r="MDZ1183" s="1582"/>
      <c r="MEA1183" s="1582"/>
      <c r="MEB1183" s="1582"/>
      <c r="MEC1183" s="1582"/>
      <c r="MED1183" s="1582"/>
      <c r="MEE1183" s="1582"/>
      <c r="MEF1183" s="1582"/>
      <c r="MEG1183" s="1582"/>
      <c r="MEH1183" s="1582"/>
      <c r="MEI1183" s="1582"/>
      <c r="MEJ1183" s="1582"/>
      <c r="MEK1183" s="1582"/>
      <c r="MEL1183" s="1582"/>
      <c r="MEM1183" s="1582"/>
      <c r="MEN1183" s="1582"/>
      <c r="MEO1183" s="1582"/>
      <c r="MEP1183" s="1582"/>
      <c r="MEQ1183" s="1582"/>
      <c r="MER1183" s="1582"/>
      <c r="MES1183" s="1582"/>
      <c r="MET1183" s="1582"/>
      <c r="MEU1183" s="1582"/>
      <c r="MEV1183" s="1582"/>
      <c r="MEW1183" s="1582"/>
      <c r="MEX1183" s="1582"/>
      <c r="MEY1183" s="1582"/>
      <c r="MEZ1183" s="1582"/>
      <c r="MFA1183" s="1582"/>
      <c r="MFB1183" s="1582"/>
      <c r="MFC1183" s="1582"/>
      <c r="MFD1183" s="1582"/>
      <c r="MFE1183" s="1582"/>
      <c r="MFF1183" s="1582"/>
      <c r="MFG1183" s="1582"/>
      <c r="MFH1183" s="1582"/>
      <c r="MFI1183" s="1582"/>
      <c r="MFJ1183" s="1582"/>
      <c r="MFK1183" s="1582"/>
      <c r="MFL1183" s="1582"/>
      <c r="MFM1183" s="1582"/>
      <c r="MFN1183" s="1582"/>
      <c r="MFO1183" s="1582"/>
      <c r="MFP1183" s="1582"/>
      <c r="MFQ1183" s="1582"/>
      <c r="MFR1183" s="1582"/>
      <c r="MFS1183" s="1582"/>
      <c r="MFT1183" s="1582"/>
      <c r="MFU1183" s="1582"/>
      <c r="MFV1183" s="1582"/>
      <c r="MFW1183" s="1582"/>
      <c r="MFX1183" s="1582"/>
      <c r="MFY1183" s="1582"/>
      <c r="MFZ1183" s="1582"/>
      <c r="MGA1183" s="1582"/>
      <c r="MGB1183" s="1582"/>
      <c r="MGC1183" s="1582"/>
      <c r="MGD1183" s="1582"/>
      <c r="MGE1183" s="1582"/>
      <c r="MGF1183" s="1582"/>
      <c r="MGG1183" s="1582"/>
      <c r="MGH1183" s="1582"/>
      <c r="MGI1183" s="1582"/>
      <c r="MGJ1183" s="1582"/>
      <c r="MGK1183" s="1582"/>
      <c r="MGL1183" s="1582"/>
      <c r="MGM1183" s="1582"/>
      <c r="MGN1183" s="1582"/>
      <c r="MGO1183" s="1582"/>
      <c r="MGP1183" s="1582"/>
      <c r="MGQ1183" s="1582"/>
      <c r="MGR1183" s="1582"/>
      <c r="MGS1183" s="1582"/>
      <c r="MGT1183" s="1582"/>
      <c r="MGU1183" s="1582"/>
      <c r="MGV1183" s="1582"/>
      <c r="MGW1183" s="1582"/>
      <c r="MGX1183" s="1582"/>
      <c r="MGY1183" s="1582"/>
      <c r="MGZ1183" s="1582"/>
      <c r="MHA1183" s="1582"/>
      <c r="MHB1183" s="1582"/>
      <c r="MHC1183" s="1582"/>
      <c r="MHD1183" s="1582"/>
      <c r="MHE1183" s="1582"/>
      <c r="MHF1183" s="1582"/>
      <c r="MHG1183" s="1582"/>
      <c r="MHH1183" s="1582"/>
      <c r="MHI1183" s="1582"/>
      <c r="MHJ1183" s="1582"/>
      <c r="MHK1183" s="1582"/>
      <c r="MHL1183" s="1582"/>
      <c r="MHM1183" s="1582"/>
      <c r="MHN1183" s="1582"/>
      <c r="MHO1183" s="1582"/>
      <c r="MHP1183" s="1582"/>
      <c r="MHQ1183" s="1582"/>
      <c r="MHR1183" s="1582"/>
      <c r="MHS1183" s="1582"/>
      <c r="MHT1183" s="1582"/>
      <c r="MHU1183" s="1582"/>
      <c r="MHV1183" s="1582"/>
      <c r="MHW1183" s="1582"/>
      <c r="MHX1183" s="1582"/>
      <c r="MHY1183" s="1582"/>
      <c r="MHZ1183" s="1582"/>
      <c r="MIA1183" s="1582"/>
      <c r="MIB1183" s="1582"/>
      <c r="MIC1183" s="1582"/>
      <c r="MID1183" s="1582"/>
      <c r="MIE1183" s="1582"/>
      <c r="MIF1183" s="1582"/>
      <c r="MIG1183" s="1582"/>
      <c r="MIH1183" s="1582"/>
      <c r="MII1183" s="1582"/>
      <c r="MIJ1183" s="1582"/>
      <c r="MIK1183" s="1582"/>
      <c r="MIL1183" s="1582"/>
      <c r="MIM1183" s="1582"/>
      <c r="MIN1183" s="1582"/>
      <c r="MIO1183" s="1582"/>
      <c r="MIP1183" s="1582"/>
      <c r="MIQ1183" s="1582"/>
      <c r="MIR1183" s="1582"/>
      <c r="MIS1183" s="1582"/>
      <c r="MIT1183" s="1582"/>
      <c r="MIU1183" s="1582"/>
      <c r="MIV1183" s="1582"/>
      <c r="MIW1183" s="1582"/>
      <c r="MIX1183" s="1582"/>
      <c r="MIY1183" s="1582"/>
      <c r="MIZ1183" s="1582"/>
      <c r="MJA1183" s="1582"/>
      <c r="MJB1183" s="1582"/>
      <c r="MJC1183" s="1582"/>
      <c r="MJD1183" s="1582"/>
      <c r="MJE1183" s="1582"/>
      <c r="MJF1183" s="1582"/>
      <c r="MJG1183" s="1582"/>
      <c r="MJH1183" s="1582"/>
      <c r="MJI1183" s="1582"/>
      <c r="MJJ1183" s="1582"/>
      <c r="MJK1183" s="1582"/>
      <c r="MJL1183" s="1582"/>
      <c r="MJM1183" s="1582"/>
      <c r="MJN1183" s="1582"/>
      <c r="MJO1183" s="1582"/>
      <c r="MJP1183" s="1582"/>
      <c r="MJQ1183" s="1582"/>
      <c r="MJR1183" s="1582"/>
      <c r="MJS1183" s="1582"/>
      <c r="MJT1183" s="1582"/>
      <c r="MJU1183" s="1582"/>
      <c r="MJV1183" s="1582"/>
      <c r="MJW1183" s="1582"/>
      <c r="MJX1183" s="1582"/>
      <c r="MJY1183" s="1582"/>
      <c r="MJZ1183" s="1582"/>
      <c r="MKA1183" s="1582"/>
      <c r="MKB1183" s="1582"/>
      <c r="MKC1183" s="1582"/>
      <c r="MKD1183" s="1582"/>
      <c r="MKE1183" s="1582"/>
      <c r="MKF1183" s="1582"/>
      <c r="MKG1183" s="1582"/>
      <c r="MKH1183" s="1582"/>
      <c r="MKI1183" s="1582"/>
      <c r="MKJ1183" s="1582"/>
      <c r="MKK1183" s="1582"/>
      <c r="MKL1183" s="1582"/>
      <c r="MKM1183" s="1582"/>
      <c r="MKN1183" s="1582"/>
      <c r="MKO1183" s="1582"/>
      <c r="MKP1183" s="1582"/>
      <c r="MKQ1183" s="1582"/>
      <c r="MKR1183" s="1582"/>
      <c r="MKS1183" s="1582"/>
      <c r="MKT1183" s="1582"/>
      <c r="MKU1183" s="1582"/>
      <c r="MKV1183" s="1582"/>
      <c r="MKW1183" s="1582"/>
      <c r="MKX1183" s="1582"/>
      <c r="MKY1183" s="1582"/>
      <c r="MKZ1183" s="1582"/>
      <c r="MLA1183" s="1582"/>
      <c r="MLB1183" s="1582"/>
      <c r="MLC1183" s="1582"/>
      <c r="MLD1183" s="1582"/>
      <c r="MLE1183" s="1582"/>
      <c r="MLF1183" s="1582"/>
      <c r="MLG1183" s="1582"/>
      <c r="MLH1183" s="1582"/>
      <c r="MLI1183" s="1582"/>
      <c r="MLJ1183" s="1582"/>
      <c r="MLK1183" s="1582"/>
      <c r="MLL1183" s="1582"/>
      <c r="MLM1183" s="1582"/>
      <c r="MLN1183" s="1582"/>
      <c r="MLO1183" s="1582"/>
      <c r="MLP1183" s="1582"/>
      <c r="MLQ1183" s="1582"/>
      <c r="MLR1183" s="1582"/>
      <c r="MLS1183" s="1582"/>
      <c r="MLT1183" s="1582"/>
      <c r="MLU1183" s="1582"/>
      <c r="MLV1183" s="1582"/>
      <c r="MLW1183" s="1582"/>
      <c r="MLX1183" s="1582"/>
      <c r="MLY1183" s="1582"/>
      <c r="MLZ1183" s="1582"/>
      <c r="MMA1183" s="1582"/>
      <c r="MMB1183" s="1582"/>
      <c r="MMC1183" s="1582"/>
      <c r="MMD1183" s="1582"/>
      <c r="MME1183" s="1582"/>
      <c r="MMF1183" s="1582"/>
      <c r="MMG1183" s="1582"/>
      <c r="MMH1183" s="1582"/>
      <c r="MMI1183" s="1582"/>
      <c r="MMJ1183" s="1582"/>
      <c r="MMK1183" s="1582"/>
      <c r="MML1183" s="1582"/>
      <c r="MMM1183" s="1582"/>
      <c r="MMN1183" s="1582"/>
      <c r="MMO1183" s="1582"/>
      <c r="MMP1183" s="1582"/>
      <c r="MMQ1183" s="1582"/>
      <c r="MMR1183" s="1582"/>
      <c r="MMS1183" s="1582"/>
      <c r="MMT1183" s="1582"/>
      <c r="MMU1183" s="1582"/>
      <c r="MMV1183" s="1582"/>
      <c r="MMW1183" s="1582"/>
      <c r="MMX1183" s="1582"/>
      <c r="MMY1183" s="1582"/>
      <c r="MMZ1183" s="1582"/>
      <c r="MNA1183" s="1582"/>
      <c r="MNB1183" s="1582"/>
      <c r="MNC1183" s="1582"/>
      <c r="MND1183" s="1582"/>
      <c r="MNE1183" s="1582"/>
      <c r="MNF1183" s="1582"/>
      <c r="MNG1183" s="1582"/>
      <c r="MNH1183" s="1582"/>
      <c r="MNI1183" s="1582"/>
      <c r="MNJ1183" s="1582"/>
      <c r="MNK1183" s="1582"/>
      <c r="MNL1183" s="1582"/>
      <c r="MNM1183" s="1582"/>
      <c r="MNN1183" s="1582"/>
      <c r="MNO1183" s="1582"/>
      <c r="MNP1183" s="1582"/>
      <c r="MNQ1183" s="1582"/>
      <c r="MNR1183" s="1582"/>
      <c r="MNS1183" s="1582"/>
      <c r="MNT1183" s="1582"/>
      <c r="MNU1183" s="1582"/>
      <c r="MNV1183" s="1582"/>
      <c r="MNW1183" s="1582"/>
      <c r="MNX1183" s="1582"/>
      <c r="MNY1183" s="1582"/>
      <c r="MNZ1183" s="1582"/>
      <c r="MOA1183" s="1582"/>
      <c r="MOB1183" s="1582"/>
      <c r="MOC1183" s="1582"/>
      <c r="MOD1183" s="1582"/>
      <c r="MOE1183" s="1582"/>
      <c r="MOF1183" s="1582"/>
      <c r="MOG1183" s="1582"/>
      <c r="MOH1183" s="1582"/>
      <c r="MOI1183" s="1582"/>
      <c r="MOJ1183" s="1582"/>
      <c r="MOK1183" s="1582"/>
      <c r="MOL1183" s="1582"/>
      <c r="MOM1183" s="1582"/>
      <c r="MON1183" s="1582"/>
      <c r="MOO1183" s="1582"/>
      <c r="MOP1183" s="1582"/>
      <c r="MOQ1183" s="1582"/>
      <c r="MOR1183" s="1582"/>
      <c r="MOS1183" s="1582"/>
      <c r="MOT1183" s="1582"/>
      <c r="MOU1183" s="1582"/>
      <c r="MOV1183" s="1582"/>
      <c r="MOW1183" s="1582"/>
      <c r="MOX1183" s="1582"/>
      <c r="MOY1183" s="1582"/>
      <c r="MOZ1183" s="1582"/>
      <c r="MPA1183" s="1582"/>
      <c r="MPB1183" s="1582"/>
      <c r="MPC1183" s="1582"/>
      <c r="MPD1183" s="1582"/>
      <c r="MPE1183" s="1582"/>
      <c r="MPF1183" s="1582"/>
      <c r="MPG1183" s="1582"/>
      <c r="MPH1183" s="1582"/>
      <c r="MPI1183" s="1582"/>
      <c r="MPJ1183" s="1582"/>
      <c r="MPK1183" s="1582"/>
      <c r="MPL1183" s="1582"/>
      <c r="MPM1183" s="1582"/>
      <c r="MPN1183" s="1582"/>
      <c r="MPO1183" s="1582"/>
      <c r="MPP1183" s="1582"/>
      <c r="MPQ1183" s="1582"/>
      <c r="MPR1183" s="1582"/>
      <c r="MPS1183" s="1582"/>
      <c r="MPT1183" s="1582"/>
      <c r="MPU1183" s="1582"/>
      <c r="MPV1183" s="1582"/>
      <c r="MPW1183" s="1582"/>
      <c r="MPX1183" s="1582"/>
      <c r="MPY1183" s="1582"/>
      <c r="MPZ1183" s="1582"/>
      <c r="MQA1183" s="1582"/>
      <c r="MQB1183" s="1582"/>
      <c r="MQC1183" s="1582"/>
      <c r="MQD1183" s="1582"/>
      <c r="MQE1183" s="1582"/>
      <c r="MQF1183" s="1582"/>
      <c r="MQG1183" s="1582"/>
      <c r="MQH1183" s="1582"/>
      <c r="MQI1183" s="1582"/>
      <c r="MQJ1183" s="1582"/>
      <c r="MQK1183" s="1582"/>
      <c r="MQL1183" s="1582"/>
      <c r="MQM1183" s="1582"/>
      <c r="MQN1183" s="1582"/>
      <c r="MQO1183" s="1582"/>
      <c r="MQP1183" s="1582"/>
      <c r="MQQ1183" s="1582"/>
      <c r="MQR1183" s="1582"/>
      <c r="MQS1183" s="1582"/>
      <c r="MQT1183" s="1582"/>
      <c r="MQU1183" s="1582"/>
      <c r="MQV1183" s="1582"/>
      <c r="MQW1183" s="1582"/>
      <c r="MQX1183" s="1582"/>
      <c r="MQY1183" s="1582"/>
      <c r="MQZ1183" s="1582"/>
      <c r="MRA1183" s="1582"/>
      <c r="MRB1183" s="1582"/>
      <c r="MRC1183" s="1582"/>
      <c r="MRD1183" s="1582"/>
      <c r="MRE1183" s="1582"/>
      <c r="MRF1183" s="1582"/>
      <c r="MRG1183" s="1582"/>
      <c r="MRH1183" s="1582"/>
      <c r="MRI1183" s="1582"/>
      <c r="MRJ1183" s="1582"/>
      <c r="MRK1183" s="1582"/>
      <c r="MRL1183" s="1582"/>
      <c r="MRM1183" s="1582"/>
      <c r="MRN1183" s="1582"/>
      <c r="MRO1183" s="1582"/>
      <c r="MRP1183" s="1582"/>
      <c r="MRQ1183" s="1582"/>
      <c r="MRR1183" s="1582"/>
      <c r="MRS1183" s="1582"/>
      <c r="MRT1183" s="1582"/>
      <c r="MRU1183" s="1582"/>
      <c r="MRV1183" s="1582"/>
      <c r="MRW1183" s="1582"/>
      <c r="MRX1183" s="1582"/>
      <c r="MRY1183" s="1582"/>
      <c r="MRZ1183" s="1582"/>
      <c r="MSA1183" s="1582"/>
      <c r="MSB1183" s="1582"/>
      <c r="MSC1183" s="1582"/>
      <c r="MSD1183" s="1582"/>
      <c r="MSE1183" s="1582"/>
      <c r="MSF1183" s="1582"/>
      <c r="MSG1183" s="1582"/>
      <c r="MSH1183" s="1582"/>
      <c r="MSI1183" s="1582"/>
      <c r="MSJ1183" s="1582"/>
      <c r="MSK1183" s="1582"/>
      <c r="MSL1183" s="1582"/>
      <c r="MSM1183" s="1582"/>
      <c r="MSN1183" s="1582"/>
      <c r="MSO1183" s="1582"/>
      <c r="MSP1183" s="1582"/>
      <c r="MSQ1183" s="1582"/>
      <c r="MSR1183" s="1582"/>
      <c r="MSS1183" s="1582"/>
      <c r="MST1183" s="1582"/>
      <c r="MSU1183" s="1582"/>
      <c r="MSV1183" s="1582"/>
      <c r="MSW1183" s="1582"/>
      <c r="MSX1183" s="1582"/>
      <c r="MSY1183" s="1582"/>
      <c r="MSZ1183" s="1582"/>
      <c r="MTA1183" s="1582"/>
      <c r="MTB1183" s="1582"/>
      <c r="MTC1183" s="1582"/>
      <c r="MTD1183" s="1582"/>
      <c r="MTE1183" s="1582"/>
      <c r="MTF1183" s="1582"/>
      <c r="MTG1183" s="1582"/>
      <c r="MTH1183" s="1582"/>
      <c r="MTI1183" s="1582"/>
      <c r="MTJ1183" s="1582"/>
      <c r="MTK1183" s="1582"/>
      <c r="MTL1183" s="1582"/>
      <c r="MTM1183" s="1582"/>
      <c r="MTN1183" s="1582"/>
      <c r="MTO1183" s="1582"/>
      <c r="MTP1183" s="1582"/>
      <c r="MTQ1183" s="1582"/>
      <c r="MTR1183" s="1582"/>
      <c r="MTS1183" s="1582"/>
      <c r="MTT1183" s="1582"/>
      <c r="MTU1183" s="1582"/>
      <c r="MTV1183" s="1582"/>
      <c r="MTW1183" s="1582"/>
      <c r="MTX1183" s="1582"/>
      <c r="MTY1183" s="1582"/>
      <c r="MTZ1183" s="1582"/>
      <c r="MUA1183" s="1582"/>
      <c r="MUB1183" s="1582"/>
      <c r="MUC1183" s="1582"/>
      <c r="MUD1183" s="1582"/>
      <c r="MUE1183" s="1582"/>
      <c r="MUF1183" s="1582"/>
      <c r="MUG1183" s="1582"/>
      <c r="MUH1183" s="1582"/>
      <c r="MUI1183" s="1582"/>
      <c r="MUJ1183" s="1582"/>
      <c r="MUK1183" s="1582"/>
      <c r="MUL1183" s="1582"/>
      <c r="MUM1183" s="1582"/>
      <c r="MUN1183" s="1582"/>
      <c r="MUO1183" s="1582"/>
      <c r="MUP1183" s="1582"/>
      <c r="MUQ1183" s="1582"/>
      <c r="MUR1183" s="1582"/>
      <c r="MUS1183" s="1582"/>
      <c r="MUT1183" s="1582"/>
      <c r="MUU1183" s="1582"/>
      <c r="MUV1183" s="1582"/>
      <c r="MUW1183" s="1582"/>
      <c r="MUX1183" s="1582"/>
      <c r="MUY1183" s="1582"/>
      <c r="MUZ1183" s="1582"/>
      <c r="MVA1183" s="1582"/>
      <c r="MVB1183" s="1582"/>
      <c r="MVC1183" s="1582"/>
      <c r="MVD1183" s="1582"/>
      <c r="MVE1183" s="1582"/>
      <c r="MVF1183" s="1582"/>
      <c r="MVG1183" s="1582"/>
      <c r="MVH1183" s="1582"/>
      <c r="MVI1183" s="1582"/>
      <c r="MVJ1183" s="1582"/>
      <c r="MVK1183" s="1582"/>
      <c r="MVL1183" s="1582"/>
      <c r="MVM1183" s="1582"/>
      <c r="MVN1183" s="1582"/>
      <c r="MVO1183" s="1582"/>
      <c r="MVP1183" s="1582"/>
      <c r="MVQ1183" s="1582"/>
      <c r="MVR1183" s="1582"/>
      <c r="MVS1183" s="1582"/>
      <c r="MVT1183" s="1582"/>
      <c r="MVU1183" s="1582"/>
      <c r="MVV1183" s="1582"/>
      <c r="MVW1183" s="1582"/>
      <c r="MVX1183" s="1582"/>
      <c r="MVY1183" s="1582"/>
      <c r="MVZ1183" s="1582"/>
      <c r="MWA1183" s="1582"/>
      <c r="MWB1183" s="1582"/>
      <c r="MWC1183" s="1582"/>
      <c r="MWD1183" s="1582"/>
      <c r="MWE1183" s="1582"/>
      <c r="MWF1183" s="1582"/>
      <c r="MWG1183" s="1582"/>
      <c r="MWH1183" s="1582"/>
      <c r="MWI1183" s="1582"/>
      <c r="MWJ1183" s="1582"/>
      <c r="MWK1183" s="1582"/>
      <c r="MWL1183" s="1582"/>
      <c r="MWM1183" s="1582"/>
      <c r="MWN1183" s="1582"/>
      <c r="MWO1183" s="1582"/>
      <c r="MWP1183" s="1582"/>
      <c r="MWQ1183" s="1582"/>
      <c r="MWR1183" s="1582"/>
      <c r="MWS1183" s="1582"/>
      <c r="MWT1183" s="1582"/>
      <c r="MWU1183" s="1582"/>
      <c r="MWV1183" s="1582"/>
      <c r="MWW1183" s="1582"/>
      <c r="MWX1183" s="1582"/>
      <c r="MWY1183" s="1582"/>
      <c r="MWZ1183" s="1582"/>
      <c r="MXA1183" s="1582"/>
      <c r="MXB1183" s="1582"/>
      <c r="MXC1183" s="1582"/>
      <c r="MXD1183" s="1582"/>
      <c r="MXE1183" s="1582"/>
      <c r="MXF1183" s="1582"/>
      <c r="MXG1183" s="1582"/>
      <c r="MXH1183" s="1582"/>
      <c r="MXI1183" s="1582"/>
      <c r="MXJ1183" s="1582"/>
      <c r="MXK1183" s="1582"/>
      <c r="MXL1183" s="1582"/>
      <c r="MXM1183" s="1582"/>
      <c r="MXN1183" s="1582"/>
      <c r="MXO1183" s="1582"/>
      <c r="MXP1183" s="1582"/>
      <c r="MXQ1183" s="1582"/>
      <c r="MXR1183" s="1582"/>
      <c r="MXS1183" s="1582"/>
      <c r="MXT1183" s="1582"/>
      <c r="MXU1183" s="1582"/>
      <c r="MXV1183" s="1582"/>
      <c r="MXW1183" s="1582"/>
      <c r="MXX1183" s="1582"/>
      <c r="MXY1183" s="1582"/>
      <c r="MXZ1183" s="1582"/>
      <c r="MYA1183" s="1582"/>
      <c r="MYB1183" s="1582"/>
      <c r="MYC1183" s="1582"/>
      <c r="MYD1183" s="1582"/>
      <c r="MYE1183" s="1582"/>
      <c r="MYF1183" s="1582"/>
      <c r="MYG1183" s="1582"/>
      <c r="MYH1183" s="1582"/>
      <c r="MYI1183" s="1582"/>
      <c r="MYJ1183" s="1582"/>
      <c r="MYK1183" s="1582"/>
      <c r="MYL1183" s="1582"/>
      <c r="MYM1183" s="1582"/>
      <c r="MYN1183" s="1582"/>
      <c r="MYO1183" s="1582"/>
      <c r="MYP1183" s="1582"/>
      <c r="MYQ1183" s="1582"/>
      <c r="MYR1183" s="1582"/>
      <c r="MYS1183" s="1582"/>
      <c r="MYT1183" s="1582"/>
      <c r="MYU1183" s="1582"/>
      <c r="MYV1183" s="1582"/>
      <c r="MYW1183" s="1582"/>
      <c r="MYX1183" s="1582"/>
      <c r="MYY1183" s="1582"/>
      <c r="MYZ1183" s="1582"/>
      <c r="MZA1183" s="1582"/>
      <c r="MZB1183" s="1582"/>
      <c r="MZC1183" s="1582"/>
      <c r="MZD1183" s="1582"/>
      <c r="MZE1183" s="1582"/>
      <c r="MZF1183" s="1582"/>
      <c r="MZG1183" s="1582"/>
      <c r="MZH1183" s="1582"/>
      <c r="MZI1183" s="1582"/>
      <c r="MZJ1183" s="1582"/>
      <c r="MZK1183" s="1582"/>
      <c r="MZL1183" s="1582"/>
      <c r="MZM1183" s="1582"/>
      <c r="MZN1183" s="1582"/>
      <c r="MZO1183" s="1582"/>
      <c r="MZP1183" s="1582"/>
      <c r="MZQ1183" s="1582"/>
      <c r="MZR1183" s="1582"/>
      <c r="MZS1183" s="1582"/>
      <c r="MZT1183" s="1582"/>
      <c r="MZU1183" s="1582"/>
      <c r="MZV1183" s="1582"/>
      <c r="MZW1183" s="1582"/>
      <c r="MZX1183" s="1582"/>
      <c r="MZY1183" s="1582"/>
      <c r="MZZ1183" s="1582"/>
      <c r="NAA1183" s="1582"/>
      <c r="NAB1183" s="1582"/>
      <c r="NAC1183" s="1582"/>
      <c r="NAD1183" s="1582"/>
      <c r="NAE1183" s="1582"/>
      <c r="NAF1183" s="1582"/>
      <c r="NAG1183" s="1582"/>
      <c r="NAH1183" s="1582"/>
      <c r="NAI1183" s="1582"/>
      <c r="NAJ1183" s="1582"/>
      <c r="NAK1183" s="1582"/>
      <c r="NAL1183" s="1582"/>
      <c r="NAM1183" s="1582"/>
      <c r="NAN1183" s="1582"/>
      <c r="NAO1183" s="1582"/>
      <c r="NAP1183" s="1582"/>
      <c r="NAQ1183" s="1582"/>
      <c r="NAR1183" s="1582"/>
      <c r="NAS1183" s="1582"/>
      <c r="NAT1183" s="1582"/>
      <c r="NAU1183" s="1582"/>
      <c r="NAV1183" s="1582"/>
      <c r="NAW1183" s="1582"/>
      <c r="NAX1183" s="1582"/>
      <c r="NAY1183" s="1582"/>
      <c r="NAZ1183" s="1582"/>
      <c r="NBA1183" s="1582"/>
      <c r="NBB1183" s="1582"/>
      <c r="NBC1183" s="1582"/>
      <c r="NBD1183" s="1582"/>
      <c r="NBE1183" s="1582"/>
      <c r="NBF1183" s="1582"/>
      <c r="NBG1183" s="1582"/>
      <c r="NBH1183" s="1582"/>
      <c r="NBI1183" s="1582"/>
      <c r="NBJ1183" s="1582"/>
      <c r="NBK1183" s="1582"/>
      <c r="NBL1183" s="1582"/>
      <c r="NBM1183" s="1582"/>
      <c r="NBN1183" s="1582"/>
      <c r="NBO1183" s="1582"/>
      <c r="NBP1183" s="1582"/>
      <c r="NBQ1183" s="1582"/>
      <c r="NBR1183" s="1582"/>
      <c r="NBS1183" s="1582"/>
      <c r="NBT1183" s="1582"/>
      <c r="NBU1183" s="1582"/>
      <c r="NBV1183" s="1582"/>
      <c r="NBW1183" s="1582"/>
      <c r="NBX1183" s="1582"/>
      <c r="NBY1183" s="1582"/>
      <c r="NBZ1183" s="1582"/>
      <c r="NCA1183" s="1582"/>
      <c r="NCB1183" s="1582"/>
      <c r="NCC1183" s="1582"/>
      <c r="NCD1183" s="1582"/>
      <c r="NCE1183" s="1582"/>
      <c r="NCF1183" s="1582"/>
      <c r="NCG1183" s="1582"/>
      <c r="NCH1183" s="1582"/>
      <c r="NCI1183" s="1582"/>
      <c r="NCJ1183" s="1582"/>
      <c r="NCK1183" s="1582"/>
      <c r="NCL1183" s="1582"/>
      <c r="NCM1183" s="1582"/>
      <c r="NCN1183" s="1582"/>
      <c r="NCO1183" s="1582"/>
      <c r="NCP1183" s="1582"/>
      <c r="NCQ1183" s="1582"/>
      <c r="NCR1183" s="1582"/>
      <c r="NCS1183" s="1582"/>
      <c r="NCT1183" s="1582"/>
      <c r="NCU1183" s="1582"/>
      <c r="NCV1183" s="1582"/>
      <c r="NCW1183" s="1582"/>
      <c r="NCX1183" s="1582"/>
      <c r="NCY1183" s="1582"/>
      <c r="NCZ1183" s="1582"/>
      <c r="NDA1183" s="1582"/>
      <c r="NDB1183" s="1582"/>
      <c r="NDC1183" s="1582"/>
      <c r="NDD1183" s="1582"/>
      <c r="NDE1183" s="1582"/>
      <c r="NDF1183" s="1582"/>
      <c r="NDG1183" s="1582"/>
      <c r="NDH1183" s="1582"/>
      <c r="NDI1183" s="1582"/>
      <c r="NDJ1183" s="1582"/>
      <c r="NDK1183" s="1582"/>
      <c r="NDL1183" s="1582"/>
      <c r="NDM1183" s="1582"/>
      <c r="NDN1183" s="1582"/>
      <c r="NDO1183" s="1582"/>
      <c r="NDP1183" s="1582"/>
      <c r="NDQ1183" s="1582"/>
      <c r="NDR1183" s="1582"/>
      <c r="NDS1183" s="1582"/>
      <c r="NDT1183" s="1582"/>
      <c r="NDU1183" s="1582"/>
      <c r="NDV1183" s="1582"/>
      <c r="NDW1183" s="1582"/>
      <c r="NDX1183" s="1582"/>
      <c r="NDY1183" s="1582"/>
      <c r="NDZ1183" s="1582"/>
      <c r="NEA1183" s="1582"/>
      <c r="NEB1183" s="1582"/>
      <c r="NEC1183" s="1582"/>
      <c r="NED1183" s="1582"/>
      <c r="NEE1183" s="1582"/>
      <c r="NEF1183" s="1582"/>
      <c r="NEG1183" s="1582"/>
      <c r="NEH1183" s="1582"/>
      <c r="NEI1183" s="1582"/>
      <c r="NEJ1183" s="1582"/>
      <c r="NEK1183" s="1582"/>
      <c r="NEL1183" s="1582"/>
      <c r="NEM1183" s="1582"/>
      <c r="NEN1183" s="1582"/>
      <c r="NEO1183" s="1582"/>
      <c r="NEP1183" s="1582"/>
      <c r="NEQ1183" s="1582"/>
      <c r="NER1183" s="1582"/>
      <c r="NES1183" s="1582"/>
      <c r="NET1183" s="1582"/>
      <c r="NEU1183" s="1582"/>
      <c r="NEV1183" s="1582"/>
      <c r="NEW1183" s="1582"/>
      <c r="NEX1183" s="1582"/>
      <c r="NEY1183" s="1582"/>
      <c r="NEZ1183" s="1582"/>
      <c r="NFA1183" s="1582"/>
      <c r="NFB1183" s="1582"/>
      <c r="NFC1183" s="1582"/>
      <c r="NFD1183" s="1582"/>
      <c r="NFE1183" s="1582"/>
      <c r="NFF1183" s="1582"/>
      <c r="NFG1183" s="1582"/>
      <c r="NFH1183" s="1582"/>
      <c r="NFI1183" s="1582"/>
      <c r="NFJ1183" s="1582"/>
      <c r="NFK1183" s="1582"/>
      <c r="NFL1183" s="1582"/>
      <c r="NFM1183" s="1582"/>
      <c r="NFN1183" s="1582"/>
      <c r="NFO1183" s="1582"/>
      <c r="NFP1183" s="1582"/>
      <c r="NFQ1183" s="1582"/>
      <c r="NFR1183" s="1582"/>
      <c r="NFS1183" s="1582"/>
      <c r="NFT1183" s="1582"/>
      <c r="NFU1183" s="1582"/>
      <c r="NFV1183" s="1582"/>
      <c r="NFW1183" s="1582"/>
      <c r="NFX1183" s="1582"/>
      <c r="NFY1183" s="1582"/>
      <c r="NFZ1183" s="1582"/>
      <c r="NGA1183" s="1582"/>
      <c r="NGB1183" s="1582"/>
      <c r="NGC1183" s="1582"/>
      <c r="NGD1183" s="1582"/>
      <c r="NGE1183" s="1582"/>
      <c r="NGF1183" s="1582"/>
      <c r="NGG1183" s="1582"/>
      <c r="NGH1183" s="1582"/>
      <c r="NGI1183" s="1582"/>
      <c r="NGJ1183" s="1582"/>
      <c r="NGK1183" s="1582"/>
      <c r="NGL1183" s="1582"/>
      <c r="NGM1183" s="1582"/>
      <c r="NGN1183" s="1582"/>
      <c r="NGO1183" s="1582"/>
      <c r="NGP1183" s="1582"/>
      <c r="NGQ1183" s="1582"/>
      <c r="NGR1183" s="1582"/>
      <c r="NGS1183" s="1582"/>
      <c r="NGT1183" s="1582"/>
      <c r="NGU1183" s="1582"/>
      <c r="NGV1183" s="1582"/>
      <c r="NGW1183" s="1582"/>
      <c r="NGX1183" s="1582"/>
      <c r="NGY1183" s="1582"/>
      <c r="NGZ1183" s="1582"/>
      <c r="NHA1183" s="1582"/>
      <c r="NHB1183" s="1582"/>
      <c r="NHC1183" s="1582"/>
      <c r="NHD1183" s="1582"/>
      <c r="NHE1183" s="1582"/>
      <c r="NHF1183" s="1582"/>
      <c r="NHG1183" s="1582"/>
      <c r="NHH1183" s="1582"/>
      <c r="NHI1183" s="1582"/>
      <c r="NHJ1183" s="1582"/>
      <c r="NHK1183" s="1582"/>
      <c r="NHL1183" s="1582"/>
      <c r="NHM1183" s="1582"/>
      <c r="NHN1183" s="1582"/>
      <c r="NHO1183" s="1582"/>
      <c r="NHP1183" s="1582"/>
      <c r="NHQ1183" s="1582"/>
      <c r="NHR1183" s="1582"/>
      <c r="NHS1183" s="1582"/>
      <c r="NHT1183" s="1582"/>
      <c r="NHU1183" s="1582"/>
      <c r="NHV1183" s="1582"/>
      <c r="NHW1183" s="1582"/>
      <c r="NHX1183" s="1582"/>
      <c r="NHY1183" s="1582"/>
      <c r="NHZ1183" s="1582"/>
      <c r="NIA1183" s="1582"/>
      <c r="NIB1183" s="1582"/>
      <c r="NIC1183" s="1582"/>
      <c r="NID1183" s="1582"/>
      <c r="NIE1183" s="1582"/>
      <c r="NIF1183" s="1582"/>
      <c r="NIG1183" s="1582"/>
      <c r="NIH1183" s="1582"/>
      <c r="NII1183" s="1582"/>
      <c r="NIJ1183" s="1582"/>
      <c r="NIK1183" s="1582"/>
      <c r="NIL1183" s="1582"/>
      <c r="NIM1183" s="1582"/>
      <c r="NIN1183" s="1582"/>
      <c r="NIO1183" s="1582"/>
      <c r="NIP1183" s="1582"/>
      <c r="NIQ1183" s="1582"/>
      <c r="NIR1183" s="1582"/>
      <c r="NIS1183" s="1582"/>
      <c r="NIT1183" s="1582"/>
      <c r="NIU1183" s="1582"/>
      <c r="NIV1183" s="1582"/>
      <c r="NIW1183" s="1582"/>
      <c r="NIX1183" s="1582"/>
      <c r="NIY1183" s="1582"/>
      <c r="NIZ1183" s="1582"/>
      <c r="NJA1183" s="1582"/>
      <c r="NJB1183" s="1582"/>
      <c r="NJC1183" s="1582"/>
      <c r="NJD1183" s="1582"/>
      <c r="NJE1183" s="1582"/>
      <c r="NJF1183" s="1582"/>
      <c r="NJG1183" s="1582"/>
      <c r="NJH1183" s="1582"/>
      <c r="NJI1183" s="1582"/>
      <c r="NJJ1183" s="1582"/>
      <c r="NJK1183" s="1582"/>
      <c r="NJL1183" s="1582"/>
      <c r="NJM1183" s="1582"/>
      <c r="NJN1183" s="1582"/>
      <c r="NJO1183" s="1582"/>
      <c r="NJP1183" s="1582"/>
      <c r="NJQ1183" s="1582"/>
      <c r="NJR1183" s="1582"/>
      <c r="NJS1183" s="1582"/>
      <c r="NJT1183" s="1582"/>
      <c r="NJU1183" s="1582"/>
      <c r="NJV1183" s="1582"/>
      <c r="NJW1183" s="1582"/>
      <c r="NJX1183" s="1582"/>
      <c r="NJY1183" s="1582"/>
      <c r="NJZ1183" s="1582"/>
      <c r="NKA1183" s="1582"/>
      <c r="NKB1183" s="1582"/>
      <c r="NKC1183" s="1582"/>
      <c r="NKD1183" s="1582"/>
      <c r="NKE1183" s="1582"/>
      <c r="NKF1183" s="1582"/>
      <c r="NKG1183" s="1582"/>
      <c r="NKH1183" s="1582"/>
      <c r="NKI1183" s="1582"/>
      <c r="NKJ1183" s="1582"/>
      <c r="NKK1183" s="1582"/>
      <c r="NKL1183" s="1582"/>
      <c r="NKM1183" s="1582"/>
      <c r="NKN1183" s="1582"/>
      <c r="NKO1183" s="1582"/>
      <c r="NKP1183" s="1582"/>
      <c r="NKQ1183" s="1582"/>
      <c r="NKR1183" s="1582"/>
      <c r="NKS1183" s="1582"/>
      <c r="NKT1183" s="1582"/>
      <c r="NKU1183" s="1582"/>
      <c r="NKV1183" s="1582"/>
      <c r="NKW1183" s="1582"/>
      <c r="NKX1183" s="1582"/>
      <c r="NKY1183" s="1582"/>
      <c r="NKZ1183" s="1582"/>
      <c r="NLA1183" s="1582"/>
      <c r="NLB1183" s="1582"/>
      <c r="NLC1183" s="1582"/>
      <c r="NLD1183" s="1582"/>
      <c r="NLE1183" s="1582"/>
      <c r="NLF1183" s="1582"/>
      <c r="NLG1183" s="1582"/>
      <c r="NLH1183" s="1582"/>
      <c r="NLI1183" s="1582"/>
      <c r="NLJ1183" s="1582"/>
      <c r="NLK1183" s="1582"/>
      <c r="NLL1183" s="1582"/>
      <c r="NLM1183" s="1582"/>
      <c r="NLN1183" s="1582"/>
      <c r="NLO1183" s="1582"/>
      <c r="NLP1183" s="1582"/>
      <c r="NLQ1183" s="1582"/>
      <c r="NLR1183" s="1582"/>
      <c r="NLS1183" s="1582"/>
      <c r="NLT1183" s="1582"/>
      <c r="NLU1183" s="1582"/>
      <c r="NLV1183" s="1582"/>
      <c r="NLW1183" s="1582"/>
      <c r="NLX1183" s="1582"/>
      <c r="NLY1183" s="1582"/>
      <c r="NLZ1183" s="1582"/>
      <c r="NMA1183" s="1582"/>
      <c r="NMB1183" s="1582"/>
      <c r="NMC1183" s="1582"/>
      <c r="NMD1183" s="1582"/>
      <c r="NME1183" s="1582"/>
      <c r="NMF1183" s="1582"/>
      <c r="NMG1183" s="1582"/>
      <c r="NMH1183" s="1582"/>
      <c r="NMI1183" s="1582"/>
      <c r="NMJ1183" s="1582"/>
      <c r="NMK1183" s="1582"/>
      <c r="NML1183" s="1582"/>
      <c r="NMM1183" s="1582"/>
      <c r="NMN1183" s="1582"/>
      <c r="NMO1183" s="1582"/>
      <c r="NMP1183" s="1582"/>
      <c r="NMQ1183" s="1582"/>
      <c r="NMR1183" s="1582"/>
      <c r="NMS1183" s="1582"/>
      <c r="NMT1183" s="1582"/>
      <c r="NMU1183" s="1582"/>
      <c r="NMV1183" s="1582"/>
      <c r="NMW1183" s="1582"/>
      <c r="NMX1183" s="1582"/>
      <c r="NMY1183" s="1582"/>
      <c r="NMZ1183" s="1582"/>
      <c r="NNA1183" s="1582"/>
      <c r="NNB1183" s="1582"/>
      <c r="NNC1183" s="1582"/>
      <c r="NND1183" s="1582"/>
      <c r="NNE1183" s="1582"/>
      <c r="NNF1183" s="1582"/>
      <c r="NNG1183" s="1582"/>
      <c r="NNH1183" s="1582"/>
      <c r="NNI1183" s="1582"/>
      <c r="NNJ1183" s="1582"/>
      <c r="NNK1183" s="1582"/>
      <c r="NNL1183" s="1582"/>
      <c r="NNM1183" s="1582"/>
      <c r="NNN1183" s="1582"/>
      <c r="NNO1183" s="1582"/>
      <c r="NNP1183" s="1582"/>
      <c r="NNQ1183" s="1582"/>
      <c r="NNR1183" s="1582"/>
      <c r="NNS1183" s="1582"/>
      <c r="NNT1183" s="1582"/>
      <c r="NNU1183" s="1582"/>
      <c r="NNV1183" s="1582"/>
      <c r="NNW1183" s="1582"/>
      <c r="NNX1183" s="1582"/>
      <c r="NNY1183" s="1582"/>
      <c r="NNZ1183" s="1582"/>
      <c r="NOA1183" s="1582"/>
      <c r="NOB1183" s="1582"/>
      <c r="NOC1183" s="1582"/>
      <c r="NOD1183" s="1582"/>
      <c r="NOE1183" s="1582"/>
      <c r="NOF1183" s="1582"/>
      <c r="NOG1183" s="1582"/>
      <c r="NOH1183" s="1582"/>
      <c r="NOI1183" s="1582"/>
      <c r="NOJ1183" s="1582"/>
      <c r="NOK1183" s="1582"/>
      <c r="NOL1183" s="1582"/>
      <c r="NOM1183" s="1582"/>
      <c r="NON1183" s="1582"/>
      <c r="NOO1183" s="1582"/>
      <c r="NOP1183" s="1582"/>
      <c r="NOQ1183" s="1582"/>
      <c r="NOR1183" s="1582"/>
      <c r="NOS1183" s="1582"/>
      <c r="NOT1183" s="1582"/>
      <c r="NOU1183" s="1582"/>
      <c r="NOV1183" s="1582"/>
      <c r="NOW1183" s="1582"/>
      <c r="NOX1183" s="1582"/>
      <c r="NOY1183" s="1582"/>
      <c r="NOZ1183" s="1582"/>
      <c r="NPA1183" s="1582"/>
      <c r="NPB1183" s="1582"/>
      <c r="NPC1183" s="1582"/>
      <c r="NPD1183" s="1582"/>
      <c r="NPE1183" s="1582"/>
      <c r="NPF1183" s="1582"/>
      <c r="NPG1183" s="1582"/>
      <c r="NPH1183" s="1582"/>
      <c r="NPI1183" s="1582"/>
      <c r="NPJ1183" s="1582"/>
      <c r="NPK1183" s="1582"/>
      <c r="NPL1183" s="1582"/>
      <c r="NPM1183" s="1582"/>
      <c r="NPN1183" s="1582"/>
      <c r="NPO1183" s="1582"/>
      <c r="NPP1183" s="1582"/>
      <c r="NPQ1183" s="1582"/>
      <c r="NPR1183" s="1582"/>
      <c r="NPS1183" s="1582"/>
      <c r="NPT1183" s="1582"/>
      <c r="NPU1183" s="1582"/>
      <c r="NPV1183" s="1582"/>
      <c r="NPW1183" s="1582"/>
      <c r="NPX1183" s="1582"/>
      <c r="NPY1183" s="1582"/>
      <c r="NPZ1183" s="1582"/>
      <c r="NQA1183" s="1582"/>
      <c r="NQB1183" s="1582"/>
      <c r="NQC1183" s="1582"/>
      <c r="NQD1183" s="1582"/>
      <c r="NQE1183" s="1582"/>
      <c r="NQF1183" s="1582"/>
      <c r="NQG1183" s="1582"/>
      <c r="NQH1183" s="1582"/>
      <c r="NQI1183" s="1582"/>
      <c r="NQJ1183" s="1582"/>
      <c r="NQK1183" s="1582"/>
      <c r="NQL1183" s="1582"/>
      <c r="NQM1183" s="1582"/>
      <c r="NQN1183" s="1582"/>
      <c r="NQO1183" s="1582"/>
      <c r="NQP1183" s="1582"/>
      <c r="NQQ1183" s="1582"/>
      <c r="NQR1183" s="1582"/>
      <c r="NQS1183" s="1582"/>
      <c r="NQT1183" s="1582"/>
      <c r="NQU1183" s="1582"/>
      <c r="NQV1183" s="1582"/>
      <c r="NQW1183" s="1582"/>
      <c r="NQX1183" s="1582"/>
      <c r="NQY1183" s="1582"/>
      <c r="NQZ1183" s="1582"/>
      <c r="NRA1183" s="1582"/>
      <c r="NRB1183" s="1582"/>
      <c r="NRC1183" s="1582"/>
      <c r="NRD1183" s="1582"/>
      <c r="NRE1183" s="1582"/>
      <c r="NRF1183" s="1582"/>
      <c r="NRG1183" s="1582"/>
      <c r="NRH1183" s="1582"/>
      <c r="NRI1183" s="1582"/>
      <c r="NRJ1183" s="1582"/>
      <c r="NRK1183" s="1582"/>
      <c r="NRL1183" s="1582"/>
      <c r="NRM1183" s="1582"/>
      <c r="NRN1183" s="1582"/>
      <c r="NRO1183" s="1582"/>
      <c r="NRP1183" s="1582"/>
      <c r="NRQ1183" s="1582"/>
      <c r="NRR1183" s="1582"/>
      <c r="NRS1183" s="1582"/>
      <c r="NRT1183" s="1582"/>
      <c r="NRU1183" s="1582"/>
      <c r="NRV1183" s="1582"/>
      <c r="NRW1183" s="1582"/>
      <c r="NRX1183" s="1582"/>
      <c r="NRY1183" s="1582"/>
      <c r="NRZ1183" s="1582"/>
      <c r="NSA1183" s="1582"/>
      <c r="NSB1183" s="1582"/>
      <c r="NSC1183" s="1582"/>
      <c r="NSD1183" s="1582"/>
      <c r="NSE1183" s="1582"/>
      <c r="NSF1183" s="1582"/>
      <c r="NSG1183" s="1582"/>
      <c r="NSH1183" s="1582"/>
      <c r="NSI1183" s="1582"/>
      <c r="NSJ1183" s="1582"/>
      <c r="NSK1183" s="1582"/>
      <c r="NSL1183" s="1582"/>
      <c r="NSM1183" s="1582"/>
      <c r="NSN1183" s="1582"/>
      <c r="NSO1183" s="1582"/>
      <c r="NSP1183" s="1582"/>
      <c r="NSQ1183" s="1582"/>
      <c r="NSR1183" s="1582"/>
      <c r="NSS1183" s="1582"/>
      <c r="NST1183" s="1582"/>
      <c r="NSU1183" s="1582"/>
      <c r="NSV1183" s="1582"/>
      <c r="NSW1183" s="1582"/>
      <c r="NSX1183" s="1582"/>
      <c r="NSY1183" s="1582"/>
      <c r="NSZ1183" s="1582"/>
      <c r="NTA1183" s="1582"/>
      <c r="NTB1183" s="1582"/>
      <c r="NTC1183" s="1582"/>
      <c r="NTD1183" s="1582"/>
      <c r="NTE1183" s="1582"/>
      <c r="NTF1183" s="1582"/>
      <c r="NTG1183" s="1582"/>
      <c r="NTH1183" s="1582"/>
      <c r="NTI1183" s="1582"/>
      <c r="NTJ1183" s="1582"/>
      <c r="NTK1183" s="1582"/>
      <c r="NTL1183" s="1582"/>
      <c r="NTM1183" s="1582"/>
      <c r="NTN1183" s="1582"/>
      <c r="NTO1183" s="1582"/>
      <c r="NTP1183" s="1582"/>
      <c r="NTQ1183" s="1582"/>
      <c r="NTR1183" s="1582"/>
      <c r="NTS1183" s="1582"/>
      <c r="NTT1183" s="1582"/>
      <c r="NTU1183" s="1582"/>
      <c r="NTV1183" s="1582"/>
      <c r="NTW1183" s="1582"/>
      <c r="NTX1183" s="1582"/>
      <c r="NTY1183" s="1582"/>
      <c r="NTZ1183" s="1582"/>
      <c r="NUA1183" s="1582"/>
      <c r="NUB1183" s="1582"/>
      <c r="NUC1183" s="1582"/>
      <c r="NUD1183" s="1582"/>
      <c r="NUE1183" s="1582"/>
      <c r="NUF1183" s="1582"/>
      <c r="NUG1183" s="1582"/>
      <c r="NUH1183" s="1582"/>
      <c r="NUI1183" s="1582"/>
      <c r="NUJ1183" s="1582"/>
      <c r="NUK1183" s="1582"/>
      <c r="NUL1183" s="1582"/>
      <c r="NUM1183" s="1582"/>
      <c r="NUN1183" s="1582"/>
      <c r="NUO1183" s="1582"/>
      <c r="NUP1183" s="1582"/>
      <c r="NUQ1183" s="1582"/>
      <c r="NUR1183" s="1582"/>
      <c r="NUS1183" s="1582"/>
      <c r="NUT1183" s="1582"/>
      <c r="NUU1183" s="1582"/>
      <c r="NUV1183" s="1582"/>
      <c r="NUW1183" s="1582"/>
      <c r="NUX1183" s="1582"/>
      <c r="NUY1183" s="1582"/>
      <c r="NUZ1183" s="1582"/>
      <c r="NVA1183" s="1582"/>
      <c r="NVB1183" s="1582"/>
      <c r="NVC1183" s="1582"/>
      <c r="NVD1183" s="1582"/>
      <c r="NVE1183" s="1582"/>
      <c r="NVF1183" s="1582"/>
      <c r="NVG1183" s="1582"/>
      <c r="NVH1183" s="1582"/>
      <c r="NVI1183" s="1582"/>
      <c r="NVJ1183" s="1582"/>
      <c r="NVK1183" s="1582"/>
      <c r="NVL1183" s="1582"/>
      <c r="NVM1183" s="1582"/>
      <c r="NVN1183" s="1582"/>
      <c r="NVO1183" s="1582"/>
      <c r="NVP1183" s="1582"/>
      <c r="NVQ1183" s="1582"/>
      <c r="NVR1183" s="1582"/>
      <c r="NVS1183" s="1582"/>
      <c r="NVT1183" s="1582"/>
      <c r="NVU1183" s="1582"/>
      <c r="NVV1183" s="1582"/>
      <c r="NVW1183" s="1582"/>
      <c r="NVX1183" s="1582"/>
      <c r="NVY1183" s="1582"/>
      <c r="NVZ1183" s="1582"/>
      <c r="NWA1183" s="1582"/>
      <c r="NWB1183" s="1582"/>
      <c r="NWC1183" s="1582"/>
      <c r="NWD1183" s="1582"/>
      <c r="NWE1183" s="1582"/>
      <c r="NWF1183" s="1582"/>
      <c r="NWG1183" s="1582"/>
      <c r="NWH1183" s="1582"/>
      <c r="NWI1183" s="1582"/>
      <c r="NWJ1183" s="1582"/>
      <c r="NWK1183" s="1582"/>
      <c r="NWL1183" s="1582"/>
      <c r="NWM1183" s="1582"/>
      <c r="NWN1183" s="1582"/>
      <c r="NWO1183" s="1582"/>
      <c r="NWP1183" s="1582"/>
      <c r="NWQ1183" s="1582"/>
      <c r="NWR1183" s="1582"/>
      <c r="NWS1183" s="1582"/>
      <c r="NWT1183" s="1582"/>
      <c r="NWU1183" s="1582"/>
      <c r="NWV1183" s="1582"/>
      <c r="NWW1183" s="1582"/>
      <c r="NWX1183" s="1582"/>
      <c r="NWY1183" s="1582"/>
      <c r="NWZ1183" s="1582"/>
      <c r="NXA1183" s="1582"/>
      <c r="NXB1183" s="1582"/>
      <c r="NXC1183" s="1582"/>
      <c r="NXD1183" s="1582"/>
      <c r="NXE1183" s="1582"/>
      <c r="NXF1183" s="1582"/>
      <c r="NXG1183" s="1582"/>
      <c r="NXH1183" s="1582"/>
      <c r="NXI1183" s="1582"/>
      <c r="NXJ1183" s="1582"/>
      <c r="NXK1183" s="1582"/>
      <c r="NXL1183" s="1582"/>
      <c r="NXM1183" s="1582"/>
      <c r="NXN1183" s="1582"/>
      <c r="NXO1183" s="1582"/>
      <c r="NXP1183" s="1582"/>
      <c r="NXQ1183" s="1582"/>
      <c r="NXR1183" s="1582"/>
      <c r="NXS1183" s="1582"/>
      <c r="NXT1183" s="1582"/>
      <c r="NXU1183" s="1582"/>
      <c r="NXV1183" s="1582"/>
      <c r="NXW1183" s="1582"/>
      <c r="NXX1183" s="1582"/>
      <c r="NXY1183" s="1582"/>
      <c r="NXZ1183" s="1582"/>
      <c r="NYA1183" s="1582"/>
      <c r="NYB1183" s="1582"/>
      <c r="NYC1183" s="1582"/>
      <c r="NYD1183" s="1582"/>
      <c r="NYE1183" s="1582"/>
      <c r="NYF1183" s="1582"/>
      <c r="NYG1183" s="1582"/>
      <c r="NYH1183" s="1582"/>
      <c r="NYI1183" s="1582"/>
      <c r="NYJ1183" s="1582"/>
      <c r="NYK1183" s="1582"/>
      <c r="NYL1183" s="1582"/>
      <c r="NYM1183" s="1582"/>
      <c r="NYN1183" s="1582"/>
      <c r="NYO1183" s="1582"/>
      <c r="NYP1183" s="1582"/>
      <c r="NYQ1183" s="1582"/>
      <c r="NYR1183" s="1582"/>
      <c r="NYS1183" s="1582"/>
      <c r="NYT1183" s="1582"/>
      <c r="NYU1183" s="1582"/>
      <c r="NYV1183" s="1582"/>
      <c r="NYW1183" s="1582"/>
      <c r="NYX1183" s="1582"/>
      <c r="NYY1183" s="1582"/>
      <c r="NYZ1183" s="1582"/>
      <c r="NZA1183" s="1582"/>
      <c r="NZB1183" s="1582"/>
      <c r="NZC1183" s="1582"/>
      <c r="NZD1183" s="1582"/>
      <c r="NZE1183" s="1582"/>
      <c r="NZF1183" s="1582"/>
      <c r="NZG1183" s="1582"/>
      <c r="NZH1183" s="1582"/>
      <c r="NZI1183" s="1582"/>
      <c r="NZJ1183" s="1582"/>
      <c r="NZK1183" s="1582"/>
      <c r="NZL1183" s="1582"/>
      <c r="NZM1183" s="1582"/>
      <c r="NZN1183" s="1582"/>
      <c r="NZO1183" s="1582"/>
      <c r="NZP1183" s="1582"/>
      <c r="NZQ1183" s="1582"/>
      <c r="NZR1183" s="1582"/>
      <c r="NZS1183" s="1582"/>
      <c r="NZT1183" s="1582"/>
      <c r="NZU1183" s="1582"/>
      <c r="NZV1183" s="1582"/>
      <c r="NZW1183" s="1582"/>
      <c r="NZX1183" s="1582"/>
      <c r="NZY1183" s="1582"/>
      <c r="NZZ1183" s="1582"/>
      <c r="OAA1183" s="1582"/>
      <c r="OAB1183" s="1582"/>
      <c r="OAC1183" s="1582"/>
      <c r="OAD1183" s="1582"/>
      <c r="OAE1183" s="1582"/>
      <c r="OAF1183" s="1582"/>
      <c r="OAG1183" s="1582"/>
      <c r="OAH1183" s="1582"/>
      <c r="OAI1183" s="1582"/>
      <c r="OAJ1183" s="1582"/>
      <c r="OAK1183" s="1582"/>
      <c r="OAL1183" s="1582"/>
      <c r="OAM1183" s="1582"/>
      <c r="OAN1183" s="1582"/>
      <c r="OAO1183" s="1582"/>
      <c r="OAP1183" s="1582"/>
      <c r="OAQ1183" s="1582"/>
      <c r="OAR1183" s="1582"/>
      <c r="OAS1183" s="1582"/>
      <c r="OAT1183" s="1582"/>
      <c r="OAU1183" s="1582"/>
      <c r="OAV1183" s="1582"/>
      <c r="OAW1183" s="1582"/>
      <c r="OAX1183" s="1582"/>
      <c r="OAY1183" s="1582"/>
      <c r="OAZ1183" s="1582"/>
      <c r="OBA1183" s="1582"/>
      <c r="OBB1183" s="1582"/>
      <c r="OBC1183" s="1582"/>
      <c r="OBD1183" s="1582"/>
      <c r="OBE1183" s="1582"/>
      <c r="OBF1183" s="1582"/>
      <c r="OBG1183" s="1582"/>
      <c r="OBH1183" s="1582"/>
      <c r="OBI1183" s="1582"/>
      <c r="OBJ1183" s="1582"/>
      <c r="OBK1183" s="1582"/>
      <c r="OBL1183" s="1582"/>
      <c r="OBM1183" s="1582"/>
      <c r="OBN1183" s="1582"/>
      <c r="OBO1183" s="1582"/>
      <c r="OBP1183" s="1582"/>
      <c r="OBQ1183" s="1582"/>
      <c r="OBR1183" s="1582"/>
      <c r="OBS1183" s="1582"/>
      <c r="OBT1183" s="1582"/>
      <c r="OBU1183" s="1582"/>
      <c r="OBV1183" s="1582"/>
      <c r="OBW1183" s="1582"/>
      <c r="OBX1183" s="1582"/>
      <c r="OBY1183" s="1582"/>
      <c r="OBZ1183" s="1582"/>
      <c r="OCA1183" s="1582"/>
      <c r="OCB1183" s="1582"/>
      <c r="OCC1183" s="1582"/>
      <c r="OCD1183" s="1582"/>
      <c r="OCE1183" s="1582"/>
      <c r="OCF1183" s="1582"/>
      <c r="OCG1183" s="1582"/>
      <c r="OCH1183" s="1582"/>
      <c r="OCI1183" s="1582"/>
      <c r="OCJ1183" s="1582"/>
      <c r="OCK1183" s="1582"/>
      <c r="OCL1183" s="1582"/>
      <c r="OCM1183" s="1582"/>
      <c r="OCN1183" s="1582"/>
      <c r="OCO1183" s="1582"/>
      <c r="OCP1183" s="1582"/>
      <c r="OCQ1183" s="1582"/>
      <c r="OCR1183" s="1582"/>
      <c r="OCS1183" s="1582"/>
      <c r="OCT1183" s="1582"/>
      <c r="OCU1183" s="1582"/>
      <c r="OCV1183" s="1582"/>
      <c r="OCW1183" s="1582"/>
      <c r="OCX1183" s="1582"/>
      <c r="OCY1183" s="1582"/>
      <c r="OCZ1183" s="1582"/>
      <c r="ODA1183" s="1582"/>
      <c r="ODB1183" s="1582"/>
      <c r="ODC1183" s="1582"/>
      <c r="ODD1183" s="1582"/>
      <c r="ODE1183" s="1582"/>
      <c r="ODF1183" s="1582"/>
      <c r="ODG1183" s="1582"/>
      <c r="ODH1183" s="1582"/>
      <c r="ODI1183" s="1582"/>
      <c r="ODJ1183" s="1582"/>
      <c r="ODK1183" s="1582"/>
      <c r="ODL1183" s="1582"/>
      <c r="ODM1183" s="1582"/>
      <c r="ODN1183" s="1582"/>
      <c r="ODO1183" s="1582"/>
      <c r="ODP1183" s="1582"/>
      <c r="ODQ1183" s="1582"/>
      <c r="ODR1183" s="1582"/>
      <c r="ODS1183" s="1582"/>
      <c r="ODT1183" s="1582"/>
      <c r="ODU1183" s="1582"/>
      <c r="ODV1183" s="1582"/>
      <c r="ODW1183" s="1582"/>
      <c r="ODX1183" s="1582"/>
      <c r="ODY1183" s="1582"/>
      <c r="ODZ1183" s="1582"/>
      <c r="OEA1183" s="1582"/>
      <c r="OEB1183" s="1582"/>
      <c r="OEC1183" s="1582"/>
      <c r="OED1183" s="1582"/>
      <c r="OEE1183" s="1582"/>
      <c r="OEF1183" s="1582"/>
      <c r="OEG1183" s="1582"/>
      <c r="OEH1183" s="1582"/>
      <c r="OEI1183" s="1582"/>
      <c r="OEJ1183" s="1582"/>
      <c r="OEK1183" s="1582"/>
      <c r="OEL1183" s="1582"/>
      <c r="OEM1183" s="1582"/>
      <c r="OEN1183" s="1582"/>
      <c r="OEO1183" s="1582"/>
      <c r="OEP1183" s="1582"/>
      <c r="OEQ1183" s="1582"/>
      <c r="OER1183" s="1582"/>
      <c r="OES1183" s="1582"/>
      <c r="OET1183" s="1582"/>
      <c r="OEU1183" s="1582"/>
      <c r="OEV1183" s="1582"/>
      <c r="OEW1183" s="1582"/>
      <c r="OEX1183" s="1582"/>
      <c r="OEY1183" s="1582"/>
      <c r="OEZ1183" s="1582"/>
      <c r="OFA1183" s="1582"/>
      <c r="OFB1183" s="1582"/>
      <c r="OFC1183" s="1582"/>
      <c r="OFD1183" s="1582"/>
      <c r="OFE1183" s="1582"/>
      <c r="OFF1183" s="1582"/>
      <c r="OFG1183" s="1582"/>
      <c r="OFH1183" s="1582"/>
      <c r="OFI1183" s="1582"/>
      <c r="OFJ1183" s="1582"/>
      <c r="OFK1183" s="1582"/>
      <c r="OFL1183" s="1582"/>
      <c r="OFM1183" s="1582"/>
      <c r="OFN1183" s="1582"/>
      <c r="OFO1183" s="1582"/>
      <c r="OFP1183" s="1582"/>
      <c r="OFQ1183" s="1582"/>
      <c r="OFR1183" s="1582"/>
      <c r="OFS1183" s="1582"/>
      <c r="OFT1183" s="1582"/>
      <c r="OFU1183" s="1582"/>
      <c r="OFV1183" s="1582"/>
      <c r="OFW1183" s="1582"/>
      <c r="OFX1183" s="1582"/>
      <c r="OFY1183" s="1582"/>
      <c r="OFZ1183" s="1582"/>
      <c r="OGA1183" s="1582"/>
      <c r="OGB1183" s="1582"/>
      <c r="OGC1183" s="1582"/>
      <c r="OGD1183" s="1582"/>
      <c r="OGE1183" s="1582"/>
      <c r="OGF1183" s="1582"/>
      <c r="OGG1183" s="1582"/>
      <c r="OGH1183" s="1582"/>
      <c r="OGI1183" s="1582"/>
      <c r="OGJ1183" s="1582"/>
      <c r="OGK1183" s="1582"/>
      <c r="OGL1183" s="1582"/>
      <c r="OGM1183" s="1582"/>
      <c r="OGN1183" s="1582"/>
      <c r="OGO1183" s="1582"/>
      <c r="OGP1183" s="1582"/>
      <c r="OGQ1183" s="1582"/>
      <c r="OGR1183" s="1582"/>
      <c r="OGS1183" s="1582"/>
      <c r="OGT1183" s="1582"/>
      <c r="OGU1183" s="1582"/>
      <c r="OGV1183" s="1582"/>
      <c r="OGW1183" s="1582"/>
      <c r="OGX1183" s="1582"/>
      <c r="OGY1183" s="1582"/>
      <c r="OGZ1183" s="1582"/>
      <c r="OHA1183" s="1582"/>
      <c r="OHB1183" s="1582"/>
      <c r="OHC1183" s="1582"/>
      <c r="OHD1183" s="1582"/>
      <c r="OHE1183" s="1582"/>
      <c r="OHF1183" s="1582"/>
      <c r="OHG1183" s="1582"/>
      <c r="OHH1183" s="1582"/>
      <c r="OHI1183" s="1582"/>
      <c r="OHJ1183" s="1582"/>
      <c r="OHK1183" s="1582"/>
      <c r="OHL1183" s="1582"/>
      <c r="OHM1183" s="1582"/>
      <c r="OHN1183" s="1582"/>
      <c r="OHO1183" s="1582"/>
      <c r="OHP1183" s="1582"/>
      <c r="OHQ1183" s="1582"/>
      <c r="OHR1183" s="1582"/>
      <c r="OHS1183" s="1582"/>
      <c r="OHT1183" s="1582"/>
      <c r="OHU1183" s="1582"/>
      <c r="OHV1183" s="1582"/>
      <c r="OHW1183" s="1582"/>
      <c r="OHX1183" s="1582"/>
      <c r="OHY1183" s="1582"/>
      <c r="OHZ1183" s="1582"/>
      <c r="OIA1183" s="1582"/>
      <c r="OIB1183" s="1582"/>
      <c r="OIC1183" s="1582"/>
      <c r="OID1183" s="1582"/>
      <c r="OIE1183" s="1582"/>
      <c r="OIF1183" s="1582"/>
      <c r="OIG1183" s="1582"/>
      <c r="OIH1183" s="1582"/>
      <c r="OII1183" s="1582"/>
      <c r="OIJ1183" s="1582"/>
      <c r="OIK1183" s="1582"/>
      <c r="OIL1183" s="1582"/>
      <c r="OIM1183" s="1582"/>
      <c r="OIN1183" s="1582"/>
      <c r="OIO1183" s="1582"/>
      <c r="OIP1183" s="1582"/>
      <c r="OIQ1183" s="1582"/>
      <c r="OIR1183" s="1582"/>
      <c r="OIS1183" s="1582"/>
      <c r="OIT1183" s="1582"/>
      <c r="OIU1183" s="1582"/>
      <c r="OIV1183" s="1582"/>
      <c r="OIW1183" s="1582"/>
      <c r="OIX1183" s="1582"/>
      <c r="OIY1183" s="1582"/>
      <c r="OIZ1183" s="1582"/>
      <c r="OJA1183" s="1582"/>
      <c r="OJB1183" s="1582"/>
      <c r="OJC1183" s="1582"/>
      <c r="OJD1183" s="1582"/>
      <c r="OJE1183" s="1582"/>
      <c r="OJF1183" s="1582"/>
      <c r="OJG1183" s="1582"/>
      <c r="OJH1183" s="1582"/>
      <c r="OJI1183" s="1582"/>
      <c r="OJJ1183" s="1582"/>
      <c r="OJK1183" s="1582"/>
      <c r="OJL1183" s="1582"/>
      <c r="OJM1183" s="1582"/>
      <c r="OJN1183" s="1582"/>
      <c r="OJO1183" s="1582"/>
      <c r="OJP1183" s="1582"/>
      <c r="OJQ1183" s="1582"/>
      <c r="OJR1183" s="1582"/>
      <c r="OJS1183" s="1582"/>
      <c r="OJT1183" s="1582"/>
      <c r="OJU1183" s="1582"/>
      <c r="OJV1183" s="1582"/>
      <c r="OJW1183" s="1582"/>
      <c r="OJX1183" s="1582"/>
      <c r="OJY1183" s="1582"/>
      <c r="OJZ1183" s="1582"/>
      <c r="OKA1183" s="1582"/>
      <c r="OKB1183" s="1582"/>
      <c r="OKC1183" s="1582"/>
      <c r="OKD1183" s="1582"/>
      <c r="OKE1183" s="1582"/>
      <c r="OKF1183" s="1582"/>
      <c r="OKG1183" s="1582"/>
      <c r="OKH1183" s="1582"/>
      <c r="OKI1183" s="1582"/>
      <c r="OKJ1183" s="1582"/>
      <c r="OKK1183" s="1582"/>
      <c r="OKL1183" s="1582"/>
      <c r="OKM1183" s="1582"/>
      <c r="OKN1183" s="1582"/>
      <c r="OKO1183" s="1582"/>
      <c r="OKP1183" s="1582"/>
      <c r="OKQ1183" s="1582"/>
      <c r="OKR1183" s="1582"/>
      <c r="OKS1183" s="1582"/>
      <c r="OKT1183" s="1582"/>
      <c r="OKU1183" s="1582"/>
      <c r="OKV1183" s="1582"/>
      <c r="OKW1183" s="1582"/>
      <c r="OKX1183" s="1582"/>
      <c r="OKY1183" s="1582"/>
      <c r="OKZ1183" s="1582"/>
      <c r="OLA1183" s="1582"/>
      <c r="OLB1183" s="1582"/>
      <c r="OLC1183" s="1582"/>
      <c r="OLD1183" s="1582"/>
      <c r="OLE1183" s="1582"/>
      <c r="OLF1183" s="1582"/>
      <c r="OLG1183" s="1582"/>
      <c r="OLH1183" s="1582"/>
      <c r="OLI1183" s="1582"/>
      <c r="OLJ1183" s="1582"/>
      <c r="OLK1183" s="1582"/>
      <c r="OLL1183" s="1582"/>
      <c r="OLM1183" s="1582"/>
      <c r="OLN1183" s="1582"/>
      <c r="OLO1183" s="1582"/>
      <c r="OLP1183" s="1582"/>
      <c r="OLQ1183" s="1582"/>
      <c r="OLR1183" s="1582"/>
      <c r="OLS1183" s="1582"/>
      <c r="OLT1183" s="1582"/>
      <c r="OLU1183" s="1582"/>
      <c r="OLV1183" s="1582"/>
      <c r="OLW1183" s="1582"/>
      <c r="OLX1183" s="1582"/>
      <c r="OLY1183" s="1582"/>
      <c r="OLZ1183" s="1582"/>
      <c r="OMA1183" s="1582"/>
      <c r="OMB1183" s="1582"/>
      <c r="OMC1183" s="1582"/>
      <c r="OMD1183" s="1582"/>
      <c r="OME1183" s="1582"/>
      <c r="OMF1183" s="1582"/>
      <c r="OMG1183" s="1582"/>
      <c r="OMH1183" s="1582"/>
      <c r="OMI1183" s="1582"/>
      <c r="OMJ1183" s="1582"/>
      <c r="OMK1183" s="1582"/>
      <c r="OML1183" s="1582"/>
      <c r="OMM1183" s="1582"/>
      <c r="OMN1183" s="1582"/>
      <c r="OMO1183" s="1582"/>
      <c r="OMP1183" s="1582"/>
      <c r="OMQ1183" s="1582"/>
      <c r="OMR1183" s="1582"/>
      <c r="OMS1183" s="1582"/>
      <c r="OMT1183" s="1582"/>
      <c r="OMU1183" s="1582"/>
      <c r="OMV1183" s="1582"/>
      <c r="OMW1183" s="1582"/>
      <c r="OMX1183" s="1582"/>
      <c r="OMY1183" s="1582"/>
      <c r="OMZ1183" s="1582"/>
      <c r="ONA1183" s="1582"/>
      <c r="ONB1183" s="1582"/>
      <c r="ONC1183" s="1582"/>
      <c r="OND1183" s="1582"/>
      <c r="ONE1183" s="1582"/>
      <c r="ONF1183" s="1582"/>
      <c r="ONG1183" s="1582"/>
      <c r="ONH1183" s="1582"/>
      <c r="ONI1183" s="1582"/>
      <c r="ONJ1183" s="1582"/>
      <c r="ONK1183" s="1582"/>
      <c r="ONL1183" s="1582"/>
      <c r="ONM1183" s="1582"/>
      <c r="ONN1183" s="1582"/>
      <c r="ONO1183" s="1582"/>
      <c r="ONP1183" s="1582"/>
      <c r="ONQ1183" s="1582"/>
      <c r="ONR1183" s="1582"/>
      <c r="ONS1183" s="1582"/>
      <c r="ONT1183" s="1582"/>
      <c r="ONU1183" s="1582"/>
      <c r="ONV1183" s="1582"/>
      <c r="ONW1183" s="1582"/>
      <c r="ONX1183" s="1582"/>
      <c r="ONY1183" s="1582"/>
      <c r="ONZ1183" s="1582"/>
      <c r="OOA1183" s="1582"/>
      <c r="OOB1183" s="1582"/>
      <c r="OOC1183" s="1582"/>
      <c r="OOD1183" s="1582"/>
      <c r="OOE1183" s="1582"/>
      <c r="OOF1183" s="1582"/>
      <c r="OOG1183" s="1582"/>
      <c r="OOH1183" s="1582"/>
      <c r="OOI1183" s="1582"/>
      <c r="OOJ1183" s="1582"/>
      <c r="OOK1183" s="1582"/>
      <c r="OOL1183" s="1582"/>
      <c r="OOM1183" s="1582"/>
      <c r="OON1183" s="1582"/>
      <c r="OOO1183" s="1582"/>
      <c r="OOP1183" s="1582"/>
      <c r="OOQ1183" s="1582"/>
      <c r="OOR1183" s="1582"/>
      <c r="OOS1183" s="1582"/>
      <c r="OOT1183" s="1582"/>
      <c r="OOU1183" s="1582"/>
      <c r="OOV1183" s="1582"/>
      <c r="OOW1183" s="1582"/>
      <c r="OOX1183" s="1582"/>
      <c r="OOY1183" s="1582"/>
      <c r="OOZ1183" s="1582"/>
      <c r="OPA1183" s="1582"/>
      <c r="OPB1183" s="1582"/>
      <c r="OPC1183" s="1582"/>
      <c r="OPD1183" s="1582"/>
      <c r="OPE1183" s="1582"/>
      <c r="OPF1183" s="1582"/>
      <c r="OPG1183" s="1582"/>
      <c r="OPH1183" s="1582"/>
      <c r="OPI1183" s="1582"/>
      <c r="OPJ1183" s="1582"/>
      <c r="OPK1183" s="1582"/>
      <c r="OPL1183" s="1582"/>
      <c r="OPM1183" s="1582"/>
      <c r="OPN1183" s="1582"/>
      <c r="OPO1183" s="1582"/>
      <c r="OPP1183" s="1582"/>
      <c r="OPQ1183" s="1582"/>
      <c r="OPR1183" s="1582"/>
      <c r="OPS1183" s="1582"/>
      <c r="OPT1183" s="1582"/>
      <c r="OPU1183" s="1582"/>
      <c r="OPV1183" s="1582"/>
      <c r="OPW1183" s="1582"/>
      <c r="OPX1183" s="1582"/>
      <c r="OPY1183" s="1582"/>
      <c r="OPZ1183" s="1582"/>
      <c r="OQA1183" s="1582"/>
      <c r="OQB1183" s="1582"/>
      <c r="OQC1183" s="1582"/>
      <c r="OQD1183" s="1582"/>
      <c r="OQE1183" s="1582"/>
      <c r="OQF1183" s="1582"/>
      <c r="OQG1183" s="1582"/>
      <c r="OQH1183" s="1582"/>
      <c r="OQI1183" s="1582"/>
      <c r="OQJ1183" s="1582"/>
      <c r="OQK1183" s="1582"/>
      <c r="OQL1183" s="1582"/>
      <c r="OQM1183" s="1582"/>
      <c r="OQN1183" s="1582"/>
      <c r="OQO1183" s="1582"/>
      <c r="OQP1183" s="1582"/>
      <c r="OQQ1183" s="1582"/>
      <c r="OQR1183" s="1582"/>
      <c r="OQS1183" s="1582"/>
      <c r="OQT1183" s="1582"/>
      <c r="OQU1183" s="1582"/>
      <c r="OQV1183" s="1582"/>
      <c r="OQW1183" s="1582"/>
      <c r="OQX1183" s="1582"/>
      <c r="OQY1183" s="1582"/>
      <c r="OQZ1183" s="1582"/>
      <c r="ORA1183" s="1582"/>
      <c r="ORB1183" s="1582"/>
      <c r="ORC1183" s="1582"/>
      <c r="ORD1183" s="1582"/>
      <c r="ORE1183" s="1582"/>
      <c r="ORF1183" s="1582"/>
      <c r="ORG1183" s="1582"/>
      <c r="ORH1183" s="1582"/>
      <c r="ORI1183" s="1582"/>
      <c r="ORJ1183" s="1582"/>
      <c r="ORK1183" s="1582"/>
      <c r="ORL1183" s="1582"/>
      <c r="ORM1183" s="1582"/>
      <c r="ORN1183" s="1582"/>
      <c r="ORO1183" s="1582"/>
      <c r="ORP1183" s="1582"/>
      <c r="ORQ1183" s="1582"/>
      <c r="ORR1183" s="1582"/>
      <c r="ORS1183" s="1582"/>
      <c r="ORT1183" s="1582"/>
      <c r="ORU1183" s="1582"/>
      <c r="ORV1183" s="1582"/>
      <c r="ORW1183" s="1582"/>
      <c r="ORX1183" s="1582"/>
      <c r="ORY1183" s="1582"/>
      <c r="ORZ1183" s="1582"/>
      <c r="OSA1183" s="1582"/>
      <c r="OSB1183" s="1582"/>
      <c r="OSC1183" s="1582"/>
      <c r="OSD1183" s="1582"/>
      <c r="OSE1183" s="1582"/>
      <c r="OSF1183" s="1582"/>
      <c r="OSG1183" s="1582"/>
      <c r="OSH1183" s="1582"/>
      <c r="OSI1183" s="1582"/>
      <c r="OSJ1183" s="1582"/>
      <c r="OSK1183" s="1582"/>
      <c r="OSL1183" s="1582"/>
      <c r="OSM1183" s="1582"/>
      <c r="OSN1183" s="1582"/>
      <c r="OSO1183" s="1582"/>
      <c r="OSP1183" s="1582"/>
      <c r="OSQ1183" s="1582"/>
      <c r="OSR1183" s="1582"/>
      <c r="OSS1183" s="1582"/>
      <c r="OST1183" s="1582"/>
      <c r="OSU1183" s="1582"/>
      <c r="OSV1183" s="1582"/>
      <c r="OSW1183" s="1582"/>
      <c r="OSX1183" s="1582"/>
      <c r="OSY1183" s="1582"/>
      <c r="OSZ1183" s="1582"/>
      <c r="OTA1183" s="1582"/>
      <c r="OTB1183" s="1582"/>
      <c r="OTC1183" s="1582"/>
      <c r="OTD1183" s="1582"/>
      <c r="OTE1183" s="1582"/>
      <c r="OTF1183" s="1582"/>
      <c r="OTG1183" s="1582"/>
      <c r="OTH1183" s="1582"/>
      <c r="OTI1183" s="1582"/>
      <c r="OTJ1183" s="1582"/>
      <c r="OTK1183" s="1582"/>
      <c r="OTL1183" s="1582"/>
      <c r="OTM1183" s="1582"/>
      <c r="OTN1183" s="1582"/>
      <c r="OTO1183" s="1582"/>
      <c r="OTP1183" s="1582"/>
      <c r="OTQ1183" s="1582"/>
      <c r="OTR1183" s="1582"/>
      <c r="OTS1183" s="1582"/>
      <c r="OTT1183" s="1582"/>
      <c r="OTU1183" s="1582"/>
      <c r="OTV1183" s="1582"/>
      <c r="OTW1183" s="1582"/>
      <c r="OTX1183" s="1582"/>
      <c r="OTY1183" s="1582"/>
      <c r="OTZ1183" s="1582"/>
      <c r="OUA1183" s="1582"/>
      <c r="OUB1183" s="1582"/>
      <c r="OUC1183" s="1582"/>
      <c r="OUD1183" s="1582"/>
      <c r="OUE1183" s="1582"/>
      <c r="OUF1183" s="1582"/>
      <c r="OUG1183" s="1582"/>
      <c r="OUH1183" s="1582"/>
      <c r="OUI1183" s="1582"/>
      <c r="OUJ1183" s="1582"/>
      <c r="OUK1183" s="1582"/>
      <c r="OUL1183" s="1582"/>
      <c r="OUM1183" s="1582"/>
      <c r="OUN1183" s="1582"/>
      <c r="OUO1183" s="1582"/>
      <c r="OUP1183" s="1582"/>
      <c r="OUQ1183" s="1582"/>
      <c r="OUR1183" s="1582"/>
      <c r="OUS1183" s="1582"/>
      <c r="OUT1183" s="1582"/>
      <c r="OUU1183" s="1582"/>
      <c r="OUV1183" s="1582"/>
      <c r="OUW1183" s="1582"/>
      <c r="OUX1183" s="1582"/>
      <c r="OUY1183" s="1582"/>
      <c r="OUZ1183" s="1582"/>
      <c r="OVA1183" s="1582"/>
      <c r="OVB1183" s="1582"/>
      <c r="OVC1183" s="1582"/>
      <c r="OVD1183" s="1582"/>
      <c r="OVE1183" s="1582"/>
      <c r="OVF1183" s="1582"/>
      <c r="OVG1183" s="1582"/>
      <c r="OVH1183" s="1582"/>
      <c r="OVI1183" s="1582"/>
      <c r="OVJ1183" s="1582"/>
      <c r="OVK1183" s="1582"/>
      <c r="OVL1183" s="1582"/>
      <c r="OVM1183" s="1582"/>
      <c r="OVN1183" s="1582"/>
      <c r="OVO1183" s="1582"/>
      <c r="OVP1183" s="1582"/>
      <c r="OVQ1183" s="1582"/>
      <c r="OVR1183" s="1582"/>
      <c r="OVS1183" s="1582"/>
      <c r="OVT1183" s="1582"/>
      <c r="OVU1183" s="1582"/>
      <c r="OVV1183" s="1582"/>
      <c r="OVW1183" s="1582"/>
      <c r="OVX1183" s="1582"/>
      <c r="OVY1183" s="1582"/>
      <c r="OVZ1183" s="1582"/>
      <c r="OWA1183" s="1582"/>
      <c r="OWB1183" s="1582"/>
      <c r="OWC1183" s="1582"/>
      <c r="OWD1183" s="1582"/>
      <c r="OWE1183" s="1582"/>
      <c r="OWF1183" s="1582"/>
      <c r="OWG1183" s="1582"/>
      <c r="OWH1183" s="1582"/>
      <c r="OWI1183" s="1582"/>
      <c r="OWJ1183" s="1582"/>
      <c r="OWK1183" s="1582"/>
      <c r="OWL1183" s="1582"/>
      <c r="OWM1183" s="1582"/>
      <c r="OWN1183" s="1582"/>
      <c r="OWO1183" s="1582"/>
      <c r="OWP1183" s="1582"/>
      <c r="OWQ1183" s="1582"/>
      <c r="OWR1183" s="1582"/>
      <c r="OWS1183" s="1582"/>
      <c r="OWT1183" s="1582"/>
      <c r="OWU1183" s="1582"/>
      <c r="OWV1183" s="1582"/>
      <c r="OWW1183" s="1582"/>
      <c r="OWX1183" s="1582"/>
      <c r="OWY1183" s="1582"/>
      <c r="OWZ1183" s="1582"/>
      <c r="OXA1183" s="1582"/>
      <c r="OXB1183" s="1582"/>
      <c r="OXC1183" s="1582"/>
      <c r="OXD1183" s="1582"/>
      <c r="OXE1183" s="1582"/>
      <c r="OXF1183" s="1582"/>
      <c r="OXG1183" s="1582"/>
      <c r="OXH1183" s="1582"/>
      <c r="OXI1183" s="1582"/>
      <c r="OXJ1183" s="1582"/>
      <c r="OXK1183" s="1582"/>
      <c r="OXL1183" s="1582"/>
      <c r="OXM1183" s="1582"/>
      <c r="OXN1183" s="1582"/>
      <c r="OXO1183" s="1582"/>
      <c r="OXP1183" s="1582"/>
      <c r="OXQ1183" s="1582"/>
      <c r="OXR1183" s="1582"/>
      <c r="OXS1183" s="1582"/>
      <c r="OXT1183" s="1582"/>
      <c r="OXU1183" s="1582"/>
      <c r="OXV1183" s="1582"/>
      <c r="OXW1183" s="1582"/>
      <c r="OXX1183" s="1582"/>
      <c r="OXY1183" s="1582"/>
      <c r="OXZ1183" s="1582"/>
      <c r="OYA1183" s="1582"/>
      <c r="OYB1183" s="1582"/>
      <c r="OYC1183" s="1582"/>
      <c r="OYD1183" s="1582"/>
      <c r="OYE1183" s="1582"/>
      <c r="OYF1183" s="1582"/>
      <c r="OYG1183" s="1582"/>
      <c r="OYH1183" s="1582"/>
      <c r="OYI1183" s="1582"/>
      <c r="OYJ1183" s="1582"/>
      <c r="OYK1183" s="1582"/>
      <c r="OYL1183" s="1582"/>
      <c r="OYM1183" s="1582"/>
      <c r="OYN1183" s="1582"/>
      <c r="OYO1183" s="1582"/>
      <c r="OYP1183" s="1582"/>
      <c r="OYQ1183" s="1582"/>
      <c r="OYR1183" s="1582"/>
      <c r="OYS1183" s="1582"/>
      <c r="OYT1183" s="1582"/>
      <c r="OYU1183" s="1582"/>
      <c r="OYV1183" s="1582"/>
      <c r="OYW1183" s="1582"/>
      <c r="OYX1183" s="1582"/>
      <c r="OYY1183" s="1582"/>
      <c r="OYZ1183" s="1582"/>
      <c r="OZA1183" s="1582"/>
      <c r="OZB1183" s="1582"/>
      <c r="OZC1183" s="1582"/>
      <c r="OZD1183" s="1582"/>
      <c r="OZE1183" s="1582"/>
      <c r="OZF1183" s="1582"/>
      <c r="OZG1183" s="1582"/>
      <c r="OZH1183" s="1582"/>
      <c r="OZI1183" s="1582"/>
      <c r="OZJ1183" s="1582"/>
      <c r="OZK1183" s="1582"/>
      <c r="OZL1183" s="1582"/>
      <c r="OZM1183" s="1582"/>
      <c r="OZN1183" s="1582"/>
      <c r="OZO1183" s="1582"/>
      <c r="OZP1183" s="1582"/>
      <c r="OZQ1183" s="1582"/>
      <c r="OZR1183" s="1582"/>
      <c r="OZS1183" s="1582"/>
      <c r="OZT1183" s="1582"/>
      <c r="OZU1183" s="1582"/>
      <c r="OZV1183" s="1582"/>
      <c r="OZW1183" s="1582"/>
      <c r="OZX1183" s="1582"/>
      <c r="OZY1183" s="1582"/>
      <c r="OZZ1183" s="1582"/>
      <c r="PAA1183" s="1582"/>
      <c r="PAB1183" s="1582"/>
      <c r="PAC1183" s="1582"/>
      <c r="PAD1183" s="1582"/>
      <c r="PAE1183" s="1582"/>
      <c r="PAF1183" s="1582"/>
      <c r="PAG1183" s="1582"/>
      <c r="PAH1183" s="1582"/>
      <c r="PAI1183" s="1582"/>
      <c r="PAJ1183" s="1582"/>
      <c r="PAK1183" s="1582"/>
      <c r="PAL1183" s="1582"/>
      <c r="PAM1183" s="1582"/>
      <c r="PAN1183" s="1582"/>
      <c r="PAO1183" s="1582"/>
      <c r="PAP1183" s="1582"/>
      <c r="PAQ1183" s="1582"/>
      <c r="PAR1183" s="1582"/>
      <c r="PAS1183" s="1582"/>
      <c r="PAT1183" s="1582"/>
      <c r="PAU1183" s="1582"/>
      <c r="PAV1183" s="1582"/>
      <c r="PAW1183" s="1582"/>
      <c r="PAX1183" s="1582"/>
      <c r="PAY1183" s="1582"/>
      <c r="PAZ1183" s="1582"/>
      <c r="PBA1183" s="1582"/>
      <c r="PBB1183" s="1582"/>
      <c r="PBC1183" s="1582"/>
      <c r="PBD1183" s="1582"/>
      <c r="PBE1183" s="1582"/>
      <c r="PBF1183" s="1582"/>
      <c r="PBG1183" s="1582"/>
      <c r="PBH1183" s="1582"/>
      <c r="PBI1183" s="1582"/>
      <c r="PBJ1183" s="1582"/>
      <c r="PBK1183" s="1582"/>
      <c r="PBL1183" s="1582"/>
      <c r="PBM1183" s="1582"/>
      <c r="PBN1183" s="1582"/>
      <c r="PBO1183" s="1582"/>
      <c r="PBP1183" s="1582"/>
      <c r="PBQ1183" s="1582"/>
      <c r="PBR1183" s="1582"/>
      <c r="PBS1183" s="1582"/>
      <c r="PBT1183" s="1582"/>
      <c r="PBU1183" s="1582"/>
      <c r="PBV1183" s="1582"/>
      <c r="PBW1183" s="1582"/>
      <c r="PBX1183" s="1582"/>
      <c r="PBY1183" s="1582"/>
      <c r="PBZ1183" s="1582"/>
      <c r="PCA1183" s="1582"/>
      <c r="PCB1183" s="1582"/>
      <c r="PCC1183" s="1582"/>
      <c r="PCD1183" s="1582"/>
      <c r="PCE1183" s="1582"/>
      <c r="PCF1183" s="1582"/>
      <c r="PCG1183" s="1582"/>
      <c r="PCH1183" s="1582"/>
      <c r="PCI1183" s="1582"/>
      <c r="PCJ1183" s="1582"/>
      <c r="PCK1183" s="1582"/>
      <c r="PCL1183" s="1582"/>
      <c r="PCM1183" s="1582"/>
      <c r="PCN1183" s="1582"/>
      <c r="PCO1183" s="1582"/>
      <c r="PCP1183" s="1582"/>
      <c r="PCQ1183" s="1582"/>
      <c r="PCR1183" s="1582"/>
      <c r="PCS1183" s="1582"/>
      <c r="PCT1183" s="1582"/>
      <c r="PCU1183" s="1582"/>
      <c r="PCV1183" s="1582"/>
      <c r="PCW1183" s="1582"/>
      <c r="PCX1183" s="1582"/>
      <c r="PCY1183" s="1582"/>
      <c r="PCZ1183" s="1582"/>
      <c r="PDA1183" s="1582"/>
      <c r="PDB1183" s="1582"/>
      <c r="PDC1183" s="1582"/>
      <c r="PDD1183" s="1582"/>
      <c r="PDE1183" s="1582"/>
      <c r="PDF1183" s="1582"/>
      <c r="PDG1183" s="1582"/>
      <c r="PDH1183" s="1582"/>
      <c r="PDI1183" s="1582"/>
      <c r="PDJ1183" s="1582"/>
      <c r="PDK1183" s="1582"/>
      <c r="PDL1183" s="1582"/>
      <c r="PDM1183" s="1582"/>
      <c r="PDN1183" s="1582"/>
      <c r="PDO1183" s="1582"/>
      <c r="PDP1183" s="1582"/>
      <c r="PDQ1183" s="1582"/>
      <c r="PDR1183" s="1582"/>
      <c r="PDS1183" s="1582"/>
      <c r="PDT1183" s="1582"/>
      <c r="PDU1183" s="1582"/>
      <c r="PDV1183" s="1582"/>
      <c r="PDW1183" s="1582"/>
      <c r="PDX1183" s="1582"/>
      <c r="PDY1183" s="1582"/>
      <c r="PDZ1183" s="1582"/>
      <c r="PEA1183" s="1582"/>
      <c r="PEB1183" s="1582"/>
      <c r="PEC1183" s="1582"/>
      <c r="PED1183" s="1582"/>
      <c r="PEE1183" s="1582"/>
      <c r="PEF1183" s="1582"/>
      <c r="PEG1183" s="1582"/>
      <c r="PEH1183" s="1582"/>
      <c r="PEI1183" s="1582"/>
      <c r="PEJ1183" s="1582"/>
      <c r="PEK1183" s="1582"/>
      <c r="PEL1183" s="1582"/>
      <c r="PEM1183" s="1582"/>
      <c r="PEN1183" s="1582"/>
      <c r="PEO1183" s="1582"/>
      <c r="PEP1183" s="1582"/>
      <c r="PEQ1183" s="1582"/>
      <c r="PER1183" s="1582"/>
      <c r="PES1183" s="1582"/>
      <c r="PET1183" s="1582"/>
      <c r="PEU1183" s="1582"/>
      <c r="PEV1183" s="1582"/>
      <c r="PEW1183" s="1582"/>
      <c r="PEX1183" s="1582"/>
      <c r="PEY1183" s="1582"/>
      <c r="PEZ1183" s="1582"/>
      <c r="PFA1183" s="1582"/>
      <c r="PFB1183" s="1582"/>
      <c r="PFC1183" s="1582"/>
      <c r="PFD1183" s="1582"/>
      <c r="PFE1183" s="1582"/>
      <c r="PFF1183" s="1582"/>
      <c r="PFG1183" s="1582"/>
      <c r="PFH1183" s="1582"/>
      <c r="PFI1183" s="1582"/>
      <c r="PFJ1183" s="1582"/>
      <c r="PFK1183" s="1582"/>
      <c r="PFL1183" s="1582"/>
      <c r="PFM1183" s="1582"/>
      <c r="PFN1183" s="1582"/>
      <c r="PFO1183" s="1582"/>
      <c r="PFP1183" s="1582"/>
      <c r="PFQ1183" s="1582"/>
      <c r="PFR1183" s="1582"/>
      <c r="PFS1183" s="1582"/>
      <c r="PFT1183" s="1582"/>
      <c r="PFU1183" s="1582"/>
      <c r="PFV1183" s="1582"/>
      <c r="PFW1183" s="1582"/>
      <c r="PFX1183" s="1582"/>
      <c r="PFY1183" s="1582"/>
      <c r="PFZ1183" s="1582"/>
      <c r="PGA1183" s="1582"/>
      <c r="PGB1183" s="1582"/>
      <c r="PGC1183" s="1582"/>
      <c r="PGD1183" s="1582"/>
      <c r="PGE1183" s="1582"/>
      <c r="PGF1183" s="1582"/>
      <c r="PGG1183" s="1582"/>
      <c r="PGH1183" s="1582"/>
      <c r="PGI1183" s="1582"/>
      <c r="PGJ1183" s="1582"/>
      <c r="PGK1183" s="1582"/>
      <c r="PGL1183" s="1582"/>
      <c r="PGM1183" s="1582"/>
      <c r="PGN1183" s="1582"/>
      <c r="PGO1183" s="1582"/>
      <c r="PGP1183" s="1582"/>
      <c r="PGQ1183" s="1582"/>
      <c r="PGR1183" s="1582"/>
      <c r="PGS1183" s="1582"/>
      <c r="PGT1183" s="1582"/>
      <c r="PGU1183" s="1582"/>
      <c r="PGV1183" s="1582"/>
      <c r="PGW1183" s="1582"/>
      <c r="PGX1183" s="1582"/>
      <c r="PGY1183" s="1582"/>
      <c r="PGZ1183" s="1582"/>
      <c r="PHA1183" s="1582"/>
      <c r="PHB1183" s="1582"/>
      <c r="PHC1183" s="1582"/>
      <c r="PHD1183" s="1582"/>
      <c r="PHE1183" s="1582"/>
      <c r="PHF1183" s="1582"/>
      <c r="PHG1183" s="1582"/>
      <c r="PHH1183" s="1582"/>
      <c r="PHI1183" s="1582"/>
      <c r="PHJ1183" s="1582"/>
      <c r="PHK1183" s="1582"/>
      <c r="PHL1183" s="1582"/>
      <c r="PHM1183" s="1582"/>
      <c r="PHN1183" s="1582"/>
      <c r="PHO1183" s="1582"/>
      <c r="PHP1183" s="1582"/>
      <c r="PHQ1183" s="1582"/>
      <c r="PHR1183" s="1582"/>
      <c r="PHS1183" s="1582"/>
      <c r="PHT1183" s="1582"/>
      <c r="PHU1183" s="1582"/>
      <c r="PHV1183" s="1582"/>
      <c r="PHW1183" s="1582"/>
      <c r="PHX1183" s="1582"/>
      <c r="PHY1183" s="1582"/>
      <c r="PHZ1183" s="1582"/>
      <c r="PIA1183" s="1582"/>
      <c r="PIB1183" s="1582"/>
      <c r="PIC1183" s="1582"/>
      <c r="PID1183" s="1582"/>
      <c r="PIE1183" s="1582"/>
      <c r="PIF1183" s="1582"/>
      <c r="PIG1183" s="1582"/>
      <c r="PIH1183" s="1582"/>
      <c r="PII1183" s="1582"/>
      <c r="PIJ1183" s="1582"/>
      <c r="PIK1183" s="1582"/>
      <c r="PIL1183" s="1582"/>
      <c r="PIM1183" s="1582"/>
      <c r="PIN1183" s="1582"/>
      <c r="PIO1183" s="1582"/>
      <c r="PIP1183" s="1582"/>
      <c r="PIQ1183" s="1582"/>
      <c r="PIR1183" s="1582"/>
      <c r="PIS1183" s="1582"/>
      <c r="PIT1183" s="1582"/>
      <c r="PIU1183" s="1582"/>
      <c r="PIV1183" s="1582"/>
      <c r="PIW1183" s="1582"/>
      <c r="PIX1183" s="1582"/>
      <c r="PIY1183" s="1582"/>
      <c r="PIZ1183" s="1582"/>
      <c r="PJA1183" s="1582"/>
      <c r="PJB1183" s="1582"/>
      <c r="PJC1183" s="1582"/>
      <c r="PJD1183" s="1582"/>
      <c r="PJE1183" s="1582"/>
      <c r="PJF1183" s="1582"/>
      <c r="PJG1183" s="1582"/>
      <c r="PJH1183" s="1582"/>
      <c r="PJI1183" s="1582"/>
      <c r="PJJ1183" s="1582"/>
      <c r="PJK1183" s="1582"/>
      <c r="PJL1183" s="1582"/>
      <c r="PJM1183" s="1582"/>
      <c r="PJN1183" s="1582"/>
      <c r="PJO1183" s="1582"/>
      <c r="PJP1183" s="1582"/>
      <c r="PJQ1183" s="1582"/>
      <c r="PJR1183" s="1582"/>
      <c r="PJS1183" s="1582"/>
      <c r="PJT1183" s="1582"/>
      <c r="PJU1183" s="1582"/>
      <c r="PJV1183" s="1582"/>
      <c r="PJW1183" s="1582"/>
      <c r="PJX1183" s="1582"/>
      <c r="PJY1183" s="1582"/>
      <c r="PJZ1183" s="1582"/>
      <c r="PKA1183" s="1582"/>
      <c r="PKB1183" s="1582"/>
      <c r="PKC1183" s="1582"/>
      <c r="PKD1183" s="1582"/>
      <c r="PKE1183" s="1582"/>
      <c r="PKF1183" s="1582"/>
      <c r="PKG1183" s="1582"/>
      <c r="PKH1183" s="1582"/>
      <c r="PKI1183" s="1582"/>
      <c r="PKJ1183" s="1582"/>
      <c r="PKK1183" s="1582"/>
      <c r="PKL1183" s="1582"/>
      <c r="PKM1183" s="1582"/>
      <c r="PKN1183" s="1582"/>
      <c r="PKO1183" s="1582"/>
      <c r="PKP1183" s="1582"/>
      <c r="PKQ1183" s="1582"/>
      <c r="PKR1183" s="1582"/>
      <c r="PKS1183" s="1582"/>
      <c r="PKT1183" s="1582"/>
      <c r="PKU1183" s="1582"/>
      <c r="PKV1183" s="1582"/>
      <c r="PKW1183" s="1582"/>
      <c r="PKX1183" s="1582"/>
      <c r="PKY1183" s="1582"/>
      <c r="PKZ1183" s="1582"/>
      <c r="PLA1183" s="1582"/>
      <c r="PLB1183" s="1582"/>
      <c r="PLC1183" s="1582"/>
      <c r="PLD1183" s="1582"/>
      <c r="PLE1183" s="1582"/>
      <c r="PLF1183" s="1582"/>
      <c r="PLG1183" s="1582"/>
      <c r="PLH1183" s="1582"/>
      <c r="PLI1183" s="1582"/>
      <c r="PLJ1183" s="1582"/>
      <c r="PLK1183" s="1582"/>
      <c r="PLL1183" s="1582"/>
      <c r="PLM1183" s="1582"/>
      <c r="PLN1183" s="1582"/>
      <c r="PLO1183" s="1582"/>
      <c r="PLP1183" s="1582"/>
      <c r="PLQ1183" s="1582"/>
      <c r="PLR1183" s="1582"/>
      <c r="PLS1183" s="1582"/>
      <c r="PLT1183" s="1582"/>
      <c r="PLU1183" s="1582"/>
      <c r="PLV1183" s="1582"/>
      <c r="PLW1183" s="1582"/>
      <c r="PLX1183" s="1582"/>
      <c r="PLY1183" s="1582"/>
      <c r="PLZ1183" s="1582"/>
      <c r="PMA1183" s="1582"/>
      <c r="PMB1183" s="1582"/>
      <c r="PMC1183" s="1582"/>
      <c r="PMD1183" s="1582"/>
      <c r="PME1183" s="1582"/>
      <c r="PMF1183" s="1582"/>
      <c r="PMG1183" s="1582"/>
      <c r="PMH1183" s="1582"/>
      <c r="PMI1183" s="1582"/>
      <c r="PMJ1183" s="1582"/>
      <c r="PMK1183" s="1582"/>
      <c r="PML1183" s="1582"/>
      <c r="PMM1183" s="1582"/>
      <c r="PMN1183" s="1582"/>
      <c r="PMO1183" s="1582"/>
      <c r="PMP1183" s="1582"/>
      <c r="PMQ1183" s="1582"/>
      <c r="PMR1183" s="1582"/>
      <c r="PMS1183" s="1582"/>
      <c r="PMT1183" s="1582"/>
      <c r="PMU1183" s="1582"/>
      <c r="PMV1183" s="1582"/>
      <c r="PMW1183" s="1582"/>
      <c r="PMX1183" s="1582"/>
      <c r="PMY1183" s="1582"/>
      <c r="PMZ1183" s="1582"/>
      <c r="PNA1183" s="1582"/>
      <c r="PNB1183" s="1582"/>
      <c r="PNC1183" s="1582"/>
      <c r="PND1183" s="1582"/>
      <c r="PNE1183" s="1582"/>
      <c r="PNF1183" s="1582"/>
      <c r="PNG1183" s="1582"/>
      <c r="PNH1183" s="1582"/>
      <c r="PNI1183" s="1582"/>
      <c r="PNJ1183" s="1582"/>
      <c r="PNK1183" s="1582"/>
      <c r="PNL1183" s="1582"/>
      <c r="PNM1183" s="1582"/>
      <c r="PNN1183" s="1582"/>
      <c r="PNO1183" s="1582"/>
      <c r="PNP1183" s="1582"/>
      <c r="PNQ1183" s="1582"/>
      <c r="PNR1183" s="1582"/>
      <c r="PNS1183" s="1582"/>
      <c r="PNT1183" s="1582"/>
      <c r="PNU1183" s="1582"/>
      <c r="PNV1183" s="1582"/>
      <c r="PNW1183" s="1582"/>
      <c r="PNX1183" s="1582"/>
      <c r="PNY1183" s="1582"/>
      <c r="PNZ1183" s="1582"/>
      <c r="POA1183" s="1582"/>
      <c r="POB1183" s="1582"/>
      <c r="POC1183" s="1582"/>
      <c r="POD1183" s="1582"/>
      <c r="POE1183" s="1582"/>
      <c r="POF1183" s="1582"/>
      <c r="POG1183" s="1582"/>
      <c r="POH1183" s="1582"/>
      <c r="POI1183" s="1582"/>
      <c r="POJ1183" s="1582"/>
      <c r="POK1183" s="1582"/>
      <c r="POL1183" s="1582"/>
      <c r="POM1183" s="1582"/>
      <c r="PON1183" s="1582"/>
      <c r="POO1183" s="1582"/>
      <c r="POP1183" s="1582"/>
      <c r="POQ1183" s="1582"/>
      <c r="POR1183" s="1582"/>
      <c r="POS1183" s="1582"/>
      <c r="POT1183" s="1582"/>
      <c r="POU1183" s="1582"/>
      <c r="POV1183" s="1582"/>
      <c r="POW1183" s="1582"/>
      <c r="POX1183" s="1582"/>
      <c r="POY1183" s="1582"/>
      <c r="POZ1183" s="1582"/>
      <c r="PPA1183" s="1582"/>
      <c r="PPB1183" s="1582"/>
      <c r="PPC1183" s="1582"/>
      <c r="PPD1183" s="1582"/>
      <c r="PPE1183" s="1582"/>
      <c r="PPF1183" s="1582"/>
      <c r="PPG1183" s="1582"/>
      <c r="PPH1183" s="1582"/>
      <c r="PPI1183" s="1582"/>
      <c r="PPJ1183" s="1582"/>
      <c r="PPK1183" s="1582"/>
      <c r="PPL1183" s="1582"/>
      <c r="PPM1183" s="1582"/>
      <c r="PPN1183" s="1582"/>
      <c r="PPO1183" s="1582"/>
      <c r="PPP1183" s="1582"/>
      <c r="PPQ1183" s="1582"/>
      <c r="PPR1183" s="1582"/>
      <c r="PPS1183" s="1582"/>
      <c r="PPT1183" s="1582"/>
      <c r="PPU1183" s="1582"/>
      <c r="PPV1183" s="1582"/>
      <c r="PPW1183" s="1582"/>
      <c r="PPX1183" s="1582"/>
      <c r="PPY1183" s="1582"/>
      <c r="PPZ1183" s="1582"/>
      <c r="PQA1183" s="1582"/>
      <c r="PQB1183" s="1582"/>
      <c r="PQC1183" s="1582"/>
      <c r="PQD1183" s="1582"/>
      <c r="PQE1183" s="1582"/>
      <c r="PQF1183" s="1582"/>
      <c r="PQG1183" s="1582"/>
      <c r="PQH1183" s="1582"/>
      <c r="PQI1183" s="1582"/>
      <c r="PQJ1183" s="1582"/>
      <c r="PQK1183" s="1582"/>
      <c r="PQL1183" s="1582"/>
      <c r="PQM1183" s="1582"/>
      <c r="PQN1183" s="1582"/>
      <c r="PQO1183" s="1582"/>
      <c r="PQP1183" s="1582"/>
      <c r="PQQ1183" s="1582"/>
      <c r="PQR1183" s="1582"/>
      <c r="PQS1183" s="1582"/>
      <c r="PQT1183" s="1582"/>
      <c r="PQU1183" s="1582"/>
      <c r="PQV1183" s="1582"/>
      <c r="PQW1183" s="1582"/>
      <c r="PQX1183" s="1582"/>
      <c r="PQY1183" s="1582"/>
      <c r="PQZ1183" s="1582"/>
      <c r="PRA1183" s="1582"/>
      <c r="PRB1183" s="1582"/>
      <c r="PRC1183" s="1582"/>
      <c r="PRD1183" s="1582"/>
      <c r="PRE1183" s="1582"/>
      <c r="PRF1183" s="1582"/>
      <c r="PRG1183" s="1582"/>
      <c r="PRH1183" s="1582"/>
      <c r="PRI1183" s="1582"/>
      <c r="PRJ1183" s="1582"/>
      <c r="PRK1183" s="1582"/>
      <c r="PRL1183" s="1582"/>
      <c r="PRM1183" s="1582"/>
      <c r="PRN1183" s="1582"/>
      <c r="PRO1183" s="1582"/>
      <c r="PRP1183" s="1582"/>
      <c r="PRQ1183" s="1582"/>
      <c r="PRR1183" s="1582"/>
      <c r="PRS1183" s="1582"/>
      <c r="PRT1183" s="1582"/>
      <c r="PRU1183" s="1582"/>
      <c r="PRV1183" s="1582"/>
      <c r="PRW1183" s="1582"/>
      <c r="PRX1183" s="1582"/>
      <c r="PRY1183" s="1582"/>
      <c r="PRZ1183" s="1582"/>
      <c r="PSA1183" s="1582"/>
      <c r="PSB1183" s="1582"/>
      <c r="PSC1183" s="1582"/>
      <c r="PSD1183" s="1582"/>
      <c r="PSE1183" s="1582"/>
      <c r="PSF1183" s="1582"/>
      <c r="PSG1183" s="1582"/>
      <c r="PSH1183" s="1582"/>
      <c r="PSI1183" s="1582"/>
      <c r="PSJ1183" s="1582"/>
      <c r="PSK1183" s="1582"/>
      <c r="PSL1183" s="1582"/>
      <c r="PSM1183" s="1582"/>
      <c r="PSN1183" s="1582"/>
      <c r="PSO1183" s="1582"/>
      <c r="PSP1183" s="1582"/>
      <c r="PSQ1183" s="1582"/>
      <c r="PSR1183" s="1582"/>
      <c r="PSS1183" s="1582"/>
      <c r="PST1183" s="1582"/>
      <c r="PSU1183" s="1582"/>
      <c r="PSV1183" s="1582"/>
      <c r="PSW1183" s="1582"/>
      <c r="PSX1183" s="1582"/>
      <c r="PSY1183" s="1582"/>
      <c r="PSZ1183" s="1582"/>
      <c r="PTA1183" s="1582"/>
      <c r="PTB1183" s="1582"/>
      <c r="PTC1183" s="1582"/>
      <c r="PTD1183" s="1582"/>
      <c r="PTE1183" s="1582"/>
      <c r="PTF1183" s="1582"/>
      <c r="PTG1183" s="1582"/>
      <c r="PTH1183" s="1582"/>
      <c r="PTI1183" s="1582"/>
      <c r="PTJ1183" s="1582"/>
      <c r="PTK1183" s="1582"/>
      <c r="PTL1183" s="1582"/>
      <c r="PTM1183" s="1582"/>
      <c r="PTN1183" s="1582"/>
      <c r="PTO1183" s="1582"/>
      <c r="PTP1183" s="1582"/>
      <c r="PTQ1183" s="1582"/>
      <c r="PTR1183" s="1582"/>
      <c r="PTS1183" s="1582"/>
      <c r="PTT1183" s="1582"/>
      <c r="PTU1183" s="1582"/>
      <c r="PTV1183" s="1582"/>
      <c r="PTW1183" s="1582"/>
      <c r="PTX1183" s="1582"/>
      <c r="PTY1183" s="1582"/>
      <c r="PTZ1183" s="1582"/>
      <c r="PUA1183" s="1582"/>
      <c r="PUB1183" s="1582"/>
      <c r="PUC1183" s="1582"/>
      <c r="PUD1183" s="1582"/>
      <c r="PUE1183" s="1582"/>
      <c r="PUF1183" s="1582"/>
      <c r="PUG1183" s="1582"/>
      <c r="PUH1183" s="1582"/>
      <c r="PUI1183" s="1582"/>
      <c r="PUJ1183" s="1582"/>
      <c r="PUK1183" s="1582"/>
      <c r="PUL1183" s="1582"/>
      <c r="PUM1183" s="1582"/>
      <c r="PUN1183" s="1582"/>
      <c r="PUO1183" s="1582"/>
      <c r="PUP1183" s="1582"/>
      <c r="PUQ1183" s="1582"/>
      <c r="PUR1183" s="1582"/>
      <c r="PUS1183" s="1582"/>
      <c r="PUT1183" s="1582"/>
      <c r="PUU1183" s="1582"/>
      <c r="PUV1183" s="1582"/>
      <c r="PUW1183" s="1582"/>
      <c r="PUX1183" s="1582"/>
      <c r="PUY1183" s="1582"/>
      <c r="PUZ1183" s="1582"/>
      <c r="PVA1183" s="1582"/>
      <c r="PVB1183" s="1582"/>
      <c r="PVC1183" s="1582"/>
      <c r="PVD1183" s="1582"/>
      <c r="PVE1183" s="1582"/>
      <c r="PVF1183" s="1582"/>
      <c r="PVG1183" s="1582"/>
      <c r="PVH1183" s="1582"/>
      <c r="PVI1183" s="1582"/>
      <c r="PVJ1183" s="1582"/>
      <c r="PVK1183" s="1582"/>
      <c r="PVL1183" s="1582"/>
      <c r="PVM1183" s="1582"/>
      <c r="PVN1183" s="1582"/>
      <c r="PVO1183" s="1582"/>
      <c r="PVP1183" s="1582"/>
      <c r="PVQ1183" s="1582"/>
      <c r="PVR1183" s="1582"/>
      <c r="PVS1183" s="1582"/>
      <c r="PVT1183" s="1582"/>
      <c r="PVU1183" s="1582"/>
      <c r="PVV1183" s="1582"/>
      <c r="PVW1183" s="1582"/>
      <c r="PVX1183" s="1582"/>
      <c r="PVY1183" s="1582"/>
      <c r="PVZ1183" s="1582"/>
      <c r="PWA1183" s="1582"/>
      <c r="PWB1183" s="1582"/>
      <c r="PWC1183" s="1582"/>
      <c r="PWD1183" s="1582"/>
      <c r="PWE1183" s="1582"/>
      <c r="PWF1183" s="1582"/>
      <c r="PWG1183" s="1582"/>
      <c r="PWH1183" s="1582"/>
      <c r="PWI1183" s="1582"/>
      <c r="PWJ1183" s="1582"/>
      <c r="PWK1183" s="1582"/>
      <c r="PWL1183" s="1582"/>
      <c r="PWM1183" s="1582"/>
      <c r="PWN1183" s="1582"/>
      <c r="PWO1183" s="1582"/>
      <c r="PWP1183" s="1582"/>
      <c r="PWQ1183" s="1582"/>
      <c r="PWR1183" s="1582"/>
      <c r="PWS1183" s="1582"/>
      <c r="PWT1183" s="1582"/>
      <c r="PWU1183" s="1582"/>
      <c r="PWV1183" s="1582"/>
      <c r="PWW1183" s="1582"/>
      <c r="PWX1183" s="1582"/>
      <c r="PWY1183" s="1582"/>
      <c r="PWZ1183" s="1582"/>
      <c r="PXA1183" s="1582"/>
      <c r="PXB1183" s="1582"/>
      <c r="PXC1183" s="1582"/>
      <c r="PXD1183" s="1582"/>
      <c r="PXE1183" s="1582"/>
      <c r="PXF1183" s="1582"/>
      <c r="PXG1183" s="1582"/>
      <c r="PXH1183" s="1582"/>
      <c r="PXI1183" s="1582"/>
      <c r="PXJ1183" s="1582"/>
      <c r="PXK1183" s="1582"/>
      <c r="PXL1183" s="1582"/>
      <c r="PXM1183" s="1582"/>
      <c r="PXN1183" s="1582"/>
      <c r="PXO1183" s="1582"/>
      <c r="PXP1183" s="1582"/>
      <c r="PXQ1183" s="1582"/>
      <c r="PXR1183" s="1582"/>
      <c r="PXS1183" s="1582"/>
      <c r="PXT1183" s="1582"/>
      <c r="PXU1183" s="1582"/>
      <c r="PXV1183" s="1582"/>
      <c r="PXW1183" s="1582"/>
      <c r="PXX1183" s="1582"/>
      <c r="PXY1183" s="1582"/>
      <c r="PXZ1183" s="1582"/>
      <c r="PYA1183" s="1582"/>
      <c r="PYB1183" s="1582"/>
      <c r="PYC1183" s="1582"/>
      <c r="PYD1183" s="1582"/>
      <c r="PYE1183" s="1582"/>
      <c r="PYF1183" s="1582"/>
      <c r="PYG1183" s="1582"/>
      <c r="PYH1183" s="1582"/>
      <c r="PYI1183" s="1582"/>
      <c r="PYJ1183" s="1582"/>
      <c r="PYK1183" s="1582"/>
      <c r="PYL1183" s="1582"/>
      <c r="PYM1183" s="1582"/>
      <c r="PYN1183" s="1582"/>
      <c r="PYO1183" s="1582"/>
      <c r="PYP1183" s="1582"/>
      <c r="PYQ1183" s="1582"/>
      <c r="PYR1183" s="1582"/>
      <c r="PYS1183" s="1582"/>
      <c r="PYT1183" s="1582"/>
      <c r="PYU1183" s="1582"/>
      <c r="PYV1183" s="1582"/>
      <c r="PYW1183" s="1582"/>
      <c r="PYX1183" s="1582"/>
      <c r="PYY1183" s="1582"/>
      <c r="PYZ1183" s="1582"/>
      <c r="PZA1183" s="1582"/>
      <c r="PZB1183" s="1582"/>
      <c r="PZC1183" s="1582"/>
      <c r="PZD1183" s="1582"/>
      <c r="PZE1183" s="1582"/>
      <c r="PZF1183" s="1582"/>
      <c r="PZG1183" s="1582"/>
      <c r="PZH1183" s="1582"/>
      <c r="PZI1183" s="1582"/>
      <c r="PZJ1183" s="1582"/>
      <c r="PZK1183" s="1582"/>
      <c r="PZL1183" s="1582"/>
      <c r="PZM1183" s="1582"/>
      <c r="PZN1183" s="1582"/>
      <c r="PZO1183" s="1582"/>
      <c r="PZP1183" s="1582"/>
      <c r="PZQ1183" s="1582"/>
      <c r="PZR1183" s="1582"/>
      <c r="PZS1183" s="1582"/>
      <c r="PZT1183" s="1582"/>
      <c r="PZU1183" s="1582"/>
      <c r="PZV1183" s="1582"/>
      <c r="PZW1183" s="1582"/>
      <c r="PZX1183" s="1582"/>
      <c r="PZY1183" s="1582"/>
      <c r="PZZ1183" s="1582"/>
      <c r="QAA1183" s="1582"/>
      <c r="QAB1183" s="1582"/>
      <c r="QAC1183" s="1582"/>
      <c r="QAD1183" s="1582"/>
      <c r="QAE1183" s="1582"/>
      <c r="QAF1183" s="1582"/>
      <c r="QAG1183" s="1582"/>
      <c r="QAH1183" s="1582"/>
      <c r="QAI1183" s="1582"/>
      <c r="QAJ1183" s="1582"/>
      <c r="QAK1183" s="1582"/>
      <c r="QAL1183" s="1582"/>
      <c r="QAM1183" s="1582"/>
      <c r="QAN1183" s="1582"/>
      <c r="QAO1183" s="1582"/>
      <c r="QAP1183" s="1582"/>
      <c r="QAQ1183" s="1582"/>
      <c r="QAR1183" s="1582"/>
      <c r="QAS1183" s="1582"/>
      <c r="QAT1183" s="1582"/>
      <c r="QAU1183" s="1582"/>
      <c r="QAV1183" s="1582"/>
      <c r="QAW1183" s="1582"/>
      <c r="QAX1183" s="1582"/>
      <c r="QAY1183" s="1582"/>
      <c r="QAZ1183" s="1582"/>
      <c r="QBA1183" s="1582"/>
      <c r="QBB1183" s="1582"/>
      <c r="QBC1183" s="1582"/>
      <c r="QBD1183" s="1582"/>
      <c r="QBE1183" s="1582"/>
      <c r="QBF1183" s="1582"/>
      <c r="QBG1183" s="1582"/>
      <c r="QBH1183" s="1582"/>
      <c r="QBI1183" s="1582"/>
      <c r="QBJ1183" s="1582"/>
      <c r="QBK1183" s="1582"/>
      <c r="QBL1183" s="1582"/>
      <c r="QBM1183" s="1582"/>
      <c r="QBN1183" s="1582"/>
      <c r="QBO1183" s="1582"/>
      <c r="QBP1183" s="1582"/>
      <c r="QBQ1183" s="1582"/>
      <c r="QBR1183" s="1582"/>
      <c r="QBS1183" s="1582"/>
      <c r="QBT1183" s="1582"/>
      <c r="QBU1183" s="1582"/>
      <c r="QBV1183" s="1582"/>
      <c r="QBW1183" s="1582"/>
      <c r="QBX1183" s="1582"/>
      <c r="QBY1183" s="1582"/>
      <c r="QBZ1183" s="1582"/>
      <c r="QCA1183" s="1582"/>
      <c r="QCB1183" s="1582"/>
      <c r="QCC1183" s="1582"/>
      <c r="QCD1183" s="1582"/>
      <c r="QCE1183" s="1582"/>
      <c r="QCF1183" s="1582"/>
      <c r="QCG1183" s="1582"/>
      <c r="QCH1183" s="1582"/>
      <c r="QCI1183" s="1582"/>
      <c r="QCJ1183" s="1582"/>
      <c r="QCK1183" s="1582"/>
      <c r="QCL1183" s="1582"/>
      <c r="QCM1183" s="1582"/>
      <c r="QCN1183" s="1582"/>
      <c r="QCO1183" s="1582"/>
      <c r="QCP1183" s="1582"/>
      <c r="QCQ1183" s="1582"/>
      <c r="QCR1183" s="1582"/>
      <c r="QCS1183" s="1582"/>
      <c r="QCT1183" s="1582"/>
      <c r="QCU1183" s="1582"/>
      <c r="QCV1183" s="1582"/>
      <c r="QCW1183" s="1582"/>
      <c r="QCX1183" s="1582"/>
      <c r="QCY1183" s="1582"/>
      <c r="QCZ1183" s="1582"/>
      <c r="QDA1183" s="1582"/>
      <c r="QDB1183" s="1582"/>
      <c r="QDC1183" s="1582"/>
      <c r="QDD1183" s="1582"/>
      <c r="QDE1183" s="1582"/>
      <c r="QDF1183" s="1582"/>
      <c r="QDG1183" s="1582"/>
      <c r="QDH1183" s="1582"/>
      <c r="QDI1183" s="1582"/>
      <c r="QDJ1183" s="1582"/>
      <c r="QDK1183" s="1582"/>
      <c r="QDL1183" s="1582"/>
      <c r="QDM1183" s="1582"/>
      <c r="QDN1183" s="1582"/>
      <c r="QDO1183" s="1582"/>
      <c r="QDP1183" s="1582"/>
      <c r="QDQ1183" s="1582"/>
      <c r="QDR1183" s="1582"/>
      <c r="QDS1183" s="1582"/>
      <c r="QDT1183" s="1582"/>
      <c r="QDU1183" s="1582"/>
      <c r="QDV1183" s="1582"/>
      <c r="QDW1183" s="1582"/>
      <c r="QDX1183" s="1582"/>
      <c r="QDY1183" s="1582"/>
      <c r="QDZ1183" s="1582"/>
      <c r="QEA1183" s="1582"/>
      <c r="QEB1183" s="1582"/>
      <c r="QEC1183" s="1582"/>
      <c r="QED1183" s="1582"/>
      <c r="QEE1183" s="1582"/>
      <c r="QEF1183" s="1582"/>
      <c r="QEG1183" s="1582"/>
      <c r="QEH1183" s="1582"/>
      <c r="QEI1183" s="1582"/>
      <c r="QEJ1183" s="1582"/>
      <c r="QEK1183" s="1582"/>
      <c r="QEL1183" s="1582"/>
      <c r="QEM1183" s="1582"/>
      <c r="QEN1183" s="1582"/>
      <c r="QEO1183" s="1582"/>
      <c r="QEP1183" s="1582"/>
      <c r="QEQ1183" s="1582"/>
      <c r="QER1183" s="1582"/>
      <c r="QES1183" s="1582"/>
      <c r="QET1183" s="1582"/>
      <c r="QEU1183" s="1582"/>
      <c r="QEV1183" s="1582"/>
      <c r="QEW1183" s="1582"/>
      <c r="QEX1183" s="1582"/>
      <c r="QEY1183" s="1582"/>
      <c r="QEZ1183" s="1582"/>
      <c r="QFA1183" s="1582"/>
      <c r="QFB1183" s="1582"/>
      <c r="QFC1183" s="1582"/>
      <c r="QFD1183" s="1582"/>
      <c r="QFE1183" s="1582"/>
      <c r="QFF1183" s="1582"/>
      <c r="QFG1183" s="1582"/>
      <c r="QFH1183" s="1582"/>
      <c r="QFI1183" s="1582"/>
      <c r="QFJ1183" s="1582"/>
      <c r="QFK1183" s="1582"/>
      <c r="QFL1183" s="1582"/>
      <c r="QFM1183" s="1582"/>
      <c r="QFN1183" s="1582"/>
      <c r="QFO1183" s="1582"/>
      <c r="QFP1183" s="1582"/>
      <c r="QFQ1183" s="1582"/>
      <c r="QFR1183" s="1582"/>
      <c r="QFS1183" s="1582"/>
      <c r="QFT1183" s="1582"/>
      <c r="QFU1183" s="1582"/>
      <c r="QFV1183" s="1582"/>
      <c r="QFW1183" s="1582"/>
      <c r="QFX1183" s="1582"/>
      <c r="QFY1183" s="1582"/>
      <c r="QFZ1183" s="1582"/>
      <c r="QGA1183" s="1582"/>
      <c r="QGB1183" s="1582"/>
      <c r="QGC1183" s="1582"/>
      <c r="QGD1183" s="1582"/>
      <c r="QGE1183" s="1582"/>
      <c r="QGF1183" s="1582"/>
      <c r="QGG1183" s="1582"/>
      <c r="QGH1183" s="1582"/>
      <c r="QGI1183" s="1582"/>
      <c r="QGJ1183" s="1582"/>
      <c r="QGK1183" s="1582"/>
      <c r="QGL1183" s="1582"/>
      <c r="QGM1183" s="1582"/>
      <c r="QGN1183" s="1582"/>
      <c r="QGO1183" s="1582"/>
      <c r="QGP1183" s="1582"/>
      <c r="QGQ1183" s="1582"/>
      <c r="QGR1183" s="1582"/>
      <c r="QGS1183" s="1582"/>
      <c r="QGT1183" s="1582"/>
      <c r="QGU1183" s="1582"/>
      <c r="QGV1183" s="1582"/>
      <c r="QGW1183" s="1582"/>
      <c r="QGX1183" s="1582"/>
      <c r="QGY1183" s="1582"/>
      <c r="QGZ1183" s="1582"/>
      <c r="QHA1183" s="1582"/>
      <c r="QHB1183" s="1582"/>
      <c r="QHC1183" s="1582"/>
      <c r="QHD1183" s="1582"/>
      <c r="QHE1183" s="1582"/>
      <c r="QHF1183" s="1582"/>
      <c r="QHG1183" s="1582"/>
      <c r="QHH1183" s="1582"/>
      <c r="QHI1183" s="1582"/>
      <c r="QHJ1183" s="1582"/>
      <c r="QHK1183" s="1582"/>
      <c r="QHL1183" s="1582"/>
      <c r="QHM1183" s="1582"/>
      <c r="QHN1183" s="1582"/>
      <c r="QHO1183" s="1582"/>
      <c r="QHP1183" s="1582"/>
      <c r="QHQ1183" s="1582"/>
      <c r="QHR1183" s="1582"/>
      <c r="QHS1183" s="1582"/>
      <c r="QHT1183" s="1582"/>
      <c r="QHU1183" s="1582"/>
      <c r="QHV1183" s="1582"/>
      <c r="QHW1183" s="1582"/>
      <c r="QHX1183" s="1582"/>
      <c r="QHY1183" s="1582"/>
      <c r="QHZ1183" s="1582"/>
      <c r="QIA1183" s="1582"/>
      <c r="QIB1183" s="1582"/>
      <c r="QIC1183" s="1582"/>
      <c r="QID1183" s="1582"/>
      <c r="QIE1183" s="1582"/>
      <c r="QIF1183" s="1582"/>
      <c r="QIG1183" s="1582"/>
      <c r="QIH1183" s="1582"/>
      <c r="QII1183" s="1582"/>
      <c r="QIJ1183" s="1582"/>
      <c r="QIK1183" s="1582"/>
      <c r="QIL1183" s="1582"/>
      <c r="QIM1183" s="1582"/>
      <c r="QIN1183" s="1582"/>
      <c r="QIO1183" s="1582"/>
      <c r="QIP1183" s="1582"/>
      <c r="QIQ1183" s="1582"/>
      <c r="QIR1183" s="1582"/>
      <c r="QIS1183" s="1582"/>
      <c r="QIT1183" s="1582"/>
      <c r="QIU1183" s="1582"/>
      <c r="QIV1183" s="1582"/>
      <c r="QIW1183" s="1582"/>
      <c r="QIX1183" s="1582"/>
      <c r="QIY1183" s="1582"/>
      <c r="QIZ1183" s="1582"/>
      <c r="QJA1183" s="1582"/>
      <c r="QJB1183" s="1582"/>
      <c r="QJC1183" s="1582"/>
      <c r="QJD1183" s="1582"/>
      <c r="QJE1183" s="1582"/>
      <c r="QJF1183" s="1582"/>
      <c r="QJG1183" s="1582"/>
      <c r="QJH1183" s="1582"/>
      <c r="QJI1183" s="1582"/>
      <c r="QJJ1183" s="1582"/>
      <c r="QJK1183" s="1582"/>
      <c r="QJL1183" s="1582"/>
      <c r="QJM1183" s="1582"/>
      <c r="QJN1183" s="1582"/>
      <c r="QJO1183" s="1582"/>
      <c r="QJP1183" s="1582"/>
      <c r="QJQ1183" s="1582"/>
      <c r="QJR1183" s="1582"/>
      <c r="QJS1183" s="1582"/>
      <c r="QJT1183" s="1582"/>
      <c r="QJU1183" s="1582"/>
      <c r="QJV1183" s="1582"/>
      <c r="QJW1183" s="1582"/>
      <c r="QJX1183" s="1582"/>
      <c r="QJY1183" s="1582"/>
      <c r="QJZ1183" s="1582"/>
      <c r="QKA1183" s="1582"/>
      <c r="QKB1183" s="1582"/>
      <c r="QKC1183" s="1582"/>
      <c r="QKD1183" s="1582"/>
      <c r="QKE1183" s="1582"/>
      <c r="QKF1183" s="1582"/>
      <c r="QKG1183" s="1582"/>
      <c r="QKH1183" s="1582"/>
      <c r="QKI1183" s="1582"/>
      <c r="QKJ1183" s="1582"/>
      <c r="QKK1183" s="1582"/>
      <c r="QKL1183" s="1582"/>
      <c r="QKM1183" s="1582"/>
      <c r="QKN1183" s="1582"/>
      <c r="QKO1183" s="1582"/>
      <c r="QKP1183" s="1582"/>
      <c r="QKQ1183" s="1582"/>
      <c r="QKR1183" s="1582"/>
      <c r="QKS1183" s="1582"/>
      <c r="QKT1183" s="1582"/>
      <c r="QKU1183" s="1582"/>
      <c r="QKV1183" s="1582"/>
      <c r="QKW1183" s="1582"/>
      <c r="QKX1183" s="1582"/>
      <c r="QKY1183" s="1582"/>
      <c r="QKZ1183" s="1582"/>
      <c r="QLA1183" s="1582"/>
      <c r="QLB1183" s="1582"/>
      <c r="QLC1183" s="1582"/>
      <c r="QLD1183" s="1582"/>
      <c r="QLE1183" s="1582"/>
      <c r="QLF1183" s="1582"/>
      <c r="QLG1183" s="1582"/>
      <c r="QLH1183" s="1582"/>
      <c r="QLI1183" s="1582"/>
      <c r="QLJ1183" s="1582"/>
      <c r="QLK1183" s="1582"/>
      <c r="QLL1183" s="1582"/>
      <c r="QLM1183" s="1582"/>
      <c r="QLN1183" s="1582"/>
      <c r="QLO1183" s="1582"/>
      <c r="QLP1183" s="1582"/>
      <c r="QLQ1183" s="1582"/>
      <c r="QLR1183" s="1582"/>
      <c r="QLS1183" s="1582"/>
      <c r="QLT1183" s="1582"/>
      <c r="QLU1183" s="1582"/>
      <c r="QLV1183" s="1582"/>
      <c r="QLW1183" s="1582"/>
      <c r="QLX1183" s="1582"/>
      <c r="QLY1183" s="1582"/>
      <c r="QLZ1183" s="1582"/>
      <c r="QMA1183" s="1582"/>
      <c r="QMB1183" s="1582"/>
      <c r="QMC1183" s="1582"/>
      <c r="QMD1183" s="1582"/>
      <c r="QME1183" s="1582"/>
      <c r="QMF1183" s="1582"/>
      <c r="QMG1183" s="1582"/>
      <c r="QMH1183" s="1582"/>
      <c r="QMI1183" s="1582"/>
      <c r="QMJ1183" s="1582"/>
      <c r="QMK1183" s="1582"/>
      <c r="QML1183" s="1582"/>
      <c r="QMM1183" s="1582"/>
      <c r="QMN1183" s="1582"/>
      <c r="QMO1183" s="1582"/>
      <c r="QMP1183" s="1582"/>
      <c r="QMQ1183" s="1582"/>
      <c r="QMR1183" s="1582"/>
      <c r="QMS1183" s="1582"/>
      <c r="QMT1183" s="1582"/>
      <c r="QMU1183" s="1582"/>
      <c r="QMV1183" s="1582"/>
      <c r="QMW1183" s="1582"/>
      <c r="QMX1183" s="1582"/>
      <c r="QMY1183" s="1582"/>
      <c r="QMZ1183" s="1582"/>
      <c r="QNA1183" s="1582"/>
      <c r="QNB1183" s="1582"/>
      <c r="QNC1183" s="1582"/>
      <c r="QND1183" s="1582"/>
      <c r="QNE1183" s="1582"/>
      <c r="QNF1183" s="1582"/>
      <c r="QNG1183" s="1582"/>
      <c r="QNH1183" s="1582"/>
      <c r="QNI1183" s="1582"/>
      <c r="QNJ1183" s="1582"/>
      <c r="QNK1183" s="1582"/>
      <c r="QNL1183" s="1582"/>
      <c r="QNM1183" s="1582"/>
      <c r="QNN1183" s="1582"/>
      <c r="QNO1183" s="1582"/>
      <c r="QNP1183" s="1582"/>
      <c r="QNQ1183" s="1582"/>
      <c r="QNR1183" s="1582"/>
      <c r="QNS1183" s="1582"/>
      <c r="QNT1183" s="1582"/>
      <c r="QNU1183" s="1582"/>
      <c r="QNV1183" s="1582"/>
      <c r="QNW1183" s="1582"/>
      <c r="QNX1183" s="1582"/>
      <c r="QNY1183" s="1582"/>
      <c r="QNZ1183" s="1582"/>
      <c r="QOA1183" s="1582"/>
      <c r="QOB1183" s="1582"/>
      <c r="QOC1183" s="1582"/>
      <c r="QOD1183" s="1582"/>
      <c r="QOE1183" s="1582"/>
      <c r="QOF1183" s="1582"/>
      <c r="QOG1183" s="1582"/>
      <c r="QOH1183" s="1582"/>
      <c r="QOI1183" s="1582"/>
      <c r="QOJ1183" s="1582"/>
      <c r="QOK1183" s="1582"/>
      <c r="QOL1183" s="1582"/>
      <c r="QOM1183" s="1582"/>
      <c r="QON1183" s="1582"/>
      <c r="QOO1183" s="1582"/>
      <c r="QOP1183" s="1582"/>
      <c r="QOQ1183" s="1582"/>
      <c r="QOR1183" s="1582"/>
      <c r="QOS1183" s="1582"/>
      <c r="QOT1183" s="1582"/>
      <c r="QOU1183" s="1582"/>
      <c r="QOV1183" s="1582"/>
      <c r="QOW1183" s="1582"/>
      <c r="QOX1183" s="1582"/>
      <c r="QOY1183" s="1582"/>
      <c r="QOZ1183" s="1582"/>
      <c r="QPA1183" s="1582"/>
      <c r="QPB1183" s="1582"/>
      <c r="QPC1183" s="1582"/>
      <c r="QPD1183" s="1582"/>
      <c r="QPE1183" s="1582"/>
      <c r="QPF1183" s="1582"/>
      <c r="QPG1183" s="1582"/>
      <c r="QPH1183" s="1582"/>
      <c r="QPI1183" s="1582"/>
      <c r="QPJ1183" s="1582"/>
      <c r="QPK1183" s="1582"/>
      <c r="QPL1183" s="1582"/>
      <c r="QPM1183" s="1582"/>
      <c r="QPN1183" s="1582"/>
      <c r="QPO1183" s="1582"/>
      <c r="QPP1183" s="1582"/>
      <c r="QPQ1183" s="1582"/>
      <c r="QPR1183" s="1582"/>
      <c r="QPS1183" s="1582"/>
      <c r="QPT1183" s="1582"/>
      <c r="QPU1183" s="1582"/>
      <c r="QPV1183" s="1582"/>
      <c r="QPW1183" s="1582"/>
      <c r="QPX1183" s="1582"/>
      <c r="QPY1183" s="1582"/>
      <c r="QPZ1183" s="1582"/>
      <c r="QQA1183" s="1582"/>
      <c r="QQB1183" s="1582"/>
      <c r="QQC1183" s="1582"/>
      <c r="QQD1183" s="1582"/>
      <c r="QQE1183" s="1582"/>
      <c r="QQF1183" s="1582"/>
      <c r="QQG1183" s="1582"/>
      <c r="QQH1183" s="1582"/>
      <c r="QQI1183" s="1582"/>
      <c r="QQJ1183" s="1582"/>
      <c r="QQK1183" s="1582"/>
      <c r="QQL1183" s="1582"/>
      <c r="QQM1183" s="1582"/>
      <c r="QQN1183" s="1582"/>
      <c r="QQO1183" s="1582"/>
      <c r="QQP1183" s="1582"/>
      <c r="QQQ1183" s="1582"/>
      <c r="QQR1183" s="1582"/>
      <c r="QQS1183" s="1582"/>
      <c r="QQT1183" s="1582"/>
      <c r="QQU1183" s="1582"/>
      <c r="QQV1183" s="1582"/>
      <c r="QQW1183" s="1582"/>
      <c r="QQX1183" s="1582"/>
      <c r="QQY1183" s="1582"/>
      <c r="QQZ1183" s="1582"/>
      <c r="QRA1183" s="1582"/>
      <c r="QRB1183" s="1582"/>
      <c r="QRC1183" s="1582"/>
      <c r="QRD1183" s="1582"/>
      <c r="QRE1183" s="1582"/>
      <c r="QRF1183" s="1582"/>
      <c r="QRG1183" s="1582"/>
      <c r="QRH1183" s="1582"/>
      <c r="QRI1183" s="1582"/>
      <c r="QRJ1183" s="1582"/>
      <c r="QRK1183" s="1582"/>
      <c r="QRL1183" s="1582"/>
      <c r="QRM1183" s="1582"/>
      <c r="QRN1183" s="1582"/>
      <c r="QRO1183" s="1582"/>
      <c r="QRP1183" s="1582"/>
      <c r="QRQ1183" s="1582"/>
      <c r="QRR1183" s="1582"/>
      <c r="QRS1183" s="1582"/>
      <c r="QRT1183" s="1582"/>
      <c r="QRU1183" s="1582"/>
      <c r="QRV1183" s="1582"/>
      <c r="QRW1183" s="1582"/>
      <c r="QRX1183" s="1582"/>
      <c r="QRY1183" s="1582"/>
      <c r="QRZ1183" s="1582"/>
      <c r="QSA1183" s="1582"/>
      <c r="QSB1183" s="1582"/>
      <c r="QSC1183" s="1582"/>
      <c r="QSD1183" s="1582"/>
      <c r="QSE1183" s="1582"/>
      <c r="QSF1183" s="1582"/>
      <c r="QSG1183" s="1582"/>
      <c r="QSH1183" s="1582"/>
      <c r="QSI1183" s="1582"/>
      <c r="QSJ1183" s="1582"/>
      <c r="QSK1183" s="1582"/>
      <c r="QSL1183" s="1582"/>
      <c r="QSM1183" s="1582"/>
      <c r="QSN1183" s="1582"/>
      <c r="QSO1183" s="1582"/>
      <c r="QSP1183" s="1582"/>
      <c r="QSQ1183" s="1582"/>
      <c r="QSR1183" s="1582"/>
      <c r="QSS1183" s="1582"/>
      <c r="QST1183" s="1582"/>
      <c r="QSU1183" s="1582"/>
      <c r="QSV1183" s="1582"/>
      <c r="QSW1183" s="1582"/>
      <c r="QSX1183" s="1582"/>
      <c r="QSY1183" s="1582"/>
      <c r="QSZ1183" s="1582"/>
      <c r="QTA1183" s="1582"/>
      <c r="QTB1183" s="1582"/>
      <c r="QTC1183" s="1582"/>
      <c r="QTD1183" s="1582"/>
      <c r="QTE1183" s="1582"/>
      <c r="QTF1183" s="1582"/>
      <c r="QTG1183" s="1582"/>
      <c r="QTH1183" s="1582"/>
      <c r="QTI1183" s="1582"/>
      <c r="QTJ1183" s="1582"/>
      <c r="QTK1183" s="1582"/>
      <c r="QTL1183" s="1582"/>
      <c r="QTM1183" s="1582"/>
      <c r="QTN1183" s="1582"/>
      <c r="QTO1183" s="1582"/>
      <c r="QTP1183" s="1582"/>
      <c r="QTQ1183" s="1582"/>
      <c r="QTR1183" s="1582"/>
      <c r="QTS1183" s="1582"/>
      <c r="QTT1183" s="1582"/>
      <c r="QTU1183" s="1582"/>
      <c r="QTV1183" s="1582"/>
      <c r="QTW1183" s="1582"/>
      <c r="QTX1183" s="1582"/>
      <c r="QTY1183" s="1582"/>
      <c r="QTZ1183" s="1582"/>
      <c r="QUA1183" s="1582"/>
      <c r="QUB1183" s="1582"/>
      <c r="QUC1183" s="1582"/>
      <c r="QUD1183" s="1582"/>
      <c r="QUE1183" s="1582"/>
      <c r="QUF1183" s="1582"/>
      <c r="QUG1183" s="1582"/>
      <c r="QUH1183" s="1582"/>
      <c r="QUI1183" s="1582"/>
      <c r="QUJ1183" s="1582"/>
      <c r="QUK1183" s="1582"/>
      <c r="QUL1183" s="1582"/>
      <c r="QUM1183" s="1582"/>
      <c r="QUN1183" s="1582"/>
      <c r="QUO1183" s="1582"/>
      <c r="QUP1183" s="1582"/>
      <c r="QUQ1183" s="1582"/>
      <c r="QUR1183" s="1582"/>
      <c r="QUS1183" s="1582"/>
      <c r="QUT1183" s="1582"/>
      <c r="QUU1183" s="1582"/>
      <c r="QUV1183" s="1582"/>
      <c r="QUW1183" s="1582"/>
      <c r="QUX1183" s="1582"/>
      <c r="QUY1183" s="1582"/>
      <c r="QUZ1183" s="1582"/>
      <c r="QVA1183" s="1582"/>
      <c r="QVB1183" s="1582"/>
      <c r="QVC1183" s="1582"/>
      <c r="QVD1183" s="1582"/>
      <c r="QVE1183" s="1582"/>
      <c r="QVF1183" s="1582"/>
      <c r="QVG1183" s="1582"/>
      <c r="QVH1183" s="1582"/>
      <c r="QVI1183" s="1582"/>
      <c r="QVJ1183" s="1582"/>
      <c r="QVK1183" s="1582"/>
      <c r="QVL1183" s="1582"/>
      <c r="QVM1183" s="1582"/>
      <c r="QVN1183" s="1582"/>
      <c r="QVO1183" s="1582"/>
      <c r="QVP1183" s="1582"/>
      <c r="QVQ1183" s="1582"/>
      <c r="QVR1183" s="1582"/>
      <c r="QVS1183" s="1582"/>
      <c r="QVT1183" s="1582"/>
      <c r="QVU1183" s="1582"/>
      <c r="QVV1183" s="1582"/>
      <c r="QVW1183" s="1582"/>
      <c r="QVX1183" s="1582"/>
      <c r="QVY1183" s="1582"/>
      <c r="QVZ1183" s="1582"/>
      <c r="QWA1183" s="1582"/>
      <c r="QWB1183" s="1582"/>
      <c r="QWC1183" s="1582"/>
      <c r="QWD1183" s="1582"/>
      <c r="QWE1183" s="1582"/>
      <c r="QWF1183" s="1582"/>
      <c r="QWG1183" s="1582"/>
      <c r="QWH1183" s="1582"/>
      <c r="QWI1183" s="1582"/>
      <c r="QWJ1183" s="1582"/>
      <c r="QWK1183" s="1582"/>
      <c r="QWL1183" s="1582"/>
      <c r="QWM1183" s="1582"/>
      <c r="QWN1183" s="1582"/>
      <c r="QWO1183" s="1582"/>
      <c r="QWP1183" s="1582"/>
      <c r="QWQ1183" s="1582"/>
      <c r="QWR1183" s="1582"/>
      <c r="QWS1183" s="1582"/>
      <c r="QWT1183" s="1582"/>
      <c r="QWU1183" s="1582"/>
      <c r="QWV1183" s="1582"/>
      <c r="QWW1183" s="1582"/>
      <c r="QWX1183" s="1582"/>
      <c r="QWY1183" s="1582"/>
      <c r="QWZ1183" s="1582"/>
      <c r="QXA1183" s="1582"/>
      <c r="QXB1183" s="1582"/>
      <c r="QXC1183" s="1582"/>
      <c r="QXD1183" s="1582"/>
      <c r="QXE1183" s="1582"/>
      <c r="QXF1183" s="1582"/>
      <c r="QXG1183" s="1582"/>
      <c r="QXH1183" s="1582"/>
      <c r="QXI1183" s="1582"/>
      <c r="QXJ1183" s="1582"/>
      <c r="QXK1183" s="1582"/>
      <c r="QXL1183" s="1582"/>
      <c r="QXM1183" s="1582"/>
      <c r="QXN1183" s="1582"/>
      <c r="QXO1183" s="1582"/>
      <c r="QXP1183" s="1582"/>
      <c r="QXQ1183" s="1582"/>
      <c r="QXR1183" s="1582"/>
      <c r="QXS1183" s="1582"/>
      <c r="QXT1183" s="1582"/>
      <c r="QXU1183" s="1582"/>
      <c r="QXV1183" s="1582"/>
      <c r="QXW1183" s="1582"/>
      <c r="QXX1183" s="1582"/>
      <c r="QXY1183" s="1582"/>
      <c r="QXZ1183" s="1582"/>
      <c r="QYA1183" s="1582"/>
      <c r="QYB1183" s="1582"/>
      <c r="QYC1183" s="1582"/>
      <c r="QYD1183" s="1582"/>
      <c r="QYE1183" s="1582"/>
      <c r="QYF1183" s="1582"/>
      <c r="QYG1183" s="1582"/>
      <c r="QYH1183" s="1582"/>
      <c r="QYI1183" s="1582"/>
      <c r="QYJ1183" s="1582"/>
      <c r="QYK1183" s="1582"/>
      <c r="QYL1183" s="1582"/>
      <c r="QYM1183" s="1582"/>
      <c r="QYN1183" s="1582"/>
      <c r="QYO1183" s="1582"/>
      <c r="QYP1183" s="1582"/>
      <c r="QYQ1183" s="1582"/>
      <c r="QYR1183" s="1582"/>
      <c r="QYS1183" s="1582"/>
      <c r="QYT1183" s="1582"/>
      <c r="QYU1183" s="1582"/>
      <c r="QYV1183" s="1582"/>
      <c r="QYW1183" s="1582"/>
      <c r="QYX1183" s="1582"/>
      <c r="QYY1183" s="1582"/>
      <c r="QYZ1183" s="1582"/>
      <c r="QZA1183" s="1582"/>
      <c r="QZB1183" s="1582"/>
      <c r="QZC1183" s="1582"/>
      <c r="QZD1183" s="1582"/>
      <c r="QZE1183" s="1582"/>
      <c r="QZF1183" s="1582"/>
      <c r="QZG1183" s="1582"/>
      <c r="QZH1183" s="1582"/>
      <c r="QZI1183" s="1582"/>
      <c r="QZJ1183" s="1582"/>
      <c r="QZK1183" s="1582"/>
      <c r="QZL1183" s="1582"/>
      <c r="QZM1183" s="1582"/>
      <c r="QZN1183" s="1582"/>
      <c r="QZO1183" s="1582"/>
      <c r="QZP1183" s="1582"/>
      <c r="QZQ1183" s="1582"/>
      <c r="QZR1183" s="1582"/>
      <c r="QZS1183" s="1582"/>
      <c r="QZT1183" s="1582"/>
      <c r="QZU1183" s="1582"/>
      <c r="QZV1183" s="1582"/>
      <c r="QZW1183" s="1582"/>
      <c r="QZX1183" s="1582"/>
      <c r="QZY1183" s="1582"/>
      <c r="QZZ1183" s="1582"/>
      <c r="RAA1183" s="1582"/>
      <c r="RAB1183" s="1582"/>
      <c r="RAC1183" s="1582"/>
      <c r="RAD1183" s="1582"/>
      <c r="RAE1183" s="1582"/>
      <c r="RAF1183" s="1582"/>
      <c r="RAG1183" s="1582"/>
      <c r="RAH1183" s="1582"/>
      <c r="RAI1183" s="1582"/>
      <c r="RAJ1183" s="1582"/>
      <c r="RAK1183" s="1582"/>
      <c r="RAL1183" s="1582"/>
      <c r="RAM1183" s="1582"/>
      <c r="RAN1183" s="1582"/>
      <c r="RAO1183" s="1582"/>
      <c r="RAP1183" s="1582"/>
      <c r="RAQ1183" s="1582"/>
      <c r="RAR1183" s="1582"/>
      <c r="RAS1183" s="1582"/>
      <c r="RAT1183" s="1582"/>
      <c r="RAU1183" s="1582"/>
      <c r="RAV1183" s="1582"/>
      <c r="RAW1183" s="1582"/>
      <c r="RAX1183" s="1582"/>
      <c r="RAY1183" s="1582"/>
      <c r="RAZ1183" s="1582"/>
      <c r="RBA1183" s="1582"/>
      <c r="RBB1183" s="1582"/>
      <c r="RBC1183" s="1582"/>
      <c r="RBD1183" s="1582"/>
      <c r="RBE1183" s="1582"/>
      <c r="RBF1183" s="1582"/>
      <c r="RBG1183" s="1582"/>
      <c r="RBH1183" s="1582"/>
      <c r="RBI1183" s="1582"/>
      <c r="RBJ1183" s="1582"/>
      <c r="RBK1183" s="1582"/>
      <c r="RBL1183" s="1582"/>
      <c r="RBM1183" s="1582"/>
      <c r="RBN1183" s="1582"/>
      <c r="RBO1183" s="1582"/>
      <c r="RBP1183" s="1582"/>
      <c r="RBQ1183" s="1582"/>
      <c r="RBR1183" s="1582"/>
      <c r="RBS1183" s="1582"/>
      <c r="RBT1183" s="1582"/>
      <c r="RBU1183" s="1582"/>
      <c r="RBV1183" s="1582"/>
      <c r="RBW1183" s="1582"/>
      <c r="RBX1183" s="1582"/>
      <c r="RBY1183" s="1582"/>
      <c r="RBZ1183" s="1582"/>
      <c r="RCA1183" s="1582"/>
      <c r="RCB1183" s="1582"/>
      <c r="RCC1183" s="1582"/>
      <c r="RCD1183" s="1582"/>
      <c r="RCE1183" s="1582"/>
      <c r="RCF1183" s="1582"/>
      <c r="RCG1183" s="1582"/>
      <c r="RCH1183" s="1582"/>
      <c r="RCI1183" s="1582"/>
      <c r="RCJ1183" s="1582"/>
      <c r="RCK1183" s="1582"/>
      <c r="RCL1183" s="1582"/>
      <c r="RCM1183" s="1582"/>
      <c r="RCN1183" s="1582"/>
      <c r="RCO1183" s="1582"/>
      <c r="RCP1183" s="1582"/>
      <c r="RCQ1183" s="1582"/>
      <c r="RCR1183" s="1582"/>
      <c r="RCS1183" s="1582"/>
      <c r="RCT1183" s="1582"/>
      <c r="RCU1183" s="1582"/>
      <c r="RCV1183" s="1582"/>
      <c r="RCW1183" s="1582"/>
      <c r="RCX1183" s="1582"/>
      <c r="RCY1183" s="1582"/>
      <c r="RCZ1183" s="1582"/>
      <c r="RDA1183" s="1582"/>
      <c r="RDB1183" s="1582"/>
      <c r="RDC1183" s="1582"/>
      <c r="RDD1183" s="1582"/>
      <c r="RDE1183" s="1582"/>
      <c r="RDF1183" s="1582"/>
      <c r="RDG1183" s="1582"/>
      <c r="RDH1183" s="1582"/>
      <c r="RDI1183" s="1582"/>
      <c r="RDJ1183" s="1582"/>
      <c r="RDK1183" s="1582"/>
      <c r="RDL1183" s="1582"/>
      <c r="RDM1183" s="1582"/>
      <c r="RDN1183" s="1582"/>
      <c r="RDO1183" s="1582"/>
      <c r="RDP1183" s="1582"/>
      <c r="RDQ1183" s="1582"/>
      <c r="RDR1183" s="1582"/>
      <c r="RDS1183" s="1582"/>
      <c r="RDT1183" s="1582"/>
      <c r="RDU1183" s="1582"/>
      <c r="RDV1183" s="1582"/>
      <c r="RDW1183" s="1582"/>
      <c r="RDX1183" s="1582"/>
      <c r="RDY1183" s="1582"/>
      <c r="RDZ1183" s="1582"/>
      <c r="REA1183" s="1582"/>
      <c r="REB1183" s="1582"/>
      <c r="REC1183" s="1582"/>
      <c r="RED1183" s="1582"/>
      <c r="REE1183" s="1582"/>
      <c r="REF1183" s="1582"/>
      <c r="REG1183" s="1582"/>
      <c r="REH1183" s="1582"/>
      <c r="REI1183" s="1582"/>
      <c r="REJ1183" s="1582"/>
      <c r="REK1183" s="1582"/>
      <c r="REL1183" s="1582"/>
      <c r="REM1183" s="1582"/>
      <c r="REN1183" s="1582"/>
      <c r="REO1183" s="1582"/>
      <c r="REP1183" s="1582"/>
      <c r="REQ1183" s="1582"/>
      <c r="RER1183" s="1582"/>
      <c r="RES1183" s="1582"/>
      <c r="RET1183" s="1582"/>
      <c r="REU1183" s="1582"/>
      <c r="REV1183" s="1582"/>
      <c r="REW1183" s="1582"/>
      <c r="REX1183" s="1582"/>
      <c r="REY1183" s="1582"/>
      <c r="REZ1183" s="1582"/>
      <c r="RFA1183" s="1582"/>
      <c r="RFB1183" s="1582"/>
      <c r="RFC1183" s="1582"/>
      <c r="RFD1183" s="1582"/>
      <c r="RFE1183" s="1582"/>
      <c r="RFF1183" s="1582"/>
      <c r="RFG1183" s="1582"/>
      <c r="RFH1183" s="1582"/>
      <c r="RFI1183" s="1582"/>
      <c r="RFJ1183" s="1582"/>
      <c r="RFK1183" s="1582"/>
      <c r="RFL1183" s="1582"/>
      <c r="RFM1183" s="1582"/>
      <c r="RFN1183" s="1582"/>
      <c r="RFO1183" s="1582"/>
      <c r="RFP1183" s="1582"/>
      <c r="RFQ1183" s="1582"/>
      <c r="RFR1183" s="1582"/>
      <c r="RFS1183" s="1582"/>
      <c r="RFT1183" s="1582"/>
      <c r="RFU1183" s="1582"/>
      <c r="RFV1183" s="1582"/>
      <c r="RFW1183" s="1582"/>
      <c r="RFX1183" s="1582"/>
      <c r="RFY1183" s="1582"/>
      <c r="RFZ1183" s="1582"/>
      <c r="RGA1183" s="1582"/>
      <c r="RGB1183" s="1582"/>
      <c r="RGC1183" s="1582"/>
      <c r="RGD1183" s="1582"/>
      <c r="RGE1183" s="1582"/>
      <c r="RGF1183" s="1582"/>
      <c r="RGG1183" s="1582"/>
      <c r="RGH1183" s="1582"/>
      <c r="RGI1183" s="1582"/>
      <c r="RGJ1183" s="1582"/>
      <c r="RGK1183" s="1582"/>
      <c r="RGL1183" s="1582"/>
      <c r="RGM1183" s="1582"/>
      <c r="RGN1183" s="1582"/>
      <c r="RGO1183" s="1582"/>
      <c r="RGP1183" s="1582"/>
      <c r="RGQ1183" s="1582"/>
      <c r="RGR1183" s="1582"/>
      <c r="RGS1183" s="1582"/>
      <c r="RGT1183" s="1582"/>
      <c r="RGU1183" s="1582"/>
      <c r="RGV1183" s="1582"/>
      <c r="RGW1183" s="1582"/>
      <c r="RGX1183" s="1582"/>
      <c r="RGY1183" s="1582"/>
      <c r="RGZ1183" s="1582"/>
      <c r="RHA1183" s="1582"/>
      <c r="RHB1183" s="1582"/>
      <c r="RHC1183" s="1582"/>
      <c r="RHD1183" s="1582"/>
      <c r="RHE1183" s="1582"/>
      <c r="RHF1183" s="1582"/>
      <c r="RHG1183" s="1582"/>
      <c r="RHH1183" s="1582"/>
      <c r="RHI1183" s="1582"/>
      <c r="RHJ1183" s="1582"/>
      <c r="RHK1183" s="1582"/>
      <c r="RHL1183" s="1582"/>
      <c r="RHM1183" s="1582"/>
      <c r="RHN1183" s="1582"/>
      <c r="RHO1183" s="1582"/>
      <c r="RHP1183" s="1582"/>
      <c r="RHQ1183" s="1582"/>
      <c r="RHR1183" s="1582"/>
      <c r="RHS1183" s="1582"/>
      <c r="RHT1183" s="1582"/>
      <c r="RHU1183" s="1582"/>
      <c r="RHV1183" s="1582"/>
      <c r="RHW1183" s="1582"/>
      <c r="RHX1183" s="1582"/>
      <c r="RHY1183" s="1582"/>
      <c r="RHZ1183" s="1582"/>
      <c r="RIA1183" s="1582"/>
      <c r="RIB1183" s="1582"/>
      <c r="RIC1183" s="1582"/>
      <c r="RID1183" s="1582"/>
      <c r="RIE1183" s="1582"/>
      <c r="RIF1183" s="1582"/>
      <c r="RIG1183" s="1582"/>
      <c r="RIH1183" s="1582"/>
      <c r="RII1183" s="1582"/>
      <c r="RIJ1183" s="1582"/>
      <c r="RIK1183" s="1582"/>
      <c r="RIL1183" s="1582"/>
      <c r="RIM1183" s="1582"/>
      <c r="RIN1183" s="1582"/>
      <c r="RIO1183" s="1582"/>
      <c r="RIP1183" s="1582"/>
      <c r="RIQ1183" s="1582"/>
      <c r="RIR1183" s="1582"/>
      <c r="RIS1183" s="1582"/>
      <c r="RIT1183" s="1582"/>
      <c r="RIU1183" s="1582"/>
      <c r="RIV1183" s="1582"/>
      <c r="RIW1183" s="1582"/>
      <c r="RIX1183" s="1582"/>
      <c r="RIY1183" s="1582"/>
      <c r="RIZ1183" s="1582"/>
      <c r="RJA1183" s="1582"/>
      <c r="RJB1183" s="1582"/>
      <c r="RJC1183" s="1582"/>
      <c r="RJD1183" s="1582"/>
      <c r="RJE1183" s="1582"/>
      <c r="RJF1183" s="1582"/>
      <c r="RJG1183" s="1582"/>
      <c r="RJH1183" s="1582"/>
      <c r="RJI1183" s="1582"/>
      <c r="RJJ1183" s="1582"/>
      <c r="RJK1183" s="1582"/>
      <c r="RJL1183" s="1582"/>
      <c r="RJM1183" s="1582"/>
      <c r="RJN1183" s="1582"/>
      <c r="RJO1183" s="1582"/>
      <c r="RJP1183" s="1582"/>
      <c r="RJQ1183" s="1582"/>
      <c r="RJR1183" s="1582"/>
      <c r="RJS1183" s="1582"/>
      <c r="RJT1183" s="1582"/>
      <c r="RJU1183" s="1582"/>
      <c r="RJV1183" s="1582"/>
      <c r="RJW1183" s="1582"/>
      <c r="RJX1183" s="1582"/>
      <c r="RJY1183" s="1582"/>
      <c r="RJZ1183" s="1582"/>
      <c r="RKA1183" s="1582"/>
      <c r="RKB1183" s="1582"/>
      <c r="RKC1183" s="1582"/>
      <c r="RKD1183" s="1582"/>
      <c r="RKE1183" s="1582"/>
      <c r="RKF1183" s="1582"/>
      <c r="RKG1183" s="1582"/>
      <c r="RKH1183" s="1582"/>
      <c r="RKI1183" s="1582"/>
      <c r="RKJ1183" s="1582"/>
      <c r="RKK1183" s="1582"/>
      <c r="RKL1183" s="1582"/>
      <c r="RKM1183" s="1582"/>
      <c r="RKN1183" s="1582"/>
      <c r="RKO1183" s="1582"/>
      <c r="RKP1183" s="1582"/>
      <c r="RKQ1183" s="1582"/>
      <c r="RKR1183" s="1582"/>
      <c r="RKS1183" s="1582"/>
      <c r="RKT1183" s="1582"/>
      <c r="RKU1183" s="1582"/>
      <c r="RKV1183" s="1582"/>
      <c r="RKW1183" s="1582"/>
      <c r="RKX1183" s="1582"/>
      <c r="RKY1183" s="1582"/>
      <c r="RKZ1183" s="1582"/>
      <c r="RLA1183" s="1582"/>
      <c r="RLB1183" s="1582"/>
      <c r="RLC1183" s="1582"/>
      <c r="RLD1183" s="1582"/>
      <c r="RLE1183" s="1582"/>
      <c r="RLF1183" s="1582"/>
      <c r="RLG1183" s="1582"/>
      <c r="RLH1183" s="1582"/>
      <c r="RLI1183" s="1582"/>
      <c r="RLJ1183" s="1582"/>
      <c r="RLK1183" s="1582"/>
      <c r="RLL1183" s="1582"/>
      <c r="RLM1183" s="1582"/>
      <c r="RLN1183" s="1582"/>
      <c r="RLO1183" s="1582"/>
      <c r="RLP1183" s="1582"/>
      <c r="RLQ1183" s="1582"/>
      <c r="RLR1183" s="1582"/>
      <c r="RLS1183" s="1582"/>
      <c r="RLT1183" s="1582"/>
      <c r="RLU1183" s="1582"/>
      <c r="RLV1183" s="1582"/>
      <c r="RLW1183" s="1582"/>
      <c r="RLX1183" s="1582"/>
      <c r="RLY1183" s="1582"/>
      <c r="RLZ1183" s="1582"/>
      <c r="RMA1183" s="1582"/>
      <c r="RMB1183" s="1582"/>
      <c r="RMC1183" s="1582"/>
      <c r="RMD1183" s="1582"/>
      <c r="RME1183" s="1582"/>
      <c r="RMF1183" s="1582"/>
      <c r="RMG1183" s="1582"/>
      <c r="RMH1183" s="1582"/>
      <c r="RMI1183" s="1582"/>
      <c r="RMJ1183" s="1582"/>
      <c r="RMK1183" s="1582"/>
      <c r="RML1183" s="1582"/>
      <c r="RMM1183" s="1582"/>
      <c r="RMN1183" s="1582"/>
      <c r="RMO1183" s="1582"/>
      <c r="RMP1183" s="1582"/>
      <c r="RMQ1183" s="1582"/>
      <c r="RMR1183" s="1582"/>
      <c r="RMS1183" s="1582"/>
      <c r="RMT1183" s="1582"/>
      <c r="RMU1183" s="1582"/>
      <c r="RMV1183" s="1582"/>
      <c r="RMW1183" s="1582"/>
      <c r="RMX1183" s="1582"/>
      <c r="RMY1183" s="1582"/>
      <c r="RMZ1183" s="1582"/>
      <c r="RNA1183" s="1582"/>
      <c r="RNB1183" s="1582"/>
      <c r="RNC1183" s="1582"/>
      <c r="RND1183" s="1582"/>
      <c r="RNE1183" s="1582"/>
      <c r="RNF1183" s="1582"/>
      <c r="RNG1183" s="1582"/>
      <c r="RNH1183" s="1582"/>
      <c r="RNI1183" s="1582"/>
      <c r="RNJ1183" s="1582"/>
      <c r="RNK1183" s="1582"/>
      <c r="RNL1183" s="1582"/>
      <c r="RNM1183" s="1582"/>
      <c r="RNN1183" s="1582"/>
      <c r="RNO1183" s="1582"/>
      <c r="RNP1183" s="1582"/>
      <c r="RNQ1183" s="1582"/>
      <c r="RNR1183" s="1582"/>
      <c r="RNS1183" s="1582"/>
      <c r="RNT1183" s="1582"/>
      <c r="RNU1183" s="1582"/>
      <c r="RNV1183" s="1582"/>
      <c r="RNW1183" s="1582"/>
      <c r="RNX1183" s="1582"/>
      <c r="RNY1183" s="1582"/>
      <c r="RNZ1183" s="1582"/>
      <c r="ROA1183" s="1582"/>
      <c r="ROB1183" s="1582"/>
      <c r="ROC1183" s="1582"/>
      <c r="ROD1183" s="1582"/>
      <c r="ROE1183" s="1582"/>
      <c r="ROF1183" s="1582"/>
      <c r="ROG1183" s="1582"/>
      <c r="ROH1183" s="1582"/>
      <c r="ROI1183" s="1582"/>
      <c r="ROJ1183" s="1582"/>
      <c r="ROK1183" s="1582"/>
      <c r="ROL1183" s="1582"/>
      <c r="ROM1183" s="1582"/>
      <c r="RON1183" s="1582"/>
      <c r="ROO1183" s="1582"/>
      <c r="ROP1183" s="1582"/>
      <c r="ROQ1183" s="1582"/>
      <c r="ROR1183" s="1582"/>
      <c r="ROS1183" s="1582"/>
      <c r="ROT1183" s="1582"/>
      <c r="ROU1183" s="1582"/>
      <c r="ROV1183" s="1582"/>
      <c r="ROW1183" s="1582"/>
      <c r="ROX1183" s="1582"/>
      <c r="ROY1183" s="1582"/>
      <c r="ROZ1183" s="1582"/>
      <c r="RPA1183" s="1582"/>
      <c r="RPB1183" s="1582"/>
      <c r="RPC1183" s="1582"/>
      <c r="RPD1183" s="1582"/>
      <c r="RPE1183" s="1582"/>
      <c r="RPF1183" s="1582"/>
      <c r="RPG1183" s="1582"/>
      <c r="RPH1183" s="1582"/>
      <c r="RPI1183" s="1582"/>
      <c r="RPJ1183" s="1582"/>
      <c r="RPK1183" s="1582"/>
      <c r="RPL1183" s="1582"/>
      <c r="RPM1183" s="1582"/>
      <c r="RPN1183" s="1582"/>
      <c r="RPO1183" s="1582"/>
      <c r="RPP1183" s="1582"/>
      <c r="RPQ1183" s="1582"/>
      <c r="RPR1183" s="1582"/>
      <c r="RPS1183" s="1582"/>
      <c r="RPT1183" s="1582"/>
      <c r="RPU1183" s="1582"/>
      <c r="RPV1183" s="1582"/>
      <c r="RPW1183" s="1582"/>
      <c r="RPX1183" s="1582"/>
      <c r="RPY1183" s="1582"/>
      <c r="RPZ1183" s="1582"/>
      <c r="RQA1183" s="1582"/>
      <c r="RQB1183" s="1582"/>
      <c r="RQC1183" s="1582"/>
      <c r="RQD1183" s="1582"/>
      <c r="RQE1183" s="1582"/>
      <c r="RQF1183" s="1582"/>
      <c r="RQG1183" s="1582"/>
      <c r="RQH1183" s="1582"/>
      <c r="RQI1183" s="1582"/>
      <c r="RQJ1183" s="1582"/>
      <c r="RQK1183" s="1582"/>
      <c r="RQL1183" s="1582"/>
      <c r="RQM1183" s="1582"/>
      <c r="RQN1183" s="1582"/>
      <c r="RQO1183" s="1582"/>
      <c r="RQP1183" s="1582"/>
      <c r="RQQ1183" s="1582"/>
      <c r="RQR1183" s="1582"/>
      <c r="RQS1183" s="1582"/>
      <c r="RQT1183" s="1582"/>
      <c r="RQU1183" s="1582"/>
      <c r="RQV1183" s="1582"/>
      <c r="RQW1183" s="1582"/>
      <c r="RQX1183" s="1582"/>
      <c r="RQY1183" s="1582"/>
      <c r="RQZ1183" s="1582"/>
      <c r="RRA1183" s="1582"/>
      <c r="RRB1183" s="1582"/>
      <c r="RRC1183" s="1582"/>
      <c r="RRD1183" s="1582"/>
      <c r="RRE1183" s="1582"/>
      <c r="RRF1183" s="1582"/>
      <c r="RRG1183" s="1582"/>
      <c r="RRH1183" s="1582"/>
      <c r="RRI1183" s="1582"/>
      <c r="RRJ1183" s="1582"/>
      <c r="RRK1183" s="1582"/>
      <c r="RRL1183" s="1582"/>
      <c r="RRM1183" s="1582"/>
      <c r="RRN1183" s="1582"/>
      <c r="RRO1183" s="1582"/>
      <c r="RRP1183" s="1582"/>
      <c r="RRQ1183" s="1582"/>
      <c r="RRR1183" s="1582"/>
      <c r="RRS1183" s="1582"/>
      <c r="RRT1183" s="1582"/>
      <c r="RRU1183" s="1582"/>
      <c r="RRV1183" s="1582"/>
      <c r="RRW1183" s="1582"/>
      <c r="RRX1183" s="1582"/>
      <c r="RRY1183" s="1582"/>
      <c r="RRZ1183" s="1582"/>
      <c r="RSA1183" s="1582"/>
      <c r="RSB1183" s="1582"/>
      <c r="RSC1183" s="1582"/>
      <c r="RSD1183" s="1582"/>
      <c r="RSE1183" s="1582"/>
      <c r="RSF1183" s="1582"/>
      <c r="RSG1183" s="1582"/>
      <c r="RSH1183" s="1582"/>
      <c r="RSI1183" s="1582"/>
      <c r="RSJ1183" s="1582"/>
      <c r="RSK1183" s="1582"/>
      <c r="RSL1183" s="1582"/>
      <c r="RSM1183" s="1582"/>
      <c r="RSN1183" s="1582"/>
      <c r="RSO1183" s="1582"/>
      <c r="RSP1183" s="1582"/>
      <c r="RSQ1183" s="1582"/>
      <c r="RSR1183" s="1582"/>
      <c r="RSS1183" s="1582"/>
      <c r="RST1183" s="1582"/>
      <c r="RSU1183" s="1582"/>
      <c r="RSV1183" s="1582"/>
      <c r="RSW1183" s="1582"/>
      <c r="RSX1183" s="1582"/>
      <c r="RSY1183" s="1582"/>
      <c r="RSZ1183" s="1582"/>
      <c r="RTA1183" s="1582"/>
      <c r="RTB1183" s="1582"/>
      <c r="RTC1183" s="1582"/>
      <c r="RTD1183" s="1582"/>
      <c r="RTE1183" s="1582"/>
      <c r="RTF1183" s="1582"/>
      <c r="RTG1183" s="1582"/>
      <c r="RTH1183" s="1582"/>
      <c r="RTI1183" s="1582"/>
      <c r="RTJ1183" s="1582"/>
      <c r="RTK1183" s="1582"/>
      <c r="RTL1183" s="1582"/>
      <c r="RTM1183" s="1582"/>
      <c r="RTN1183" s="1582"/>
      <c r="RTO1183" s="1582"/>
      <c r="RTP1183" s="1582"/>
      <c r="RTQ1183" s="1582"/>
      <c r="RTR1183" s="1582"/>
      <c r="RTS1183" s="1582"/>
      <c r="RTT1183" s="1582"/>
      <c r="RTU1183" s="1582"/>
      <c r="RTV1183" s="1582"/>
      <c r="RTW1183" s="1582"/>
      <c r="RTX1183" s="1582"/>
      <c r="RTY1183" s="1582"/>
      <c r="RTZ1183" s="1582"/>
      <c r="RUA1183" s="1582"/>
      <c r="RUB1183" s="1582"/>
      <c r="RUC1183" s="1582"/>
      <c r="RUD1183" s="1582"/>
      <c r="RUE1183" s="1582"/>
      <c r="RUF1183" s="1582"/>
      <c r="RUG1183" s="1582"/>
      <c r="RUH1183" s="1582"/>
      <c r="RUI1183" s="1582"/>
      <c r="RUJ1183" s="1582"/>
      <c r="RUK1183" s="1582"/>
      <c r="RUL1183" s="1582"/>
      <c r="RUM1183" s="1582"/>
      <c r="RUN1183" s="1582"/>
      <c r="RUO1183" s="1582"/>
      <c r="RUP1183" s="1582"/>
      <c r="RUQ1183" s="1582"/>
      <c r="RUR1183" s="1582"/>
      <c r="RUS1183" s="1582"/>
      <c r="RUT1183" s="1582"/>
      <c r="RUU1183" s="1582"/>
      <c r="RUV1183" s="1582"/>
      <c r="RUW1183" s="1582"/>
      <c r="RUX1183" s="1582"/>
      <c r="RUY1183" s="1582"/>
      <c r="RUZ1183" s="1582"/>
      <c r="RVA1183" s="1582"/>
      <c r="RVB1183" s="1582"/>
      <c r="RVC1183" s="1582"/>
      <c r="RVD1183" s="1582"/>
      <c r="RVE1183" s="1582"/>
      <c r="RVF1183" s="1582"/>
      <c r="RVG1183" s="1582"/>
      <c r="RVH1183" s="1582"/>
      <c r="RVI1183" s="1582"/>
      <c r="RVJ1183" s="1582"/>
      <c r="RVK1183" s="1582"/>
      <c r="RVL1183" s="1582"/>
      <c r="RVM1183" s="1582"/>
      <c r="RVN1183" s="1582"/>
      <c r="RVO1183" s="1582"/>
      <c r="RVP1183" s="1582"/>
      <c r="RVQ1183" s="1582"/>
      <c r="RVR1183" s="1582"/>
      <c r="RVS1183" s="1582"/>
      <c r="RVT1183" s="1582"/>
      <c r="RVU1183" s="1582"/>
      <c r="RVV1183" s="1582"/>
      <c r="RVW1183" s="1582"/>
      <c r="RVX1183" s="1582"/>
      <c r="RVY1183" s="1582"/>
      <c r="RVZ1183" s="1582"/>
      <c r="RWA1183" s="1582"/>
      <c r="RWB1183" s="1582"/>
      <c r="RWC1183" s="1582"/>
      <c r="RWD1183" s="1582"/>
      <c r="RWE1183" s="1582"/>
      <c r="RWF1183" s="1582"/>
      <c r="RWG1183" s="1582"/>
      <c r="RWH1183" s="1582"/>
      <c r="RWI1183" s="1582"/>
      <c r="RWJ1183" s="1582"/>
      <c r="RWK1183" s="1582"/>
      <c r="RWL1183" s="1582"/>
      <c r="RWM1183" s="1582"/>
      <c r="RWN1183" s="1582"/>
      <c r="RWO1183" s="1582"/>
      <c r="RWP1183" s="1582"/>
      <c r="RWQ1183" s="1582"/>
      <c r="RWR1183" s="1582"/>
      <c r="RWS1183" s="1582"/>
      <c r="RWT1183" s="1582"/>
      <c r="RWU1183" s="1582"/>
      <c r="RWV1183" s="1582"/>
      <c r="RWW1183" s="1582"/>
      <c r="RWX1183" s="1582"/>
      <c r="RWY1183" s="1582"/>
      <c r="RWZ1183" s="1582"/>
      <c r="RXA1183" s="1582"/>
      <c r="RXB1183" s="1582"/>
      <c r="RXC1183" s="1582"/>
      <c r="RXD1183" s="1582"/>
      <c r="RXE1183" s="1582"/>
      <c r="RXF1183" s="1582"/>
      <c r="RXG1183" s="1582"/>
      <c r="RXH1183" s="1582"/>
      <c r="RXI1183" s="1582"/>
      <c r="RXJ1183" s="1582"/>
      <c r="RXK1183" s="1582"/>
      <c r="RXL1183" s="1582"/>
      <c r="RXM1183" s="1582"/>
      <c r="RXN1183" s="1582"/>
      <c r="RXO1183" s="1582"/>
      <c r="RXP1183" s="1582"/>
      <c r="RXQ1183" s="1582"/>
      <c r="RXR1183" s="1582"/>
      <c r="RXS1183" s="1582"/>
      <c r="RXT1183" s="1582"/>
      <c r="RXU1183" s="1582"/>
      <c r="RXV1183" s="1582"/>
      <c r="RXW1183" s="1582"/>
      <c r="RXX1183" s="1582"/>
      <c r="RXY1183" s="1582"/>
      <c r="RXZ1183" s="1582"/>
      <c r="RYA1183" s="1582"/>
      <c r="RYB1183" s="1582"/>
      <c r="RYC1183" s="1582"/>
      <c r="RYD1183" s="1582"/>
      <c r="RYE1183" s="1582"/>
      <c r="RYF1183" s="1582"/>
      <c r="RYG1183" s="1582"/>
      <c r="RYH1183" s="1582"/>
      <c r="RYI1183" s="1582"/>
      <c r="RYJ1183" s="1582"/>
      <c r="RYK1183" s="1582"/>
      <c r="RYL1183" s="1582"/>
      <c r="RYM1183" s="1582"/>
      <c r="RYN1183" s="1582"/>
      <c r="RYO1183" s="1582"/>
      <c r="RYP1183" s="1582"/>
      <c r="RYQ1183" s="1582"/>
      <c r="RYR1183" s="1582"/>
      <c r="RYS1183" s="1582"/>
      <c r="RYT1183" s="1582"/>
      <c r="RYU1183" s="1582"/>
      <c r="RYV1183" s="1582"/>
      <c r="RYW1183" s="1582"/>
      <c r="RYX1183" s="1582"/>
      <c r="RYY1183" s="1582"/>
      <c r="RYZ1183" s="1582"/>
      <c r="RZA1183" s="1582"/>
      <c r="RZB1183" s="1582"/>
      <c r="RZC1183" s="1582"/>
      <c r="RZD1183" s="1582"/>
      <c r="RZE1183" s="1582"/>
      <c r="RZF1183" s="1582"/>
      <c r="RZG1183" s="1582"/>
      <c r="RZH1183" s="1582"/>
      <c r="RZI1183" s="1582"/>
      <c r="RZJ1183" s="1582"/>
      <c r="RZK1183" s="1582"/>
      <c r="RZL1183" s="1582"/>
      <c r="RZM1183" s="1582"/>
      <c r="RZN1183" s="1582"/>
      <c r="RZO1183" s="1582"/>
      <c r="RZP1183" s="1582"/>
      <c r="RZQ1183" s="1582"/>
      <c r="RZR1183" s="1582"/>
      <c r="RZS1183" s="1582"/>
      <c r="RZT1183" s="1582"/>
      <c r="RZU1183" s="1582"/>
      <c r="RZV1183" s="1582"/>
      <c r="RZW1183" s="1582"/>
      <c r="RZX1183" s="1582"/>
      <c r="RZY1183" s="1582"/>
      <c r="RZZ1183" s="1582"/>
      <c r="SAA1183" s="1582"/>
      <c r="SAB1183" s="1582"/>
      <c r="SAC1183" s="1582"/>
      <c r="SAD1183" s="1582"/>
      <c r="SAE1183" s="1582"/>
      <c r="SAF1183" s="1582"/>
      <c r="SAG1183" s="1582"/>
      <c r="SAH1183" s="1582"/>
      <c r="SAI1183" s="1582"/>
      <c r="SAJ1183" s="1582"/>
      <c r="SAK1183" s="1582"/>
      <c r="SAL1183" s="1582"/>
      <c r="SAM1183" s="1582"/>
      <c r="SAN1183" s="1582"/>
      <c r="SAO1183" s="1582"/>
      <c r="SAP1183" s="1582"/>
      <c r="SAQ1183" s="1582"/>
      <c r="SAR1183" s="1582"/>
      <c r="SAS1183" s="1582"/>
      <c r="SAT1183" s="1582"/>
      <c r="SAU1183" s="1582"/>
      <c r="SAV1183" s="1582"/>
      <c r="SAW1183" s="1582"/>
      <c r="SAX1183" s="1582"/>
      <c r="SAY1183" s="1582"/>
      <c r="SAZ1183" s="1582"/>
      <c r="SBA1183" s="1582"/>
      <c r="SBB1183" s="1582"/>
      <c r="SBC1183" s="1582"/>
      <c r="SBD1183" s="1582"/>
      <c r="SBE1183" s="1582"/>
      <c r="SBF1183" s="1582"/>
      <c r="SBG1183" s="1582"/>
      <c r="SBH1183" s="1582"/>
      <c r="SBI1183" s="1582"/>
      <c r="SBJ1183" s="1582"/>
      <c r="SBK1183" s="1582"/>
      <c r="SBL1183" s="1582"/>
      <c r="SBM1183" s="1582"/>
      <c r="SBN1183" s="1582"/>
      <c r="SBO1183" s="1582"/>
      <c r="SBP1183" s="1582"/>
      <c r="SBQ1183" s="1582"/>
      <c r="SBR1183" s="1582"/>
      <c r="SBS1183" s="1582"/>
      <c r="SBT1183" s="1582"/>
      <c r="SBU1183" s="1582"/>
      <c r="SBV1183" s="1582"/>
      <c r="SBW1183" s="1582"/>
      <c r="SBX1183" s="1582"/>
      <c r="SBY1183" s="1582"/>
      <c r="SBZ1183" s="1582"/>
      <c r="SCA1183" s="1582"/>
      <c r="SCB1183" s="1582"/>
      <c r="SCC1183" s="1582"/>
      <c r="SCD1183" s="1582"/>
      <c r="SCE1183" s="1582"/>
      <c r="SCF1183" s="1582"/>
      <c r="SCG1183" s="1582"/>
      <c r="SCH1183" s="1582"/>
      <c r="SCI1183" s="1582"/>
      <c r="SCJ1183" s="1582"/>
      <c r="SCK1183" s="1582"/>
      <c r="SCL1183" s="1582"/>
      <c r="SCM1183" s="1582"/>
      <c r="SCN1183" s="1582"/>
      <c r="SCO1183" s="1582"/>
      <c r="SCP1183" s="1582"/>
      <c r="SCQ1183" s="1582"/>
      <c r="SCR1183" s="1582"/>
      <c r="SCS1183" s="1582"/>
      <c r="SCT1183" s="1582"/>
      <c r="SCU1183" s="1582"/>
      <c r="SCV1183" s="1582"/>
      <c r="SCW1183" s="1582"/>
      <c r="SCX1183" s="1582"/>
      <c r="SCY1183" s="1582"/>
      <c r="SCZ1183" s="1582"/>
      <c r="SDA1183" s="1582"/>
      <c r="SDB1183" s="1582"/>
      <c r="SDC1183" s="1582"/>
      <c r="SDD1183" s="1582"/>
      <c r="SDE1183" s="1582"/>
      <c r="SDF1183" s="1582"/>
      <c r="SDG1183" s="1582"/>
      <c r="SDH1183" s="1582"/>
      <c r="SDI1183" s="1582"/>
      <c r="SDJ1183" s="1582"/>
      <c r="SDK1183" s="1582"/>
      <c r="SDL1183" s="1582"/>
      <c r="SDM1183" s="1582"/>
      <c r="SDN1183" s="1582"/>
      <c r="SDO1183" s="1582"/>
      <c r="SDP1183" s="1582"/>
      <c r="SDQ1183" s="1582"/>
      <c r="SDR1183" s="1582"/>
      <c r="SDS1183" s="1582"/>
      <c r="SDT1183" s="1582"/>
      <c r="SDU1183" s="1582"/>
      <c r="SDV1183" s="1582"/>
      <c r="SDW1183" s="1582"/>
      <c r="SDX1183" s="1582"/>
      <c r="SDY1183" s="1582"/>
      <c r="SDZ1183" s="1582"/>
      <c r="SEA1183" s="1582"/>
      <c r="SEB1183" s="1582"/>
      <c r="SEC1183" s="1582"/>
      <c r="SED1183" s="1582"/>
      <c r="SEE1183" s="1582"/>
      <c r="SEF1183" s="1582"/>
      <c r="SEG1183" s="1582"/>
      <c r="SEH1183" s="1582"/>
      <c r="SEI1183" s="1582"/>
      <c r="SEJ1183" s="1582"/>
      <c r="SEK1183" s="1582"/>
      <c r="SEL1183" s="1582"/>
      <c r="SEM1183" s="1582"/>
      <c r="SEN1183" s="1582"/>
      <c r="SEO1183" s="1582"/>
      <c r="SEP1183" s="1582"/>
      <c r="SEQ1183" s="1582"/>
      <c r="SER1183" s="1582"/>
      <c r="SES1183" s="1582"/>
      <c r="SET1183" s="1582"/>
      <c r="SEU1183" s="1582"/>
      <c r="SEV1183" s="1582"/>
      <c r="SEW1183" s="1582"/>
      <c r="SEX1183" s="1582"/>
      <c r="SEY1183" s="1582"/>
      <c r="SEZ1183" s="1582"/>
      <c r="SFA1183" s="1582"/>
      <c r="SFB1183" s="1582"/>
      <c r="SFC1183" s="1582"/>
      <c r="SFD1183" s="1582"/>
      <c r="SFE1183" s="1582"/>
      <c r="SFF1183" s="1582"/>
      <c r="SFG1183" s="1582"/>
      <c r="SFH1183" s="1582"/>
      <c r="SFI1183" s="1582"/>
      <c r="SFJ1183" s="1582"/>
      <c r="SFK1183" s="1582"/>
      <c r="SFL1183" s="1582"/>
      <c r="SFM1183" s="1582"/>
      <c r="SFN1183" s="1582"/>
      <c r="SFO1183" s="1582"/>
      <c r="SFP1183" s="1582"/>
      <c r="SFQ1183" s="1582"/>
      <c r="SFR1183" s="1582"/>
      <c r="SFS1183" s="1582"/>
      <c r="SFT1183" s="1582"/>
      <c r="SFU1183" s="1582"/>
      <c r="SFV1183" s="1582"/>
      <c r="SFW1183" s="1582"/>
      <c r="SFX1183" s="1582"/>
      <c r="SFY1183" s="1582"/>
      <c r="SFZ1183" s="1582"/>
      <c r="SGA1183" s="1582"/>
      <c r="SGB1183" s="1582"/>
      <c r="SGC1183" s="1582"/>
      <c r="SGD1183" s="1582"/>
      <c r="SGE1183" s="1582"/>
      <c r="SGF1183" s="1582"/>
      <c r="SGG1183" s="1582"/>
      <c r="SGH1183" s="1582"/>
      <c r="SGI1183" s="1582"/>
      <c r="SGJ1183" s="1582"/>
      <c r="SGK1183" s="1582"/>
      <c r="SGL1183" s="1582"/>
      <c r="SGM1183" s="1582"/>
      <c r="SGN1183" s="1582"/>
      <c r="SGO1183" s="1582"/>
      <c r="SGP1183" s="1582"/>
      <c r="SGQ1183" s="1582"/>
      <c r="SGR1183" s="1582"/>
      <c r="SGS1183" s="1582"/>
      <c r="SGT1183" s="1582"/>
      <c r="SGU1183" s="1582"/>
      <c r="SGV1183" s="1582"/>
      <c r="SGW1183" s="1582"/>
      <c r="SGX1183" s="1582"/>
      <c r="SGY1183" s="1582"/>
      <c r="SGZ1183" s="1582"/>
      <c r="SHA1183" s="1582"/>
      <c r="SHB1183" s="1582"/>
      <c r="SHC1183" s="1582"/>
      <c r="SHD1183" s="1582"/>
      <c r="SHE1183" s="1582"/>
      <c r="SHF1183" s="1582"/>
      <c r="SHG1183" s="1582"/>
      <c r="SHH1183" s="1582"/>
      <c r="SHI1183" s="1582"/>
      <c r="SHJ1183" s="1582"/>
      <c r="SHK1183" s="1582"/>
      <c r="SHL1183" s="1582"/>
      <c r="SHM1183" s="1582"/>
      <c r="SHN1183" s="1582"/>
      <c r="SHO1183" s="1582"/>
      <c r="SHP1183" s="1582"/>
      <c r="SHQ1183" s="1582"/>
      <c r="SHR1183" s="1582"/>
      <c r="SHS1183" s="1582"/>
      <c r="SHT1183" s="1582"/>
      <c r="SHU1183" s="1582"/>
      <c r="SHV1183" s="1582"/>
      <c r="SHW1183" s="1582"/>
      <c r="SHX1183" s="1582"/>
      <c r="SHY1183" s="1582"/>
      <c r="SHZ1183" s="1582"/>
      <c r="SIA1183" s="1582"/>
      <c r="SIB1183" s="1582"/>
      <c r="SIC1183" s="1582"/>
      <c r="SID1183" s="1582"/>
      <c r="SIE1183" s="1582"/>
      <c r="SIF1183" s="1582"/>
      <c r="SIG1183" s="1582"/>
      <c r="SIH1183" s="1582"/>
      <c r="SII1183" s="1582"/>
      <c r="SIJ1183" s="1582"/>
      <c r="SIK1183" s="1582"/>
      <c r="SIL1183" s="1582"/>
      <c r="SIM1183" s="1582"/>
      <c r="SIN1183" s="1582"/>
      <c r="SIO1183" s="1582"/>
      <c r="SIP1183" s="1582"/>
      <c r="SIQ1183" s="1582"/>
      <c r="SIR1183" s="1582"/>
      <c r="SIS1183" s="1582"/>
      <c r="SIT1183" s="1582"/>
      <c r="SIU1183" s="1582"/>
      <c r="SIV1183" s="1582"/>
      <c r="SIW1183" s="1582"/>
      <c r="SIX1183" s="1582"/>
      <c r="SIY1183" s="1582"/>
      <c r="SIZ1183" s="1582"/>
      <c r="SJA1183" s="1582"/>
      <c r="SJB1183" s="1582"/>
      <c r="SJC1183" s="1582"/>
      <c r="SJD1183" s="1582"/>
      <c r="SJE1183" s="1582"/>
      <c r="SJF1183" s="1582"/>
      <c r="SJG1183" s="1582"/>
      <c r="SJH1183" s="1582"/>
      <c r="SJI1183" s="1582"/>
      <c r="SJJ1183" s="1582"/>
      <c r="SJK1183" s="1582"/>
      <c r="SJL1183" s="1582"/>
      <c r="SJM1183" s="1582"/>
      <c r="SJN1183" s="1582"/>
      <c r="SJO1183" s="1582"/>
      <c r="SJP1183" s="1582"/>
      <c r="SJQ1183" s="1582"/>
      <c r="SJR1183" s="1582"/>
      <c r="SJS1183" s="1582"/>
      <c r="SJT1183" s="1582"/>
      <c r="SJU1183" s="1582"/>
      <c r="SJV1183" s="1582"/>
      <c r="SJW1183" s="1582"/>
      <c r="SJX1183" s="1582"/>
      <c r="SJY1183" s="1582"/>
      <c r="SJZ1183" s="1582"/>
      <c r="SKA1183" s="1582"/>
      <c r="SKB1183" s="1582"/>
      <c r="SKC1183" s="1582"/>
      <c r="SKD1183" s="1582"/>
      <c r="SKE1183" s="1582"/>
      <c r="SKF1183" s="1582"/>
      <c r="SKG1183" s="1582"/>
      <c r="SKH1183" s="1582"/>
      <c r="SKI1183" s="1582"/>
      <c r="SKJ1183" s="1582"/>
      <c r="SKK1183" s="1582"/>
      <c r="SKL1183" s="1582"/>
      <c r="SKM1183" s="1582"/>
      <c r="SKN1183" s="1582"/>
      <c r="SKO1183" s="1582"/>
      <c r="SKP1183" s="1582"/>
      <c r="SKQ1183" s="1582"/>
      <c r="SKR1183" s="1582"/>
      <c r="SKS1183" s="1582"/>
      <c r="SKT1183" s="1582"/>
      <c r="SKU1183" s="1582"/>
      <c r="SKV1183" s="1582"/>
      <c r="SKW1183" s="1582"/>
      <c r="SKX1183" s="1582"/>
      <c r="SKY1183" s="1582"/>
      <c r="SKZ1183" s="1582"/>
      <c r="SLA1183" s="1582"/>
      <c r="SLB1183" s="1582"/>
      <c r="SLC1183" s="1582"/>
      <c r="SLD1183" s="1582"/>
      <c r="SLE1183" s="1582"/>
      <c r="SLF1183" s="1582"/>
      <c r="SLG1183" s="1582"/>
      <c r="SLH1183" s="1582"/>
      <c r="SLI1183" s="1582"/>
      <c r="SLJ1183" s="1582"/>
      <c r="SLK1183" s="1582"/>
      <c r="SLL1183" s="1582"/>
      <c r="SLM1183" s="1582"/>
      <c r="SLN1183" s="1582"/>
      <c r="SLO1183" s="1582"/>
      <c r="SLP1183" s="1582"/>
      <c r="SLQ1183" s="1582"/>
      <c r="SLR1183" s="1582"/>
      <c r="SLS1183" s="1582"/>
      <c r="SLT1183" s="1582"/>
      <c r="SLU1183" s="1582"/>
      <c r="SLV1183" s="1582"/>
      <c r="SLW1183" s="1582"/>
      <c r="SLX1183" s="1582"/>
      <c r="SLY1183" s="1582"/>
      <c r="SLZ1183" s="1582"/>
      <c r="SMA1183" s="1582"/>
      <c r="SMB1183" s="1582"/>
      <c r="SMC1183" s="1582"/>
      <c r="SMD1183" s="1582"/>
      <c r="SME1183" s="1582"/>
      <c r="SMF1183" s="1582"/>
      <c r="SMG1183" s="1582"/>
      <c r="SMH1183" s="1582"/>
      <c r="SMI1183" s="1582"/>
      <c r="SMJ1183" s="1582"/>
      <c r="SMK1183" s="1582"/>
      <c r="SML1183" s="1582"/>
      <c r="SMM1183" s="1582"/>
      <c r="SMN1183" s="1582"/>
      <c r="SMO1183" s="1582"/>
      <c r="SMP1183" s="1582"/>
      <c r="SMQ1183" s="1582"/>
      <c r="SMR1183" s="1582"/>
      <c r="SMS1183" s="1582"/>
      <c r="SMT1183" s="1582"/>
      <c r="SMU1183" s="1582"/>
      <c r="SMV1183" s="1582"/>
      <c r="SMW1183" s="1582"/>
      <c r="SMX1183" s="1582"/>
      <c r="SMY1183" s="1582"/>
      <c r="SMZ1183" s="1582"/>
      <c r="SNA1183" s="1582"/>
      <c r="SNB1183" s="1582"/>
      <c r="SNC1183" s="1582"/>
      <c r="SND1183" s="1582"/>
      <c r="SNE1183" s="1582"/>
      <c r="SNF1183" s="1582"/>
      <c r="SNG1183" s="1582"/>
      <c r="SNH1183" s="1582"/>
      <c r="SNI1183" s="1582"/>
      <c r="SNJ1183" s="1582"/>
      <c r="SNK1183" s="1582"/>
      <c r="SNL1183" s="1582"/>
      <c r="SNM1183" s="1582"/>
      <c r="SNN1183" s="1582"/>
      <c r="SNO1183" s="1582"/>
      <c r="SNP1183" s="1582"/>
      <c r="SNQ1183" s="1582"/>
      <c r="SNR1183" s="1582"/>
      <c r="SNS1183" s="1582"/>
      <c r="SNT1183" s="1582"/>
      <c r="SNU1183" s="1582"/>
      <c r="SNV1183" s="1582"/>
      <c r="SNW1183" s="1582"/>
      <c r="SNX1183" s="1582"/>
      <c r="SNY1183" s="1582"/>
      <c r="SNZ1183" s="1582"/>
      <c r="SOA1183" s="1582"/>
      <c r="SOB1183" s="1582"/>
      <c r="SOC1183" s="1582"/>
      <c r="SOD1183" s="1582"/>
      <c r="SOE1183" s="1582"/>
      <c r="SOF1183" s="1582"/>
      <c r="SOG1183" s="1582"/>
      <c r="SOH1183" s="1582"/>
      <c r="SOI1183" s="1582"/>
      <c r="SOJ1183" s="1582"/>
      <c r="SOK1183" s="1582"/>
      <c r="SOL1183" s="1582"/>
      <c r="SOM1183" s="1582"/>
      <c r="SON1183" s="1582"/>
      <c r="SOO1183" s="1582"/>
      <c r="SOP1183" s="1582"/>
      <c r="SOQ1183" s="1582"/>
      <c r="SOR1183" s="1582"/>
      <c r="SOS1183" s="1582"/>
      <c r="SOT1183" s="1582"/>
      <c r="SOU1183" s="1582"/>
      <c r="SOV1183" s="1582"/>
      <c r="SOW1183" s="1582"/>
      <c r="SOX1183" s="1582"/>
      <c r="SOY1183" s="1582"/>
      <c r="SOZ1183" s="1582"/>
      <c r="SPA1183" s="1582"/>
      <c r="SPB1183" s="1582"/>
      <c r="SPC1183" s="1582"/>
      <c r="SPD1183" s="1582"/>
      <c r="SPE1183" s="1582"/>
      <c r="SPF1183" s="1582"/>
      <c r="SPG1183" s="1582"/>
      <c r="SPH1183" s="1582"/>
      <c r="SPI1183" s="1582"/>
      <c r="SPJ1183" s="1582"/>
      <c r="SPK1183" s="1582"/>
      <c r="SPL1183" s="1582"/>
      <c r="SPM1183" s="1582"/>
      <c r="SPN1183" s="1582"/>
      <c r="SPO1183" s="1582"/>
      <c r="SPP1183" s="1582"/>
      <c r="SPQ1183" s="1582"/>
      <c r="SPR1183" s="1582"/>
      <c r="SPS1183" s="1582"/>
      <c r="SPT1183" s="1582"/>
      <c r="SPU1183" s="1582"/>
      <c r="SPV1183" s="1582"/>
      <c r="SPW1183" s="1582"/>
      <c r="SPX1183" s="1582"/>
      <c r="SPY1183" s="1582"/>
      <c r="SPZ1183" s="1582"/>
      <c r="SQA1183" s="1582"/>
      <c r="SQB1183" s="1582"/>
      <c r="SQC1183" s="1582"/>
      <c r="SQD1183" s="1582"/>
      <c r="SQE1183" s="1582"/>
      <c r="SQF1183" s="1582"/>
      <c r="SQG1183" s="1582"/>
      <c r="SQH1183" s="1582"/>
      <c r="SQI1183" s="1582"/>
      <c r="SQJ1183" s="1582"/>
      <c r="SQK1183" s="1582"/>
      <c r="SQL1183" s="1582"/>
      <c r="SQM1183" s="1582"/>
      <c r="SQN1183" s="1582"/>
      <c r="SQO1183" s="1582"/>
      <c r="SQP1183" s="1582"/>
      <c r="SQQ1183" s="1582"/>
      <c r="SQR1183" s="1582"/>
      <c r="SQS1183" s="1582"/>
      <c r="SQT1183" s="1582"/>
      <c r="SQU1183" s="1582"/>
      <c r="SQV1183" s="1582"/>
      <c r="SQW1183" s="1582"/>
      <c r="SQX1183" s="1582"/>
      <c r="SQY1183" s="1582"/>
      <c r="SQZ1183" s="1582"/>
      <c r="SRA1183" s="1582"/>
      <c r="SRB1183" s="1582"/>
      <c r="SRC1183" s="1582"/>
      <c r="SRD1183" s="1582"/>
      <c r="SRE1183" s="1582"/>
      <c r="SRF1183" s="1582"/>
      <c r="SRG1183" s="1582"/>
      <c r="SRH1183" s="1582"/>
      <c r="SRI1183" s="1582"/>
      <c r="SRJ1183" s="1582"/>
      <c r="SRK1183" s="1582"/>
      <c r="SRL1183" s="1582"/>
      <c r="SRM1183" s="1582"/>
      <c r="SRN1183" s="1582"/>
      <c r="SRO1183" s="1582"/>
      <c r="SRP1183" s="1582"/>
      <c r="SRQ1183" s="1582"/>
      <c r="SRR1183" s="1582"/>
      <c r="SRS1183" s="1582"/>
      <c r="SRT1183" s="1582"/>
      <c r="SRU1183" s="1582"/>
      <c r="SRV1183" s="1582"/>
      <c r="SRW1183" s="1582"/>
      <c r="SRX1183" s="1582"/>
      <c r="SRY1183" s="1582"/>
      <c r="SRZ1183" s="1582"/>
      <c r="SSA1183" s="1582"/>
      <c r="SSB1183" s="1582"/>
      <c r="SSC1183" s="1582"/>
      <c r="SSD1183" s="1582"/>
      <c r="SSE1183" s="1582"/>
      <c r="SSF1183" s="1582"/>
      <c r="SSG1183" s="1582"/>
      <c r="SSH1183" s="1582"/>
      <c r="SSI1183" s="1582"/>
      <c r="SSJ1183" s="1582"/>
      <c r="SSK1183" s="1582"/>
      <c r="SSL1183" s="1582"/>
      <c r="SSM1183" s="1582"/>
      <c r="SSN1183" s="1582"/>
      <c r="SSO1183" s="1582"/>
      <c r="SSP1183" s="1582"/>
      <c r="SSQ1183" s="1582"/>
      <c r="SSR1183" s="1582"/>
      <c r="SSS1183" s="1582"/>
      <c r="SST1183" s="1582"/>
      <c r="SSU1183" s="1582"/>
      <c r="SSV1183" s="1582"/>
      <c r="SSW1183" s="1582"/>
      <c r="SSX1183" s="1582"/>
      <c r="SSY1183" s="1582"/>
      <c r="SSZ1183" s="1582"/>
      <c r="STA1183" s="1582"/>
      <c r="STB1183" s="1582"/>
      <c r="STC1183" s="1582"/>
      <c r="STD1183" s="1582"/>
      <c r="STE1183" s="1582"/>
      <c r="STF1183" s="1582"/>
      <c r="STG1183" s="1582"/>
      <c r="STH1183" s="1582"/>
      <c r="STI1183" s="1582"/>
      <c r="STJ1183" s="1582"/>
      <c r="STK1183" s="1582"/>
      <c r="STL1183" s="1582"/>
      <c r="STM1183" s="1582"/>
      <c r="STN1183" s="1582"/>
      <c r="STO1183" s="1582"/>
      <c r="STP1183" s="1582"/>
      <c r="STQ1183" s="1582"/>
      <c r="STR1183" s="1582"/>
      <c r="STS1183" s="1582"/>
      <c r="STT1183" s="1582"/>
      <c r="STU1183" s="1582"/>
      <c r="STV1183" s="1582"/>
      <c r="STW1183" s="1582"/>
      <c r="STX1183" s="1582"/>
      <c r="STY1183" s="1582"/>
      <c r="STZ1183" s="1582"/>
      <c r="SUA1183" s="1582"/>
      <c r="SUB1183" s="1582"/>
      <c r="SUC1183" s="1582"/>
      <c r="SUD1183" s="1582"/>
      <c r="SUE1183" s="1582"/>
      <c r="SUF1183" s="1582"/>
      <c r="SUG1183" s="1582"/>
      <c r="SUH1183" s="1582"/>
      <c r="SUI1183" s="1582"/>
      <c r="SUJ1183" s="1582"/>
      <c r="SUK1183" s="1582"/>
      <c r="SUL1183" s="1582"/>
      <c r="SUM1183" s="1582"/>
      <c r="SUN1183" s="1582"/>
      <c r="SUO1183" s="1582"/>
      <c r="SUP1183" s="1582"/>
      <c r="SUQ1183" s="1582"/>
      <c r="SUR1183" s="1582"/>
      <c r="SUS1183" s="1582"/>
      <c r="SUT1183" s="1582"/>
      <c r="SUU1183" s="1582"/>
      <c r="SUV1183" s="1582"/>
      <c r="SUW1183" s="1582"/>
      <c r="SUX1183" s="1582"/>
      <c r="SUY1183" s="1582"/>
      <c r="SUZ1183" s="1582"/>
      <c r="SVA1183" s="1582"/>
      <c r="SVB1183" s="1582"/>
      <c r="SVC1183" s="1582"/>
      <c r="SVD1183" s="1582"/>
      <c r="SVE1183" s="1582"/>
      <c r="SVF1183" s="1582"/>
      <c r="SVG1183" s="1582"/>
      <c r="SVH1183" s="1582"/>
      <c r="SVI1183" s="1582"/>
      <c r="SVJ1183" s="1582"/>
      <c r="SVK1183" s="1582"/>
      <c r="SVL1183" s="1582"/>
      <c r="SVM1183" s="1582"/>
      <c r="SVN1183" s="1582"/>
      <c r="SVO1183" s="1582"/>
      <c r="SVP1183" s="1582"/>
      <c r="SVQ1183" s="1582"/>
      <c r="SVR1183" s="1582"/>
      <c r="SVS1183" s="1582"/>
      <c r="SVT1183" s="1582"/>
      <c r="SVU1183" s="1582"/>
      <c r="SVV1183" s="1582"/>
      <c r="SVW1183" s="1582"/>
      <c r="SVX1183" s="1582"/>
      <c r="SVY1183" s="1582"/>
      <c r="SVZ1183" s="1582"/>
      <c r="SWA1183" s="1582"/>
      <c r="SWB1183" s="1582"/>
      <c r="SWC1183" s="1582"/>
      <c r="SWD1183" s="1582"/>
      <c r="SWE1183" s="1582"/>
      <c r="SWF1183" s="1582"/>
      <c r="SWG1183" s="1582"/>
      <c r="SWH1183" s="1582"/>
      <c r="SWI1183" s="1582"/>
      <c r="SWJ1183" s="1582"/>
      <c r="SWK1183" s="1582"/>
      <c r="SWL1183" s="1582"/>
      <c r="SWM1183" s="1582"/>
      <c r="SWN1183" s="1582"/>
      <c r="SWO1183" s="1582"/>
      <c r="SWP1183" s="1582"/>
      <c r="SWQ1183" s="1582"/>
      <c r="SWR1183" s="1582"/>
      <c r="SWS1183" s="1582"/>
      <c r="SWT1183" s="1582"/>
      <c r="SWU1183" s="1582"/>
      <c r="SWV1183" s="1582"/>
      <c r="SWW1183" s="1582"/>
      <c r="SWX1183" s="1582"/>
      <c r="SWY1183" s="1582"/>
      <c r="SWZ1183" s="1582"/>
      <c r="SXA1183" s="1582"/>
      <c r="SXB1183" s="1582"/>
      <c r="SXC1183" s="1582"/>
      <c r="SXD1183" s="1582"/>
      <c r="SXE1183" s="1582"/>
      <c r="SXF1183" s="1582"/>
      <c r="SXG1183" s="1582"/>
      <c r="SXH1183" s="1582"/>
      <c r="SXI1183" s="1582"/>
      <c r="SXJ1183" s="1582"/>
      <c r="SXK1183" s="1582"/>
      <c r="SXL1183" s="1582"/>
      <c r="SXM1183" s="1582"/>
      <c r="SXN1183" s="1582"/>
      <c r="SXO1183" s="1582"/>
      <c r="SXP1183" s="1582"/>
      <c r="SXQ1183" s="1582"/>
      <c r="SXR1183" s="1582"/>
      <c r="SXS1183" s="1582"/>
      <c r="SXT1183" s="1582"/>
      <c r="SXU1183" s="1582"/>
      <c r="SXV1183" s="1582"/>
      <c r="SXW1183" s="1582"/>
      <c r="SXX1183" s="1582"/>
      <c r="SXY1183" s="1582"/>
      <c r="SXZ1183" s="1582"/>
      <c r="SYA1183" s="1582"/>
      <c r="SYB1183" s="1582"/>
      <c r="SYC1183" s="1582"/>
      <c r="SYD1183" s="1582"/>
      <c r="SYE1183" s="1582"/>
      <c r="SYF1183" s="1582"/>
      <c r="SYG1183" s="1582"/>
      <c r="SYH1183" s="1582"/>
      <c r="SYI1183" s="1582"/>
      <c r="SYJ1183" s="1582"/>
      <c r="SYK1183" s="1582"/>
      <c r="SYL1183" s="1582"/>
      <c r="SYM1183" s="1582"/>
      <c r="SYN1183" s="1582"/>
      <c r="SYO1183" s="1582"/>
      <c r="SYP1183" s="1582"/>
      <c r="SYQ1183" s="1582"/>
      <c r="SYR1183" s="1582"/>
      <c r="SYS1183" s="1582"/>
      <c r="SYT1183" s="1582"/>
      <c r="SYU1183" s="1582"/>
      <c r="SYV1183" s="1582"/>
      <c r="SYW1183" s="1582"/>
      <c r="SYX1183" s="1582"/>
      <c r="SYY1183" s="1582"/>
      <c r="SYZ1183" s="1582"/>
      <c r="SZA1183" s="1582"/>
      <c r="SZB1183" s="1582"/>
      <c r="SZC1183" s="1582"/>
      <c r="SZD1183" s="1582"/>
      <c r="SZE1183" s="1582"/>
      <c r="SZF1183" s="1582"/>
      <c r="SZG1183" s="1582"/>
      <c r="SZH1183" s="1582"/>
      <c r="SZI1183" s="1582"/>
      <c r="SZJ1183" s="1582"/>
      <c r="SZK1183" s="1582"/>
      <c r="SZL1183" s="1582"/>
      <c r="SZM1183" s="1582"/>
      <c r="SZN1183" s="1582"/>
      <c r="SZO1183" s="1582"/>
      <c r="SZP1183" s="1582"/>
      <c r="SZQ1183" s="1582"/>
      <c r="SZR1183" s="1582"/>
      <c r="SZS1183" s="1582"/>
      <c r="SZT1183" s="1582"/>
      <c r="SZU1183" s="1582"/>
      <c r="SZV1183" s="1582"/>
      <c r="SZW1183" s="1582"/>
      <c r="SZX1183" s="1582"/>
      <c r="SZY1183" s="1582"/>
      <c r="SZZ1183" s="1582"/>
      <c r="TAA1183" s="1582"/>
      <c r="TAB1183" s="1582"/>
      <c r="TAC1183" s="1582"/>
      <c r="TAD1183" s="1582"/>
      <c r="TAE1183" s="1582"/>
      <c r="TAF1183" s="1582"/>
      <c r="TAG1183" s="1582"/>
      <c r="TAH1183" s="1582"/>
      <c r="TAI1183" s="1582"/>
      <c r="TAJ1183" s="1582"/>
      <c r="TAK1183" s="1582"/>
      <c r="TAL1183" s="1582"/>
      <c r="TAM1183" s="1582"/>
      <c r="TAN1183" s="1582"/>
      <c r="TAO1183" s="1582"/>
      <c r="TAP1183" s="1582"/>
      <c r="TAQ1183" s="1582"/>
      <c r="TAR1183" s="1582"/>
      <c r="TAS1183" s="1582"/>
      <c r="TAT1183" s="1582"/>
      <c r="TAU1183" s="1582"/>
      <c r="TAV1183" s="1582"/>
      <c r="TAW1183" s="1582"/>
      <c r="TAX1183" s="1582"/>
      <c r="TAY1183" s="1582"/>
      <c r="TAZ1183" s="1582"/>
      <c r="TBA1183" s="1582"/>
      <c r="TBB1183" s="1582"/>
      <c r="TBC1183" s="1582"/>
      <c r="TBD1183" s="1582"/>
      <c r="TBE1183" s="1582"/>
      <c r="TBF1183" s="1582"/>
      <c r="TBG1183" s="1582"/>
      <c r="TBH1183" s="1582"/>
      <c r="TBI1183" s="1582"/>
      <c r="TBJ1183" s="1582"/>
      <c r="TBK1183" s="1582"/>
      <c r="TBL1183" s="1582"/>
      <c r="TBM1183" s="1582"/>
      <c r="TBN1183" s="1582"/>
      <c r="TBO1183" s="1582"/>
      <c r="TBP1183" s="1582"/>
      <c r="TBQ1183" s="1582"/>
      <c r="TBR1183" s="1582"/>
      <c r="TBS1183" s="1582"/>
      <c r="TBT1183" s="1582"/>
      <c r="TBU1183" s="1582"/>
      <c r="TBV1183" s="1582"/>
      <c r="TBW1183" s="1582"/>
      <c r="TBX1183" s="1582"/>
      <c r="TBY1183" s="1582"/>
      <c r="TBZ1183" s="1582"/>
      <c r="TCA1183" s="1582"/>
      <c r="TCB1183" s="1582"/>
      <c r="TCC1183" s="1582"/>
      <c r="TCD1183" s="1582"/>
      <c r="TCE1183" s="1582"/>
      <c r="TCF1183" s="1582"/>
      <c r="TCG1183" s="1582"/>
      <c r="TCH1183" s="1582"/>
      <c r="TCI1183" s="1582"/>
      <c r="TCJ1183" s="1582"/>
      <c r="TCK1183" s="1582"/>
      <c r="TCL1183" s="1582"/>
      <c r="TCM1183" s="1582"/>
      <c r="TCN1183" s="1582"/>
      <c r="TCO1183" s="1582"/>
      <c r="TCP1183" s="1582"/>
      <c r="TCQ1183" s="1582"/>
      <c r="TCR1183" s="1582"/>
      <c r="TCS1183" s="1582"/>
      <c r="TCT1183" s="1582"/>
      <c r="TCU1183" s="1582"/>
      <c r="TCV1183" s="1582"/>
      <c r="TCW1183" s="1582"/>
      <c r="TCX1183" s="1582"/>
      <c r="TCY1183" s="1582"/>
      <c r="TCZ1183" s="1582"/>
      <c r="TDA1183" s="1582"/>
      <c r="TDB1183" s="1582"/>
      <c r="TDC1183" s="1582"/>
      <c r="TDD1183" s="1582"/>
      <c r="TDE1183" s="1582"/>
      <c r="TDF1183" s="1582"/>
      <c r="TDG1183" s="1582"/>
      <c r="TDH1183" s="1582"/>
      <c r="TDI1183" s="1582"/>
      <c r="TDJ1183" s="1582"/>
      <c r="TDK1183" s="1582"/>
      <c r="TDL1183" s="1582"/>
      <c r="TDM1183" s="1582"/>
      <c r="TDN1183" s="1582"/>
      <c r="TDO1183" s="1582"/>
      <c r="TDP1183" s="1582"/>
      <c r="TDQ1183" s="1582"/>
      <c r="TDR1183" s="1582"/>
      <c r="TDS1183" s="1582"/>
      <c r="TDT1183" s="1582"/>
      <c r="TDU1183" s="1582"/>
      <c r="TDV1183" s="1582"/>
      <c r="TDW1183" s="1582"/>
      <c r="TDX1183" s="1582"/>
      <c r="TDY1183" s="1582"/>
      <c r="TDZ1183" s="1582"/>
      <c r="TEA1183" s="1582"/>
      <c r="TEB1183" s="1582"/>
      <c r="TEC1183" s="1582"/>
      <c r="TED1183" s="1582"/>
      <c r="TEE1183" s="1582"/>
      <c r="TEF1183" s="1582"/>
      <c r="TEG1183" s="1582"/>
      <c r="TEH1183" s="1582"/>
      <c r="TEI1183" s="1582"/>
      <c r="TEJ1183" s="1582"/>
      <c r="TEK1183" s="1582"/>
      <c r="TEL1183" s="1582"/>
      <c r="TEM1183" s="1582"/>
      <c r="TEN1183" s="1582"/>
      <c r="TEO1183" s="1582"/>
      <c r="TEP1183" s="1582"/>
      <c r="TEQ1183" s="1582"/>
      <c r="TER1183" s="1582"/>
      <c r="TES1183" s="1582"/>
      <c r="TET1183" s="1582"/>
      <c r="TEU1183" s="1582"/>
      <c r="TEV1183" s="1582"/>
      <c r="TEW1183" s="1582"/>
      <c r="TEX1183" s="1582"/>
      <c r="TEY1183" s="1582"/>
      <c r="TEZ1183" s="1582"/>
      <c r="TFA1183" s="1582"/>
      <c r="TFB1183" s="1582"/>
      <c r="TFC1183" s="1582"/>
      <c r="TFD1183" s="1582"/>
      <c r="TFE1183" s="1582"/>
      <c r="TFF1183" s="1582"/>
      <c r="TFG1183" s="1582"/>
      <c r="TFH1183" s="1582"/>
      <c r="TFI1183" s="1582"/>
      <c r="TFJ1183" s="1582"/>
      <c r="TFK1183" s="1582"/>
      <c r="TFL1183" s="1582"/>
      <c r="TFM1183" s="1582"/>
      <c r="TFN1183" s="1582"/>
      <c r="TFO1183" s="1582"/>
      <c r="TFP1183" s="1582"/>
      <c r="TFQ1183" s="1582"/>
      <c r="TFR1183" s="1582"/>
      <c r="TFS1183" s="1582"/>
      <c r="TFT1183" s="1582"/>
      <c r="TFU1183" s="1582"/>
      <c r="TFV1183" s="1582"/>
      <c r="TFW1183" s="1582"/>
      <c r="TFX1183" s="1582"/>
      <c r="TFY1183" s="1582"/>
      <c r="TFZ1183" s="1582"/>
      <c r="TGA1183" s="1582"/>
      <c r="TGB1183" s="1582"/>
      <c r="TGC1183" s="1582"/>
      <c r="TGD1183" s="1582"/>
      <c r="TGE1183" s="1582"/>
      <c r="TGF1183" s="1582"/>
      <c r="TGG1183" s="1582"/>
      <c r="TGH1183" s="1582"/>
      <c r="TGI1183" s="1582"/>
      <c r="TGJ1183" s="1582"/>
      <c r="TGK1183" s="1582"/>
      <c r="TGL1183" s="1582"/>
      <c r="TGM1183" s="1582"/>
      <c r="TGN1183" s="1582"/>
      <c r="TGO1183" s="1582"/>
      <c r="TGP1183" s="1582"/>
      <c r="TGQ1183" s="1582"/>
      <c r="TGR1183" s="1582"/>
      <c r="TGS1183" s="1582"/>
      <c r="TGT1183" s="1582"/>
      <c r="TGU1183" s="1582"/>
      <c r="TGV1183" s="1582"/>
      <c r="TGW1183" s="1582"/>
      <c r="TGX1183" s="1582"/>
      <c r="TGY1183" s="1582"/>
      <c r="TGZ1183" s="1582"/>
      <c r="THA1183" s="1582"/>
      <c r="THB1183" s="1582"/>
      <c r="THC1183" s="1582"/>
      <c r="THD1183" s="1582"/>
      <c r="THE1183" s="1582"/>
      <c r="THF1183" s="1582"/>
      <c r="THG1183" s="1582"/>
      <c r="THH1183" s="1582"/>
      <c r="THI1183" s="1582"/>
      <c r="THJ1183" s="1582"/>
      <c r="THK1183" s="1582"/>
      <c r="THL1183" s="1582"/>
      <c r="THM1183" s="1582"/>
      <c r="THN1183" s="1582"/>
      <c r="THO1183" s="1582"/>
      <c r="THP1183" s="1582"/>
      <c r="THQ1183" s="1582"/>
      <c r="THR1183" s="1582"/>
      <c r="THS1183" s="1582"/>
      <c r="THT1183" s="1582"/>
      <c r="THU1183" s="1582"/>
      <c r="THV1183" s="1582"/>
      <c r="THW1183" s="1582"/>
      <c r="THX1183" s="1582"/>
      <c r="THY1183" s="1582"/>
      <c r="THZ1183" s="1582"/>
      <c r="TIA1183" s="1582"/>
      <c r="TIB1183" s="1582"/>
      <c r="TIC1183" s="1582"/>
      <c r="TID1183" s="1582"/>
      <c r="TIE1183" s="1582"/>
      <c r="TIF1183" s="1582"/>
      <c r="TIG1183" s="1582"/>
      <c r="TIH1183" s="1582"/>
      <c r="TII1183" s="1582"/>
      <c r="TIJ1183" s="1582"/>
      <c r="TIK1183" s="1582"/>
      <c r="TIL1183" s="1582"/>
      <c r="TIM1183" s="1582"/>
      <c r="TIN1183" s="1582"/>
      <c r="TIO1183" s="1582"/>
      <c r="TIP1183" s="1582"/>
      <c r="TIQ1183" s="1582"/>
      <c r="TIR1183" s="1582"/>
      <c r="TIS1183" s="1582"/>
      <c r="TIT1183" s="1582"/>
      <c r="TIU1183" s="1582"/>
      <c r="TIV1183" s="1582"/>
      <c r="TIW1183" s="1582"/>
      <c r="TIX1183" s="1582"/>
      <c r="TIY1183" s="1582"/>
      <c r="TIZ1183" s="1582"/>
      <c r="TJA1183" s="1582"/>
      <c r="TJB1183" s="1582"/>
      <c r="TJC1183" s="1582"/>
      <c r="TJD1183" s="1582"/>
      <c r="TJE1183" s="1582"/>
      <c r="TJF1183" s="1582"/>
      <c r="TJG1183" s="1582"/>
      <c r="TJH1183" s="1582"/>
      <c r="TJI1183" s="1582"/>
      <c r="TJJ1183" s="1582"/>
      <c r="TJK1183" s="1582"/>
      <c r="TJL1183" s="1582"/>
      <c r="TJM1183" s="1582"/>
      <c r="TJN1183" s="1582"/>
      <c r="TJO1183" s="1582"/>
      <c r="TJP1183" s="1582"/>
      <c r="TJQ1183" s="1582"/>
      <c r="TJR1183" s="1582"/>
      <c r="TJS1183" s="1582"/>
      <c r="TJT1183" s="1582"/>
      <c r="TJU1183" s="1582"/>
      <c r="TJV1183" s="1582"/>
      <c r="TJW1183" s="1582"/>
      <c r="TJX1183" s="1582"/>
      <c r="TJY1183" s="1582"/>
      <c r="TJZ1183" s="1582"/>
      <c r="TKA1183" s="1582"/>
      <c r="TKB1183" s="1582"/>
      <c r="TKC1183" s="1582"/>
      <c r="TKD1183" s="1582"/>
      <c r="TKE1183" s="1582"/>
      <c r="TKF1183" s="1582"/>
      <c r="TKG1183" s="1582"/>
      <c r="TKH1183" s="1582"/>
      <c r="TKI1183" s="1582"/>
      <c r="TKJ1183" s="1582"/>
      <c r="TKK1183" s="1582"/>
      <c r="TKL1183" s="1582"/>
      <c r="TKM1183" s="1582"/>
      <c r="TKN1183" s="1582"/>
      <c r="TKO1183" s="1582"/>
      <c r="TKP1183" s="1582"/>
      <c r="TKQ1183" s="1582"/>
      <c r="TKR1183" s="1582"/>
      <c r="TKS1183" s="1582"/>
      <c r="TKT1183" s="1582"/>
      <c r="TKU1183" s="1582"/>
      <c r="TKV1183" s="1582"/>
      <c r="TKW1183" s="1582"/>
      <c r="TKX1183" s="1582"/>
      <c r="TKY1183" s="1582"/>
      <c r="TKZ1183" s="1582"/>
      <c r="TLA1183" s="1582"/>
      <c r="TLB1183" s="1582"/>
      <c r="TLC1183" s="1582"/>
      <c r="TLD1183" s="1582"/>
      <c r="TLE1183" s="1582"/>
      <c r="TLF1183" s="1582"/>
      <c r="TLG1183" s="1582"/>
      <c r="TLH1183" s="1582"/>
      <c r="TLI1183" s="1582"/>
      <c r="TLJ1183" s="1582"/>
      <c r="TLK1183" s="1582"/>
      <c r="TLL1183" s="1582"/>
      <c r="TLM1183" s="1582"/>
      <c r="TLN1183" s="1582"/>
      <c r="TLO1183" s="1582"/>
      <c r="TLP1183" s="1582"/>
      <c r="TLQ1183" s="1582"/>
      <c r="TLR1183" s="1582"/>
      <c r="TLS1183" s="1582"/>
      <c r="TLT1183" s="1582"/>
      <c r="TLU1183" s="1582"/>
      <c r="TLV1183" s="1582"/>
      <c r="TLW1183" s="1582"/>
      <c r="TLX1183" s="1582"/>
      <c r="TLY1183" s="1582"/>
      <c r="TLZ1183" s="1582"/>
      <c r="TMA1183" s="1582"/>
      <c r="TMB1183" s="1582"/>
      <c r="TMC1183" s="1582"/>
      <c r="TMD1183" s="1582"/>
      <c r="TME1183" s="1582"/>
      <c r="TMF1183" s="1582"/>
      <c r="TMG1183" s="1582"/>
      <c r="TMH1183" s="1582"/>
      <c r="TMI1183" s="1582"/>
      <c r="TMJ1183" s="1582"/>
      <c r="TMK1183" s="1582"/>
      <c r="TML1183" s="1582"/>
      <c r="TMM1183" s="1582"/>
      <c r="TMN1183" s="1582"/>
      <c r="TMO1183" s="1582"/>
      <c r="TMP1183" s="1582"/>
      <c r="TMQ1183" s="1582"/>
      <c r="TMR1183" s="1582"/>
      <c r="TMS1183" s="1582"/>
      <c r="TMT1183" s="1582"/>
      <c r="TMU1183" s="1582"/>
      <c r="TMV1183" s="1582"/>
      <c r="TMW1183" s="1582"/>
      <c r="TMX1183" s="1582"/>
      <c r="TMY1183" s="1582"/>
      <c r="TMZ1183" s="1582"/>
      <c r="TNA1183" s="1582"/>
      <c r="TNB1183" s="1582"/>
      <c r="TNC1183" s="1582"/>
      <c r="TND1183" s="1582"/>
      <c r="TNE1183" s="1582"/>
      <c r="TNF1183" s="1582"/>
      <c r="TNG1183" s="1582"/>
      <c r="TNH1183" s="1582"/>
      <c r="TNI1183" s="1582"/>
      <c r="TNJ1183" s="1582"/>
      <c r="TNK1183" s="1582"/>
      <c r="TNL1183" s="1582"/>
      <c r="TNM1183" s="1582"/>
      <c r="TNN1183" s="1582"/>
      <c r="TNO1183" s="1582"/>
      <c r="TNP1183" s="1582"/>
      <c r="TNQ1183" s="1582"/>
      <c r="TNR1183" s="1582"/>
      <c r="TNS1183" s="1582"/>
      <c r="TNT1183" s="1582"/>
      <c r="TNU1183" s="1582"/>
      <c r="TNV1183" s="1582"/>
      <c r="TNW1183" s="1582"/>
      <c r="TNX1183" s="1582"/>
      <c r="TNY1183" s="1582"/>
      <c r="TNZ1183" s="1582"/>
      <c r="TOA1183" s="1582"/>
      <c r="TOB1183" s="1582"/>
      <c r="TOC1183" s="1582"/>
      <c r="TOD1183" s="1582"/>
      <c r="TOE1183" s="1582"/>
      <c r="TOF1183" s="1582"/>
      <c r="TOG1183" s="1582"/>
      <c r="TOH1183" s="1582"/>
      <c r="TOI1183" s="1582"/>
      <c r="TOJ1183" s="1582"/>
      <c r="TOK1183" s="1582"/>
      <c r="TOL1183" s="1582"/>
      <c r="TOM1183" s="1582"/>
      <c r="TON1183" s="1582"/>
      <c r="TOO1183" s="1582"/>
      <c r="TOP1183" s="1582"/>
      <c r="TOQ1183" s="1582"/>
      <c r="TOR1183" s="1582"/>
      <c r="TOS1183" s="1582"/>
      <c r="TOT1183" s="1582"/>
      <c r="TOU1183" s="1582"/>
      <c r="TOV1183" s="1582"/>
      <c r="TOW1183" s="1582"/>
      <c r="TOX1183" s="1582"/>
      <c r="TOY1183" s="1582"/>
      <c r="TOZ1183" s="1582"/>
      <c r="TPA1183" s="1582"/>
      <c r="TPB1183" s="1582"/>
      <c r="TPC1183" s="1582"/>
      <c r="TPD1183" s="1582"/>
      <c r="TPE1183" s="1582"/>
      <c r="TPF1183" s="1582"/>
      <c r="TPG1183" s="1582"/>
      <c r="TPH1183" s="1582"/>
      <c r="TPI1183" s="1582"/>
      <c r="TPJ1183" s="1582"/>
      <c r="TPK1183" s="1582"/>
      <c r="TPL1183" s="1582"/>
      <c r="TPM1183" s="1582"/>
      <c r="TPN1183" s="1582"/>
      <c r="TPO1183" s="1582"/>
      <c r="TPP1183" s="1582"/>
      <c r="TPQ1183" s="1582"/>
      <c r="TPR1183" s="1582"/>
      <c r="TPS1183" s="1582"/>
      <c r="TPT1183" s="1582"/>
      <c r="TPU1183" s="1582"/>
      <c r="TPV1183" s="1582"/>
      <c r="TPW1183" s="1582"/>
      <c r="TPX1183" s="1582"/>
      <c r="TPY1183" s="1582"/>
      <c r="TPZ1183" s="1582"/>
      <c r="TQA1183" s="1582"/>
      <c r="TQB1183" s="1582"/>
      <c r="TQC1183" s="1582"/>
      <c r="TQD1183" s="1582"/>
      <c r="TQE1183" s="1582"/>
      <c r="TQF1183" s="1582"/>
      <c r="TQG1183" s="1582"/>
      <c r="TQH1183" s="1582"/>
      <c r="TQI1183" s="1582"/>
      <c r="TQJ1183" s="1582"/>
      <c r="TQK1183" s="1582"/>
      <c r="TQL1183" s="1582"/>
      <c r="TQM1183" s="1582"/>
      <c r="TQN1183" s="1582"/>
      <c r="TQO1183" s="1582"/>
      <c r="TQP1183" s="1582"/>
      <c r="TQQ1183" s="1582"/>
      <c r="TQR1183" s="1582"/>
      <c r="TQS1183" s="1582"/>
      <c r="TQT1183" s="1582"/>
      <c r="TQU1183" s="1582"/>
      <c r="TQV1183" s="1582"/>
      <c r="TQW1183" s="1582"/>
      <c r="TQX1183" s="1582"/>
      <c r="TQY1183" s="1582"/>
      <c r="TQZ1183" s="1582"/>
      <c r="TRA1183" s="1582"/>
      <c r="TRB1183" s="1582"/>
      <c r="TRC1183" s="1582"/>
      <c r="TRD1183" s="1582"/>
      <c r="TRE1183" s="1582"/>
      <c r="TRF1183" s="1582"/>
      <c r="TRG1183" s="1582"/>
      <c r="TRH1183" s="1582"/>
      <c r="TRI1183" s="1582"/>
      <c r="TRJ1183" s="1582"/>
      <c r="TRK1183" s="1582"/>
      <c r="TRL1183" s="1582"/>
      <c r="TRM1183" s="1582"/>
      <c r="TRN1183" s="1582"/>
      <c r="TRO1183" s="1582"/>
      <c r="TRP1183" s="1582"/>
      <c r="TRQ1183" s="1582"/>
      <c r="TRR1183" s="1582"/>
      <c r="TRS1183" s="1582"/>
      <c r="TRT1183" s="1582"/>
      <c r="TRU1183" s="1582"/>
      <c r="TRV1183" s="1582"/>
      <c r="TRW1183" s="1582"/>
      <c r="TRX1183" s="1582"/>
      <c r="TRY1183" s="1582"/>
      <c r="TRZ1183" s="1582"/>
      <c r="TSA1183" s="1582"/>
      <c r="TSB1183" s="1582"/>
      <c r="TSC1183" s="1582"/>
      <c r="TSD1183" s="1582"/>
      <c r="TSE1183" s="1582"/>
      <c r="TSF1183" s="1582"/>
      <c r="TSG1183" s="1582"/>
      <c r="TSH1183" s="1582"/>
      <c r="TSI1183" s="1582"/>
      <c r="TSJ1183" s="1582"/>
      <c r="TSK1183" s="1582"/>
      <c r="TSL1183" s="1582"/>
      <c r="TSM1183" s="1582"/>
      <c r="TSN1183" s="1582"/>
      <c r="TSO1183" s="1582"/>
      <c r="TSP1183" s="1582"/>
      <c r="TSQ1183" s="1582"/>
      <c r="TSR1183" s="1582"/>
      <c r="TSS1183" s="1582"/>
      <c r="TST1183" s="1582"/>
      <c r="TSU1183" s="1582"/>
      <c r="TSV1183" s="1582"/>
      <c r="TSW1183" s="1582"/>
      <c r="TSX1183" s="1582"/>
      <c r="TSY1183" s="1582"/>
      <c r="TSZ1183" s="1582"/>
      <c r="TTA1183" s="1582"/>
      <c r="TTB1183" s="1582"/>
      <c r="TTC1183" s="1582"/>
      <c r="TTD1183" s="1582"/>
      <c r="TTE1183" s="1582"/>
      <c r="TTF1183" s="1582"/>
      <c r="TTG1183" s="1582"/>
      <c r="TTH1183" s="1582"/>
      <c r="TTI1183" s="1582"/>
      <c r="TTJ1183" s="1582"/>
      <c r="TTK1183" s="1582"/>
      <c r="TTL1183" s="1582"/>
      <c r="TTM1183" s="1582"/>
      <c r="TTN1183" s="1582"/>
      <c r="TTO1183" s="1582"/>
      <c r="TTP1183" s="1582"/>
      <c r="TTQ1183" s="1582"/>
      <c r="TTR1183" s="1582"/>
      <c r="TTS1183" s="1582"/>
      <c r="TTT1183" s="1582"/>
      <c r="TTU1183" s="1582"/>
      <c r="TTV1183" s="1582"/>
      <c r="TTW1183" s="1582"/>
      <c r="TTX1183" s="1582"/>
      <c r="TTY1183" s="1582"/>
      <c r="TTZ1183" s="1582"/>
      <c r="TUA1183" s="1582"/>
      <c r="TUB1183" s="1582"/>
      <c r="TUC1183" s="1582"/>
      <c r="TUD1183" s="1582"/>
      <c r="TUE1183" s="1582"/>
      <c r="TUF1183" s="1582"/>
      <c r="TUG1183" s="1582"/>
      <c r="TUH1183" s="1582"/>
      <c r="TUI1183" s="1582"/>
      <c r="TUJ1183" s="1582"/>
      <c r="TUK1183" s="1582"/>
      <c r="TUL1183" s="1582"/>
      <c r="TUM1183" s="1582"/>
      <c r="TUN1183" s="1582"/>
      <c r="TUO1183" s="1582"/>
      <c r="TUP1183" s="1582"/>
      <c r="TUQ1183" s="1582"/>
      <c r="TUR1183" s="1582"/>
      <c r="TUS1183" s="1582"/>
      <c r="TUT1183" s="1582"/>
      <c r="TUU1183" s="1582"/>
      <c r="TUV1183" s="1582"/>
      <c r="TUW1183" s="1582"/>
      <c r="TUX1183" s="1582"/>
      <c r="TUY1183" s="1582"/>
      <c r="TUZ1183" s="1582"/>
      <c r="TVA1183" s="1582"/>
      <c r="TVB1183" s="1582"/>
      <c r="TVC1183" s="1582"/>
      <c r="TVD1183" s="1582"/>
      <c r="TVE1183" s="1582"/>
      <c r="TVF1183" s="1582"/>
      <c r="TVG1183" s="1582"/>
      <c r="TVH1183" s="1582"/>
      <c r="TVI1183" s="1582"/>
      <c r="TVJ1183" s="1582"/>
      <c r="TVK1183" s="1582"/>
      <c r="TVL1183" s="1582"/>
      <c r="TVM1183" s="1582"/>
      <c r="TVN1183" s="1582"/>
      <c r="TVO1183" s="1582"/>
      <c r="TVP1183" s="1582"/>
      <c r="TVQ1183" s="1582"/>
      <c r="TVR1183" s="1582"/>
      <c r="TVS1183" s="1582"/>
      <c r="TVT1183" s="1582"/>
      <c r="TVU1183" s="1582"/>
      <c r="TVV1183" s="1582"/>
      <c r="TVW1183" s="1582"/>
      <c r="TVX1183" s="1582"/>
      <c r="TVY1183" s="1582"/>
      <c r="TVZ1183" s="1582"/>
      <c r="TWA1183" s="1582"/>
      <c r="TWB1183" s="1582"/>
      <c r="TWC1183" s="1582"/>
      <c r="TWD1183" s="1582"/>
      <c r="TWE1183" s="1582"/>
      <c r="TWF1183" s="1582"/>
      <c r="TWG1183" s="1582"/>
      <c r="TWH1183" s="1582"/>
      <c r="TWI1183" s="1582"/>
      <c r="TWJ1183" s="1582"/>
      <c r="TWK1183" s="1582"/>
      <c r="TWL1183" s="1582"/>
      <c r="TWM1183" s="1582"/>
      <c r="TWN1183" s="1582"/>
      <c r="TWO1183" s="1582"/>
      <c r="TWP1183" s="1582"/>
      <c r="TWQ1183" s="1582"/>
      <c r="TWR1183" s="1582"/>
      <c r="TWS1183" s="1582"/>
      <c r="TWT1183" s="1582"/>
      <c r="TWU1183" s="1582"/>
      <c r="TWV1183" s="1582"/>
      <c r="TWW1183" s="1582"/>
      <c r="TWX1183" s="1582"/>
      <c r="TWY1183" s="1582"/>
      <c r="TWZ1183" s="1582"/>
      <c r="TXA1183" s="1582"/>
      <c r="TXB1183" s="1582"/>
      <c r="TXC1183" s="1582"/>
      <c r="TXD1183" s="1582"/>
      <c r="TXE1183" s="1582"/>
      <c r="TXF1183" s="1582"/>
      <c r="TXG1183" s="1582"/>
      <c r="TXH1183" s="1582"/>
      <c r="TXI1183" s="1582"/>
      <c r="TXJ1183" s="1582"/>
      <c r="TXK1183" s="1582"/>
      <c r="TXL1183" s="1582"/>
      <c r="TXM1183" s="1582"/>
      <c r="TXN1183" s="1582"/>
      <c r="TXO1183" s="1582"/>
      <c r="TXP1183" s="1582"/>
      <c r="TXQ1183" s="1582"/>
      <c r="TXR1183" s="1582"/>
      <c r="TXS1183" s="1582"/>
      <c r="TXT1183" s="1582"/>
      <c r="TXU1183" s="1582"/>
      <c r="TXV1183" s="1582"/>
      <c r="TXW1183" s="1582"/>
      <c r="TXX1183" s="1582"/>
      <c r="TXY1183" s="1582"/>
      <c r="TXZ1183" s="1582"/>
      <c r="TYA1183" s="1582"/>
      <c r="TYB1183" s="1582"/>
      <c r="TYC1183" s="1582"/>
      <c r="TYD1183" s="1582"/>
      <c r="TYE1183" s="1582"/>
      <c r="TYF1183" s="1582"/>
      <c r="TYG1183" s="1582"/>
      <c r="TYH1183" s="1582"/>
      <c r="TYI1183" s="1582"/>
      <c r="TYJ1183" s="1582"/>
      <c r="TYK1183" s="1582"/>
      <c r="TYL1183" s="1582"/>
      <c r="TYM1183" s="1582"/>
      <c r="TYN1183" s="1582"/>
      <c r="TYO1183" s="1582"/>
      <c r="TYP1183" s="1582"/>
      <c r="TYQ1183" s="1582"/>
      <c r="TYR1183" s="1582"/>
      <c r="TYS1183" s="1582"/>
      <c r="TYT1183" s="1582"/>
      <c r="TYU1183" s="1582"/>
      <c r="TYV1183" s="1582"/>
      <c r="TYW1183" s="1582"/>
      <c r="TYX1183" s="1582"/>
      <c r="TYY1183" s="1582"/>
      <c r="TYZ1183" s="1582"/>
      <c r="TZA1183" s="1582"/>
      <c r="TZB1183" s="1582"/>
      <c r="TZC1183" s="1582"/>
      <c r="TZD1183" s="1582"/>
      <c r="TZE1183" s="1582"/>
      <c r="TZF1183" s="1582"/>
      <c r="TZG1183" s="1582"/>
      <c r="TZH1183" s="1582"/>
      <c r="TZI1183" s="1582"/>
      <c r="TZJ1183" s="1582"/>
      <c r="TZK1183" s="1582"/>
      <c r="TZL1183" s="1582"/>
      <c r="TZM1183" s="1582"/>
      <c r="TZN1183" s="1582"/>
      <c r="TZO1183" s="1582"/>
      <c r="TZP1183" s="1582"/>
      <c r="TZQ1183" s="1582"/>
      <c r="TZR1183" s="1582"/>
      <c r="TZS1183" s="1582"/>
      <c r="TZT1183" s="1582"/>
      <c r="TZU1183" s="1582"/>
      <c r="TZV1183" s="1582"/>
      <c r="TZW1183" s="1582"/>
      <c r="TZX1183" s="1582"/>
      <c r="TZY1183" s="1582"/>
      <c r="TZZ1183" s="1582"/>
      <c r="UAA1183" s="1582"/>
      <c r="UAB1183" s="1582"/>
      <c r="UAC1183" s="1582"/>
      <c r="UAD1183" s="1582"/>
      <c r="UAE1183" s="1582"/>
      <c r="UAF1183" s="1582"/>
      <c r="UAG1183" s="1582"/>
      <c r="UAH1183" s="1582"/>
      <c r="UAI1183" s="1582"/>
      <c r="UAJ1183" s="1582"/>
      <c r="UAK1183" s="1582"/>
      <c r="UAL1183" s="1582"/>
      <c r="UAM1183" s="1582"/>
      <c r="UAN1183" s="1582"/>
      <c r="UAO1183" s="1582"/>
      <c r="UAP1183" s="1582"/>
      <c r="UAQ1183" s="1582"/>
      <c r="UAR1183" s="1582"/>
      <c r="UAS1183" s="1582"/>
      <c r="UAT1183" s="1582"/>
      <c r="UAU1183" s="1582"/>
      <c r="UAV1183" s="1582"/>
      <c r="UAW1183" s="1582"/>
      <c r="UAX1183" s="1582"/>
      <c r="UAY1183" s="1582"/>
      <c r="UAZ1183" s="1582"/>
      <c r="UBA1183" s="1582"/>
      <c r="UBB1183" s="1582"/>
      <c r="UBC1183" s="1582"/>
      <c r="UBD1183" s="1582"/>
      <c r="UBE1183" s="1582"/>
      <c r="UBF1183" s="1582"/>
      <c r="UBG1183" s="1582"/>
      <c r="UBH1183" s="1582"/>
      <c r="UBI1183" s="1582"/>
      <c r="UBJ1183" s="1582"/>
      <c r="UBK1183" s="1582"/>
      <c r="UBL1183" s="1582"/>
      <c r="UBM1183" s="1582"/>
      <c r="UBN1183" s="1582"/>
      <c r="UBO1183" s="1582"/>
      <c r="UBP1183" s="1582"/>
      <c r="UBQ1183" s="1582"/>
      <c r="UBR1183" s="1582"/>
      <c r="UBS1183" s="1582"/>
      <c r="UBT1183" s="1582"/>
      <c r="UBU1183" s="1582"/>
      <c r="UBV1183" s="1582"/>
      <c r="UBW1183" s="1582"/>
      <c r="UBX1183" s="1582"/>
      <c r="UBY1183" s="1582"/>
      <c r="UBZ1183" s="1582"/>
      <c r="UCA1183" s="1582"/>
      <c r="UCB1183" s="1582"/>
      <c r="UCC1183" s="1582"/>
      <c r="UCD1183" s="1582"/>
      <c r="UCE1183" s="1582"/>
      <c r="UCF1183" s="1582"/>
      <c r="UCG1183" s="1582"/>
      <c r="UCH1183" s="1582"/>
      <c r="UCI1183" s="1582"/>
      <c r="UCJ1183" s="1582"/>
      <c r="UCK1183" s="1582"/>
      <c r="UCL1183" s="1582"/>
      <c r="UCM1183" s="1582"/>
      <c r="UCN1183" s="1582"/>
      <c r="UCO1183" s="1582"/>
      <c r="UCP1183" s="1582"/>
      <c r="UCQ1183" s="1582"/>
      <c r="UCR1183" s="1582"/>
      <c r="UCS1183" s="1582"/>
      <c r="UCT1183" s="1582"/>
      <c r="UCU1183" s="1582"/>
      <c r="UCV1183" s="1582"/>
      <c r="UCW1183" s="1582"/>
      <c r="UCX1183" s="1582"/>
      <c r="UCY1183" s="1582"/>
      <c r="UCZ1183" s="1582"/>
      <c r="UDA1183" s="1582"/>
      <c r="UDB1183" s="1582"/>
      <c r="UDC1183" s="1582"/>
      <c r="UDD1183" s="1582"/>
      <c r="UDE1183" s="1582"/>
      <c r="UDF1183" s="1582"/>
      <c r="UDG1183" s="1582"/>
      <c r="UDH1183" s="1582"/>
      <c r="UDI1183" s="1582"/>
      <c r="UDJ1183" s="1582"/>
      <c r="UDK1183" s="1582"/>
      <c r="UDL1183" s="1582"/>
      <c r="UDM1183" s="1582"/>
      <c r="UDN1183" s="1582"/>
      <c r="UDO1183" s="1582"/>
      <c r="UDP1183" s="1582"/>
      <c r="UDQ1183" s="1582"/>
      <c r="UDR1183" s="1582"/>
      <c r="UDS1183" s="1582"/>
      <c r="UDT1183" s="1582"/>
      <c r="UDU1183" s="1582"/>
      <c r="UDV1183" s="1582"/>
      <c r="UDW1183" s="1582"/>
      <c r="UDX1183" s="1582"/>
      <c r="UDY1183" s="1582"/>
      <c r="UDZ1183" s="1582"/>
      <c r="UEA1183" s="1582"/>
      <c r="UEB1183" s="1582"/>
      <c r="UEC1183" s="1582"/>
      <c r="UED1183" s="1582"/>
      <c r="UEE1183" s="1582"/>
      <c r="UEF1183" s="1582"/>
      <c r="UEG1183" s="1582"/>
      <c r="UEH1183" s="1582"/>
      <c r="UEI1183" s="1582"/>
      <c r="UEJ1183" s="1582"/>
      <c r="UEK1183" s="1582"/>
      <c r="UEL1183" s="1582"/>
      <c r="UEM1183" s="1582"/>
      <c r="UEN1183" s="1582"/>
      <c r="UEO1183" s="1582"/>
      <c r="UEP1183" s="1582"/>
      <c r="UEQ1183" s="1582"/>
      <c r="UER1183" s="1582"/>
      <c r="UES1183" s="1582"/>
      <c r="UET1183" s="1582"/>
      <c r="UEU1183" s="1582"/>
      <c r="UEV1183" s="1582"/>
      <c r="UEW1183" s="1582"/>
      <c r="UEX1183" s="1582"/>
      <c r="UEY1183" s="1582"/>
      <c r="UEZ1183" s="1582"/>
      <c r="UFA1183" s="1582"/>
      <c r="UFB1183" s="1582"/>
      <c r="UFC1183" s="1582"/>
      <c r="UFD1183" s="1582"/>
      <c r="UFE1183" s="1582"/>
      <c r="UFF1183" s="1582"/>
      <c r="UFG1183" s="1582"/>
      <c r="UFH1183" s="1582"/>
      <c r="UFI1183" s="1582"/>
      <c r="UFJ1183" s="1582"/>
      <c r="UFK1183" s="1582"/>
      <c r="UFL1183" s="1582"/>
      <c r="UFM1183" s="1582"/>
      <c r="UFN1183" s="1582"/>
      <c r="UFO1183" s="1582"/>
      <c r="UFP1183" s="1582"/>
      <c r="UFQ1183" s="1582"/>
      <c r="UFR1183" s="1582"/>
      <c r="UFS1183" s="1582"/>
      <c r="UFT1183" s="1582"/>
      <c r="UFU1183" s="1582"/>
      <c r="UFV1183" s="1582"/>
      <c r="UFW1183" s="1582"/>
      <c r="UFX1183" s="1582"/>
      <c r="UFY1183" s="1582"/>
      <c r="UFZ1183" s="1582"/>
      <c r="UGA1183" s="1582"/>
      <c r="UGB1183" s="1582"/>
      <c r="UGC1183" s="1582"/>
      <c r="UGD1183" s="1582"/>
      <c r="UGE1183" s="1582"/>
      <c r="UGF1183" s="1582"/>
      <c r="UGG1183" s="1582"/>
      <c r="UGH1183" s="1582"/>
      <c r="UGI1183" s="1582"/>
      <c r="UGJ1183" s="1582"/>
      <c r="UGK1183" s="1582"/>
      <c r="UGL1183" s="1582"/>
      <c r="UGM1183" s="1582"/>
      <c r="UGN1183" s="1582"/>
      <c r="UGO1183" s="1582"/>
      <c r="UGP1183" s="1582"/>
      <c r="UGQ1183" s="1582"/>
      <c r="UGR1183" s="1582"/>
      <c r="UGS1183" s="1582"/>
      <c r="UGT1183" s="1582"/>
      <c r="UGU1183" s="1582"/>
      <c r="UGV1183" s="1582"/>
      <c r="UGW1183" s="1582"/>
      <c r="UGX1183" s="1582"/>
      <c r="UGY1183" s="1582"/>
      <c r="UGZ1183" s="1582"/>
      <c r="UHA1183" s="1582"/>
      <c r="UHB1183" s="1582"/>
      <c r="UHC1183" s="1582"/>
      <c r="UHD1183" s="1582"/>
      <c r="UHE1183" s="1582"/>
      <c r="UHF1183" s="1582"/>
      <c r="UHG1183" s="1582"/>
      <c r="UHH1183" s="1582"/>
      <c r="UHI1183" s="1582"/>
      <c r="UHJ1183" s="1582"/>
      <c r="UHK1183" s="1582"/>
      <c r="UHL1183" s="1582"/>
      <c r="UHM1183" s="1582"/>
      <c r="UHN1183" s="1582"/>
      <c r="UHO1183" s="1582"/>
      <c r="UHP1183" s="1582"/>
      <c r="UHQ1183" s="1582"/>
      <c r="UHR1183" s="1582"/>
      <c r="UHS1183" s="1582"/>
      <c r="UHT1183" s="1582"/>
      <c r="UHU1183" s="1582"/>
      <c r="UHV1183" s="1582"/>
      <c r="UHW1183" s="1582"/>
      <c r="UHX1183" s="1582"/>
      <c r="UHY1183" s="1582"/>
      <c r="UHZ1183" s="1582"/>
      <c r="UIA1183" s="1582"/>
      <c r="UIB1183" s="1582"/>
      <c r="UIC1183" s="1582"/>
      <c r="UID1183" s="1582"/>
      <c r="UIE1183" s="1582"/>
      <c r="UIF1183" s="1582"/>
      <c r="UIG1183" s="1582"/>
      <c r="UIH1183" s="1582"/>
      <c r="UII1183" s="1582"/>
      <c r="UIJ1183" s="1582"/>
      <c r="UIK1183" s="1582"/>
      <c r="UIL1183" s="1582"/>
      <c r="UIM1183" s="1582"/>
      <c r="UIN1183" s="1582"/>
      <c r="UIO1183" s="1582"/>
      <c r="UIP1183" s="1582"/>
      <c r="UIQ1183" s="1582"/>
      <c r="UIR1183" s="1582"/>
      <c r="UIS1183" s="1582"/>
      <c r="UIT1183" s="1582"/>
      <c r="UIU1183" s="1582"/>
      <c r="UIV1183" s="1582"/>
      <c r="UIW1183" s="1582"/>
      <c r="UIX1183" s="1582"/>
      <c r="UIY1183" s="1582"/>
      <c r="UIZ1183" s="1582"/>
      <c r="UJA1183" s="1582"/>
      <c r="UJB1183" s="1582"/>
      <c r="UJC1183" s="1582"/>
      <c r="UJD1183" s="1582"/>
      <c r="UJE1183" s="1582"/>
      <c r="UJF1183" s="1582"/>
      <c r="UJG1183" s="1582"/>
      <c r="UJH1183" s="1582"/>
      <c r="UJI1183" s="1582"/>
      <c r="UJJ1183" s="1582"/>
      <c r="UJK1183" s="1582"/>
      <c r="UJL1183" s="1582"/>
      <c r="UJM1183" s="1582"/>
      <c r="UJN1183" s="1582"/>
      <c r="UJO1183" s="1582"/>
      <c r="UJP1183" s="1582"/>
      <c r="UJQ1183" s="1582"/>
      <c r="UJR1183" s="1582"/>
      <c r="UJS1183" s="1582"/>
      <c r="UJT1183" s="1582"/>
      <c r="UJU1183" s="1582"/>
      <c r="UJV1183" s="1582"/>
      <c r="UJW1183" s="1582"/>
      <c r="UJX1183" s="1582"/>
      <c r="UJY1183" s="1582"/>
      <c r="UJZ1183" s="1582"/>
      <c r="UKA1183" s="1582"/>
      <c r="UKB1183" s="1582"/>
      <c r="UKC1183" s="1582"/>
      <c r="UKD1183" s="1582"/>
      <c r="UKE1183" s="1582"/>
      <c r="UKF1183" s="1582"/>
      <c r="UKG1183" s="1582"/>
      <c r="UKH1183" s="1582"/>
      <c r="UKI1183" s="1582"/>
      <c r="UKJ1183" s="1582"/>
      <c r="UKK1183" s="1582"/>
      <c r="UKL1183" s="1582"/>
      <c r="UKM1183" s="1582"/>
      <c r="UKN1183" s="1582"/>
      <c r="UKO1183" s="1582"/>
      <c r="UKP1183" s="1582"/>
      <c r="UKQ1183" s="1582"/>
      <c r="UKR1183" s="1582"/>
      <c r="UKS1183" s="1582"/>
      <c r="UKT1183" s="1582"/>
      <c r="UKU1183" s="1582"/>
      <c r="UKV1183" s="1582"/>
      <c r="UKW1183" s="1582"/>
      <c r="UKX1183" s="1582"/>
      <c r="UKY1183" s="1582"/>
      <c r="UKZ1183" s="1582"/>
      <c r="ULA1183" s="1582"/>
      <c r="ULB1183" s="1582"/>
      <c r="ULC1183" s="1582"/>
      <c r="ULD1183" s="1582"/>
      <c r="ULE1183" s="1582"/>
      <c r="ULF1183" s="1582"/>
      <c r="ULG1183" s="1582"/>
      <c r="ULH1183" s="1582"/>
      <c r="ULI1183" s="1582"/>
      <c r="ULJ1183" s="1582"/>
      <c r="ULK1183" s="1582"/>
      <c r="ULL1183" s="1582"/>
      <c r="ULM1183" s="1582"/>
      <c r="ULN1183" s="1582"/>
      <c r="ULO1183" s="1582"/>
      <c r="ULP1183" s="1582"/>
      <c r="ULQ1183" s="1582"/>
      <c r="ULR1183" s="1582"/>
      <c r="ULS1183" s="1582"/>
      <c r="ULT1183" s="1582"/>
      <c r="ULU1183" s="1582"/>
      <c r="ULV1183" s="1582"/>
      <c r="ULW1183" s="1582"/>
      <c r="ULX1183" s="1582"/>
      <c r="ULY1183" s="1582"/>
      <c r="ULZ1183" s="1582"/>
      <c r="UMA1183" s="1582"/>
      <c r="UMB1183" s="1582"/>
      <c r="UMC1183" s="1582"/>
      <c r="UMD1183" s="1582"/>
      <c r="UME1183" s="1582"/>
      <c r="UMF1183" s="1582"/>
      <c r="UMG1183" s="1582"/>
      <c r="UMH1183" s="1582"/>
      <c r="UMI1183" s="1582"/>
      <c r="UMJ1183" s="1582"/>
      <c r="UMK1183" s="1582"/>
      <c r="UML1183" s="1582"/>
      <c r="UMM1183" s="1582"/>
      <c r="UMN1183" s="1582"/>
      <c r="UMO1183" s="1582"/>
      <c r="UMP1183" s="1582"/>
      <c r="UMQ1183" s="1582"/>
      <c r="UMR1183" s="1582"/>
      <c r="UMS1183" s="1582"/>
      <c r="UMT1183" s="1582"/>
      <c r="UMU1183" s="1582"/>
      <c r="UMV1183" s="1582"/>
      <c r="UMW1183" s="1582"/>
      <c r="UMX1183" s="1582"/>
      <c r="UMY1183" s="1582"/>
      <c r="UMZ1183" s="1582"/>
      <c r="UNA1183" s="1582"/>
      <c r="UNB1183" s="1582"/>
      <c r="UNC1183" s="1582"/>
      <c r="UND1183" s="1582"/>
      <c r="UNE1183" s="1582"/>
      <c r="UNF1183" s="1582"/>
      <c r="UNG1183" s="1582"/>
      <c r="UNH1183" s="1582"/>
      <c r="UNI1183" s="1582"/>
      <c r="UNJ1183" s="1582"/>
      <c r="UNK1183" s="1582"/>
      <c r="UNL1183" s="1582"/>
      <c r="UNM1183" s="1582"/>
      <c r="UNN1183" s="1582"/>
      <c r="UNO1183" s="1582"/>
      <c r="UNP1183" s="1582"/>
      <c r="UNQ1183" s="1582"/>
      <c r="UNR1183" s="1582"/>
      <c r="UNS1183" s="1582"/>
      <c r="UNT1183" s="1582"/>
      <c r="UNU1183" s="1582"/>
      <c r="UNV1183" s="1582"/>
      <c r="UNW1183" s="1582"/>
      <c r="UNX1183" s="1582"/>
      <c r="UNY1183" s="1582"/>
      <c r="UNZ1183" s="1582"/>
      <c r="UOA1183" s="1582"/>
      <c r="UOB1183" s="1582"/>
      <c r="UOC1183" s="1582"/>
      <c r="UOD1183" s="1582"/>
      <c r="UOE1183" s="1582"/>
      <c r="UOF1183" s="1582"/>
      <c r="UOG1183" s="1582"/>
      <c r="UOH1183" s="1582"/>
      <c r="UOI1183" s="1582"/>
      <c r="UOJ1183" s="1582"/>
      <c r="UOK1183" s="1582"/>
      <c r="UOL1183" s="1582"/>
      <c r="UOM1183" s="1582"/>
      <c r="UON1183" s="1582"/>
      <c r="UOO1183" s="1582"/>
      <c r="UOP1183" s="1582"/>
      <c r="UOQ1183" s="1582"/>
      <c r="UOR1183" s="1582"/>
      <c r="UOS1183" s="1582"/>
      <c r="UOT1183" s="1582"/>
      <c r="UOU1183" s="1582"/>
      <c r="UOV1183" s="1582"/>
      <c r="UOW1183" s="1582"/>
      <c r="UOX1183" s="1582"/>
      <c r="UOY1183" s="1582"/>
      <c r="UOZ1183" s="1582"/>
      <c r="UPA1183" s="1582"/>
      <c r="UPB1183" s="1582"/>
      <c r="UPC1183" s="1582"/>
      <c r="UPD1183" s="1582"/>
      <c r="UPE1183" s="1582"/>
      <c r="UPF1183" s="1582"/>
      <c r="UPG1183" s="1582"/>
      <c r="UPH1183" s="1582"/>
      <c r="UPI1183" s="1582"/>
      <c r="UPJ1183" s="1582"/>
      <c r="UPK1183" s="1582"/>
      <c r="UPL1183" s="1582"/>
      <c r="UPM1183" s="1582"/>
      <c r="UPN1183" s="1582"/>
      <c r="UPO1183" s="1582"/>
      <c r="UPP1183" s="1582"/>
      <c r="UPQ1183" s="1582"/>
      <c r="UPR1183" s="1582"/>
      <c r="UPS1183" s="1582"/>
      <c r="UPT1183" s="1582"/>
      <c r="UPU1183" s="1582"/>
      <c r="UPV1183" s="1582"/>
      <c r="UPW1183" s="1582"/>
      <c r="UPX1183" s="1582"/>
      <c r="UPY1183" s="1582"/>
      <c r="UPZ1183" s="1582"/>
      <c r="UQA1183" s="1582"/>
      <c r="UQB1183" s="1582"/>
      <c r="UQC1183" s="1582"/>
      <c r="UQD1183" s="1582"/>
      <c r="UQE1183" s="1582"/>
      <c r="UQF1183" s="1582"/>
      <c r="UQG1183" s="1582"/>
      <c r="UQH1183" s="1582"/>
      <c r="UQI1183" s="1582"/>
      <c r="UQJ1183" s="1582"/>
      <c r="UQK1183" s="1582"/>
      <c r="UQL1183" s="1582"/>
      <c r="UQM1183" s="1582"/>
      <c r="UQN1183" s="1582"/>
      <c r="UQO1183" s="1582"/>
      <c r="UQP1183" s="1582"/>
      <c r="UQQ1183" s="1582"/>
      <c r="UQR1183" s="1582"/>
      <c r="UQS1183" s="1582"/>
      <c r="UQT1183" s="1582"/>
      <c r="UQU1183" s="1582"/>
      <c r="UQV1183" s="1582"/>
      <c r="UQW1183" s="1582"/>
      <c r="UQX1183" s="1582"/>
      <c r="UQY1183" s="1582"/>
      <c r="UQZ1183" s="1582"/>
      <c r="URA1183" s="1582"/>
      <c r="URB1183" s="1582"/>
      <c r="URC1183" s="1582"/>
      <c r="URD1183" s="1582"/>
      <c r="URE1183" s="1582"/>
      <c r="URF1183" s="1582"/>
      <c r="URG1183" s="1582"/>
      <c r="URH1183" s="1582"/>
      <c r="URI1183" s="1582"/>
      <c r="URJ1183" s="1582"/>
      <c r="URK1183" s="1582"/>
      <c r="URL1183" s="1582"/>
      <c r="URM1183" s="1582"/>
      <c r="URN1183" s="1582"/>
      <c r="URO1183" s="1582"/>
      <c r="URP1183" s="1582"/>
      <c r="URQ1183" s="1582"/>
      <c r="URR1183" s="1582"/>
      <c r="URS1183" s="1582"/>
      <c r="URT1183" s="1582"/>
      <c r="URU1183" s="1582"/>
      <c r="URV1183" s="1582"/>
      <c r="URW1183" s="1582"/>
      <c r="URX1183" s="1582"/>
      <c r="URY1183" s="1582"/>
      <c r="URZ1183" s="1582"/>
      <c r="USA1183" s="1582"/>
      <c r="USB1183" s="1582"/>
      <c r="USC1183" s="1582"/>
      <c r="USD1183" s="1582"/>
      <c r="USE1183" s="1582"/>
      <c r="USF1183" s="1582"/>
      <c r="USG1183" s="1582"/>
      <c r="USH1183" s="1582"/>
      <c r="USI1183" s="1582"/>
      <c r="USJ1183" s="1582"/>
      <c r="USK1183" s="1582"/>
      <c r="USL1183" s="1582"/>
      <c r="USM1183" s="1582"/>
      <c r="USN1183" s="1582"/>
      <c r="USO1183" s="1582"/>
      <c r="USP1183" s="1582"/>
      <c r="USQ1183" s="1582"/>
      <c r="USR1183" s="1582"/>
      <c r="USS1183" s="1582"/>
      <c r="UST1183" s="1582"/>
      <c r="USU1183" s="1582"/>
      <c r="USV1183" s="1582"/>
      <c r="USW1183" s="1582"/>
      <c r="USX1183" s="1582"/>
      <c r="USY1183" s="1582"/>
      <c r="USZ1183" s="1582"/>
      <c r="UTA1183" s="1582"/>
      <c r="UTB1183" s="1582"/>
      <c r="UTC1183" s="1582"/>
      <c r="UTD1183" s="1582"/>
      <c r="UTE1183" s="1582"/>
      <c r="UTF1183" s="1582"/>
      <c r="UTG1183" s="1582"/>
      <c r="UTH1183" s="1582"/>
      <c r="UTI1183" s="1582"/>
      <c r="UTJ1183" s="1582"/>
      <c r="UTK1183" s="1582"/>
      <c r="UTL1183" s="1582"/>
      <c r="UTM1183" s="1582"/>
      <c r="UTN1183" s="1582"/>
      <c r="UTO1183" s="1582"/>
      <c r="UTP1183" s="1582"/>
      <c r="UTQ1183" s="1582"/>
      <c r="UTR1183" s="1582"/>
      <c r="UTS1183" s="1582"/>
      <c r="UTT1183" s="1582"/>
      <c r="UTU1183" s="1582"/>
      <c r="UTV1183" s="1582"/>
      <c r="UTW1183" s="1582"/>
      <c r="UTX1183" s="1582"/>
      <c r="UTY1183" s="1582"/>
      <c r="UTZ1183" s="1582"/>
      <c r="UUA1183" s="1582"/>
      <c r="UUB1183" s="1582"/>
      <c r="UUC1183" s="1582"/>
      <c r="UUD1183" s="1582"/>
      <c r="UUE1183" s="1582"/>
      <c r="UUF1183" s="1582"/>
      <c r="UUG1183" s="1582"/>
      <c r="UUH1183" s="1582"/>
      <c r="UUI1183" s="1582"/>
      <c r="UUJ1183" s="1582"/>
      <c r="UUK1183" s="1582"/>
      <c r="UUL1183" s="1582"/>
      <c r="UUM1183" s="1582"/>
      <c r="UUN1183" s="1582"/>
      <c r="UUO1183" s="1582"/>
      <c r="UUP1183" s="1582"/>
      <c r="UUQ1183" s="1582"/>
      <c r="UUR1183" s="1582"/>
      <c r="UUS1183" s="1582"/>
      <c r="UUT1183" s="1582"/>
      <c r="UUU1183" s="1582"/>
      <c r="UUV1183" s="1582"/>
      <c r="UUW1183" s="1582"/>
      <c r="UUX1183" s="1582"/>
      <c r="UUY1183" s="1582"/>
      <c r="UUZ1183" s="1582"/>
      <c r="UVA1183" s="1582"/>
      <c r="UVB1183" s="1582"/>
      <c r="UVC1183" s="1582"/>
      <c r="UVD1183" s="1582"/>
      <c r="UVE1183" s="1582"/>
      <c r="UVF1183" s="1582"/>
      <c r="UVG1183" s="1582"/>
      <c r="UVH1183" s="1582"/>
      <c r="UVI1183" s="1582"/>
      <c r="UVJ1183" s="1582"/>
      <c r="UVK1183" s="1582"/>
      <c r="UVL1183" s="1582"/>
      <c r="UVM1183" s="1582"/>
      <c r="UVN1183" s="1582"/>
      <c r="UVO1183" s="1582"/>
      <c r="UVP1183" s="1582"/>
      <c r="UVQ1183" s="1582"/>
      <c r="UVR1183" s="1582"/>
      <c r="UVS1183" s="1582"/>
      <c r="UVT1183" s="1582"/>
      <c r="UVU1183" s="1582"/>
      <c r="UVV1183" s="1582"/>
      <c r="UVW1183" s="1582"/>
      <c r="UVX1183" s="1582"/>
      <c r="UVY1183" s="1582"/>
      <c r="UVZ1183" s="1582"/>
      <c r="UWA1183" s="1582"/>
      <c r="UWB1183" s="1582"/>
      <c r="UWC1183" s="1582"/>
      <c r="UWD1183" s="1582"/>
      <c r="UWE1183" s="1582"/>
      <c r="UWF1183" s="1582"/>
      <c r="UWG1183" s="1582"/>
      <c r="UWH1183" s="1582"/>
      <c r="UWI1183" s="1582"/>
      <c r="UWJ1183" s="1582"/>
      <c r="UWK1183" s="1582"/>
      <c r="UWL1183" s="1582"/>
      <c r="UWM1183" s="1582"/>
      <c r="UWN1183" s="1582"/>
      <c r="UWO1183" s="1582"/>
      <c r="UWP1183" s="1582"/>
      <c r="UWQ1183" s="1582"/>
      <c r="UWR1183" s="1582"/>
      <c r="UWS1183" s="1582"/>
      <c r="UWT1183" s="1582"/>
      <c r="UWU1183" s="1582"/>
      <c r="UWV1183" s="1582"/>
      <c r="UWW1183" s="1582"/>
      <c r="UWX1183" s="1582"/>
      <c r="UWY1183" s="1582"/>
      <c r="UWZ1183" s="1582"/>
      <c r="UXA1183" s="1582"/>
      <c r="UXB1183" s="1582"/>
      <c r="UXC1183" s="1582"/>
      <c r="UXD1183" s="1582"/>
      <c r="UXE1183" s="1582"/>
      <c r="UXF1183" s="1582"/>
      <c r="UXG1183" s="1582"/>
      <c r="UXH1183" s="1582"/>
      <c r="UXI1183" s="1582"/>
      <c r="UXJ1183" s="1582"/>
      <c r="UXK1183" s="1582"/>
      <c r="UXL1183" s="1582"/>
      <c r="UXM1183" s="1582"/>
      <c r="UXN1183" s="1582"/>
      <c r="UXO1183" s="1582"/>
      <c r="UXP1183" s="1582"/>
      <c r="UXQ1183" s="1582"/>
      <c r="UXR1183" s="1582"/>
      <c r="UXS1183" s="1582"/>
      <c r="UXT1183" s="1582"/>
      <c r="UXU1183" s="1582"/>
      <c r="UXV1183" s="1582"/>
      <c r="UXW1183" s="1582"/>
      <c r="UXX1183" s="1582"/>
      <c r="UXY1183" s="1582"/>
      <c r="UXZ1183" s="1582"/>
      <c r="UYA1183" s="1582"/>
      <c r="UYB1183" s="1582"/>
      <c r="UYC1183" s="1582"/>
      <c r="UYD1183" s="1582"/>
      <c r="UYE1183" s="1582"/>
      <c r="UYF1183" s="1582"/>
      <c r="UYG1183" s="1582"/>
      <c r="UYH1183" s="1582"/>
      <c r="UYI1183" s="1582"/>
      <c r="UYJ1183" s="1582"/>
      <c r="UYK1183" s="1582"/>
      <c r="UYL1183" s="1582"/>
      <c r="UYM1183" s="1582"/>
      <c r="UYN1183" s="1582"/>
      <c r="UYO1183" s="1582"/>
      <c r="UYP1183" s="1582"/>
      <c r="UYQ1183" s="1582"/>
      <c r="UYR1183" s="1582"/>
      <c r="UYS1183" s="1582"/>
      <c r="UYT1183" s="1582"/>
      <c r="UYU1183" s="1582"/>
      <c r="UYV1183" s="1582"/>
      <c r="UYW1183" s="1582"/>
      <c r="UYX1183" s="1582"/>
      <c r="UYY1183" s="1582"/>
      <c r="UYZ1183" s="1582"/>
      <c r="UZA1183" s="1582"/>
      <c r="UZB1183" s="1582"/>
      <c r="UZC1183" s="1582"/>
      <c r="UZD1183" s="1582"/>
      <c r="UZE1183" s="1582"/>
      <c r="UZF1183" s="1582"/>
      <c r="UZG1183" s="1582"/>
      <c r="UZH1183" s="1582"/>
      <c r="UZI1183" s="1582"/>
      <c r="UZJ1183" s="1582"/>
      <c r="UZK1183" s="1582"/>
      <c r="UZL1183" s="1582"/>
      <c r="UZM1183" s="1582"/>
      <c r="UZN1183" s="1582"/>
      <c r="UZO1183" s="1582"/>
      <c r="UZP1183" s="1582"/>
      <c r="UZQ1183" s="1582"/>
      <c r="UZR1183" s="1582"/>
      <c r="UZS1183" s="1582"/>
      <c r="UZT1183" s="1582"/>
      <c r="UZU1183" s="1582"/>
      <c r="UZV1183" s="1582"/>
      <c r="UZW1183" s="1582"/>
      <c r="UZX1183" s="1582"/>
      <c r="UZY1183" s="1582"/>
      <c r="UZZ1183" s="1582"/>
      <c r="VAA1183" s="1582"/>
      <c r="VAB1183" s="1582"/>
      <c r="VAC1183" s="1582"/>
      <c r="VAD1183" s="1582"/>
      <c r="VAE1183" s="1582"/>
      <c r="VAF1183" s="1582"/>
      <c r="VAG1183" s="1582"/>
      <c r="VAH1183" s="1582"/>
      <c r="VAI1183" s="1582"/>
      <c r="VAJ1183" s="1582"/>
      <c r="VAK1183" s="1582"/>
      <c r="VAL1183" s="1582"/>
      <c r="VAM1183" s="1582"/>
      <c r="VAN1183" s="1582"/>
      <c r="VAO1183" s="1582"/>
      <c r="VAP1183" s="1582"/>
      <c r="VAQ1183" s="1582"/>
      <c r="VAR1183" s="1582"/>
      <c r="VAS1183" s="1582"/>
      <c r="VAT1183" s="1582"/>
      <c r="VAU1183" s="1582"/>
      <c r="VAV1183" s="1582"/>
      <c r="VAW1183" s="1582"/>
      <c r="VAX1183" s="1582"/>
      <c r="VAY1183" s="1582"/>
      <c r="VAZ1183" s="1582"/>
      <c r="VBA1183" s="1582"/>
      <c r="VBB1183" s="1582"/>
      <c r="VBC1183" s="1582"/>
      <c r="VBD1183" s="1582"/>
      <c r="VBE1183" s="1582"/>
      <c r="VBF1183" s="1582"/>
      <c r="VBG1183" s="1582"/>
      <c r="VBH1183" s="1582"/>
      <c r="VBI1183" s="1582"/>
      <c r="VBJ1183" s="1582"/>
      <c r="VBK1183" s="1582"/>
      <c r="VBL1183" s="1582"/>
      <c r="VBM1183" s="1582"/>
      <c r="VBN1183" s="1582"/>
      <c r="VBO1183" s="1582"/>
      <c r="VBP1183" s="1582"/>
      <c r="VBQ1183" s="1582"/>
      <c r="VBR1183" s="1582"/>
      <c r="VBS1183" s="1582"/>
      <c r="VBT1183" s="1582"/>
      <c r="VBU1183" s="1582"/>
      <c r="VBV1183" s="1582"/>
      <c r="VBW1183" s="1582"/>
      <c r="VBX1183" s="1582"/>
      <c r="VBY1183" s="1582"/>
      <c r="VBZ1183" s="1582"/>
      <c r="VCA1183" s="1582"/>
      <c r="VCB1183" s="1582"/>
      <c r="VCC1183" s="1582"/>
      <c r="VCD1183" s="1582"/>
      <c r="VCE1183" s="1582"/>
      <c r="VCF1183" s="1582"/>
      <c r="VCG1183" s="1582"/>
      <c r="VCH1183" s="1582"/>
      <c r="VCI1183" s="1582"/>
      <c r="VCJ1183" s="1582"/>
      <c r="VCK1183" s="1582"/>
      <c r="VCL1183" s="1582"/>
      <c r="VCM1183" s="1582"/>
      <c r="VCN1183" s="1582"/>
      <c r="VCO1183" s="1582"/>
      <c r="VCP1183" s="1582"/>
      <c r="VCQ1183" s="1582"/>
      <c r="VCR1183" s="1582"/>
      <c r="VCS1183" s="1582"/>
      <c r="VCT1183" s="1582"/>
      <c r="VCU1183" s="1582"/>
      <c r="VCV1183" s="1582"/>
      <c r="VCW1183" s="1582"/>
      <c r="VCX1183" s="1582"/>
      <c r="VCY1183" s="1582"/>
      <c r="VCZ1183" s="1582"/>
      <c r="VDA1183" s="1582"/>
      <c r="VDB1183" s="1582"/>
      <c r="VDC1183" s="1582"/>
      <c r="VDD1183" s="1582"/>
      <c r="VDE1183" s="1582"/>
      <c r="VDF1183" s="1582"/>
      <c r="VDG1183" s="1582"/>
      <c r="VDH1183" s="1582"/>
      <c r="VDI1183" s="1582"/>
      <c r="VDJ1183" s="1582"/>
      <c r="VDK1183" s="1582"/>
      <c r="VDL1183" s="1582"/>
      <c r="VDM1183" s="1582"/>
      <c r="VDN1183" s="1582"/>
      <c r="VDO1183" s="1582"/>
      <c r="VDP1183" s="1582"/>
      <c r="VDQ1183" s="1582"/>
      <c r="VDR1183" s="1582"/>
      <c r="VDS1183" s="1582"/>
      <c r="VDT1183" s="1582"/>
      <c r="VDU1183" s="1582"/>
      <c r="VDV1183" s="1582"/>
      <c r="VDW1183" s="1582"/>
      <c r="VDX1183" s="1582"/>
      <c r="VDY1183" s="1582"/>
      <c r="VDZ1183" s="1582"/>
      <c r="VEA1183" s="1582"/>
      <c r="VEB1183" s="1582"/>
      <c r="VEC1183" s="1582"/>
      <c r="VED1183" s="1582"/>
      <c r="VEE1183" s="1582"/>
      <c r="VEF1183" s="1582"/>
      <c r="VEG1183" s="1582"/>
      <c r="VEH1183" s="1582"/>
      <c r="VEI1183" s="1582"/>
      <c r="VEJ1183" s="1582"/>
      <c r="VEK1183" s="1582"/>
      <c r="VEL1183" s="1582"/>
      <c r="VEM1183" s="1582"/>
      <c r="VEN1183" s="1582"/>
      <c r="VEO1183" s="1582"/>
      <c r="VEP1183" s="1582"/>
      <c r="VEQ1183" s="1582"/>
      <c r="VER1183" s="1582"/>
      <c r="VES1183" s="1582"/>
      <c r="VET1183" s="1582"/>
      <c r="VEU1183" s="1582"/>
      <c r="VEV1183" s="1582"/>
      <c r="VEW1183" s="1582"/>
      <c r="VEX1183" s="1582"/>
      <c r="VEY1183" s="1582"/>
      <c r="VEZ1183" s="1582"/>
      <c r="VFA1183" s="1582"/>
      <c r="VFB1183" s="1582"/>
      <c r="VFC1183" s="1582"/>
      <c r="VFD1183" s="1582"/>
      <c r="VFE1183" s="1582"/>
      <c r="VFF1183" s="1582"/>
      <c r="VFG1183" s="1582"/>
      <c r="VFH1183" s="1582"/>
      <c r="VFI1183" s="1582"/>
      <c r="VFJ1183" s="1582"/>
      <c r="VFK1183" s="1582"/>
      <c r="VFL1183" s="1582"/>
      <c r="VFM1183" s="1582"/>
      <c r="VFN1183" s="1582"/>
      <c r="VFO1183" s="1582"/>
      <c r="VFP1183" s="1582"/>
      <c r="VFQ1183" s="1582"/>
      <c r="VFR1183" s="1582"/>
      <c r="VFS1183" s="1582"/>
      <c r="VFT1183" s="1582"/>
      <c r="VFU1183" s="1582"/>
      <c r="VFV1183" s="1582"/>
      <c r="VFW1183" s="1582"/>
      <c r="VFX1183" s="1582"/>
      <c r="VFY1183" s="1582"/>
      <c r="VFZ1183" s="1582"/>
      <c r="VGA1183" s="1582"/>
      <c r="VGB1183" s="1582"/>
      <c r="VGC1183" s="1582"/>
      <c r="VGD1183" s="1582"/>
      <c r="VGE1183" s="1582"/>
      <c r="VGF1183" s="1582"/>
      <c r="VGG1183" s="1582"/>
      <c r="VGH1183" s="1582"/>
      <c r="VGI1183" s="1582"/>
      <c r="VGJ1183" s="1582"/>
      <c r="VGK1183" s="1582"/>
      <c r="VGL1183" s="1582"/>
      <c r="VGM1183" s="1582"/>
      <c r="VGN1183" s="1582"/>
      <c r="VGO1183" s="1582"/>
      <c r="VGP1183" s="1582"/>
      <c r="VGQ1183" s="1582"/>
      <c r="VGR1183" s="1582"/>
      <c r="VGS1183" s="1582"/>
      <c r="VGT1183" s="1582"/>
      <c r="VGU1183" s="1582"/>
      <c r="VGV1183" s="1582"/>
      <c r="VGW1183" s="1582"/>
      <c r="VGX1183" s="1582"/>
      <c r="VGY1183" s="1582"/>
      <c r="VGZ1183" s="1582"/>
      <c r="VHA1183" s="1582"/>
      <c r="VHB1183" s="1582"/>
      <c r="VHC1183" s="1582"/>
      <c r="VHD1183" s="1582"/>
      <c r="VHE1183" s="1582"/>
      <c r="VHF1183" s="1582"/>
      <c r="VHG1183" s="1582"/>
      <c r="VHH1183" s="1582"/>
      <c r="VHI1183" s="1582"/>
      <c r="VHJ1183" s="1582"/>
      <c r="VHK1183" s="1582"/>
      <c r="VHL1183" s="1582"/>
      <c r="VHM1183" s="1582"/>
      <c r="VHN1183" s="1582"/>
      <c r="VHO1183" s="1582"/>
      <c r="VHP1183" s="1582"/>
      <c r="VHQ1183" s="1582"/>
      <c r="VHR1183" s="1582"/>
      <c r="VHS1183" s="1582"/>
      <c r="VHT1183" s="1582"/>
      <c r="VHU1183" s="1582"/>
      <c r="VHV1183" s="1582"/>
      <c r="VHW1183" s="1582"/>
      <c r="VHX1183" s="1582"/>
      <c r="VHY1183" s="1582"/>
      <c r="VHZ1183" s="1582"/>
      <c r="VIA1183" s="1582"/>
      <c r="VIB1183" s="1582"/>
      <c r="VIC1183" s="1582"/>
      <c r="VID1183" s="1582"/>
      <c r="VIE1183" s="1582"/>
      <c r="VIF1183" s="1582"/>
      <c r="VIG1183" s="1582"/>
      <c r="VIH1183" s="1582"/>
      <c r="VII1183" s="1582"/>
      <c r="VIJ1183" s="1582"/>
      <c r="VIK1183" s="1582"/>
      <c r="VIL1183" s="1582"/>
      <c r="VIM1183" s="1582"/>
      <c r="VIN1183" s="1582"/>
      <c r="VIO1183" s="1582"/>
      <c r="VIP1183" s="1582"/>
      <c r="VIQ1183" s="1582"/>
      <c r="VIR1183" s="1582"/>
      <c r="VIS1183" s="1582"/>
      <c r="VIT1183" s="1582"/>
      <c r="VIU1183" s="1582"/>
      <c r="VIV1183" s="1582"/>
      <c r="VIW1183" s="1582"/>
      <c r="VIX1183" s="1582"/>
      <c r="VIY1183" s="1582"/>
      <c r="VIZ1183" s="1582"/>
      <c r="VJA1183" s="1582"/>
      <c r="VJB1183" s="1582"/>
      <c r="VJC1183" s="1582"/>
      <c r="VJD1183" s="1582"/>
      <c r="VJE1183" s="1582"/>
      <c r="VJF1183" s="1582"/>
      <c r="VJG1183" s="1582"/>
      <c r="VJH1183" s="1582"/>
      <c r="VJI1183" s="1582"/>
      <c r="VJJ1183" s="1582"/>
      <c r="VJK1183" s="1582"/>
      <c r="VJL1183" s="1582"/>
      <c r="VJM1183" s="1582"/>
      <c r="VJN1183" s="1582"/>
      <c r="VJO1183" s="1582"/>
      <c r="VJP1183" s="1582"/>
      <c r="VJQ1183" s="1582"/>
      <c r="VJR1183" s="1582"/>
      <c r="VJS1183" s="1582"/>
      <c r="VJT1183" s="1582"/>
      <c r="VJU1183" s="1582"/>
      <c r="VJV1183" s="1582"/>
      <c r="VJW1183" s="1582"/>
      <c r="VJX1183" s="1582"/>
      <c r="VJY1183" s="1582"/>
      <c r="VJZ1183" s="1582"/>
      <c r="VKA1183" s="1582"/>
      <c r="VKB1183" s="1582"/>
      <c r="VKC1183" s="1582"/>
      <c r="VKD1183" s="1582"/>
      <c r="VKE1183" s="1582"/>
      <c r="VKF1183" s="1582"/>
      <c r="VKG1183" s="1582"/>
      <c r="VKH1183" s="1582"/>
      <c r="VKI1183" s="1582"/>
      <c r="VKJ1183" s="1582"/>
      <c r="VKK1183" s="1582"/>
      <c r="VKL1183" s="1582"/>
      <c r="VKM1183" s="1582"/>
      <c r="VKN1183" s="1582"/>
      <c r="VKO1183" s="1582"/>
      <c r="VKP1183" s="1582"/>
      <c r="VKQ1183" s="1582"/>
      <c r="VKR1183" s="1582"/>
      <c r="VKS1183" s="1582"/>
      <c r="VKT1183" s="1582"/>
      <c r="VKU1183" s="1582"/>
      <c r="VKV1183" s="1582"/>
      <c r="VKW1183" s="1582"/>
      <c r="VKX1183" s="1582"/>
      <c r="VKY1183" s="1582"/>
      <c r="VKZ1183" s="1582"/>
      <c r="VLA1183" s="1582"/>
      <c r="VLB1183" s="1582"/>
      <c r="VLC1183" s="1582"/>
      <c r="VLD1183" s="1582"/>
      <c r="VLE1183" s="1582"/>
      <c r="VLF1183" s="1582"/>
      <c r="VLG1183" s="1582"/>
      <c r="VLH1183" s="1582"/>
      <c r="VLI1183" s="1582"/>
      <c r="VLJ1183" s="1582"/>
      <c r="VLK1183" s="1582"/>
      <c r="VLL1183" s="1582"/>
      <c r="VLM1183" s="1582"/>
      <c r="VLN1183" s="1582"/>
      <c r="VLO1183" s="1582"/>
      <c r="VLP1183" s="1582"/>
      <c r="VLQ1183" s="1582"/>
      <c r="VLR1183" s="1582"/>
      <c r="VLS1183" s="1582"/>
      <c r="VLT1183" s="1582"/>
      <c r="VLU1183" s="1582"/>
      <c r="VLV1183" s="1582"/>
      <c r="VLW1183" s="1582"/>
      <c r="VLX1183" s="1582"/>
      <c r="VLY1183" s="1582"/>
      <c r="VLZ1183" s="1582"/>
      <c r="VMA1183" s="1582"/>
      <c r="VMB1183" s="1582"/>
      <c r="VMC1183" s="1582"/>
      <c r="VMD1183" s="1582"/>
      <c r="VME1183" s="1582"/>
      <c r="VMF1183" s="1582"/>
      <c r="VMG1183" s="1582"/>
      <c r="VMH1183" s="1582"/>
      <c r="VMI1183" s="1582"/>
      <c r="VMJ1183" s="1582"/>
      <c r="VMK1183" s="1582"/>
      <c r="VML1183" s="1582"/>
      <c r="VMM1183" s="1582"/>
      <c r="VMN1183" s="1582"/>
      <c r="VMO1183" s="1582"/>
      <c r="VMP1183" s="1582"/>
      <c r="VMQ1183" s="1582"/>
      <c r="VMR1183" s="1582"/>
      <c r="VMS1183" s="1582"/>
      <c r="VMT1183" s="1582"/>
      <c r="VMU1183" s="1582"/>
      <c r="VMV1183" s="1582"/>
      <c r="VMW1183" s="1582"/>
      <c r="VMX1183" s="1582"/>
      <c r="VMY1183" s="1582"/>
      <c r="VMZ1183" s="1582"/>
      <c r="VNA1183" s="1582"/>
      <c r="VNB1183" s="1582"/>
      <c r="VNC1183" s="1582"/>
      <c r="VND1183" s="1582"/>
      <c r="VNE1183" s="1582"/>
      <c r="VNF1183" s="1582"/>
      <c r="VNG1183" s="1582"/>
      <c r="VNH1183" s="1582"/>
      <c r="VNI1183" s="1582"/>
      <c r="VNJ1183" s="1582"/>
      <c r="VNK1183" s="1582"/>
      <c r="VNL1183" s="1582"/>
      <c r="VNM1183" s="1582"/>
      <c r="VNN1183" s="1582"/>
      <c r="VNO1183" s="1582"/>
      <c r="VNP1183" s="1582"/>
      <c r="VNQ1183" s="1582"/>
      <c r="VNR1183" s="1582"/>
      <c r="VNS1183" s="1582"/>
      <c r="VNT1183" s="1582"/>
      <c r="VNU1183" s="1582"/>
      <c r="VNV1183" s="1582"/>
      <c r="VNW1183" s="1582"/>
      <c r="VNX1183" s="1582"/>
      <c r="VNY1183" s="1582"/>
      <c r="VNZ1183" s="1582"/>
      <c r="VOA1183" s="1582"/>
      <c r="VOB1183" s="1582"/>
      <c r="VOC1183" s="1582"/>
      <c r="VOD1183" s="1582"/>
      <c r="VOE1183" s="1582"/>
      <c r="VOF1183" s="1582"/>
      <c r="VOG1183" s="1582"/>
      <c r="VOH1183" s="1582"/>
      <c r="VOI1183" s="1582"/>
      <c r="VOJ1183" s="1582"/>
      <c r="VOK1183" s="1582"/>
      <c r="VOL1183" s="1582"/>
      <c r="VOM1183" s="1582"/>
      <c r="VON1183" s="1582"/>
      <c r="VOO1183" s="1582"/>
      <c r="VOP1183" s="1582"/>
      <c r="VOQ1183" s="1582"/>
      <c r="VOR1183" s="1582"/>
      <c r="VOS1183" s="1582"/>
      <c r="VOT1183" s="1582"/>
      <c r="VOU1183" s="1582"/>
      <c r="VOV1183" s="1582"/>
      <c r="VOW1183" s="1582"/>
      <c r="VOX1183" s="1582"/>
      <c r="VOY1183" s="1582"/>
      <c r="VOZ1183" s="1582"/>
      <c r="VPA1183" s="1582"/>
      <c r="VPB1183" s="1582"/>
      <c r="VPC1183" s="1582"/>
      <c r="VPD1183" s="1582"/>
      <c r="VPE1183" s="1582"/>
      <c r="VPF1183" s="1582"/>
      <c r="VPG1183" s="1582"/>
      <c r="VPH1183" s="1582"/>
      <c r="VPI1183" s="1582"/>
      <c r="VPJ1183" s="1582"/>
      <c r="VPK1183" s="1582"/>
      <c r="VPL1183" s="1582"/>
      <c r="VPM1183" s="1582"/>
      <c r="VPN1183" s="1582"/>
      <c r="VPO1183" s="1582"/>
      <c r="VPP1183" s="1582"/>
      <c r="VPQ1183" s="1582"/>
      <c r="VPR1183" s="1582"/>
      <c r="VPS1183" s="1582"/>
      <c r="VPT1183" s="1582"/>
      <c r="VPU1183" s="1582"/>
      <c r="VPV1183" s="1582"/>
      <c r="VPW1183" s="1582"/>
      <c r="VPX1183" s="1582"/>
      <c r="VPY1183" s="1582"/>
      <c r="VPZ1183" s="1582"/>
      <c r="VQA1183" s="1582"/>
      <c r="VQB1183" s="1582"/>
      <c r="VQC1183" s="1582"/>
      <c r="VQD1183" s="1582"/>
      <c r="VQE1183" s="1582"/>
      <c r="VQF1183" s="1582"/>
      <c r="VQG1183" s="1582"/>
      <c r="VQH1183" s="1582"/>
      <c r="VQI1183" s="1582"/>
      <c r="VQJ1183" s="1582"/>
      <c r="VQK1183" s="1582"/>
      <c r="VQL1183" s="1582"/>
      <c r="VQM1183" s="1582"/>
      <c r="VQN1183" s="1582"/>
      <c r="VQO1183" s="1582"/>
      <c r="VQP1183" s="1582"/>
      <c r="VQQ1183" s="1582"/>
      <c r="VQR1183" s="1582"/>
      <c r="VQS1183" s="1582"/>
      <c r="VQT1183" s="1582"/>
      <c r="VQU1183" s="1582"/>
      <c r="VQV1183" s="1582"/>
      <c r="VQW1183" s="1582"/>
      <c r="VQX1183" s="1582"/>
      <c r="VQY1183" s="1582"/>
      <c r="VQZ1183" s="1582"/>
      <c r="VRA1183" s="1582"/>
      <c r="VRB1183" s="1582"/>
      <c r="VRC1183" s="1582"/>
      <c r="VRD1183" s="1582"/>
      <c r="VRE1183" s="1582"/>
      <c r="VRF1183" s="1582"/>
      <c r="VRG1183" s="1582"/>
      <c r="VRH1183" s="1582"/>
      <c r="VRI1183" s="1582"/>
      <c r="VRJ1183" s="1582"/>
      <c r="VRK1183" s="1582"/>
      <c r="VRL1183" s="1582"/>
      <c r="VRM1183" s="1582"/>
      <c r="VRN1183" s="1582"/>
      <c r="VRO1183" s="1582"/>
      <c r="VRP1183" s="1582"/>
      <c r="VRQ1183" s="1582"/>
      <c r="VRR1183" s="1582"/>
      <c r="VRS1183" s="1582"/>
      <c r="VRT1183" s="1582"/>
      <c r="VRU1183" s="1582"/>
      <c r="VRV1183" s="1582"/>
      <c r="VRW1183" s="1582"/>
      <c r="VRX1183" s="1582"/>
      <c r="VRY1183" s="1582"/>
      <c r="VRZ1183" s="1582"/>
      <c r="VSA1183" s="1582"/>
      <c r="VSB1183" s="1582"/>
      <c r="VSC1183" s="1582"/>
      <c r="VSD1183" s="1582"/>
      <c r="VSE1183" s="1582"/>
      <c r="VSF1183" s="1582"/>
      <c r="VSG1183" s="1582"/>
      <c r="VSH1183" s="1582"/>
      <c r="VSI1183" s="1582"/>
      <c r="VSJ1183" s="1582"/>
      <c r="VSK1183" s="1582"/>
      <c r="VSL1183" s="1582"/>
      <c r="VSM1183" s="1582"/>
      <c r="VSN1183" s="1582"/>
      <c r="VSO1183" s="1582"/>
      <c r="VSP1183" s="1582"/>
      <c r="VSQ1183" s="1582"/>
      <c r="VSR1183" s="1582"/>
      <c r="VSS1183" s="1582"/>
      <c r="VST1183" s="1582"/>
      <c r="VSU1183" s="1582"/>
      <c r="VSV1183" s="1582"/>
      <c r="VSW1183" s="1582"/>
      <c r="VSX1183" s="1582"/>
      <c r="VSY1183" s="1582"/>
      <c r="VSZ1183" s="1582"/>
      <c r="VTA1183" s="1582"/>
      <c r="VTB1183" s="1582"/>
      <c r="VTC1183" s="1582"/>
      <c r="VTD1183" s="1582"/>
      <c r="VTE1183" s="1582"/>
      <c r="VTF1183" s="1582"/>
      <c r="VTG1183" s="1582"/>
      <c r="VTH1183" s="1582"/>
      <c r="VTI1183" s="1582"/>
      <c r="VTJ1183" s="1582"/>
      <c r="VTK1183" s="1582"/>
      <c r="VTL1183" s="1582"/>
      <c r="VTM1183" s="1582"/>
      <c r="VTN1183" s="1582"/>
      <c r="VTO1183" s="1582"/>
      <c r="VTP1183" s="1582"/>
      <c r="VTQ1183" s="1582"/>
      <c r="VTR1183" s="1582"/>
      <c r="VTS1183" s="1582"/>
      <c r="VTT1183" s="1582"/>
      <c r="VTU1183" s="1582"/>
      <c r="VTV1183" s="1582"/>
      <c r="VTW1183" s="1582"/>
      <c r="VTX1183" s="1582"/>
      <c r="VTY1183" s="1582"/>
      <c r="VTZ1183" s="1582"/>
      <c r="VUA1183" s="1582"/>
      <c r="VUB1183" s="1582"/>
      <c r="VUC1183" s="1582"/>
      <c r="VUD1183" s="1582"/>
      <c r="VUE1183" s="1582"/>
      <c r="VUF1183" s="1582"/>
      <c r="VUG1183" s="1582"/>
      <c r="VUH1183" s="1582"/>
      <c r="VUI1183" s="1582"/>
      <c r="VUJ1183" s="1582"/>
      <c r="VUK1183" s="1582"/>
      <c r="VUL1183" s="1582"/>
      <c r="VUM1183" s="1582"/>
      <c r="VUN1183" s="1582"/>
      <c r="VUO1183" s="1582"/>
      <c r="VUP1183" s="1582"/>
      <c r="VUQ1183" s="1582"/>
      <c r="VUR1183" s="1582"/>
      <c r="VUS1183" s="1582"/>
      <c r="VUT1183" s="1582"/>
      <c r="VUU1183" s="1582"/>
      <c r="VUV1183" s="1582"/>
      <c r="VUW1183" s="1582"/>
      <c r="VUX1183" s="1582"/>
      <c r="VUY1183" s="1582"/>
      <c r="VUZ1183" s="1582"/>
      <c r="VVA1183" s="1582"/>
      <c r="VVB1183" s="1582"/>
      <c r="VVC1183" s="1582"/>
      <c r="VVD1183" s="1582"/>
      <c r="VVE1183" s="1582"/>
      <c r="VVF1183" s="1582"/>
      <c r="VVG1183" s="1582"/>
      <c r="VVH1183" s="1582"/>
      <c r="VVI1183" s="1582"/>
      <c r="VVJ1183" s="1582"/>
      <c r="VVK1183" s="1582"/>
      <c r="VVL1183" s="1582"/>
      <c r="VVM1183" s="1582"/>
      <c r="VVN1183" s="1582"/>
      <c r="VVO1183" s="1582"/>
      <c r="VVP1183" s="1582"/>
      <c r="VVQ1183" s="1582"/>
      <c r="VVR1183" s="1582"/>
      <c r="VVS1183" s="1582"/>
      <c r="VVT1183" s="1582"/>
      <c r="VVU1183" s="1582"/>
      <c r="VVV1183" s="1582"/>
      <c r="VVW1183" s="1582"/>
      <c r="VVX1183" s="1582"/>
      <c r="VVY1183" s="1582"/>
      <c r="VVZ1183" s="1582"/>
      <c r="VWA1183" s="1582"/>
      <c r="VWB1183" s="1582"/>
      <c r="VWC1183" s="1582"/>
      <c r="VWD1183" s="1582"/>
      <c r="VWE1183" s="1582"/>
      <c r="VWF1183" s="1582"/>
      <c r="VWG1183" s="1582"/>
      <c r="VWH1183" s="1582"/>
      <c r="VWI1183" s="1582"/>
      <c r="VWJ1183" s="1582"/>
      <c r="VWK1183" s="1582"/>
      <c r="VWL1183" s="1582"/>
      <c r="VWM1183" s="1582"/>
      <c r="VWN1183" s="1582"/>
      <c r="VWO1183" s="1582"/>
      <c r="VWP1183" s="1582"/>
      <c r="VWQ1183" s="1582"/>
      <c r="VWR1183" s="1582"/>
      <c r="VWS1183" s="1582"/>
      <c r="VWT1183" s="1582"/>
      <c r="VWU1183" s="1582"/>
      <c r="VWV1183" s="1582"/>
      <c r="VWW1183" s="1582"/>
      <c r="VWX1183" s="1582"/>
      <c r="VWY1183" s="1582"/>
      <c r="VWZ1183" s="1582"/>
      <c r="VXA1183" s="1582"/>
      <c r="VXB1183" s="1582"/>
      <c r="VXC1183" s="1582"/>
      <c r="VXD1183" s="1582"/>
      <c r="VXE1183" s="1582"/>
      <c r="VXF1183" s="1582"/>
      <c r="VXG1183" s="1582"/>
      <c r="VXH1183" s="1582"/>
      <c r="VXI1183" s="1582"/>
      <c r="VXJ1183" s="1582"/>
      <c r="VXK1183" s="1582"/>
      <c r="VXL1183" s="1582"/>
      <c r="VXM1183" s="1582"/>
      <c r="VXN1183" s="1582"/>
      <c r="VXO1183" s="1582"/>
      <c r="VXP1183" s="1582"/>
      <c r="VXQ1183" s="1582"/>
      <c r="VXR1183" s="1582"/>
      <c r="VXS1183" s="1582"/>
      <c r="VXT1183" s="1582"/>
      <c r="VXU1183" s="1582"/>
      <c r="VXV1183" s="1582"/>
      <c r="VXW1183" s="1582"/>
      <c r="VXX1183" s="1582"/>
      <c r="VXY1183" s="1582"/>
      <c r="VXZ1183" s="1582"/>
      <c r="VYA1183" s="1582"/>
      <c r="VYB1183" s="1582"/>
      <c r="VYC1183" s="1582"/>
      <c r="VYD1183" s="1582"/>
      <c r="VYE1183" s="1582"/>
      <c r="VYF1183" s="1582"/>
      <c r="VYG1183" s="1582"/>
      <c r="VYH1183" s="1582"/>
      <c r="VYI1183" s="1582"/>
      <c r="VYJ1183" s="1582"/>
      <c r="VYK1183" s="1582"/>
      <c r="VYL1183" s="1582"/>
      <c r="VYM1183" s="1582"/>
      <c r="VYN1183" s="1582"/>
      <c r="VYO1183" s="1582"/>
      <c r="VYP1183" s="1582"/>
      <c r="VYQ1183" s="1582"/>
      <c r="VYR1183" s="1582"/>
      <c r="VYS1183" s="1582"/>
      <c r="VYT1183" s="1582"/>
      <c r="VYU1183" s="1582"/>
      <c r="VYV1183" s="1582"/>
      <c r="VYW1183" s="1582"/>
      <c r="VYX1183" s="1582"/>
      <c r="VYY1183" s="1582"/>
      <c r="VYZ1183" s="1582"/>
      <c r="VZA1183" s="1582"/>
      <c r="VZB1183" s="1582"/>
      <c r="VZC1183" s="1582"/>
      <c r="VZD1183" s="1582"/>
      <c r="VZE1183" s="1582"/>
      <c r="VZF1183" s="1582"/>
      <c r="VZG1183" s="1582"/>
      <c r="VZH1183" s="1582"/>
      <c r="VZI1183" s="1582"/>
      <c r="VZJ1183" s="1582"/>
      <c r="VZK1183" s="1582"/>
      <c r="VZL1183" s="1582"/>
      <c r="VZM1183" s="1582"/>
      <c r="VZN1183" s="1582"/>
      <c r="VZO1183" s="1582"/>
      <c r="VZP1183" s="1582"/>
      <c r="VZQ1183" s="1582"/>
      <c r="VZR1183" s="1582"/>
      <c r="VZS1183" s="1582"/>
      <c r="VZT1183" s="1582"/>
      <c r="VZU1183" s="1582"/>
      <c r="VZV1183" s="1582"/>
      <c r="VZW1183" s="1582"/>
      <c r="VZX1183" s="1582"/>
      <c r="VZY1183" s="1582"/>
      <c r="VZZ1183" s="1582"/>
      <c r="WAA1183" s="1582"/>
      <c r="WAB1183" s="1582"/>
      <c r="WAC1183" s="1582"/>
      <c r="WAD1183" s="1582"/>
      <c r="WAE1183" s="1582"/>
      <c r="WAF1183" s="1582"/>
      <c r="WAG1183" s="1582"/>
      <c r="WAH1183" s="1582"/>
      <c r="WAI1183" s="1582"/>
      <c r="WAJ1183" s="1582"/>
      <c r="WAK1183" s="1582"/>
      <c r="WAL1183" s="1582"/>
      <c r="WAM1183" s="1582"/>
      <c r="WAN1183" s="1582"/>
      <c r="WAO1183" s="1582"/>
      <c r="WAP1183" s="1582"/>
      <c r="WAQ1183" s="1582"/>
      <c r="WAR1183" s="1582"/>
      <c r="WAS1183" s="1582"/>
      <c r="WAT1183" s="1582"/>
      <c r="WAU1183" s="1582"/>
      <c r="WAV1183" s="1582"/>
      <c r="WAW1183" s="1582"/>
      <c r="WAX1183" s="1582"/>
      <c r="WAY1183" s="1582"/>
      <c r="WAZ1183" s="1582"/>
      <c r="WBA1183" s="1582"/>
      <c r="WBB1183" s="1582"/>
      <c r="WBC1183" s="1582"/>
      <c r="WBD1183" s="1582"/>
      <c r="WBE1183" s="1582"/>
      <c r="WBF1183" s="1582"/>
      <c r="WBG1183" s="1582"/>
      <c r="WBH1183" s="1582"/>
      <c r="WBI1183" s="1582"/>
      <c r="WBJ1183" s="1582"/>
      <c r="WBK1183" s="1582"/>
      <c r="WBL1183" s="1582"/>
      <c r="WBM1183" s="1582"/>
      <c r="WBN1183" s="1582"/>
      <c r="WBO1183" s="1582"/>
      <c r="WBP1183" s="1582"/>
      <c r="WBQ1183" s="1582"/>
      <c r="WBR1183" s="1582"/>
      <c r="WBS1183" s="1582"/>
      <c r="WBT1183" s="1582"/>
      <c r="WBU1183" s="1582"/>
      <c r="WBV1183" s="1582"/>
      <c r="WBW1183" s="1582"/>
      <c r="WBX1183" s="1582"/>
      <c r="WBY1183" s="1582"/>
      <c r="WBZ1183" s="1582"/>
      <c r="WCA1183" s="1582"/>
      <c r="WCB1183" s="1582"/>
      <c r="WCC1183" s="1582"/>
      <c r="WCD1183" s="1582"/>
      <c r="WCE1183" s="1582"/>
      <c r="WCF1183" s="1582"/>
      <c r="WCG1183" s="1582"/>
      <c r="WCH1183" s="1582"/>
      <c r="WCI1183" s="1582"/>
      <c r="WCJ1183" s="1582"/>
      <c r="WCK1183" s="1582"/>
      <c r="WCL1183" s="1582"/>
      <c r="WCM1183" s="1582"/>
      <c r="WCN1183" s="1582"/>
      <c r="WCO1183" s="1582"/>
      <c r="WCP1183" s="1582"/>
      <c r="WCQ1183" s="1582"/>
      <c r="WCR1183" s="1582"/>
      <c r="WCS1183" s="1582"/>
      <c r="WCT1183" s="1582"/>
      <c r="WCU1183" s="1582"/>
      <c r="WCV1183" s="1582"/>
      <c r="WCW1183" s="1582"/>
      <c r="WCX1183" s="1582"/>
      <c r="WCY1183" s="1582"/>
      <c r="WCZ1183" s="1582"/>
      <c r="WDA1183" s="1582"/>
      <c r="WDB1183" s="1582"/>
      <c r="WDC1183" s="1582"/>
      <c r="WDD1183" s="1582"/>
      <c r="WDE1183" s="1582"/>
      <c r="WDF1183" s="1582"/>
      <c r="WDG1183" s="1582"/>
      <c r="WDH1183" s="1582"/>
      <c r="WDI1183" s="1582"/>
      <c r="WDJ1183" s="1582"/>
      <c r="WDK1183" s="1582"/>
      <c r="WDL1183" s="1582"/>
      <c r="WDM1183" s="1582"/>
      <c r="WDN1183" s="1582"/>
      <c r="WDO1183" s="1582"/>
      <c r="WDP1183" s="1582"/>
      <c r="WDQ1183" s="1582"/>
      <c r="WDR1183" s="1582"/>
      <c r="WDS1183" s="1582"/>
      <c r="WDT1183" s="1582"/>
      <c r="WDU1183" s="1582"/>
      <c r="WDV1183" s="1582"/>
      <c r="WDW1183" s="1582"/>
      <c r="WDX1183" s="1582"/>
      <c r="WDY1183" s="1582"/>
      <c r="WDZ1183" s="1582"/>
      <c r="WEA1183" s="1582"/>
      <c r="WEB1183" s="1582"/>
      <c r="WEC1183" s="1582"/>
      <c r="WED1183" s="1582"/>
      <c r="WEE1183" s="1582"/>
      <c r="WEF1183" s="1582"/>
      <c r="WEG1183" s="1582"/>
      <c r="WEH1183" s="1582"/>
      <c r="WEI1183" s="1582"/>
      <c r="WEJ1183" s="1582"/>
      <c r="WEK1183" s="1582"/>
      <c r="WEL1183" s="1582"/>
      <c r="WEM1183" s="1582"/>
      <c r="WEN1183" s="1582"/>
      <c r="WEO1183" s="1582"/>
      <c r="WEP1183" s="1582"/>
      <c r="WEQ1183" s="1582"/>
      <c r="WER1183" s="1582"/>
      <c r="WES1183" s="1582"/>
      <c r="WET1183" s="1582"/>
      <c r="WEU1183" s="1582"/>
      <c r="WEV1183" s="1582"/>
      <c r="WEW1183" s="1582"/>
      <c r="WEX1183" s="1582"/>
      <c r="WEY1183" s="1582"/>
      <c r="WEZ1183" s="1582"/>
      <c r="WFA1183" s="1582"/>
      <c r="WFB1183" s="1582"/>
      <c r="WFC1183" s="1582"/>
      <c r="WFD1183" s="1582"/>
      <c r="WFE1183" s="1582"/>
      <c r="WFF1183" s="1582"/>
      <c r="WFG1183" s="1582"/>
      <c r="WFH1183" s="1582"/>
      <c r="WFI1183" s="1582"/>
      <c r="WFJ1183" s="1582"/>
      <c r="WFK1183" s="1582"/>
      <c r="WFL1183" s="1582"/>
      <c r="WFM1183" s="1582"/>
      <c r="WFN1183" s="1582"/>
      <c r="WFO1183" s="1582"/>
      <c r="WFP1183" s="1582"/>
      <c r="WFQ1183" s="1582"/>
      <c r="WFR1183" s="1582"/>
      <c r="WFS1183" s="1582"/>
      <c r="WFT1183" s="1582"/>
      <c r="WFU1183" s="1582"/>
      <c r="WFV1183" s="1582"/>
      <c r="WFW1183" s="1582"/>
      <c r="WFX1183" s="1582"/>
      <c r="WFY1183" s="1582"/>
      <c r="WFZ1183" s="1582"/>
      <c r="WGA1183" s="1582"/>
      <c r="WGB1183" s="1582"/>
      <c r="WGC1183" s="1582"/>
      <c r="WGD1183" s="1582"/>
      <c r="WGE1183" s="1582"/>
      <c r="WGF1183" s="1582"/>
      <c r="WGG1183" s="1582"/>
      <c r="WGH1183" s="1582"/>
      <c r="WGI1183" s="1582"/>
      <c r="WGJ1183" s="1582"/>
      <c r="WGK1183" s="1582"/>
      <c r="WGL1183" s="1582"/>
      <c r="WGM1183" s="1582"/>
      <c r="WGN1183" s="1582"/>
      <c r="WGO1183" s="1582"/>
      <c r="WGP1183" s="1582"/>
      <c r="WGQ1183" s="1582"/>
      <c r="WGR1183" s="1582"/>
      <c r="WGS1183" s="1582"/>
      <c r="WGT1183" s="1582"/>
      <c r="WGU1183" s="1582"/>
      <c r="WGV1183" s="1582"/>
      <c r="WGW1183" s="1582"/>
      <c r="WGX1183" s="1582"/>
      <c r="WGY1183" s="1582"/>
      <c r="WGZ1183" s="1582"/>
      <c r="WHA1183" s="1582"/>
      <c r="WHB1183" s="1582"/>
      <c r="WHC1183" s="1582"/>
      <c r="WHD1183" s="1582"/>
      <c r="WHE1183" s="1582"/>
      <c r="WHF1183" s="1582"/>
      <c r="WHG1183" s="1582"/>
      <c r="WHH1183" s="1582"/>
      <c r="WHI1183" s="1582"/>
      <c r="WHJ1183" s="1582"/>
      <c r="WHK1183" s="1582"/>
      <c r="WHL1183" s="1582"/>
      <c r="WHM1183" s="1582"/>
      <c r="WHN1183" s="1582"/>
      <c r="WHO1183" s="1582"/>
      <c r="WHP1183" s="1582"/>
      <c r="WHQ1183" s="1582"/>
      <c r="WHR1183" s="1582"/>
      <c r="WHS1183" s="1582"/>
      <c r="WHT1183" s="1582"/>
      <c r="WHU1183" s="1582"/>
      <c r="WHV1183" s="1582"/>
      <c r="WHW1183" s="1582"/>
      <c r="WHX1183" s="1582"/>
      <c r="WHY1183" s="1582"/>
      <c r="WHZ1183" s="1582"/>
      <c r="WIA1183" s="1582"/>
      <c r="WIB1183" s="1582"/>
      <c r="WIC1183" s="1582"/>
      <c r="WID1183" s="1582"/>
      <c r="WIE1183" s="1582"/>
      <c r="WIF1183" s="1582"/>
      <c r="WIG1183" s="1582"/>
      <c r="WIH1183" s="1582"/>
      <c r="WII1183" s="1582"/>
      <c r="WIJ1183" s="1582"/>
      <c r="WIK1183" s="1582"/>
      <c r="WIL1183" s="1582"/>
      <c r="WIM1183" s="1582"/>
      <c r="WIN1183" s="1582"/>
      <c r="WIO1183" s="1582"/>
      <c r="WIP1183" s="1582"/>
      <c r="WIQ1183" s="1582"/>
      <c r="WIR1183" s="1582"/>
      <c r="WIS1183" s="1582"/>
      <c r="WIT1183" s="1582"/>
      <c r="WIU1183" s="1582"/>
      <c r="WIV1183" s="1582"/>
      <c r="WIW1183" s="1582"/>
      <c r="WIX1183" s="1582"/>
      <c r="WIY1183" s="1582"/>
      <c r="WIZ1183" s="1582"/>
      <c r="WJA1183" s="1582"/>
      <c r="WJB1183" s="1582"/>
      <c r="WJC1183" s="1582"/>
      <c r="WJD1183" s="1582"/>
      <c r="WJE1183" s="1582"/>
      <c r="WJF1183" s="1582"/>
      <c r="WJG1183" s="1582"/>
      <c r="WJH1183" s="1582"/>
      <c r="WJI1183" s="1582"/>
      <c r="WJJ1183" s="1582"/>
      <c r="WJK1183" s="1582"/>
      <c r="WJL1183" s="1582"/>
      <c r="WJM1183" s="1582"/>
      <c r="WJN1183" s="1582"/>
      <c r="WJO1183" s="1582"/>
      <c r="WJP1183" s="1582"/>
      <c r="WJQ1183" s="1582"/>
      <c r="WJR1183" s="1582"/>
      <c r="WJS1183" s="1582"/>
      <c r="WJT1183" s="1582"/>
      <c r="WJU1183" s="1582"/>
      <c r="WJV1183" s="1582"/>
      <c r="WJW1183" s="1582"/>
      <c r="WJX1183" s="1582"/>
      <c r="WJY1183" s="1582"/>
      <c r="WJZ1183" s="1582"/>
      <c r="WKA1183" s="1582"/>
      <c r="WKB1183" s="1582"/>
      <c r="WKC1183" s="1582"/>
      <c r="WKD1183" s="1582"/>
      <c r="WKE1183" s="1582"/>
      <c r="WKF1183" s="1582"/>
      <c r="WKG1183" s="1582"/>
      <c r="WKH1183" s="1582"/>
      <c r="WKI1183" s="1582"/>
      <c r="WKJ1183" s="1582"/>
      <c r="WKK1183" s="1582"/>
      <c r="WKL1183" s="1582"/>
      <c r="WKM1183" s="1582"/>
      <c r="WKN1183" s="1582"/>
      <c r="WKO1183" s="1582"/>
      <c r="WKP1183" s="1582"/>
      <c r="WKQ1183" s="1582"/>
      <c r="WKR1183" s="1582"/>
      <c r="WKS1183" s="1582"/>
      <c r="WKT1183" s="1582"/>
      <c r="WKU1183" s="1582"/>
      <c r="WKV1183" s="1582"/>
      <c r="WKW1183" s="1582"/>
      <c r="WKX1183" s="1582"/>
      <c r="WKY1183" s="1582"/>
      <c r="WKZ1183" s="1582"/>
      <c r="WLA1183" s="1582"/>
      <c r="WLB1183" s="1582"/>
      <c r="WLC1183" s="1582"/>
      <c r="WLD1183" s="1582"/>
      <c r="WLE1183" s="1582"/>
      <c r="WLF1183" s="1582"/>
      <c r="WLG1183" s="1582"/>
      <c r="WLH1183" s="1582"/>
      <c r="WLI1183" s="1582"/>
      <c r="WLJ1183" s="1582"/>
      <c r="WLK1183" s="1582"/>
      <c r="WLL1183" s="1582"/>
      <c r="WLM1183" s="1582"/>
      <c r="WLN1183" s="1582"/>
      <c r="WLO1183" s="1582"/>
      <c r="WLP1183" s="1582"/>
      <c r="WLQ1183" s="1582"/>
      <c r="WLR1183" s="1582"/>
      <c r="WLS1183" s="1582"/>
      <c r="WLT1183" s="1582"/>
      <c r="WLU1183" s="1582"/>
      <c r="WLV1183" s="1582"/>
      <c r="WLW1183" s="1582"/>
      <c r="WLX1183" s="1582"/>
      <c r="WLY1183" s="1582"/>
      <c r="WLZ1183" s="1582"/>
      <c r="WMA1183" s="1582"/>
      <c r="WMB1183" s="1582"/>
      <c r="WMC1183" s="1582"/>
      <c r="WMD1183" s="1582"/>
      <c r="WME1183" s="1582"/>
      <c r="WMF1183" s="1582"/>
      <c r="WMG1183" s="1582"/>
      <c r="WMH1183" s="1582"/>
      <c r="WMI1183" s="1582"/>
      <c r="WMJ1183" s="1582"/>
      <c r="WMK1183" s="1582"/>
      <c r="WML1183" s="1582"/>
      <c r="WMM1183" s="1582"/>
      <c r="WMN1183" s="1582"/>
      <c r="WMO1183" s="1582"/>
      <c r="WMP1183" s="1582"/>
      <c r="WMQ1183" s="1582"/>
      <c r="WMR1183" s="1582"/>
      <c r="WMS1183" s="1582"/>
      <c r="WMT1183" s="1582"/>
      <c r="WMU1183" s="1582"/>
      <c r="WMV1183" s="1582"/>
      <c r="WMW1183" s="1582"/>
      <c r="WMX1183" s="1582"/>
      <c r="WMY1183" s="1582"/>
      <c r="WMZ1183" s="1582"/>
      <c r="WNA1183" s="1582"/>
      <c r="WNB1183" s="1582"/>
      <c r="WNC1183" s="1582"/>
      <c r="WND1183" s="1582"/>
      <c r="WNE1183" s="1582"/>
      <c r="WNF1183" s="1582"/>
      <c r="WNG1183" s="1582"/>
      <c r="WNH1183" s="1582"/>
      <c r="WNI1183" s="1582"/>
      <c r="WNJ1183" s="1582"/>
      <c r="WNK1183" s="1582"/>
      <c r="WNL1183" s="1582"/>
      <c r="WNM1183" s="1582"/>
      <c r="WNN1183" s="1582"/>
      <c r="WNO1183" s="1582"/>
      <c r="WNP1183" s="1582"/>
      <c r="WNQ1183" s="1582"/>
      <c r="WNR1183" s="1582"/>
      <c r="WNS1183" s="1582"/>
      <c r="WNT1183" s="1582"/>
      <c r="WNU1183" s="1582"/>
      <c r="WNV1183" s="1582"/>
      <c r="WNW1183" s="1582"/>
      <c r="WNX1183" s="1582"/>
      <c r="WNY1183" s="1582"/>
      <c r="WNZ1183" s="1582"/>
      <c r="WOA1183" s="1582"/>
      <c r="WOB1183" s="1582"/>
      <c r="WOC1183" s="1582"/>
      <c r="WOD1183" s="1582"/>
      <c r="WOE1183" s="1582"/>
      <c r="WOF1183" s="1582"/>
      <c r="WOG1183" s="1582"/>
      <c r="WOH1183" s="1582"/>
      <c r="WOI1183" s="1582"/>
      <c r="WOJ1183" s="1582"/>
      <c r="WOK1183" s="1582"/>
      <c r="WOL1183" s="1582"/>
      <c r="WOM1183" s="1582"/>
      <c r="WON1183" s="1582"/>
      <c r="WOO1183" s="1582"/>
      <c r="WOP1183" s="1582"/>
      <c r="WOQ1183" s="1582"/>
      <c r="WOR1183" s="1582"/>
      <c r="WOS1183" s="1582"/>
      <c r="WOT1183" s="1582"/>
      <c r="WOU1183" s="1582"/>
      <c r="WOV1183" s="1582"/>
      <c r="WOW1183" s="1582"/>
      <c r="WOX1183" s="1582"/>
      <c r="WOY1183" s="1582"/>
      <c r="WOZ1183" s="1582"/>
      <c r="WPA1183" s="1582"/>
      <c r="WPB1183" s="1582"/>
      <c r="WPC1183" s="1582"/>
      <c r="WPD1183" s="1582"/>
      <c r="WPE1183" s="1582"/>
      <c r="WPF1183" s="1582"/>
      <c r="WPG1183" s="1582"/>
      <c r="WPH1183" s="1582"/>
      <c r="WPI1183" s="1582"/>
      <c r="WPJ1183" s="1582"/>
      <c r="WPK1183" s="1582"/>
      <c r="WPL1183" s="1582"/>
      <c r="WPM1183" s="1582"/>
      <c r="WPN1183" s="1582"/>
      <c r="WPO1183" s="1582"/>
      <c r="WPP1183" s="1582"/>
      <c r="WPQ1183" s="1582"/>
      <c r="WPR1183" s="1582"/>
      <c r="WPS1183" s="1582"/>
      <c r="WPT1183" s="1582"/>
      <c r="WPU1183" s="1582"/>
      <c r="WPV1183" s="1582"/>
      <c r="WPW1183" s="1582"/>
      <c r="WPX1183" s="1582"/>
      <c r="WPY1183" s="1582"/>
      <c r="WPZ1183" s="1582"/>
      <c r="WQA1183" s="1582"/>
      <c r="WQB1183" s="1582"/>
      <c r="WQC1183" s="1582"/>
      <c r="WQD1183" s="1582"/>
      <c r="WQE1183" s="1582"/>
      <c r="WQF1183" s="1582"/>
      <c r="WQG1183" s="1582"/>
      <c r="WQH1183" s="1582"/>
      <c r="WQI1183" s="1582"/>
      <c r="WQJ1183" s="1582"/>
      <c r="WQK1183" s="1582"/>
      <c r="WQL1183" s="1582"/>
      <c r="WQM1183" s="1582"/>
      <c r="WQN1183" s="1582"/>
      <c r="WQO1183" s="1582"/>
      <c r="WQP1183" s="1582"/>
      <c r="WQQ1183" s="1582"/>
      <c r="WQR1183" s="1582"/>
      <c r="WQS1183" s="1582"/>
      <c r="WQT1183" s="1582"/>
      <c r="WQU1183" s="1582"/>
      <c r="WQV1183" s="1582"/>
      <c r="WQW1183" s="1582"/>
      <c r="WQX1183" s="1582"/>
      <c r="WQY1183" s="1582"/>
      <c r="WQZ1183" s="1582"/>
      <c r="WRA1183" s="1582"/>
      <c r="WRB1183" s="1582"/>
      <c r="WRC1183" s="1582"/>
      <c r="WRD1183" s="1582"/>
      <c r="WRE1183" s="1582"/>
      <c r="WRF1183" s="1582"/>
      <c r="WRG1183" s="1582"/>
      <c r="WRH1183" s="1582"/>
      <c r="WRI1183" s="1582"/>
      <c r="WRJ1183" s="1582"/>
      <c r="WRK1183" s="1582"/>
      <c r="WRL1183" s="1582"/>
      <c r="WRM1183" s="1582"/>
      <c r="WRN1183" s="1582"/>
      <c r="WRO1183" s="1582"/>
      <c r="WRP1183" s="1582"/>
      <c r="WRQ1183" s="1582"/>
      <c r="WRR1183" s="1582"/>
      <c r="WRS1183" s="1582"/>
      <c r="WRT1183" s="1582"/>
      <c r="WRU1183" s="1582"/>
      <c r="WRV1183" s="1582"/>
      <c r="WRW1183" s="1582"/>
      <c r="WRX1183" s="1582"/>
      <c r="WRY1183" s="1582"/>
      <c r="WRZ1183" s="1582"/>
      <c r="WSA1183" s="1582"/>
      <c r="WSB1183" s="1582"/>
      <c r="WSC1183" s="1582"/>
      <c r="WSD1183" s="1582"/>
      <c r="WSE1183" s="1582"/>
      <c r="WSF1183" s="1582"/>
      <c r="WSG1183" s="1582"/>
      <c r="WSH1183" s="1582"/>
      <c r="WSI1183" s="1582"/>
      <c r="WSJ1183" s="1582"/>
      <c r="WSK1183" s="1582"/>
      <c r="WSL1183" s="1582"/>
      <c r="WSM1183" s="1582"/>
      <c r="WSN1183" s="1582"/>
      <c r="WSO1183" s="1582"/>
      <c r="WSP1183" s="1582"/>
      <c r="WSQ1183" s="1582"/>
      <c r="WSR1183" s="1582"/>
      <c r="WSS1183" s="1582"/>
      <c r="WST1183" s="1582"/>
      <c r="WSU1183" s="1582"/>
      <c r="WSV1183" s="1582"/>
      <c r="WSW1183" s="1582"/>
      <c r="WSX1183" s="1582"/>
      <c r="WSY1183" s="1582"/>
      <c r="WSZ1183" s="1582"/>
      <c r="WTA1183" s="1582"/>
      <c r="WTB1183" s="1582"/>
      <c r="WTC1183" s="1582"/>
      <c r="WTD1183" s="1582"/>
      <c r="WTE1183" s="1582"/>
      <c r="WTF1183" s="1582"/>
      <c r="WTG1183" s="1582"/>
      <c r="WTH1183" s="1582"/>
      <c r="WTI1183" s="1582"/>
      <c r="WTJ1183" s="1582"/>
      <c r="WTK1183" s="1582"/>
      <c r="WTL1183" s="1582"/>
      <c r="WTM1183" s="1582"/>
      <c r="WTN1183" s="1582"/>
      <c r="WTO1183" s="1582"/>
      <c r="WTP1183" s="1582"/>
      <c r="WTQ1183" s="1582"/>
      <c r="WTR1183" s="1582"/>
      <c r="WTS1183" s="1582"/>
      <c r="WTT1183" s="1582"/>
      <c r="WTU1183" s="1582"/>
      <c r="WTV1183" s="1582"/>
      <c r="WTW1183" s="1582"/>
      <c r="WTX1183" s="1582"/>
      <c r="WTY1183" s="1582"/>
      <c r="WTZ1183" s="1582"/>
      <c r="WUA1183" s="1582"/>
      <c r="WUB1183" s="1582"/>
      <c r="WUC1183" s="1582"/>
      <c r="WUD1183" s="1582"/>
      <c r="WUE1183" s="1582"/>
      <c r="WUF1183" s="1582"/>
      <c r="WUG1183" s="1582"/>
      <c r="WUH1183" s="1582"/>
      <c r="WUI1183" s="1582"/>
      <c r="WUJ1183" s="1582"/>
      <c r="WUK1183" s="1582"/>
      <c r="WUL1183" s="1582"/>
      <c r="WUM1183" s="1582"/>
      <c r="WUN1183" s="1582"/>
      <c r="WUO1183" s="1582"/>
      <c r="WUP1183" s="1582"/>
      <c r="WUQ1183" s="1582"/>
      <c r="WUR1183" s="1582"/>
      <c r="WUS1183" s="1582"/>
      <c r="WUT1183" s="1582"/>
      <c r="WUU1183" s="1582"/>
      <c r="WUV1183" s="1582"/>
      <c r="WUW1183" s="1582"/>
      <c r="WUX1183" s="1582"/>
      <c r="WUY1183" s="1582"/>
      <c r="WUZ1183" s="1582"/>
      <c r="WVA1183" s="1582"/>
      <c r="WVB1183" s="1582"/>
      <c r="WVC1183" s="1582"/>
      <c r="WVD1183" s="1582"/>
      <c r="WVE1183" s="1582"/>
      <c r="WVF1183" s="1582"/>
      <c r="WVG1183" s="1582"/>
      <c r="WVH1183" s="1582"/>
      <c r="WVI1183" s="1582"/>
      <c r="WVJ1183" s="1582"/>
      <c r="WVK1183" s="1582"/>
      <c r="WVL1183" s="1582"/>
      <c r="WVM1183" s="1582"/>
      <c r="WVN1183" s="1582"/>
      <c r="WVO1183" s="1582"/>
      <c r="WVP1183" s="1582"/>
      <c r="WVQ1183" s="1582"/>
    </row>
    <row r="1184" spans="1:16137">
      <c r="A1184" s="1580" t="s">
        <v>10915</v>
      </c>
      <c r="B1184" s="1552" t="s">
        <v>10915</v>
      </c>
      <c r="C1184" s="1552" t="s">
        <v>10915</v>
      </c>
      <c r="D1184" s="1551" t="s">
        <v>13977</v>
      </c>
      <c r="E1184" s="1552" t="s">
        <v>13811</v>
      </c>
      <c r="F1184" s="1552">
        <v>10</v>
      </c>
      <c r="G1184" s="1552" t="s">
        <v>10915</v>
      </c>
      <c r="H1184" s="1558" t="s">
        <v>10915</v>
      </c>
      <c r="I1184" s="1562" t="s">
        <v>10915</v>
      </c>
      <c r="J1184" s="1562" t="s">
        <v>10915</v>
      </c>
      <c r="K1184" s="1562" t="s">
        <v>10915</v>
      </c>
      <c r="L1184" s="1562" t="s">
        <v>10915</v>
      </c>
      <c r="M1184" s="1582"/>
      <c r="N1184" s="1582"/>
      <c r="O1184" s="1582"/>
      <c r="P1184" s="1582"/>
      <c r="Q1184" s="1582"/>
      <c r="R1184" s="1582"/>
      <c r="S1184" s="1582"/>
      <c r="T1184" s="1582"/>
      <c r="U1184" s="1582"/>
      <c r="V1184" s="1582"/>
      <c r="W1184" s="1582"/>
      <c r="X1184" s="1582"/>
      <c r="Y1184" s="1582"/>
      <c r="Z1184" s="1582"/>
      <c r="AA1184" s="1582"/>
      <c r="AB1184" s="1582"/>
      <c r="AC1184" s="1582"/>
      <c r="AD1184" s="1582"/>
      <c r="AE1184" s="1582"/>
      <c r="AF1184" s="1582"/>
      <c r="AG1184" s="1582"/>
      <c r="AH1184" s="1582"/>
      <c r="AI1184" s="1582"/>
      <c r="AJ1184" s="1582"/>
      <c r="AK1184" s="1582"/>
      <c r="AL1184" s="1582"/>
      <c r="AM1184" s="1582"/>
      <c r="AN1184" s="1582"/>
      <c r="AO1184" s="1582"/>
      <c r="AP1184" s="1582"/>
      <c r="AQ1184" s="1582"/>
      <c r="AR1184" s="1582"/>
      <c r="AS1184" s="1582"/>
      <c r="AT1184" s="1582"/>
      <c r="AU1184" s="1582"/>
      <c r="AV1184" s="1582"/>
      <c r="AW1184" s="1582"/>
      <c r="AX1184" s="1582"/>
      <c r="AY1184" s="1582"/>
      <c r="AZ1184" s="1582"/>
      <c r="BA1184" s="1582"/>
      <c r="BB1184" s="1582"/>
      <c r="BC1184" s="1582"/>
      <c r="BD1184" s="1582"/>
      <c r="BE1184" s="1582"/>
      <c r="BF1184" s="1582"/>
      <c r="BG1184" s="1582"/>
      <c r="BH1184" s="1582"/>
      <c r="BI1184" s="1582"/>
      <c r="BJ1184" s="1582"/>
      <c r="BK1184" s="1582"/>
      <c r="BL1184" s="1582"/>
      <c r="BM1184" s="1582"/>
      <c r="BN1184" s="1582"/>
      <c r="BO1184" s="1582"/>
      <c r="BP1184" s="1582"/>
      <c r="BQ1184" s="1582"/>
      <c r="BR1184" s="1582"/>
      <c r="BS1184" s="1582"/>
      <c r="BT1184" s="1582"/>
      <c r="BU1184" s="1582"/>
      <c r="BV1184" s="1582"/>
      <c r="BW1184" s="1582"/>
      <c r="BX1184" s="1582"/>
      <c r="BY1184" s="1582"/>
      <c r="BZ1184" s="1582"/>
      <c r="CA1184" s="1582"/>
      <c r="CB1184" s="1582"/>
      <c r="CC1184" s="1582"/>
      <c r="CD1184" s="1582"/>
      <c r="CE1184" s="1582"/>
      <c r="CF1184" s="1582"/>
      <c r="CG1184" s="1582"/>
      <c r="CH1184" s="1582"/>
      <c r="CI1184" s="1582"/>
      <c r="CJ1184" s="1582"/>
      <c r="CK1184" s="1582"/>
      <c r="CL1184" s="1582"/>
      <c r="CM1184" s="1582"/>
      <c r="CN1184" s="1582"/>
      <c r="CO1184" s="1582"/>
      <c r="CP1184" s="1582"/>
      <c r="CQ1184" s="1582"/>
      <c r="CR1184" s="1582"/>
      <c r="CS1184" s="1582"/>
      <c r="CT1184" s="1582"/>
      <c r="CU1184" s="1582"/>
      <c r="CV1184" s="1582"/>
      <c r="CW1184" s="1582"/>
      <c r="CX1184" s="1582"/>
      <c r="CY1184" s="1582"/>
      <c r="CZ1184" s="1582"/>
      <c r="DA1184" s="1582"/>
      <c r="DB1184" s="1582"/>
      <c r="DC1184" s="1582"/>
      <c r="DD1184" s="1582"/>
      <c r="DE1184" s="1582"/>
      <c r="DF1184" s="1582"/>
      <c r="DG1184" s="1582"/>
      <c r="DH1184" s="1582"/>
      <c r="DI1184" s="1582"/>
      <c r="DJ1184" s="1582"/>
      <c r="DK1184" s="1582"/>
      <c r="DL1184" s="1582"/>
      <c r="DM1184" s="1582"/>
      <c r="DN1184" s="1582"/>
      <c r="DO1184" s="1582"/>
      <c r="DP1184" s="1582"/>
      <c r="DQ1184" s="1582"/>
      <c r="DR1184" s="1582"/>
      <c r="DS1184" s="1582"/>
      <c r="DT1184" s="1582"/>
      <c r="DU1184" s="1582"/>
      <c r="DV1184" s="1582"/>
      <c r="DW1184" s="1582"/>
      <c r="DX1184" s="1582"/>
      <c r="DY1184" s="1582"/>
      <c r="DZ1184" s="1582"/>
      <c r="EA1184" s="1582"/>
      <c r="EB1184" s="1582"/>
      <c r="EC1184" s="1582"/>
      <c r="ED1184" s="1582"/>
      <c r="EE1184" s="1582"/>
      <c r="EF1184" s="1582"/>
      <c r="EG1184" s="1582"/>
      <c r="EH1184" s="1582"/>
      <c r="EI1184" s="1582"/>
      <c r="EJ1184" s="1582"/>
      <c r="EK1184" s="1582"/>
      <c r="EL1184" s="1582"/>
      <c r="EM1184" s="1582"/>
      <c r="EN1184" s="1582"/>
      <c r="EO1184" s="1582"/>
      <c r="EP1184" s="1582"/>
      <c r="EQ1184" s="1582"/>
      <c r="ER1184" s="1582"/>
      <c r="ES1184" s="1582"/>
      <c r="ET1184" s="1582"/>
      <c r="EU1184" s="1582"/>
      <c r="EV1184" s="1582"/>
      <c r="EW1184" s="1582"/>
      <c r="EX1184" s="1582"/>
      <c r="EY1184" s="1582"/>
      <c r="EZ1184" s="1582"/>
      <c r="FA1184" s="1582"/>
      <c r="FB1184" s="1582"/>
      <c r="FC1184" s="1582"/>
      <c r="FD1184" s="1582"/>
      <c r="FE1184" s="1582"/>
      <c r="FF1184" s="1582"/>
      <c r="FG1184" s="1582"/>
      <c r="FH1184" s="1582"/>
      <c r="FI1184" s="1582"/>
      <c r="FJ1184" s="1582"/>
      <c r="FK1184" s="1582"/>
      <c r="FL1184" s="1582"/>
      <c r="FM1184" s="1582"/>
      <c r="FN1184" s="1582"/>
      <c r="FO1184" s="1582"/>
      <c r="FP1184" s="1582"/>
      <c r="FQ1184" s="1582"/>
      <c r="FR1184" s="1582"/>
      <c r="FS1184" s="1582"/>
      <c r="FT1184" s="1582"/>
      <c r="FU1184" s="1582"/>
      <c r="FV1184" s="1582"/>
      <c r="FW1184" s="1582"/>
      <c r="FX1184" s="1582"/>
      <c r="FY1184" s="1582"/>
      <c r="FZ1184" s="1582"/>
      <c r="GA1184" s="1582"/>
      <c r="GB1184" s="1582"/>
      <c r="GC1184" s="1582"/>
      <c r="GD1184" s="1582"/>
      <c r="GE1184" s="1582"/>
      <c r="GF1184" s="1582"/>
      <c r="GG1184" s="1582"/>
      <c r="GH1184" s="1582"/>
      <c r="GI1184" s="1582"/>
      <c r="GJ1184" s="1582"/>
      <c r="GK1184" s="1582"/>
      <c r="GL1184" s="1582"/>
      <c r="GM1184" s="1582"/>
      <c r="GN1184" s="1582"/>
      <c r="GO1184" s="1582"/>
      <c r="GP1184" s="1582"/>
      <c r="GQ1184" s="1582"/>
      <c r="GR1184" s="1582"/>
      <c r="GS1184" s="1582"/>
      <c r="GT1184" s="1582"/>
      <c r="GU1184" s="1582"/>
      <c r="GV1184" s="1582"/>
      <c r="GW1184" s="1582"/>
      <c r="GX1184" s="1582"/>
      <c r="GY1184" s="1582"/>
      <c r="GZ1184" s="1582"/>
      <c r="HA1184" s="1582"/>
      <c r="HB1184" s="1582"/>
      <c r="HC1184" s="1582"/>
      <c r="HD1184" s="1582"/>
      <c r="HE1184" s="1582"/>
      <c r="HF1184" s="1582"/>
      <c r="HG1184" s="1582"/>
      <c r="HH1184" s="1582"/>
      <c r="HI1184" s="1582"/>
      <c r="HJ1184" s="1582"/>
      <c r="HK1184" s="1582"/>
      <c r="HL1184" s="1582"/>
      <c r="HM1184" s="1582"/>
      <c r="HN1184" s="1582"/>
      <c r="HO1184" s="1582"/>
      <c r="HP1184" s="1582"/>
      <c r="HQ1184" s="1582"/>
      <c r="HR1184" s="1582"/>
      <c r="HS1184" s="1582"/>
      <c r="HT1184" s="1582"/>
      <c r="HU1184" s="1582"/>
      <c r="HV1184" s="1582"/>
      <c r="HW1184" s="1582"/>
      <c r="HX1184" s="1582"/>
      <c r="HY1184" s="1582"/>
      <c r="HZ1184" s="1582"/>
      <c r="IA1184" s="1582"/>
      <c r="IB1184" s="1582"/>
      <c r="IC1184" s="1582"/>
      <c r="ID1184" s="1582"/>
      <c r="IE1184" s="1582"/>
      <c r="IF1184" s="1582"/>
      <c r="IG1184" s="1582"/>
      <c r="IH1184" s="1582"/>
      <c r="II1184" s="1582"/>
      <c r="IJ1184" s="1582"/>
      <c r="IK1184" s="1582"/>
      <c r="IL1184" s="1582"/>
      <c r="IM1184" s="1582"/>
      <c r="IN1184" s="1582"/>
      <c r="IO1184" s="1582"/>
      <c r="IP1184" s="1582"/>
      <c r="IQ1184" s="1582"/>
      <c r="IR1184" s="1582"/>
      <c r="IS1184" s="1582"/>
      <c r="IT1184" s="1582"/>
      <c r="IU1184" s="1582"/>
      <c r="IV1184" s="1582"/>
      <c r="IW1184" s="1582"/>
      <c r="IX1184" s="1582"/>
      <c r="IY1184" s="1582"/>
      <c r="IZ1184" s="1582"/>
      <c r="JA1184" s="1582"/>
      <c r="JB1184" s="1582"/>
      <c r="JC1184" s="1582"/>
      <c r="JD1184" s="1582"/>
      <c r="JE1184" s="1582"/>
      <c r="JF1184" s="1582"/>
      <c r="JG1184" s="1582"/>
      <c r="JH1184" s="1582"/>
      <c r="JI1184" s="1582"/>
      <c r="JJ1184" s="1582"/>
      <c r="JK1184" s="1582"/>
      <c r="JL1184" s="1582"/>
      <c r="JM1184" s="1582"/>
      <c r="JN1184" s="1582"/>
      <c r="JO1184" s="1582"/>
      <c r="JP1184" s="1582"/>
      <c r="JQ1184" s="1582"/>
      <c r="JR1184" s="1582"/>
      <c r="JS1184" s="1582"/>
      <c r="JT1184" s="1582"/>
      <c r="JU1184" s="1582"/>
      <c r="JV1184" s="1582"/>
      <c r="JW1184" s="1582"/>
      <c r="JX1184" s="1582"/>
      <c r="JY1184" s="1582"/>
      <c r="JZ1184" s="1582"/>
      <c r="KA1184" s="1582"/>
      <c r="KB1184" s="1582"/>
      <c r="KC1184" s="1582"/>
      <c r="KD1184" s="1582"/>
      <c r="KE1184" s="1582"/>
      <c r="KF1184" s="1582"/>
      <c r="KG1184" s="1582"/>
      <c r="KH1184" s="1582"/>
      <c r="KI1184" s="1582"/>
      <c r="KJ1184" s="1582"/>
      <c r="KK1184" s="1582"/>
      <c r="KL1184" s="1582"/>
      <c r="KM1184" s="1582"/>
      <c r="KN1184" s="1582"/>
      <c r="KO1184" s="1582"/>
      <c r="KP1184" s="1582"/>
      <c r="KQ1184" s="1582"/>
      <c r="KR1184" s="1582"/>
      <c r="KS1184" s="1582"/>
      <c r="KT1184" s="1582"/>
      <c r="KU1184" s="1582"/>
      <c r="KV1184" s="1582"/>
      <c r="KW1184" s="1582"/>
      <c r="KX1184" s="1582"/>
      <c r="KY1184" s="1582"/>
      <c r="KZ1184" s="1582"/>
      <c r="LA1184" s="1582"/>
      <c r="LB1184" s="1582"/>
      <c r="LC1184" s="1582"/>
      <c r="LD1184" s="1582"/>
      <c r="LE1184" s="1582"/>
      <c r="LF1184" s="1582"/>
      <c r="LG1184" s="1582"/>
      <c r="LH1184" s="1582"/>
      <c r="LI1184" s="1582"/>
      <c r="LJ1184" s="1582"/>
      <c r="LK1184" s="1582"/>
      <c r="LL1184" s="1582"/>
      <c r="LM1184" s="1582"/>
      <c r="LN1184" s="1582"/>
      <c r="LO1184" s="1582"/>
      <c r="LP1184" s="1582"/>
      <c r="LQ1184" s="1582"/>
      <c r="LR1184" s="1582"/>
      <c r="LS1184" s="1582"/>
      <c r="LT1184" s="1582"/>
      <c r="LU1184" s="1582"/>
      <c r="LV1184" s="1582"/>
      <c r="LW1184" s="1582"/>
      <c r="LX1184" s="1582"/>
      <c r="LY1184" s="1582"/>
      <c r="LZ1184" s="1582"/>
      <c r="MA1184" s="1582"/>
      <c r="MB1184" s="1582"/>
      <c r="MC1184" s="1582"/>
      <c r="MD1184" s="1582"/>
      <c r="ME1184" s="1582"/>
      <c r="MF1184" s="1582"/>
      <c r="MG1184" s="1582"/>
      <c r="MH1184" s="1582"/>
      <c r="MI1184" s="1582"/>
      <c r="MJ1184" s="1582"/>
      <c r="MK1184" s="1582"/>
      <c r="ML1184" s="1582"/>
      <c r="MM1184" s="1582"/>
      <c r="MN1184" s="1582"/>
      <c r="MO1184" s="1582"/>
      <c r="MP1184" s="1582"/>
      <c r="MQ1184" s="1582"/>
      <c r="MR1184" s="1582"/>
      <c r="MS1184" s="1582"/>
      <c r="MT1184" s="1582"/>
      <c r="MU1184" s="1582"/>
      <c r="MV1184" s="1582"/>
      <c r="MW1184" s="1582"/>
      <c r="MX1184" s="1582"/>
      <c r="MY1184" s="1582"/>
      <c r="MZ1184" s="1582"/>
      <c r="NA1184" s="1582"/>
      <c r="NB1184" s="1582"/>
      <c r="NC1184" s="1582"/>
      <c r="ND1184" s="1582"/>
      <c r="NE1184" s="1582"/>
      <c r="NF1184" s="1582"/>
      <c r="NG1184" s="1582"/>
      <c r="NH1184" s="1582"/>
      <c r="NI1184" s="1582"/>
      <c r="NJ1184" s="1582"/>
      <c r="NK1184" s="1582"/>
      <c r="NL1184" s="1582"/>
      <c r="NM1184" s="1582"/>
      <c r="NN1184" s="1582"/>
      <c r="NO1184" s="1582"/>
      <c r="NP1184" s="1582"/>
      <c r="NQ1184" s="1582"/>
      <c r="NR1184" s="1582"/>
      <c r="NS1184" s="1582"/>
      <c r="NT1184" s="1582"/>
      <c r="NU1184" s="1582"/>
      <c r="NV1184" s="1582"/>
      <c r="NW1184" s="1582"/>
      <c r="NX1184" s="1582"/>
      <c r="NY1184" s="1582"/>
      <c r="NZ1184" s="1582"/>
      <c r="OA1184" s="1582"/>
      <c r="OB1184" s="1582"/>
      <c r="OC1184" s="1582"/>
      <c r="OD1184" s="1582"/>
      <c r="OE1184" s="1582"/>
      <c r="OF1184" s="1582"/>
      <c r="OG1184" s="1582"/>
      <c r="OH1184" s="1582"/>
      <c r="OI1184" s="1582"/>
      <c r="OJ1184" s="1582"/>
      <c r="OK1184" s="1582"/>
      <c r="OL1184" s="1582"/>
      <c r="OM1184" s="1582"/>
      <c r="ON1184" s="1582"/>
      <c r="OO1184" s="1582"/>
      <c r="OP1184" s="1582"/>
      <c r="OQ1184" s="1582"/>
      <c r="OR1184" s="1582"/>
      <c r="OS1184" s="1582"/>
      <c r="OT1184" s="1582"/>
      <c r="OU1184" s="1582"/>
      <c r="OV1184" s="1582"/>
      <c r="OW1184" s="1582"/>
      <c r="OX1184" s="1582"/>
      <c r="OY1184" s="1582"/>
      <c r="OZ1184" s="1582"/>
      <c r="PA1184" s="1582"/>
      <c r="PB1184" s="1582"/>
      <c r="PC1184" s="1582"/>
      <c r="PD1184" s="1582"/>
      <c r="PE1184" s="1582"/>
      <c r="PF1184" s="1582"/>
      <c r="PG1184" s="1582"/>
      <c r="PH1184" s="1582"/>
      <c r="PI1184" s="1582"/>
      <c r="PJ1184" s="1582"/>
      <c r="PK1184" s="1582"/>
      <c r="PL1184" s="1582"/>
      <c r="PM1184" s="1582"/>
      <c r="PN1184" s="1582"/>
      <c r="PO1184" s="1582"/>
      <c r="PP1184" s="1582"/>
      <c r="PQ1184" s="1582"/>
      <c r="PR1184" s="1582"/>
      <c r="PS1184" s="1582"/>
      <c r="PT1184" s="1582"/>
      <c r="PU1184" s="1582"/>
      <c r="PV1184" s="1582"/>
      <c r="PW1184" s="1582"/>
      <c r="PX1184" s="1582"/>
      <c r="PY1184" s="1582"/>
      <c r="PZ1184" s="1582"/>
      <c r="QA1184" s="1582"/>
      <c r="QB1184" s="1582"/>
      <c r="QC1184" s="1582"/>
      <c r="QD1184" s="1582"/>
      <c r="QE1184" s="1582"/>
      <c r="QF1184" s="1582"/>
      <c r="QG1184" s="1582"/>
      <c r="QH1184" s="1582"/>
      <c r="QI1184" s="1582"/>
      <c r="QJ1184" s="1582"/>
      <c r="QK1184" s="1582"/>
      <c r="QL1184" s="1582"/>
      <c r="QM1184" s="1582"/>
      <c r="QN1184" s="1582"/>
      <c r="QO1184" s="1582"/>
      <c r="QP1184" s="1582"/>
      <c r="QQ1184" s="1582"/>
      <c r="QR1184" s="1582"/>
      <c r="QS1184" s="1582"/>
      <c r="QT1184" s="1582"/>
      <c r="QU1184" s="1582"/>
      <c r="QV1184" s="1582"/>
      <c r="QW1184" s="1582"/>
      <c r="QX1184" s="1582"/>
      <c r="QY1184" s="1582"/>
      <c r="QZ1184" s="1582"/>
      <c r="RA1184" s="1582"/>
      <c r="RB1184" s="1582"/>
      <c r="RC1184" s="1582"/>
      <c r="RD1184" s="1582"/>
      <c r="RE1184" s="1582"/>
      <c r="RF1184" s="1582"/>
      <c r="RG1184" s="1582"/>
      <c r="RH1184" s="1582"/>
      <c r="RI1184" s="1582"/>
      <c r="RJ1184" s="1582"/>
      <c r="RK1184" s="1582"/>
      <c r="RL1184" s="1582"/>
      <c r="RM1184" s="1582"/>
      <c r="RN1184" s="1582"/>
      <c r="RO1184" s="1582"/>
      <c r="RP1184" s="1582"/>
      <c r="RQ1184" s="1582"/>
      <c r="RR1184" s="1582"/>
      <c r="RS1184" s="1582"/>
      <c r="RT1184" s="1582"/>
      <c r="RU1184" s="1582"/>
      <c r="RV1184" s="1582"/>
      <c r="RW1184" s="1582"/>
      <c r="RX1184" s="1582"/>
      <c r="RY1184" s="1582"/>
      <c r="RZ1184" s="1582"/>
      <c r="SA1184" s="1582"/>
      <c r="SB1184" s="1582"/>
      <c r="SC1184" s="1582"/>
      <c r="SD1184" s="1582"/>
      <c r="SE1184" s="1582"/>
      <c r="SF1184" s="1582"/>
      <c r="SG1184" s="1582"/>
      <c r="SH1184" s="1582"/>
      <c r="SI1184" s="1582"/>
      <c r="SJ1184" s="1582"/>
      <c r="SK1184" s="1582"/>
      <c r="SL1184" s="1582"/>
      <c r="SM1184" s="1582"/>
      <c r="SN1184" s="1582"/>
      <c r="SO1184" s="1582"/>
      <c r="SP1184" s="1582"/>
      <c r="SQ1184" s="1582"/>
      <c r="SR1184" s="1582"/>
      <c r="SS1184" s="1582"/>
      <c r="ST1184" s="1582"/>
      <c r="SU1184" s="1582"/>
      <c r="SV1184" s="1582"/>
      <c r="SW1184" s="1582"/>
      <c r="SX1184" s="1582"/>
      <c r="SY1184" s="1582"/>
      <c r="SZ1184" s="1582"/>
      <c r="TA1184" s="1582"/>
      <c r="TB1184" s="1582"/>
      <c r="TC1184" s="1582"/>
      <c r="TD1184" s="1582"/>
      <c r="TE1184" s="1582"/>
      <c r="TF1184" s="1582"/>
      <c r="TG1184" s="1582"/>
      <c r="TH1184" s="1582"/>
      <c r="TI1184" s="1582"/>
      <c r="TJ1184" s="1582"/>
      <c r="TK1184" s="1582"/>
      <c r="TL1184" s="1582"/>
      <c r="TM1184" s="1582"/>
      <c r="TN1184" s="1582"/>
      <c r="TO1184" s="1582"/>
      <c r="TP1184" s="1582"/>
      <c r="TQ1184" s="1582"/>
      <c r="TR1184" s="1582"/>
      <c r="TS1184" s="1582"/>
      <c r="TT1184" s="1582"/>
      <c r="TU1184" s="1582"/>
      <c r="TV1184" s="1582"/>
      <c r="TW1184" s="1582"/>
      <c r="TX1184" s="1582"/>
      <c r="TY1184" s="1582"/>
      <c r="TZ1184" s="1582"/>
      <c r="UA1184" s="1582"/>
      <c r="UB1184" s="1582"/>
      <c r="UC1184" s="1582"/>
      <c r="UD1184" s="1582"/>
      <c r="UE1184" s="1582"/>
      <c r="UF1184" s="1582"/>
      <c r="UG1184" s="1582"/>
      <c r="UH1184" s="1582"/>
      <c r="UI1184" s="1582"/>
      <c r="UJ1184" s="1582"/>
      <c r="UK1184" s="1582"/>
      <c r="UL1184" s="1582"/>
      <c r="UM1184" s="1582"/>
      <c r="UN1184" s="1582"/>
      <c r="UO1184" s="1582"/>
      <c r="UP1184" s="1582"/>
      <c r="UQ1184" s="1582"/>
      <c r="UR1184" s="1582"/>
      <c r="US1184" s="1582"/>
      <c r="UT1184" s="1582"/>
      <c r="UU1184" s="1582"/>
      <c r="UV1184" s="1582"/>
      <c r="UW1184" s="1582"/>
      <c r="UX1184" s="1582"/>
      <c r="UY1184" s="1582"/>
      <c r="UZ1184" s="1582"/>
      <c r="VA1184" s="1582"/>
      <c r="VB1184" s="1582"/>
      <c r="VC1184" s="1582"/>
      <c r="VD1184" s="1582"/>
      <c r="VE1184" s="1582"/>
      <c r="VF1184" s="1582"/>
      <c r="VG1184" s="1582"/>
      <c r="VH1184" s="1582"/>
      <c r="VI1184" s="1582"/>
      <c r="VJ1184" s="1582"/>
      <c r="VK1184" s="1582"/>
      <c r="VL1184" s="1582"/>
      <c r="VM1184" s="1582"/>
      <c r="VN1184" s="1582"/>
      <c r="VO1184" s="1582"/>
      <c r="VP1184" s="1582"/>
      <c r="VQ1184" s="1582"/>
      <c r="VR1184" s="1582"/>
      <c r="VS1184" s="1582"/>
      <c r="VT1184" s="1582"/>
      <c r="VU1184" s="1582"/>
      <c r="VV1184" s="1582"/>
      <c r="VW1184" s="1582"/>
      <c r="VX1184" s="1582"/>
      <c r="VY1184" s="1582"/>
      <c r="VZ1184" s="1582"/>
      <c r="WA1184" s="1582"/>
      <c r="WB1184" s="1582"/>
      <c r="WC1184" s="1582"/>
      <c r="WD1184" s="1582"/>
      <c r="WE1184" s="1582"/>
      <c r="WF1184" s="1582"/>
      <c r="WG1184" s="1582"/>
      <c r="WH1184" s="1582"/>
      <c r="WI1184" s="1582"/>
      <c r="WJ1184" s="1582"/>
      <c r="WK1184" s="1582"/>
      <c r="WL1184" s="1582"/>
      <c r="WM1184" s="1582"/>
      <c r="WN1184" s="1582"/>
      <c r="WO1184" s="1582"/>
      <c r="WP1184" s="1582"/>
      <c r="WQ1184" s="1582"/>
      <c r="WR1184" s="1582"/>
      <c r="WS1184" s="1582"/>
      <c r="WT1184" s="1582"/>
      <c r="WU1184" s="1582"/>
      <c r="WV1184" s="1582"/>
      <c r="WW1184" s="1582"/>
      <c r="WX1184" s="1582"/>
      <c r="WY1184" s="1582"/>
      <c r="WZ1184" s="1582"/>
      <c r="XA1184" s="1582"/>
      <c r="XB1184" s="1582"/>
      <c r="XC1184" s="1582"/>
      <c r="XD1184" s="1582"/>
      <c r="XE1184" s="1582"/>
      <c r="XF1184" s="1582"/>
      <c r="XG1184" s="1582"/>
      <c r="XH1184" s="1582"/>
      <c r="XI1184" s="1582"/>
      <c r="XJ1184" s="1582"/>
      <c r="XK1184" s="1582"/>
      <c r="XL1184" s="1582"/>
      <c r="XM1184" s="1582"/>
      <c r="XN1184" s="1582"/>
      <c r="XO1184" s="1582"/>
      <c r="XP1184" s="1582"/>
      <c r="XQ1184" s="1582"/>
      <c r="XR1184" s="1582"/>
      <c r="XS1184" s="1582"/>
      <c r="XT1184" s="1582"/>
      <c r="XU1184" s="1582"/>
      <c r="XV1184" s="1582"/>
      <c r="XW1184" s="1582"/>
      <c r="XX1184" s="1582"/>
      <c r="XY1184" s="1582"/>
      <c r="XZ1184" s="1582"/>
      <c r="YA1184" s="1582"/>
      <c r="YB1184" s="1582"/>
      <c r="YC1184" s="1582"/>
      <c r="YD1184" s="1582"/>
      <c r="YE1184" s="1582"/>
      <c r="YF1184" s="1582"/>
      <c r="YG1184" s="1582"/>
      <c r="YH1184" s="1582"/>
      <c r="YI1184" s="1582"/>
      <c r="YJ1184" s="1582"/>
      <c r="YK1184" s="1582"/>
      <c r="YL1184" s="1582"/>
      <c r="YM1184" s="1582"/>
      <c r="YN1184" s="1582"/>
      <c r="YO1184" s="1582"/>
      <c r="YP1184" s="1582"/>
      <c r="YQ1184" s="1582"/>
      <c r="YR1184" s="1582"/>
      <c r="YS1184" s="1582"/>
      <c r="YT1184" s="1582"/>
      <c r="YU1184" s="1582"/>
      <c r="YV1184" s="1582"/>
      <c r="YW1184" s="1582"/>
      <c r="YX1184" s="1582"/>
      <c r="YY1184" s="1582"/>
      <c r="YZ1184" s="1582"/>
      <c r="ZA1184" s="1582"/>
      <c r="ZB1184" s="1582"/>
      <c r="ZC1184" s="1582"/>
      <c r="ZD1184" s="1582"/>
      <c r="ZE1184" s="1582"/>
      <c r="ZF1184" s="1582"/>
      <c r="ZG1184" s="1582"/>
      <c r="ZH1184" s="1582"/>
      <c r="ZI1184" s="1582"/>
      <c r="ZJ1184" s="1582"/>
      <c r="ZK1184" s="1582"/>
      <c r="ZL1184" s="1582"/>
      <c r="ZM1184" s="1582"/>
      <c r="ZN1184" s="1582"/>
      <c r="ZO1184" s="1582"/>
      <c r="ZP1184" s="1582"/>
      <c r="ZQ1184" s="1582"/>
      <c r="ZR1184" s="1582"/>
      <c r="ZS1184" s="1582"/>
      <c r="ZT1184" s="1582"/>
      <c r="ZU1184" s="1582"/>
      <c r="ZV1184" s="1582"/>
      <c r="ZW1184" s="1582"/>
      <c r="ZX1184" s="1582"/>
      <c r="ZY1184" s="1582"/>
      <c r="ZZ1184" s="1582"/>
      <c r="AAA1184" s="1582"/>
      <c r="AAB1184" s="1582"/>
      <c r="AAC1184" s="1582"/>
      <c r="AAD1184" s="1582"/>
      <c r="AAE1184" s="1582"/>
      <c r="AAF1184" s="1582"/>
      <c r="AAG1184" s="1582"/>
      <c r="AAH1184" s="1582"/>
      <c r="AAI1184" s="1582"/>
      <c r="AAJ1184" s="1582"/>
      <c r="AAK1184" s="1582"/>
      <c r="AAL1184" s="1582"/>
      <c r="AAM1184" s="1582"/>
      <c r="AAN1184" s="1582"/>
      <c r="AAO1184" s="1582"/>
      <c r="AAP1184" s="1582"/>
      <c r="AAQ1184" s="1582"/>
      <c r="AAR1184" s="1582"/>
      <c r="AAS1184" s="1582"/>
      <c r="AAT1184" s="1582"/>
      <c r="AAU1184" s="1582"/>
      <c r="AAV1184" s="1582"/>
      <c r="AAW1184" s="1582"/>
      <c r="AAX1184" s="1582"/>
      <c r="AAY1184" s="1582"/>
      <c r="AAZ1184" s="1582"/>
      <c r="ABA1184" s="1582"/>
      <c r="ABB1184" s="1582"/>
      <c r="ABC1184" s="1582"/>
      <c r="ABD1184" s="1582"/>
      <c r="ABE1184" s="1582"/>
      <c r="ABF1184" s="1582"/>
      <c r="ABG1184" s="1582"/>
      <c r="ABH1184" s="1582"/>
      <c r="ABI1184" s="1582"/>
      <c r="ABJ1184" s="1582"/>
      <c r="ABK1184" s="1582"/>
      <c r="ABL1184" s="1582"/>
      <c r="ABM1184" s="1582"/>
      <c r="ABN1184" s="1582"/>
      <c r="ABO1184" s="1582"/>
      <c r="ABP1184" s="1582"/>
      <c r="ABQ1184" s="1582"/>
      <c r="ABR1184" s="1582"/>
      <c r="ABS1184" s="1582"/>
      <c r="ABT1184" s="1582"/>
      <c r="ABU1184" s="1582"/>
      <c r="ABV1184" s="1582"/>
      <c r="ABW1184" s="1582"/>
      <c r="ABX1184" s="1582"/>
      <c r="ABY1184" s="1582"/>
      <c r="ABZ1184" s="1582"/>
      <c r="ACA1184" s="1582"/>
      <c r="ACB1184" s="1582"/>
      <c r="ACC1184" s="1582"/>
      <c r="ACD1184" s="1582"/>
      <c r="ACE1184" s="1582"/>
      <c r="ACF1184" s="1582"/>
      <c r="ACG1184" s="1582"/>
      <c r="ACH1184" s="1582"/>
      <c r="ACI1184" s="1582"/>
      <c r="ACJ1184" s="1582"/>
      <c r="ACK1184" s="1582"/>
      <c r="ACL1184" s="1582"/>
      <c r="ACM1184" s="1582"/>
      <c r="ACN1184" s="1582"/>
      <c r="ACO1184" s="1582"/>
      <c r="ACP1184" s="1582"/>
      <c r="ACQ1184" s="1582"/>
      <c r="ACR1184" s="1582"/>
      <c r="ACS1184" s="1582"/>
      <c r="ACT1184" s="1582"/>
      <c r="ACU1184" s="1582"/>
      <c r="ACV1184" s="1582"/>
      <c r="ACW1184" s="1582"/>
      <c r="ACX1184" s="1582"/>
      <c r="ACY1184" s="1582"/>
      <c r="ACZ1184" s="1582"/>
      <c r="ADA1184" s="1582"/>
      <c r="ADB1184" s="1582"/>
      <c r="ADC1184" s="1582"/>
      <c r="ADD1184" s="1582"/>
      <c r="ADE1184" s="1582"/>
      <c r="ADF1184" s="1582"/>
      <c r="ADG1184" s="1582"/>
      <c r="ADH1184" s="1582"/>
      <c r="ADI1184" s="1582"/>
      <c r="ADJ1184" s="1582"/>
      <c r="ADK1184" s="1582"/>
      <c r="ADL1184" s="1582"/>
      <c r="ADM1184" s="1582"/>
      <c r="ADN1184" s="1582"/>
      <c r="ADO1184" s="1582"/>
      <c r="ADP1184" s="1582"/>
      <c r="ADQ1184" s="1582"/>
      <c r="ADR1184" s="1582"/>
      <c r="ADS1184" s="1582"/>
      <c r="ADT1184" s="1582"/>
      <c r="ADU1184" s="1582"/>
      <c r="ADV1184" s="1582"/>
      <c r="ADW1184" s="1582"/>
      <c r="ADX1184" s="1582"/>
      <c r="ADY1184" s="1582"/>
      <c r="ADZ1184" s="1582"/>
      <c r="AEA1184" s="1582"/>
      <c r="AEB1184" s="1582"/>
      <c r="AEC1184" s="1582"/>
      <c r="AED1184" s="1582"/>
      <c r="AEE1184" s="1582"/>
      <c r="AEF1184" s="1582"/>
      <c r="AEG1184" s="1582"/>
      <c r="AEH1184" s="1582"/>
      <c r="AEI1184" s="1582"/>
      <c r="AEJ1184" s="1582"/>
      <c r="AEK1184" s="1582"/>
      <c r="AEL1184" s="1582"/>
      <c r="AEM1184" s="1582"/>
      <c r="AEN1184" s="1582"/>
      <c r="AEO1184" s="1582"/>
      <c r="AEP1184" s="1582"/>
      <c r="AEQ1184" s="1582"/>
      <c r="AER1184" s="1582"/>
      <c r="AES1184" s="1582"/>
      <c r="AET1184" s="1582"/>
      <c r="AEU1184" s="1582"/>
      <c r="AEV1184" s="1582"/>
      <c r="AEW1184" s="1582"/>
      <c r="AEX1184" s="1582"/>
      <c r="AEY1184" s="1582"/>
      <c r="AEZ1184" s="1582"/>
      <c r="AFA1184" s="1582"/>
      <c r="AFB1184" s="1582"/>
      <c r="AFC1184" s="1582"/>
      <c r="AFD1184" s="1582"/>
      <c r="AFE1184" s="1582"/>
      <c r="AFF1184" s="1582"/>
      <c r="AFG1184" s="1582"/>
      <c r="AFH1184" s="1582"/>
      <c r="AFI1184" s="1582"/>
      <c r="AFJ1184" s="1582"/>
      <c r="AFK1184" s="1582"/>
      <c r="AFL1184" s="1582"/>
      <c r="AFM1184" s="1582"/>
      <c r="AFN1184" s="1582"/>
      <c r="AFO1184" s="1582"/>
      <c r="AFP1184" s="1582"/>
      <c r="AFQ1184" s="1582"/>
      <c r="AFR1184" s="1582"/>
      <c r="AFS1184" s="1582"/>
      <c r="AFT1184" s="1582"/>
      <c r="AFU1184" s="1582"/>
      <c r="AFV1184" s="1582"/>
      <c r="AFW1184" s="1582"/>
      <c r="AFX1184" s="1582"/>
      <c r="AFY1184" s="1582"/>
      <c r="AFZ1184" s="1582"/>
      <c r="AGA1184" s="1582"/>
      <c r="AGB1184" s="1582"/>
      <c r="AGC1184" s="1582"/>
      <c r="AGD1184" s="1582"/>
      <c r="AGE1184" s="1582"/>
      <c r="AGF1184" s="1582"/>
      <c r="AGG1184" s="1582"/>
      <c r="AGH1184" s="1582"/>
      <c r="AGI1184" s="1582"/>
      <c r="AGJ1184" s="1582"/>
      <c r="AGK1184" s="1582"/>
      <c r="AGL1184" s="1582"/>
      <c r="AGM1184" s="1582"/>
      <c r="AGN1184" s="1582"/>
      <c r="AGO1184" s="1582"/>
      <c r="AGP1184" s="1582"/>
      <c r="AGQ1184" s="1582"/>
      <c r="AGR1184" s="1582"/>
      <c r="AGS1184" s="1582"/>
      <c r="AGT1184" s="1582"/>
      <c r="AGU1184" s="1582"/>
      <c r="AGV1184" s="1582"/>
      <c r="AGW1184" s="1582"/>
      <c r="AGX1184" s="1582"/>
      <c r="AGY1184" s="1582"/>
      <c r="AGZ1184" s="1582"/>
      <c r="AHA1184" s="1582"/>
      <c r="AHB1184" s="1582"/>
      <c r="AHC1184" s="1582"/>
      <c r="AHD1184" s="1582"/>
      <c r="AHE1184" s="1582"/>
      <c r="AHF1184" s="1582"/>
      <c r="AHG1184" s="1582"/>
      <c r="AHH1184" s="1582"/>
      <c r="AHI1184" s="1582"/>
      <c r="AHJ1184" s="1582"/>
      <c r="AHK1184" s="1582"/>
      <c r="AHL1184" s="1582"/>
      <c r="AHM1184" s="1582"/>
      <c r="AHN1184" s="1582"/>
      <c r="AHO1184" s="1582"/>
      <c r="AHP1184" s="1582"/>
      <c r="AHQ1184" s="1582"/>
      <c r="AHR1184" s="1582"/>
      <c r="AHS1184" s="1582"/>
      <c r="AHT1184" s="1582"/>
      <c r="AHU1184" s="1582"/>
      <c r="AHV1184" s="1582"/>
      <c r="AHW1184" s="1582"/>
      <c r="AHX1184" s="1582"/>
      <c r="AHY1184" s="1582"/>
      <c r="AHZ1184" s="1582"/>
      <c r="AIA1184" s="1582"/>
      <c r="AIB1184" s="1582"/>
      <c r="AIC1184" s="1582"/>
      <c r="AID1184" s="1582"/>
      <c r="AIE1184" s="1582"/>
      <c r="AIF1184" s="1582"/>
      <c r="AIG1184" s="1582"/>
      <c r="AIH1184" s="1582"/>
      <c r="AII1184" s="1582"/>
      <c r="AIJ1184" s="1582"/>
      <c r="AIK1184" s="1582"/>
      <c r="AIL1184" s="1582"/>
      <c r="AIM1184" s="1582"/>
      <c r="AIN1184" s="1582"/>
      <c r="AIO1184" s="1582"/>
      <c r="AIP1184" s="1582"/>
      <c r="AIQ1184" s="1582"/>
      <c r="AIR1184" s="1582"/>
      <c r="AIS1184" s="1582"/>
      <c r="AIT1184" s="1582"/>
      <c r="AIU1184" s="1582"/>
      <c r="AIV1184" s="1582"/>
      <c r="AIW1184" s="1582"/>
      <c r="AIX1184" s="1582"/>
      <c r="AIY1184" s="1582"/>
      <c r="AIZ1184" s="1582"/>
      <c r="AJA1184" s="1582"/>
      <c r="AJB1184" s="1582"/>
      <c r="AJC1184" s="1582"/>
      <c r="AJD1184" s="1582"/>
      <c r="AJE1184" s="1582"/>
      <c r="AJF1184" s="1582"/>
      <c r="AJG1184" s="1582"/>
      <c r="AJH1184" s="1582"/>
      <c r="AJI1184" s="1582"/>
      <c r="AJJ1184" s="1582"/>
      <c r="AJK1184" s="1582"/>
      <c r="AJL1184" s="1582"/>
      <c r="AJM1184" s="1582"/>
      <c r="AJN1184" s="1582"/>
      <c r="AJO1184" s="1582"/>
      <c r="AJP1184" s="1582"/>
      <c r="AJQ1184" s="1582"/>
      <c r="AJR1184" s="1582"/>
      <c r="AJS1184" s="1582"/>
      <c r="AJT1184" s="1582"/>
      <c r="AJU1184" s="1582"/>
      <c r="AJV1184" s="1582"/>
      <c r="AJW1184" s="1582"/>
      <c r="AJX1184" s="1582"/>
      <c r="AJY1184" s="1582"/>
      <c r="AJZ1184" s="1582"/>
      <c r="AKA1184" s="1582"/>
      <c r="AKB1184" s="1582"/>
      <c r="AKC1184" s="1582"/>
      <c r="AKD1184" s="1582"/>
      <c r="AKE1184" s="1582"/>
      <c r="AKF1184" s="1582"/>
      <c r="AKG1184" s="1582"/>
      <c r="AKH1184" s="1582"/>
      <c r="AKI1184" s="1582"/>
      <c r="AKJ1184" s="1582"/>
      <c r="AKK1184" s="1582"/>
      <c r="AKL1184" s="1582"/>
      <c r="AKM1184" s="1582"/>
      <c r="AKN1184" s="1582"/>
      <c r="AKO1184" s="1582"/>
      <c r="AKP1184" s="1582"/>
      <c r="AKQ1184" s="1582"/>
      <c r="AKR1184" s="1582"/>
      <c r="AKS1184" s="1582"/>
      <c r="AKT1184" s="1582"/>
      <c r="AKU1184" s="1582"/>
      <c r="AKV1184" s="1582"/>
      <c r="AKW1184" s="1582"/>
      <c r="AKX1184" s="1582"/>
      <c r="AKY1184" s="1582"/>
      <c r="AKZ1184" s="1582"/>
      <c r="ALA1184" s="1582"/>
      <c r="ALB1184" s="1582"/>
      <c r="ALC1184" s="1582"/>
      <c r="ALD1184" s="1582"/>
      <c r="ALE1184" s="1582"/>
      <c r="ALF1184" s="1582"/>
      <c r="ALG1184" s="1582"/>
      <c r="ALH1184" s="1582"/>
      <c r="ALI1184" s="1582"/>
      <c r="ALJ1184" s="1582"/>
      <c r="ALK1184" s="1582"/>
      <c r="ALL1184" s="1582"/>
      <c r="ALM1184" s="1582"/>
      <c r="ALN1184" s="1582"/>
      <c r="ALO1184" s="1582"/>
      <c r="ALP1184" s="1582"/>
      <c r="ALQ1184" s="1582"/>
      <c r="ALR1184" s="1582"/>
      <c r="ALS1184" s="1582"/>
      <c r="ALT1184" s="1582"/>
      <c r="ALU1184" s="1582"/>
      <c r="ALV1184" s="1582"/>
      <c r="ALW1184" s="1582"/>
      <c r="ALX1184" s="1582"/>
      <c r="ALY1184" s="1582"/>
      <c r="ALZ1184" s="1582"/>
      <c r="AMA1184" s="1582"/>
      <c r="AMB1184" s="1582"/>
      <c r="AMC1184" s="1582"/>
      <c r="AMD1184" s="1582"/>
      <c r="AME1184" s="1582"/>
      <c r="AMF1184" s="1582"/>
      <c r="AMG1184" s="1582"/>
      <c r="AMH1184" s="1582"/>
      <c r="AMI1184" s="1582"/>
      <c r="AMJ1184" s="1582"/>
      <c r="AMK1184" s="1582"/>
      <c r="AML1184" s="1582"/>
      <c r="AMM1184" s="1582"/>
      <c r="AMN1184" s="1582"/>
      <c r="AMO1184" s="1582"/>
      <c r="AMP1184" s="1582"/>
      <c r="AMQ1184" s="1582"/>
      <c r="AMR1184" s="1582"/>
      <c r="AMS1184" s="1582"/>
      <c r="AMT1184" s="1582"/>
      <c r="AMU1184" s="1582"/>
      <c r="AMV1184" s="1582"/>
      <c r="AMW1184" s="1582"/>
      <c r="AMX1184" s="1582"/>
      <c r="AMY1184" s="1582"/>
      <c r="AMZ1184" s="1582"/>
      <c r="ANA1184" s="1582"/>
      <c r="ANB1184" s="1582"/>
      <c r="ANC1184" s="1582"/>
      <c r="AND1184" s="1582"/>
      <c r="ANE1184" s="1582"/>
      <c r="ANF1184" s="1582"/>
      <c r="ANG1184" s="1582"/>
      <c r="ANH1184" s="1582"/>
      <c r="ANI1184" s="1582"/>
      <c r="ANJ1184" s="1582"/>
      <c r="ANK1184" s="1582"/>
      <c r="ANL1184" s="1582"/>
      <c r="ANM1184" s="1582"/>
      <c r="ANN1184" s="1582"/>
      <c r="ANO1184" s="1582"/>
      <c r="ANP1184" s="1582"/>
      <c r="ANQ1184" s="1582"/>
      <c r="ANR1184" s="1582"/>
      <c r="ANS1184" s="1582"/>
      <c r="ANT1184" s="1582"/>
      <c r="ANU1184" s="1582"/>
      <c r="ANV1184" s="1582"/>
      <c r="ANW1184" s="1582"/>
      <c r="ANX1184" s="1582"/>
      <c r="ANY1184" s="1582"/>
      <c r="ANZ1184" s="1582"/>
      <c r="AOA1184" s="1582"/>
      <c r="AOB1184" s="1582"/>
      <c r="AOC1184" s="1582"/>
      <c r="AOD1184" s="1582"/>
      <c r="AOE1184" s="1582"/>
      <c r="AOF1184" s="1582"/>
      <c r="AOG1184" s="1582"/>
      <c r="AOH1184" s="1582"/>
      <c r="AOI1184" s="1582"/>
      <c r="AOJ1184" s="1582"/>
      <c r="AOK1184" s="1582"/>
      <c r="AOL1184" s="1582"/>
      <c r="AOM1184" s="1582"/>
      <c r="AON1184" s="1582"/>
      <c r="AOO1184" s="1582"/>
      <c r="AOP1184" s="1582"/>
      <c r="AOQ1184" s="1582"/>
      <c r="AOR1184" s="1582"/>
      <c r="AOS1184" s="1582"/>
      <c r="AOT1184" s="1582"/>
      <c r="AOU1184" s="1582"/>
      <c r="AOV1184" s="1582"/>
      <c r="AOW1184" s="1582"/>
      <c r="AOX1184" s="1582"/>
      <c r="AOY1184" s="1582"/>
      <c r="AOZ1184" s="1582"/>
      <c r="APA1184" s="1582"/>
      <c r="APB1184" s="1582"/>
      <c r="APC1184" s="1582"/>
      <c r="APD1184" s="1582"/>
      <c r="APE1184" s="1582"/>
      <c r="APF1184" s="1582"/>
      <c r="APG1184" s="1582"/>
      <c r="APH1184" s="1582"/>
      <c r="API1184" s="1582"/>
      <c r="APJ1184" s="1582"/>
      <c r="APK1184" s="1582"/>
      <c r="APL1184" s="1582"/>
      <c r="APM1184" s="1582"/>
      <c r="APN1184" s="1582"/>
      <c r="APO1184" s="1582"/>
      <c r="APP1184" s="1582"/>
      <c r="APQ1184" s="1582"/>
      <c r="APR1184" s="1582"/>
      <c r="APS1184" s="1582"/>
      <c r="APT1184" s="1582"/>
      <c r="APU1184" s="1582"/>
      <c r="APV1184" s="1582"/>
      <c r="APW1184" s="1582"/>
      <c r="APX1184" s="1582"/>
      <c r="APY1184" s="1582"/>
      <c r="APZ1184" s="1582"/>
      <c r="AQA1184" s="1582"/>
      <c r="AQB1184" s="1582"/>
      <c r="AQC1184" s="1582"/>
      <c r="AQD1184" s="1582"/>
      <c r="AQE1184" s="1582"/>
      <c r="AQF1184" s="1582"/>
      <c r="AQG1184" s="1582"/>
      <c r="AQH1184" s="1582"/>
      <c r="AQI1184" s="1582"/>
      <c r="AQJ1184" s="1582"/>
      <c r="AQK1184" s="1582"/>
      <c r="AQL1184" s="1582"/>
      <c r="AQM1184" s="1582"/>
      <c r="AQN1184" s="1582"/>
      <c r="AQO1184" s="1582"/>
      <c r="AQP1184" s="1582"/>
      <c r="AQQ1184" s="1582"/>
      <c r="AQR1184" s="1582"/>
      <c r="AQS1184" s="1582"/>
      <c r="AQT1184" s="1582"/>
      <c r="AQU1184" s="1582"/>
      <c r="AQV1184" s="1582"/>
      <c r="AQW1184" s="1582"/>
      <c r="AQX1184" s="1582"/>
      <c r="AQY1184" s="1582"/>
      <c r="AQZ1184" s="1582"/>
      <c r="ARA1184" s="1582"/>
      <c r="ARB1184" s="1582"/>
      <c r="ARC1184" s="1582"/>
      <c r="ARD1184" s="1582"/>
      <c r="ARE1184" s="1582"/>
      <c r="ARF1184" s="1582"/>
      <c r="ARG1184" s="1582"/>
      <c r="ARH1184" s="1582"/>
      <c r="ARI1184" s="1582"/>
      <c r="ARJ1184" s="1582"/>
      <c r="ARK1184" s="1582"/>
      <c r="ARL1184" s="1582"/>
      <c r="ARM1184" s="1582"/>
      <c r="ARN1184" s="1582"/>
      <c r="ARO1184" s="1582"/>
      <c r="ARP1184" s="1582"/>
      <c r="ARQ1184" s="1582"/>
      <c r="ARR1184" s="1582"/>
      <c r="ARS1184" s="1582"/>
      <c r="ART1184" s="1582"/>
      <c r="ARU1184" s="1582"/>
      <c r="ARV1184" s="1582"/>
      <c r="ARW1184" s="1582"/>
      <c r="ARX1184" s="1582"/>
      <c r="ARY1184" s="1582"/>
      <c r="ARZ1184" s="1582"/>
      <c r="ASA1184" s="1582"/>
      <c r="ASB1184" s="1582"/>
      <c r="ASC1184" s="1582"/>
      <c r="ASD1184" s="1582"/>
      <c r="ASE1184" s="1582"/>
      <c r="ASF1184" s="1582"/>
      <c r="ASG1184" s="1582"/>
      <c r="ASH1184" s="1582"/>
      <c r="ASI1184" s="1582"/>
      <c r="ASJ1184" s="1582"/>
      <c r="ASK1184" s="1582"/>
      <c r="ASL1184" s="1582"/>
      <c r="ASM1184" s="1582"/>
      <c r="ASN1184" s="1582"/>
      <c r="ASO1184" s="1582"/>
      <c r="ASP1184" s="1582"/>
      <c r="ASQ1184" s="1582"/>
      <c r="ASR1184" s="1582"/>
      <c r="ASS1184" s="1582"/>
      <c r="AST1184" s="1582"/>
      <c r="ASU1184" s="1582"/>
      <c r="ASV1184" s="1582"/>
      <c r="ASW1184" s="1582"/>
      <c r="ASX1184" s="1582"/>
      <c r="ASY1184" s="1582"/>
      <c r="ASZ1184" s="1582"/>
      <c r="ATA1184" s="1582"/>
      <c r="ATB1184" s="1582"/>
      <c r="ATC1184" s="1582"/>
      <c r="ATD1184" s="1582"/>
      <c r="ATE1184" s="1582"/>
      <c r="ATF1184" s="1582"/>
      <c r="ATG1184" s="1582"/>
      <c r="ATH1184" s="1582"/>
      <c r="ATI1184" s="1582"/>
      <c r="ATJ1184" s="1582"/>
      <c r="ATK1184" s="1582"/>
      <c r="ATL1184" s="1582"/>
      <c r="ATM1184" s="1582"/>
      <c r="ATN1184" s="1582"/>
      <c r="ATO1184" s="1582"/>
      <c r="ATP1184" s="1582"/>
      <c r="ATQ1184" s="1582"/>
      <c r="ATR1184" s="1582"/>
      <c r="ATS1184" s="1582"/>
      <c r="ATT1184" s="1582"/>
      <c r="ATU1184" s="1582"/>
      <c r="ATV1184" s="1582"/>
      <c r="ATW1184" s="1582"/>
      <c r="ATX1184" s="1582"/>
      <c r="ATY1184" s="1582"/>
      <c r="ATZ1184" s="1582"/>
      <c r="AUA1184" s="1582"/>
      <c r="AUB1184" s="1582"/>
      <c r="AUC1184" s="1582"/>
      <c r="AUD1184" s="1582"/>
      <c r="AUE1184" s="1582"/>
      <c r="AUF1184" s="1582"/>
      <c r="AUG1184" s="1582"/>
      <c r="AUH1184" s="1582"/>
      <c r="AUI1184" s="1582"/>
      <c r="AUJ1184" s="1582"/>
      <c r="AUK1184" s="1582"/>
      <c r="AUL1184" s="1582"/>
      <c r="AUM1184" s="1582"/>
      <c r="AUN1184" s="1582"/>
      <c r="AUO1184" s="1582"/>
      <c r="AUP1184" s="1582"/>
      <c r="AUQ1184" s="1582"/>
      <c r="AUR1184" s="1582"/>
      <c r="AUS1184" s="1582"/>
      <c r="AUT1184" s="1582"/>
      <c r="AUU1184" s="1582"/>
      <c r="AUV1184" s="1582"/>
      <c r="AUW1184" s="1582"/>
      <c r="AUX1184" s="1582"/>
      <c r="AUY1184" s="1582"/>
      <c r="AUZ1184" s="1582"/>
      <c r="AVA1184" s="1582"/>
      <c r="AVB1184" s="1582"/>
      <c r="AVC1184" s="1582"/>
      <c r="AVD1184" s="1582"/>
      <c r="AVE1184" s="1582"/>
      <c r="AVF1184" s="1582"/>
      <c r="AVG1184" s="1582"/>
      <c r="AVH1184" s="1582"/>
      <c r="AVI1184" s="1582"/>
      <c r="AVJ1184" s="1582"/>
      <c r="AVK1184" s="1582"/>
      <c r="AVL1184" s="1582"/>
      <c r="AVM1184" s="1582"/>
      <c r="AVN1184" s="1582"/>
      <c r="AVO1184" s="1582"/>
      <c r="AVP1184" s="1582"/>
      <c r="AVQ1184" s="1582"/>
      <c r="AVR1184" s="1582"/>
      <c r="AVS1184" s="1582"/>
      <c r="AVT1184" s="1582"/>
      <c r="AVU1184" s="1582"/>
      <c r="AVV1184" s="1582"/>
      <c r="AVW1184" s="1582"/>
      <c r="AVX1184" s="1582"/>
      <c r="AVY1184" s="1582"/>
      <c r="AVZ1184" s="1582"/>
      <c r="AWA1184" s="1582"/>
      <c r="AWB1184" s="1582"/>
      <c r="AWC1184" s="1582"/>
      <c r="AWD1184" s="1582"/>
      <c r="AWE1184" s="1582"/>
      <c r="AWF1184" s="1582"/>
      <c r="AWG1184" s="1582"/>
      <c r="AWH1184" s="1582"/>
      <c r="AWI1184" s="1582"/>
      <c r="AWJ1184" s="1582"/>
      <c r="AWK1184" s="1582"/>
      <c r="AWL1184" s="1582"/>
      <c r="AWM1184" s="1582"/>
      <c r="AWN1184" s="1582"/>
      <c r="AWO1184" s="1582"/>
      <c r="AWP1184" s="1582"/>
      <c r="AWQ1184" s="1582"/>
      <c r="AWR1184" s="1582"/>
      <c r="AWS1184" s="1582"/>
      <c r="AWT1184" s="1582"/>
      <c r="AWU1184" s="1582"/>
      <c r="AWV1184" s="1582"/>
      <c r="AWW1184" s="1582"/>
      <c r="AWX1184" s="1582"/>
      <c r="AWY1184" s="1582"/>
      <c r="AWZ1184" s="1582"/>
      <c r="AXA1184" s="1582"/>
      <c r="AXB1184" s="1582"/>
      <c r="AXC1184" s="1582"/>
      <c r="AXD1184" s="1582"/>
      <c r="AXE1184" s="1582"/>
      <c r="AXF1184" s="1582"/>
      <c r="AXG1184" s="1582"/>
      <c r="AXH1184" s="1582"/>
      <c r="AXI1184" s="1582"/>
      <c r="AXJ1184" s="1582"/>
      <c r="AXK1184" s="1582"/>
      <c r="AXL1184" s="1582"/>
      <c r="AXM1184" s="1582"/>
      <c r="AXN1184" s="1582"/>
      <c r="AXO1184" s="1582"/>
      <c r="AXP1184" s="1582"/>
      <c r="AXQ1184" s="1582"/>
      <c r="AXR1184" s="1582"/>
      <c r="AXS1184" s="1582"/>
      <c r="AXT1184" s="1582"/>
      <c r="AXU1184" s="1582"/>
      <c r="AXV1184" s="1582"/>
      <c r="AXW1184" s="1582"/>
      <c r="AXX1184" s="1582"/>
      <c r="AXY1184" s="1582"/>
      <c r="AXZ1184" s="1582"/>
      <c r="AYA1184" s="1582"/>
      <c r="AYB1184" s="1582"/>
      <c r="AYC1184" s="1582"/>
      <c r="AYD1184" s="1582"/>
      <c r="AYE1184" s="1582"/>
      <c r="AYF1184" s="1582"/>
      <c r="AYG1184" s="1582"/>
      <c r="AYH1184" s="1582"/>
      <c r="AYI1184" s="1582"/>
      <c r="AYJ1184" s="1582"/>
      <c r="AYK1184" s="1582"/>
      <c r="AYL1184" s="1582"/>
      <c r="AYM1184" s="1582"/>
      <c r="AYN1184" s="1582"/>
      <c r="AYO1184" s="1582"/>
      <c r="AYP1184" s="1582"/>
      <c r="AYQ1184" s="1582"/>
      <c r="AYR1184" s="1582"/>
      <c r="AYS1184" s="1582"/>
      <c r="AYT1184" s="1582"/>
      <c r="AYU1184" s="1582"/>
      <c r="AYV1184" s="1582"/>
      <c r="AYW1184" s="1582"/>
      <c r="AYX1184" s="1582"/>
      <c r="AYY1184" s="1582"/>
      <c r="AYZ1184" s="1582"/>
      <c r="AZA1184" s="1582"/>
      <c r="AZB1184" s="1582"/>
      <c r="AZC1184" s="1582"/>
      <c r="AZD1184" s="1582"/>
      <c r="AZE1184" s="1582"/>
      <c r="AZF1184" s="1582"/>
      <c r="AZG1184" s="1582"/>
      <c r="AZH1184" s="1582"/>
      <c r="AZI1184" s="1582"/>
      <c r="AZJ1184" s="1582"/>
      <c r="AZK1184" s="1582"/>
      <c r="AZL1184" s="1582"/>
      <c r="AZM1184" s="1582"/>
      <c r="AZN1184" s="1582"/>
      <c r="AZO1184" s="1582"/>
      <c r="AZP1184" s="1582"/>
      <c r="AZQ1184" s="1582"/>
      <c r="AZR1184" s="1582"/>
      <c r="AZS1184" s="1582"/>
      <c r="AZT1184" s="1582"/>
      <c r="AZU1184" s="1582"/>
      <c r="AZV1184" s="1582"/>
      <c r="AZW1184" s="1582"/>
      <c r="AZX1184" s="1582"/>
      <c r="AZY1184" s="1582"/>
      <c r="AZZ1184" s="1582"/>
      <c r="BAA1184" s="1582"/>
      <c r="BAB1184" s="1582"/>
      <c r="BAC1184" s="1582"/>
      <c r="BAD1184" s="1582"/>
      <c r="BAE1184" s="1582"/>
      <c r="BAF1184" s="1582"/>
      <c r="BAG1184" s="1582"/>
      <c r="BAH1184" s="1582"/>
      <c r="BAI1184" s="1582"/>
      <c r="BAJ1184" s="1582"/>
      <c r="BAK1184" s="1582"/>
      <c r="BAL1184" s="1582"/>
      <c r="BAM1184" s="1582"/>
      <c r="BAN1184" s="1582"/>
      <c r="BAO1184" s="1582"/>
      <c r="BAP1184" s="1582"/>
      <c r="BAQ1184" s="1582"/>
      <c r="BAR1184" s="1582"/>
      <c r="BAS1184" s="1582"/>
      <c r="BAT1184" s="1582"/>
      <c r="BAU1184" s="1582"/>
      <c r="BAV1184" s="1582"/>
      <c r="BAW1184" s="1582"/>
      <c r="BAX1184" s="1582"/>
      <c r="BAY1184" s="1582"/>
      <c r="BAZ1184" s="1582"/>
      <c r="BBA1184" s="1582"/>
      <c r="BBB1184" s="1582"/>
      <c r="BBC1184" s="1582"/>
      <c r="BBD1184" s="1582"/>
      <c r="BBE1184" s="1582"/>
      <c r="BBF1184" s="1582"/>
      <c r="BBG1184" s="1582"/>
      <c r="BBH1184" s="1582"/>
      <c r="BBI1184" s="1582"/>
      <c r="BBJ1184" s="1582"/>
      <c r="BBK1184" s="1582"/>
      <c r="BBL1184" s="1582"/>
      <c r="BBM1184" s="1582"/>
      <c r="BBN1184" s="1582"/>
      <c r="BBO1184" s="1582"/>
      <c r="BBP1184" s="1582"/>
      <c r="BBQ1184" s="1582"/>
      <c r="BBR1184" s="1582"/>
      <c r="BBS1184" s="1582"/>
      <c r="BBT1184" s="1582"/>
      <c r="BBU1184" s="1582"/>
      <c r="BBV1184" s="1582"/>
      <c r="BBW1184" s="1582"/>
      <c r="BBX1184" s="1582"/>
      <c r="BBY1184" s="1582"/>
      <c r="BBZ1184" s="1582"/>
      <c r="BCA1184" s="1582"/>
      <c r="BCB1184" s="1582"/>
      <c r="BCC1184" s="1582"/>
      <c r="BCD1184" s="1582"/>
      <c r="BCE1184" s="1582"/>
      <c r="BCF1184" s="1582"/>
      <c r="BCG1184" s="1582"/>
      <c r="BCH1184" s="1582"/>
      <c r="BCI1184" s="1582"/>
      <c r="BCJ1184" s="1582"/>
      <c r="BCK1184" s="1582"/>
      <c r="BCL1184" s="1582"/>
      <c r="BCM1184" s="1582"/>
      <c r="BCN1184" s="1582"/>
      <c r="BCO1184" s="1582"/>
      <c r="BCP1184" s="1582"/>
      <c r="BCQ1184" s="1582"/>
      <c r="BCR1184" s="1582"/>
      <c r="BCS1184" s="1582"/>
      <c r="BCT1184" s="1582"/>
      <c r="BCU1184" s="1582"/>
      <c r="BCV1184" s="1582"/>
      <c r="BCW1184" s="1582"/>
      <c r="BCX1184" s="1582"/>
      <c r="BCY1184" s="1582"/>
      <c r="BCZ1184" s="1582"/>
      <c r="BDA1184" s="1582"/>
      <c r="BDB1184" s="1582"/>
      <c r="BDC1184" s="1582"/>
      <c r="BDD1184" s="1582"/>
      <c r="BDE1184" s="1582"/>
      <c r="BDF1184" s="1582"/>
      <c r="BDG1184" s="1582"/>
      <c r="BDH1184" s="1582"/>
      <c r="BDI1184" s="1582"/>
      <c r="BDJ1184" s="1582"/>
      <c r="BDK1184" s="1582"/>
      <c r="BDL1184" s="1582"/>
      <c r="BDM1184" s="1582"/>
      <c r="BDN1184" s="1582"/>
      <c r="BDO1184" s="1582"/>
      <c r="BDP1184" s="1582"/>
      <c r="BDQ1184" s="1582"/>
      <c r="BDR1184" s="1582"/>
      <c r="BDS1184" s="1582"/>
      <c r="BDT1184" s="1582"/>
      <c r="BDU1184" s="1582"/>
      <c r="BDV1184" s="1582"/>
      <c r="BDW1184" s="1582"/>
      <c r="BDX1184" s="1582"/>
      <c r="BDY1184" s="1582"/>
      <c r="BDZ1184" s="1582"/>
      <c r="BEA1184" s="1582"/>
      <c r="BEB1184" s="1582"/>
      <c r="BEC1184" s="1582"/>
      <c r="BED1184" s="1582"/>
      <c r="BEE1184" s="1582"/>
      <c r="BEF1184" s="1582"/>
      <c r="BEG1184" s="1582"/>
      <c r="BEH1184" s="1582"/>
      <c r="BEI1184" s="1582"/>
      <c r="BEJ1184" s="1582"/>
      <c r="BEK1184" s="1582"/>
      <c r="BEL1184" s="1582"/>
      <c r="BEM1184" s="1582"/>
      <c r="BEN1184" s="1582"/>
      <c r="BEO1184" s="1582"/>
      <c r="BEP1184" s="1582"/>
      <c r="BEQ1184" s="1582"/>
      <c r="BER1184" s="1582"/>
      <c r="BES1184" s="1582"/>
      <c r="BET1184" s="1582"/>
      <c r="BEU1184" s="1582"/>
      <c r="BEV1184" s="1582"/>
      <c r="BEW1184" s="1582"/>
      <c r="BEX1184" s="1582"/>
      <c r="BEY1184" s="1582"/>
      <c r="BEZ1184" s="1582"/>
      <c r="BFA1184" s="1582"/>
      <c r="BFB1184" s="1582"/>
      <c r="BFC1184" s="1582"/>
      <c r="BFD1184" s="1582"/>
      <c r="BFE1184" s="1582"/>
      <c r="BFF1184" s="1582"/>
      <c r="BFG1184" s="1582"/>
      <c r="BFH1184" s="1582"/>
      <c r="BFI1184" s="1582"/>
      <c r="BFJ1184" s="1582"/>
      <c r="BFK1184" s="1582"/>
      <c r="BFL1184" s="1582"/>
      <c r="BFM1184" s="1582"/>
      <c r="BFN1184" s="1582"/>
      <c r="BFO1184" s="1582"/>
      <c r="BFP1184" s="1582"/>
      <c r="BFQ1184" s="1582"/>
      <c r="BFR1184" s="1582"/>
      <c r="BFS1184" s="1582"/>
      <c r="BFT1184" s="1582"/>
      <c r="BFU1184" s="1582"/>
      <c r="BFV1184" s="1582"/>
      <c r="BFW1184" s="1582"/>
      <c r="BFX1184" s="1582"/>
      <c r="BFY1184" s="1582"/>
      <c r="BFZ1184" s="1582"/>
      <c r="BGA1184" s="1582"/>
      <c r="BGB1184" s="1582"/>
      <c r="BGC1184" s="1582"/>
      <c r="BGD1184" s="1582"/>
      <c r="BGE1184" s="1582"/>
      <c r="BGF1184" s="1582"/>
      <c r="BGG1184" s="1582"/>
      <c r="BGH1184" s="1582"/>
      <c r="BGI1184" s="1582"/>
      <c r="BGJ1184" s="1582"/>
      <c r="BGK1184" s="1582"/>
      <c r="BGL1184" s="1582"/>
      <c r="BGM1184" s="1582"/>
      <c r="BGN1184" s="1582"/>
      <c r="BGO1184" s="1582"/>
      <c r="BGP1184" s="1582"/>
      <c r="BGQ1184" s="1582"/>
      <c r="BGR1184" s="1582"/>
      <c r="BGS1184" s="1582"/>
      <c r="BGT1184" s="1582"/>
      <c r="BGU1184" s="1582"/>
      <c r="BGV1184" s="1582"/>
      <c r="BGW1184" s="1582"/>
      <c r="BGX1184" s="1582"/>
      <c r="BGY1184" s="1582"/>
      <c r="BGZ1184" s="1582"/>
      <c r="BHA1184" s="1582"/>
      <c r="BHB1184" s="1582"/>
      <c r="BHC1184" s="1582"/>
      <c r="BHD1184" s="1582"/>
      <c r="BHE1184" s="1582"/>
      <c r="BHF1184" s="1582"/>
      <c r="BHG1184" s="1582"/>
      <c r="BHH1184" s="1582"/>
      <c r="BHI1184" s="1582"/>
      <c r="BHJ1184" s="1582"/>
      <c r="BHK1184" s="1582"/>
      <c r="BHL1184" s="1582"/>
      <c r="BHM1184" s="1582"/>
      <c r="BHN1184" s="1582"/>
      <c r="BHO1184" s="1582"/>
      <c r="BHP1184" s="1582"/>
      <c r="BHQ1184" s="1582"/>
      <c r="BHR1184" s="1582"/>
      <c r="BHS1184" s="1582"/>
      <c r="BHT1184" s="1582"/>
      <c r="BHU1184" s="1582"/>
      <c r="BHV1184" s="1582"/>
      <c r="BHW1184" s="1582"/>
      <c r="BHX1184" s="1582"/>
      <c r="BHY1184" s="1582"/>
      <c r="BHZ1184" s="1582"/>
      <c r="BIA1184" s="1582"/>
      <c r="BIB1184" s="1582"/>
      <c r="BIC1184" s="1582"/>
      <c r="BID1184" s="1582"/>
      <c r="BIE1184" s="1582"/>
      <c r="BIF1184" s="1582"/>
      <c r="BIG1184" s="1582"/>
      <c r="BIH1184" s="1582"/>
      <c r="BII1184" s="1582"/>
      <c r="BIJ1184" s="1582"/>
      <c r="BIK1184" s="1582"/>
      <c r="BIL1184" s="1582"/>
      <c r="BIM1184" s="1582"/>
      <c r="BIN1184" s="1582"/>
      <c r="BIO1184" s="1582"/>
      <c r="BIP1184" s="1582"/>
      <c r="BIQ1184" s="1582"/>
      <c r="BIR1184" s="1582"/>
      <c r="BIS1184" s="1582"/>
      <c r="BIT1184" s="1582"/>
      <c r="BIU1184" s="1582"/>
      <c r="BIV1184" s="1582"/>
      <c r="BIW1184" s="1582"/>
      <c r="BIX1184" s="1582"/>
      <c r="BIY1184" s="1582"/>
      <c r="BIZ1184" s="1582"/>
      <c r="BJA1184" s="1582"/>
      <c r="BJB1184" s="1582"/>
      <c r="BJC1184" s="1582"/>
      <c r="BJD1184" s="1582"/>
      <c r="BJE1184" s="1582"/>
      <c r="BJF1184" s="1582"/>
      <c r="BJG1184" s="1582"/>
      <c r="BJH1184" s="1582"/>
      <c r="BJI1184" s="1582"/>
      <c r="BJJ1184" s="1582"/>
      <c r="BJK1184" s="1582"/>
      <c r="BJL1184" s="1582"/>
      <c r="BJM1184" s="1582"/>
      <c r="BJN1184" s="1582"/>
      <c r="BJO1184" s="1582"/>
      <c r="BJP1184" s="1582"/>
      <c r="BJQ1184" s="1582"/>
      <c r="BJR1184" s="1582"/>
      <c r="BJS1184" s="1582"/>
      <c r="BJT1184" s="1582"/>
      <c r="BJU1184" s="1582"/>
      <c r="BJV1184" s="1582"/>
      <c r="BJW1184" s="1582"/>
      <c r="BJX1184" s="1582"/>
      <c r="BJY1184" s="1582"/>
      <c r="BJZ1184" s="1582"/>
      <c r="BKA1184" s="1582"/>
      <c r="BKB1184" s="1582"/>
      <c r="BKC1184" s="1582"/>
      <c r="BKD1184" s="1582"/>
      <c r="BKE1184" s="1582"/>
      <c r="BKF1184" s="1582"/>
      <c r="BKG1184" s="1582"/>
      <c r="BKH1184" s="1582"/>
      <c r="BKI1184" s="1582"/>
      <c r="BKJ1184" s="1582"/>
      <c r="BKK1184" s="1582"/>
      <c r="BKL1184" s="1582"/>
      <c r="BKM1184" s="1582"/>
      <c r="BKN1184" s="1582"/>
      <c r="BKO1184" s="1582"/>
      <c r="BKP1184" s="1582"/>
      <c r="BKQ1184" s="1582"/>
      <c r="BKR1184" s="1582"/>
      <c r="BKS1184" s="1582"/>
      <c r="BKT1184" s="1582"/>
      <c r="BKU1184" s="1582"/>
      <c r="BKV1184" s="1582"/>
      <c r="BKW1184" s="1582"/>
      <c r="BKX1184" s="1582"/>
      <c r="BKY1184" s="1582"/>
      <c r="BKZ1184" s="1582"/>
      <c r="BLA1184" s="1582"/>
      <c r="BLB1184" s="1582"/>
      <c r="BLC1184" s="1582"/>
      <c r="BLD1184" s="1582"/>
      <c r="BLE1184" s="1582"/>
      <c r="BLF1184" s="1582"/>
      <c r="BLG1184" s="1582"/>
      <c r="BLH1184" s="1582"/>
      <c r="BLI1184" s="1582"/>
      <c r="BLJ1184" s="1582"/>
      <c r="BLK1184" s="1582"/>
      <c r="BLL1184" s="1582"/>
      <c r="BLM1184" s="1582"/>
      <c r="BLN1184" s="1582"/>
      <c r="BLO1184" s="1582"/>
      <c r="BLP1184" s="1582"/>
      <c r="BLQ1184" s="1582"/>
      <c r="BLR1184" s="1582"/>
      <c r="BLS1184" s="1582"/>
      <c r="BLT1184" s="1582"/>
      <c r="BLU1184" s="1582"/>
      <c r="BLV1184" s="1582"/>
      <c r="BLW1184" s="1582"/>
      <c r="BLX1184" s="1582"/>
      <c r="BLY1184" s="1582"/>
      <c r="BLZ1184" s="1582"/>
      <c r="BMA1184" s="1582"/>
      <c r="BMB1184" s="1582"/>
      <c r="BMC1184" s="1582"/>
      <c r="BMD1184" s="1582"/>
      <c r="BME1184" s="1582"/>
      <c r="BMF1184" s="1582"/>
      <c r="BMG1184" s="1582"/>
      <c r="BMH1184" s="1582"/>
      <c r="BMI1184" s="1582"/>
      <c r="BMJ1184" s="1582"/>
      <c r="BMK1184" s="1582"/>
      <c r="BML1184" s="1582"/>
      <c r="BMM1184" s="1582"/>
      <c r="BMN1184" s="1582"/>
      <c r="BMO1184" s="1582"/>
      <c r="BMP1184" s="1582"/>
      <c r="BMQ1184" s="1582"/>
      <c r="BMR1184" s="1582"/>
      <c r="BMS1184" s="1582"/>
      <c r="BMT1184" s="1582"/>
      <c r="BMU1184" s="1582"/>
      <c r="BMV1184" s="1582"/>
      <c r="BMW1184" s="1582"/>
      <c r="BMX1184" s="1582"/>
      <c r="BMY1184" s="1582"/>
      <c r="BMZ1184" s="1582"/>
      <c r="BNA1184" s="1582"/>
      <c r="BNB1184" s="1582"/>
      <c r="BNC1184" s="1582"/>
      <c r="BND1184" s="1582"/>
      <c r="BNE1184" s="1582"/>
      <c r="BNF1184" s="1582"/>
      <c r="BNG1184" s="1582"/>
      <c r="BNH1184" s="1582"/>
      <c r="BNI1184" s="1582"/>
      <c r="BNJ1184" s="1582"/>
      <c r="BNK1184" s="1582"/>
      <c r="BNL1184" s="1582"/>
      <c r="BNM1184" s="1582"/>
      <c r="BNN1184" s="1582"/>
      <c r="BNO1184" s="1582"/>
      <c r="BNP1184" s="1582"/>
      <c r="BNQ1184" s="1582"/>
      <c r="BNR1184" s="1582"/>
      <c r="BNS1184" s="1582"/>
      <c r="BNT1184" s="1582"/>
      <c r="BNU1184" s="1582"/>
      <c r="BNV1184" s="1582"/>
      <c r="BNW1184" s="1582"/>
      <c r="BNX1184" s="1582"/>
      <c r="BNY1184" s="1582"/>
      <c r="BNZ1184" s="1582"/>
      <c r="BOA1184" s="1582"/>
      <c r="BOB1184" s="1582"/>
      <c r="BOC1184" s="1582"/>
      <c r="BOD1184" s="1582"/>
      <c r="BOE1184" s="1582"/>
      <c r="BOF1184" s="1582"/>
      <c r="BOG1184" s="1582"/>
      <c r="BOH1184" s="1582"/>
      <c r="BOI1184" s="1582"/>
      <c r="BOJ1184" s="1582"/>
      <c r="BOK1184" s="1582"/>
      <c r="BOL1184" s="1582"/>
      <c r="BOM1184" s="1582"/>
      <c r="BON1184" s="1582"/>
      <c r="BOO1184" s="1582"/>
      <c r="BOP1184" s="1582"/>
      <c r="BOQ1184" s="1582"/>
      <c r="BOR1184" s="1582"/>
      <c r="BOS1184" s="1582"/>
      <c r="BOT1184" s="1582"/>
      <c r="BOU1184" s="1582"/>
      <c r="BOV1184" s="1582"/>
      <c r="BOW1184" s="1582"/>
      <c r="BOX1184" s="1582"/>
      <c r="BOY1184" s="1582"/>
      <c r="BOZ1184" s="1582"/>
      <c r="BPA1184" s="1582"/>
      <c r="BPB1184" s="1582"/>
      <c r="BPC1184" s="1582"/>
      <c r="BPD1184" s="1582"/>
      <c r="BPE1184" s="1582"/>
      <c r="BPF1184" s="1582"/>
      <c r="BPG1184" s="1582"/>
      <c r="BPH1184" s="1582"/>
      <c r="BPI1184" s="1582"/>
      <c r="BPJ1184" s="1582"/>
      <c r="BPK1184" s="1582"/>
      <c r="BPL1184" s="1582"/>
      <c r="BPM1184" s="1582"/>
      <c r="BPN1184" s="1582"/>
      <c r="BPO1184" s="1582"/>
      <c r="BPP1184" s="1582"/>
      <c r="BPQ1184" s="1582"/>
      <c r="BPR1184" s="1582"/>
      <c r="BPS1184" s="1582"/>
      <c r="BPT1184" s="1582"/>
      <c r="BPU1184" s="1582"/>
      <c r="BPV1184" s="1582"/>
      <c r="BPW1184" s="1582"/>
      <c r="BPX1184" s="1582"/>
      <c r="BPY1184" s="1582"/>
      <c r="BPZ1184" s="1582"/>
      <c r="BQA1184" s="1582"/>
      <c r="BQB1184" s="1582"/>
      <c r="BQC1184" s="1582"/>
      <c r="BQD1184" s="1582"/>
      <c r="BQE1184" s="1582"/>
      <c r="BQF1184" s="1582"/>
      <c r="BQG1184" s="1582"/>
      <c r="BQH1184" s="1582"/>
      <c r="BQI1184" s="1582"/>
      <c r="BQJ1184" s="1582"/>
      <c r="BQK1184" s="1582"/>
      <c r="BQL1184" s="1582"/>
      <c r="BQM1184" s="1582"/>
      <c r="BQN1184" s="1582"/>
      <c r="BQO1184" s="1582"/>
      <c r="BQP1184" s="1582"/>
      <c r="BQQ1184" s="1582"/>
      <c r="BQR1184" s="1582"/>
      <c r="BQS1184" s="1582"/>
      <c r="BQT1184" s="1582"/>
      <c r="BQU1184" s="1582"/>
      <c r="BQV1184" s="1582"/>
      <c r="BQW1184" s="1582"/>
      <c r="BQX1184" s="1582"/>
      <c r="BQY1184" s="1582"/>
      <c r="BQZ1184" s="1582"/>
      <c r="BRA1184" s="1582"/>
      <c r="BRB1184" s="1582"/>
      <c r="BRC1184" s="1582"/>
      <c r="BRD1184" s="1582"/>
      <c r="BRE1184" s="1582"/>
      <c r="BRF1184" s="1582"/>
      <c r="BRG1184" s="1582"/>
      <c r="BRH1184" s="1582"/>
      <c r="BRI1184" s="1582"/>
      <c r="BRJ1184" s="1582"/>
      <c r="BRK1184" s="1582"/>
      <c r="BRL1184" s="1582"/>
      <c r="BRM1184" s="1582"/>
      <c r="BRN1184" s="1582"/>
      <c r="BRO1184" s="1582"/>
      <c r="BRP1184" s="1582"/>
      <c r="BRQ1184" s="1582"/>
      <c r="BRR1184" s="1582"/>
      <c r="BRS1184" s="1582"/>
      <c r="BRT1184" s="1582"/>
      <c r="BRU1184" s="1582"/>
      <c r="BRV1184" s="1582"/>
      <c r="BRW1184" s="1582"/>
      <c r="BRX1184" s="1582"/>
      <c r="BRY1184" s="1582"/>
      <c r="BRZ1184" s="1582"/>
      <c r="BSA1184" s="1582"/>
      <c r="BSB1184" s="1582"/>
      <c r="BSC1184" s="1582"/>
      <c r="BSD1184" s="1582"/>
      <c r="BSE1184" s="1582"/>
      <c r="BSF1184" s="1582"/>
      <c r="BSG1184" s="1582"/>
      <c r="BSH1184" s="1582"/>
      <c r="BSI1184" s="1582"/>
      <c r="BSJ1184" s="1582"/>
      <c r="BSK1184" s="1582"/>
      <c r="BSL1184" s="1582"/>
      <c r="BSM1184" s="1582"/>
      <c r="BSN1184" s="1582"/>
      <c r="BSO1184" s="1582"/>
      <c r="BSP1184" s="1582"/>
      <c r="BSQ1184" s="1582"/>
      <c r="BSR1184" s="1582"/>
      <c r="BSS1184" s="1582"/>
      <c r="BST1184" s="1582"/>
      <c r="BSU1184" s="1582"/>
      <c r="BSV1184" s="1582"/>
      <c r="BSW1184" s="1582"/>
      <c r="BSX1184" s="1582"/>
      <c r="BSY1184" s="1582"/>
      <c r="BSZ1184" s="1582"/>
      <c r="BTA1184" s="1582"/>
      <c r="BTB1184" s="1582"/>
      <c r="BTC1184" s="1582"/>
      <c r="BTD1184" s="1582"/>
      <c r="BTE1184" s="1582"/>
      <c r="BTF1184" s="1582"/>
      <c r="BTG1184" s="1582"/>
      <c r="BTH1184" s="1582"/>
      <c r="BTI1184" s="1582"/>
      <c r="BTJ1184" s="1582"/>
      <c r="BTK1184" s="1582"/>
      <c r="BTL1184" s="1582"/>
      <c r="BTM1184" s="1582"/>
      <c r="BTN1184" s="1582"/>
      <c r="BTO1184" s="1582"/>
      <c r="BTP1184" s="1582"/>
      <c r="BTQ1184" s="1582"/>
      <c r="BTR1184" s="1582"/>
      <c r="BTS1184" s="1582"/>
      <c r="BTT1184" s="1582"/>
      <c r="BTU1184" s="1582"/>
      <c r="BTV1184" s="1582"/>
      <c r="BTW1184" s="1582"/>
      <c r="BTX1184" s="1582"/>
      <c r="BTY1184" s="1582"/>
      <c r="BTZ1184" s="1582"/>
      <c r="BUA1184" s="1582"/>
      <c r="BUB1184" s="1582"/>
      <c r="BUC1184" s="1582"/>
      <c r="BUD1184" s="1582"/>
      <c r="BUE1184" s="1582"/>
      <c r="BUF1184" s="1582"/>
      <c r="BUG1184" s="1582"/>
      <c r="BUH1184" s="1582"/>
      <c r="BUI1184" s="1582"/>
      <c r="BUJ1184" s="1582"/>
      <c r="BUK1184" s="1582"/>
      <c r="BUL1184" s="1582"/>
      <c r="BUM1184" s="1582"/>
      <c r="BUN1184" s="1582"/>
      <c r="BUO1184" s="1582"/>
      <c r="BUP1184" s="1582"/>
      <c r="BUQ1184" s="1582"/>
      <c r="BUR1184" s="1582"/>
      <c r="BUS1184" s="1582"/>
      <c r="BUT1184" s="1582"/>
      <c r="BUU1184" s="1582"/>
      <c r="BUV1184" s="1582"/>
      <c r="BUW1184" s="1582"/>
      <c r="BUX1184" s="1582"/>
      <c r="BUY1184" s="1582"/>
      <c r="BUZ1184" s="1582"/>
      <c r="BVA1184" s="1582"/>
      <c r="BVB1184" s="1582"/>
      <c r="BVC1184" s="1582"/>
      <c r="BVD1184" s="1582"/>
      <c r="BVE1184" s="1582"/>
      <c r="BVF1184" s="1582"/>
      <c r="BVG1184" s="1582"/>
      <c r="BVH1184" s="1582"/>
      <c r="BVI1184" s="1582"/>
      <c r="BVJ1184" s="1582"/>
      <c r="BVK1184" s="1582"/>
      <c r="BVL1184" s="1582"/>
      <c r="BVM1184" s="1582"/>
      <c r="BVN1184" s="1582"/>
      <c r="BVO1184" s="1582"/>
      <c r="BVP1184" s="1582"/>
      <c r="BVQ1184" s="1582"/>
      <c r="BVR1184" s="1582"/>
      <c r="BVS1184" s="1582"/>
      <c r="BVT1184" s="1582"/>
      <c r="BVU1184" s="1582"/>
      <c r="BVV1184" s="1582"/>
      <c r="BVW1184" s="1582"/>
      <c r="BVX1184" s="1582"/>
      <c r="BVY1184" s="1582"/>
      <c r="BVZ1184" s="1582"/>
      <c r="BWA1184" s="1582"/>
      <c r="BWB1184" s="1582"/>
      <c r="BWC1184" s="1582"/>
      <c r="BWD1184" s="1582"/>
      <c r="BWE1184" s="1582"/>
      <c r="BWF1184" s="1582"/>
      <c r="BWG1184" s="1582"/>
      <c r="BWH1184" s="1582"/>
      <c r="BWI1184" s="1582"/>
      <c r="BWJ1184" s="1582"/>
      <c r="BWK1184" s="1582"/>
      <c r="BWL1184" s="1582"/>
      <c r="BWM1184" s="1582"/>
      <c r="BWN1184" s="1582"/>
      <c r="BWO1184" s="1582"/>
      <c r="BWP1184" s="1582"/>
      <c r="BWQ1184" s="1582"/>
      <c r="BWR1184" s="1582"/>
      <c r="BWS1184" s="1582"/>
      <c r="BWT1184" s="1582"/>
      <c r="BWU1184" s="1582"/>
      <c r="BWV1184" s="1582"/>
      <c r="BWW1184" s="1582"/>
      <c r="BWX1184" s="1582"/>
      <c r="BWY1184" s="1582"/>
      <c r="BWZ1184" s="1582"/>
      <c r="BXA1184" s="1582"/>
      <c r="BXB1184" s="1582"/>
      <c r="BXC1184" s="1582"/>
      <c r="BXD1184" s="1582"/>
      <c r="BXE1184" s="1582"/>
      <c r="BXF1184" s="1582"/>
      <c r="BXG1184" s="1582"/>
      <c r="BXH1184" s="1582"/>
      <c r="BXI1184" s="1582"/>
      <c r="BXJ1184" s="1582"/>
      <c r="BXK1184" s="1582"/>
      <c r="BXL1184" s="1582"/>
      <c r="BXM1184" s="1582"/>
      <c r="BXN1184" s="1582"/>
      <c r="BXO1184" s="1582"/>
      <c r="BXP1184" s="1582"/>
      <c r="BXQ1184" s="1582"/>
      <c r="BXR1184" s="1582"/>
      <c r="BXS1184" s="1582"/>
      <c r="BXT1184" s="1582"/>
      <c r="BXU1184" s="1582"/>
      <c r="BXV1184" s="1582"/>
      <c r="BXW1184" s="1582"/>
      <c r="BXX1184" s="1582"/>
      <c r="BXY1184" s="1582"/>
      <c r="BXZ1184" s="1582"/>
      <c r="BYA1184" s="1582"/>
      <c r="BYB1184" s="1582"/>
      <c r="BYC1184" s="1582"/>
      <c r="BYD1184" s="1582"/>
      <c r="BYE1184" s="1582"/>
      <c r="BYF1184" s="1582"/>
      <c r="BYG1184" s="1582"/>
      <c r="BYH1184" s="1582"/>
      <c r="BYI1184" s="1582"/>
      <c r="BYJ1184" s="1582"/>
      <c r="BYK1184" s="1582"/>
      <c r="BYL1184" s="1582"/>
      <c r="BYM1184" s="1582"/>
      <c r="BYN1184" s="1582"/>
      <c r="BYO1184" s="1582"/>
      <c r="BYP1184" s="1582"/>
      <c r="BYQ1184" s="1582"/>
      <c r="BYR1184" s="1582"/>
      <c r="BYS1184" s="1582"/>
      <c r="BYT1184" s="1582"/>
      <c r="BYU1184" s="1582"/>
      <c r="BYV1184" s="1582"/>
      <c r="BYW1184" s="1582"/>
      <c r="BYX1184" s="1582"/>
      <c r="BYY1184" s="1582"/>
      <c r="BYZ1184" s="1582"/>
      <c r="BZA1184" s="1582"/>
      <c r="BZB1184" s="1582"/>
      <c r="BZC1184" s="1582"/>
      <c r="BZD1184" s="1582"/>
      <c r="BZE1184" s="1582"/>
      <c r="BZF1184" s="1582"/>
      <c r="BZG1184" s="1582"/>
      <c r="BZH1184" s="1582"/>
      <c r="BZI1184" s="1582"/>
      <c r="BZJ1184" s="1582"/>
      <c r="BZK1184" s="1582"/>
      <c r="BZL1184" s="1582"/>
      <c r="BZM1184" s="1582"/>
      <c r="BZN1184" s="1582"/>
      <c r="BZO1184" s="1582"/>
      <c r="BZP1184" s="1582"/>
      <c r="BZQ1184" s="1582"/>
      <c r="BZR1184" s="1582"/>
      <c r="BZS1184" s="1582"/>
      <c r="BZT1184" s="1582"/>
      <c r="BZU1184" s="1582"/>
      <c r="BZV1184" s="1582"/>
      <c r="BZW1184" s="1582"/>
      <c r="BZX1184" s="1582"/>
      <c r="BZY1184" s="1582"/>
      <c r="BZZ1184" s="1582"/>
      <c r="CAA1184" s="1582"/>
      <c r="CAB1184" s="1582"/>
      <c r="CAC1184" s="1582"/>
      <c r="CAD1184" s="1582"/>
      <c r="CAE1184" s="1582"/>
      <c r="CAF1184" s="1582"/>
      <c r="CAG1184" s="1582"/>
      <c r="CAH1184" s="1582"/>
      <c r="CAI1184" s="1582"/>
      <c r="CAJ1184" s="1582"/>
      <c r="CAK1184" s="1582"/>
      <c r="CAL1184" s="1582"/>
      <c r="CAM1184" s="1582"/>
      <c r="CAN1184" s="1582"/>
      <c r="CAO1184" s="1582"/>
      <c r="CAP1184" s="1582"/>
      <c r="CAQ1184" s="1582"/>
      <c r="CAR1184" s="1582"/>
      <c r="CAS1184" s="1582"/>
      <c r="CAT1184" s="1582"/>
      <c r="CAU1184" s="1582"/>
      <c r="CAV1184" s="1582"/>
      <c r="CAW1184" s="1582"/>
      <c r="CAX1184" s="1582"/>
      <c r="CAY1184" s="1582"/>
      <c r="CAZ1184" s="1582"/>
      <c r="CBA1184" s="1582"/>
      <c r="CBB1184" s="1582"/>
      <c r="CBC1184" s="1582"/>
      <c r="CBD1184" s="1582"/>
      <c r="CBE1184" s="1582"/>
      <c r="CBF1184" s="1582"/>
      <c r="CBG1184" s="1582"/>
      <c r="CBH1184" s="1582"/>
      <c r="CBI1184" s="1582"/>
      <c r="CBJ1184" s="1582"/>
      <c r="CBK1184" s="1582"/>
      <c r="CBL1184" s="1582"/>
      <c r="CBM1184" s="1582"/>
      <c r="CBN1184" s="1582"/>
      <c r="CBO1184" s="1582"/>
      <c r="CBP1184" s="1582"/>
      <c r="CBQ1184" s="1582"/>
      <c r="CBR1184" s="1582"/>
      <c r="CBS1184" s="1582"/>
      <c r="CBT1184" s="1582"/>
      <c r="CBU1184" s="1582"/>
      <c r="CBV1184" s="1582"/>
      <c r="CBW1184" s="1582"/>
      <c r="CBX1184" s="1582"/>
      <c r="CBY1184" s="1582"/>
      <c r="CBZ1184" s="1582"/>
      <c r="CCA1184" s="1582"/>
      <c r="CCB1184" s="1582"/>
      <c r="CCC1184" s="1582"/>
      <c r="CCD1184" s="1582"/>
      <c r="CCE1184" s="1582"/>
      <c r="CCF1184" s="1582"/>
      <c r="CCG1184" s="1582"/>
      <c r="CCH1184" s="1582"/>
      <c r="CCI1184" s="1582"/>
      <c r="CCJ1184" s="1582"/>
      <c r="CCK1184" s="1582"/>
      <c r="CCL1184" s="1582"/>
      <c r="CCM1184" s="1582"/>
      <c r="CCN1184" s="1582"/>
      <c r="CCO1184" s="1582"/>
      <c r="CCP1184" s="1582"/>
      <c r="CCQ1184" s="1582"/>
      <c r="CCR1184" s="1582"/>
      <c r="CCS1184" s="1582"/>
      <c r="CCT1184" s="1582"/>
      <c r="CCU1184" s="1582"/>
      <c r="CCV1184" s="1582"/>
      <c r="CCW1184" s="1582"/>
      <c r="CCX1184" s="1582"/>
      <c r="CCY1184" s="1582"/>
      <c r="CCZ1184" s="1582"/>
      <c r="CDA1184" s="1582"/>
      <c r="CDB1184" s="1582"/>
      <c r="CDC1184" s="1582"/>
      <c r="CDD1184" s="1582"/>
      <c r="CDE1184" s="1582"/>
      <c r="CDF1184" s="1582"/>
      <c r="CDG1184" s="1582"/>
      <c r="CDH1184" s="1582"/>
      <c r="CDI1184" s="1582"/>
      <c r="CDJ1184" s="1582"/>
      <c r="CDK1184" s="1582"/>
      <c r="CDL1184" s="1582"/>
      <c r="CDM1184" s="1582"/>
      <c r="CDN1184" s="1582"/>
      <c r="CDO1184" s="1582"/>
      <c r="CDP1184" s="1582"/>
      <c r="CDQ1184" s="1582"/>
      <c r="CDR1184" s="1582"/>
      <c r="CDS1184" s="1582"/>
      <c r="CDT1184" s="1582"/>
      <c r="CDU1184" s="1582"/>
      <c r="CDV1184" s="1582"/>
      <c r="CDW1184" s="1582"/>
      <c r="CDX1184" s="1582"/>
      <c r="CDY1184" s="1582"/>
      <c r="CDZ1184" s="1582"/>
      <c r="CEA1184" s="1582"/>
      <c r="CEB1184" s="1582"/>
      <c r="CEC1184" s="1582"/>
      <c r="CED1184" s="1582"/>
      <c r="CEE1184" s="1582"/>
      <c r="CEF1184" s="1582"/>
      <c r="CEG1184" s="1582"/>
      <c r="CEH1184" s="1582"/>
      <c r="CEI1184" s="1582"/>
      <c r="CEJ1184" s="1582"/>
      <c r="CEK1184" s="1582"/>
      <c r="CEL1184" s="1582"/>
      <c r="CEM1184" s="1582"/>
      <c r="CEN1184" s="1582"/>
      <c r="CEO1184" s="1582"/>
      <c r="CEP1184" s="1582"/>
      <c r="CEQ1184" s="1582"/>
      <c r="CER1184" s="1582"/>
      <c r="CES1184" s="1582"/>
      <c r="CET1184" s="1582"/>
      <c r="CEU1184" s="1582"/>
      <c r="CEV1184" s="1582"/>
      <c r="CEW1184" s="1582"/>
      <c r="CEX1184" s="1582"/>
      <c r="CEY1184" s="1582"/>
      <c r="CEZ1184" s="1582"/>
      <c r="CFA1184" s="1582"/>
      <c r="CFB1184" s="1582"/>
      <c r="CFC1184" s="1582"/>
      <c r="CFD1184" s="1582"/>
      <c r="CFE1184" s="1582"/>
      <c r="CFF1184" s="1582"/>
      <c r="CFG1184" s="1582"/>
      <c r="CFH1184" s="1582"/>
      <c r="CFI1184" s="1582"/>
      <c r="CFJ1184" s="1582"/>
      <c r="CFK1184" s="1582"/>
      <c r="CFL1184" s="1582"/>
      <c r="CFM1184" s="1582"/>
      <c r="CFN1184" s="1582"/>
      <c r="CFO1184" s="1582"/>
      <c r="CFP1184" s="1582"/>
      <c r="CFQ1184" s="1582"/>
      <c r="CFR1184" s="1582"/>
      <c r="CFS1184" s="1582"/>
      <c r="CFT1184" s="1582"/>
      <c r="CFU1184" s="1582"/>
      <c r="CFV1184" s="1582"/>
      <c r="CFW1184" s="1582"/>
      <c r="CFX1184" s="1582"/>
      <c r="CFY1184" s="1582"/>
      <c r="CFZ1184" s="1582"/>
      <c r="CGA1184" s="1582"/>
      <c r="CGB1184" s="1582"/>
      <c r="CGC1184" s="1582"/>
      <c r="CGD1184" s="1582"/>
      <c r="CGE1184" s="1582"/>
      <c r="CGF1184" s="1582"/>
      <c r="CGG1184" s="1582"/>
      <c r="CGH1184" s="1582"/>
      <c r="CGI1184" s="1582"/>
      <c r="CGJ1184" s="1582"/>
      <c r="CGK1184" s="1582"/>
      <c r="CGL1184" s="1582"/>
      <c r="CGM1184" s="1582"/>
      <c r="CGN1184" s="1582"/>
      <c r="CGO1184" s="1582"/>
      <c r="CGP1184" s="1582"/>
      <c r="CGQ1184" s="1582"/>
      <c r="CGR1184" s="1582"/>
      <c r="CGS1184" s="1582"/>
      <c r="CGT1184" s="1582"/>
      <c r="CGU1184" s="1582"/>
      <c r="CGV1184" s="1582"/>
      <c r="CGW1184" s="1582"/>
      <c r="CGX1184" s="1582"/>
      <c r="CGY1184" s="1582"/>
      <c r="CGZ1184" s="1582"/>
      <c r="CHA1184" s="1582"/>
      <c r="CHB1184" s="1582"/>
      <c r="CHC1184" s="1582"/>
      <c r="CHD1184" s="1582"/>
      <c r="CHE1184" s="1582"/>
      <c r="CHF1184" s="1582"/>
      <c r="CHG1184" s="1582"/>
      <c r="CHH1184" s="1582"/>
      <c r="CHI1184" s="1582"/>
      <c r="CHJ1184" s="1582"/>
      <c r="CHK1184" s="1582"/>
      <c r="CHL1184" s="1582"/>
      <c r="CHM1184" s="1582"/>
      <c r="CHN1184" s="1582"/>
      <c r="CHO1184" s="1582"/>
      <c r="CHP1184" s="1582"/>
      <c r="CHQ1184" s="1582"/>
      <c r="CHR1184" s="1582"/>
      <c r="CHS1184" s="1582"/>
      <c r="CHT1184" s="1582"/>
      <c r="CHU1184" s="1582"/>
      <c r="CHV1184" s="1582"/>
      <c r="CHW1184" s="1582"/>
      <c r="CHX1184" s="1582"/>
      <c r="CHY1184" s="1582"/>
      <c r="CHZ1184" s="1582"/>
      <c r="CIA1184" s="1582"/>
      <c r="CIB1184" s="1582"/>
      <c r="CIC1184" s="1582"/>
      <c r="CID1184" s="1582"/>
      <c r="CIE1184" s="1582"/>
      <c r="CIF1184" s="1582"/>
      <c r="CIG1184" s="1582"/>
      <c r="CIH1184" s="1582"/>
      <c r="CII1184" s="1582"/>
      <c r="CIJ1184" s="1582"/>
      <c r="CIK1184" s="1582"/>
      <c r="CIL1184" s="1582"/>
      <c r="CIM1184" s="1582"/>
      <c r="CIN1184" s="1582"/>
      <c r="CIO1184" s="1582"/>
      <c r="CIP1184" s="1582"/>
      <c r="CIQ1184" s="1582"/>
      <c r="CIR1184" s="1582"/>
      <c r="CIS1184" s="1582"/>
      <c r="CIT1184" s="1582"/>
      <c r="CIU1184" s="1582"/>
      <c r="CIV1184" s="1582"/>
      <c r="CIW1184" s="1582"/>
      <c r="CIX1184" s="1582"/>
      <c r="CIY1184" s="1582"/>
      <c r="CIZ1184" s="1582"/>
      <c r="CJA1184" s="1582"/>
      <c r="CJB1184" s="1582"/>
      <c r="CJC1184" s="1582"/>
      <c r="CJD1184" s="1582"/>
      <c r="CJE1184" s="1582"/>
      <c r="CJF1184" s="1582"/>
      <c r="CJG1184" s="1582"/>
      <c r="CJH1184" s="1582"/>
      <c r="CJI1184" s="1582"/>
      <c r="CJJ1184" s="1582"/>
      <c r="CJK1184" s="1582"/>
      <c r="CJL1184" s="1582"/>
      <c r="CJM1184" s="1582"/>
      <c r="CJN1184" s="1582"/>
      <c r="CJO1184" s="1582"/>
      <c r="CJP1184" s="1582"/>
      <c r="CJQ1184" s="1582"/>
      <c r="CJR1184" s="1582"/>
      <c r="CJS1184" s="1582"/>
      <c r="CJT1184" s="1582"/>
      <c r="CJU1184" s="1582"/>
      <c r="CJV1184" s="1582"/>
      <c r="CJW1184" s="1582"/>
      <c r="CJX1184" s="1582"/>
      <c r="CJY1184" s="1582"/>
      <c r="CJZ1184" s="1582"/>
      <c r="CKA1184" s="1582"/>
      <c r="CKB1184" s="1582"/>
      <c r="CKC1184" s="1582"/>
      <c r="CKD1184" s="1582"/>
      <c r="CKE1184" s="1582"/>
      <c r="CKF1184" s="1582"/>
      <c r="CKG1184" s="1582"/>
      <c r="CKH1184" s="1582"/>
      <c r="CKI1184" s="1582"/>
      <c r="CKJ1184" s="1582"/>
      <c r="CKK1184" s="1582"/>
      <c r="CKL1184" s="1582"/>
      <c r="CKM1184" s="1582"/>
      <c r="CKN1184" s="1582"/>
      <c r="CKO1184" s="1582"/>
      <c r="CKP1184" s="1582"/>
      <c r="CKQ1184" s="1582"/>
      <c r="CKR1184" s="1582"/>
      <c r="CKS1184" s="1582"/>
      <c r="CKT1184" s="1582"/>
      <c r="CKU1184" s="1582"/>
      <c r="CKV1184" s="1582"/>
      <c r="CKW1184" s="1582"/>
      <c r="CKX1184" s="1582"/>
      <c r="CKY1184" s="1582"/>
      <c r="CKZ1184" s="1582"/>
      <c r="CLA1184" s="1582"/>
      <c r="CLB1184" s="1582"/>
      <c r="CLC1184" s="1582"/>
      <c r="CLD1184" s="1582"/>
      <c r="CLE1184" s="1582"/>
      <c r="CLF1184" s="1582"/>
      <c r="CLG1184" s="1582"/>
      <c r="CLH1184" s="1582"/>
      <c r="CLI1184" s="1582"/>
      <c r="CLJ1184" s="1582"/>
      <c r="CLK1184" s="1582"/>
      <c r="CLL1184" s="1582"/>
      <c r="CLM1184" s="1582"/>
      <c r="CLN1184" s="1582"/>
      <c r="CLO1184" s="1582"/>
      <c r="CLP1184" s="1582"/>
      <c r="CLQ1184" s="1582"/>
      <c r="CLR1184" s="1582"/>
      <c r="CLS1184" s="1582"/>
      <c r="CLT1184" s="1582"/>
      <c r="CLU1184" s="1582"/>
      <c r="CLV1184" s="1582"/>
      <c r="CLW1184" s="1582"/>
      <c r="CLX1184" s="1582"/>
      <c r="CLY1184" s="1582"/>
      <c r="CLZ1184" s="1582"/>
      <c r="CMA1184" s="1582"/>
      <c r="CMB1184" s="1582"/>
      <c r="CMC1184" s="1582"/>
      <c r="CMD1184" s="1582"/>
      <c r="CME1184" s="1582"/>
      <c r="CMF1184" s="1582"/>
      <c r="CMG1184" s="1582"/>
      <c r="CMH1184" s="1582"/>
      <c r="CMI1184" s="1582"/>
      <c r="CMJ1184" s="1582"/>
      <c r="CMK1184" s="1582"/>
      <c r="CML1184" s="1582"/>
      <c r="CMM1184" s="1582"/>
      <c r="CMN1184" s="1582"/>
      <c r="CMO1184" s="1582"/>
      <c r="CMP1184" s="1582"/>
      <c r="CMQ1184" s="1582"/>
      <c r="CMR1184" s="1582"/>
      <c r="CMS1184" s="1582"/>
      <c r="CMT1184" s="1582"/>
      <c r="CMU1184" s="1582"/>
      <c r="CMV1184" s="1582"/>
      <c r="CMW1184" s="1582"/>
      <c r="CMX1184" s="1582"/>
      <c r="CMY1184" s="1582"/>
      <c r="CMZ1184" s="1582"/>
      <c r="CNA1184" s="1582"/>
      <c r="CNB1184" s="1582"/>
      <c r="CNC1184" s="1582"/>
      <c r="CND1184" s="1582"/>
      <c r="CNE1184" s="1582"/>
      <c r="CNF1184" s="1582"/>
      <c r="CNG1184" s="1582"/>
      <c r="CNH1184" s="1582"/>
      <c r="CNI1184" s="1582"/>
      <c r="CNJ1184" s="1582"/>
      <c r="CNK1184" s="1582"/>
      <c r="CNL1184" s="1582"/>
      <c r="CNM1184" s="1582"/>
      <c r="CNN1184" s="1582"/>
      <c r="CNO1184" s="1582"/>
      <c r="CNP1184" s="1582"/>
      <c r="CNQ1184" s="1582"/>
      <c r="CNR1184" s="1582"/>
      <c r="CNS1184" s="1582"/>
      <c r="CNT1184" s="1582"/>
      <c r="CNU1184" s="1582"/>
      <c r="CNV1184" s="1582"/>
      <c r="CNW1184" s="1582"/>
      <c r="CNX1184" s="1582"/>
      <c r="CNY1184" s="1582"/>
      <c r="CNZ1184" s="1582"/>
      <c r="COA1184" s="1582"/>
      <c r="COB1184" s="1582"/>
      <c r="COC1184" s="1582"/>
      <c r="COD1184" s="1582"/>
      <c r="COE1184" s="1582"/>
      <c r="COF1184" s="1582"/>
      <c r="COG1184" s="1582"/>
      <c r="COH1184" s="1582"/>
      <c r="COI1184" s="1582"/>
      <c r="COJ1184" s="1582"/>
      <c r="COK1184" s="1582"/>
      <c r="COL1184" s="1582"/>
      <c r="COM1184" s="1582"/>
      <c r="CON1184" s="1582"/>
      <c r="COO1184" s="1582"/>
      <c r="COP1184" s="1582"/>
      <c r="COQ1184" s="1582"/>
      <c r="COR1184" s="1582"/>
      <c r="COS1184" s="1582"/>
      <c r="COT1184" s="1582"/>
      <c r="COU1184" s="1582"/>
      <c r="COV1184" s="1582"/>
      <c r="COW1184" s="1582"/>
      <c r="COX1184" s="1582"/>
      <c r="COY1184" s="1582"/>
      <c r="COZ1184" s="1582"/>
      <c r="CPA1184" s="1582"/>
      <c r="CPB1184" s="1582"/>
      <c r="CPC1184" s="1582"/>
      <c r="CPD1184" s="1582"/>
      <c r="CPE1184" s="1582"/>
      <c r="CPF1184" s="1582"/>
      <c r="CPG1184" s="1582"/>
      <c r="CPH1184" s="1582"/>
      <c r="CPI1184" s="1582"/>
      <c r="CPJ1184" s="1582"/>
      <c r="CPK1184" s="1582"/>
      <c r="CPL1184" s="1582"/>
      <c r="CPM1184" s="1582"/>
      <c r="CPN1184" s="1582"/>
      <c r="CPO1184" s="1582"/>
      <c r="CPP1184" s="1582"/>
      <c r="CPQ1184" s="1582"/>
      <c r="CPR1184" s="1582"/>
      <c r="CPS1184" s="1582"/>
      <c r="CPT1184" s="1582"/>
      <c r="CPU1184" s="1582"/>
      <c r="CPV1184" s="1582"/>
      <c r="CPW1184" s="1582"/>
      <c r="CPX1184" s="1582"/>
      <c r="CPY1184" s="1582"/>
      <c r="CPZ1184" s="1582"/>
      <c r="CQA1184" s="1582"/>
      <c r="CQB1184" s="1582"/>
      <c r="CQC1184" s="1582"/>
      <c r="CQD1184" s="1582"/>
      <c r="CQE1184" s="1582"/>
      <c r="CQF1184" s="1582"/>
      <c r="CQG1184" s="1582"/>
      <c r="CQH1184" s="1582"/>
      <c r="CQI1184" s="1582"/>
      <c r="CQJ1184" s="1582"/>
      <c r="CQK1184" s="1582"/>
      <c r="CQL1184" s="1582"/>
      <c r="CQM1184" s="1582"/>
      <c r="CQN1184" s="1582"/>
      <c r="CQO1184" s="1582"/>
      <c r="CQP1184" s="1582"/>
      <c r="CQQ1184" s="1582"/>
      <c r="CQR1184" s="1582"/>
      <c r="CQS1184" s="1582"/>
      <c r="CQT1184" s="1582"/>
      <c r="CQU1184" s="1582"/>
      <c r="CQV1184" s="1582"/>
      <c r="CQW1184" s="1582"/>
      <c r="CQX1184" s="1582"/>
      <c r="CQY1184" s="1582"/>
      <c r="CQZ1184" s="1582"/>
      <c r="CRA1184" s="1582"/>
      <c r="CRB1184" s="1582"/>
      <c r="CRC1184" s="1582"/>
      <c r="CRD1184" s="1582"/>
      <c r="CRE1184" s="1582"/>
      <c r="CRF1184" s="1582"/>
      <c r="CRG1184" s="1582"/>
      <c r="CRH1184" s="1582"/>
      <c r="CRI1184" s="1582"/>
      <c r="CRJ1184" s="1582"/>
      <c r="CRK1184" s="1582"/>
      <c r="CRL1184" s="1582"/>
      <c r="CRM1184" s="1582"/>
      <c r="CRN1184" s="1582"/>
      <c r="CRO1184" s="1582"/>
      <c r="CRP1184" s="1582"/>
      <c r="CRQ1184" s="1582"/>
      <c r="CRR1184" s="1582"/>
      <c r="CRS1184" s="1582"/>
      <c r="CRT1184" s="1582"/>
      <c r="CRU1184" s="1582"/>
      <c r="CRV1184" s="1582"/>
      <c r="CRW1184" s="1582"/>
      <c r="CRX1184" s="1582"/>
      <c r="CRY1184" s="1582"/>
      <c r="CRZ1184" s="1582"/>
      <c r="CSA1184" s="1582"/>
      <c r="CSB1184" s="1582"/>
      <c r="CSC1184" s="1582"/>
      <c r="CSD1184" s="1582"/>
      <c r="CSE1184" s="1582"/>
      <c r="CSF1184" s="1582"/>
      <c r="CSG1184" s="1582"/>
      <c r="CSH1184" s="1582"/>
      <c r="CSI1184" s="1582"/>
      <c r="CSJ1184" s="1582"/>
      <c r="CSK1184" s="1582"/>
      <c r="CSL1184" s="1582"/>
      <c r="CSM1184" s="1582"/>
      <c r="CSN1184" s="1582"/>
      <c r="CSO1184" s="1582"/>
      <c r="CSP1184" s="1582"/>
      <c r="CSQ1184" s="1582"/>
      <c r="CSR1184" s="1582"/>
      <c r="CSS1184" s="1582"/>
      <c r="CST1184" s="1582"/>
      <c r="CSU1184" s="1582"/>
      <c r="CSV1184" s="1582"/>
      <c r="CSW1184" s="1582"/>
      <c r="CSX1184" s="1582"/>
      <c r="CSY1184" s="1582"/>
      <c r="CSZ1184" s="1582"/>
      <c r="CTA1184" s="1582"/>
      <c r="CTB1184" s="1582"/>
      <c r="CTC1184" s="1582"/>
      <c r="CTD1184" s="1582"/>
      <c r="CTE1184" s="1582"/>
      <c r="CTF1184" s="1582"/>
      <c r="CTG1184" s="1582"/>
      <c r="CTH1184" s="1582"/>
      <c r="CTI1184" s="1582"/>
      <c r="CTJ1184" s="1582"/>
      <c r="CTK1184" s="1582"/>
      <c r="CTL1184" s="1582"/>
      <c r="CTM1184" s="1582"/>
      <c r="CTN1184" s="1582"/>
      <c r="CTO1184" s="1582"/>
      <c r="CTP1184" s="1582"/>
      <c r="CTQ1184" s="1582"/>
      <c r="CTR1184" s="1582"/>
      <c r="CTS1184" s="1582"/>
      <c r="CTT1184" s="1582"/>
      <c r="CTU1184" s="1582"/>
      <c r="CTV1184" s="1582"/>
      <c r="CTW1184" s="1582"/>
      <c r="CTX1184" s="1582"/>
      <c r="CTY1184" s="1582"/>
      <c r="CTZ1184" s="1582"/>
      <c r="CUA1184" s="1582"/>
      <c r="CUB1184" s="1582"/>
      <c r="CUC1184" s="1582"/>
      <c r="CUD1184" s="1582"/>
      <c r="CUE1184" s="1582"/>
      <c r="CUF1184" s="1582"/>
      <c r="CUG1184" s="1582"/>
      <c r="CUH1184" s="1582"/>
      <c r="CUI1184" s="1582"/>
      <c r="CUJ1184" s="1582"/>
      <c r="CUK1184" s="1582"/>
      <c r="CUL1184" s="1582"/>
      <c r="CUM1184" s="1582"/>
      <c r="CUN1184" s="1582"/>
      <c r="CUO1184" s="1582"/>
      <c r="CUP1184" s="1582"/>
      <c r="CUQ1184" s="1582"/>
      <c r="CUR1184" s="1582"/>
      <c r="CUS1184" s="1582"/>
      <c r="CUT1184" s="1582"/>
      <c r="CUU1184" s="1582"/>
      <c r="CUV1184" s="1582"/>
      <c r="CUW1184" s="1582"/>
      <c r="CUX1184" s="1582"/>
      <c r="CUY1184" s="1582"/>
      <c r="CUZ1184" s="1582"/>
      <c r="CVA1184" s="1582"/>
      <c r="CVB1184" s="1582"/>
      <c r="CVC1184" s="1582"/>
      <c r="CVD1184" s="1582"/>
      <c r="CVE1184" s="1582"/>
      <c r="CVF1184" s="1582"/>
      <c r="CVG1184" s="1582"/>
      <c r="CVH1184" s="1582"/>
      <c r="CVI1184" s="1582"/>
      <c r="CVJ1184" s="1582"/>
      <c r="CVK1184" s="1582"/>
      <c r="CVL1184" s="1582"/>
      <c r="CVM1184" s="1582"/>
      <c r="CVN1184" s="1582"/>
      <c r="CVO1184" s="1582"/>
      <c r="CVP1184" s="1582"/>
      <c r="CVQ1184" s="1582"/>
      <c r="CVR1184" s="1582"/>
      <c r="CVS1184" s="1582"/>
      <c r="CVT1184" s="1582"/>
      <c r="CVU1184" s="1582"/>
      <c r="CVV1184" s="1582"/>
      <c r="CVW1184" s="1582"/>
      <c r="CVX1184" s="1582"/>
      <c r="CVY1184" s="1582"/>
      <c r="CVZ1184" s="1582"/>
      <c r="CWA1184" s="1582"/>
      <c r="CWB1184" s="1582"/>
      <c r="CWC1184" s="1582"/>
      <c r="CWD1184" s="1582"/>
      <c r="CWE1184" s="1582"/>
      <c r="CWF1184" s="1582"/>
      <c r="CWG1184" s="1582"/>
      <c r="CWH1184" s="1582"/>
      <c r="CWI1184" s="1582"/>
      <c r="CWJ1184" s="1582"/>
      <c r="CWK1184" s="1582"/>
      <c r="CWL1184" s="1582"/>
      <c r="CWM1184" s="1582"/>
      <c r="CWN1184" s="1582"/>
      <c r="CWO1184" s="1582"/>
      <c r="CWP1184" s="1582"/>
      <c r="CWQ1184" s="1582"/>
      <c r="CWR1184" s="1582"/>
      <c r="CWS1184" s="1582"/>
      <c r="CWT1184" s="1582"/>
      <c r="CWU1184" s="1582"/>
      <c r="CWV1184" s="1582"/>
      <c r="CWW1184" s="1582"/>
      <c r="CWX1184" s="1582"/>
      <c r="CWY1184" s="1582"/>
      <c r="CWZ1184" s="1582"/>
      <c r="CXA1184" s="1582"/>
      <c r="CXB1184" s="1582"/>
      <c r="CXC1184" s="1582"/>
      <c r="CXD1184" s="1582"/>
      <c r="CXE1184" s="1582"/>
      <c r="CXF1184" s="1582"/>
      <c r="CXG1184" s="1582"/>
      <c r="CXH1184" s="1582"/>
      <c r="CXI1184" s="1582"/>
      <c r="CXJ1184" s="1582"/>
      <c r="CXK1184" s="1582"/>
      <c r="CXL1184" s="1582"/>
      <c r="CXM1184" s="1582"/>
      <c r="CXN1184" s="1582"/>
      <c r="CXO1184" s="1582"/>
      <c r="CXP1184" s="1582"/>
      <c r="CXQ1184" s="1582"/>
      <c r="CXR1184" s="1582"/>
      <c r="CXS1184" s="1582"/>
      <c r="CXT1184" s="1582"/>
      <c r="CXU1184" s="1582"/>
      <c r="CXV1184" s="1582"/>
      <c r="CXW1184" s="1582"/>
      <c r="CXX1184" s="1582"/>
      <c r="CXY1184" s="1582"/>
      <c r="CXZ1184" s="1582"/>
      <c r="CYA1184" s="1582"/>
      <c r="CYB1184" s="1582"/>
      <c r="CYC1184" s="1582"/>
      <c r="CYD1184" s="1582"/>
      <c r="CYE1184" s="1582"/>
      <c r="CYF1184" s="1582"/>
      <c r="CYG1184" s="1582"/>
      <c r="CYH1184" s="1582"/>
      <c r="CYI1184" s="1582"/>
      <c r="CYJ1184" s="1582"/>
      <c r="CYK1184" s="1582"/>
      <c r="CYL1184" s="1582"/>
      <c r="CYM1184" s="1582"/>
      <c r="CYN1184" s="1582"/>
      <c r="CYO1184" s="1582"/>
      <c r="CYP1184" s="1582"/>
      <c r="CYQ1184" s="1582"/>
      <c r="CYR1184" s="1582"/>
      <c r="CYS1184" s="1582"/>
      <c r="CYT1184" s="1582"/>
      <c r="CYU1184" s="1582"/>
      <c r="CYV1184" s="1582"/>
      <c r="CYW1184" s="1582"/>
      <c r="CYX1184" s="1582"/>
      <c r="CYY1184" s="1582"/>
      <c r="CYZ1184" s="1582"/>
      <c r="CZA1184" s="1582"/>
      <c r="CZB1184" s="1582"/>
      <c r="CZC1184" s="1582"/>
      <c r="CZD1184" s="1582"/>
      <c r="CZE1184" s="1582"/>
      <c r="CZF1184" s="1582"/>
      <c r="CZG1184" s="1582"/>
      <c r="CZH1184" s="1582"/>
      <c r="CZI1184" s="1582"/>
      <c r="CZJ1184" s="1582"/>
      <c r="CZK1184" s="1582"/>
      <c r="CZL1184" s="1582"/>
      <c r="CZM1184" s="1582"/>
      <c r="CZN1184" s="1582"/>
      <c r="CZO1184" s="1582"/>
      <c r="CZP1184" s="1582"/>
      <c r="CZQ1184" s="1582"/>
      <c r="CZR1184" s="1582"/>
      <c r="CZS1184" s="1582"/>
      <c r="CZT1184" s="1582"/>
      <c r="CZU1184" s="1582"/>
      <c r="CZV1184" s="1582"/>
      <c r="CZW1184" s="1582"/>
      <c r="CZX1184" s="1582"/>
      <c r="CZY1184" s="1582"/>
      <c r="CZZ1184" s="1582"/>
      <c r="DAA1184" s="1582"/>
      <c r="DAB1184" s="1582"/>
      <c r="DAC1184" s="1582"/>
      <c r="DAD1184" s="1582"/>
      <c r="DAE1184" s="1582"/>
      <c r="DAF1184" s="1582"/>
      <c r="DAG1184" s="1582"/>
      <c r="DAH1184" s="1582"/>
      <c r="DAI1184" s="1582"/>
      <c r="DAJ1184" s="1582"/>
      <c r="DAK1184" s="1582"/>
      <c r="DAL1184" s="1582"/>
      <c r="DAM1184" s="1582"/>
      <c r="DAN1184" s="1582"/>
      <c r="DAO1184" s="1582"/>
      <c r="DAP1184" s="1582"/>
      <c r="DAQ1184" s="1582"/>
      <c r="DAR1184" s="1582"/>
      <c r="DAS1184" s="1582"/>
      <c r="DAT1184" s="1582"/>
      <c r="DAU1184" s="1582"/>
      <c r="DAV1184" s="1582"/>
      <c r="DAW1184" s="1582"/>
      <c r="DAX1184" s="1582"/>
      <c r="DAY1184" s="1582"/>
      <c r="DAZ1184" s="1582"/>
      <c r="DBA1184" s="1582"/>
      <c r="DBB1184" s="1582"/>
      <c r="DBC1184" s="1582"/>
      <c r="DBD1184" s="1582"/>
      <c r="DBE1184" s="1582"/>
      <c r="DBF1184" s="1582"/>
      <c r="DBG1184" s="1582"/>
      <c r="DBH1184" s="1582"/>
      <c r="DBI1184" s="1582"/>
      <c r="DBJ1184" s="1582"/>
      <c r="DBK1184" s="1582"/>
      <c r="DBL1184" s="1582"/>
      <c r="DBM1184" s="1582"/>
      <c r="DBN1184" s="1582"/>
      <c r="DBO1184" s="1582"/>
      <c r="DBP1184" s="1582"/>
      <c r="DBQ1184" s="1582"/>
      <c r="DBR1184" s="1582"/>
      <c r="DBS1184" s="1582"/>
      <c r="DBT1184" s="1582"/>
      <c r="DBU1184" s="1582"/>
      <c r="DBV1184" s="1582"/>
      <c r="DBW1184" s="1582"/>
      <c r="DBX1184" s="1582"/>
      <c r="DBY1184" s="1582"/>
      <c r="DBZ1184" s="1582"/>
      <c r="DCA1184" s="1582"/>
      <c r="DCB1184" s="1582"/>
      <c r="DCC1184" s="1582"/>
      <c r="DCD1184" s="1582"/>
      <c r="DCE1184" s="1582"/>
      <c r="DCF1184" s="1582"/>
      <c r="DCG1184" s="1582"/>
      <c r="DCH1184" s="1582"/>
      <c r="DCI1184" s="1582"/>
      <c r="DCJ1184" s="1582"/>
      <c r="DCK1184" s="1582"/>
      <c r="DCL1184" s="1582"/>
      <c r="DCM1184" s="1582"/>
      <c r="DCN1184" s="1582"/>
      <c r="DCO1184" s="1582"/>
      <c r="DCP1184" s="1582"/>
      <c r="DCQ1184" s="1582"/>
      <c r="DCR1184" s="1582"/>
      <c r="DCS1184" s="1582"/>
      <c r="DCT1184" s="1582"/>
      <c r="DCU1184" s="1582"/>
      <c r="DCV1184" s="1582"/>
      <c r="DCW1184" s="1582"/>
      <c r="DCX1184" s="1582"/>
      <c r="DCY1184" s="1582"/>
      <c r="DCZ1184" s="1582"/>
      <c r="DDA1184" s="1582"/>
      <c r="DDB1184" s="1582"/>
      <c r="DDC1184" s="1582"/>
      <c r="DDD1184" s="1582"/>
      <c r="DDE1184" s="1582"/>
      <c r="DDF1184" s="1582"/>
      <c r="DDG1184" s="1582"/>
      <c r="DDH1184" s="1582"/>
      <c r="DDI1184" s="1582"/>
      <c r="DDJ1184" s="1582"/>
      <c r="DDK1184" s="1582"/>
      <c r="DDL1184" s="1582"/>
      <c r="DDM1184" s="1582"/>
      <c r="DDN1184" s="1582"/>
      <c r="DDO1184" s="1582"/>
      <c r="DDP1184" s="1582"/>
      <c r="DDQ1184" s="1582"/>
      <c r="DDR1184" s="1582"/>
      <c r="DDS1184" s="1582"/>
      <c r="DDT1184" s="1582"/>
      <c r="DDU1184" s="1582"/>
      <c r="DDV1184" s="1582"/>
      <c r="DDW1184" s="1582"/>
      <c r="DDX1184" s="1582"/>
      <c r="DDY1184" s="1582"/>
      <c r="DDZ1184" s="1582"/>
      <c r="DEA1184" s="1582"/>
      <c r="DEB1184" s="1582"/>
      <c r="DEC1184" s="1582"/>
      <c r="DED1184" s="1582"/>
      <c r="DEE1184" s="1582"/>
      <c r="DEF1184" s="1582"/>
      <c r="DEG1184" s="1582"/>
      <c r="DEH1184" s="1582"/>
      <c r="DEI1184" s="1582"/>
      <c r="DEJ1184" s="1582"/>
      <c r="DEK1184" s="1582"/>
      <c r="DEL1184" s="1582"/>
      <c r="DEM1184" s="1582"/>
      <c r="DEN1184" s="1582"/>
      <c r="DEO1184" s="1582"/>
      <c r="DEP1184" s="1582"/>
      <c r="DEQ1184" s="1582"/>
      <c r="DER1184" s="1582"/>
      <c r="DES1184" s="1582"/>
      <c r="DET1184" s="1582"/>
      <c r="DEU1184" s="1582"/>
      <c r="DEV1184" s="1582"/>
      <c r="DEW1184" s="1582"/>
      <c r="DEX1184" s="1582"/>
      <c r="DEY1184" s="1582"/>
      <c r="DEZ1184" s="1582"/>
      <c r="DFA1184" s="1582"/>
      <c r="DFB1184" s="1582"/>
      <c r="DFC1184" s="1582"/>
      <c r="DFD1184" s="1582"/>
      <c r="DFE1184" s="1582"/>
      <c r="DFF1184" s="1582"/>
      <c r="DFG1184" s="1582"/>
      <c r="DFH1184" s="1582"/>
      <c r="DFI1184" s="1582"/>
      <c r="DFJ1184" s="1582"/>
      <c r="DFK1184" s="1582"/>
      <c r="DFL1184" s="1582"/>
      <c r="DFM1184" s="1582"/>
      <c r="DFN1184" s="1582"/>
      <c r="DFO1184" s="1582"/>
      <c r="DFP1184" s="1582"/>
      <c r="DFQ1184" s="1582"/>
      <c r="DFR1184" s="1582"/>
      <c r="DFS1184" s="1582"/>
      <c r="DFT1184" s="1582"/>
      <c r="DFU1184" s="1582"/>
      <c r="DFV1184" s="1582"/>
      <c r="DFW1184" s="1582"/>
      <c r="DFX1184" s="1582"/>
      <c r="DFY1184" s="1582"/>
      <c r="DFZ1184" s="1582"/>
      <c r="DGA1184" s="1582"/>
      <c r="DGB1184" s="1582"/>
      <c r="DGC1184" s="1582"/>
      <c r="DGD1184" s="1582"/>
      <c r="DGE1184" s="1582"/>
      <c r="DGF1184" s="1582"/>
      <c r="DGG1184" s="1582"/>
      <c r="DGH1184" s="1582"/>
      <c r="DGI1184" s="1582"/>
      <c r="DGJ1184" s="1582"/>
      <c r="DGK1184" s="1582"/>
      <c r="DGL1184" s="1582"/>
      <c r="DGM1184" s="1582"/>
      <c r="DGN1184" s="1582"/>
      <c r="DGO1184" s="1582"/>
      <c r="DGP1184" s="1582"/>
      <c r="DGQ1184" s="1582"/>
      <c r="DGR1184" s="1582"/>
      <c r="DGS1184" s="1582"/>
      <c r="DGT1184" s="1582"/>
      <c r="DGU1184" s="1582"/>
      <c r="DGV1184" s="1582"/>
      <c r="DGW1184" s="1582"/>
      <c r="DGX1184" s="1582"/>
      <c r="DGY1184" s="1582"/>
      <c r="DGZ1184" s="1582"/>
      <c r="DHA1184" s="1582"/>
      <c r="DHB1184" s="1582"/>
      <c r="DHC1184" s="1582"/>
      <c r="DHD1184" s="1582"/>
      <c r="DHE1184" s="1582"/>
      <c r="DHF1184" s="1582"/>
      <c r="DHG1184" s="1582"/>
      <c r="DHH1184" s="1582"/>
      <c r="DHI1184" s="1582"/>
      <c r="DHJ1184" s="1582"/>
      <c r="DHK1184" s="1582"/>
      <c r="DHL1184" s="1582"/>
      <c r="DHM1184" s="1582"/>
      <c r="DHN1184" s="1582"/>
      <c r="DHO1184" s="1582"/>
      <c r="DHP1184" s="1582"/>
      <c r="DHQ1184" s="1582"/>
      <c r="DHR1184" s="1582"/>
      <c r="DHS1184" s="1582"/>
      <c r="DHT1184" s="1582"/>
      <c r="DHU1184" s="1582"/>
      <c r="DHV1184" s="1582"/>
      <c r="DHW1184" s="1582"/>
      <c r="DHX1184" s="1582"/>
      <c r="DHY1184" s="1582"/>
      <c r="DHZ1184" s="1582"/>
      <c r="DIA1184" s="1582"/>
      <c r="DIB1184" s="1582"/>
      <c r="DIC1184" s="1582"/>
      <c r="DID1184" s="1582"/>
      <c r="DIE1184" s="1582"/>
      <c r="DIF1184" s="1582"/>
      <c r="DIG1184" s="1582"/>
      <c r="DIH1184" s="1582"/>
      <c r="DII1184" s="1582"/>
      <c r="DIJ1184" s="1582"/>
      <c r="DIK1184" s="1582"/>
      <c r="DIL1184" s="1582"/>
      <c r="DIM1184" s="1582"/>
      <c r="DIN1184" s="1582"/>
      <c r="DIO1184" s="1582"/>
      <c r="DIP1184" s="1582"/>
      <c r="DIQ1184" s="1582"/>
      <c r="DIR1184" s="1582"/>
      <c r="DIS1184" s="1582"/>
      <c r="DIT1184" s="1582"/>
      <c r="DIU1184" s="1582"/>
      <c r="DIV1184" s="1582"/>
      <c r="DIW1184" s="1582"/>
      <c r="DIX1184" s="1582"/>
      <c r="DIY1184" s="1582"/>
      <c r="DIZ1184" s="1582"/>
      <c r="DJA1184" s="1582"/>
      <c r="DJB1184" s="1582"/>
      <c r="DJC1184" s="1582"/>
      <c r="DJD1184" s="1582"/>
      <c r="DJE1184" s="1582"/>
      <c r="DJF1184" s="1582"/>
      <c r="DJG1184" s="1582"/>
      <c r="DJH1184" s="1582"/>
      <c r="DJI1184" s="1582"/>
      <c r="DJJ1184" s="1582"/>
      <c r="DJK1184" s="1582"/>
      <c r="DJL1184" s="1582"/>
      <c r="DJM1184" s="1582"/>
      <c r="DJN1184" s="1582"/>
      <c r="DJO1184" s="1582"/>
      <c r="DJP1184" s="1582"/>
      <c r="DJQ1184" s="1582"/>
      <c r="DJR1184" s="1582"/>
      <c r="DJS1184" s="1582"/>
      <c r="DJT1184" s="1582"/>
      <c r="DJU1184" s="1582"/>
      <c r="DJV1184" s="1582"/>
      <c r="DJW1184" s="1582"/>
      <c r="DJX1184" s="1582"/>
      <c r="DJY1184" s="1582"/>
      <c r="DJZ1184" s="1582"/>
      <c r="DKA1184" s="1582"/>
      <c r="DKB1184" s="1582"/>
      <c r="DKC1184" s="1582"/>
      <c r="DKD1184" s="1582"/>
      <c r="DKE1184" s="1582"/>
      <c r="DKF1184" s="1582"/>
      <c r="DKG1184" s="1582"/>
      <c r="DKH1184" s="1582"/>
      <c r="DKI1184" s="1582"/>
      <c r="DKJ1184" s="1582"/>
      <c r="DKK1184" s="1582"/>
      <c r="DKL1184" s="1582"/>
      <c r="DKM1184" s="1582"/>
      <c r="DKN1184" s="1582"/>
      <c r="DKO1184" s="1582"/>
      <c r="DKP1184" s="1582"/>
      <c r="DKQ1184" s="1582"/>
      <c r="DKR1184" s="1582"/>
      <c r="DKS1184" s="1582"/>
      <c r="DKT1184" s="1582"/>
      <c r="DKU1184" s="1582"/>
      <c r="DKV1184" s="1582"/>
      <c r="DKW1184" s="1582"/>
      <c r="DKX1184" s="1582"/>
      <c r="DKY1184" s="1582"/>
      <c r="DKZ1184" s="1582"/>
      <c r="DLA1184" s="1582"/>
      <c r="DLB1184" s="1582"/>
      <c r="DLC1184" s="1582"/>
      <c r="DLD1184" s="1582"/>
      <c r="DLE1184" s="1582"/>
      <c r="DLF1184" s="1582"/>
      <c r="DLG1184" s="1582"/>
      <c r="DLH1184" s="1582"/>
      <c r="DLI1184" s="1582"/>
      <c r="DLJ1184" s="1582"/>
      <c r="DLK1184" s="1582"/>
      <c r="DLL1184" s="1582"/>
      <c r="DLM1184" s="1582"/>
      <c r="DLN1184" s="1582"/>
      <c r="DLO1184" s="1582"/>
      <c r="DLP1184" s="1582"/>
      <c r="DLQ1184" s="1582"/>
      <c r="DLR1184" s="1582"/>
      <c r="DLS1184" s="1582"/>
      <c r="DLT1184" s="1582"/>
      <c r="DLU1184" s="1582"/>
      <c r="DLV1184" s="1582"/>
      <c r="DLW1184" s="1582"/>
      <c r="DLX1184" s="1582"/>
      <c r="DLY1184" s="1582"/>
      <c r="DLZ1184" s="1582"/>
      <c r="DMA1184" s="1582"/>
      <c r="DMB1184" s="1582"/>
      <c r="DMC1184" s="1582"/>
      <c r="DMD1184" s="1582"/>
      <c r="DME1184" s="1582"/>
      <c r="DMF1184" s="1582"/>
      <c r="DMG1184" s="1582"/>
      <c r="DMH1184" s="1582"/>
      <c r="DMI1184" s="1582"/>
      <c r="DMJ1184" s="1582"/>
      <c r="DMK1184" s="1582"/>
      <c r="DML1184" s="1582"/>
      <c r="DMM1184" s="1582"/>
      <c r="DMN1184" s="1582"/>
      <c r="DMO1184" s="1582"/>
      <c r="DMP1184" s="1582"/>
      <c r="DMQ1184" s="1582"/>
      <c r="DMR1184" s="1582"/>
      <c r="DMS1184" s="1582"/>
      <c r="DMT1184" s="1582"/>
      <c r="DMU1184" s="1582"/>
      <c r="DMV1184" s="1582"/>
      <c r="DMW1184" s="1582"/>
      <c r="DMX1184" s="1582"/>
      <c r="DMY1184" s="1582"/>
      <c r="DMZ1184" s="1582"/>
      <c r="DNA1184" s="1582"/>
      <c r="DNB1184" s="1582"/>
      <c r="DNC1184" s="1582"/>
      <c r="DND1184" s="1582"/>
      <c r="DNE1184" s="1582"/>
      <c r="DNF1184" s="1582"/>
      <c r="DNG1184" s="1582"/>
      <c r="DNH1184" s="1582"/>
      <c r="DNI1184" s="1582"/>
      <c r="DNJ1184" s="1582"/>
      <c r="DNK1184" s="1582"/>
      <c r="DNL1184" s="1582"/>
      <c r="DNM1184" s="1582"/>
      <c r="DNN1184" s="1582"/>
      <c r="DNO1184" s="1582"/>
      <c r="DNP1184" s="1582"/>
      <c r="DNQ1184" s="1582"/>
      <c r="DNR1184" s="1582"/>
      <c r="DNS1184" s="1582"/>
      <c r="DNT1184" s="1582"/>
      <c r="DNU1184" s="1582"/>
      <c r="DNV1184" s="1582"/>
      <c r="DNW1184" s="1582"/>
      <c r="DNX1184" s="1582"/>
      <c r="DNY1184" s="1582"/>
      <c r="DNZ1184" s="1582"/>
      <c r="DOA1184" s="1582"/>
      <c r="DOB1184" s="1582"/>
      <c r="DOC1184" s="1582"/>
      <c r="DOD1184" s="1582"/>
      <c r="DOE1184" s="1582"/>
      <c r="DOF1184" s="1582"/>
      <c r="DOG1184" s="1582"/>
      <c r="DOH1184" s="1582"/>
      <c r="DOI1184" s="1582"/>
      <c r="DOJ1184" s="1582"/>
      <c r="DOK1184" s="1582"/>
      <c r="DOL1184" s="1582"/>
      <c r="DOM1184" s="1582"/>
      <c r="DON1184" s="1582"/>
      <c r="DOO1184" s="1582"/>
      <c r="DOP1184" s="1582"/>
      <c r="DOQ1184" s="1582"/>
      <c r="DOR1184" s="1582"/>
      <c r="DOS1184" s="1582"/>
      <c r="DOT1184" s="1582"/>
      <c r="DOU1184" s="1582"/>
      <c r="DOV1184" s="1582"/>
      <c r="DOW1184" s="1582"/>
      <c r="DOX1184" s="1582"/>
      <c r="DOY1184" s="1582"/>
      <c r="DOZ1184" s="1582"/>
      <c r="DPA1184" s="1582"/>
      <c r="DPB1184" s="1582"/>
      <c r="DPC1184" s="1582"/>
      <c r="DPD1184" s="1582"/>
      <c r="DPE1184" s="1582"/>
      <c r="DPF1184" s="1582"/>
      <c r="DPG1184" s="1582"/>
      <c r="DPH1184" s="1582"/>
      <c r="DPI1184" s="1582"/>
      <c r="DPJ1184" s="1582"/>
      <c r="DPK1184" s="1582"/>
      <c r="DPL1184" s="1582"/>
      <c r="DPM1184" s="1582"/>
      <c r="DPN1184" s="1582"/>
      <c r="DPO1184" s="1582"/>
      <c r="DPP1184" s="1582"/>
      <c r="DPQ1184" s="1582"/>
      <c r="DPR1184" s="1582"/>
      <c r="DPS1184" s="1582"/>
      <c r="DPT1184" s="1582"/>
      <c r="DPU1184" s="1582"/>
      <c r="DPV1184" s="1582"/>
      <c r="DPW1184" s="1582"/>
      <c r="DPX1184" s="1582"/>
      <c r="DPY1184" s="1582"/>
      <c r="DPZ1184" s="1582"/>
      <c r="DQA1184" s="1582"/>
      <c r="DQB1184" s="1582"/>
      <c r="DQC1184" s="1582"/>
      <c r="DQD1184" s="1582"/>
      <c r="DQE1184" s="1582"/>
      <c r="DQF1184" s="1582"/>
      <c r="DQG1184" s="1582"/>
      <c r="DQH1184" s="1582"/>
      <c r="DQI1184" s="1582"/>
      <c r="DQJ1184" s="1582"/>
      <c r="DQK1184" s="1582"/>
      <c r="DQL1184" s="1582"/>
      <c r="DQM1184" s="1582"/>
      <c r="DQN1184" s="1582"/>
      <c r="DQO1184" s="1582"/>
      <c r="DQP1184" s="1582"/>
      <c r="DQQ1184" s="1582"/>
      <c r="DQR1184" s="1582"/>
      <c r="DQS1184" s="1582"/>
      <c r="DQT1184" s="1582"/>
      <c r="DQU1184" s="1582"/>
      <c r="DQV1184" s="1582"/>
      <c r="DQW1184" s="1582"/>
      <c r="DQX1184" s="1582"/>
      <c r="DQY1184" s="1582"/>
      <c r="DQZ1184" s="1582"/>
      <c r="DRA1184" s="1582"/>
      <c r="DRB1184" s="1582"/>
      <c r="DRC1184" s="1582"/>
      <c r="DRD1184" s="1582"/>
      <c r="DRE1184" s="1582"/>
      <c r="DRF1184" s="1582"/>
      <c r="DRG1184" s="1582"/>
      <c r="DRH1184" s="1582"/>
      <c r="DRI1184" s="1582"/>
      <c r="DRJ1184" s="1582"/>
      <c r="DRK1184" s="1582"/>
      <c r="DRL1184" s="1582"/>
      <c r="DRM1184" s="1582"/>
      <c r="DRN1184" s="1582"/>
      <c r="DRO1184" s="1582"/>
      <c r="DRP1184" s="1582"/>
      <c r="DRQ1184" s="1582"/>
      <c r="DRR1184" s="1582"/>
      <c r="DRS1184" s="1582"/>
      <c r="DRT1184" s="1582"/>
      <c r="DRU1184" s="1582"/>
      <c r="DRV1184" s="1582"/>
      <c r="DRW1184" s="1582"/>
      <c r="DRX1184" s="1582"/>
      <c r="DRY1184" s="1582"/>
      <c r="DRZ1184" s="1582"/>
      <c r="DSA1184" s="1582"/>
      <c r="DSB1184" s="1582"/>
      <c r="DSC1184" s="1582"/>
      <c r="DSD1184" s="1582"/>
      <c r="DSE1184" s="1582"/>
      <c r="DSF1184" s="1582"/>
      <c r="DSG1184" s="1582"/>
      <c r="DSH1184" s="1582"/>
      <c r="DSI1184" s="1582"/>
      <c r="DSJ1184" s="1582"/>
      <c r="DSK1184" s="1582"/>
      <c r="DSL1184" s="1582"/>
      <c r="DSM1184" s="1582"/>
      <c r="DSN1184" s="1582"/>
      <c r="DSO1184" s="1582"/>
      <c r="DSP1184" s="1582"/>
      <c r="DSQ1184" s="1582"/>
      <c r="DSR1184" s="1582"/>
      <c r="DSS1184" s="1582"/>
      <c r="DST1184" s="1582"/>
      <c r="DSU1184" s="1582"/>
      <c r="DSV1184" s="1582"/>
      <c r="DSW1184" s="1582"/>
      <c r="DSX1184" s="1582"/>
      <c r="DSY1184" s="1582"/>
      <c r="DSZ1184" s="1582"/>
      <c r="DTA1184" s="1582"/>
      <c r="DTB1184" s="1582"/>
      <c r="DTC1184" s="1582"/>
      <c r="DTD1184" s="1582"/>
      <c r="DTE1184" s="1582"/>
      <c r="DTF1184" s="1582"/>
      <c r="DTG1184" s="1582"/>
      <c r="DTH1184" s="1582"/>
      <c r="DTI1184" s="1582"/>
      <c r="DTJ1184" s="1582"/>
      <c r="DTK1184" s="1582"/>
      <c r="DTL1184" s="1582"/>
      <c r="DTM1184" s="1582"/>
      <c r="DTN1184" s="1582"/>
      <c r="DTO1184" s="1582"/>
      <c r="DTP1184" s="1582"/>
      <c r="DTQ1184" s="1582"/>
      <c r="DTR1184" s="1582"/>
      <c r="DTS1184" s="1582"/>
      <c r="DTT1184" s="1582"/>
      <c r="DTU1184" s="1582"/>
      <c r="DTV1184" s="1582"/>
      <c r="DTW1184" s="1582"/>
      <c r="DTX1184" s="1582"/>
      <c r="DTY1184" s="1582"/>
      <c r="DTZ1184" s="1582"/>
      <c r="DUA1184" s="1582"/>
      <c r="DUB1184" s="1582"/>
      <c r="DUC1184" s="1582"/>
      <c r="DUD1184" s="1582"/>
      <c r="DUE1184" s="1582"/>
      <c r="DUF1184" s="1582"/>
      <c r="DUG1184" s="1582"/>
      <c r="DUH1184" s="1582"/>
      <c r="DUI1184" s="1582"/>
      <c r="DUJ1184" s="1582"/>
      <c r="DUK1184" s="1582"/>
      <c r="DUL1184" s="1582"/>
      <c r="DUM1184" s="1582"/>
      <c r="DUN1184" s="1582"/>
      <c r="DUO1184" s="1582"/>
      <c r="DUP1184" s="1582"/>
      <c r="DUQ1184" s="1582"/>
      <c r="DUR1184" s="1582"/>
      <c r="DUS1184" s="1582"/>
      <c r="DUT1184" s="1582"/>
      <c r="DUU1184" s="1582"/>
      <c r="DUV1184" s="1582"/>
      <c r="DUW1184" s="1582"/>
      <c r="DUX1184" s="1582"/>
      <c r="DUY1184" s="1582"/>
      <c r="DUZ1184" s="1582"/>
      <c r="DVA1184" s="1582"/>
      <c r="DVB1184" s="1582"/>
      <c r="DVC1184" s="1582"/>
      <c r="DVD1184" s="1582"/>
      <c r="DVE1184" s="1582"/>
      <c r="DVF1184" s="1582"/>
      <c r="DVG1184" s="1582"/>
      <c r="DVH1184" s="1582"/>
      <c r="DVI1184" s="1582"/>
      <c r="DVJ1184" s="1582"/>
      <c r="DVK1184" s="1582"/>
      <c r="DVL1184" s="1582"/>
      <c r="DVM1184" s="1582"/>
      <c r="DVN1184" s="1582"/>
      <c r="DVO1184" s="1582"/>
      <c r="DVP1184" s="1582"/>
      <c r="DVQ1184" s="1582"/>
      <c r="DVR1184" s="1582"/>
      <c r="DVS1184" s="1582"/>
      <c r="DVT1184" s="1582"/>
      <c r="DVU1184" s="1582"/>
      <c r="DVV1184" s="1582"/>
      <c r="DVW1184" s="1582"/>
      <c r="DVX1184" s="1582"/>
      <c r="DVY1184" s="1582"/>
      <c r="DVZ1184" s="1582"/>
      <c r="DWA1184" s="1582"/>
      <c r="DWB1184" s="1582"/>
      <c r="DWC1184" s="1582"/>
      <c r="DWD1184" s="1582"/>
      <c r="DWE1184" s="1582"/>
      <c r="DWF1184" s="1582"/>
      <c r="DWG1184" s="1582"/>
      <c r="DWH1184" s="1582"/>
      <c r="DWI1184" s="1582"/>
      <c r="DWJ1184" s="1582"/>
      <c r="DWK1184" s="1582"/>
      <c r="DWL1184" s="1582"/>
      <c r="DWM1184" s="1582"/>
      <c r="DWN1184" s="1582"/>
      <c r="DWO1184" s="1582"/>
      <c r="DWP1184" s="1582"/>
      <c r="DWQ1184" s="1582"/>
      <c r="DWR1184" s="1582"/>
      <c r="DWS1184" s="1582"/>
      <c r="DWT1184" s="1582"/>
      <c r="DWU1184" s="1582"/>
      <c r="DWV1184" s="1582"/>
      <c r="DWW1184" s="1582"/>
      <c r="DWX1184" s="1582"/>
      <c r="DWY1184" s="1582"/>
      <c r="DWZ1184" s="1582"/>
      <c r="DXA1184" s="1582"/>
      <c r="DXB1184" s="1582"/>
      <c r="DXC1184" s="1582"/>
      <c r="DXD1184" s="1582"/>
      <c r="DXE1184" s="1582"/>
      <c r="DXF1184" s="1582"/>
      <c r="DXG1184" s="1582"/>
      <c r="DXH1184" s="1582"/>
      <c r="DXI1184" s="1582"/>
      <c r="DXJ1184" s="1582"/>
      <c r="DXK1184" s="1582"/>
      <c r="DXL1184" s="1582"/>
      <c r="DXM1184" s="1582"/>
      <c r="DXN1184" s="1582"/>
      <c r="DXO1184" s="1582"/>
      <c r="DXP1184" s="1582"/>
      <c r="DXQ1184" s="1582"/>
      <c r="DXR1184" s="1582"/>
      <c r="DXS1184" s="1582"/>
      <c r="DXT1184" s="1582"/>
      <c r="DXU1184" s="1582"/>
      <c r="DXV1184" s="1582"/>
      <c r="DXW1184" s="1582"/>
      <c r="DXX1184" s="1582"/>
      <c r="DXY1184" s="1582"/>
      <c r="DXZ1184" s="1582"/>
      <c r="DYA1184" s="1582"/>
      <c r="DYB1184" s="1582"/>
      <c r="DYC1184" s="1582"/>
      <c r="DYD1184" s="1582"/>
      <c r="DYE1184" s="1582"/>
      <c r="DYF1184" s="1582"/>
      <c r="DYG1184" s="1582"/>
      <c r="DYH1184" s="1582"/>
      <c r="DYI1184" s="1582"/>
      <c r="DYJ1184" s="1582"/>
      <c r="DYK1184" s="1582"/>
      <c r="DYL1184" s="1582"/>
      <c r="DYM1184" s="1582"/>
      <c r="DYN1184" s="1582"/>
      <c r="DYO1184" s="1582"/>
      <c r="DYP1184" s="1582"/>
      <c r="DYQ1184" s="1582"/>
      <c r="DYR1184" s="1582"/>
      <c r="DYS1184" s="1582"/>
      <c r="DYT1184" s="1582"/>
      <c r="DYU1184" s="1582"/>
      <c r="DYV1184" s="1582"/>
      <c r="DYW1184" s="1582"/>
      <c r="DYX1184" s="1582"/>
      <c r="DYY1184" s="1582"/>
      <c r="DYZ1184" s="1582"/>
      <c r="DZA1184" s="1582"/>
      <c r="DZB1184" s="1582"/>
      <c r="DZC1184" s="1582"/>
      <c r="DZD1184" s="1582"/>
      <c r="DZE1184" s="1582"/>
      <c r="DZF1184" s="1582"/>
      <c r="DZG1184" s="1582"/>
      <c r="DZH1184" s="1582"/>
      <c r="DZI1184" s="1582"/>
      <c r="DZJ1184" s="1582"/>
      <c r="DZK1184" s="1582"/>
      <c r="DZL1184" s="1582"/>
      <c r="DZM1184" s="1582"/>
      <c r="DZN1184" s="1582"/>
      <c r="DZO1184" s="1582"/>
      <c r="DZP1184" s="1582"/>
      <c r="DZQ1184" s="1582"/>
      <c r="DZR1184" s="1582"/>
      <c r="DZS1184" s="1582"/>
      <c r="DZT1184" s="1582"/>
      <c r="DZU1184" s="1582"/>
      <c r="DZV1184" s="1582"/>
      <c r="DZW1184" s="1582"/>
      <c r="DZX1184" s="1582"/>
      <c r="DZY1184" s="1582"/>
      <c r="DZZ1184" s="1582"/>
      <c r="EAA1184" s="1582"/>
      <c r="EAB1184" s="1582"/>
      <c r="EAC1184" s="1582"/>
      <c r="EAD1184" s="1582"/>
      <c r="EAE1184" s="1582"/>
      <c r="EAF1184" s="1582"/>
      <c r="EAG1184" s="1582"/>
      <c r="EAH1184" s="1582"/>
      <c r="EAI1184" s="1582"/>
      <c r="EAJ1184" s="1582"/>
      <c r="EAK1184" s="1582"/>
      <c r="EAL1184" s="1582"/>
      <c r="EAM1184" s="1582"/>
      <c r="EAN1184" s="1582"/>
      <c r="EAO1184" s="1582"/>
      <c r="EAP1184" s="1582"/>
      <c r="EAQ1184" s="1582"/>
      <c r="EAR1184" s="1582"/>
      <c r="EAS1184" s="1582"/>
      <c r="EAT1184" s="1582"/>
      <c r="EAU1184" s="1582"/>
      <c r="EAV1184" s="1582"/>
      <c r="EAW1184" s="1582"/>
      <c r="EAX1184" s="1582"/>
      <c r="EAY1184" s="1582"/>
      <c r="EAZ1184" s="1582"/>
      <c r="EBA1184" s="1582"/>
      <c r="EBB1184" s="1582"/>
      <c r="EBC1184" s="1582"/>
      <c r="EBD1184" s="1582"/>
      <c r="EBE1184" s="1582"/>
      <c r="EBF1184" s="1582"/>
      <c r="EBG1184" s="1582"/>
      <c r="EBH1184" s="1582"/>
      <c r="EBI1184" s="1582"/>
      <c r="EBJ1184" s="1582"/>
      <c r="EBK1184" s="1582"/>
      <c r="EBL1184" s="1582"/>
      <c r="EBM1184" s="1582"/>
      <c r="EBN1184" s="1582"/>
      <c r="EBO1184" s="1582"/>
      <c r="EBP1184" s="1582"/>
      <c r="EBQ1184" s="1582"/>
      <c r="EBR1184" s="1582"/>
      <c r="EBS1184" s="1582"/>
      <c r="EBT1184" s="1582"/>
      <c r="EBU1184" s="1582"/>
      <c r="EBV1184" s="1582"/>
      <c r="EBW1184" s="1582"/>
      <c r="EBX1184" s="1582"/>
      <c r="EBY1184" s="1582"/>
      <c r="EBZ1184" s="1582"/>
      <c r="ECA1184" s="1582"/>
      <c r="ECB1184" s="1582"/>
      <c r="ECC1184" s="1582"/>
      <c r="ECD1184" s="1582"/>
      <c r="ECE1184" s="1582"/>
      <c r="ECF1184" s="1582"/>
      <c r="ECG1184" s="1582"/>
      <c r="ECH1184" s="1582"/>
      <c r="ECI1184" s="1582"/>
      <c r="ECJ1184" s="1582"/>
      <c r="ECK1184" s="1582"/>
      <c r="ECL1184" s="1582"/>
      <c r="ECM1184" s="1582"/>
      <c r="ECN1184" s="1582"/>
      <c r="ECO1184" s="1582"/>
      <c r="ECP1184" s="1582"/>
      <c r="ECQ1184" s="1582"/>
      <c r="ECR1184" s="1582"/>
      <c r="ECS1184" s="1582"/>
      <c r="ECT1184" s="1582"/>
      <c r="ECU1184" s="1582"/>
      <c r="ECV1184" s="1582"/>
      <c r="ECW1184" s="1582"/>
      <c r="ECX1184" s="1582"/>
      <c r="ECY1184" s="1582"/>
      <c r="ECZ1184" s="1582"/>
      <c r="EDA1184" s="1582"/>
      <c r="EDB1184" s="1582"/>
      <c r="EDC1184" s="1582"/>
      <c r="EDD1184" s="1582"/>
      <c r="EDE1184" s="1582"/>
      <c r="EDF1184" s="1582"/>
      <c r="EDG1184" s="1582"/>
      <c r="EDH1184" s="1582"/>
      <c r="EDI1184" s="1582"/>
      <c r="EDJ1184" s="1582"/>
      <c r="EDK1184" s="1582"/>
      <c r="EDL1184" s="1582"/>
      <c r="EDM1184" s="1582"/>
      <c r="EDN1184" s="1582"/>
      <c r="EDO1184" s="1582"/>
      <c r="EDP1184" s="1582"/>
      <c r="EDQ1184" s="1582"/>
      <c r="EDR1184" s="1582"/>
      <c r="EDS1184" s="1582"/>
      <c r="EDT1184" s="1582"/>
      <c r="EDU1184" s="1582"/>
      <c r="EDV1184" s="1582"/>
      <c r="EDW1184" s="1582"/>
      <c r="EDX1184" s="1582"/>
      <c r="EDY1184" s="1582"/>
      <c r="EDZ1184" s="1582"/>
      <c r="EEA1184" s="1582"/>
      <c r="EEB1184" s="1582"/>
      <c r="EEC1184" s="1582"/>
      <c r="EED1184" s="1582"/>
      <c r="EEE1184" s="1582"/>
      <c r="EEF1184" s="1582"/>
      <c r="EEG1184" s="1582"/>
      <c r="EEH1184" s="1582"/>
      <c r="EEI1184" s="1582"/>
      <c r="EEJ1184" s="1582"/>
      <c r="EEK1184" s="1582"/>
      <c r="EEL1184" s="1582"/>
      <c r="EEM1184" s="1582"/>
      <c r="EEN1184" s="1582"/>
      <c r="EEO1184" s="1582"/>
      <c r="EEP1184" s="1582"/>
      <c r="EEQ1184" s="1582"/>
      <c r="EER1184" s="1582"/>
      <c r="EES1184" s="1582"/>
      <c r="EET1184" s="1582"/>
      <c r="EEU1184" s="1582"/>
      <c r="EEV1184" s="1582"/>
      <c r="EEW1184" s="1582"/>
      <c r="EEX1184" s="1582"/>
      <c r="EEY1184" s="1582"/>
      <c r="EEZ1184" s="1582"/>
      <c r="EFA1184" s="1582"/>
      <c r="EFB1184" s="1582"/>
      <c r="EFC1184" s="1582"/>
      <c r="EFD1184" s="1582"/>
      <c r="EFE1184" s="1582"/>
      <c r="EFF1184" s="1582"/>
      <c r="EFG1184" s="1582"/>
      <c r="EFH1184" s="1582"/>
      <c r="EFI1184" s="1582"/>
      <c r="EFJ1184" s="1582"/>
      <c r="EFK1184" s="1582"/>
      <c r="EFL1184" s="1582"/>
      <c r="EFM1184" s="1582"/>
      <c r="EFN1184" s="1582"/>
      <c r="EFO1184" s="1582"/>
      <c r="EFP1184" s="1582"/>
      <c r="EFQ1184" s="1582"/>
      <c r="EFR1184" s="1582"/>
      <c r="EFS1184" s="1582"/>
      <c r="EFT1184" s="1582"/>
      <c r="EFU1184" s="1582"/>
      <c r="EFV1184" s="1582"/>
      <c r="EFW1184" s="1582"/>
      <c r="EFX1184" s="1582"/>
      <c r="EFY1184" s="1582"/>
      <c r="EFZ1184" s="1582"/>
      <c r="EGA1184" s="1582"/>
      <c r="EGB1184" s="1582"/>
      <c r="EGC1184" s="1582"/>
      <c r="EGD1184" s="1582"/>
      <c r="EGE1184" s="1582"/>
      <c r="EGF1184" s="1582"/>
      <c r="EGG1184" s="1582"/>
      <c r="EGH1184" s="1582"/>
      <c r="EGI1184" s="1582"/>
      <c r="EGJ1184" s="1582"/>
      <c r="EGK1184" s="1582"/>
      <c r="EGL1184" s="1582"/>
      <c r="EGM1184" s="1582"/>
      <c r="EGN1184" s="1582"/>
      <c r="EGO1184" s="1582"/>
      <c r="EGP1184" s="1582"/>
      <c r="EGQ1184" s="1582"/>
      <c r="EGR1184" s="1582"/>
      <c r="EGS1184" s="1582"/>
      <c r="EGT1184" s="1582"/>
      <c r="EGU1184" s="1582"/>
      <c r="EGV1184" s="1582"/>
      <c r="EGW1184" s="1582"/>
      <c r="EGX1184" s="1582"/>
      <c r="EGY1184" s="1582"/>
      <c r="EGZ1184" s="1582"/>
      <c r="EHA1184" s="1582"/>
      <c r="EHB1184" s="1582"/>
      <c r="EHC1184" s="1582"/>
      <c r="EHD1184" s="1582"/>
      <c r="EHE1184" s="1582"/>
      <c r="EHF1184" s="1582"/>
      <c r="EHG1184" s="1582"/>
      <c r="EHH1184" s="1582"/>
      <c r="EHI1184" s="1582"/>
      <c r="EHJ1184" s="1582"/>
      <c r="EHK1184" s="1582"/>
      <c r="EHL1184" s="1582"/>
      <c r="EHM1184" s="1582"/>
      <c r="EHN1184" s="1582"/>
      <c r="EHO1184" s="1582"/>
      <c r="EHP1184" s="1582"/>
      <c r="EHQ1184" s="1582"/>
      <c r="EHR1184" s="1582"/>
      <c r="EHS1184" s="1582"/>
      <c r="EHT1184" s="1582"/>
      <c r="EHU1184" s="1582"/>
      <c r="EHV1184" s="1582"/>
      <c r="EHW1184" s="1582"/>
      <c r="EHX1184" s="1582"/>
      <c r="EHY1184" s="1582"/>
      <c r="EHZ1184" s="1582"/>
      <c r="EIA1184" s="1582"/>
      <c r="EIB1184" s="1582"/>
      <c r="EIC1184" s="1582"/>
      <c r="EID1184" s="1582"/>
      <c r="EIE1184" s="1582"/>
      <c r="EIF1184" s="1582"/>
      <c r="EIG1184" s="1582"/>
      <c r="EIH1184" s="1582"/>
      <c r="EII1184" s="1582"/>
      <c r="EIJ1184" s="1582"/>
      <c r="EIK1184" s="1582"/>
      <c r="EIL1184" s="1582"/>
      <c r="EIM1184" s="1582"/>
      <c r="EIN1184" s="1582"/>
      <c r="EIO1184" s="1582"/>
      <c r="EIP1184" s="1582"/>
      <c r="EIQ1184" s="1582"/>
      <c r="EIR1184" s="1582"/>
      <c r="EIS1184" s="1582"/>
      <c r="EIT1184" s="1582"/>
      <c r="EIU1184" s="1582"/>
      <c r="EIV1184" s="1582"/>
      <c r="EIW1184" s="1582"/>
      <c r="EIX1184" s="1582"/>
      <c r="EIY1184" s="1582"/>
      <c r="EIZ1184" s="1582"/>
      <c r="EJA1184" s="1582"/>
      <c r="EJB1184" s="1582"/>
      <c r="EJC1184" s="1582"/>
      <c r="EJD1184" s="1582"/>
      <c r="EJE1184" s="1582"/>
      <c r="EJF1184" s="1582"/>
      <c r="EJG1184" s="1582"/>
      <c r="EJH1184" s="1582"/>
      <c r="EJI1184" s="1582"/>
      <c r="EJJ1184" s="1582"/>
      <c r="EJK1184" s="1582"/>
      <c r="EJL1184" s="1582"/>
      <c r="EJM1184" s="1582"/>
      <c r="EJN1184" s="1582"/>
      <c r="EJO1184" s="1582"/>
      <c r="EJP1184" s="1582"/>
      <c r="EJQ1184" s="1582"/>
      <c r="EJR1184" s="1582"/>
      <c r="EJS1184" s="1582"/>
      <c r="EJT1184" s="1582"/>
      <c r="EJU1184" s="1582"/>
      <c r="EJV1184" s="1582"/>
      <c r="EJW1184" s="1582"/>
      <c r="EJX1184" s="1582"/>
      <c r="EJY1184" s="1582"/>
      <c r="EJZ1184" s="1582"/>
      <c r="EKA1184" s="1582"/>
      <c r="EKB1184" s="1582"/>
      <c r="EKC1184" s="1582"/>
      <c r="EKD1184" s="1582"/>
      <c r="EKE1184" s="1582"/>
      <c r="EKF1184" s="1582"/>
      <c r="EKG1184" s="1582"/>
      <c r="EKH1184" s="1582"/>
      <c r="EKI1184" s="1582"/>
      <c r="EKJ1184" s="1582"/>
      <c r="EKK1184" s="1582"/>
      <c r="EKL1184" s="1582"/>
      <c r="EKM1184" s="1582"/>
      <c r="EKN1184" s="1582"/>
      <c r="EKO1184" s="1582"/>
      <c r="EKP1184" s="1582"/>
      <c r="EKQ1184" s="1582"/>
      <c r="EKR1184" s="1582"/>
      <c r="EKS1184" s="1582"/>
      <c r="EKT1184" s="1582"/>
      <c r="EKU1184" s="1582"/>
      <c r="EKV1184" s="1582"/>
      <c r="EKW1184" s="1582"/>
      <c r="EKX1184" s="1582"/>
      <c r="EKY1184" s="1582"/>
      <c r="EKZ1184" s="1582"/>
      <c r="ELA1184" s="1582"/>
      <c r="ELB1184" s="1582"/>
      <c r="ELC1184" s="1582"/>
      <c r="ELD1184" s="1582"/>
      <c r="ELE1184" s="1582"/>
      <c r="ELF1184" s="1582"/>
      <c r="ELG1184" s="1582"/>
      <c r="ELH1184" s="1582"/>
      <c r="ELI1184" s="1582"/>
      <c r="ELJ1184" s="1582"/>
      <c r="ELK1184" s="1582"/>
      <c r="ELL1184" s="1582"/>
      <c r="ELM1184" s="1582"/>
      <c r="ELN1184" s="1582"/>
      <c r="ELO1184" s="1582"/>
      <c r="ELP1184" s="1582"/>
      <c r="ELQ1184" s="1582"/>
      <c r="ELR1184" s="1582"/>
      <c r="ELS1184" s="1582"/>
      <c r="ELT1184" s="1582"/>
      <c r="ELU1184" s="1582"/>
      <c r="ELV1184" s="1582"/>
      <c r="ELW1184" s="1582"/>
      <c r="ELX1184" s="1582"/>
      <c r="ELY1184" s="1582"/>
      <c r="ELZ1184" s="1582"/>
      <c r="EMA1184" s="1582"/>
      <c r="EMB1184" s="1582"/>
      <c r="EMC1184" s="1582"/>
      <c r="EMD1184" s="1582"/>
      <c r="EME1184" s="1582"/>
      <c r="EMF1184" s="1582"/>
      <c r="EMG1184" s="1582"/>
      <c r="EMH1184" s="1582"/>
      <c r="EMI1184" s="1582"/>
      <c r="EMJ1184" s="1582"/>
      <c r="EMK1184" s="1582"/>
      <c r="EML1184" s="1582"/>
      <c r="EMM1184" s="1582"/>
      <c r="EMN1184" s="1582"/>
      <c r="EMO1184" s="1582"/>
      <c r="EMP1184" s="1582"/>
      <c r="EMQ1184" s="1582"/>
      <c r="EMR1184" s="1582"/>
      <c r="EMS1184" s="1582"/>
      <c r="EMT1184" s="1582"/>
      <c r="EMU1184" s="1582"/>
      <c r="EMV1184" s="1582"/>
      <c r="EMW1184" s="1582"/>
      <c r="EMX1184" s="1582"/>
      <c r="EMY1184" s="1582"/>
      <c r="EMZ1184" s="1582"/>
      <c r="ENA1184" s="1582"/>
      <c r="ENB1184" s="1582"/>
      <c r="ENC1184" s="1582"/>
      <c r="END1184" s="1582"/>
      <c r="ENE1184" s="1582"/>
      <c r="ENF1184" s="1582"/>
      <c r="ENG1184" s="1582"/>
      <c r="ENH1184" s="1582"/>
      <c r="ENI1184" s="1582"/>
      <c r="ENJ1184" s="1582"/>
      <c r="ENK1184" s="1582"/>
      <c r="ENL1184" s="1582"/>
      <c r="ENM1184" s="1582"/>
      <c r="ENN1184" s="1582"/>
      <c r="ENO1184" s="1582"/>
      <c r="ENP1184" s="1582"/>
      <c r="ENQ1184" s="1582"/>
      <c r="ENR1184" s="1582"/>
      <c r="ENS1184" s="1582"/>
      <c r="ENT1184" s="1582"/>
      <c r="ENU1184" s="1582"/>
      <c r="ENV1184" s="1582"/>
      <c r="ENW1184" s="1582"/>
      <c r="ENX1184" s="1582"/>
      <c r="ENY1184" s="1582"/>
      <c r="ENZ1184" s="1582"/>
      <c r="EOA1184" s="1582"/>
      <c r="EOB1184" s="1582"/>
      <c r="EOC1184" s="1582"/>
      <c r="EOD1184" s="1582"/>
      <c r="EOE1184" s="1582"/>
      <c r="EOF1184" s="1582"/>
      <c r="EOG1184" s="1582"/>
      <c r="EOH1184" s="1582"/>
      <c r="EOI1184" s="1582"/>
      <c r="EOJ1184" s="1582"/>
      <c r="EOK1184" s="1582"/>
      <c r="EOL1184" s="1582"/>
      <c r="EOM1184" s="1582"/>
      <c r="EON1184" s="1582"/>
      <c r="EOO1184" s="1582"/>
      <c r="EOP1184" s="1582"/>
      <c r="EOQ1184" s="1582"/>
      <c r="EOR1184" s="1582"/>
      <c r="EOS1184" s="1582"/>
      <c r="EOT1184" s="1582"/>
      <c r="EOU1184" s="1582"/>
      <c r="EOV1184" s="1582"/>
      <c r="EOW1184" s="1582"/>
      <c r="EOX1184" s="1582"/>
      <c r="EOY1184" s="1582"/>
      <c r="EOZ1184" s="1582"/>
      <c r="EPA1184" s="1582"/>
      <c r="EPB1184" s="1582"/>
      <c r="EPC1184" s="1582"/>
      <c r="EPD1184" s="1582"/>
      <c r="EPE1184" s="1582"/>
      <c r="EPF1184" s="1582"/>
      <c r="EPG1184" s="1582"/>
      <c r="EPH1184" s="1582"/>
      <c r="EPI1184" s="1582"/>
      <c r="EPJ1184" s="1582"/>
      <c r="EPK1184" s="1582"/>
      <c r="EPL1184" s="1582"/>
      <c r="EPM1184" s="1582"/>
      <c r="EPN1184" s="1582"/>
      <c r="EPO1184" s="1582"/>
      <c r="EPP1184" s="1582"/>
      <c r="EPQ1184" s="1582"/>
      <c r="EPR1184" s="1582"/>
      <c r="EPS1184" s="1582"/>
      <c r="EPT1184" s="1582"/>
      <c r="EPU1184" s="1582"/>
      <c r="EPV1184" s="1582"/>
      <c r="EPW1184" s="1582"/>
      <c r="EPX1184" s="1582"/>
      <c r="EPY1184" s="1582"/>
      <c r="EPZ1184" s="1582"/>
      <c r="EQA1184" s="1582"/>
      <c r="EQB1184" s="1582"/>
      <c r="EQC1184" s="1582"/>
      <c r="EQD1184" s="1582"/>
      <c r="EQE1184" s="1582"/>
      <c r="EQF1184" s="1582"/>
      <c r="EQG1184" s="1582"/>
      <c r="EQH1184" s="1582"/>
      <c r="EQI1184" s="1582"/>
      <c r="EQJ1184" s="1582"/>
      <c r="EQK1184" s="1582"/>
      <c r="EQL1184" s="1582"/>
      <c r="EQM1184" s="1582"/>
      <c r="EQN1184" s="1582"/>
      <c r="EQO1184" s="1582"/>
      <c r="EQP1184" s="1582"/>
      <c r="EQQ1184" s="1582"/>
      <c r="EQR1184" s="1582"/>
      <c r="EQS1184" s="1582"/>
      <c r="EQT1184" s="1582"/>
      <c r="EQU1184" s="1582"/>
      <c r="EQV1184" s="1582"/>
      <c r="EQW1184" s="1582"/>
      <c r="EQX1184" s="1582"/>
      <c r="EQY1184" s="1582"/>
      <c r="EQZ1184" s="1582"/>
      <c r="ERA1184" s="1582"/>
      <c r="ERB1184" s="1582"/>
      <c r="ERC1184" s="1582"/>
      <c r="ERD1184" s="1582"/>
      <c r="ERE1184" s="1582"/>
      <c r="ERF1184" s="1582"/>
      <c r="ERG1184" s="1582"/>
      <c r="ERH1184" s="1582"/>
      <c r="ERI1184" s="1582"/>
      <c r="ERJ1184" s="1582"/>
      <c r="ERK1184" s="1582"/>
      <c r="ERL1184" s="1582"/>
      <c r="ERM1184" s="1582"/>
      <c r="ERN1184" s="1582"/>
      <c r="ERO1184" s="1582"/>
      <c r="ERP1184" s="1582"/>
      <c r="ERQ1184" s="1582"/>
      <c r="ERR1184" s="1582"/>
      <c r="ERS1184" s="1582"/>
      <c r="ERT1184" s="1582"/>
      <c r="ERU1184" s="1582"/>
      <c r="ERV1184" s="1582"/>
      <c r="ERW1184" s="1582"/>
      <c r="ERX1184" s="1582"/>
      <c r="ERY1184" s="1582"/>
      <c r="ERZ1184" s="1582"/>
      <c r="ESA1184" s="1582"/>
      <c r="ESB1184" s="1582"/>
      <c r="ESC1184" s="1582"/>
      <c r="ESD1184" s="1582"/>
      <c r="ESE1184" s="1582"/>
      <c r="ESF1184" s="1582"/>
      <c r="ESG1184" s="1582"/>
      <c r="ESH1184" s="1582"/>
      <c r="ESI1184" s="1582"/>
      <c r="ESJ1184" s="1582"/>
      <c r="ESK1184" s="1582"/>
      <c r="ESL1184" s="1582"/>
      <c r="ESM1184" s="1582"/>
      <c r="ESN1184" s="1582"/>
      <c r="ESO1184" s="1582"/>
      <c r="ESP1184" s="1582"/>
      <c r="ESQ1184" s="1582"/>
      <c r="ESR1184" s="1582"/>
      <c r="ESS1184" s="1582"/>
      <c r="EST1184" s="1582"/>
      <c r="ESU1184" s="1582"/>
      <c r="ESV1184" s="1582"/>
      <c r="ESW1184" s="1582"/>
      <c r="ESX1184" s="1582"/>
      <c r="ESY1184" s="1582"/>
      <c r="ESZ1184" s="1582"/>
      <c r="ETA1184" s="1582"/>
      <c r="ETB1184" s="1582"/>
      <c r="ETC1184" s="1582"/>
      <c r="ETD1184" s="1582"/>
      <c r="ETE1184" s="1582"/>
      <c r="ETF1184" s="1582"/>
      <c r="ETG1184" s="1582"/>
      <c r="ETH1184" s="1582"/>
      <c r="ETI1184" s="1582"/>
      <c r="ETJ1184" s="1582"/>
      <c r="ETK1184" s="1582"/>
      <c r="ETL1184" s="1582"/>
      <c r="ETM1184" s="1582"/>
      <c r="ETN1184" s="1582"/>
      <c r="ETO1184" s="1582"/>
      <c r="ETP1184" s="1582"/>
      <c r="ETQ1184" s="1582"/>
      <c r="ETR1184" s="1582"/>
      <c r="ETS1184" s="1582"/>
      <c r="ETT1184" s="1582"/>
      <c r="ETU1184" s="1582"/>
      <c r="ETV1184" s="1582"/>
      <c r="ETW1184" s="1582"/>
      <c r="ETX1184" s="1582"/>
      <c r="ETY1184" s="1582"/>
      <c r="ETZ1184" s="1582"/>
      <c r="EUA1184" s="1582"/>
      <c r="EUB1184" s="1582"/>
      <c r="EUC1184" s="1582"/>
      <c r="EUD1184" s="1582"/>
      <c r="EUE1184" s="1582"/>
      <c r="EUF1184" s="1582"/>
      <c r="EUG1184" s="1582"/>
      <c r="EUH1184" s="1582"/>
      <c r="EUI1184" s="1582"/>
      <c r="EUJ1184" s="1582"/>
      <c r="EUK1184" s="1582"/>
      <c r="EUL1184" s="1582"/>
      <c r="EUM1184" s="1582"/>
      <c r="EUN1184" s="1582"/>
      <c r="EUO1184" s="1582"/>
      <c r="EUP1184" s="1582"/>
      <c r="EUQ1184" s="1582"/>
      <c r="EUR1184" s="1582"/>
      <c r="EUS1184" s="1582"/>
      <c r="EUT1184" s="1582"/>
      <c r="EUU1184" s="1582"/>
      <c r="EUV1184" s="1582"/>
      <c r="EUW1184" s="1582"/>
      <c r="EUX1184" s="1582"/>
      <c r="EUY1184" s="1582"/>
      <c r="EUZ1184" s="1582"/>
      <c r="EVA1184" s="1582"/>
      <c r="EVB1184" s="1582"/>
      <c r="EVC1184" s="1582"/>
      <c r="EVD1184" s="1582"/>
      <c r="EVE1184" s="1582"/>
      <c r="EVF1184" s="1582"/>
      <c r="EVG1184" s="1582"/>
      <c r="EVH1184" s="1582"/>
      <c r="EVI1184" s="1582"/>
      <c r="EVJ1184" s="1582"/>
      <c r="EVK1184" s="1582"/>
      <c r="EVL1184" s="1582"/>
      <c r="EVM1184" s="1582"/>
      <c r="EVN1184" s="1582"/>
      <c r="EVO1184" s="1582"/>
      <c r="EVP1184" s="1582"/>
      <c r="EVQ1184" s="1582"/>
      <c r="EVR1184" s="1582"/>
      <c r="EVS1184" s="1582"/>
      <c r="EVT1184" s="1582"/>
      <c r="EVU1184" s="1582"/>
      <c r="EVV1184" s="1582"/>
      <c r="EVW1184" s="1582"/>
      <c r="EVX1184" s="1582"/>
      <c r="EVY1184" s="1582"/>
      <c r="EVZ1184" s="1582"/>
      <c r="EWA1184" s="1582"/>
      <c r="EWB1184" s="1582"/>
      <c r="EWC1184" s="1582"/>
      <c r="EWD1184" s="1582"/>
      <c r="EWE1184" s="1582"/>
      <c r="EWF1184" s="1582"/>
      <c r="EWG1184" s="1582"/>
      <c r="EWH1184" s="1582"/>
      <c r="EWI1184" s="1582"/>
      <c r="EWJ1184" s="1582"/>
      <c r="EWK1184" s="1582"/>
      <c r="EWL1184" s="1582"/>
      <c r="EWM1184" s="1582"/>
      <c r="EWN1184" s="1582"/>
      <c r="EWO1184" s="1582"/>
      <c r="EWP1184" s="1582"/>
      <c r="EWQ1184" s="1582"/>
      <c r="EWR1184" s="1582"/>
      <c r="EWS1184" s="1582"/>
      <c r="EWT1184" s="1582"/>
      <c r="EWU1184" s="1582"/>
      <c r="EWV1184" s="1582"/>
      <c r="EWW1184" s="1582"/>
      <c r="EWX1184" s="1582"/>
      <c r="EWY1184" s="1582"/>
      <c r="EWZ1184" s="1582"/>
      <c r="EXA1184" s="1582"/>
      <c r="EXB1184" s="1582"/>
      <c r="EXC1184" s="1582"/>
      <c r="EXD1184" s="1582"/>
      <c r="EXE1184" s="1582"/>
      <c r="EXF1184" s="1582"/>
      <c r="EXG1184" s="1582"/>
      <c r="EXH1184" s="1582"/>
      <c r="EXI1184" s="1582"/>
      <c r="EXJ1184" s="1582"/>
      <c r="EXK1184" s="1582"/>
      <c r="EXL1184" s="1582"/>
      <c r="EXM1184" s="1582"/>
      <c r="EXN1184" s="1582"/>
      <c r="EXO1184" s="1582"/>
      <c r="EXP1184" s="1582"/>
      <c r="EXQ1184" s="1582"/>
      <c r="EXR1184" s="1582"/>
      <c r="EXS1184" s="1582"/>
      <c r="EXT1184" s="1582"/>
      <c r="EXU1184" s="1582"/>
      <c r="EXV1184" s="1582"/>
      <c r="EXW1184" s="1582"/>
      <c r="EXX1184" s="1582"/>
      <c r="EXY1184" s="1582"/>
      <c r="EXZ1184" s="1582"/>
      <c r="EYA1184" s="1582"/>
      <c r="EYB1184" s="1582"/>
      <c r="EYC1184" s="1582"/>
      <c r="EYD1184" s="1582"/>
      <c r="EYE1184" s="1582"/>
      <c r="EYF1184" s="1582"/>
      <c r="EYG1184" s="1582"/>
      <c r="EYH1184" s="1582"/>
      <c r="EYI1184" s="1582"/>
      <c r="EYJ1184" s="1582"/>
      <c r="EYK1184" s="1582"/>
      <c r="EYL1184" s="1582"/>
      <c r="EYM1184" s="1582"/>
      <c r="EYN1184" s="1582"/>
      <c r="EYO1184" s="1582"/>
      <c r="EYP1184" s="1582"/>
      <c r="EYQ1184" s="1582"/>
      <c r="EYR1184" s="1582"/>
      <c r="EYS1184" s="1582"/>
      <c r="EYT1184" s="1582"/>
      <c r="EYU1184" s="1582"/>
      <c r="EYV1184" s="1582"/>
      <c r="EYW1184" s="1582"/>
      <c r="EYX1184" s="1582"/>
      <c r="EYY1184" s="1582"/>
      <c r="EYZ1184" s="1582"/>
      <c r="EZA1184" s="1582"/>
      <c r="EZB1184" s="1582"/>
      <c r="EZC1184" s="1582"/>
      <c r="EZD1184" s="1582"/>
      <c r="EZE1184" s="1582"/>
      <c r="EZF1184" s="1582"/>
      <c r="EZG1184" s="1582"/>
      <c r="EZH1184" s="1582"/>
      <c r="EZI1184" s="1582"/>
      <c r="EZJ1184" s="1582"/>
      <c r="EZK1184" s="1582"/>
      <c r="EZL1184" s="1582"/>
      <c r="EZM1184" s="1582"/>
      <c r="EZN1184" s="1582"/>
      <c r="EZO1184" s="1582"/>
      <c r="EZP1184" s="1582"/>
      <c r="EZQ1184" s="1582"/>
      <c r="EZR1184" s="1582"/>
      <c r="EZS1184" s="1582"/>
      <c r="EZT1184" s="1582"/>
      <c r="EZU1184" s="1582"/>
      <c r="EZV1184" s="1582"/>
      <c r="EZW1184" s="1582"/>
      <c r="EZX1184" s="1582"/>
      <c r="EZY1184" s="1582"/>
      <c r="EZZ1184" s="1582"/>
      <c r="FAA1184" s="1582"/>
      <c r="FAB1184" s="1582"/>
      <c r="FAC1184" s="1582"/>
      <c r="FAD1184" s="1582"/>
      <c r="FAE1184" s="1582"/>
      <c r="FAF1184" s="1582"/>
      <c r="FAG1184" s="1582"/>
      <c r="FAH1184" s="1582"/>
      <c r="FAI1184" s="1582"/>
      <c r="FAJ1184" s="1582"/>
      <c r="FAK1184" s="1582"/>
      <c r="FAL1184" s="1582"/>
      <c r="FAM1184" s="1582"/>
      <c r="FAN1184" s="1582"/>
      <c r="FAO1184" s="1582"/>
      <c r="FAP1184" s="1582"/>
      <c r="FAQ1184" s="1582"/>
      <c r="FAR1184" s="1582"/>
      <c r="FAS1184" s="1582"/>
      <c r="FAT1184" s="1582"/>
      <c r="FAU1184" s="1582"/>
      <c r="FAV1184" s="1582"/>
      <c r="FAW1184" s="1582"/>
      <c r="FAX1184" s="1582"/>
      <c r="FAY1184" s="1582"/>
      <c r="FAZ1184" s="1582"/>
      <c r="FBA1184" s="1582"/>
      <c r="FBB1184" s="1582"/>
      <c r="FBC1184" s="1582"/>
      <c r="FBD1184" s="1582"/>
      <c r="FBE1184" s="1582"/>
      <c r="FBF1184" s="1582"/>
      <c r="FBG1184" s="1582"/>
      <c r="FBH1184" s="1582"/>
      <c r="FBI1184" s="1582"/>
      <c r="FBJ1184" s="1582"/>
      <c r="FBK1184" s="1582"/>
      <c r="FBL1184" s="1582"/>
      <c r="FBM1184" s="1582"/>
      <c r="FBN1184" s="1582"/>
      <c r="FBO1184" s="1582"/>
      <c r="FBP1184" s="1582"/>
      <c r="FBQ1184" s="1582"/>
      <c r="FBR1184" s="1582"/>
      <c r="FBS1184" s="1582"/>
      <c r="FBT1184" s="1582"/>
      <c r="FBU1184" s="1582"/>
      <c r="FBV1184" s="1582"/>
      <c r="FBW1184" s="1582"/>
      <c r="FBX1184" s="1582"/>
      <c r="FBY1184" s="1582"/>
      <c r="FBZ1184" s="1582"/>
      <c r="FCA1184" s="1582"/>
      <c r="FCB1184" s="1582"/>
      <c r="FCC1184" s="1582"/>
      <c r="FCD1184" s="1582"/>
      <c r="FCE1184" s="1582"/>
      <c r="FCF1184" s="1582"/>
      <c r="FCG1184" s="1582"/>
      <c r="FCH1184" s="1582"/>
      <c r="FCI1184" s="1582"/>
      <c r="FCJ1184" s="1582"/>
      <c r="FCK1184" s="1582"/>
      <c r="FCL1184" s="1582"/>
      <c r="FCM1184" s="1582"/>
      <c r="FCN1184" s="1582"/>
      <c r="FCO1184" s="1582"/>
      <c r="FCP1184" s="1582"/>
      <c r="FCQ1184" s="1582"/>
      <c r="FCR1184" s="1582"/>
      <c r="FCS1184" s="1582"/>
      <c r="FCT1184" s="1582"/>
      <c r="FCU1184" s="1582"/>
      <c r="FCV1184" s="1582"/>
      <c r="FCW1184" s="1582"/>
      <c r="FCX1184" s="1582"/>
      <c r="FCY1184" s="1582"/>
      <c r="FCZ1184" s="1582"/>
      <c r="FDA1184" s="1582"/>
      <c r="FDB1184" s="1582"/>
      <c r="FDC1184" s="1582"/>
      <c r="FDD1184" s="1582"/>
      <c r="FDE1184" s="1582"/>
      <c r="FDF1184" s="1582"/>
      <c r="FDG1184" s="1582"/>
      <c r="FDH1184" s="1582"/>
      <c r="FDI1184" s="1582"/>
      <c r="FDJ1184" s="1582"/>
      <c r="FDK1184" s="1582"/>
      <c r="FDL1184" s="1582"/>
      <c r="FDM1184" s="1582"/>
      <c r="FDN1184" s="1582"/>
      <c r="FDO1184" s="1582"/>
      <c r="FDP1184" s="1582"/>
      <c r="FDQ1184" s="1582"/>
      <c r="FDR1184" s="1582"/>
      <c r="FDS1184" s="1582"/>
      <c r="FDT1184" s="1582"/>
      <c r="FDU1184" s="1582"/>
      <c r="FDV1184" s="1582"/>
      <c r="FDW1184" s="1582"/>
      <c r="FDX1184" s="1582"/>
      <c r="FDY1184" s="1582"/>
      <c r="FDZ1184" s="1582"/>
      <c r="FEA1184" s="1582"/>
      <c r="FEB1184" s="1582"/>
      <c r="FEC1184" s="1582"/>
      <c r="FED1184" s="1582"/>
      <c r="FEE1184" s="1582"/>
      <c r="FEF1184" s="1582"/>
      <c r="FEG1184" s="1582"/>
      <c r="FEH1184" s="1582"/>
      <c r="FEI1184" s="1582"/>
      <c r="FEJ1184" s="1582"/>
      <c r="FEK1184" s="1582"/>
      <c r="FEL1184" s="1582"/>
      <c r="FEM1184" s="1582"/>
      <c r="FEN1184" s="1582"/>
      <c r="FEO1184" s="1582"/>
      <c r="FEP1184" s="1582"/>
      <c r="FEQ1184" s="1582"/>
      <c r="FER1184" s="1582"/>
      <c r="FES1184" s="1582"/>
      <c r="FET1184" s="1582"/>
      <c r="FEU1184" s="1582"/>
      <c r="FEV1184" s="1582"/>
      <c r="FEW1184" s="1582"/>
      <c r="FEX1184" s="1582"/>
      <c r="FEY1184" s="1582"/>
      <c r="FEZ1184" s="1582"/>
      <c r="FFA1184" s="1582"/>
      <c r="FFB1184" s="1582"/>
      <c r="FFC1184" s="1582"/>
      <c r="FFD1184" s="1582"/>
      <c r="FFE1184" s="1582"/>
      <c r="FFF1184" s="1582"/>
      <c r="FFG1184" s="1582"/>
      <c r="FFH1184" s="1582"/>
      <c r="FFI1184" s="1582"/>
      <c r="FFJ1184" s="1582"/>
      <c r="FFK1184" s="1582"/>
      <c r="FFL1184" s="1582"/>
      <c r="FFM1184" s="1582"/>
      <c r="FFN1184" s="1582"/>
      <c r="FFO1184" s="1582"/>
      <c r="FFP1184" s="1582"/>
      <c r="FFQ1184" s="1582"/>
      <c r="FFR1184" s="1582"/>
      <c r="FFS1184" s="1582"/>
      <c r="FFT1184" s="1582"/>
      <c r="FFU1184" s="1582"/>
      <c r="FFV1184" s="1582"/>
      <c r="FFW1184" s="1582"/>
      <c r="FFX1184" s="1582"/>
      <c r="FFY1184" s="1582"/>
      <c r="FFZ1184" s="1582"/>
      <c r="FGA1184" s="1582"/>
      <c r="FGB1184" s="1582"/>
      <c r="FGC1184" s="1582"/>
      <c r="FGD1184" s="1582"/>
      <c r="FGE1184" s="1582"/>
      <c r="FGF1184" s="1582"/>
      <c r="FGG1184" s="1582"/>
      <c r="FGH1184" s="1582"/>
      <c r="FGI1184" s="1582"/>
      <c r="FGJ1184" s="1582"/>
      <c r="FGK1184" s="1582"/>
      <c r="FGL1184" s="1582"/>
      <c r="FGM1184" s="1582"/>
      <c r="FGN1184" s="1582"/>
      <c r="FGO1184" s="1582"/>
      <c r="FGP1184" s="1582"/>
      <c r="FGQ1184" s="1582"/>
      <c r="FGR1184" s="1582"/>
      <c r="FGS1184" s="1582"/>
      <c r="FGT1184" s="1582"/>
      <c r="FGU1184" s="1582"/>
      <c r="FGV1184" s="1582"/>
      <c r="FGW1184" s="1582"/>
      <c r="FGX1184" s="1582"/>
      <c r="FGY1184" s="1582"/>
      <c r="FGZ1184" s="1582"/>
      <c r="FHA1184" s="1582"/>
      <c r="FHB1184" s="1582"/>
      <c r="FHC1184" s="1582"/>
      <c r="FHD1184" s="1582"/>
      <c r="FHE1184" s="1582"/>
      <c r="FHF1184" s="1582"/>
      <c r="FHG1184" s="1582"/>
      <c r="FHH1184" s="1582"/>
      <c r="FHI1184" s="1582"/>
      <c r="FHJ1184" s="1582"/>
      <c r="FHK1184" s="1582"/>
      <c r="FHL1184" s="1582"/>
      <c r="FHM1184" s="1582"/>
      <c r="FHN1184" s="1582"/>
      <c r="FHO1184" s="1582"/>
      <c r="FHP1184" s="1582"/>
      <c r="FHQ1184" s="1582"/>
      <c r="FHR1184" s="1582"/>
      <c r="FHS1184" s="1582"/>
      <c r="FHT1184" s="1582"/>
      <c r="FHU1184" s="1582"/>
      <c r="FHV1184" s="1582"/>
      <c r="FHW1184" s="1582"/>
      <c r="FHX1184" s="1582"/>
      <c r="FHY1184" s="1582"/>
      <c r="FHZ1184" s="1582"/>
      <c r="FIA1184" s="1582"/>
      <c r="FIB1184" s="1582"/>
      <c r="FIC1184" s="1582"/>
      <c r="FID1184" s="1582"/>
      <c r="FIE1184" s="1582"/>
      <c r="FIF1184" s="1582"/>
      <c r="FIG1184" s="1582"/>
      <c r="FIH1184" s="1582"/>
      <c r="FII1184" s="1582"/>
      <c r="FIJ1184" s="1582"/>
      <c r="FIK1184" s="1582"/>
      <c r="FIL1184" s="1582"/>
      <c r="FIM1184" s="1582"/>
      <c r="FIN1184" s="1582"/>
      <c r="FIO1184" s="1582"/>
      <c r="FIP1184" s="1582"/>
      <c r="FIQ1184" s="1582"/>
      <c r="FIR1184" s="1582"/>
      <c r="FIS1184" s="1582"/>
      <c r="FIT1184" s="1582"/>
      <c r="FIU1184" s="1582"/>
      <c r="FIV1184" s="1582"/>
      <c r="FIW1184" s="1582"/>
      <c r="FIX1184" s="1582"/>
      <c r="FIY1184" s="1582"/>
      <c r="FIZ1184" s="1582"/>
      <c r="FJA1184" s="1582"/>
      <c r="FJB1184" s="1582"/>
      <c r="FJC1184" s="1582"/>
      <c r="FJD1184" s="1582"/>
      <c r="FJE1184" s="1582"/>
      <c r="FJF1184" s="1582"/>
      <c r="FJG1184" s="1582"/>
      <c r="FJH1184" s="1582"/>
      <c r="FJI1184" s="1582"/>
      <c r="FJJ1184" s="1582"/>
      <c r="FJK1184" s="1582"/>
      <c r="FJL1184" s="1582"/>
      <c r="FJM1184" s="1582"/>
      <c r="FJN1184" s="1582"/>
      <c r="FJO1184" s="1582"/>
      <c r="FJP1184" s="1582"/>
      <c r="FJQ1184" s="1582"/>
      <c r="FJR1184" s="1582"/>
      <c r="FJS1184" s="1582"/>
      <c r="FJT1184" s="1582"/>
      <c r="FJU1184" s="1582"/>
      <c r="FJV1184" s="1582"/>
      <c r="FJW1184" s="1582"/>
      <c r="FJX1184" s="1582"/>
      <c r="FJY1184" s="1582"/>
      <c r="FJZ1184" s="1582"/>
      <c r="FKA1184" s="1582"/>
      <c r="FKB1184" s="1582"/>
      <c r="FKC1184" s="1582"/>
      <c r="FKD1184" s="1582"/>
      <c r="FKE1184" s="1582"/>
      <c r="FKF1184" s="1582"/>
      <c r="FKG1184" s="1582"/>
      <c r="FKH1184" s="1582"/>
      <c r="FKI1184" s="1582"/>
      <c r="FKJ1184" s="1582"/>
      <c r="FKK1184" s="1582"/>
      <c r="FKL1184" s="1582"/>
      <c r="FKM1184" s="1582"/>
      <c r="FKN1184" s="1582"/>
      <c r="FKO1184" s="1582"/>
      <c r="FKP1184" s="1582"/>
      <c r="FKQ1184" s="1582"/>
      <c r="FKR1184" s="1582"/>
      <c r="FKS1184" s="1582"/>
      <c r="FKT1184" s="1582"/>
      <c r="FKU1184" s="1582"/>
      <c r="FKV1184" s="1582"/>
      <c r="FKW1184" s="1582"/>
      <c r="FKX1184" s="1582"/>
      <c r="FKY1184" s="1582"/>
      <c r="FKZ1184" s="1582"/>
      <c r="FLA1184" s="1582"/>
      <c r="FLB1184" s="1582"/>
      <c r="FLC1184" s="1582"/>
      <c r="FLD1184" s="1582"/>
      <c r="FLE1184" s="1582"/>
      <c r="FLF1184" s="1582"/>
      <c r="FLG1184" s="1582"/>
      <c r="FLH1184" s="1582"/>
      <c r="FLI1184" s="1582"/>
      <c r="FLJ1184" s="1582"/>
      <c r="FLK1184" s="1582"/>
      <c r="FLL1184" s="1582"/>
      <c r="FLM1184" s="1582"/>
      <c r="FLN1184" s="1582"/>
      <c r="FLO1184" s="1582"/>
      <c r="FLP1184" s="1582"/>
      <c r="FLQ1184" s="1582"/>
      <c r="FLR1184" s="1582"/>
      <c r="FLS1184" s="1582"/>
      <c r="FLT1184" s="1582"/>
      <c r="FLU1184" s="1582"/>
      <c r="FLV1184" s="1582"/>
      <c r="FLW1184" s="1582"/>
      <c r="FLX1184" s="1582"/>
      <c r="FLY1184" s="1582"/>
      <c r="FLZ1184" s="1582"/>
      <c r="FMA1184" s="1582"/>
      <c r="FMB1184" s="1582"/>
      <c r="FMC1184" s="1582"/>
      <c r="FMD1184" s="1582"/>
      <c r="FME1184" s="1582"/>
      <c r="FMF1184" s="1582"/>
      <c r="FMG1184" s="1582"/>
      <c r="FMH1184" s="1582"/>
      <c r="FMI1184" s="1582"/>
      <c r="FMJ1184" s="1582"/>
      <c r="FMK1184" s="1582"/>
      <c r="FML1184" s="1582"/>
      <c r="FMM1184" s="1582"/>
      <c r="FMN1184" s="1582"/>
      <c r="FMO1184" s="1582"/>
      <c r="FMP1184" s="1582"/>
      <c r="FMQ1184" s="1582"/>
      <c r="FMR1184" s="1582"/>
      <c r="FMS1184" s="1582"/>
      <c r="FMT1184" s="1582"/>
      <c r="FMU1184" s="1582"/>
      <c r="FMV1184" s="1582"/>
      <c r="FMW1184" s="1582"/>
      <c r="FMX1184" s="1582"/>
      <c r="FMY1184" s="1582"/>
      <c r="FMZ1184" s="1582"/>
      <c r="FNA1184" s="1582"/>
      <c r="FNB1184" s="1582"/>
      <c r="FNC1184" s="1582"/>
      <c r="FND1184" s="1582"/>
      <c r="FNE1184" s="1582"/>
      <c r="FNF1184" s="1582"/>
      <c r="FNG1184" s="1582"/>
      <c r="FNH1184" s="1582"/>
      <c r="FNI1184" s="1582"/>
      <c r="FNJ1184" s="1582"/>
      <c r="FNK1184" s="1582"/>
      <c r="FNL1184" s="1582"/>
      <c r="FNM1184" s="1582"/>
      <c r="FNN1184" s="1582"/>
      <c r="FNO1184" s="1582"/>
      <c r="FNP1184" s="1582"/>
      <c r="FNQ1184" s="1582"/>
      <c r="FNR1184" s="1582"/>
      <c r="FNS1184" s="1582"/>
      <c r="FNT1184" s="1582"/>
      <c r="FNU1184" s="1582"/>
      <c r="FNV1184" s="1582"/>
      <c r="FNW1184" s="1582"/>
      <c r="FNX1184" s="1582"/>
      <c r="FNY1184" s="1582"/>
      <c r="FNZ1184" s="1582"/>
      <c r="FOA1184" s="1582"/>
      <c r="FOB1184" s="1582"/>
      <c r="FOC1184" s="1582"/>
      <c r="FOD1184" s="1582"/>
      <c r="FOE1184" s="1582"/>
      <c r="FOF1184" s="1582"/>
      <c r="FOG1184" s="1582"/>
      <c r="FOH1184" s="1582"/>
      <c r="FOI1184" s="1582"/>
      <c r="FOJ1184" s="1582"/>
      <c r="FOK1184" s="1582"/>
      <c r="FOL1184" s="1582"/>
      <c r="FOM1184" s="1582"/>
      <c r="FON1184" s="1582"/>
      <c r="FOO1184" s="1582"/>
      <c r="FOP1184" s="1582"/>
      <c r="FOQ1184" s="1582"/>
      <c r="FOR1184" s="1582"/>
      <c r="FOS1184" s="1582"/>
      <c r="FOT1184" s="1582"/>
      <c r="FOU1184" s="1582"/>
      <c r="FOV1184" s="1582"/>
      <c r="FOW1184" s="1582"/>
      <c r="FOX1184" s="1582"/>
      <c r="FOY1184" s="1582"/>
      <c r="FOZ1184" s="1582"/>
      <c r="FPA1184" s="1582"/>
      <c r="FPB1184" s="1582"/>
      <c r="FPC1184" s="1582"/>
      <c r="FPD1184" s="1582"/>
      <c r="FPE1184" s="1582"/>
      <c r="FPF1184" s="1582"/>
      <c r="FPG1184" s="1582"/>
      <c r="FPH1184" s="1582"/>
      <c r="FPI1184" s="1582"/>
      <c r="FPJ1184" s="1582"/>
      <c r="FPK1184" s="1582"/>
      <c r="FPL1184" s="1582"/>
      <c r="FPM1184" s="1582"/>
      <c r="FPN1184" s="1582"/>
      <c r="FPO1184" s="1582"/>
      <c r="FPP1184" s="1582"/>
      <c r="FPQ1184" s="1582"/>
      <c r="FPR1184" s="1582"/>
      <c r="FPS1184" s="1582"/>
      <c r="FPT1184" s="1582"/>
      <c r="FPU1184" s="1582"/>
      <c r="FPV1184" s="1582"/>
      <c r="FPW1184" s="1582"/>
      <c r="FPX1184" s="1582"/>
      <c r="FPY1184" s="1582"/>
      <c r="FPZ1184" s="1582"/>
      <c r="FQA1184" s="1582"/>
      <c r="FQB1184" s="1582"/>
      <c r="FQC1184" s="1582"/>
      <c r="FQD1184" s="1582"/>
      <c r="FQE1184" s="1582"/>
      <c r="FQF1184" s="1582"/>
      <c r="FQG1184" s="1582"/>
      <c r="FQH1184" s="1582"/>
      <c r="FQI1184" s="1582"/>
      <c r="FQJ1184" s="1582"/>
      <c r="FQK1184" s="1582"/>
      <c r="FQL1184" s="1582"/>
      <c r="FQM1184" s="1582"/>
      <c r="FQN1184" s="1582"/>
      <c r="FQO1184" s="1582"/>
      <c r="FQP1184" s="1582"/>
      <c r="FQQ1184" s="1582"/>
      <c r="FQR1184" s="1582"/>
      <c r="FQS1184" s="1582"/>
      <c r="FQT1184" s="1582"/>
      <c r="FQU1184" s="1582"/>
      <c r="FQV1184" s="1582"/>
      <c r="FQW1184" s="1582"/>
      <c r="FQX1184" s="1582"/>
      <c r="FQY1184" s="1582"/>
      <c r="FQZ1184" s="1582"/>
      <c r="FRA1184" s="1582"/>
      <c r="FRB1184" s="1582"/>
      <c r="FRC1184" s="1582"/>
      <c r="FRD1184" s="1582"/>
      <c r="FRE1184" s="1582"/>
      <c r="FRF1184" s="1582"/>
      <c r="FRG1184" s="1582"/>
      <c r="FRH1184" s="1582"/>
      <c r="FRI1184" s="1582"/>
      <c r="FRJ1184" s="1582"/>
      <c r="FRK1184" s="1582"/>
      <c r="FRL1184" s="1582"/>
      <c r="FRM1184" s="1582"/>
      <c r="FRN1184" s="1582"/>
      <c r="FRO1184" s="1582"/>
      <c r="FRP1184" s="1582"/>
      <c r="FRQ1184" s="1582"/>
      <c r="FRR1184" s="1582"/>
      <c r="FRS1184" s="1582"/>
      <c r="FRT1184" s="1582"/>
      <c r="FRU1184" s="1582"/>
      <c r="FRV1184" s="1582"/>
      <c r="FRW1184" s="1582"/>
      <c r="FRX1184" s="1582"/>
      <c r="FRY1184" s="1582"/>
      <c r="FRZ1184" s="1582"/>
      <c r="FSA1184" s="1582"/>
      <c r="FSB1184" s="1582"/>
      <c r="FSC1184" s="1582"/>
      <c r="FSD1184" s="1582"/>
      <c r="FSE1184" s="1582"/>
      <c r="FSF1184" s="1582"/>
      <c r="FSG1184" s="1582"/>
      <c r="FSH1184" s="1582"/>
      <c r="FSI1184" s="1582"/>
      <c r="FSJ1184" s="1582"/>
      <c r="FSK1184" s="1582"/>
      <c r="FSL1184" s="1582"/>
      <c r="FSM1184" s="1582"/>
      <c r="FSN1184" s="1582"/>
      <c r="FSO1184" s="1582"/>
      <c r="FSP1184" s="1582"/>
      <c r="FSQ1184" s="1582"/>
      <c r="FSR1184" s="1582"/>
      <c r="FSS1184" s="1582"/>
      <c r="FST1184" s="1582"/>
      <c r="FSU1184" s="1582"/>
      <c r="FSV1184" s="1582"/>
      <c r="FSW1184" s="1582"/>
      <c r="FSX1184" s="1582"/>
      <c r="FSY1184" s="1582"/>
      <c r="FSZ1184" s="1582"/>
      <c r="FTA1184" s="1582"/>
      <c r="FTB1184" s="1582"/>
      <c r="FTC1184" s="1582"/>
      <c r="FTD1184" s="1582"/>
      <c r="FTE1184" s="1582"/>
      <c r="FTF1184" s="1582"/>
      <c r="FTG1184" s="1582"/>
      <c r="FTH1184" s="1582"/>
      <c r="FTI1184" s="1582"/>
      <c r="FTJ1184" s="1582"/>
      <c r="FTK1184" s="1582"/>
      <c r="FTL1184" s="1582"/>
      <c r="FTM1184" s="1582"/>
      <c r="FTN1184" s="1582"/>
      <c r="FTO1184" s="1582"/>
      <c r="FTP1184" s="1582"/>
      <c r="FTQ1184" s="1582"/>
      <c r="FTR1184" s="1582"/>
      <c r="FTS1184" s="1582"/>
      <c r="FTT1184" s="1582"/>
      <c r="FTU1184" s="1582"/>
      <c r="FTV1184" s="1582"/>
      <c r="FTW1184" s="1582"/>
      <c r="FTX1184" s="1582"/>
      <c r="FTY1184" s="1582"/>
      <c r="FTZ1184" s="1582"/>
      <c r="FUA1184" s="1582"/>
      <c r="FUB1184" s="1582"/>
      <c r="FUC1184" s="1582"/>
      <c r="FUD1184" s="1582"/>
      <c r="FUE1184" s="1582"/>
      <c r="FUF1184" s="1582"/>
      <c r="FUG1184" s="1582"/>
      <c r="FUH1184" s="1582"/>
      <c r="FUI1184" s="1582"/>
      <c r="FUJ1184" s="1582"/>
      <c r="FUK1184" s="1582"/>
      <c r="FUL1184" s="1582"/>
      <c r="FUM1184" s="1582"/>
      <c r="FUN1184" s="1582"/>
      <c r="FUO1184" s="1582"/>
      <c r="FUP1184" s="1582"/>
      <c r="FUQ1184" s="1582"/>
      <c r="FUR1184" s="1582"/>
      <c r="FUS1184" s="1582"/>
      <c r="FUT1184" s="1582"/>
      <c r="FUU1184" s="1582"/>
      <c r="FUV1184" s="1582"/>
      <c r="FUW1184" s="1582"/>
      <c r="FUX1184" s="1582"/>
      <c r="FUY1184" s="1582"/>
      <c r="FUZ1184" s="1582"/>
      <c r="FVA1184" s="1582"/>
      <c r="FVB1184" s="1582"/>
      <c r="FVC1184" s="1582"/>
      <c r="FVD1184" s="1582"/>
      <c r="FVE1184" s="1582"/>
      <c r="FVF1184" s="1582"/>
      <c r="FVG1184" s="1582"/>
      <c r="FVH1184" s="1582"/>
      <c r="FVI1184" s="1582"/>
      <c r="FVJ1184" s="1582"/>
      <c r="FVK1184" s="1582"/>
      <c r="FVL1184" s="1582"/>
      <c r="FVM1184" s="1582"/>
      <c r="FVN1184" s="1582"/>
      <c r="FVO1184" s="1582"/>
      <c r="FVP1184" s="1582"/>
      <c r="FVQ1184" s="1582"/>
      <c r="FVR1184" s="1582"/>
      <c r="FVS1184" s="1582"/>
      <c r="FVT1184" s="1582"/>
      <c r="FVU1184" s="1582"/>
      <c r="FVV1184" s="1582"/>
      <c r="FVW1184" s="1582"/>
      <c r="FVX1184" s="1582"/>
      <c r="FVY1184" s="1582"/>
      <c r="FVZ1184" s="1582"/>
      <c r="FWA1184" s="1582"/>
      <c r="FWB1184" s="1582"/>
      <c r="FWC1184" s="1582"/>
      <c r="FWD1184" s="1582"/>
      <c r="FWE1184" s="1582"/>
      <c r="FWF1184" s="1582"/>
      <c r="FWG1184" s="1582"/>
      <c r="FWH1184" s="1582"/>
      <c r="FWI1184" s="1582"/>
      <c r="FWJ1184" s="1582"/>
      <c r="FWK1184" s="1582"/>
      <c r="FWL1184" s="1582"/>
      <c r="FWM1184" s="1582"/>
      <c r="FWN1184" s="1582"/>
      <c r="FWO1184" s="1582"/>
      <c r="FWP1184" s="1582"/>
      <c r="FWQ1184" s="1582"/>
      <c r="FWR1184" s="1582"/>
      <c r="FWS1184" s="1582"/>
      <c r="FWT1184" s="1582"/>
      <c r="FWU1184" s="1582"/>
      <c r="FWV1184" s="1582"/>
      <c r="FWW1184" s="1582"/>
      <c r="FWX1184" s="1582"/>
      <c r="FWY1184" s="1582"/>
      <c r="FWZ1184" s="1582"/>
      <c r="FXA1184" s="1582"/>
      <c r="FXB1184" s="1582"/>
      <c r="FXC1184" s="1582"/>
      <c r="FXD1184" s="1582"/>
      <c r="FXE1184" s="1582"/>
      <c r="FXF1184" s="1582"/>
      <c r="FXG1184" s="1582"/>
      <c r="FXH1184" s="1582"/>
      <c r="FXI1184" s="1582"/>
      <c r="FXJ1184" s="1582"/>
      <c r="FXK1184" s="1582"/>
      <c r="FXL1184" s="1582"/>
      <c r="FXM1184" s="1582"/>
      <c r="FXN1184" s="1582"/>
      <c r="FXO1184" s="1582"/>
      <c r="FXP1184" s="1582"/>
      <c r="FXQ1184" s="1582"/>
      <c r="FXR1184" s="1582"/>
      <c r="FXS1184" s="1582"/>
      <c r="FXT1184" s="1582"/>
      <c r="FXU1184" s="1582"/>
      <c r="FXV1184" s="1582"/>
      <c r="FXW1184" s="1582"/>
      <c r="FXX1184" s="1582"/>
      <c r="FXY1184" s="1582"/>
      <c r="FXZ1184" s="1582"/>
      <c r="FYA1184" s="1582"/>
      <c r="FYB1184" s="1582"/>
      <c r="FYC1184" s="1582"/>
      <c r="FYD1184" s="1582"/>
      <c r="FYE1184" s="1582"/>
      <c r="FYF1184" s="1582"/>
      <c r="FYG1184" s="1582"/>
      <c r="FYH1184" s="1582"/>
      <c r="FYI1184" s="1582"/>
      <c r="FYJ1184" s="1582"/>
      <c r="FYK1184" s="1582"/>
      <c r="FYL1184" s="1582"/>
      <c r="FYM1184" s="1582"/>
      <c r="FYN1184" s="1582"/>
      <c r="FYO1184" s="1582"/>
      <c r="FYP1184" s="1582"/>
      <c r="FYQ1184" s="1582"/>
      <c r="FYR1184" s="1582"/>
      <c r="FYS1184" s="1582"/>
      <c r="FYT1184" s="1582"/>
      <c r="FYU1184" s="1582"/>
      <c r="FYV1184" s="1582"/>
      <c r="FYW1184" s="1582"/>
      <c r="FYX1184" s="1582"/>
      <c r="FYY1184" s="1582"/>
      <c r="FYZ1184" s="1582"/>
      <c r="FZA1184" s="1582"/>
      <c r="FZB1184" s="1582"/>
      <c r="FZC1184" s="1582"/>
      <c r="FZD1184" s="1582"/>
      <c r="FZE1184" s="1582"/>
      <c r="FZF1184" s="1582"/>
      <c r="FZG1184" s="1582"/>
      <c r="FZH1184" s="1582"/>
      <c r="FZI1184" s="1582"/>
      <c r="FZJ1184" s="1582"/>
      <c r="FZK1184" s="1582"/>
      <c r="FZL1184" s="1582"/>
      <c r="FZM1184" s="1582"/>
      <c r="FZN1184" s="1582"/>
      <c r="FZO1184" s="1582"/>
      <c r="FZP1184" s="1582"/>
      <c r="FZQ1184" s="1582"/>
      <c r="FZR1184" s="1582"/>
      <c r="FZS1184" s="1582"/>
      <c r="FZT1184" s="1582"/>
      <c r="FZU1184" s="1582"/>
      <c r="FZV1184" s="1582"/>
      <c r="FZW1184" s="1582"/>
      <c r="FZX1184" s="1582"/>
      <c r="FZY1184" s="1582"/>
      <c r="FZZ1184" s="1582"/>
      <c r="GAA1184" s="1582"/>
      <c r="GAB1184" s="1582"/>
      <c r="GAC1184" s="1582"/>
      <c r="GAD1184" s="1582"/>
      <c r="GAE1184" s="1582"/>
      <c r="GAF1184" s="1582"/>
      <c r="GAG1184" s="1582"/>
      <c r="GAH1184" s="1582"/>
      <c r="GAI1184" s="1582"/>
      <c r="GAJ1184" s="1582"/>
      <c r="GAK1184" s="1582"/>
      <c r="GAL1184" s="1582"/>
      <c r="GAM1184" s="1582"/>
      <c r="GAN1184" s="1582"/>
      <c r="GAO1184" s="1582"/>
      <c r="GAP1184" s="1582"/>
      <c r="GAQ1184" s="1582"/>
      <c r="GAR1184" s="1582"/>
      <c r="GAS1184" s="1582"/>
      <c r="GAT1184" s="1582"/>
      <c r="GAU1184" s="1582"/>
      <c r="GAV1184" s="1582"/>
      <c r="GAW1184" s="1582"/>
      <c r="GAX1184" s="1582"/>
      <c r="GAY1184" s="1582"/>
      <c r="GAZ1184" s="1582"/>
      <c r="GBA1184" s="1582"/>
      <c r="GBB1184" s="1582"/>
      <c r="GBC1184" s="1582"/>
      <c r="GBD1184" s="1582"/>
      <c r="GBE1184" s="1582"/>
      <c r="GBF1184" s="1582"/>
      <c r="GBG1184" s="1582"/>
      <c r="GBH1184" s="1582"/>
      <c r="GBI1184" s="1582"/>
      <c r="GBJ1184" s="1582"/>
      <c r="GBK1184" s="1582"/>
      <c r="GBL1184" s="1582"/>
      <c r="GBM1184" s="1582"/>
      <c r="GBN1184" s="1582"/>
      <c r="GBO1184" s="1582"/>
      <c r="GBP1184" s="1582"/>
      <c r="GBQ1184" s="1582"/>
      <c r="GBR1184" s="1582"/>
      <c r="GBS1184" s="1582"/>
      <c r="GBT1184" s="1582"/>
      <c r="GBU1184" s="1582"/>
      <c r="GBV1184" s="1582"/>
      <c r="GBW1184" s="1582"/>
      <c r="GBX1184" s="1582"/>
      <c r="GBY1184" s="1582"/>
      <c r="GBZ1184" s="1582"/>
      <c r="GCA1184" s="1582"/>
      <c r="GCB1184" s="1582"/>
      <c r="GCC1184" s="1582"/>
      <c r="GCD1184" s="1582"/>
      <c r="GCE1184" s="1582"/>
      <c r="GCF1184" s="1582"/>
      <c r="GCG1184" s="1582"/>
      <c r="GCH1184" s="1582"/>
      <c r="GCI1184" s="1582"/>
      <c r="GCJ1184" s="1582"/>
      <c r="GCK1184" s="1582"/>
      <c r="GCL1184" s="1582"/>
      <c r="GCM1184" s="1582"/>
      <c r="GCN1184" s="1582"/>
      <c r="GCO1184" s="1582"/>
      <c r="GCP1184" s="1582"/>
      <c r="GCQ1184" s="1582"/>
      <c r="GCR1184" s="1582"/>
      <c r="GCS1184" s="1582"/>
      <c r="GCT1184" s="1582"/>
      <c r="GCU1184" s="1582"/>
      <c r="GCV1184" s="1582"/>
      <c r="GCW1184" s="1582"/>
      <c r="GCX1184" s="1582"/>
      <c r="GCY1184" s="1582"/>
      <c r="GCZ1184" s="1582"/>
      <c r="GDA1184" s="1582"/>
      <c r="GDB1184" s="1582"/>
      <c r="GDC1184" s="1582"/>
      <c r="GDD1184" s="1582"/>
      <c r="GDE1184" s="1582"/>
      <c r="GDF1184" s="1582"/>
      <c r="GDG1184" s="1582"/>
      <c r="GDH1184" s="1582"/>
      <c r="GDI1184" s="1582"/>
      <c r="GDJ1184" s="1582"/>
      <c r="GDK1184" s="1582"/>
      <c r="GDL1184" s="1582"/>
      <c r="GDM1184" s="1582"/>
      <c r="GDN1184" s="1582"/>
      <c r="GDO1184" s="1582"/>
      <c r="GDP1184" s="1582"/>
      <c r="GDQ1184" s="1582"/>
      <c r="GDR1184" s="1582"/>
      <c r="GDS1184" s="1582"/>
      <c r="GDT1184" s="1582"/>
      <c r="GDU1184" s="1582"/>
      <c r="GDV1184" s="1582"/>
      <c r="GDW1184" s="1582"/>
      <c r="GDX1184" s="1582"/>
      <c r="GDY1184" s="1582"/>
      <c r="GDZ1184" s="1582"/>
      <c r="GEA1184" s="1582"/>
      <c r="GEB1184" s="1582"/>
      <c r="GEC1184" s="1582"/>
      <c r="GED1184" s="1582"/>
      <c r="GEE1184" s="1582"/>
      <c r="GEF1184" s="1582"/>
      <c r="GEG1184" s="1582"/>
      <c r="GEH1184" s="1582"/>
      <c r="GEI1184" s="1582"/>
      <c r="GEJ1184" s="1582"/>
      <c r="GEK1184" s="1582"/>
      <c r="GEL1184" s="1582"/>
      <c r="GEM1184" s="1582"/>
      <c r="GEN1184" s="1582"/>
      <c r="GEO1184" s="1582"/>
      <c r="GEP1184" s="1582"/>
      <c r="GEQ1184" s="1582"/>
      <c r="GER1184" s="1582"/>
      <c r="GES1184" s="1582"/>
      <c r="GET1184" s="1582"/>
      <c r="GEU1184" s="1582"/>
      <c r="GEV1184" s="1582"/>
      <c r="GEW1184" s="1582"/>
      <c r="GEX1184" s="1582"/>
      <c r="GEY1184" s="1582"/>
      <c r="GEZ1184" s="1582"/>
      <c r="GFA1184" s="1582"/>
      <c r="GFB1184" s="1582"/>
      <c r="GFC1184" s="1582"/>
      <c r="GFD1184" s="1582"/>
      <c r="GFE1184" s="1582"/>
      <c r="GFF1184" s="1582"/>
      <c r="GFG1184" s="1582"/>
      <c r="GFH1184" s="1582"/>
      <c r="GFI1184" s="1582"/>
      <c r="GFJ1184" s="1582"/>
      <c r="GFK1184" s="1582"/>
      <c r="GFL1184" s="1582"/>
      <c r="GFM1184" s="1582"/>
      <c r="GFN1184" s="1582"/>
      <c r="GFO1184" s="1582"/>
      <c r="GFP1184" s="1582"/>
      <c r="GFQ1184" s="1582"/>
      <c r="GFR1184" s="1582"/>
      <c r="GFS1184" s="1582"/>
      <c r="GFT1184" s="1582"/>
      <c r="GFU1184" s="1582"/>
      <c r="GFV1184" s="1582"/>
      <c r="GFW1184" s="1582"/>
      <c r="GFX1184" s="1582"/>
      <c r="GFY1184" s="1582"/>
      <c r="GFZ1184" s="1582"/>
      <c r="GGA1184" s="1582"/>
      <c r="GGB1184" s="1582"/>
      <c r="GGC1184" s="1582"/>
      <c r="GGD1184" s="1582"/>
      <c r="GGE1184" s="1582"/>
      <c r="GGF1184" s="1582"/>
      <c r="GGG1184" s="1582"/>
      <c r="GGH1184" s="1582"/>
      <c r="GGI1184" s="1582"/>
      <c r="GGJ1184" s="1582"/>
      <c r="GGK1184" s="1582"/>
      <c r="GGL1184" s="1582"/>
      <c r="GGM1184" s="1582"/>
      <c r="GGN1184" s="1582"/>
      <c r="GGO1184" s="1582"/>
      <c r="GGP1184" s="1582"/>
      <c r="GGQ1184" s="1582"/>
      <c r="GGR1184" s="1582"/>
      <c r="GGS1184" s="1582"/>
      <c r="GGT1184" s="1582"/>
      <c r="GGU1184" s="1582"/>
      <c r="GGV1184" s="1582"/>
      <c r="GGW1184" s="1582"/>
      <c r="GGX1184" s="1582"/>
      <c r="GGY1184" s="1582"/>
      <c r="GGZ1184" s="1582"/>
      <c r="GHA1184" s="1582"/>
      <c r="GHB1184" s="1582"/>
      <c r="GHC1184" s="1582"/>
      <c r="GHD1184" s="1582"/>
      <c r="GHE1184" s="1582"/>
      <c r="GHF1184" s="1582"/>
      <c r="GHG1184" s="1582"/>
      <c r="GHH1184" s="1582"/>
      <c r="GHI1184" s="1582"/>
      <c r="GHJ1184" s="1582"/>
      <c r="GHK1184" s="1582"/>
      <c r="GHL1184" s="1582"/>
      <c r="GHM1184" s="1582"/>
      <c r="GHN1184" s="1582"/>
      <c r="GHO1184" s="1582"/>
      <c r="GHP1184" s="1582"/>
      <c r="GHQ1184" s="1582"/>
      <c r="GHR1184" s="1582"/>
      <c r="GHS1184" s="1582"/>
      <c r="GHT1184" s="1582"/>
      <c r="GHU1184" s="1582"/>
      <c r="GHV1184" s="1582"/>
      <c r="GHW1184" s="1582"/>
      <c r="GHX1184" s="1582"/>
      <c r="GHY1184" s="1582"/>
      <c r="GHZ1184" s="1582"/>
      <c r="GIA1184" s="1582"/>
      <c r="GIB1184" s="1582"/>
      <c r="GIC1184" s="1582"/>
      <c r="GID1184" s="1582"/>
      <c r="GIE1184" s="1582"/>
      <c r="GIF1184" s="1582"/>
      <c r="GIG1184" s="1582"/>
      <c r="GIH1184" s="1582"/>
      <c r="GII1184" s="1582"/>
      <c r="GIJ1184" s="1582"/>
      <c r="GIK1184" s="1582"/>
      <c r="GIL1184" s="1582"/>
      <c r="GIM1184" s="1582"/>
      <c r="GIN1184" s="1582"/>
      <c r="GIO1184" s="1582"/>
      <c r="GIP1184" s="1582"/>
      <c r="GIQ1184" s="1582"/>
      <c r="GIR1184" s="1582"/>
      <c r="GIS1184" s="1582"/>
      <c r="GIT1184" s="1582"/>
      <c r="GIU1184" s="1582"/>
      <c r="GIV1184" s="1582"/>
      <c r="GIW1184" s="1582"/>
      <c r="GIX1184" s="1582"/>
      <c r="GIY1184" s="1582"/>
      <c r="GIZ1184" s="1582"/>
      <c r="GJA1184" s="1582"/>
      <c r="GJB1184" s="1582"/>
      <c r="GJC1184" s="1582"/>
      <c r="GJD1184" s="1582"/>
      <c r="GJE1184" s="1582"/>
      <c r="GJF1184" s="1582"/>
      <c r="GJG1184" s="1582"/>
      <c r="GJH1184" s="1582"/>
      <c r="GJI1184" s="1582"/>
      <c r="GJJ1184" s="1582"/>
      <c r="GJK1184" s="1582"/>
      <c r="GJL1184" s="1582"/>
      <c r="GJM1184" s="1582"/>
      <c r="GJN1184" s="1582"/>
      <c r="GJO1184" s="1582"/>
      <c r="GJP1184" s="1582"/>
      <c r="GJQ1184" s="1582"/>
      <c r="GJR1184" s="1582"/>
      <c r="GJS1184" s="1582"/>
      <c r="GJT1184" s="1582"/>
      <c r="GJU1184" s="1582"/>
      <c r="GJV1184" s="1582"/>
      <c r="GJW1184" s="1582"/>
      <c r="GJX1184" s="1582"/>
      <c r="GJY1184" s="1582"/>
      <c r="GJZ1184" s="1582"/>
      <c r="GKA1184" s="1582"/>
      <c r="GKB1184" s="1582"/>
      <c r="GKC1184" s="1582"/>
      <c r="GKD1184" s="1582"/>
      <c r="GKE1184" s="1582"/>
      <c r="GKF1184" s="1582"/>
      <c r="GKG1184" s="1582"/>
      <c r="GKH1184" s="1582"/>
      <c r="GKI1184" s="1582"/>
      <c r="GKJ1184" s="1582"/>
      <c r="GKK1184" s="1582"/>
      <c r="GKL1184" s="1582"/>
      <c r="GKM1184" s="1582"/>
      <c r="GKN1184" s="1582"/>
      <c r="GKO1184" s="1582"/>
      <c r="GKP1184" s="1582"/>
      <c r="GKQ1184" s="1582"/>
      <c r="GKR1184" s="1582"/>
      <c r="GKS1184" s="1582"/>
      <c r="GKT1184" s="1582"/>
      <c r="GKU1184" s="1582"/>
      <c r="GKV1184" s="1582"/>
      <c r="GKW1184" s="1582"/>
      <c r="GKX1184" s="1582"/>
      <c r="GKY1184" s="1582"/>
      <c r="GKZ1184" s="1582"/>
      <c r="GLA1184" s="1582"/>
      <c r="GLB1184" s="1582"/>
      <c r="GLC1184" s="1582"/>
      <c r="GLD1184" s="1582"/>
      <c r="GLE1184" s="1582"/>
      <c r="GLF1184" s="1582"/>
      <c r="GLG1184" s="1582"/>
      <c r="GLH1184" s="1582"/>
      <c r="GLI1184" s="1582"/>
      <c r="GLJ1184" s="1582"/>
      <c r="GLK1184" s="1582"/>
      <c r="GLL1184" s="1582"/>
      <c r="GLM1184" s="1582"/>
      <c r="GLN1184" s="1582"/>
      <c r="GLO1184" s="1582"/>
      <c r="GLP1184" s="1582"/>
      <c r="GLQ1184" s="1582"/>
      <c r="GLR1184" s="1582"/>
      <c r="GLS1184" s="1582"/>
      <c r="GLT1184" s="1582"/>
      <c r="GLU1184" s="1582"/>
      <c r="GLV1184" s="1582"/>
      <c r="GLW1184" s="1582"/>
      <c r="GLX1184" s="1582"/>
      <c r="GLY1184" s="1582"/>
      <c r="GLZ1184" s="1582"/>
      <c r="GMA1184" s="1582"/>
      <c r="GMB1184" s="1582"/>
      <c r="GMC1184" s="1582"/>
      <c r="GMD1184" s="1582"/>
      <c r="GME1184" s="1582"/>
      <c r="GMF1184" s="1582"/>
      <c r="GMG1184" s="1582"/>
      <c r="GMH1184" s="1582"/>
      <c r="GMI1184" s="1582"/>
      <c r="GMJ1184" s="1582"/>
      <c r="GMK1184" s="1582"/>
      <c r="GML1184" s="1582"/>
      <c r="GMM1184" s="1582"/>
      <c r="GMN1184" s="1582"/>
      <c r="GMO1184" s="1582"/>
      <c r="GMP1184" s="1582"/>
      <c r="GMQ1184" s="1582"/>
      <c r="GMR1184" s="1582"/>
      <c r="GMS1184" s="1582"/>
      <c r="GMT1184" s="1582"/>
      <c r="GMU1184" s="1582"/>
      <c r="GMV1184" s="1582"/>
      <c r="GMW1184" s="1582"/>
      <c r="GMX1184" s="1582"/>
      <c r="GMY1184" s="1582"/>
      <c r="GMZ1184" s="1582"/>
      <c r="GNA1184" s="1582"/>
      <c r="GNB1184" s="1582"/>
      <c r="GNC1184" s="1582"/>
      <c r="GND1184" s="1582"/>
      <c r="GNE1184" s="1582"/>
      <c r="GNF1184" s="1582"/>
      <c r="GNG1184" s="1582"/>
      <c r="GNH1184" s="1582"/>
      <c r="GNI1184" s="1582"/>
      <c r="GNJ1184" s="1582"/>
      <c r="GNK1184" s="1582"/>
      <c r="GNL1184" s="1582"/>
      <c r="GNM1184" s="1582"/>
      <c r="GNN1184" s="1582"/>
      <c r="GNO1184" s="1582"/>
      <c r="GNP1184" s="1582"/>
      <c r="GNQ1184" s="1582"/>
      <c r="GNR1184" s="1582"/>
      <c r="GNS1184" s="1582"/>
      <c r="GNT1184" s="1582"/>
      <c r="GNU1184" s="1582"/>
      <c r="GNV1184" s="1582"/>
      <c r="GNW1184" s="1582"/>
      <c r="GNX1184" s="1582"/>
      <c r="GNY1184" s="1582"/>
      <c r="GNZ1184" s="1582"/>
      <c r="GOA1184" s="1582"/>
      <c r="GOB1184" s="1582"/>
      <c r="GOC1184" s="1582"/>
      <c r="GOD1184" s="1582"/>
      <c r="GOE1184" s="1582"/>
      <c r="GOF1184" s="1582"/>
      <c r="GOG1184" s="1582"/>
      <c r="GOH1184" s="1582"/>
      <c r="GOI1184" s="1582"/>
      <c r="GOJ1184" s="1582"/>
      <c r="GOK1184" s="1582"/>
      <c r="GOL1184" s="1582"/>
      <c r="GOM1184" s="1582"/>
      <c r="GON1184" s="1582"/>
      <c r="GOO1184" s="1582"/>
      <c r="GOP1184" s="1582"/>
      <c r="GOQ1184" s="1582"/>
      <c r="GOR1184" s="1582"/>
      <c r="GOS1184" s="1582"/>
      <c r="GOT1184" s="1582"/>
      <c r="GOU1184" s="1582"/>
      <c r="GOV1184" s="1582"/>
      <c r="GOW1184" s="1582"/>
      <c r="GOX1184" s="1582"/>
      <c r="GOY1184" s="1582"/>
      <c r="GOZ1184" s="1582"/>
      <c r="GPA1184" s="1582"/>
      <c r="GPB1184" s="1582"/>
      <c r="GPC1184" s="1582"/>
      <c r="GPD1184" s="1582"/>
      <c r="GPE1184" s="1582"/>
      <c r="GPF1184" s="1582"/>
      <c r="GPG1184" s="1582"/>
      <c r="GPH1184" s="1582"/>
      <c r="GPI1184" s="1582"/>
      <c r="GPJ1184" s="1582"/>
      <c r="GPK1184" s="1582"/>
      <c r="GPL1184" s="1582"/>
      <c r="GPM1184" s="1582"/>
      <c r="GPN1184" s="1582"/>
      <c r="GPO1184" s="1582"/>
      <c r="GPP1184" s="1582"/>
      <c r="GPQ1184" s="1582"/>
      <c r="GPR1184" s="1582"/>
      <c r="GPS1184" s="1582"/>
      <c r="GPT1184" s="1582"/>
      <c r="GPU1184" s="1582"/>
      <c r="GPV1184" s="1582"/>
      <c r="GPW1184" s="1582"/>
      <c r="GPX1184" s="1582"/>
      <c r="GPY1184" s="1582"/>
      <c r="GPZ1184" s="1582"/>
      <c r="GQA1184" s="1582"/>
      <c r="GQB1184" s="1582"/>
      <c r="GQC1184" s="1582"/>
      <c r="GQD1184" s="1582"/>
      <c r="GQE1184" s="1582"/>
      <c r="GQF1184" s="1582"/>
      <c r="GQG1184" s="1582"/>
      <c r="GQH1184" s="1582"/>
      <c r="GQI1184" s="1582"/>
      <c r="GQJ1184" s="1582"/>
      <c r="GQK1184" s="1582"/>
      <c r="GQL1184" s="1582"/>
      <c r="GQM1184" s="1582"/>
      <c r="GQN1184" s="1582"/>
      <c r="GQO1184" s="1582"/>
      <c r="GQP1184" s="1582"/>
      <c r="GQQ1184" s="1582"/>
      <c r="GQR1184" s="1582"/>
      <c r="GQS1184" s="1582"/>
      <c r="GQT1184" s="1582"/>
      <c r="GQU1184" s="1582"/>
      <c r="GQV1184" s="1582"/>
      <c r="GQW1184" s="1582"/>
      <c r="GQX1184" s="1582"/>
      <c r="GQY1184" s="1582"/>
      <c r="GQZ1184" s="1582"/>
      <c r="GRA1184" s="1582"/>
      <c r="GRB1184" s="1582"/>
      <c r="GRC1184" s="1582"/>
      <c r="GRD1184" s="1582"/>
      <c r="GRE1184" s="1582"/>
      <c r="GRF1184" s="1582"/>
      <c r="GRG1184" s="1582"/>
      <c r="GRH1184" s="1582"/>
      <c r="GRI1184" s="1582"/>
      <c r="GRJ1184" s="1582"/>
      <c r="GRK1184" s="1582"/>
      <c r="GRL1184" s="1582"/>
      <c r="GRM1184" s="1582"/>
      <c r="GRN1184" s="1582"/>
      <c r="GRO1184" s="1582"/>
      <c r="GRP1184" s="1582"/>
      <c r="GRQ1184" s="1582"/>
      <c r="GRR1184" s="1582"/>
      <c r="GRS1184" s="1582"/>
      <c r="GRT1184" s="1582"/>
      <c r="GRU1184" s="1582"/>
      <c r="GRV1184" s="1582"/>
      <c r="GRW1184" s="1582"/>
      <c r="GRX1184" s="1582"/>
      <c r="GRY1184" s="1582"/>
      <c r="GRZ1184" s="1582"/>
      <c r="GSA1184" s="1582"/>
      <c r="GSB1184" s="1582"/>
      <c r="GSC1184" s="1582"/>
      <c r="GSD1184" s="1582"/>
      <c r="GSE1184" s="1582"/>
      <c r="GSF1184" s="1582"/>
      <c r="GSG1184" s="1582"/>
      <c r="GSH1184" s="1582"/>
      <c r="GSI1184" s="1582"/>
      <c r="GSJ1184" s="1582"/>
      <c r="GSK1184" s="1582"/>
      <c r="GSL1184" s="1582"/>
      <c r="GSM1184" s="1582"/>
      <c r="GSN1184" s="1582"/>
      <c r="GSO1184" s="1582"/>
      <c r="GSP1184" s="1582"/>
      <c r="GSQ1184" s="1582"/>
      <c r="GSR1184" s="1582"/>
      <c r="GSS1184" s="1582"/>
      <c r="GST1184" s="1582"/>
      <c r="GSU1184" s="1582"/>
      <c r="GSV1184" s="1582"/>
      <c r="GSW1184" s="1582"/>
      <c r="GSX1184" s="1582"/>
      <c r="GSY1184" s="1582"/>
      <c r="GSZ1184" s="1582"/>
      <c r="GTA1184" s="1582"/>
      <c r="GTB1184" s="1582"/>
      <c r="GTC1184" s="1582"/>
      <c r="GTD1184" s="1582"/>
      <c r="GTE1184" s="1582"/>
      <c r="GTF1184" s="1582"/>
      <c r="GTG1184" s="1582"/>
      <c r="GTH1184" s="1582"/>
      <c r="GTI1184" s="1582"/>
      <c r="GTJ1184" s="1582"/>
      <c r="GTK1184" s="1582"/>
      <c r="GTL1184" s="1582"/>
      <c r="GTM1184" s="1582"/>
      <c r="GTN1184" s="1582"/>
      <c r="GTO1184" s="1582"/>
      <c r="GTP1184" s="1582"/>
      <c r="GTQ1184" s="1582"/>
      <c r="GTR1184" s="1582"/>
      <c r="GTS1184" s="1582"/>
      <c r="GTT1184" s="1582"/>
      <c r="GTU1184" s="1582"/>
      <c r="GTV1184" s="1582"/>
      <c r="GTW1184" s="1582"/>
      <c r="GTX1184" s="1582"/>
      <c r="GTY1184" s="1582"/>
      <c r="GTZ1184" s="1582"/>
      <c r="GUA1184" s="1582"/>
      <c r="GUB1184" s="1582"/>
      <c r="GUC1184" s="1582"/>
      <c r="GUD1184" s="1582"/>
      <c r="GUE1184" s="1582"/>
      <c r="GUF1184" s="1582"/>
      <c r="GUG1184" s="1582"/>
      <c r="GUH1184" s="1582"/>
      <c r="GUI1184" s="1582"/>
      <c r="GUJ1184" s="1582"/>
      <c r="GUK1184" s="1582"/>
      <c r="GUL1184" s="1582"/>
      <c r="GUM1184" s="1582"/>
      <c r="GUN1184" s="1582"/>
      <c r="GUO1184" s="1582"/>
      <c r="GUP1184" s="1582"/>
      <c r="GUQ1184" s="1582"/>
      <c r="GUR1184" s="1582"/>
      <c r="GUS1184" s="1582"/>
      <c r="GUT1184" s="1582"/>
      <c r="GUU1184" s="1582"/>
      <c r="GUV1184" s="1582"/>
      <c r="GUW1184" s="1582"/>
      <c r="GUX1184" s="1582"/>
      <c r="GUY1184" s="1582"/>
      <c r="GUZ1184" s="1582"/>
      <c r="GVA1184" s="1582"/>
      <c r="GVB1184" s="1582"/>
      <c r="GVC1184" s="1582"/>
      <c r="GVD1184" s="1582"/>
      <c r="GVE1184" s="1582"/>
      <c r="GVF1184" s="1582"/>
      <c r="GVG1184" s="1582"/>
      <c r="GVH1184" s="1582"/>
      <c r="GVI1184" s="1582"/>
      <c r="GVJ1184" s="1582"/>
      <c r="GVK1184" s="1582"/>
      <c r="GVL1184" s="1582"/>
      <c r="GVM1184" s="1582"/>
      <c r="GVN1184" s="1582"/>
      <c r="GVO1184" s="1582"/>
      <c r="GVP1184" s="1582"/>
      <c r="GVQ1184" s="1582"/>
      <c r="GVR1184" s="1582"/>
      <c r="GVS1184" s="1582"/>
      <c r="GVT1184" s="1582"/>
      <c r="GVU1184" s="1582"/>
      <c r="GVV1184" s="1582"/>
      <c r="GVW1184" s="1582"/>
      <c r="GVX1184" s="1582"/>
      <c r="GVY1184" s="1582"/>
      <c r="GVZ1184" s="1582"/>
      <c r="GWA1184" s="1582"/>
      <c r="GWB1184" s="1582"/>
      <c r="GWC1184" s="1582"/>
      <c r="GWD1184" s="1582"/>
      <c r="GWE1184" s="1582"/>
      <c r="GWF1184" s="1582"/>
      <c r="GWG1184" s="1582"/>
      <c r="GWH1184" s="1582"/>
      <c r="GWI1184" s="1582"/>
      <c r="GWJ1184" s="1582"/>
      <c r="GWK1184" s="1582"/>
      <c r="GWL1184" s="1582"/>
      <c r="GWM1184" s="1582"/>
      <c r="GWN1184" s="1582"/>
      <c r="GWO1184" s="1582"/>
      <c r="GWP1184" s="1582"/>
      <c r="GWQ1184" s="1582"/>
      <c r="GWR1184" s="1582"/>
      <c r="GWS1184" s="1582"/>
      <c r="GWT1184" s="1582"/>
      <c r="GWU1184" s="1582"/>
      <c r="GWV1184" s="1582"/>
      <c r="GWW1184" s="1582"/>
      <c r="GWX1184" s="1582"/>
      <c r="GWY1184" s="1582"/>
      <c r="GWZ1184" s="1582"/>
      <c r="GXA1184" s="1582"/>
      <c r="GXB1184" s="1582"/>
      <c r="GXC1184" s="1582"/>
      <c r="GXD1184" s="1582"/>
      <c r="GXE1184" s="1582"/>
      <c r="GXF1184" s="1582"/>
      <c r="GXG1184" s="1582"/>
      <c r="GXH1184" s="1582"/>
      <c r="GXI1184" s="1582"/>
      <c r="GXJ1184" s="1582"/>
      <c r="GXK1184" s="1582"/>
      <c r="GXL1184" s="1582"/>
      <c r="GXM1184" s="1582"/>
      <c r="GXN1184" s="1582"/>
      <c r="GXO1184" s="1582"/>
      <c r="GXP1184" s="1582"/>
      <c r="GXQ1184" s="1582"/>
      <c r="GXR1184" s="1582"/>
      <c r="GXS1184" s="1582"/>
      <c r="GXT1184" s="1582"/>
      <c r="GXU1184" s="1582"/>
      <c r="GXV1184" s="1582"/>
      <c r="GXW1184" s="1582"/>
      <c r="GXX1184" s="1582"/>
      <c r="GXY1184" s="1582"/>
      <c r="GXZ1184" s="1582"/>
      <c r="GYA1184" s="1582"/>
      <c r="GYB1184" s="1582"/>
      <c r="GYC1184" s="1582"/>
      <c r="GYD1184" s="1582"/>
      <c r="GYE1184" s="1582"/>
      <c r="GYF1184" s="1582"/>
      <c r="GYG1184" s="1582"/>
      <c r="GYH1184" s="1582"/>
      <c r="GYI1184" s="1582"/>
      <c r="GYJ1184" s="1582"/>
      <c r="GYK1184" s="1582"/>
      <c r="GYL1184" s="1582"/>
      <c r="GYM1184" s="1582"/>
      <c r="GYN1184" s="1582"/>
      <c r="GYO1184" s="1582"/>
      <c r="GYP1184" s="1582"/>
      <c r="GYQ1184" s="1582"/>
      <c r="GYR1184" s="1582"/>
      <c r="GYS1184" s="1582"/>
      <c r="GYT1184" s="1582"/>
      <c r="GYU1184" s="1582"/>
      <c r="GYV1184" s="1582"/>
      <c r="GYW1184" s="1582"/>
      <c r="GYX1184" s="1582"/>
      <c r="GYY1184" s="1582"/>
      <c r="GYZ1184" s="1582"/>
      <c r="GZA1184" s="1582"/>
      <c r="GZB1184" s="1582"/>
      <c r="GZC1184" s="1582"/>
      <c r="GZD1184" s="1582"/>
      <c r="GZE1184" s="1582"/>
      <c r="GZF1184" s="1582"/>
      <c r="GZG1184" s="1582"/>
      <c r="GZH1184" s="1582"/>
      <c r="GZI1184" s="1582"/>
      <c r="GZJ1184" s="1582"/>
      <c r="GZK1184" s="1582"/>
      <c r="GZL1184" s="1582"/>
      <c r="GZM1184" s="1582"/>
      <c r="GZN1184" s="1582"/>
      <c r="GZO1184" s="1582"/>
      <c r="GZP1184" s="1582"/>
      <c r="GZQ1184" s="1582"/>
      <c r="GZR1184" s="1582"/>
      <c r="GZS1184" s="1582"/>
      <c r="GZT1184" s="1582"/>
      <c r="GZU1184" s="1582"/>
      <c r="GZV1184" s="1582"/>
      <c r="GZW1184" s="1582"/>
      <c r="GZX1184" s="1582"/>
      <c r="GZY1184" s="1582"/>
      <c r="GZZ1184" s="1582"/>
      <c r="HAA1184" s="1582"/>
      <c r="HAB1184" s="1582"/>
      <c r="HAC1184" s="1582"/>
      <c r="HAD1184" s="1582"/>
      <c r="HAE1184" s="1582"/>
      <c r="HAF1184" s="1582"/>
      <c r="HAG1184" s="1582"/>
      <c r="HAH1184" s="1582"/>
      <c r="HAI1184" s="1582"/>
      <c r="HAJ1184" s="1582"/>
      <c r="HAK1184" s="1582"/>
      <c r="HAL1184" s="1582"/>
      <c r="HAM1184" s="1582"/>
      <c r="HAN1184" s="1582"/>
      <c r="HAO1184" s="1582"/>
      <c r="HAP1184" s="1582"/>
      <c r="HAQ1184" s="1582"/>
      <c r="HAR1184" s="1582"/>
      <c r="HAS1184" s="1582"/>
      <c r="HAT1184" s="1582"/>
      <c r="HAU1184" s="1582"/>
      <c r="HAV1184" s="1582"/>
      <c r="HAW1184" s="1582"/>
      <c r="HAX1184" s="1582"/>
      <c r="HAY1184" s="1582"/>
      <c r="HAZ1184" s="1582"/>
      <c r="HBA1184" s="1582"/>
      <c r="HBB1184" s="1582"/>
      <c r="HBC1184" s="1582"/>
      <c r="HBD1184" s="1582"/>
      <c r="HBE1184" s="1582"/>
      <c r="HBF1184" s="1582"/>
      <c r="HBG1184" s="1582"/>
      <c r="HBH1184" s="1582"/>
      <c r="HBI1184" s="1582"/>
      <c r="HBJ1184" s="1582"/>
      <c r="HBK1184" s="1582"/>
      <c r="HBL1184" s="1582"/>
      <c r="HBM1184" s="1582"/>
      <c r="HBN1184" s="1582"/>
      <c r="HBO1184" s="1582"/>
      <c r="HBP1184" s="1582"/>
      <c r="HBQ1184" s="1582"/>
      <c r="HBR1184" s="1582"/>
      <c r="HBS1184" s="1582"/>
      <c r="HBT1184" s="1582"/>
      <c r="HBU1184" s="1582"/>
      <c r="HBV1184" s="1582"/>
      <c r="HBW1184" s="1582"/>
      <c r="HBX1184" s="1582"/>
      <c r="HBY1184" s="1582"/>
      <c r="HBZ1184" s="1582"/>
      <c r="HCA1184" s="1582"/>
      <c r="HCB1184" s="1582"/>
      <c r="HCC1184" s="1582"/>
      <c r="HCD1184" s="1582"/>
      <c r="HCE1184" s="1582"/>
      <c r="HCF1184" s="1582"/>
      <c r="HCG1184" s="1582"/>
      <c r="HCH1184" s="1582"/>
      <c r="HCI1184" s="1582"/>
      <c r="HCJ1184" s="1582"/>
      <c r="HCK1184" s="1582"/>
      <c r="HCL1184" s="1582"/>
      <c r="HCM1184" s="1582"/>
      <c r="HCN1184" s="1582"/>
      <c r="HCO1184" s="1582"/>
      <c r="HCP1184" s="1582"/>
      <c r="HCQ1184" s="1582"/>
      <c r="HCR1184" s="1582"/>
      <c r="HCS1184" s="1582"/>
      <c r="HCT1184" s="1582"/>
      <c r="HCU1184" s="1582"/>
      <c r="HCV1184" s="1582"/>
      <c r="HCW1184" s="1582"/>
      <c r="HCX1184" s="1582"/>
      <c r="HCY1184" s="1582"/>
      <c r="HCZ1184" s="1582"/>
      <c r="HDA1184" s="1582"/>
      <c r="HDB1184" s="1582"/>
      <c r="HDC1184" s="1582"/>
      <c r="HDD1184" s="1582"/>
      <c r="HDE1184" s="1582"/>
      <c r="HDF1184" s="1582"/>
      <c r="HDG1184" s="1582"/>
      <c r="HDH1184" s="1582"/>
      <c r="HDI1184" s="1582"/>
      <c r="HDJ1184" s="1582"/>
      <c r="HDK1184" s="1582"/>
      <c r="HDL1184" s="1582"/>
      <c r="HDM1184" s="1582"/>
      <c r="HDN1184" s="1582"/>
      <c r="HDO1184" s="1582"/>
      <c r="HDP1184" s="1582"/>
      <c r="HDQ1184" s="1582"/>
      <c r="HDR1184" s="1582"/>
      <c r="HDS1184" s="1582"/>
      <c r="HDT1184" s="1582"/>
      <c r="HDU1184" s="1582"/>
      <c r="HDV1184" s="1582"/>
      <c r="HDW1184" s="1582"/>
      <c r="HDX1184" s="1582"/>
      <c r="HDY1184" s="1582"/>
      <c r="HDZ1184" s="1582"/>
      <c r="HEA1184" s="1582"/>
      <c r="HEB1184" s="1582"/>
      <c r="HEC1184" s="1582"/>
      <c r="HED1184" s="1582"/>
      <c r="HEE1184" s="1582"/>
      <c r="HEF1184" s="1582"/>
      <c r="HEG1184" s="1582"/>
      <c r="HEH1184" s="1582"/>
      <c r="HEI1184" s="1582"/>
      <c r="HEJ1184" s="1582"/>
      <c r="HEK1184" s="1582"/>
      <c r="HEL1184" s="1582"/>
      <c r="HEM1184" s="1582"/>
      <c r="HEN1184" s="1582"/>
      <c r="HEO1184" s="1582"/>
      <c r="HEP1184" s="1582"/>
      <c r="HEQ1184" s="1582"/>
      <c r="HER1184" s="1582"/>
      <c r="HES1184" s="1582"/>
      <c r="HET1184" s="1582"/>
      <c r="HEU1184" s="1582"/>
      <c r="HEV1184" s="1582"/>
      <c r="HEW1184" s="1582"/>
      <c r="HEX1184" s="1582"/>
      <c r="HEY1184" s="1582"/>
      <c r="HEZ1184" s="1582"/>
      <c r="HFA1184" s="1582"/>
      <c r="HFB1184" s="1582"/>
      <c r="HFC1184" s="1582"/>
      <c r="HFD1184" s="1582"/>
      <c r="HFE1184" s="1582"/>
      <c r="HFF1184" s="1582"/>
      <c r="HFG1184" s="1582"/>
      <c r="HFH1184" s="1582"/>
      <c r="HFI1184" s="1582"/>
      <c r="HFJ1184" s="1582"/>
      <c r="HFK1184" s="1582"/>
      <c r="HFL1184" s="1582"/>
      <c r="HFM1184" s="1582"/>
      <c r="HFN1184" s="1582"/>
      <c r="HFO1184" s="1582"/>
      <c r="HFP1184" s="1582"/>
      <c r="HFQ1184" s="1582"/>
      <c r="HFR1184" s="1582"/>
      <c r="HFS1184" s="1582"/>
      <c r="HFT1184" s="1582"/>
      <c r="HFU1184" s="1582"/>
      <c r="HFV1184" s="1582"/>
      <c r="HFW1184" s="1582"/>
      <c r="HFX1184" s="1582"/>
      <c r="HFY1184" s="1582"/>
      <c r="HFZ1184" s="1582"/>
      <c r="HGA1184" s="1582"/>
      <c r="HGB1184" s="1582"/>
      <c r="HGC1184" s="1582"/>
      <c r="HGD1184" s="1582"/>
      <c r="HGE1184" s="1582"/>
      <c r="HGF1184" s="1582"/>
      <c r="HGG1184" s="1582"/>
      <c r="HGH1184" s="1582"/>
      <c r="HGI1184" s="1582"/>
      <c r="HGJ1184" s="1582"/>
      <c r="HGK1184" s="1582"/>
      <c r="HGL1184" s="1582"/>
      <c r="HGM1184" s="1582"/>
      <c r="HGN1184" s="1582"/>
      <c r="HGO1184" s="1582"/>
      <c r="HGP1184" s="1582"/>
      <c r="HGQ1184" s="1582"/>
      <c r="HGR1184" s="1582"/>
      <c r="HGS1184" s="1582"/>
      <c r="HGT1184" s="1582"/>
      <c r="HGU1184" s="1582"/>
      <c r="HGV1184" s="1582"/>
      <c r="HGW1184" s="1582"/>
      <c r="HGX1184" s="1582"/>
      <c r="HGY1184" s="1582"/>
      <c r="HGZ1184" s="1582"/>
      <c r="HHA1184" s="1582"/>
      <c r="HHB1184" s="1582"/>
      <c r="HHC1184" s="1582"/>
      <c r="HHD1184" s="1582"/>
      <c r="HHE1184" s="1582"/>
      <c r="HHF1184" s="1582"/>
      <c r="HHG1184" s="1582"/>
      <c r="HHH1184" s="1582"/>
      <c r="HHI1184" s="1582"/>
      <c r="HHJ1184" s="1582"/>
      <c r="HHK1184" s="1582"/>
      <c r="HHL1184" s="1582"/>
      <c r="HHM1184" s="1582"/>
      <c r="HHN1184" s="1582"/>
      <c r="HHO1184" s="1582"/>
      <c r="HHP1184" s="1582"/>
      <c r="HHQ1184" s="1582"/>
      <c r="HHR1184" s="1582"/>
      <c r="HHS1184" s="1582"/>
      <c r="HHT1184" s="1582"/>
      <c r="HHU1184" s="1582"/>
      <c r="HHV1184" s="1582"/>
      <c r="HHW1184" s="1582"/>
      <c r="HHX1184" s="1582"/>
      <c r="HHY1184" s="1582"/>
      <c r="HHZ1184" s="1582"/>
      <c r="HIA1184" s="1582"/>
      <c r="HIB1184" s="1582"/>
      <c r="HIC1184" s="1582"/>
      <c r="HID1184" s="1582"/>
      <c r="HIE1184" s="1582"/>
      <c r="HIF1184" s="1582"/>
      <c r="HIG1184" s="1582"/>
      <c r="HIH1184" s="1582"/>
      <c r="HII1184" s="1582"/>
      <c r="HIJ1184" s="1582"/>
      <c r="HIK1184" s="1582"/>
      <c r="HIL1184" s="1582"/>
      <c r="HIM1184" s="1582"/>
      <c r="HIN1184" s="1582"/>
      <c r="HIO1184" s="1582"/>
      <c r="HIP1184" s="1582"/>
      <c r="HIQ1184" s="1582"/>
      <c r="HIR1184" s="1582"/>
      <c r="HIS1184" s="1582"/>
      <c r="HIT1184" s="1582"/>
      <c r="HIU1184" s="1582"/>
      <c r="HIV1184" s="1582"/>
      <c r="HIW1184" s="1582"/>
      <c r="HIX1184" s="1582"/>
      <c r="HIY1184" s="1582"/>
      <c r="HIZ1184" s="1582"/>
      <c r="HJA1184" s="1582"/>
      <c r="HJB1184" s="1582"/>
      <c r="HJC1184" s="1582"/>
      <c r="HJD1184" s="1582"/>
      <c r="HJE1184" s="1582"/>
      <c r="HJF1184" s="1582"/>
      <c r="HJG1184" s="1582"/>
      <c r="HJH1184" s="1582"/>
      <c r="HJI1184" s="1582"/>
      <c r="HJJ1184" s="1582"/>
      <c r="HJK1184" s="1582"/>
      <c r="HJL1184" s="1582"/>
      <c r="HJM1184" s="1582"/>
      <c r="HJN1184" s="1582"/>
      <c r="HJO1184" s="1582"/>
      <c r="HJP1184" s="1582"/>
      <c r="HJQ1184" s="1582"/>
      <c r="HJR1184" s="1582"/>
      <c r="HJS1184" s="1582"/>
      <c r="HJT1184" s="1582"/>
      <c r="HJU1184" s="1582"/>
      <c r="HJV1184" s="1582"/>
      <c r="HJW1184" s="1582"/>
      <c r="HJX1184" s="1582"/>
      <c r="HJY1184" s="1582"/>
      <c r="HJZ1184" s="1582"/>
      <c r="HKA1184" s="1582"/>
      <c r="HKB1184" s="1582"/>
      <c r="HKC1184" s="1582"/>
      <c r="HKD1184" s="1582"/>
      <c r="HKE1184" s="1582"/>
      <c r="HKF1184" s="1582"/>
      <c r="HKG1184" s="1582"/>
      <c r="HKH1184" s="1582"/>
      <c r="HKI1184" s="1582"/>
      <c r="HKJ1184" s="1582"/>
      <c r="HKK1184" s="1582"/>
      <c r="HKL1184" s="1582"/>
      <c r="HKM1184" s="1582"/>
      <c r="HKN1184" s="1582"/>
      <c r="HKO1184" s="1582"/>
      <c r="HKP1184" s="1582"/>
      <c r="HKQ1184" s="1582"/>
      <c r="HKR1184" s="1582"/>
      <c r="HKS1184" s="1582"/>
      <c r="HKT1184" s="1582"/>
      <c r="HKU1184" s="1582"/>
      <c r="HKV1184" s="1582"/>
      <c r="HKW1184" s="1582"/>
      <c r="HKX1184" s="1582"/>
      <c r="HKY1184" s="1582"/>
      <c r="HKZ1184" s="1582"/>
      <c r="HLA1184" s="1582"/>
      <c r="HLB1184" s="1582"/>
      <c r="HLC1184" s="1582"/>
      <c r="HLD1184" s="1582"/>
      <c r="HLE1184" s="1582"/>
      <c r="HLF1184" s="1582"/>
      <c r="HLG1184" s="1582"/>
      <c r="HLH1184" s="1582"/>
      <c r="HLI1184" s="1582"/>
      <c r="HLJ1184" s="1582"/>
      <c r="HLK1184" s="1582"/>
      <c r="HLL1184" s="1582"/>
      <c r="HLM1184" s="1582"/>
      <c r="HLN1184" s="1582"/>
      <c r="HLO1184" s="1582"/>
      <c r="HLP1184" s="1582"/>
      <c r="HLQ1184" s="1582"/>
      <c r="HLR1184" s="1582"/>
      <c r="HLS1184" s="1582"/>
      <c r="HLT1184" s="1582"/>
      <c r="HLU1184" s="1582"/>
      <c r="HLV1184" s="1582"/>
      <c r="HLW1184" s="1582"/>
      <c r="HLX1184" s="1582"/>
      <c r="HLY1184" s="1582"/>
      <c r="HLZ1184" s="1582"/>
      <c r="HMA1184" s="1582"/>
      <c r="HMB1184" s="1582"/>
      <c r="HMC1184" s="1582"/>
      <c r="HMD1184" s="1582"/>
      <c r="HME1184" s="1582"/>
      <c r="HMF1184" s="1582"/>
      <c r="HMG1184" s="1582"/>
      <c r="HMH1184" s="1582"/>
      <c r="HMI1184" s="1582"/>
      <c r="HMJ1184" s="1582"/>
      <c r="HMK1184" s="1582"/>
      <c r="HML1184" s="1582"/>
      <c r="HMM1184" s="1582"/>
      <c r="HMN1184" s="1582"/>
      <c r="HMO1184" s="1582"/>
      <c r="HMP1184" s="1582"/>
      <c r="HMQ1184" s="1582"/>
      <c r="HMR1184" s="1582"/>
      <c r="HMS1184" s="1582"/>
      <c r="HMT1184" s="1582"/>
      <c r="HMU1184" s="1582"/>
      <c r="HMV1184" s="1582"/>
      <c r="HMW1184" s="1582"/>
      <c r="HMX1184" s="1582"/>
      <c r="HMY1184" s="1582"/>
      <c r="HMZ1184" s="1582"/>
      <c r="HNA1184" s="1582"/>
      <c r="HNB1184" s="1582"/>
      <c r="HNC1184" s="1582"/>
      <c r="HND1184" s="1582"/>
      <c r="HNE1184" s="1582"/>
      <c r="HNF1184" s="1582"/>
      <c r="HNG1184" s="1582"/>
      <c r="HNH1184" s="1582"/>
      <c r="HNI1184" s="1582"/>
      <c r="HNJ1184" s="1582"/>
      <c r="HNK1184" s="1582"/>
      <c r="HNL1184" s="1582"/>
      <c r="HNM1184" s="1582"/>
      <c r="HNN1184" s="1582"/>
      <c r="HNO1184" s="1582"/>
      <c r="HNP1184" s="1582"/>
      <c r="HNQ1184" s="1582"/>
      <c r="HNR1184" s="1582"/>
      <c r="HNS1184" s="1582"/>
      <c r="HNT1184" s="1582"/>
      <c r="HNU1184" s="1582"/>
      <c r="HNV1184" s="1582"/>
      <c r="HNW1184" s="1582"/>
      <c r="HNX1184" s="1582"/>
      <c r="HNY1184" s="1582"/>
      <c r="HNZ1184" s="1582"/>
      <c r="HOA1184" s="1582"/>
      <c r="HOB1184" s="1582"/>
      <c r="HOC1184" s="1582"/>
      <c r="HOD1184" s="1582"/>
      <c r="HOE1184" s="1582"/>
      <c r="HOF1184" s="1582"/>
      <c r="HOG1184" s="1582"/>
      <c r="HOH1184" s="1582"/>
      <c r="HOI1184" s="1582"/>
      <c r="HOJ1184" s="1582"/>
      <c r="HOK1184" s="1582"/>
      <c r="HOL1184" s="1582"/>
      <c r="HOM1184" s="1582"/>
      <c r="HON1184" s="1582"/>
      <c r="HOO1184" s="1582"/>
      <c r="HOP1184" s="1582"/>
      <c r="HOQ1184" s="1582"/>
      <c r="HOR1184" s="1582"/>
      <c r="HOS1184" s="1582"/>
      <c r="HOT1184" s="1582"/>
      <c r="HOU1184" s="1582"/>
      <c r="HOV1184" s="1582"/>
      <c r="HOW1184" s="1582"/>
      <c r="HOX1184" s="1582"/>
      <c r="HOY1184" s="1582"/>
      <c r="HOZ1184" s="1582"/>
      <c r="HPA1184" s="1582"/>
      <c r="HPB1184" s="1582"/>
      <c r="HPC1184" s="1582"/>
      <c r="HPD1184" s="1582"/>
      <c r="HPE1184" s="1582"/>
      <c r="HPF1184" s="1582"/>
      <c r="HPG1184" s="1582"/>
      <c r="HPH1184" s="1582"/>
      <c r="HPI1184" s="1582"/>
      <c r="HPJ1184" s="1582"/>
      <c r="HPK1184" s="1582"/>
      <c r="HPL1184" s="1582"/>
      <c r="HPM1184" s="1582"/>
      <c r="HPN1184" s="1582"/>
      <c r="HPO1184" s="1582"/>
      <c r="HPP1184" s="1582"/>
      <c r="HPQ1184" s="1582"/>
      <c r="HPR1184" s="1582"/>
      <c r="HPS1184" s="1582"/>
      <c r="HPT1184" s="1582"/>
      <c r="HPU1184" s="1582"/>
      <c r="HPV1184" s="1582"/>
      <c r="HPW1184" s="1582"/>
      <c r="HPX1184" s="1582"/>
      <c r="HPY1184" s="1582"/>
      <c r="HPZ1184" s="1582"/>
      <c r="HQA1184" s="1582"/>
      <c r="HQB1184" s="1582"/>
      <c r="HQC1184" s="1582"/>
      <c r="HQD1184" s="1582"/>
      <c r="HQE1184" s="1582"/>
      <c r="HQF1184" s="1582"/>
      <c r="HQG1184" s="1582"/>
      <c r="HQH1184" s="1582"/>
      <c r="HQI1184" s="1582"/>
      <c r="HQJ1184" s="1582"/>
      <c r="HQK1184" s="1582"/>
      <c r="HQL1184" s="1582"/>
      <c r="HQM1184" s="1582"/>
      <c r="HQN1184" s="1582"/>
      <c r="HQO1184" s="1582"/>
      <c r="HQP1184" s="1582"/>
      <c r="HQQ1184" s="1582"/>
      <c r="HQR1184" s="1582"/>
      <c r="HQS1184" s="1582"/>
      <c r="HQT1184" s="1582"/>
      <c r="HQU1184" s="1582"/>
      <c r="HQV1184" s="1582"/>
      <c r="HQW1184" s="1582"/>
      <c r="HQX1184" s="1582"/>
      <c r="HQY1184" s="1582"/>
      <c r="HQZ1184" s="1582"/>
      <c r="HRA1184" s="1582"/>
      <c r="HRB1184" s="1582"/>
      <c r="HRC1184" s="1582"/>
      <c r="HRD1184" s="1582"/>
      <c r="HRE1184" s="1582"/>
      <c r="HRF1184" s="1582"/>
      <c r="HRG1184" s="1582"/>
      <c r="HRH1184" s="1582"/>
      <c r="HRI1184" s="1582"/>
      <c r="HRJ1184" s="1582"/>
      <c r="HRK1184" s="1582"/>
      <c r="HRL1184" s="1582"/>
      <c r="HRM1184" s="1582"/>
      <c r="HRN1184" s="1582"/>
      <c r="HRO1184" s="1582"/>
      <c r="HRP1184" s="1582"/>
      <c r="HRQ1184" s="1582"/>
      <c r="HRR1184" s="1582"/>
      <c r="HRS1184" s="1582"/>
      <c r="HRT1184" s="1582"/>
      <c r="HRU1184" s="1582"/>
      <c r="HRV1184" s="1582"/>
      <c r="HRW1184" s="1582"/>
      <c r="HRX1184" s="1582"/>
      <c r="HRY1184" s="1582"/>
      <c r="HRZ1184" s="1582"/>
      <c r="HSA1184" s="1582"/>
      <c r="HSB1184" s="1582"/>
      <c r="HSC1184" s="1582"/>
      <c r="HSD1184" s="1582"/>
      <c r="HSE1184" s="1582"/>
      <c r="HSF1184" s="1582"/>
      <c r="HSG1184" s="1582"/>
      <c r="HSH1184" s="1582"/>
      <c r="HSI1184" s="1582"/>
      <c r="HSJ1184" s="1582"/>
      <c r="HSK1184" s="1582"/>
      <c r="HSL1184" s="1582"/>
      <c r="HSM1184" s="1582"/>
      <c r="HSN1184" s="1582"/>
      <c r="HSO1184" s="1582"/>
      <c r="HSP1184" s="1582"/>
      <c r="HSQ1184" s="1582"/>
      <c r="HSR1184" s="1582"/>
      <c r="HSS1184" s="1582"/>
      <c r="HST1184" s="1582"/>
      <c r="HSU1184" s="1582"/>
      <c r="HSV1184" s="1582"/>
      <c r="HSW1184" s="1582"/>
      <c r="HSX1184" s="1582"/>
      <c r="HSY1184" s="1582"/>
      <c r="HSZ1184" s="1582"/>
      <c r="HTA1184" s="1582"/>
      <c r="HTB1184" s="1582"/>
      <c r="HTC1184" s="1582"/>
      <c r="HTD1184" s="1582"/>
      <c r="HTE1184" s="1582"/>
      <c r="HTF1184" s="1582"/>
      <c r="HTG1184" s="1582"/>
      <c r="HTH1184" s="1582"/>
      <c r="HTI1184" s="1582"/>
      <c r="HTJ1184" s="1582"/>
      <c r="HTK1184" s="1582"/>
      <c r="HTL1184" s="1582"/>
      <c r="HTM1184" s="1582"/>
      <c r="HTN1184" s="1582"/>
      <c r="HTO1184" s="1582"/>
      <c r="HTP1184" s="1582"/>
      <c r="HTQ1184" s="1582"/>
      <c r="HTR1184" s="1582"/>
      <c r="HTS1184" s="1582"/>
      <c r="HTT1184" s="1582"/>
      <c r="HTU1184" s="1582"/>
      <c r="HTV1184" s="1582"/>
      <c r="HTW1184" s="1582"/>
      <c r="HTX1184" s="1582"/>
      <c r="HTY1184" s="1582"/>
      <c r="HTZ1184" s="1582"/>
      <c r="HUA1184" s="1582"/>
      <c r="HUB1184" s="1582"/>
      <c r="HUC1184" s="1582"/>
      <c r="HUD1184" s="1582"/>
      <c r="HUE1184" s="1582"/>
      <c r="HUF1184" s="1582"/>
      <c r="HUG1184" s="1582"/>
      <c r="HUH1184" s="1582"/>
      <c r="HUI1184" s="1582"/>
      <c r="HUJ1184" s="1582"/>
      <c r="HUK1184" s="1582"/>
      <c r="HUL1184" s="1582"/>
      <c r="HUM1184" s="1582"/>
      <c r="HUN1184" s="1582"/>
      <c r="HUO1184" s="1582"/>
      <c r="HUP1184" s="1582"/>
      <c r="HUQ1184" s="1582"/>
      <c r="HUR1184" s="1582"/>
      <c r="HUS1184" s="1582"/>
      <c r="HUT1184" s="1582"/>
      <c r="HUU1184" s="1582"/>
      <c r="HUV1184" s="1582"/>
      <c r="HUW1184" s="1582"/>
      <c r="HUX1184" s="1582"/>
      <c r="HUY1184" s="1582"/>
      <c r="HUZ1184" s="1582"/>
      <c r="HVA1184" s="1582"/>
      <c r="HVB1184" s="1582"/>
      <c r="HVC1184" s="1582"/>
      <c r="HVD1184" s="1582"/>
      <c r="HVE1184" s="1582"/>
      <c r="HVF1184" s="1582"/>
      <c r="HVG1184" s="1582"/>
      <c r="HVH1184" s="1582"/>
      <c r="HVI1184" s="1582"/>
      <c r="HVJ1184" s="1582"/>
      <c r="HVK1184" s="1582"/>
      <c r="HVL1184" s="1582"/>
      <c r="HVM1184" s="1582"/>
      <c r="HVN1184" s="1582"/>
      <c r="HVO1184" s="1582"/>
      <c r="HVP1184" s="1582"/>
      <c r="HVQ1184" s="1582"/>
      <c r="HVR1184" s="1582"/>
      <c r="HVS1184" s="1582"/>
      <c r="HVT1184" s="1582"/>
      <c r="HVU1184" s="1582"/>
      <c r="HVV1184" s="1582"/>
      <c r="HVW1184" s="1582"/>
      <c r="HVX1184" s="1582"/>
      <c r="HVY1184" s="1582"/>
      <c r="HVZ1184" s="1582"/>
      <c r="HWA1184" s="1582"/>
      <c r="HWB1184" s="1582"/>
      <c r="HWC1184" s="1582"/>
      <c r="HWD1184" s="1582"/>
      <c r="HWE1184" s="1582"/>
      <c r="HWF1184" s="1582"/>
      <c r="HWG1184" s="1582"/>
      <c r="HWH1184" s="1582"/>
      <c r="HWI1184" s="1582"/>
      <c r="HWJ1184" s="1582"/>
      <c r="HWK1184" s="1582"/>
      <c r="HWL1184" s="1582"/>
      <c r="HWM1184" s="1582"/>
      <c r="HWN1184" s="1582"/>
      <c r="HWO1184" s="1582"/>
      <c r="HWP1184" s="1582"/>
      <c r="HWQ1184" s="1582"/>
      <c r="HWR1184" s="1582"/>
      <c r="HWS1184" s="1582"/>
      <c r="HWT1184" s="1582"/>
      <c r="HWU1184" s="1582"/>
      <c r="HWV1184" s="1582"/>
      <c r="HWW1184" s="1582"/>
      <c r="HWX1184" s="1582"/>
      <c r="HWY1184" s="1582"/>
      <c r="HWZ1184" s="1582"/>
      <c r="HXA1184" s="1582"/>
      <c r="HXB1184" s="1582"/>
      <c r="HXC1184" s="1582"/>
      <c r="HXD1184" s="1582"/>
      <c r="HXE1184" s="1582"/>
      <c r="HXF1184" s="1582"/>
      <c r="HXG1184" s="1582"/>
      <c r="HXH1184" s="1582"/>
      <c r="HXI1184" s="1582"/>
      <c r="HXJ1184" s="1582"/>
      <c r="HXK1184" s="1582"/>
      <c r="HXL1184" s="1582"/>
      <c r="HXM1184" s="1582"/>
      <c r="HXN1184" s="1582"/>
      <c r="HXO1184" s="1582"/>
      <c r="HXP1184" s="1582"/>
      <c r="HXQ1184" s="1582"/>
      <c r="HXR1184" s="1582"/>
      <c r="HXS1184" s="1582"/>
      <c r="HXT1184" s="1582"/>
      <c r="HXU1184" s="1582"/>
      <c r="HXV1184" s="1582"/>
      <c r="HXW1184" s="1582"/>
      <c r="HXX1184" s="1582"/>
      <c r="HXY1184" s="1582"/>
      <c r="HXZ1184" s="1582"/>
      <c r="HYA1184" s="1582"/>
      <c r="HYB1184" s="1582"/>
      <c r="HYC1184" s="1582"/>
      <c r="HYD1184" s="1582"/>
      <c r="HYE1184" s="1582"/>
      <c r="HYF1184" s="1582"/>
      <c r="HYG1184" s="1582"/>
      <c r="HYH1184" s="1582"/>
      <c r="HYI1184" s="1582"/>
      <c r="HYJ1184" s="1582"/>
      <c r="HYK1184" s="1582"/>
      <c r="HYL1184" s="1582"/>
      <c r="HYM1184" s="1582"/>
      <c r="HYN1184" s="1582"/>
      <c r="HYO1184" s="1582"/>
      <c r="HYP1184" s="1582"/>
      <c r="HYQ1184" s="1582"/>
      <c r="HYR1184" s="1582"/>
      <c r="HYS1184" s="1582"/>
      <c r="HYT1184" s="1582"/>
      <c r="HYU1184" s="1582"/>
      <c r="HYV1184" s="1582"/>
      <c r="HYW1184" s="1582"/>
      <c r="HYX1184" s="1582"/>
      <c r="HYY1184" s="1582"/>
      <c r="HYZ1184" s="1582"/>
      <c r="HZA1184" s="1582"/>
      <c r="HZB1184" s="1582"/>
      <c r="HZC1184" s="1582"/>
      <c r="HZD1184" s="1582"/>
      <c r="HZE1184" s="1582"/>
      <c r="HZF1184" s="1582"/>
      <c r="HZG1184" s="1582"/>
      <c r="HZH1184" s="1582"/>
      <c r="HZI1184" s="1582"/>
      <c r="HZJ1184" s="1582"/>
      <c r="HZK1184" s="1582"/>
      <c r="HZL1184" s="1582"/>
      <c r="HZM1184" s="1582"/>
      <c r="HZN1184" s="1582"/>
      <c r="HZO1184" s="1582"/>
      <c r="HZP1184" s="1582"/>
      <c r="HZQ1184" s="1582"/>
      <c r="HZR1184" s="1582"/>
      <c r="HZS1184" s="1582"/>
      <c r="HZT1184" s="1582"/>
      <c r="HZU1184" s="1582"/>
      <c r="HZV1184" s="1582"/>
      <c r="HZW1184" s="1582"/>
      <c r="HZX1184" s="1582"/>
      <c r="HZY1184" s="1582"/>
      <c r="HZZ1184" s="1582"/>
      <c r="IAA1184" s="1582"/>
      <c r="IAB1184" s="1582"/>
      <c r="IAC1184" s="1582"/>
      <c r="IAD1184" s="1582"/>
      <c r="IAE1184" s="1582"/>
      <c r="IAF1184" s="1582"/>
      <c r="IAG1184" s="1582"/>
      <c r="IAH1184" s="1582"/>
      <c r="IAI1184" s="1582"/>
      <c r="IAJ1184" s="1582"/>
      <c r="IAK1184" s="1582"/>
      <c r="IAL1184" s="1582"/>
      <c r="IAM1184" s="1582"/>
      <c r="IAN1184" s="1582"/>
      <c r="IAO1184" s="1582"/>
      <c r="IAP1184" s="1582"/>
      <c r="IAQ1184" s="1582"/>
      <c r="IAR1184" s="1582"/>
      <c r="IAS1184" s="1582"/>
      <c r="IAT1184" s="1582"/>
      <c r="IAU1184" s="1582"/>
      <c r="IAV1184" s="1582"/>
      <c r="IAW1184" s="1582"/>
      <c r="IAX1184" s="1582"/>
      <c r="IAY1184" s="1582"/>
      <c r="IAZ1184" s="1582"/>
      <c r="IBA1184" s="1582"/>
      <c r="IBB1184" s="1582"/>
      <c r="IBC1184" s="1582"/>
      <c r="IBD1184" s="1582"/>
      <c r="IBE1184" s="1582"/>
      <c r="IBF1184" s="1582"/>
      <c r="IBG1184" s="1582"/>
      <c r="IBH1184" s="1582"/>
      <c r="IBI1184" s="1582"/>
      <c r="IBJ1184" s="1582"/>
      <c r="IBK1184" s="1582"/>
      <c r="IBL1184" s="1582"/>
      <c r="IBM1184" s="1582"/>
      <c r="IBN1184" s="1582"/>
      <c r="IBO1184" s="1582"/>
      <c r="IBP1184" s="1582"/>
      <c r="IBQ1184" s="1582"/>
      <c r="IBR1184" s="1582"/>
      <c r="IBS1184" s="1582"/>
      <c r="IBT1184" s="1582"/>
      <c r="IBU1184" s="1582"/>
      <c r="IBV1184" s="1582"/>
      <c r="IBW1184" s="1582"/>
      <c r="IBX1184" s="1582"/>
      <c r="IBY1184" s="1582"/>
      <c r="IBZ1184" s="1582"/>
      <c r="ICA1184" s="1582"/>
      <c r="ICB1184" s="1582"/>
      <c r="ICC1184" s="1582"/>
      <c r="ICD1184" s="1582"/>
      <c r="ICE1184" s="1582"/>
      <c r="ICF1184" s="1582"/>
      <c r="ICG1184" s="1582"/>
      <c r="ICH1184" s="1582"/>
      <c r="ICI1184" s="1582"/>
      <c r="ICJ1184" s="1582"/>
      <c r="ICK1184" s="1582"/>
      <c r="ICL1184" s="1582"/>
      <c r="ICM1184" s="1582"/>
      <c r="ICN1184" s="1582"/>
      <c r="ICO1184" s="1582"/>
      <c r="ICP1184" s="1582"/>
      <c r="ICQ1184" s="1582"/>
      <c r="ICR1184" s="1582"/>
      <c r="ICS1184" s="1582"/>
      <c r="ICT1184" s="1582"/>
      <c r="ICU1184" s="1582"/>
      <c r="ICV1184" s="1582"/>
      <c r="ICW1184" s="1582"/>
      <c r="ICX1184" s="1582"/>
      <c r="ICY1184" s="1582"/>
      <c r="ICZ1184" s="1582"/>
      <c r="IDA1184" s="1582"/>
      <c r="IDB1184" s="1582"/>
      <c r="IDC1184" s="1582"/>
      <c r="IDD1184" s="1582"/>
      <c r="IDE1184" s="1582"/>
      <c r="IDF1184" s="1582"/>
      <c r="IDG1184" s="1582"/>
      <c r="IDH1184" s="1582"/>
      <c r="IDI1184" s="1582"/>
      <c r="IDJ1184" s="1582"/>
      <c r="IDK1184" s="1582"/>
      <c r="IDL1184" s="1582"/>
      <c r="IDM1184" s="1582"/>
      <c r="IDN1184" s="1582"/>
      <c r="IDO1184" s="1582"/>
      <c r="IDP1184" s="1582"/>
      <c r="IDQ1184" s="1582"/>
      <c r="IDR1184" s="1582"/>
      <c r="IDS1184" s="1582"/>
      <c r="IDT1184" s="1582"/>
      <c r="IDU1184" s="1582"/>
      <c r="IDV1184" s="1582"/>
      <c r="IDW1184" s="1582"/>
      <c r="IDX1184" s="1582"/>
      <c r="IDY1184" s="1582"/>
      <c r="IDZ1184" s="1582"/>
      <c r="IEA1184" s="1582"/>
      <c r="IEB1184" s="1582"/>
      <c r="IEC1184" s="1582"/>
      <c r="IED1184" s="1582"/>
      <c r="IEE1184" s="1582"/>
      <c r="IEF1184" s="1582"/>
      <c r="IEG1184" s="1582"/>
      <c r="IEH1184" s="1582"/>
      <c r="IEI1184" s="1582"/>
      <c r="IEJ1184" s="1582"/>
      <c r="IEK1184" s="1582"/>
      <c r="IEL1184" s="1582"/>
      <c r="IEM1184" s="1582"/>
      <c r="IEN1184" s="1582"/>
      <c r="IEO1184" s="1582"/>
      <c r="IEP1184" s="1582"/>
      <c r="IEQ1184" s="1582"/>
      <c r="IER1184" s="1582"/>
      <c r="IES1184" s="1582"/>
      <c r="IET1184" s="1582"/>
      <c r="IEU1184" s="1582"/>
      <c r="IEV1184" s="1582"/>
      <c r="IEW1184" s="1582"/>
      <c r="IEX1184" s="1582"/>
      <c r="IEY1184" s="1582"/>
      <c r="IEZ1184" s="1582"/>
      <c r="IFA1184" s="1582"/>
      <c r="IFB1184" s="1582"/>
      <c r="IFC1184" s="1582"/>
      <c r="IFD1184" s="1582"/>
      <c r="IFE1184" s="1582"/>
      <c r="IFF1184" s="1582"/>
      <c r="IFG1184" s="1582"/>
      <c r="IFH1184" s="1582"/>
      <c r="IFI1184" s="1582"/>
      <c r="IFJ1184" s="1582"/>
      <c r="IFK1184" s="1582"/>
      <c r="IFL1184" s="1582"/>
      <c r="IFM1184" s="1582"/>
      <c r="IFN1184" s="1582"/>
      <c r="IFO1184" s="1582"/>
      <c r="IFP1184" s="1582"/>
      <c r="IFQ1184" s="1582"/>
      <c r="IFR1184" s="1582"/>
      <c r="IFS1184" s="1582"/>
      <c r="IFT1184" s="1582"/>
      <c r="IFU1184" s="1582"/>
      <c r="IFV1184" s="1582"/>
      <c r="IFW1184" s="1582"/>
      <c r="IFX1184" s="1582"/>
      <c r="IFY1184" s="1582"/>
      <c r="IFZ1184" s="1582"/>
      <c r="IGA1184" s="1582"/>
      <c r="IGB1184" s="1582"/>
      <c r="IGC1184" s="1582"/>
      <c r="IGD1184" s="1582"/>
      <c r="IGE1184" s="1582"/>
      <c r="IGF1184" s="1582"/>
      <c r="IGG1184" s="1582"/>
      <c r="IGH1184" s="1582"/>
      <c r="IGI1184" s="1582"/>
      <c r="IGJ1184" s="1582"/>
      <c r="IGK1184" s="1582"/>
      <c r="IGL1184" s="1582"/>
      <c r="IGM1184" s="1582"/>
      <c r="IGN1184" s="1582"/>
      <c r="IGO1184" s="1582"/>
      <c r="IGP1184" s="1582"/>
      <c r="IGQ1184" s="1582"/>
      <c r="IGR1184" s="1582"/>
      <c r="IGS1184" s="1582"/>
      <c r="IGT1184" s="1582"/>
      <c r="IGU1184" s="1582"/>
      <c r="IGV1184" s="1582"/>
      <c r="IGW1184" s="1582"/>
      <c r="IGX1184" s="1582"/>
      <c r="IGY1184" s="1582"/>
      <c r="IGZ1184" s="1582"/>
      <c r="IHA1184" s="1582"/>
      <c r="IHB1184" s="1582"/>
      <c r="IHC1184" s="1582"/>
      <c r="IHD1184" s="1582"/>
      <c r="IHE1184" s="1582"/>
      <c r="IHF1184" s="1582"/>
      <c r="IHG1184" s="1582"/>
      <c r="IHH1184" s="1582"/>
      <c r="IHI1184" s="1582"/>
      <c r="IHJ1184" s="1582"/>
      <c r="IHK1184" s="1582"/>
      <c r="IHL1184" s="1582"/>
      <c r="IHM1184" s="1582"/>
      <c r="IHN1184" s="1582"/>
      <c r="IHO1184" s="1582"/>
      <c r="IHP1184" s="1582"/>
      <c r="IHQ1184" s="1582"/>
      <c r="IHR1184" s="1582"/>
      <c r="IHS1184" s="1582"/>
      <c r="IHT1184" s="1582"/>
      <c r="IHU1184" s="1582"/>
      <c r="IHV1184" s="1582"/>
      <c r="IHW1184" s="1582"/>
      <c r="IHX1184" s="1582"/>
      <c r="IHY1184" s="1582"/>
      <c r="IHZ1184" s="1582"/>
      <c r="IIA1184" s="1582"/>
      <c r="IIB1184" s="1582"/>
      <c r="IIC1184" s="1582"/>
      <c r="IID1184" s="1582"/>
      <c r="IIE1184" s="1582"/>
      <c r="IIF1184" s="1582"/>
      <c r="IIG1184" s="1582"/>
      <c r="IIH1184" s="1582"/>
      <c r="III1184" s="1582"/>
      <c r="IIJ1184" s="1582"/>
      <c r="IIK1184" s="1582"/>
      <c r="IIL1184" s="1582"/>
      <c r="IIM1184" s="1582"/>
      <c r="IIN1184" s="1582"/>
      <c r="IIO1184" s="1582"/>
      <c r="IIP1184" s="1582"/>
      <c r="IIQ1184" s="1582"/>
      <c r="IIR1184" s="1582"/>
      <c r="IIS1184" s="1582"/>
      <c r="IIT1184" s="1582"/>
      <c r="IIU1184" s="1582"/>
      <c r="IIV1184" s="1582"/>
      <c r="IIW1184" s="1582"/>
      <c r="IIX1184" s="1582"/>
      <c r="IIY1184" s="1582"/>
      <c r="IIZ1184" s="1582"/>
      <c r="IJA1184" s="1582"/>
      <c r="IJB1184" s="1582"/>
      <c r="IJC1184" s="1582"/>
      <c r="IJD1184" s="1582"/>
      <c r="IJE1184" s="1582"/>
      <c r="IJF1184" s="1582"/>
      <c r="IJG1184" s="1582"/>
      <c r="IJH1184" s="1582"/>
      <c r="IJI1184" s="1582"/>
      <c r="IJJ1184" s="1582"/>
      <c r="IJK1184" s="1582"/>
      <c r="IJL1184" s="1582"/>
      <c r="IJM1184" s="1582"/>
      <c r="IJN1184" s="1582"/>
      <c r="IJO1184" s="1582"/>
      <c r="IJP1184" s="1582"/>
      <c r="IJQ1184" s="1582"/>
      <c r="IJR1184" s="1582"/>
      <c r="IJS1184" s="1582"/>
      <c r="IJT1184" s="1582"/>
      <c r="IJU1184" s="1582"/>
      <c r="IJV1184" s="1582"/>
      <c r="IJW1184" s="1582"/>
      <c r="IJX1184" s="1582"/>
      <c r="IJY1184" s="1582"/>
      <c r="IJZ1184" s="1582"/>
      <c r="IKA1184" s="1582"/>
      <c r="IKB1184" s="1582"/>
      <c r="IKC1184" s="1582"/>
      <c r="IKD1184" s="1582"/>
      <c r="IKE1184" s="1582"/>
      <c r="IKF1184" s="1582"/>
      <c r="IKG1184" s="1582"/>
      <c r="IKH1184" s="1582"/>
      <c r="IKI1184" s="1582"/>
      <c r="IKJ1184" s="1582"/>
      <c r="IKK1184" s="1582"/>
      <c r="IKL1184" s="1582"/>
      <c r="IKM1184" s="1582"/>
      <c r="IKN1184" s="1582"/>
      <c r="IKO1184" s="1582"/>
      <c r="IKP1184" s="1582"/>
      <c r="IKQ1184" s="1582"/>
      <c r="IKR1184" s="1582"/>
      <c r="IKS1184" s="1582"/>
      <c r="IKT1184" s="1582"/>
      <c r="IKU1184" s="1582"/>
      <c r="IKV1184" s="1582"/>
      <c r="IKW1184" s="1582"/>
      <c r="IKX1184" s="1582"/>
      <c r="IKY1184" s="1582"/>
      <c r="IKZ1184" s="1582"/>
      <c r="ILA1184" s="1582"/>
      <c r="ILB1184" s="1582"/>
      <c r="ILC1184" s="1582"/>
      <c r="ILD1184" s="1582"/>
      <c r="ILE1184" s="1582"/>
      <c r="ILF1184" s="1582"/>
      <c r="ILG1184" s="1582"/>
      <c r="ILH1184" s="1582"/>
      <c r="ILI1184" s="1582"/>
      <c r="ILJ1184" s="1582"/>
      <c r="ILK1184" s="1582"/>
      <c r="ILL1184" s="1582"/>
      <c r="ILM1184" s="1582"/>
      <c r="ILN1184" s="1582"/>
      <c r="ILO1184" s="1582"/>
      <c r="ILP1184" s="1582"/>
      <c r="ILQ1184" s="1582"/>
      <c r="ILR1184" s="1582"/>
      <c r="ILS1184" s="1582"/>
      <c r="ILT1184" s="1582"/>
      <c r="ILU1184" s="1582"/>
      <c r="ILV1184" s="1582"/>
      <c r="ILW1184" s="1582"/>
      <c r="ILX1184" s="1582"/>
      <c r="ILY1184" s="1582"/>
      <c r="ILZ1184" s="1582"/>
      <c r="IMA1184" s="1582"/>
      <c r="IMB1184" s="1582"/>
      <c r="IMC1184" s="1582"/>
      <c r="IMD1184" s="1582"/>
      <c r="IME1184" s="1582"/>
      <c r="IMF1184" s="1582"/>
      <c r="IMG1184" s="1582"/>
      <c r="IMH1184" s="1582"/>
      <c r="IMI1184" s="1582"/>
      <c r="IMJ1184" s="1582"/>
      <c r="IMK1184" s="1582"/>
      <c r="IML1184" s="1582"/>
      <c r="IMM1184" s="1582"/>
      <c r="IMN1184" s="1582"/>
      <c r="IMO1184" s="1582"/>
      <c r="IMP1184" s="1582"/>
      <c r="IMQ1184" s="1582"/>
      <c r="IMR1184" s="1582"/>
      <c r="IMS1184" s="1582"/>
      <c r="IMT1184" s="1582"/>
      <c r="IMU1184" s="1582"/>
      <c r="IMV1184" s="1582"/>
      <c r="IMW1184" s="1582"/>
      <c r="IMX1184" s="1582"/>
      <c r="IMY1184" s="1582"/>
      <c r="IMZ1184" s="1582"/>
      <c r="INA1184" s="1582"/>
      <c r="INB1184" s="1582"/>
      <c r="INC1184" s="1582"/>
      <c r="IND1184" s="1582"/>
      <c r="INE1184" s="1582"/>
      <c r="INF1184" s="1582"/>
      <c r="ING1184" s="1582"/>
      <c r="INH1184" s="1582"/>
      <c r="INI1184" s="1582"/>
      <c r="INJ1184" s="1582"/>
      <c r="INK1184" s="1582"/>
      <c r="INL1184" s="1582"/>
      <c r="INM1184" s="1582"/>
      <c r="INN1184" s="1582"/>
      <c r="INO1184" s="1582"/>
      <c r="INP1184" s="1582"/>
      <c r="INQ1184" s="1582"/>
      <c r="INR1184" s="1582"/>
      <c r="INS1184" s="1582"/>
      <c r="INT1184" s="1582"/>
      <c r="INU1184" s="1582"/>
      <c r="INV1184" s="1582"/>
      <c r="INW1184" s="1582"/>
      <c r="INX1184" s="1582"/>
      <c r="INY1184" s="1582"/>
      <c r="INZ1184" s="1582"/>
      <c r="IOA1184" s="1582"/>
      <c r="IOB1184" s="1582"/>
      <c r="IOC1184" s="1582"/>
      <c r="IOD1184" s="1582"/>
      <c r="IOE1184" s="1582"/>
      <c r="IOF1184" s="1582"/>
      <c r="IOG1184" s="1582"/>
      <c r="IOH1184" s="1582"/>
      <c r="IOI1184" s="1582"/>
      <c r="IOJ1184" s="1582"/>
      <c r="IOK1184" s="1582"/>
      <c r="IOL1184" s="1582"/>
      <c r="IOM1184" s="1582"/>
      <c r="ION1184" s="1582"/>
      <c r="IOO1184" s="1582"/>
      <c r="IOP1184" s="1582"/>
      <c r="IOQ1184" s="1582"/>
      <c r="IOR1184" s="1582"/>
      <c r="IOS1184" s="1582"/>
      <c r="IOT1184" s="1582"/>
      <c r="IOU1184" s="1582"/>
      <c r="IOV1184" s="1582"/>
      <c r="IOW1184" s="1582"/>
      <c r="IOX1184" s="1582"/>
      <c r="IOY1184" s="1582"/>
      <c r="IOZ1184" s="1582"/>
      <c r="IPA1184" s="1582"/>
      <c r="IPB1184" s="1582"/>
      <c r="IPC1184" s="1582"/>
      <c r="IPD1184" s="1582"/>
      <c r="IPE1184" s="1582"/>
      <c r="IPF1184" s="1582"/>
      <c r="IPG1184" s="1582"/>
      <c r="IPH1184" s="1582"/>
      <c r="IPI1184" s="1582"/>
      <c r="IPJ1184" s="1582"/>
      <c r="IPK1184" s="1582"/>
      <c r="IPL1184" s="1582"/>
      <c r="IPM1184" s="1582"/>
      <c r="IPN1184" s="1582"/>
      <c r="IPO1184" s="1582"/>
      <c r="IPP1184" s="1582"/>
      <c r="IPQ1184" s="1582"/>
      <c r="IPR1184" s="1582"/>
      <c r="IPS1184" s="1582"/>
      <c r="IPT1184" s="1582"/>
      <c r="IPU1184" s="1582"/>
      <c r="IPV1184" s="1582"/>
      <c r="IPW1184" s="1582"/>
      <c r="IPX1184" s="1582"/>
      <c r="IPY1184" s="1582"/>
      <c r="IPZ1184" s="1582"/>
      <c r="IQA1184" s="1582"/>
      <c r="IQB1184" s="1582"/>
      <c r="IQC1184" s="1582"/>
      <c r="IQD1184" s="1582"/>
      <c r="IQE1184" s="1582"/>
      <c r="IQF1184" s="1582"/>
      <c r="IQG1184" s="1582"/>
      <c r="IQH1184" s="1582"/>
      <c r="IQI1184" s="1582"/>
      <c r="IQJ1184" s="1582"/>
      <c r="IQK1184" s="1582"/>
      <c r="IQL1184" s="1582"/>
      <c r="IQM1184" s="1582"/>
      <c r="IQN1184" s="1582"/>
      <c r="IQO1184" s="1582"/>
      <c r="IQP1184" s="1582"/>
      <c r="IQQ1184" s="1582"/>
      <c r="IQR1184" s="1582"/>
      <c r="IQS1184" s="1582"/>
      <c r="IQT1184" s="1582"/>
      <c r="IQU1184" s="1582"/>
      <c r="IQV1184" s="1582"/>
      <c r="IQW1184" s="1582"/>
      <c r="IQX1184" s="1582"/>
      <c r="IQY1184" s="1582"/>
      <c r="IQZ1184" s="1582"/>
      <c r="IRA1184" s="1582"/>
      <c r="IRB1184" s="1582"/>
      <c r="IRC1184" s="1582"/>
      <c r="IRD1184" s="1582"/>
      <c r="IRE1184" s="1582"/>
      <c r="IRF1184" s="1582"/>
      <c r="IRG1184" s="1582"/>
      <c r="IRH1184" s="1582"/>
      <c r="IRI1184" s="1582"/>
      <c r="IRJ1184" s="1582"/>
      <c r="IRK1184" s="1582"/>
      <c r="IRL1184" s="1582"/>
      <c r="IRM1184" s="1582"/>
      <c r="IRN1184" s="1582"/>
      <c r="IRO1184" s="1582"/>
      <c r="IRP1184" s="1582"/>
      <c r="IRQ1184" s="1582"/>
      <c r="IRR1184" s="1582"/>
      <c r="IRS1184" s="1582"/>
      <c r="IRT1184" s="1582"/>
      <c r="IRU1184" s="1582"/>
      <c r="IRV1184" s="1582"/>
      <c r="IRW1184" s="1582"/>
      <c r="IRX1184" s="1582"/>
      <c r="IRY1184" s="1582"/>
      <c r="IRZ1184" s="1582"/>
      <c r="ISA1184" s="1582"/>
      <c r="ISB1184" s="1582"/>
      <c r="ISC1184" s="1582"/>
      <c r="ISD1184" s="1582"/>
      <c r="ISE1184" s="1582"/>
      <c r="ISF1184" s="1582"/>
      <c r="ISG1184" s="1582"/>
      <c r="ISH1184" s="1582"/>
      <c r="ISI1184" s="1582"/>
      <c r="ISJ1184" s="1582"/>
      <c r="ISK1184" s="1582"/>
      <c r="ISL1184" s="1582"/>
      <c r="ISM1184" s="1582"/>
      <c r="ISN1184" s="1582"/>
      <c r="ISO1184" s="1582"/>
      <c r="ISP1184" s="1582"/>
      <c r="ISQ1184" s="1582"/>
      <c r="ISR1184" s="1582"/>
      <c r="ISS1184" s="1582"/>
      <c r="IST1184" s="1582"/>
      <c r="ISU1184" s="1582"/>
      <c r="ISV1184" s="1582"/>
      <c r="ISW1184" s="1582"/>
      <c r="ISX1184" s="1582"/>
      <c r="ISY1184" s="1582"/>
      <c r="ISZ1184" s="1582"/>
      <c r="ITA1184" s="1582"/>
      <c r="ITB1184" s="1582"/>
      <c r="ITC1184" s="1582"/>
      <c r="ITD1184" s="1582"/>
      <c r="ITE1184" s="1582"/>
      <c r="ITF1184" s="1582"/>
      <c r="ITG1184" s="1582"/>
      <c r="ITH1184" s="1582"/>
      <c r="ITI1184" s="1582"/>
      <c r="ITJ1184" s="1582"/>
      <c r="ITK1184" s="1582"/>
      <c r="ITL1184" s="1582"/>
      <c r="ITM1184" s="1582"/>
      <c r="ITN1184" s="1582"/>
      <c r="ITO1184" s="1582"/>
      <c r="ITP1184" s="1582"/>
      <c r="ITQ1184" s="1582"/>
      <c r="ITR1184" s="1582"/>
      <c r="ITS1184" s="1582"/>
      <c r="ITT1184" s="1582"/>
      <c r="ITU1184" s="1582"/>
      <c r="ITV1184" s="1582"/>
      <c r="ITW1184" s="1582"/>
      <c r="ITX1184" s="1582"/>
      <c r="ITY1184" s="1582"/>
      <c r="ITZ1184" s="1582"/>
      <c r="IUA1184" s="1582"/>
      <c r="IUB1184" s="1582"/>
      <c r="IUC1184" s="1582"/>
      <c r="IUD1184" s="1582"/>
      <c r="IUE1184" s="1582"/>
      <c r="IUF1184" s="1582"/>
      <c r="IUG1184" s="1582"/>
      <c r="IUH1184" s="1582"/>
      <c r="IUI1184" s="1582"/>
      <c r="IUJ1184" s="1582"/>
      <c r="IUK1184" s="1582"/>
      <c r="IUL1184" s="1582"/>
      <c r="IUM1184" s="1582"/>
      <c r="IUN1184" s="1582"/>
      <c r="IUO1184" s="1582"/>
      <c r="IUP1184" s="1582"/>
      <c r="IUQ1184" s="1582"/>
      <c r="IUR1184" s="1582"/>
      <c r="IUS1184" s="1582"/>
      <c r="IUT1184" s="1582"/>
      <c r="IUU1184" s="1582"/>
      <c r="IUV1184" s="1582"/>
      <c r="IUW1184" s="1582"/>
      <c r="IUX1184" s="1582"/>
      <c r="IUY1184" s="1582"/>
      <c r="IUZ1184" s="1582"/>
      <c r="IVA1184" s="1582"/>
      <c r="IVB1184" s="1582"/>
      <c r="IVC1184" s="1582"/>
      <c r="IVD1184" s="1582"/>
      <c r="IVE1184" s="1582"/>
      <c r="IVF1184" s="1582"/>
      <c r="IVG1184" s="1582"/>
      <c r="IVH1184" s="1582"/>
      <c r="IVI1184" s="1582"/>
      <c r="IVJ1184" s="1582"/>
      <c r="IVK1184" s="1582"/>
      <c r="IVL1184" s="1582"/>
      <c r="IVM1184" s="1582"/>
      <c r="IVN1184" s="1582"/>
      <c r="IVO1184" s="1582"/>
      <c r="IVP1184" s="1582"/>
      <c r="IVQ1184" s="1582"/>
      <c r="IVR1184" s="1582"/>
      <c r="IVS1184" s="1582"/>
      <c r="IVT1184" s="1582"/>
      <c r="IVU1184" s="1582"/>
      <c r="IVV1184" s="1582"/>
      <c r="IVW1184" s="1582"/>
      <c r="IVX1184" s="1582"/>
      <c r="IVY1184" s="1582"/>
      <c r="IVZ1184" s="1582"/>
      <c r="IWA1184" s="1582"/>
      <c r="IWB1184" s="1582"/>
      <c r="IWC1184" s="1582"/>
      <c r="IWD1184" s="1582"/>
      <c r="IWE1184" s="1582"/>
      <c r="IWF1184" s="1582"/>
      <c r="IWG1184" s="1582"/>
      <c r="IWH1184" s="1582"/>
      <c r="IWI1184" s="1582"/>
      <c r="IWJ1184" s="1582"/>
      <c r="IWK1184" s="1582"/>
      <c r="IWL1184" s="1582"/>
      <c r="IWM1184" s="1582"/>
      <c r="IWN1184" s="1582"/>
      <c r="IWO1184" s="1582"/>
      <c r="IWP1184" s="1582"/>
      <c r="IWQ1184" s="1582"/>
      <c r="IWR1184" s="1582"/>
      <c r="IWS1184" s="1582"/>
      <c r="IWT1184" s="1582"/>
      <c r="IWU1184" s="1582"/>
      <c r="IWV1184" s="1582"/>
      <c r="IWW1184" s="1582"/>
      <c r="IWX1184" s="1582"/>
      <c r="IWY1184" s="1582"/>
      <c r="IWZ1184" s="1582"/>
      <c r="IXA1184" s="1582"/>
      <c r="IXB1184" s="1582"/>
      <c r="IXC1184" s="1582"/>
      <c r="IXD1184" s="1582"/>
      <c r="IXE1184" s="1582"/>
      <c r="IXF1184" s="1582"/>
      <c r="IXG1184" s="1582"/>
      <c r="IXH1184" s="1582"/>
      <c r="IXI1184" s="1582"/>
      <c r="IXJ1184" s="1582"/>
      <c r="IXK1184" s="1582"/>
      <c r="IXL1184" s="1582"/>
      <c r="IXM1184" s="1582"/>
      <c r="IXN1184" s="1582"/>
      <c r="IXO1184" s="1582"/>
      <c r="IXP1184" s="1582"/>
      <c r="IXQ1184" s="1582"/>
      <c r="IXR1184" s="1582"/>
      <c r="IXS1184" s="1582"/>
      <c r="IXT1184" s="1582"/>
      <c r="IXU1184" s="1582"/>
      <c r="IXV1184" s="1582"/>
      <c r="IXW1184" s="1582"/>
      <c r="IXX1184" s="1582"/>
      <c r="IXY1184" s="1582"/>
      <c r="IXZ1184" s="1582"/>
      <c r="IYA1184" s="1582"/>
      <c r="IYB1184" s="1582"/>
      <c r="IYC1184" s="1582"/>
      <c r="IYD1184" s="1582"/>
      <c r="IYE1184" s="1582"/>
      <c r="IYF1184" s="1582"/>
      <c r="IYG1184" s="1582"/>
      <c r="IYH1184" s="1582"/>
      <c r="IYI1184" s="1582"/>
      <c r="IYJ1184" s="1582"/>
      <c r="IYK1184" s="1582"/>
      <c r="IYL1184" s="1582"/>
      <c r="IYM1184" s="1582"/>
      <c r="IYN1184" s="1582"/>
      <c r="IYO1184" s="1582"/>
      <c r="IYP1184" s="1582"/>
      <c r="IYQ1184" s="1582"/>
      <c r="IYR1184" s="1582"/>
      <c r="IYS1184" s="1582"/>
      <c r="IYT1184" s="1582"/>
      <c r="IYU1184" s="1582"/>
      <c r="IYV1184" s="1582"/>
      <c r="IYW1184" s="1582"/>
      <c r="IYX1184" s="1582"/>
      <c r="IYY1184" s="1582"/>
      <c r="IYZ1184" s="1582"/>
      <c r="IZA1184" s="1582"/>
      <c r="IZB1184" s="1582"/>
      <c r="IZC1184" s="1582"/>
      <c r="IZD1184" s="1582"/>
      <c r="IZE1184" s="1582"/>
      <c r="IZF1184" s="1582"/>
      <c r="IZG1184" s="1582"/>
      <c r="IZH1184" s="1582"/>
      <c r="IZI1184" s="1582"/>
      <c r="IZJ1184" s="1582"/>
      <c r="IZK1184" s="1582"/>
      <c r="IZL1184" s="1582"/>
      <c r="IZM1184" s="1582"/>
      <c r="IZN1184" s="1582"/>
      <c r="IZO1184" s="1582"/>
      <c r="IZP1184" s="1582"/>
      <c r="IZQ1184" s="1582"/>
      <c r="IZR1184" s="1582"/>
      <c r="IZS1184" s="1582"/>
      <c r="IZT1184" s="1582"/>
      <c r="IZU1184" s="1582"/>
      <c r="IZV1184" s="1582"/>
      <c r="IZW1184" s="1582"/>
      <c r="IZX1184" s="1582"/>
      <c r="IZY1184" s="1582"/>
      <c r="IZZ1184" s="1582"/>
      <c r="JAA1184" s="1582"/>
      <c r="JAB1184" s="1582"/>
      <c r="JAC1184" s="1582"/>
      <c r="JAD1184" s="1582"/>
      <c r="JAE1184" s="1582"/>
      <c r="JAF1184" s="1582"/>
      <c r="JAG1184" s="1582"/>
      <c r="JAH1184" s="1582"/>
      <c r="JAI1184" s="1582"/>
      <c r="JAJ1184" s="1582"/>
      <c r="JAK1184" s="1582"/>
      <c r="JAL1184" s="1582"/>
      <c r="JAM1184" s="1582"/>
      <c r="JAN1184" s="1582"/>
      <c r="JAO1184" s="1582"/>
      <c r="JAP1184" s="1582"/>
      <c r="JAQ1184" s="1582"/>
      <c r="JAR1184" s="1582"/>
      <c r="JAS1184" s="1582"/>
      <c r="JAT1184" s="1582"/>
      <c r="JAU1184" s="1582"/>
      <c r="JAV1184" s="1582"/>
      <c r="JAW1184" s="1582"/>
      <c r="JAX1184" s="1582"/>
      <c r="JAY1184" s="1582"/>
      <c r="JAZ1184" s="1582"/>
      <c r="JBA1184" s="1582"/>
      <c r="JBB1184" s="1582"/>
      <c r="JBC1184" s="1582"/>
      <c r="JBD1184" s="1582"/>
      <c r="JBE1184" s="1582"/>
      <c r="JBF1184" s="1582"/>
      <c r="JBG1184" s="1582"/>
      <c r="JBH1184" s="1582"/>
      <c r="JBI1184" s="1582"/>
      <c r="JBJ1184" s="1582"/>
      <c r="JBK1184" s="1582"/>
      <c r="JBL1184" s="1582"/>
      <c r="JBM1184" s="1582"/>
      <c r="JBN1184" s="1582"/>
      <c r="JBO1184" s="1582"/>
      <c r="JBP1184" s="1582"/>
      <c r="JBQ1184" s="1582"/>
      <c r="JBR1184" s="1582"/>
      <c r="JBS1184" s="1582"/>
      <c r="JBT1184" s="1582"/>
      <c r="JBU1184" s="1582"/>
      <c r="JBV1184" s="1582"/>
      <c r="JBW1184" s="1582"/>
      <c r="JBX1184" s="1582"/>
      <c r="JBY1184" s="1582"/>
      <c r="JBZ1184" s="1582"/>
      <c r="JCA1184" s="1582"/>
      <c r="JCB1184" s="1582"/>
      <c r="JCC1184" s="1582"/>
      <c r="JCD1184" s="1582"/>
      <c r="JCE1184" s="1582"/>
      <c r="JCF1184" s="1582"/>
      <c r="JCG1184" s="1582"/>
      <c r="JCH1184" s="1582"/>
      <c r="JCI1184" s="1582"/>
      <c r="JCJ1184" s="1582"/>
      <c r="JCK1184" s="1582"/>
      <c r="JCL1184" s="1582"/>
      <c r="JCM1184" s="1582"/>
      <c r="JCN1184" s="1582"/>
      <c r="JCO1184" s="1582"/>
      <c r="JCP1184" s="1582"/>
      <c r="JCQ1184" s="1582"/>
      <c r="JCR1184" s="1582"/>
      <c r="JCS1184" s="1582"/>
      <c r="JCT1184" s="1582"/>
      <c r="JCU1184" s="1582"/>
      <c r="JCV1184" s="1582"/>
      <c r="JCW1184" s="1582"/>
      <c r="JCX1184" s="1582"/>
      <c r="JCY1184" s="1582"/>
      <c r="JCZ1184" s="1582"/>
      <c r="JDA1184" s="1582"/>
      <c r="JDB1184" s="1582"/>
      <c r="JDC1184" s="1582"/>
      <c r="JDD1184" s="1582"/>
      <c r="JDE1184" s="1582"/>
      <c r="JDF1184" s="1582"/>
      <c r="JDG1184" s="1582"/>
      <c r="JDH1184" s="1582"/>
      <c r="JDI1184" s="1582"/>
      <c r="JDJ1184" s="1582"/>
      <c r="JDK1184" s="1582"/>
      <c r="JDL1184" s="1582"/>
      <c r="JDM1184" s="1582"/>
      <c r="JDN1184" s="1582"/>
      <c r="JDO1184" s="1582"/>
      <c r="JDP1184" s="1582"/>
      <c r="JDQ1184" s="1582"/>
      <c r="JDR1184" s="1582"/>
      <c r="JDS1184" s="1582"/>
      <c r="JDT1184" s="1582"/>
      <c r="JDU1184" s="1582"/>
      <c r="JDV1184" s="1582"/>
      <c r="JDW1184" s="1582"/>
      <c r="JDX1184" s="1582"/>
      <c r="JDY1184" s="1582"/>
      <c r="JDZ1184" s="1582"/>
      <c r="JEA1184" s="1582"/>
      <c r="JEB1184" s="1582"/>
      <c r="JEC1184" s="1582"/>
      <c r="JED1184" s="1582"/>
      <c r="JEE1184" s="1582"/>
      <c r="JEF1184" s="1582"/>
      <c r="JEG1184" s="1582"/>
      <c r="JEH1184" s="1582"/>
      <c r="JEI1184" s="1582"/>
      <c r="JEJ1184" s="1582"/>
      <c r="JEK1184" s="1582"/>
      <c r="JEL1184" s="1582"/>
      <c r="JEM1184" s="1582"/>
      <c r="JEN1184" s="1582"/>
      <c r="JEO1184" s="1582"/>
      <c r="JEP1184" s="1582"/>
      <c r="JEQ1184" s="1582"/>
      <c r="JER1184" s="1582"/>
      <c r="JES1184" s="1582"/>
      <c r="JET1184" s="1582"/>
      <c r="JEU1184" s="1582"/>
      <c r="JEV1184" s="1582"/>
      <c r="JEW1184" s="1582"/>
      <c r="JEX1184" s="1582"/>
      <c r="JEY1184" s="1582"/>
      <c r="JEZ1184" s="1582"/>
      <c r="JFA1184" s="1582"/>
      <c r="JFB1184" s="1582"/>
      <c r="JFC1184" s="1582"/>
      <c r="JFD1184" s="1582"/>
      <c r="JFE1184" s="1582"/>
      <c r="JFF1184" s="1582"/>
      <c r="JFG1184" s="1582"/>
      <c r="JFH1184" s="1582"/>
      <c r="JFI1184" s="1582"/>
      <c r="JFJ1184" s="1582"/>
      <c r="JFK1184" s="1582"/>
      <c r="JFL1184" s="1582"/>
      <c r="JFM1184" s="1582"/>
      <c r="JFN1184" s="1582"/>
      <c r="JFO1184" s="1582"/>
      <c r="JFP1184" s="1582"/>
      <c r="JFQ1184" s="1582"/>
      <c r="JFR1184" s="1582"/>
      <c r="JFS1184" s="1582"/>
      <c r="JFT1184" s="1582"/>
      <c r="JFU1184" s="1582"/>
      <c r="JFV1184" s="1582"/>
      <c r="JFW1184" s="1582"/>
      <c r="JFX1184" s="1582"/>
      <c r="JFY1184" s="1582"/>
      <c r="JFZ1184" s="1582"/>
      <c r="JGA1184" s="1582"/>
      <c r="JGB1184" s="1582"/>
      <c r="JGC1184" s="1582"/>
      <c r="JGD1184" s="1582"/>
      <c r="JGE1184" s="1582"/>
      <c r="JGF1184" s="1582"/>
      <c r="JGG1184" s="1582"/>
      <c r="JGH1184" s="1582"/>
      <c r="JGI1184" s="1582"/>
      <c r="JGJ1184" s="1582"/>
      <c r="JGK1184" s="1582"/>
      <c r="JGL1184" s="1582"/>
      <c r="JGM1184" s="1582"/>
      <c r="JGN1184" s="1582"/>
      <c r="JGO1184" s="1582"/>
      <c r="JGP1184" s="1582"/>
      <c r="JGQ1184" s="1582"/>
      <c r="JGR1184" s="1582"/>
      <c r="JGS1184" s="1582"/>
      <c r="JGT1184" s="1582"/>
      <c r="JGU1184" s="1582"/>
      <c r="JGV1184" s="1582"/>
      <c r="JGW1184" s="1582"/>
      <c r="JGX1184" s="1582"/>
      <c r="JGY1184" s="1582"/>
      <c r="JGZ1184" s="1582"/>
      <c r="JHA1184" s="1582"/>
      <c r="JHB1184" s="1582"/>
      <c r="JHC1184" s="1582"/>
      <c r="JHD1184" s="1582"/>
      <c r="JHE1184" s="1582"/>
      <c r="JHF1184" s="1582"/>
      <c r="JHG1184" s="1582"/>
      <c r="JHH1184" s="1582"/>
      <c r="JHI1184" s="1582"/>
      <c r="JHJ1184" s="1582"/>
      <c r="JHK1184" s="1582"/>
      <c r="JHL1184" s="1582"/>
      <c r="JHM1184" s="1582"/>
      <c r="JHN1184" s="1582"/>
      <c r="JHO1184" s="1582"/>
      <c r="JHP1184" s="1582"/>
      <c r="JHQ1184" s="1582"/>
      <c r="JHR1184" s="1582"/>
      <c r="JHS1184" s="1582"/>
      <c r="JHT1184" s="1582"/>
      <c r="JHU1184" s="1582"/>
      <c r="JHV1184" s="1582"/>
      <c r="JHW1184" s="1582"/>
      <c r="JHX1184" s="1582"/>
      <c r="JHY1184" s="1582"/>
      <c r="JHZ1184" s="1582"/>
      <c r="JIA1184" s="1582"/>
      <c r="JIB1184" s="1582"/>
      <c r="JIC1184" s="1582"/>
      <c r="JID1184" s="1582"/>
      <c r="JIE1184" s="1582"/>
      <c r="JIF1184" s="1582"/>
      <c r="JIG1184" s="1582"/>
      <c r="JIH1184" s="1582"/>
      <c r="JII1184" s="1582"/>
      <c r="JIJ1184" s="1582"/>
      <c r="JIK1184" s="1582"/>
      <c r="JIL1184" s="1582"/>
      <c r="JIM1184" s="1582"/>
      <c r="JIN1184" s="1582"/>
      <c r="JIO1184" s="1582"/>
      <c r="JIP1184" s="1582"/>
      <c r="JIQ1184" s="1582"/>
      <c r="JIR1184" s="1582"/>
      <c r="JIS1184" s="1582"/>
      <c r="JIT1184" s="1582"/>
      <c r="JIU1184" s="1582"/>
      <c r="JIV1184" s="1582"/>
      <c r="JIW1184" s="1582"/>
      <c r="JIX1184" s="1582"/>
      <c r="JIY1184" s="1582"/>
      <c r="JIZ1184" s="1582"/>
      <c r="JJA1184" s="1582"/>
      <c r="JJB1184" s="1582"/>
      <c r="JJC1184" s="1582"/>
      <c r="JJD1184" s="1582"/>
      <c r="JJE1184" s="1582"/>
      <c r="JJF1184" s="1582"/>
      <c r="JJG1184" s="1582"/>
      <c r="JJH1184" s="1582"/>
      <c r="JJI1184" s="1582"/>
      <c r="JJJ1184" s="1582"/>
      <c r="JJK1184" s="1582"/>
      <c r="JJL1184" s="1582"/>
      <c r="JJM1184" s="1582"/>
      <c r="JJN1184" s="1582"/>
      <c r="JJO1184" s="1582"/>
      <c r="JJP1184" s="1582"/>
      <c r="JJQ1184" s="1582"/>
      <c r="JJR1184" s="1582"/>
      <c r="JJS1184" s="1582"/>
      <c r="JJT1184" s="1582"/>
      <c r="JJU1184" s="1582"/>
      <c r="JJV1184" s="1582"/>
      <c r="JJW1184" s="1582"/>
      <c r="JJX1184" s="1582"/>
      <c r="JJY1184" s="1582"/>
      <c r="JJZ1184" s="1582"/>
      <c r="JKA1184" s="1582"/>
      <c r="JKB1184" s="1582"/>
      <c r="JKC1184" s="1582"/>
      <c r="JKD1184" s="1582"/>
      <c r="JKE1184" s="1582"/>
      <c r="JKF1184" s="1582"/>
      <c r="JKG1184" s="1582"/>
      <c r="JKH1184" s="1582"/>
      <c r="JKI1184" s="1582"/>
      <c r="JKJ1184" s="1582"/>
      <c r="JKK1184" s="1582"/>
      <c r="JKL1184" s="1582"/>
      <c r="JKM1184" s="1582"/>
      <c r="JKN1184" s="1582"/>
      <c r="JKO1184" s="1582"/>
      <c r="JKP1184" s="1582"/>
      <c r="JKQ1184" s="1582"/>
      <c r="JKR1184" s="1582"/>
      <c r="JKS1184" s="1582"/>
      <c r="JKT1184" s="1582"/>
      <c r="JKU1184" s="1582"/>
      <c r="JKV1184" s="1582"/>
      <c r="JKW1184" s="1582"/>
      <c r="JKX1184" s="1582"/>
      <c r="JKY1184" s="1582"/>
      <c r="JKZ1184" s="1582"/>
      <c r="JLA1184" s="1582"/>
      <c r="JLB1184" s="1582"/>
      <c r="JLC1184" s="1582"/>
      <c r="JLD1184" s="1582"/>
      <c r="JLE1184" s="1582"/>
      <c r="JLF1184" s="1582"/>
      <c r="JLG1184" s="1582"/>
      <c r="JLH1184" s="1582"/>
      <c r="JLI1184" s="1582"/>
      <c r="JLJ1184" s="1582"/>
      <c r="JLK1184" s="1582"/>
      <c r="JLL1184" s="1582"/>
      <c r="JLM1184" s="1582"/>
      <c r="JLN1184" s="1582"/>
      <c r="JLO1184" s="1582"/>
      <c r="JLP1184" s="1582"/>
      <c r="JLQ1184" s="1582"/>
      <c r="JLR1184" s="1582"/>
      <c r="JLS1184" s="1582"/>
      <c r="JLT1184" s="1582"/>
      <c r="JLU1184" s="1582"/>
      <c r="JLV1184" s="1582"/>
      <c r="JLW1184" s="1582"/>
      <c r="JLX1184" s="1582"/>
      <c r="JLY1184" s="1582"/>
      <c r="JLZ1184" s="1582"/>
      <c r="JMA1184" s="1582"/>
      <c r="JMB1184" s="1582"/>
      <c r="JMC1184" s="1582"/>
      <c r="JMD1184" s="1582"/>
      <c r="JME1184" s="1582"/>
      <c r="JMF1184" s="1582"/>
      <c r="JMG1184" s="1582"/>
      <c r="JMH1184" s="1582"/>
      <c r="JMI1184" s="1582"/>
      <c r="JMJ1184" s="1582"/>
      <c r="JMK1184" s="1582"/>
      <c r="JML1184" s="1582"/>
      <c r="JMM1184" s="1582"/>
      <c r="JMN1184" s="1582"/>
      <c r="JMO1184" s="1582"/>
      <c r="JMP1184" s="1582"/>
      <c r="JMQ1184" s="1582"/>
      <c r="JMR1184" s="1582"/>
      <c r="JMS1184" s="1582"/>
      <c r="JMT1184" s="1582"/>
      <c r="JMU1184" s="1582"/>
      <c r="JMV1184" s="1582"/>
      <c r="JMW1184" s="1582"/>
      <c r="JMX1184" s="1582"/>
      <c r="JMY1184" s="1582"/>
      <c r="JMZ1184" s="1582"/>
      <c r="JNA1184" s="1582"/>
      <c r="JNB1184" s="1582"/>
      <c r="JNC1184" s="1582"/>
      <c r="JND1184" s="1582"/>
      <c r="JNE1184" s="1582"/>
      <c r="JNF1184" s="1582"/>
      <c r="JNG1184" s="1582"/>
      <c r="JNH1184" s="1582"/>
      <c r="JNI1184" s="1582"/>
      <c r="JNJ1184" s="1582"/>
      <c r="JNK1184" s="1582"/>
      <c r="JNL1184" s="1582"/>
      <c r="JNM1184" s="1582"/>
      <c r="JNN1184" s="1582"/>
      <c r="JNO1184" s="1582"/>
      <c r="JNP1184" s="1582"/>
      <c r="JNQ1184" s="1582"/>
      <c r="JNR1184" s="1582"/>
      <c r="JNS1184" s="1582"/>
      <c r="JNT1184" s="1582"/>
      <c r="JNU1184" s="1582"/>
      <c r="JNV1184" s="1582"/>
      <c r="JNW1184" s="1582"/>
      <c r="JNX1184" s="1582"/>
      <c r="JNY1184" s="1582"/>
      <c r="JNZ1184" s="1582"/>
      <c r="JOA1184" s="1582"/>
      <c r="JOB1184" s="1582"/>
      <c r="JOC1184" s="1582"/>
      <c r="JOD1184" s="1582"/>
      <c r="JOE1184" s="1582"/>
      <c r="JOF1184" s="1582"/>
      <c r="JOG1184" s="1582"/>
      <c r="JOH1184" s="1582"/>
      <c r="JOI1184" s="1582"/>
      <c r="JOJ1184" s="1582"/>
      <c r="JOK1184" s="1582"/>
      <c r="JOL1184" s="1582"/>
      <c r="JOM1184" s="1582"/>
      <c r="JON1184" s="1582"/>
      <c r="JOO1184" s="1582"/>
      <c r="JOP1184" s="1582"/>
      <c r="JOQ1184" s="1582"/>
      <c r="JOR1184" s="1582"/>
      <c r="JOS1184" s="1582"/>
      <c r="JOT1184" s="1582"/>
      <c r="JOU1184" s="1582"/>
      <c r="JOV1184" s="1582"/>
      <c r="JOW1184" s="1582"/>
      <c r="JOX1184" s="1582"/>
      <c r="JOY1184" s="1582"/>
      <c r="JOZ1184" s="1582"/>
      <c r="JPA1184" s="1582"/>
      <c r="JPB1184" s="1582"/>
      <c r="JPC1184" s="1582"/>
      <c r="JPD1184" s="1582"/>
      <c r="JPE1184" s="1582"/>
      <c r="JPF1184" s="1582"/>
      <c r="JPG1184" s="1582"/>
      <c r="JPH1184" s="1582"/>
      <c r="JPI1184" s="1582"/>
      <c r="JPJ1184" s="1582"/>
      <c r="JPK1184" s="1582"/>
      <c r="JPL1184" s="1582"/>
      <c r="JPM1184" s="1582"/>
      <c r="JPN1184" s="1582"/>
      <c r="JPO1184" s="1582"/>
      <c r="JPP1184" s="1582"/>
      <c r="JPQ1184" s="1582"/>
      <c r="JPR1184" s="1582"/>
      <c r="JPS1184" s="1582"/>
      <c r="JPT1184" s="1582"/>
      <c r="JPU1184" s="1582"/>
      <c r="JPV1184" s="1582"/>
      <c r="JPW1184" s="1582"/>
      <c r="JPX1184" s="1582"/>
      <c r="JPY1184" s="1582"/>
      <c r="JPZ1184" s="1582"/>
      <c r="JQA1184" s="1582"/>
      <c r="JQB1184" s="1582"/>
      <c r="JQC1184" s="1582"/>
      <c r="JQD1184" s="1582"/>
      <c r="JQE1184" s="1582"/>
      <c r="JQF1184" s="1582"/>
      <c r="JQG1184" s="1582"/>
      <c r="JQH1184" s="1582"/>
      <c r="JQI1184" s="1582"/>
      <c r="JQJ1184" s="1582"/>
      <c r="JQK1184" s="1582"/>
      <c r="JQL1184" s="1582"/>
      <c r="JQM1184" s="1582"/>
      <c r="JQN1184" s="1582"/>
      <c r="JQO1184" s="1582"/>
      <c r="JQP1184" s="1582"/>
      <c r="JQQ1184" s="1582"/>
      <c r="JQR1184" s="1582"/>
      <c r="JQS1184" s="1582"/>
      <c r="JQT1184" s="1582"/>
      <c r="JQU1184" s="1582"/>
      <c r="JQV1184" s="1582"/>
      <c r="JQW1184" s="1582"/>
      <c r="JQX1184" s="1582"/>
      <c r="JQY1184" s="1582"/>
      <c r="JQZ1184" s="1582"/>
      <c r="JRA1184" s="1582"/>
      <c r="JRB1184" s="1582"/>
      <c r="JRC1184" s="1582"/>
      <c r="JRD1184" s="1582"/>
      <c r="JRE1184" s="1582"/>
      <c r="JRF1184" s="1582"/>
      <c r="JRG1184" s="1582"/>
      <c r="JRH1184" s="1582"/>
      <c r="JRI1184" s="1582"/>
      <c r="JRJ1184" s="1582"/>
      <c r="JRK1184" s="1582"/>
      <c r="JRL1184" s="1582"/>
      <c r="JRM1184" s="1582"/>
      <c r="JRN1184" s="1582"/>
      <c r="JRO1184" s="1582"/>
      <c r="JRP1184" s="1582"/>
      <c r="JRQ1184" s="1582"/>
      <c r="JRR1184" s="1582"/>
      <c r="JRS1184" s="1582"/>
      <c r="JRT1184" s="1582"/>
      <c r="JRU1184" s="1582"/>
      <c r="JRV1184" s="1582"/>
      <c r="JRW1184" s="1582"/>
      <c r="JRX1184" s="1582"/>
      <c r="JRY1184" s="1582"/>
      <c r="JRZ1184" s="1582"/>
      <c r="JSA1184" s="1582"/>
      <c r="JSB1184" s="1582"/>
      <c r="JSC1184" s="1582"/>
      <c r="JSD1184" s="1582"/>
      <c r="JSE1184" s="1582"/>
      <c r="JSF1184" s="1582"/>
      <c r="JSG1184" s="1582"/>
      <c r="JSH1184" s="1582"/>
      <c r="JSI1184" s="1582"/>
      <c r="JSJ1184" s="1582"/>
      <c r="JSK1184" s="1582"/>
      <c r="JSL1184" s="1582"/>
      <c r="JSM1184" s="1582"/>
      <c r="JSN1184" s="1582"/>
      <c r="JSO1184" s="1582"/>
      <c r="JSP1184" s="1582"/>
      <c r="JSQ1184" s="1582"/>
      <c r="JSR1184" s="1582"/>
      <c r="JSS1184" s="1582"/>
      <c r="JST1184" s="1582"/>
      <c r="JSU1184" s="1582"/>
      <c r="JSV1184" s="1582"/>
      <c r="JSW1184" s="1582"/>
      <c r="JSX1184" s="1582"/>
      <c r="JSY1184" s="1582"/>
      <c r="JSZ1184" s="1582"/>
      <c r="JTA1184" s="1582"/>
      <c r="JTB1184" s="1582"/>
      <c r="JTC1184" s="1582"/>
      <c r="JTD1184" s="1582"/>
      <c r="JTE1184" s="1582"/>
      <c r="JTF1184" s="1582"/>
      <c r="JTG1184" s="1582"/>
      <c r="JTH1184" s="1582"/>
      <c r="JTI1184" s="1582"/>
      <c r="JTJ1184" s="1582"/>
      <c r="JTK1184" s="1582"/>
      <c r="JTL1184" s="1582"/>
      <c r="JTM1184" s="1582"/>
      <c r="JTN1184" s="1582"/>
      <c r="JTO1184" s="1582"/>
      <c r="JTP1184" s="1582"/>
      <c r="JTQ1184" s="1582"/>
      <c r="JTR1184" s="1582"/>
      <c r="JTS1184" s="1582"/>
      <c r="JTT1184" s="1582"/>
      <c r="JTU1184" s="1582"/>
      <c r="JTV1184" s="1582"/>
      <c r="JTW1184" s="1582"/>
      <c r="JTX1184" s="1582"/>
      <c r="JTY1184" s="1582"/>
      <c r="JTZ1184" s="1582"/>
      <c r="JUA1184" s="1582"/>
      <c r="JUB1184" s="1582"/>
      <c r="JUC1184" s="1582"/>
      <c r="JUD1184" s="1582"/>
      <c r="JUE1184" s="1582"/>
      <c r="JUF1184" s="1582"/>
      <c r="JUG1184" s="1582"/>
      <c r="JUH1184" s="1582"/>
      <c r="JUI1184" s="1582"/>
      <c r="JUJ1184" s="1582"/>
      <c r="JUK1184" s="1582"/>
      <c r="JUL1184" s="1582"/>
      <c r="JUM1184" s="1582"/>
      <c r="JUN1184" s="1582"/>
      <c r="JUO1184" s="1582"/>
      <c r="JUP1184" s="1582"/>
      <c r="JUQ1184" s="1582"/>
      <c r="JUR1184" s="1582"/>
      <c r="JUS1184" s="1582"/>
      <c r="JUT1184" s="1582"/>
      <c r="JUU1184" s="1582"/>
      <c r="JUV1184" s="1582"/>
      <c r="JUW1184" s="1582"/>
      <c r="JUX1184" s="1582"/>
      <c r="JUY1184" s="1582"/>
      <c r="JUZ1184" s="1582"/>
      <c r="JVA1184" s="1582"/>
      <c r="JVB1184" s="1582"/>
      <c r="JVC1184" s="1582"/>
      <c r="JVD1184" s="1582"/>
      <c r="JVE1184" s="1582"/>
      <c r="JVF1184" s="1582"/>
      <c r="JVG1184" s="1582"/>
      <c r="JVH1184" s="1582"/>
      <c r="JVI1184" s="1582"/>
      <c r="JVJ1184" s="1582"/>
      <c r="JVK1184" s="1582"/>
      <c r="JVL1184" s="1582"/>
      <c r="JVM1184" s="1582"/>
      <c r="JVN1184" s="1582"/>
      <c r="JVO1184" s="1582"/>
      <c r="JVP1184" s="1582"/>
      <c r="JVQ1184" s="1582"/>
      <c r="JVR1184" s="1582"/>
      <c r="JVS1184" s="1582"/>
      <c r="JVT1184" s="1582"/>
      <c r="JVU1184" s="1582"/>
      <c r="JVV1184" s="1582"/>
      <c r="JVW1184" s="1582"/>
      <c r="JVX1184" s="1582"/>
      <c r="JVY1184" s="1582"/>
      <c r="JVZ1184" s="1582"/>
      <c r="JWA1184" s="1582"/>
      <c r="JWB1184" s="1582"/>
      <c r="JWC1184" s="1582"/>
      <c r="JWD1184" s="1582"/>
      <c r="JWE1184" s="1582"/>
      <c r="JWF1184" s="1582"/>
      <c r="JWG1184" s="1582"/>
      <c r="JWH1184" s="1582"/>
      <c r="JWI1184" s="1582"/>
      <c r="JWJ1184" s="1582"/>
      <c r="JWK1184" s="1582"/>
      <c r="JWL1184" s="1582"/>
      <c r="JWM1184" s="1582"/>
      <c r="JWN1184" s="1582"/>
      <c r="JWO1184" s="1582"/>
      <c r="JWP1184" s="1582"/>
      <c r="JWQ1184" s="1582"/>
      <c r="JWR1184" s="1582"/>
      <c r="JWS1184" s="1582"/>
      <c r="JWT1184" s="1582"/>
      <c r="JWU1184" s="1582"/>
      <c r="JWV1184" s="1582"/>
      <c r="JWW1184" s="1582"/>
      <c r="JWX1184" s="1582"/>
      <c r="JWY1184" s="1582"/>
      <c r="JWZ1184" s="1582"/>
      <c r="JXA1184" s="1582"/>
      <c r="JXB1184" s="1582"/>
      <c r="JXC1184" s="1582"/>
      <c r="JXD1184" s="1582"/>
      <c r="JXE1184" s="1582"/>
      <c r="JXF1184" s="1582"/>
      <c r="JXG1184" s="1582"/>
      <c r="JXH1184" s="1582"/>
      <c r="JXI1184" s="1582"/>
      <c r="JXJ1184" s="1582"/>
      <c r="JXK1184" s="1582"/>
      <c r="JXL1184" s="1582"/>
      <c r="JXM1184" s="1582"/>
      <c r="JXN1184" s="1582"/>
      <c r="JXO1184" s="1582"/>
      <c r="JXP1184" s="1582"/>
      <c r="JXQ1184" s="1582"/>
      <c r="JXR1184" s="1582"/>
      <c r="JXS1184" s="1582"/>
      <c r="JXT1184" s="1582"/>
      <c r="JXU1184" s="1582"/>
      <c r="JXV1184" s="1582"/>
      <c r="JXW1184" s="1582"/>
      <c r="JXX1184" s="1582"/>
      <c r="JXY1184" s="1582"/>
      <c r="JXZ1184" s="1582"/>
      <c r="JYA1184" s="1582"/>
      <c r="JYB1184" s="1582"/>
      <c r="JYC1184" s="1582"/>
      <c r="JYD1184" s="1582"/>
      <c r="JYE1184" s="1582"/>
      <c r="JYF1184" s="1582"/>
      <c r="JYG1184" s="1582"/>
      <c r="JYH1184" s="1582"/>
      <c r="JYI1184" s="1582"/>
      <c r="JYJ1184" s="1582"/>
      <c r="JYK1184" s="1582"/>
      <c r="JYL1184" s="1582"/>
      <c r="JYM1184" s="1582"/>
      <c r="JYN1184" s="1582"/>
      <c r="JYO1184" s="1582"/>
      <c r="JYP1184" s="1582"/>
      <c r="JYQ1184" s="1582"/>
      <c r="JYR1184" s="1582"/>
      <c r="JYS1184" s="1582"/>
      <c r="JYT1184" s="1582"/>
      <c r="JYU1184" s="1582"/>
      <c r="JYV1184" s="1582"/>
      <c r="JYW1184" s="1582"/>
      <c r="JYX1184" s="1582"/>
      <c r="JYY1184" s="1582"/>
      <c r="JYZ1184" s="1582"/>
      <c r="JZA1184" s="1582"/>
      <c r="JZB1184" s="1582"/>
      <c r="JZC1184" s="1582"/>
      <c r="JZD1184" s="1582"/>
      <c r="JZE1184" s="1582"/>
      <c r="JZF1184" s="1582"/>
      <c r="JZG1184" s="1582"/>
      <c r="JZH1184" s="1582"/>
      <c r="JZI1184" s="1582"/>
      <c r="JZJ1184" s="1582"/>
      <c r="JZK1184" s="1582"/>
      <c r="JZL1184" s="1582"/>
      <c r="JZM1184" s="1582"/>
      <c r="JZN1184" s="1582"/>
      <c r="JZO1184" s="1582"/>
      <c r="JZP1184" s="1582"/>
      <c r="JZQ1184" s="1582"/>
      <c r="JZR1184" s="1582"/>
      <c r="JZS1184" s="1582"/>
      <c r="JZT1184" s="1582"/>
      <c r="JZU1184" s="1582"/>
      <c r="JZV1184" s="1582"/>
      <c r="JZW1184" s="1582"/>
      <c r="JZX1184" s="1582"/>
      <c r="JZY1184" s="1582"/>
      <c r="JZZ1184" s="1582"/>
      <c r="KAA1184" s="1582"/>
      <c r="KAB1184" s="1582"/>
      <c r="KAC1184" s="1582"/>
      <c r="KAD1184" s="1582"/>
      <c r="KAE1184" s="1582"/>
      <c r="KAF1184" s="1582"/>
      <c r="KAG1184" s="1582"/>
      <c r="KAH1184" s="1582"/>
      <c r="KAI1184" s="1582"/>
      <c r="KAJ1184" s="1582"/>
      <c r="KAK1184" s="1582"/>
      <c r="KAL1184" s="1582"/>
      <c r="KAM1184" s="1582"/>
      <c r="KAN1184" s="1582"/>
      <c r="KAO1184" s="1582"/>
      <c r="KAP1184" s="1582"/>
      <c r="KAQ1184" s="1582"/>
      <c r="KAR1184" s="1582"/>
      <c r="KAS1184" s="1582"/>
      <c r="KAT1184" s="1582"/>
      <c r="KAU1184" s="1582"/>
      <c r="KAV1184" s="1582"/>
      <c r="KAW1184" s="1582"/>
      <c r="KAX1184" s="1582"/>
      <c r="KAY1184" s="1582"/>
      <c r="KAZ1184" s="1582"/>
      <c r="KBA1184" s="1582"/>
      <c r="KBB1184" s="1582"/>
      <c r="KBC1184" s="1582"/>
      <c r="KBD1184" s="1582"/>
      <c r="KBE1184" s="1582"/>
      <c r="KBF1184" s="1582"/>
      <c r="KBG1184" s="1582"/>
      <c r="KBH1184" s="1582"/>
      <c r="KBI1184" s="1582"/>
      <c r="KBJ1184" s="1582"/>
      <c r="KBK1184" s="1582"/>
      <c r="KBL1184" s="1582"/>
      <c r="KBM1184" s="1582"/>
      <c r="KBN1184" s="1582"/>
      <c r="KBO1184" s="1582"/>
      <c r="KBP1184" s="1582"/>
      <c r="KBQ1184" s="1582"/>
      <c r="KBR1184" s="1582"/>
      <c r="KBS1184" s="1582"/>
      <c r="KBT1184" s="1582"/>
      <c r="KBU1184" s="1582"/>
      <c r="KBV1184" s="1582"/>
      <c r="KBW1184" s="1582"/>
      <c r="KBX1184" s="1582"/>
      <c r="KBY1184" s="1582"/>
      <c r="KBZ1184" s="1582"/>
      <c r="KCA1184" s="1582"/>
      <c r="KCB1184" s="1582"/>
      <c r="KCC1184" s="1582"/>
      <c r="KCD1184" s="1582"/>
      <c r="KCE1184" s="1582"/>
      <c r="KCF1184" s="1582"/>
      <c r="KCG1184" s="1582"/>
      <c r="KCH1184" s="1582"/>
      <c r="KCI1184" s="1582"/>
      <c r="KCJ1184" s="1582"/>
      <c r="KCK1184" s="1582"/>
      <c r="KCL1184" s="1582"/>
      <c r="KCM1184" s="1582"/>
      <c r="KCN1184" s="1582"/>
      <c r="KCO1184" s="1582"/>
      <c r="KCP1184" s="1582"/>
      <c r="KCQ1184" s="1582"/>
      <c r="KCR1184" s="1582"/>
      <c r="KCS1184" s="1582"/>
      <c r="KCT1184" s="1582"/>
      <c r="KCU1184" s="1582"/>
      <c r="KCV1184" s="1582"/>
      <c r="KCW1184" s="1582"/>
      <c r="KCX1184" s="1582"/>
      <c r="KCY1184" s="1582"/>
      <c r="KCZ1184" s="1582"/>
      <c r="KDA1184" s="1582"/>
      <c r="KDB1184" s="1582"/>
      <c r="KDC1184" s="1582"/>
      <c r="KDD1184" s="1582"/>
      <c r="KDE1184" s="1582"/>
      <c r="KDF1184" s="1582"/>
      <c r="KDG1184" s="1582"/>
      <c r="KDH1184" s="1582"/>
      <c r="KDI1184" s="1582"/>
      <c r="KDJ1184" s="1582"/>
      <c r="KDK1184" s="1582"/>
      <c r="KDL1184" s="1582"/>
      <c r="KDM1184" s="1582"/>
      <c r="KDN1184" s="1582"/>
      <c r="KDO1184" s="1582"/>
      <c r="KDP1184" s="1582"/>
      <c r="KDQ1184" s="1582"/>
      <c r="KDR1184" s="1582"/>
      <c r="KDS1184" s="1582"/>
      <c r="KDT1184" s="1582"/>
      <c r="KDU1184" s="1582"/>
      <c r="KDV1184" s="1582"/>
      <c r="KDW1184" s="1582"/>
      <c r="KDX1184" s="1582"/>
      <c r="KDY1184" s="1582"/>
      <c r="KDZ1184" s="1582"/>
      <c r="KEA1184" s="1582"/>
      <c r="KEB1184" s="1582"/>
      <c r="KEC1184" s="1582"/>
      <c r="KED1184" s="1582"/>
      <c r="KEE1184" s="1582"/>
      <c r="KEF1184" s="1582"/>
      <c r="KEG1184" s="1582"/>
      <c r="KEH1184" s="1582"/>
      <c r="KEI1184" s="1582"/>
      <c r="KEJ1184" s="1582"/>
      <c r="KEK1184" s="1582"/>
      <c r="KEL1184" s="1582"/>
      <c r="KEM1184" s="1582"/>
      <c r="KEN1184" s="1582"/>
      <c r="KEO1184" s="1582"/>
      <c r="KEP1184" s="1582"/>
      <c r="KEQ1184" s="1582"/>
      <c r="KER1184" s="1582"/>
      <c r="KES1184" s="1582"/>
      <c r="KET1184" s="1582"/>
      <c r="KEU1184" s="1582"/>
      <c r="KEV1184" s="1582"/>
      <c r="KEW1184" s="1582"/>
      <c r="KEX1184" s="1582"/>
      <c r="KEY1184" s="1582"/>
      <c r="KEZ1184" s="1582"/>
      <c r="KFA1184" s="1582"/>
      <c r="KFB1184" s="1582"/>
      <c r="KFC1184" s="1582"/>
      <c r="KFD1184" s="1582"/>
      <c r="KFE1184" s="1582"/>
      <c r="KFF1184" s="1582"/>
      <c r="KFG1184" s="1582"/>
      <c r="KFH1184" s="1582"/>
      <c r="KFI1184" s="1582"/>
      <c r="KFJ1184" s="1582"/>
      <c r="KFK1184" s="1582"/>
      <c r="KFL1184" s="1582"/>
      <c r="KFM1184" s="1582"/>
      <c r="KFN1184" s="1582"/>
      <c r="KFO1184" s="1582"/>
      <c r="KFP1184" s="1582"/>
      <c r="KFQ1184" s="1582"/>
      <c r="KFR1184" s="1582"/>
      <c r="KFS1184" s="1582"/>
      <c r="KFT1184" s="1582"/>
      <c r="KFU1184" s="1582"/>
      <c r="KFV1184" s="1582"/>
      <c r="KFW1184" s="1582"/>
      <c r="KFX1184" s="1582"/>
      <c r="KFY1184" s="1582"/>
      <c r="KFZ1184" s="1582"/>
      <c r="KGA1184" s="1582"/>
      <c r="KGB1184" s="1582"/>
      <c r="KGC1184" s="1582"/>
      <c r="KGD1184" s="1582"/>
      <c r="KGE1184" s="1582"/>
      <c r="KGF1184" s="1582"/>
      <c r="KGG1184" s="1582"/>
      <c r="KGH1184" s="1582"/>
      <c r="KGI1184" s="1582"/>
      <c r="KGJ1184" s="1582"/>
      <c r="KGK1184" s="1582"/>
      <c r="KGL1184" s="1582"/>
      <c r="KGM1184" s="1582"/>
      <c r="KGN1184" s="1582"/>
      <c r="KGO1184" s="1582"/>
      <c r="KGP1184" s="1582"/>
      <c r="KGQ1184" s="1582"/>
      <c r="KGR1184" s="1582"/>
      <c r="KGS1184" s="1582"/>
      <c r="KGT1184" s="1582"/>
      <c r="KGU1184" s="1582"/>
      <c r="KGV1184" s="1582"/>
      <c r="KGW1184" s="1582"/>
      <c r="KGX1184" s="1582"/>
      <c r="KGY1184" s="1582"/>
      <c r="KGZ1184" s="1582"/>
      <c r="KHA1184" s="1582"/>
      <c r="KHB1184" s="1582"/>
      <c r="KHC1184" s="1582"/>
      <c r="KHD1184" s="1582"/>
      <c r="KHE1184" s="1582"/>
      <c r="KHF1184" s="1582"/>
      <c r="KHG1184" s="1582"/>
      <c r="KHH1184" s="1582"/>
      <c r="KHI1184" s="1582"/>
      <c r="KHJ1184" s="1582"/>
      <c r="KHK1184" s="1582"/>
      <c r="KHL1184" s="1582"/>
      <c r="KHM1184" s="1582"/>
      <c r="KHN1184" s="1582"/>
      <c r="KHO1184" s="1582"/>
      <c r="KHP1184" s="1582"/>
      <c r="KHQ1184" s="1582"/>
      <c r="KHR1184" s="1582"/>
      <c r="KHS1184" s="1582"/>
      <c r="KHT1184" s="1582"/>
      <c r="KHU1184" s="1582"/>
      <c r="KHV1184" s="1582"/>
      <c r="KHW1184" s="1582"/>
      <c r="KHX1184" s="1582"/>
      <c r="KHY1184" s="1582"/>
      <c r="KHZ1184" s="1582"/>
      <c r="KIA1184" s="1582"/>
      <c r="KIB1184" s="1582"/>
      <c r="KIC1184" s="1582"/>
      <c r="KID1184" s="1582"/>
      <c r="KIE1184" s="1582"/>
      <c r="KIF1184" s="1582"/>
      <c r="KIG1184" s="1582"/>
      <c r="KIH1184" s="1582"/>
      <c r="KII1184" s="1582"/>
      <c r="KIJ1184" s="1582"/>
      <c r="KIK1184" s="1582"/>
      <c r="KIL1184" s="1582"/>
      <c r="KIM1184" s="1582"/>
      <c r="KIN1184" s="1582"/>
      <c r="KIO1184" s="1582"/>
      <c r="KIP1184" s="1582"/>
      <c r="KIQ1184" s="1582"/>
      <c r="KIR1184" s="1582"/>
      <c r="KIS1184" s="1582"/>
      <c r="KIT1184" s="1582"/>
      <c r="KIU1184" s="1582"/>
      <c r="KIV1184" s="1582"/>
      <c r="KIW1184" s="1582"/>
      <c r="KIX1184" s="1582"/>
      <c r="KIY1184" s="1582"/>
      <c r="KIZ1184" s="1582"/>
      <c r="KJA1184" s="1582"/>
      <c r="KJB1184" s="1582"/>
      <c r="KJC1184" s="1582"/>
      <c r="KJD1184" s="1582"/>
      <c r="KJE1184" s="1582"/>
      <c r="KJF1184" s="1582"/>
      <c r="KJG1184" s="1582"/>
      <c r="KJH1184" s="1582"/>
      <c r="KJI1184" s="1582"/>
      <c r="KJJ1184" s="1582"/>
      <c r="KJK1184" s="1582"/>
      <c r="KJL1184" s="1582"/>
      <c r="KJM1184" s="1582"/>
      <c r="KJN1184" s="1582"/>
      <c r="KJO1184" s="1582"/>
      <c r="KJP1184" s="1582"/>
      <c r="KJQ1184" s="1582"/>
      <c r="KJR1184" s="1582"/>
      <c r="KJS1184" s="1582"/>
      <c r="KJT1184" s="1582"/>
      <c r="KJU1184" s="1582"/>
      <c r="KJV1184" s="1582"/>
      <c r="KJW1184" s="1582"/>
      <c r="KJX1184" s="1582"/>
      <c r="KJY1184" s="1582"/>
      <c r="KJZ1184" s="1582"/>
      <c r="KKA1184" s="1582"/>
      <c r="KKB1184" s="1582"/>
      <c r="KKC1184" s="1582"/>
      <c r="KKD1184" s="1582"/>
      <c r="KKE1184" s="1582"/>
      <c r="KKF1184" s="1582"/>
      <c r="KKG1184" s="1582"/>
      <c r="KKH1184" s="1582"/>
      <c r="KKI1184" s="1582"/>
      <c r="KKJ1184" s="1582"/>
      <c r="KKK1184" s="1582"/>
      <c r="KKL1184" s="1582"/>
      <c r="KKM1184" s="1582"/>
      <c r="KKN1184" s="1582"/>
      <c r="KKO1184" s="1582"/>
      <c r="KKP1184" s="1582"/>
      <c r="KKQ1184" s="1582"/>
      <c r="KKR1184" s="1582"/>
      <c r="KKS1184" s="1582"/>
      <c r="KKT1184" s="1582"/>
      <c r="KKU1184" s="1582"/>
      <c r="KKV1184" s="1582"/>
      <c r="KKW1184" s="1582"/>
      <c r="KKX1184" s="1582"/>
      <c r="KKY1184" s="1582"/>
      <c r="KKZ1184" s="1582"/>
      <c r="KLA1184" s="1582"/>
      <c r="KLB1184" s="1582"/>
      <c r="KLC1184" s="1582"/>
      <c r="KLD1184" s="1582"/>
      <c r="KLE1184" s="1582"/>
      <c r="KLF1184" s="1582"/>
      <c r="KLG1184" s="1582"/>
      <c r="KLH1184" s="1582"/>
      <c r="KLI1184" s="1582"/>
      <c r="KLJ1184" s="1582"/>
      <c r="KLK1184" s="1582"/>
      <c r="KLL1184" s="1582"/>
      <c r="KLM1184" s="1582"/>
      <c r="KLN1184" s="1582"/>
      <c r="KLO1184" s="1582"/>
      <c r="KLP1184" s="1582"/>
      <c r="KLQ1184" s="1582"/>
      <c r="KLR1184" s="1582"/>
      <c r="KLS1184" s="1582"/>
      <c r="KLT1184" s="1582"/>
      <c r="KLU1184" s="1582"/>
      <c r="KLV1184" s="1582"/>
      <c r="KLW1184" s="1582"/>
      <c r="KLX1184" s="1582"/>
      <c r="KLY1184" s="1582"/>
      <c r="KLZ1184" s="1582"/>
      <c r="KMA1184" s="1582"/>
      <c r="KMB1184" s="1582"/>
      <c r="KMC1184" s="1582"/>
      <c r="KMD1184" s="1582"/>
      <c r="KME1184" s="1582"/>
      <c r="KMF1184" s="1582"/>
      <c r="KMG1184" s="1582"/>
      <c r="KMH1184" s="1582"/>
      <c r="KMI1184" s="1582"/>
      <c r="KMJ1184" s="1582"/>
      <c r="KMK1184" s="1582"/>
      <c r="KML1184" s="1582"/>
      <c r="KMM1184" s="1582"/>
      <c r="KMN1184" s="1582"/>
      <c r="KMO1184" s="1582"/>
      <c r="KMP1184" s="1582"/>
      <c r="KMQ1184" s="1582"/>
      <c r="KMR1184" s="1582"/>
      <c r="KMS1184" s="1582"/>
      <c r="KMT1184" s="1582"/>
      <c r="KMU1184" s="1582"/>
      <c r="KMV1184" s="1582"/>
      <c r="KMW1184" s="1582"/>
      <c r="KMX1184" s="1582"/>
      <c r="KMY1184" s="1582"/>
      <c r="KMZ1184" s="1582"/>
      <c r="KNA1184" s="1582"/>
      <c r="KNB1184" s="1582"/>
      <c r="KNC1184" s="1582"/>
      <c r="KND1184" s="1582"/>
      <c r="KNE1184" s="1582"/>
      <c r="KNF1184" s="1582"/>
      <c r="KNG1184" s="1582"/>
      <c r="KNH1184" s="1582"/>
      <c r="KNI1184" s="1582"/>
      <c r="KNJ1184" s="1582"/>
      <c r="KNK1184" s="1582"/>
      <c r="KNL1184" s="1582"/>
      <c r="KNM1184" s="1582"/>
      <c r="KNN1184" s="1582"/>
      <c r="KNO1184" s="1582"/>
      <c r="KNP1184" s="1582"/>
      <c r="KNQ1184" s="1582"/>
      <c r="KNR1184" s="1582"/>
      <c r="KNS1184" s="1582"/>
      <c r="KNT1184" s="1582"/>
      <c r="KNU1184" s="1582"/>
      <c r="KNV1184" s="1582"/>
      <c r="KNW1184" s="1582"/>
      <c r="KNX1184" s="1582"/>
      <c r="KNY1184" s="1582"/>
      <c r="KNZ1184" s="1582"/>
      <c r="KOA1184" s="1582"/>
      <c r="KOB1184" s="1582"/>
      <c r="KOC1184" s="1582"/>
      <c r="KOD1184" s="1582"/>
      <c r="KOE1184" s="1582"/>
      <c r="KOF1184" s="1582"/>
      <c r="KOG1184" s="1582"/>
      <c r="KOH1184" s="1582"/>
      <c r="KOI1184" s="1582"/>
      <c r="KOJ1184" s="1582"/>
      <c r="KOK1184" s="1582"/>
      <c r="KOL1184" s="1582"/>
      <c r="KOM1184" s="1582"/>
      <c r="KON1184" s="1582"/>
      <c r="KOO1184" s="1582"/>
      <c r="KOP1184" s="1582"/>
      <c r="KOQ1184" s="1582"/>
      <c r="KOR1184" s="1582"/>
      <c r="KOS1184" s="1582"/>
      <c r="KOT1184" s="1582"/>
      <c r="KOU1184" s="1582"/>
      <c r="KOV1184" s="1582"/>
      <c r="KOW1184" s="1582"/>
      <c r="KOX1184" s="1582"/>
      <c r="KOY1184" s="1582"/>
      <c r="KOZ1184" s="1582"/>
      <c r="KPA1184" s="1582"/>
      <c r="KPB1184" s="1582"/>
      <c r="KPC1184" s="1582"/>
      <c r="KPD1184" s="1582"/>
      <c r="KPE1184" s="1582"/>
      <c r="KPF1184" s="1582"/>
      <c r="KPG1184" s="1582"/>
      <c r="KPH1184" s="1582"/>
      <c r="KPI1184" s="1582"/>
      <c r="KPJ1184" s="1582"/>
      <c r="KPK1184" s="1582"/>
      <c r="KPL1184" s="1582"/>
      <c r="KPM1184" s="1582"/>
      <c r="KPN1184" s="1582"/>
      <c r="KPO1184" s="1582"/>
      <c r="KPP1184" s="1582"/>
      <c r="KPQ1184" s="1582"/>
      <c r="KPR1184" s="1582"/>
      <c r="KPS1184" s="1582"/>
      <c r="KPT1184" s="1582"/>
      <c r="KPU1184" s="1582"/>
      <c r="KPV1184" s="1582"/>
      <c r="KPW1184" s="1582"/>
      <c r="KPX1184" s="1582"/>
      <c r="KPY1184" s="1582"/>
      <c r="KPZ1184" s="1582"/>
      <c r="KQA1184" s="1582"/>
      <c r="KQB1184" s="1582"/>
      <c r="KQC1184" s="1582"/>
      <c r="KQD1184" s="1582"/>
      <c r="KQE1184" s="1582"/>
      <c r="KQF1184" s="1582"/>
      <c r="KQG1184" s="1582"/>
      <c r="KQH1184" s="1582"/>
      <c r="KQI1184" s="1582"/>
      <c r="KQJ1184" s="1582"/>
      <c r="KQK1184" s="1582"/>
      <c r="KQL1184" s="1582"/>
      <c r="KQM1184" s="1582"/>
      <c r="KQN1184" s="1582"/>
      <c r="KQO1184" s="1582"/>
      <c r="KQP1184" s="1582"/>
      <c r="KQQ1184" s="1582"/>
      <c r="KQR1184" s="1582"/>
      <c r="KQS1184" s="1582"/>
      <c r="KQT1184" s="1582"/>
      <c r="KQU1184" s="1582"/>
      <c r="KQV1184" s="1582"/>
      <c r="KQW1184" s="1582"/>
      <c r="KQX1184" s="1582"/>
      <c r="KQY1184" s="1582"/>
      <c r="KQZ1184" s="1582"/>
      <c r="KRA1184" s="1582"/>
      <c r="KRB1184" s="1582"/>
      <c r="KRC1184" s="1582"/>
      <c r="KRD1184" s="1582"/>
      <c r="KRE1184" s="1582"/>
      <c r="KRF1184" s="1582"/>
      <c r="KRG1184" s="1582"/>
      <c r="KRH1184" s="1582"/>
      <c r="KRI1184" s="1582"/>
      <c r="KRJ1184" s="1582"/>
      <c r="KRK1184" s="1582"/>
      <c r="KRL1184" s="1582"/>
      <c r="KRM1184" s="1582"/>
      <c r="KRN1184" s="1582"/>
      <c r="KRO1184" s="1582"/>
      <c r="KRP1184" s="1582"/>
      <c r="KRQ1184" s="1582"/>
      <c r="KRR1184" s="1582"/>
      <c r="KRS1184" s="1582"/>
      <c r="KRT1184" s="1582"/>
      <c r="KRU1184" s="1582"/>
      <c r="KRV1184" s="1582"/>
      <c r="KRW1184" s="1582"/>
      <c r="KRX1184" s="1582"/>
      <c r="KRY1184" s="1582"/>
      <c r="KRZ1184" s="1582"/>
      <c r="KSA1184" s="1582"/>
      <c r="KSB1184" s="1582"/>
      <c r="KSC1184" s="1582"/>
      <c r="KSD1184" s="1582"/>
      <c r="KSE1184" s="1582"/>
      <c r="KSF1184" s="1582"/>
      <c r="KSG1184" s="1582"/>
      <c r="KSH1184" s="1582"/>
      <c r="KSI1184" s="1582"/>
      <c r="KSJ1184" s="1582"/>
      <c r="KSK1184" s="1582"/>
      <c r="KSL1184" s="1582"/>
      <c r="KSM1184" s="1582"/>
      <c r="KSN1184" s="1582"/>
      <c r="KSO1184" s="1582"/>
      <c r="KSP1184" s="1582"/>
      <c r="KSQ1184" s="1582"/>
      <c r="KSR1184" s="1582"/>
      <c r="KSS1184" s="1582"/>
      <c r="KST1184" s="1582"/>
      <c r="KSU1184" s="1582"/>
      <c r="KSV1184" s="1582"/>
      <c r="KSW1184" s="1582"/>
      <c r="KSX1184" s="1582"/>
      <c r="KSY1184" s="1582"/>
      <c r="KSZ1184" s="1582"/>
      <c r="KTA1184" s="1582"/>
      <c r="KTB1184" s="1582"/>
      <c r="KTC1184" s="1582"/>
      <c r="KTD1184" s="1582"/>
      <c r="KTE1184" s="1582"/>
      <c r="KTF1184" s="1582"/>
      <c r="KTG1184" s="1582"/>
      <c r="KTH1184" s="1582"/>
      <c r="KTI1184" s="1582"/>
      <c r="KTJ1184" s="1582"/>
      <c r="KTK1184" s="1582"/>
      <c r="KTL1184" s="1582"/>
      <c r="KTM1184" s="1582"/>
      <c r="KTN1184" s="1582"/>
      <c r="KTO1184" s="1582"/>
      <c r="KTP1184" s="1582"/>
      <c r="KTQ1184" s="1582"/>
      <c r="KTR1184" s="1582"/>
      <c r="KTS1184" s="1582"/>
      <c r="KTT1184" s="1582"/>
      <c r="KTU1184" s="1582"/>
      <c r="KTV1184" s="1582"/>
      <c r="KTW1184" s="1582"/>
      <c r="KTX1184" s="1582"/>
      <c r="KTY1184" s="1582"/>
      <c r="KTZ1184" s="1582"/>
      <c r="KUA1184" s="1582"/>
      <c r="KUB1184" s="1582"/>
      <c r="KUC1184" s="1582"/>
      <c r="KUD1184" s="1582"/>
      <c r="KUE1184" s="1582"/>
      <c r="KUF1184" s="1582"/>
      <c r="KUG1184" s="1582"/>
      <c r="KUH1184" s="1582"/>
      <c r="KUI1184" s="1582"/>
      <c r="KUJ1184" s="1582"/>
      <c r="KUK1184" s="1582"/>
      <c r="KUL1184" s="1582"/>
      <c r="KUM1184" s="1582"/>
      <c r="KUN1184" s="1582"/>
      <c r="KUO1184" s="1582"/>
      <c r="KUP1184" s="1582"/>
      <c r="KUQ1184" s="1582"/>
      <c r="KUR1184" s="1582"/>
      <c r="KUS1184" s="1582"/>
      <c r="KUT1184" s="1582"/>
      <c r="KUU1184" s="1582"/>
      <c r="KUV1184" s="1582"/>
      <c r="KUW1184" s="1582"/>
      <c r="KUX1184" s="1582"/>
      <c r="KUY1184" s="1582"/>
      <c r="KUZ1184" s="1582"/>
      <c r="KVA1184" s="1582"/>
      <c r="KVB1184" s="1582"/>
      <c r="KVC1184" s="1582"/>
      <c r="KVD1184" s="1582"/>
      <c r="KVE1184" s="1582"/>
      <c r="KVF1184" s="1582"/>
      <c r="KVG1184" s="1582"/>
      <c r="KVH1184" s="1582"/>
      <c r="KVI1184" s="1582"/>
      <c r="KVJ1184" s="1582"/>
      <c r="KVK1184" s="1582"/>
      <c r="KVL1184" s="1582"/>
      <c r="KVM1184" s="1582"/>
      <c r="KVN1184" s="1582"/>
      <c r="KVO1184" s="1582"/>
      <c r="KVP1184" s="1582"/>
      <c r="KVQ1184" s="1582"/>
      <c r="KVR1184" s="1582"/>
      <c r="KVS1184" s="1582"/>
      <c r="KVT1184" s="1582"/>
      <c r="KVU1184" s="1582"/>
      <c r="KVV1184" s="1582"/>
      <c r="KVW1184" s="1582"/>
      <c r="KVX1184" s="1582"/>
      <c r="KVY1184" s="1582"/>
      <c r="KVZ1184" s="1582"/>
      <c r="KWA1184" s="1582"/>
      <c r="KWB1184" s="1582"/>
      <c r="KWC1184" s="1582"/>
      <c r="KWD1184" s="1582"/>
      <c r="KWE1184" s="1582"/>
      <c r="KWF1184" s="1582"/>
      <c r="KWG1184" s="1582"/>
      <c r="KWH1184" s="1582"/>
      <c r="KWI1184" s="1582"/>
      <c r="KWJ1184" s="1582"/>
      <c r="KWK1184" s="1582"/>
      <c r="KWL1184" s="1582"/>
      <c r="KWM1184" s="1582"/>
      <c r="KWN1184" s="1582"/>
      <c r="KWO1184" s="1582"/>
      <c r="KWP1184" s="1582"/>
      <c r="KWQ1184" s="1582"/>
      <c r="KWR1184" s="1582"/>
      <c r="KWS1184" s="1582"/>
      <c r="KWT1184" s="1582"/>
      <c r="KWU1184" s="1582"/>
      <c r="KWV1184" s="1582"/>
      <c r="KWW1184" s="1582"/>
      <c r="KWX1184" s="1582"/>
      <c r="KWY1184" s="1582"/>
      <c r="KWZ1184" s="1582"/>
      <c r="KXA1184" s="1582"/>
      <c r="KXB1184" s="1582"/>
      <c r="KXC1184" s="1582"/>
      <c r="KXD1184" s="1582"/>
      <c r="KXE1184" s="1582"/>
      <c r="KXF1184" s="1582"/>
      <c r="KXG1184" s="1582"/>
      <c r="KXH1184" s="1582"/>
      <c r="KXI1184" s="1582"/>
      <c r="KXJ1184" s="1582"/>
      <c r="KXK1184" s="1582"/>
      <c r="KXL1184" s="1582"/>
      <c r="KXM1184" s="1582"/>
      <c r="KXN1184" s="1582"/>
      <c r="KXO1184" s="1582"/>
      <c r="KXP1184" s="1582"/>
      <c r="KXQ1184" s="1582"/>
      <c r="KXR1184" s="1582"/>
      <c r="KXS1184" s="1582"/>
      <c r="KXT1184" s="1582"/>
      <c r="KXU1184" s="1582"/>
      <c r="KXV1184" s="1582"/>
      <c r="KXW1184" s="1582"/>
      <c r="KXX1184" s="1582"/>
      <c r="KXY1184" s="1582"/>
      <c r="KXZ1184" s="1582"/>
      <c r="KYA1184" s="1582"/>
      <c r="KYB1184" s="1582"/>
      <c r="KYC1184" s="1582"/>
      <c r="KYD1184" s="1582"/>
      <c r="KYE1184" s="1582"/>
      <c r="KYF1184" s="1582"/>
      <c r="KYG1184" s="1582"/>
      <c r="KYH1184" s="1582"/>
      <c r="KYI1184" s="1582"/>
      <c r="KYJ1184" s="1582"/>
      <c r="KYK1184" s="1582"/>
      <c r="KYL1184" s="1582"/>
      <c r="KYM1184" s="1582"/>
      <c r="KYN1184" s="1582"/>
      <c r="KYO1184" s="1582"/>
      <c r="KYP1184" s="1582"/>
      <c r="KYQ1184" s="1582"/>
      <c r="KYR1184" s="1582"/>
      <c r="KYS1184" s="1582"/>
      <c r="KYT1184" s="1582"/>
      <c r="KYU1184" s="1582"/>
      <c r="KYV1184" s="1582"/>
      <c r="KYW1184" s="1582"/>
      <c r="KYX1184" s="1582"/>
      <c r="KYY1184" s="1582"/>
      <c r="KYZ1184" s="1582"/>
      <c r="KZA1184" s="1582"/>
      <c r="KZB1184" s="1582"/>
      <c r="KZC1184" s="1582"/>
      <c r="KZD1184" s="1582"/>
      <c r="KZE1184" s="1582"/>
      <c r="KZF1184" s="1582"/>
      <c r="KZG1184" s="1582"/>
      <c r="KZH1184" s="1582"/>
      <c r="KZI1184" s="1582"/>
      <c r="KZJ1184" s="1582"/>
      <c r="KZK1184" s="1582"/>
      <c r="KZL1184" s="1582"/>
      <c r="KZM1184" s="1582"/>
      <c r="KZN1184" s="1582"/>
      <c r="KZO1184" s="1582"/>
      <c r="KZP1184" s="1582"/>
      <c r="KZQ1184" s="1582"/>
      <c r="KZR1184" s="1582"/>
      <c r="KZS1184" s="1582"/>
      <c r="KZT1184" s="1582"/>
      <c r="KZU1184" s="1582"/>
      <c r="KZV1184" s="1582"/>
      <c r="KZW1184" s="1582"/>
      <c r="KZX1184" s="1582"/>
      <c r="KZY1184" s="1582"/>
      <c r="KZZ1184" s="1582"/>
      <c r="LAA1184" s="1582"/>
      <c r="LAB1184" s="1582"/>
      <c r="LAC1184" s="1582"/>
      <c r="LAD1184" s="1582"/>
      <c r="LAE1184" s="1582"/>
      <c r="LAF1184" s="1582"/>
      <c r="LAG1184" s="1582"/>
      <c r="LAH1184" s="1582"/>
      <c r="LAI1184" s="1582"/>
      <c r="LAJ1184" s="1582"/>
      <c r="LAK1184" s="1582"/>
      <c r="LAL1184" s="1582"/>
      <c r="LAM1184" s="1582"/>
      <c r="LAN1184" s="1582"/>
      <c r="LAO1184" s="1582"/>
      <c r="LAP1184" s="1582"/>
      <c r="LAQ1184" s="1582"/>
      <c r="LAR1184" s="1582"/>
      <c r="LAS1184" s="1582"/>
      <c r="LAT1184" s="1582"/>
      <c r="LAU1184" s="1582"/>
      <c r="LAV1184" s="1582"/>
      <c r="LAW1184" s="1582"/>
      <c r="LAX1184" s="1582"/>
      <c r="LAY1184" s="1582"/>
      <c r="LAZ1184" s="1582"/>
      <c r="LBA1184" s="1582"/>
      <c r="LBB1184" s="1582"/>
      <c r="LBC1184" s="1582"/>
      <c r="LBD1184" s="1582"/>
      <c r="LBE1184" s="1582"/>
      <c r="LBF1184" s="1582"/>
      <c r="LBG1184" s="1582"/>
      <c r="LBH1184" s="1582"/>
      <c r="LBI1184" s="1582"/>
      <c r="LBJ1184" s="1582"/>
      <c r="LBK1184" s="1582"/>
      <c r="LBL1184" s="1582"/>
      <c r="LBM1184" s="1582"/>
      <c r="LBN1184" s="1582"/>
      <c r="LBO1184" s="1582"/>
      <c r="LBP1184" s="1582"/>
      <c r="LBQ1184" s="1582"/>
      <c r="LBR1184" s="1582"/>
      <c r="LBS1184" s="1582"/>
      <c r="LBT1184" s="1582"/>
      <c r="LBU1184" s="1582"/>
      <c r="LBV1184" s="1582"/>
      <c r="LBW1184" s="1582"/>
      <c r="LBX1184" s="1582"/>
      <c r="LBY1184" s="1582"/>
      <c r="LBZ1184" s="1582"/>
      <c r="LCA1184" s="1582"/>
      <c r="LCB1184" s="1582"/>
      <c r="LCC1184" s="1582"/>
      <c r="LCD1184" s="1582"/>
      <c r="LCE1184" s="1582"/>
      <c r="LCF1184" s="1582"/>
      <c r="LCG1184" s="1582"/>
      <c r="LCH1184" s="1582"/>
      <c r="LCI1184" s="1582"/>
      <c r="LCJ1184" s="1582"/>
      <c r="LCK1184" s="1582"/>
      <c r="LCL1184" s="1582"/>
      <c r="LCM1184" s="1582"/>
      <c r="LCN1184" s="1582"/>
      <c r="LCO1184" s="1582"/>
      <c r="LCP1184" s="1582"/>
      <c r="LCQ1184" s="1582"/>
      <c r="LCR1184" s="1582"/>
      <c r="LCS1184" s="1582"/>
      <c r="LCT1184" s="1582"/>
      <c r="LCU1184" s="1582"/>
      <c r="LCV1184" s="1582"/>
      <c r="LCW1184" s="1582"/>
      <c r="LCX1184" s="1582"/>
      <c r="LCY1184" s="1582"/>
      <c r="LCZ1184" s="1582"/>
      <c r="LDA1184" s="1582"/>
      <c r="LDB1184" s="1582"/>
      <c r="LDC1184" s="1582"/>
      <c r="LDD1184" s="1582"/>
      <c r="LDE1184" s="1582"/>
      <c r="LDF1184" s="1582"/>
      <c r="LDG1184" s="1582"/>
      <c r="LDH1184" s="1582"/>
      <c r="LDI1184" s="1582"/>
      <c r="LDJ1184" s="1582"/>
      <c r="LDK1184" s="1582"/>
      <c r="LDL1184" s="1582"/>
      <c r="LDM1184" s="1582"/>
      <c r="LDN1184" s="1582"/>
      <c r="LDO1184" s="1582"/>
      <c r="LDP1184" s="1582"/>
      <c r="LDQ1184" s="1582"/>
      <c r="LDR1184" s="1582"/>
      <c r="LDS1184" s="1582"/>
      <c r="LDT1184" s="1582"/>
      <c r="LDU1184" s="1582"/>
      <c r="LDV1184" s="1582"/>
      <c r="LDW1184" s="1582"/>
      <c r="LDX1184" s="1582"/>
      <c r="LDY1184" s="1582"/>
      <c r="LDZ1184" s="1582"/>
      <c r="LEA1184" s="1582"/>
      <c r="LEB1184" s="1582"/>
      <c r="LEC1184" s="1582"/>
      <c r="LED1184" s="1582"/>
      <c r="LEE1184" s="1582"/>
      <c r="LEF1184" s="1582"/>
      <c r="LEG1184" s="1582"/>
      <c r="LEH1184" s="1582"/>
      <c r="LEI1184" s="1582"/>
      <c r="LEJ1184" s="1582"/>
      <c r="LEK1184" s="1582"/>
      <c r="LEL1184" s="1582"/>
      <c r="LEM1184" s="1582"/>
      <c r="LEN1184" s="1582"/>
      <c r="LEO1184" s="1582"/>
      <c r="LEP1184" s="1582"/>
      <c r="LEQ1184" s="1582"/>
      <c r="LER1184" s="1582"/>
      <c r="LES1184" s="1582"/>
      <c r="LET1184" s="1582"/>
      <c r="LEU1184" s="1582"/>
      <c r="LEV1184" s="1582"/>
      <c r="LEW1184" s="1582"/>
      <c r="LEX1184" s="1582"/>
      <c r="LEY1184" s="1582"/>
      <c r="LEZ1184" s="1582"/>
      <c r="LFA1184" s="1582"/>
      <c r="LFB1184" s="1582"/>
      <c r="LFC1184" s="1582"/>
      <c r="LFD1184" s="1582"/>
      <c r="LFE1184" s="1582"/>
      <c r="LFF1184" s="1582"/>
      <c r="LFG1184" s="1582"/>
      <c r="LFH1184" s="1582"/>
      <c r="LFI1184" s="1582"/>
      <c r="LFJ1184" s="1582"/>
      <c r="LFK1184" s="1582"/>
      <c r="LFL1184" s="1582"/>
      <c r="LFM1184" s="1582"/>
      <c r="LFN1184" s="1582"/>
      <c r="LFO1184" s="1582"/>
      <c r="LFP1184" s="1582"/>
      <c r="LFQ1184" s="1582"/>
      <c r="LFR1184" s="1582"/>
      <c r="LFS1184" s="1582"/>
      <c r="LFT1184" s="1582"/>
      <c r="LFU1184" s="1582"/>
      <c r="LFV1184" s="1582"/>
      <c r="LFW1184" s="1582"/>
      <c r="LFX1184" s="1582"/>
      <c r="LFY1184" s="1582"/>
      <c r="LFZ1184" s="1582"/>
      <c r="LGA1184" s="1582"/>
      <c r="LGB1184" s="1582"/>
      <c r="LGC1184" s="1582"/>
      <c r="LGD1184" s="1582"/>
      <c r="LGE1184" s="1582"/>
      <c r="LGF1184" s="1582"/>
      <c r="LGG1184" s="1582"/>
      <c r="LGH1184" s="1582"/>
      <c r="LGI1184" s="1582"/>
      <c r="LGJ1184" s="1582"/>
      <c r="LGK1184" s="1582"/>
      <c r="LGL1184" s="1582"/>
      <c r="LGM1184" s="1582"/>
      <c r="LGN1184" s="1582"/>
      <c r="LGO1184" s="1582"/>
      <c r="LGP1184" s="1582"/>
      <c r="LGQ1184" s="1582"/>
      <c r="LGR1184" s="1582"/>
      <c r="LGS1184" s="1582"/>
      <c r="LGT1184" s="1582"/>
      <c r="LGU1184" s="1582"/>
      <c r="LGV1184" s="1582"/>
      <c r="LGW1184" s="1582"/>
      <c r="LGX1184" s="1582"/>
      <c r="LGY1184" s="1582"/>
      <c r="LGZ1184" s="1582"/>
      <c r="LHA1184" s="1582"/>
      <c r="LHB1184" s="1582"/>
      <c r="LHC1184" s="1582"/>
      <c r="LHD1184" s="1582"/>
      <c r="LHE1184" s="1582"/>
      <c r="LHF1184" s="1582"/>
      <c r="LHG1184" s="1582"/>
      <c r="LHH1184" s="1582"/>
      <c r="LHI1184" s="1582"/>
      <c r="LHJ1184" s="1582"/>
      <c r="LHK1184" s="1582"/>
      <c r="LHL1184" s="1582"/>
      <c r="LHM1184" s="1582"/>
      <c r="LHN1184" s="1582"/>
      <c r="LHO1184" s="1582"/>
      <c r="LHP1184" s="1582"/>
      <c r="LHQ1184" s="1582"/>
      <c r="LHR1184" s="1582"/>
      <c r="LHS1184" s="1582"/>
      <c r="LHT1184" s="1582"/>
      <c r="LHU1184" s="1582"/>
      <c r="LHV1184" s="1582"/>
      <c r="LHW1184" s="1582"/>
      <c r="LHX1184" s="1582"/>
      <c r="LHY1184" s="1582"/>
      <c r="LHZ1184" s="1582"/>
      <c r="LIA1184" s="1582"/>
      <c r="LIB1184" s="1582"/>
      <c r="LIC1184" s="1582"/>
      <c r="LID1184" s="1582"/>
      <c r="LIE1184" s="1582"/>
      <c r="LIF1184" s="1582"/>
      <c r="LIG1184" s="1582"/>
      <c r="LIH1184" s="1582"/>
      <c r="LII1184" s="1582"/>
      <c r="LIJ1184" s="1582"/>
      <c r="LIK1184" s="1582"/>
      <c r="LIL1184" s="1582"/>
      <c r="LIM1184" s="1582"/>
      <c r="LIN1184" s="1582"/>
      <c r="LIO1184" s="1582"/>
      <c r="LIP1184" s="1582"/>
      <c r="LIQ1184" s="1582"/>
      <c r="LIR1184" s="1582"/>
      <c r="LIS1184" s="1582"/>
      <c r="LIT1184" s="1582"/>
      <c r="LIU1184" s="1582"/>
      <c r="LIV1184" s="1582"/>
      <c r="LIW1184" s="1582"/>
      <c r="LIX1184" s="1582"/>
      <c r="LIY1184" s="1582"/>
      <c r="LIZ1184" s="1582"/>
      <c r="LJA1184" s="1582"/>
      <c r="LJB1184" s="1582"/>
      <c r="LJC1184" s="1582"/>
      <c r="LJD1184" s="1582"/>
      <c r="LJE1184" s="1582"/>
      <c r="LJF1184" s="1582"/>
      <c r="LJG1184" s="1582"/>
      <c r="LJH1184" s="1582"/>
      <c r="LJI1184" s="1582"/>
      <c r="LJJ1184" s="1582"/>
      <c r="LJK1184" s="1582"/>
      <c r="LJL1184" s="1582"/>
      <c r="LJM1184" s="1582"/>
      <c r="LJN1184" s="1582"/>
      <c r="LJO1184" s="1582"/>
      <c r="LJP1184" s="1582"/>
      <c r="LJQ1184" s="1582"/>
      <c r="LJR1184" s="1582"/>
      <c r="LJS1184" s="1582"/>
      <c r="LJT1184" s="1582"/>
      <c r="LJU1184" s="1582"/>
      <c r="LJV1184" s="1582"/>
      <c r="LJW1184" s="1582"/>
      <c r="LJX1184" s="1582"/>
      <c r="LJY1184" s="1582"/>
      <c r="LJZ1184" s="1582"/>
      <c r="LKA1184" s="1582"/>
      <c r="LKB1184" s="1582"/>
      <c r="LKC1184" s="1582"/>
      <c r="LKD1184" s="1582"/>
      <c r="LKE1184" s="1582"/>
      <c r="LKF1184" s="1582"/>
      <c r="LKG1184" s="1582"/>
      <c r="LKH1184" s="1582"/>
      <c r="LKI1184" s="1582"/>
      <c r="LKJ1184" s="1582"/>
      <c r="LKK1184" s="1582"/>
      <c r="LKL1184" s="1582"/>
      <c r="LKM1184" s="1582"/>
      <c r="LKN1184" s="1582"/>
      <c r="LKO1184" s="1582"/>
      <c r="LKP1184" s="1582"/>
      <c r="LKQ1184" s="1582"/>
      <c r="LKR1184" s="1582"/>
      <c r="LKS1184" s="1582"/>
      <c r="LKT1184" s="1582"/>
      <c r="LKU1184" s="1582"/>
      <c r="LKV1184" s="1582"/>
      <c r="LKW1184" s="1582"/>
      <c r="LKX1184" s="1582"/>
      <c r="LKY1184" s="1582"/>
      <c r="LKZ1184" s="1582"/>
      <c r="LLA1184" s="1582"/>
      <c r="LLB1184" s="1582"/>
      <c r="LLC1184" s="1582"/>
      <c r="LLD1184" s="1582"/>
      <c r="LLE1184" s="1582"/>
      <c r="LLF1184" s="1582"/>
      <c r="LLG1184" s="1582"/>
      <c r="LLH1184" s="1582"/>
      <c r="LLI1184" s="1582"/>
      <c r="LLJ1184" s="1582"/>
      <c r="LLK1184" s="1582"/>
      <c r="LLL1184" s="1582"/>
      <c r="LLM1184" s="1582"/>
      <c r="LLN1184" s="1582"/>
      <c r="LLO1184" s="1582"/>
      <c r="LLP1184" s="1582"/>
      <c r="LLQ1184" s="1582"/>
      <c r="LLR1184" s="1582"/>
      <c r="LLS1184" s="1582"/>
      <c r="LLT1184" s="1582"/>
      <c r="LLU1184" s="1582"/>
      <c r="LLV1184" s="1582"/>
      <c r="LLW1184" s="1582"/>
      <c r="LLX1184" s="1582"/>
      <c r="LLY1184" s="1582"/>
      <c r="LLZ1184" s="1582"/>
      <c r="LMA1184" s="1582"/>
      <c r="LMB1184" s="1582"/>
      <c r="LMC1184" s="1582"/>
      <c r="LMD1184" s="1582"/>
      <c r="LME1184" s="1582"/>
      <c r="LMF1184" s="1582"/>
      <c r="LMG1184" s="1582"/>
      <c r="LMH1184" s="1582"/>
      <c r="LMI1184" s="1582"/>
      <c r="LMJ1184" s="1582"/>
      <c r="LMK1184" s="1582"/>
      <c r="LML1184" s="1582"/>
      <c r="LMM1184" s="1582"/>
      <c r="LMN1184" s="1582"/>
      <c r="LMO1184" s="1582"/>
      <c r="LMP1184" s="1582"/>
      <c r="LMQ1184" s="1582"/>
      <c r="LMR1184" s="1582"/>
      <c r="LMS1184" s="1582"/>
      <c r="LMT1184" s="1582"/>
      <c r="LMU1184" s="1582"/>
      <c r="LMV1184" s="1582"/>
      <c r="LMW1184" s="1582"/>
      <c r="LMX1184" s="1582"/>
      <c r="LMY1184" s="1582"/>
      <c r="LMZ1184" s="1582"/>
      <c r="LNA1184" s="1582"/>
      <c r="LNB1184" s="1582"/>
      <c r="LNC1184" s="1582"/>
      <c r="LND1184" s="1582"/>
      <c r="LNE1184" s="1582"/>
      <c r="LNF1184" s="1582"/>
      <c r="LNG1184" s="1582"/>
      <c r="LNH1184" s="1582"/>
      <c r="LNI1184" s="1582"/>
      <c r="LNJ1184" s="1582"/>
      <c r="LNK1184" s="1582"/>
      <c r="LNL1184" s="1582"/>
      <c r="LNM1184" s="1582"/>
      <c r="LNN1184" s="1582"/>
      <c r="LNO1184" s="1582"/>
      <c r="LNP1184" s="1582"/>
      <c r="LNQ1184" s="1582"/>
      <c r="LNR1184" s="1582"/>
      <c r="LNS1184" s="1582"/>
      <c r="LNT1184" s="1582"/>
      <c r="LNU1184" s="1582"/>
      <c r="LNV1184" s="1582"/>
      <c r="LNW1184" s="1582"/>
      <c r="LNX1184" s="1582"/>
      <c r="LNY1184" s="1582"/>
      <c r="LNZ1184" s="1582"/>
      <c r="LOA1184" s="1582"/>
      <c r="LOB1184" s="1582"/>
      <c r="LOC1184" s="1582"/>
      <c r="LOD1184" s="1582"/>
      <c r="LOE1184" s="1582"/>
      <c r="LOF1184" s="1582"/>
      <c r="LOG1184" s="1582"/>
      <c r="LOH1184" s="1582"/>
      <c r="LOI1184" s="1582"/>
      <c r="LOJ1184" s="1582"/>
      <c r="LOK1184" s="1582"/>
      <c r="LOL1184" s="1582"/>
      <c r="LOM1184" s="1582"/>
      <c r="LON1184" s="1582"/>
      <c r="LOO1184" s="1582"/>
      <c r="LOP1184" s="1582"/>
      <c r="LOQ1184" s="1582"/>
      <c r="LOR1184" s="1582"/>
      <c r="LOS1184" s="1582"/>
      <c r="LOT1184" s="1582"/>
      <c r="LOU1184" s="1582"/>
      <c r="LOV1184" s="1582"/>
      <c r="LOW1184" s="1582"/>
      <c r="LOX1184" s="1582"/>
      <c r="LOY1184" s="1582"/>
      <c r="LOZ1184" s="1582"/>
      <c r="LPA1184" s="1582"/>
      <c r="LPB1184" s="1582"/>
      <c r="LPC1184" s="1582"/>
      <c r="LPD1184" s="1582"/>
      <c r="LPE1184" s="1582"/>
      <c r="LPF1184" s="1582"/>
      <c r="LPG1184" s="1582"/>
      <c r="LPH1184" s="1582"/>
      <c r="LPI1184" s="1582"/>
      <c r="LPJ1184" s="1582"/>
      <c r="LPK1184" s="1582"/>
      <c r="LPL1184" s="1582"/>
      <c r="LPM1184" s="1582"/>
      <c r="LPN1184" s="1582"/>
      <c r="LPO1184" s="1582"/>
      <c r="LPP1184" s="1582"/>
      <c r="LPQ1184" s="1582"/>
      <c r="LPR1184" s="1582"/>
      <c r="LPS1184" s="1582"/>
      <c r="LPT1184" s="1582"/>
      <c r="LPU1184" s="1582"/>
      <c r="LPV1184" s="1582"/>
      <c r="LPW1184" s="1582"/>
      <c r="LPX1184" s="1582"/>
      <c r="LPY1184" s="1582"/>
      <c r="LPZ1184" s="1582"/>
      <c r="LQA1184" s="1582"/>
      <c r="LQB1184" s="1582"/>
      <c r="LQC1184" s="1582"/>
      <c r="LQD1184" s="1582"/>
      <c r="LQE1184" s="1582"/>
      <c r="LQF1184" s="1582"/>
      <c r="LQG1184" s="1582"/>
      <c r="LQH1184" s="1582"/>
      <c r="LQI1184" s="1582"/>
      <c r="LQJ1184" s="1582"/>
      <c r="LQK1184" s="1582"/>
      <c r="LQL1184" s="1582"/>
      <c r="LQM1184" s="1582"/>
      <c r="LQN1184" s="1582"/>
      <c r="LQO1184" s="1582"/>
      <c r="LQP1184" s="1582"/>
      <c r="LQQ1184" s="1582"/>
      <c r="LQR1184" s="1582"/>
      <c r="LQS1184" s="1582"/>
      <c r="LQT1184" s="1582"/>
      <c r="LQU1184" s="1582"/>
      <c r="LQV1184" s="1582"/>
      <c r="LQW1184" s="1582"/>
      <c r="LQX1184" s="1582"/>
      <c r="LQY1184" s="1582"/>
      <c r="LQZ1184" s="1582"/>
      <c r="LRA1184" s="1582"/>
      <c r="LRB1184" s="1582"/>
      <c r="LRC1184" s="1582"/>
      <c r="LRD1184" s="1582"/>
      <c r="LRE1184" s="1582"/>
      <c r="LRF1184" s="1582"/>
      <c r="LRG1184" s="1582"/>
      <c r="LRH1184" s="1582"/>
      <c r="LRI1184" s="1582"/>
      <c r="LRJ1184" s="1582"/>
      <c r="LRK1184" s="1582"/>
      <c r="LRL1184" s="1582"/>
      <c r="LRM1184" s="1582"/>
      <c r="LRN1184" s="1582"/>
      <c r="LRO1184" s="1582"/>
      <c r="LRP1184" s="1582"/>
      <c r="LRQ1184" s="1582"/>
      <c r="LRR1184" s="1582"/>
      <c r="LRS1184" s="1582"/>
      <c r="LRT1184" s="1582"/>
      <c r="LRU1184" s="1582"/>
      <c r="LRV1184" s="1582"/>
      <c r="LRW1184" s="1582"/>
      <c r="LRX1184" s="1582"/>
      <c r="LRY1184" s="1582"/>
      <c r="LRZ1184" s="1582"/>
      <c r="LSA1184" s="1582"/>
      <c r="LSB1184" s="1582"/>
      <c r="LSC1184" s="1582"/>
      <c r="LSD1184" s="1582"/>
      <c r="LSE1184" s="1582"/>
      <c r="LSF1184" s="1582"/>
      <c r="LSG1184" s="1582"/>
      <c r="LSH1184" s="1582"/>
      <c r="LSI1184" s="1582"/>
      <c r="LSJ1184" s="1582"/>
      <c r="LSK1184" s="1582"/>
      <c r="LSL1184" s="1582"/>
      <c r="LSM1184" s="1582"/>
      <c r="LSN1184" s="1582"/>
      <c r="LSO1184" s="1582"/>
      <c r="LSP1184" s="1582"/>
      <c r="LSQ1184" s="1582"/>
      <c r="LSR1184" s="1582"/>
      <c r="LSS1184" s="1582"/>
      <c r="LST1184" s="1582"/>
      <c r="LSU1184" s="1582"/>
      <c r="LSV1184" s="1582"/>
      <c r="LSW1184" s="1582"/>
      <c r="LSX1184" s="1582"/>
      <c r="LSY1184" s="1582"/>
      <c r="LSZ1184" s="1582"/>
      <c r="LTA1184" s="1582"/>
      <c r="LTB1184" s="1582"/>
      <c r="LTC1184" s="1582"/>
      <c r="LTD1184" s="1582"/>
      <c r="LTE1184" s="1582"/>
      <c r="LTF1184" s="1582"/>
      <c r="LTG1184" s="1582"/>
      <c r="LTH1184" s="1582"/>
      <c r="LTI1184" s="1582"/>
      <c r="LTJ1184" s="1582"/>
      <c r="LTK1184" s="1582"/>
      <c r="LTL1184" s="1582"/>
      <c r="LTM1184" s="1582"/>
      <c r="LTN1184" s="1582"/>
      <c r="LTO1184" s="1582"/>
      <c r="LTP1184" s="1582"/>
      <c r="LTQ1184" s="1582"/>
      <c r="LTR1184" s="1582"/>
      <c r="LTS1184" s="1582"/>
      <c r="LTT1184" s="1582"/>
      <c r="LTU1184" s="1582"/>
      <c r="LTV1184" s="1582"/>
      <c r="LTW1184" s="1582"/>
      <c r="LTX1184" s="1582"/>
      <c r="LTY1184" s="1582"/>
      <c r="LTZ1184" s="1582"/>
      <c r="LUA1184" s="1582"/>
      <c r="LUB1184" s="1582"/>
      <c r="LUC1184" s="1582"/>
      <c r="LUD1184" s="1582"/>
      <c r="LUE1184" s="1582"/>
      <c r="LUF1184" s="1582"/>
      <c r="LUG1184" s="1582"/>
      <c r="LUH1184" s="1582"/>
      <c r="LUI1184" s="1582"/>
      <c r="LUJ1184" s="1582"/>
      <c r="LUK1184" s="1582"/>
      <c r="LUL1184" s="1582"/>
      <c r="LUM1184" s="1582"/>
      <c r="LUN1184" s="1582"/>
      <c r="LUO1184" s="1582"/>
      <c r="LUP1184" s="1582"/>
      <c r="LUQ1184" s="1582"/>
      <c r="LUR1184" s="1582"/>
      <c r="LUS1184" s="1582"/>
      <c r="LUT1184" s="1582"/>
      <c r="LUU1184" s="1582"/>
      <c r="LUV1184" s="1582"/>
      <c r="LUW1184" s="1582"/>
      <c r="LUX1184" s="1582"/>
      <c r="LUY1184" s="1582"/>
      <c r="LUZ1184" s="1582"/>
      <c r="LVA1184" s="1582"/>
      <c r="LVB1184" s="1582"/>
      <c r="LVC1184" s="1582"/>
      <c r="LVD1184" s="1582"/>
      <c r="LVE1184" s="1582"/>
      <c r="LVF1184" s="1582"/>
      <c r="LVG1184" s="1582"/>
      <c r="LVH1184" s="1582"/>
      <c r="LVI1184" s="1582"/>
      <c r="LVJ1184" s="1582"/>
      <c r="LVK1184" s="1582"/>
      <c r="LVL1184" s="1582"/>
      <c r="LVM1184" s="1582"/>
      <c r="LVN1184" s="1582"/>
      <c r="LVO1184" s="1582"/>
      <c r="LVP1184" s="1582"/>
      <c r="LVQ1184" s="1582"/>
      <c r="LVR1184" s="1582"/>
      <c r="LVS1184" s="1582"/>
      <c r="LVT1184" s="1582"/>
      <c r="LVU1184" s="1582"/>
      <c r="LVV1184" s="1582"/>
      <c r="LVW1184" s="1582"/>
      <c r="LVX1184" s="1582"/>
      <c r="LVY1184" s="1582"/>
      <c r="LVZ1184" s="1582"/>
      <c r="LWA1184" s="1582"/>
      <c r="LWB1184" s="1582"/>
      <c r="LWC1184" s="1582"/>
      <c r="LWD1184" s="1582"/>
      <c r="LWE1184" s="1582"/>
      <c r="LWF1184" s="1582"/>
      <c r="LWG1184" s="1582"/>
      <c r="LWH1184" s="1582"/>
      <c r="LWI1184" s="1582"/>
      <c r="LWJ1184" s="1582"/>
      <c r="LWK1184" s="1582"/>
      <c r="LWL1184" s="1582"/>
      <c r="LWM1184" s="1582"/>
      <c r="LWN1184" s="1582"/>
      <c r="LWO1184" s="1582"/>
      <c r="LWP1184" s="1582"/>
      <c r="LWQ1184" s="1582"/>
      <c r="LWR1184" s="1582"/>
      <c r="LWS1184" s="1582"/>
      <c r="LWT1184" s="1582"/>
      <c r="LWU1184" s="1582"/>
      <c r="LWV1184" s="1582"/>
      <c r="LWW1184" s="1582"/>
      <c r="LWX1184" s="1582"/>
      <c r="LWY1184" s="1582"/>
      <c r="LWZ1184" s="1582"/>
      <c r="LXA1184" s="1582"/>
      <c r="LXB1184" s="1582"/>
      <c r="LXC1184" s="1582"/>
      <c r="LXD1184" s="1582"/>
      <c r="LXE1184" s="1582"/>
      <c r="LXF1184" s="1582"/>
      <c r="LXG1184" s="1582"/>
      <c r="LXH1184" s="1582"/>
      <c r="LXI1184" s="1582"/>
      <c r="LXJ1184" s="1582"/>
      <c r="LXK1184" s="1582"/>
      <c r="LXL1184" s="1582"/>
      <c r="LXM1184" s="1582"/>
      <c r="LXN1184" s="1582"/>
      <c r="LXO1184" s="1582"/>
      <c r="LXP1184" s="1582"/>
      <c r="LXQ1184" s="1582"/>
      <c r="LXR1184" s="1582"/>
      <c r="LXS1184" s="1582"/>
      <c r="LXT1184" s="1582"/>
      <c r="LXU1184" s="1582"/>
      <c r="LXV1184" s="1582"/>
      <c r="LXW1184" s="1582"/>
      <c r="LXX1184" s="1582"/>
      <c r="LXY1184" s="1582"/>
      <c r="LXZ1184" s="1582"/>
      <c r="LYA1184" s="1582"/>
      <c r="LYB1184" s="1582"/>
      <c r="LYC1184" s="1582"/>
      <c r="LYD1184" s="1582"/>
      <c r="LYE1184" s="1582"/>
      <c r="LYF1184" s="1582"/>
      <c r="LYG1184" s="1582"/>
      <c r="LYH1184" s="1582"/>
      <c r="LYI1184" s="1582"/>
      <c r="LYJ1184" s="1582"/>
      <c r="LYK1184" s="1582"/>
      <c r="LYL1184" s="1582"/>
      <c r="LYM1184" s="1582"/>
      <c r="LYN1184" s="1582"/>
      <c r="LYO1184" s="1582"/>
      <c r="LYP1184" s="1582"/>
      <c r="LYQ1184" s="1582"/>
      <c r="LYR1184" s="1582"/>
      <c r="LYS1184" s="1582"/>
      <c r="LYT1184" s="1582"/>
      <c r="LYU1184" s="1582"/>
      <c r="LYV1184" s="1582"/>
      <c r="LYW1184" s="1582"/>
      <c r="LYX1184" s="1582"/>
      <c r="LYY1184" s="1582"/>
      <c r="LYZ1184" s="1582"/>
      <c r="LZA1184" s="1582"/>
      <c r="LZB1184" s="1582"/>
      <c r="LZC1184" s="1582"/>
      <c r="LZD1184" s="1582"/>
      <c r="LZE1184" s="1582"/>
      <c r="LZF1184" s="1582"/>
      <c r="LZG1184" s="1582"/>
      <c r="LZH1184" s="1582"/>
      <c r="LZI1184" s="1582"/>
      <c r="LZJ1184" s="1582"/>
      <c r="LZK1184" s="1582"/>
      <c r="LZL1184" s="1582"/>
      <c r="LZM1184" s="1582"/>
      <c r="LZN1184" s="1582"/>
      <c r="LZO1184" s="1582"/>
      <c r="LZP1184" s="1582"/>
      <c r="LZQ1184" s="1582"/>
      <c r="LZR1184" s="1582"/>
      <c r="LZS1184" s="1582"/>
      <c r="LZT1184" s="1582"/>
      <c r="LZU1184" s="1582"/>
      <c r="LZV1184" s="1582"/>
      <c r="LZW1184" s="1582"/>
      <c r="LZX1184" s="1582"/>
      <c r="LZY1184" s="1582"/>
      <c r="LZZ1184" s="1582"/>
      <c r="MAA1184" s="1582"/>
      <c r="MAB1184" s="1582"/>
      <c r="MAC1184" s="1582"/>
      <c r="MAD1184" s="1582"/>
      <c r="MAE1184" s="1582"/>
      <c r="MAF1184" s="1582"/>
      <c r="MAG1184" s="1582"/>
      <c r="MAH1184" s="1582"/>
      <c r="MAI1184" s="1582"/>
      <c r="MAJ1184" s="1582"/>
      <c r="MAK1184" s="1582"/>
      <c r="MAL1184" s="1582"/>
      <c r="MAM1184" s="1582"/>
      <c r="MAN1184" s="1582"/>
      <c r="MAO1184" s="1582"/>
      <c r="MAP1184" s="1582"/>
      <c r="MAQ1184" s="1582"/>
      <c r="MAR1184" s="1582"/>
      <c r="MAS1184" s="1582"/>
      <c r="MAT1184" s="1582"/>
      <c r="MAU1184" s="1582"/>
      <c r="MAV1184" s="1582"/>
      <c r="MAW1184" s="1582"/>
      <c r="MAX1184" s="1582"/>
      <c r="MAY1184" s="1582"/>
      <c r="MAZ1184" s="1582"/>
      <c r="MBA1184" s="1582"/>
      <c r="MBB1184" s="1582"/>
      <c r="MBC1184" s="1582"/>
      <c r="MBD1184" s="1582"/>
      <c r="MBE1184" s="1582"/>
      <c r="MBF1184" s="1582"/>
      <c r="MBG1184" s="1582"/>
      <c r="MBH1184" s="1582"/>
      <c r="MBI1184" s="1582"/>
      <c r="MBJ1184" s="1582"/>
      <c r="MBK1184" s="1582"/>
      <c r="MBL1184" s="1582"/>
      <c r="MBM1184" s="1582"/>
      <c r="MBN1184" s="1582"/>
      <c r="MBO1184" s="1582"/>
      <c r="MBP1184" s="1582"/>
      <c r="MBQ1184" s="1582"/>
      <c r="MBR1184" s="1582"/>
      <c r="MBS1184" s="1582"/>
      <c r="MBT1184" s="1582"/>
      <c r="MBU1184" s="1582"/>
      <c r="MBV1184" s="1582"/>
      <c r="MBW1184" s="1582"/>
      <c r="MBX1184" s="1582"/>
      <c r="MBY1184" s="1582"/>
      <c r="MBZ1184" s="1582"/>
      <c r="MCA1184" s="1582"/>
      <c r="MCB1184" s="1582"/>
      <c r="MCC1184" s="1582"/>
      <c r="MCD1184" s="1582"/>
      <c r="MCE1184" s="1582"/>
      <c r="MCF1184" s="1582"/>
      <c r="MCG1184" s="1582"/>
      <c r="MCH1184" s="1582"/>
      <c r="MCI1184" s="1582"/>
      <c r="MCJ1184" s="1582"/>
      <c r="MCK1184" s="1582"/>
      <c r="MCL1184" s="1582"/>
      <c r="MCM1184" s="1582"/>
      <c r="MCN1184" s="1582"/>
      <c r="MCO1184" s="1582"/>
      <c r="MCP1184" s="1582"/>
      <c r="MCQ1184" s="1582"/>
      <c r="MCR1184" s="1582"/>
      <c r="MCS1184" s="1582"/>
      <c r="MCT1184" s="1582"/>
      <c r="MCU1184" s="1582"/>
      <c r="MCV1184" s="1582"/>
      <c r="MCW1184" s="1582"/>
      <c r="MCX1184" s="1582"/>
      <c r="MCY1184" s="1582"/>
      <c r="MCZ1184" s="1582"/>
      <c r="MDA1184" s="1582"/>
      <c r="MDB1184" s="1582"/>
      <c r="MDC1184" s="1582"/>
      <c r="MDD1184" s="1582"/>
      <c r="MDE1184" s="1582"/>
      <c r="MDF1184" s="1582"/>
      <c r="MDG1184" s="1582"/>
      <c r="MDH1184" s="1582"/>
      <c r="MDI1184" s="1582"/>
      <c r="MDJ1184" s="1582"/>
      <c r="MDK1184" s="1582"/>
      <c r="MDL1184" s="1582"/>
      <c r="MDM1184" s="1582"/>
      <c r="MDN1184" s="1582"/>
      <c r="MDO1184" s="1582"/>
      <c r="MDP1184" s="1582"/>
      <c r="MDQ1184" s="1582"/>
      <c r="MDR1184" s="1582"/>
      <c r="MDS1184" s="1582"/>
      <c r="MDT1184" s="1582"/>
      <c r="MDU1184" s="1582"/>
      <c r="MDV1184" s="1582"/>
      <c r="MDW1184" s="1582"/>
      <c r="MDX1184" s="1582"/>
      <c r="MDY1184" s="1582"/>
      <c r="MDZ1184" s="1582"/>
      <c r="MEA1184" s="1582"/>
      <c r="MEB1184" s="1582"/>
      <c r="MEC1184" s="1582"/>
      <c r="MED1184" s="1582"/>
      <c r="MEE1184" s="1582"/>
      <c r="MEF1184" s="1582"/>
      <c r="MEG1184" s="1582"/>
      <c r="MEH1184" s="1582"/>
      <c r="MEI1184" s="1582"/>
      <c r="MEJ1184" s="1582"/>
      <c r="MEK1184" s="1582"/>
      <c r="MEL1184" s="1582"/>
      <c r="MEM1184" s="1582"/>
      <c r="MEN1184" s="1582"/>
      <c r="MEO1184" s="1582"/>
      <c r="MEP1184" s="1582"/>
      <c r="MEQ1184" s="1582"/>
      <c r="MER1184" s="1582"/>
      <c r="MES1184" s="1582"/>
      <c r="MET1184" s="1582"/>
      <c r="MEU1184" s="1582"/>
      <c r="MEV1184" s="1582"/>
      <c r="MEW1184" s="1582"/>
      <c r="MEX1184" s="1582"/>
      <c r="MEY1184" s="1582"/>
      <c r="MEZ1184" s="1582"/>
      <c r="MFA1184" s="1582"/>
      <c r="MFB1184" s="1582"/>
      <c r="MFC1184" s="1582"/>
      <c r="MFD1184" s="1582"/>
      <c r="MFE1184" s="1582"/>
      <c r="MFF1184" s="1582"/>
      <c r="MFG1184" s="1582"/>
      <c r="MFH1184" s="1582"/>
      <c r="MFI1184" s="1582"/>
      <c r="MFJ1184" s="1582"/>
      <c r="MFK1184" s="1582"/>
      <c r="MFL1184" s="1582"/>
      <c r="MFM1184" s="1582"/>
      <c r="MFN1184" s="1582"/>
      <c r="MFO1184" s="1582"/>
      <c r="MFP1184" s="1582"/>
      <c r="MFQ1184" s="1582"/>
      <c r="MFR1184" s="1582"/>
      <c r="MFS1184" s="1582"/>
      <c r="MFT1184" s="1582"/>
      <c r="MFU1184" s="1582"/>
      <c r="MFV1184" s="1582"/>
      <c r="MFW1184" s="1582"/>
      <c r="MFX1184" s="1582"/>
      <c r="MFY1184" s="1582"/>
      <c r="MFZ1184" s="1582"/>
      <c r="MGA1184" s="1582"/>
      <c r="MGB1184" s="1582"/>
      <c r="MGC1184" s="1582"/>
      <c r="MGD1184" s="1582"/>
      <c r="MGE1184" s="1582"/>
      <c r="MGF1184" s="1582"/>
      <c r="MGG1184" s="1582"/>
      <c r="MGH1184" s="1582"/>
      <c r="MGI1184" s="1582"/>
      <c r="MGJ1184" s="1582"/>
      <c r="MGK1184" s="1582"/>
      <c r="MGL1184" s="1582"/>
      <c r="MGM1184" s="1582"/>
      <c r="MGN1184" s="1582"/>
      <c r="MGO1184" s="1582"/>
      <c r="MGP1184" s="1582"/>
      <c r="MGQ1184" s="1582"/>
      <c r="MGR1184" s="1582"/>
      <c r="MGS1184" s="1582"/>
      <c r="MGT1184" s="1582"/>
      <c r="MGU1184" s="1582"/>
      <c r="MGV1184" s="1582"/>
      <c r="MGW1184" s="1582"/>
      <c r="MGX1184" s="1582"/>
      <c r="MGY1184" s="1582"/>
      <c r="MGZ1184" s="1582"/>
      <c r="MHA1184" s="1582"/>
      <c r="MHB1184" s="1582"/>
      <c r="MHC1184" s="1582"/>
      <c r="MHD1184" s="1582"/>
      <c r="MHE1184" s="1582"/>
      <c r="MHF1184" s="1582"/>
      <c r="MHG1184" s="1582"/>
      <c r="MHH1184" s="1582"/>
      <c r="MHI1184" s="1582"/>
      <c r="MHJ1184" s="1582"/>
      <c r="MHK1184" s="1582"/>
      <c r="MHL1184" s="1582"/>
      <c r="MHM1184" s="1582"/>
      <c r="MHN1184" s="1582"/>
      <c r="MHO1184" s="1582"/>
      <c r="MHP1184" s="1582"/>
      <c r="MHQ1184" s="1582"/>
      <c r="MHR1184" s="1582"/>
      <c r="MHS1184" s="1582"/>
      <c r="MHT1184" s="1582"/>
      <c r="MHU1184" s="1582"/>
      <c r="MHV1184" s="1582"/>
      <c r="MHW1184" s="1582"/>
      <c r="MHX1184" s="1582"/>
      <c r="MHY1184" s="1582"/>
      <c r="MHZ1184" s="1582"/>
      <c r="MIA1184" s="1582"/>
      <c r="MIB1184" s="1582"/>
      <c r="MIC1184" s="1582"/>
      <c r="MID1184" s="1582"/>
      <c r="MIE1184" s="1582"/>
      <c r="MIF1184" s="1582"/>
      <c r="MIG1184" s="1582"/>
      <c r="MIH1184" s="1582"/>
      <c r="MII1184" s="1582"/>
      <c r="MIJ1184" s="1582"/>
      <c r="MIK1184" s="1582"/>
      <c r="MIL1184" s="1582"/>
      <c r="MIM1184" s="1582"/>
      <c r="MIN1184" s="1582"/>
      <c r="MIO1184" s="1582"/>
      <c r="MIP1184" s="1582"/>
      <c r="MIQ1184" s="1582"/>
      <c r="MIR1184" s="1582"/>
      <c r="MIS1184" s="1582"/>
      <c r="MIT1184" s="1582"/>
      <c r="MIU1184" s="1582"/>
      <c r="MIV1184" s="1582"/>
      <c r="MIW1184" s="1582"/>
      <c r="MIX1184" s="1582"/>
      <c r="MIY1184" s="1582"/>
      <c r="MIZ1184" s="1582"/>
      <c r="MJA1184" s="1582"/>
      <c r="MJB1184" s="1582"/>
      <c r="MJC1184" s="1582"/>
      <c r="MJD1184" s="1582"/>
      <c r="MJE1184" s="1582"/>
      <c r="MJF1184" s="1582"/>
      <c r="MJG1184" s="1582"/>
      <c r="MJH1184" s="1582"/>
      <c r="MJI1184" s="1582"/>
      <c r="MJJ1184" s="1582"/>
      <c r="MJK1184" s="1582"/>
      <c r="MJL1184" s="1582"/>
      <c r="MJM1184" s="1582"/>
      <c r="MJN1184" s="1582"/>
      <c r="MJO1184" s="1582"/>
      <c r="MJP1184" s="1582"/>
      <c r="MJQ1184" s="1582"/>
      <c r="MJR1184" s="1582"/>
      <c r="MJS1184" s="1582"/>
      <c r="MJT1184" s="1582"/>
      <c r="MJU1184" s="1582"/>
      <c r="MJV1184" s="1582"/>
      <c r="MJW1184" s="1582"/>
      <c r="MJX1184" s="1582"/>
      <c r="MJY1184" s="1582"/>
      <c r="MJZ1184" s="1582"/>
      <c r="MKA1184" s="1582"/>
      <c r="MKB1184" s="1582"/>
      <c r="MKC1184" s="1582"/>
      <c r="MKD1184" s="1582"/>
      <c r="MKE1184" s="1582"/>
      <c r="MKF1184" s="1582"/>
      <c r="MKG1184" s="1582"/>
      <c r="MKH1184" s="1582"/>
      <c r="MKI1184" s="1582"/>
      <c r="MKJ1184" s="1582"/>
      <c r="MKK1184" s="1582"/>
      <c r="MKL1184" s="1582"/>
      <c r="MKM1184" s="1582"/>
      <c r="MKN1184" s="1582"/>
      <c r="MKO1184" s="1582"/>
      <c r="MKP1184" s="1582"/>
      <c r="MKQ1184" s="1582"/>
      <c r="MKR1184" s="1582"/>
      <c r="MKS1184" s="1582"/>
      <c r="MKT1184" s="1582"/>
      <c r="MKU1184" s="1582"/>
      <c r="MKV1184" s="1582"/>
      <c r="MKW1184" s="1582"/>
      <c r="MKX1184" s="1582"/>
      <c r="MKY1184" s="1582"/>
      <c r="MKZ1184" s="1582"/>
      <c r="MLA1184" s="1582"/>
      <c r="MLB1184" s="1582"/>
      <c r="MLC1184" s="1582"/>
      <c r="MLD1184" s="1582"/>
      <c r="MLE1184" s="1582"/>
      <c r="MLF1184" s="1582"/>
      <c r="MLG1184" s="1582"/>
      <c r="MLH1184" s="1582"/>
      <c r="MLI1184" s="1582"/>
      <c r="MLJ1184" s="1582"/>
      <c r="MLK1184" s="1582"/>
      <c r="MLL1184" s="1582"/>
      <c r="MLM1184" s="1582"/>
      <c r="MLN1184" s="1582"/>
      <c r="MLO1184" s="1582"/>
      <c r="MLP1184" s="1582"/>
      <c r="MLQ1184" s="1582"/>
      <c r="MLR1184" s="1582"/>
      <c r="MLS1184" s="1582"/>
      <c r="MLT1184" s="1582"/>
      <c r="MLU1184" s="1582"/>
      <c r="MLV1184" s="1582"/>
      <c r="MLW1184" s="1582"/>
      <c r="MLX1184" s="1582"/>
      <c r="MLY1184" s="1582"/>
      <c r="MLZ1184" s="1582"/>
      <c r="MMA1184" s="1582"/>
      <c r="MMB1184" s="1582"/>
      <c r="MMC1184" s="1582"/>
      <c r="MMD1184" s="1582"/>
      <c r="MME1184" s="1582"/>
      <c r="MMF1184" s="1582"/>
      <c r="MMG1184" s="1582"/>
      <c r="MMH1184" s="1582"/>
      <c r="MMI1184" s="1582"/>
      <c r="MMJ1184" s="1582"/>
      <c r="MMK1184" s="1582"/>
      <c r="MML1184" s="1582"/>
      <c r="MMM1184" s="1582"/>
      <c r="MMN1184" s="1582"/>
      <c r="MMO1184" s="1582"/>
      <c r="MMP1184" s="1582"/>
      <c r="MMQ1184" s="1582"/>
      <c r="MMR1184" s="1582"/>
      <c r="MMS1184" s="1582"/>
      <c r="MMT1184" s="1582"/>
      <c r="MMU1184" s="1582"/>
      <c r="MMV1184" s="1582"/>
      <c r="MMW1184" s="1582"/>
      <c r="MMX1184" s="1582"/>
      <c r="MMY1184" s="1582"/>
      <c r="MMZ1184" s="1582"/>
      <c r="MNA1184" s="1582"/>
      <c r="MNB1184" s="1582"/>
      <c r="MNC1184" s="1582"/>
      <c r="MND1184" s="1582"/>
      <c r="MNE1184" s="1582"/>
      <c r="MNF1184" s="1582"/>
      <c r="MNG1184" s="1582"/>
      <c r="MNH1184" s="1582"/>
      <c r="MNI1184" s="1582"/>
      <c r="MNJ1184" s="1582"/>
      <c r="MNK1184" s="1582"/>
      <c r="MNL1184" s="1582"/>
      <c r="MNM1184" s="1582"/>
      <c r="MNN1184" s="1582"/>
      <c r="MNO1184" s="1582"/>
      <c r="MNP1184" s="1582"/>
      <c r="MNQ1184" s="1582"/>
      <c r="MNR1184" s="1582"/>
      <c r="MNS1184" s="1582"/>
      <c r="MNT1184" s="1582"/>
      <c r="MNU1184" s="1582"/>
      <c r="MNV1184" s="1582"/>
      <c r="MNW1184" s="1582"/>
      <c r="MNX1184" s="1582"/>
      <c r="MNY1184" s="1582"/>
      <c r="MNZ1184" s="1582"/>
      <c r="MOA1184" s="1582"/>
      <c r="MOB1184" s="1582"/>
      <c r="MOC1184" s="1582"/>
      <c r="MOD1184" s="1582"/>
      <c r="MOE1184" s="1582"/>
      <c r="MOF1184" s="1582"/>
      <c r="MOG1184" s="1582"/>
      <c r="MOH1184" s="1582"/>
      <c r="MOI1184" s="1582"/>
      <c r="MOJ1184" s="1582"/>
      <c r="MOK1184" s="1582"/>
      <c r="MOL1184" s="1582"/>
      <c r="MOM1184" s="1582"/>
      <c r="MON1184" s="1582"/>
      <c r="MOO1184" s="1582"/>
      <c r="MOP1184" s="1582"/>
      <c r="MOQ1184" s="1582"/>
      <c r="MOR1184" s="1582"/>
      <c r="MOS1184" s="1582"/>
      <c r="MOT1184" s="1582"/>
      <c r="MOU1184" s="1582"/>
      <c r="MOV1184" s="1582"/>
      <c r="MOW1184" s="1582"/>
      <c r="MOX1184" s="1582"/>
      <c r="MOY1184" s="1582"/>
      <c r="MOZ1184" s="1582"/>
      <c r="MPA1184" s="1582"/>
      <c r="MPB1184" s="1582"/>
      <c r="MPC1184" s="1582"/>
      <c r="MPD1184" s="1582"/>
      <c r="MPE1184" s="1582"/>
      <c r="MPF1184" s="1582"/>
      <c r="MPG1184" s="1582"/>
      <c r="MPH1184" s="1582"/>
      <c r="MPI1184" s="1582"/>
      <c r="MPJ1184" s="1582"/>
      <c r="MPK1184" s="1582"/>
      <c r="MPL1184" s="1582"/>
      <c r="MPM1184" s="1582"/>
      <c r="MPN1184" s="1582"/>
      <c r="MPO1184" s="1582"/>
      <c r="MPP1184" s="1582"/>
      <c r="MPQ1184" s="1582"/>
      <c r="MPR1184" s="1582"/>
      <c r="MPS1184" s="1582"/>
      <c r="MPT1184" s="1582"/>
      <c r="MPU1184" s="1582"/>
      <c r="MPV1184" s="1582"/>
      <c r="MPW1184" s="1582"/>
      <c r="MPX1184" s="1582"/>
      <c r="MPY1184" s="1582"/>
      <c r="MPZ1184" s="1582"/>
      <c r="MQA1184" s="1582"/>
      <c r="MQB1184" s="1582"/>
      <c r="MQC1184" s="1582"/>
      <c r="MQD1184" s="1582"/>
      <c r="MQE1184" s="1582"/>
      <c r="MQF1184" s="1582"/>
      <c r="MQG1184" s="1582"/>
      <c r="MQH1184" s="1582"/>
      <c r="MQI1184" s="1582"/>
      <c r="MQJ1184" s="1582"/>
      <c r="MQK1184" s="1582"/>
      <c r="MQL1184" s="1582"/>
      <c r="MQM1184" s="1582"/>
      <c r="MQN1184" s="1582"/>
      <c r="MQO1184" s="1582"/>
      <c r="MQP1184" s="1582"/>
      <c r="MQQ1184" s="1582"/>
      <c r="MQR1184" s="1582"/>
      <c r="MQS1184" s="1582"/>
      <c r="MQT1184" s="1582"/>
      <c r="MQU1184" s="1582"/>
      <c r="MQV1184" s="1582"/>
      <c r="MQW1184" s="1582"/>
      <c r="MQX1184" s="1582"/>
      <c r="MQY1184" s="1582"/>
      <c r="MQZ1184" s="1582"/>
      <c r="MRA1184" s="1582"/>
      <c r="MRB1184" s="1582"/>
      <c r="MRC1184" s="1582"/>
      <c r="MRD1184" s="1582"/>
      <c r="MRE1184" s="1582"/>
      <c r="MRF1184" s="1582"/>
      <c r="MRG1184" s="1582"/>
      <c r="MRH1184" s="1582"/>
      <c r="MRI1184" s="1582"/>
      <c r="MRJ1184" s="1582"/>
      <c r="MRK1184" s="1582"/>
      <c r="MRL1184" s="1582"/>
      <c r="MRM1184" s="1582"/>
      <c r="MRN1184" s="1582"/>
      <c r="MRO1184" s="1582"/>
      <c r="MRP1184" s="1582"/>
      <c r="MRQ1184" s="1582"/>
      <c r="MRR1184" s="1582"/>
      <c r="MRS1184" s="1582"/>
      <c r="MRT1184" s="1582"/>
      <c r="MRU1184" s="1582"/>
      <c r="MRV1184" s="1582"/>
      <c r="MRW1184" s="1582"/>
      <c r="MRX1184" s="1582"/>
      <c r="MRY1184" s="1582"/>
      <c r="MRZ1184" s="1582"/>
      <c r="MSA1184" s="1582"/>
      <c r="MSB1184" s="1582"/>
      <c r="MSC1184" s="1582"/>
      <c r="MSD1184" s="1582"/>
      <c r="MSE1184" s="1582"/>
      <c r="MSF1184" s="1582"/>
      <c r="MSG1184" s="1582"/>
      <c r="MSH1184" s="1582"/>
      <c r="MSI1184" s="1582"/>
      <c r="MSJ1184" s="1582"/>
      <c r="MSK1184" s="1582"/>
      <c r="MSL1184" s="1582"/>
      <c r="MSM1184" s="1582"/>
      <c r="MSN1184" s="1582"/>
      <c r="MSO1184" s="1582"/>
      <c r="MSP1184" s="1582"/>
      <c r="MSQ1184" s="1582"/>
      <c r="MSR1184" s="1582"/>
      <c r="MSS1184" s="1582"/>
      <c r="MST1184" s="1582"/>
      <c r="MSU1184" s="1582"/>
      <c r="MSV1184" s="1582"/>
      <c r="MSW1184" s="1582"/>
      <c r="MSX1184" s="1582"/>
      <c r="MSY1184" s="1582"/>
      <c r="MSZ1184" s="1582"/>
      <c r="MTA1184" s="1582"/>
      <c r="MTB1184" s="1582"/>
      <c r="MTC1184" s="1582"/>
      <c r="MTD1184" s="1582"/>
      <c r="MTE1184" s="1582"/>
      <c r="MTF1184" s="1582"/>
      <c r="MTG1184" s="1582"/>
      <c r="MTH1184" s="1582"/>
      <c r="MTI1184" s="1582"/>
      <c r="MTJ1184" s="1582"/>
      <c r="MTK1184" s="1582"/>
      <c r="MTL1184" s="1582"/>
      <c r="MTM1184" s="1582"/>
      <c r="MTN1184" s="1582"/>
      <c r="MTO1184" s="1582"/>
      <c r="MTP1184" s="1582"/>
      <c r="MTQ1184" s="1582"/>
      <c r="MTR1184" s="1582"/>
      <c r="MTS1184" s="1582"/>
      <c r="MTT1184" s="1582"/>
      <c r="MTU1184" s="1582"/>
      <c r="MTV1184" s="1582"/>
      <c r="MTW1184" s="1582"/>
      <c r="MTX1184" s="1582"/>
      <c r="MTY1184" s="1582"/>
      <c r="MTZ1184" s="1582"/>
      <c r="MUA1184" s="1582"/>
      <c r="MUB1184" s="1582"/>
      <c r="MUC1184" s="1582"/>
      <c r="MUD1184" s="1582"/>
      <c r="MUE1184" s="1582"/>
      <c r="MUF1184" s="1582"/>
      <c r="MUG1184" s="1582"/>
      <c r="MUH1184" s="1582"/>
      <c r="MUI1184" s="1582"/>
      <c r="MUJ1184" s="1582"/>
      <c r="MUK1184" s="1582"/>
      <c r="MUL1184" s="1582"/>
      <c r="MUM1184" s="1582"/>
      <c r="MUN1184" s="1582"/>
      <c r="MUO1184" s="1582"/>
      <c r="MUP1184" s="1582"/>
      <c r="MUQ1184" s="1582"/>
      <c r="MUR1184" s="1582"/>
      <c r="MUS1184" s="1582"/>
      <c r="MUT1184" s="1582"/>
      <c r="MUU1184" s="1582"/>
      <c r="MUV1184" s="1582"/>
      <c r="MUW1184" s="1582"/>
      <c r="MUX1184" s="1582"/>
      <c r="MUY1184" s="1582"/>
      <c r="MUZ1184" s="1582"/>
      <c r="MVA1184" s="1582"/>
      <c r="MVB1184" s="1582"/>
      <c r="MVC1184" s="1582"/>
      <c r="MVD1184" s="1582"/>
      <c r="MVE1184" s="1582"/>
      <c r="MVF1184" s="1582"/>
      <c r="MVG1184" s="1582"/>
      <c r="MVH1184" s="1582"/>
      <c r="MVI1184" s="1582"/>
      <c r="MVJ1184" s="1582"/>
      <c r="MVK1184" s="1582"/>
      <c r="MVL1184" s="1582"/>
      <c r="MVM1184" s="1582"/>
      <c r="MVN1184" s="1582"/>
      <c r="MVO1184" s="1582"/>
      <c r="MVP1184" s="1582"/>
      <c r="MVQ1184" s="1582"/>
      <c r="MVR1184" s="1582"/>
      <c r="MVS1184" s="1582"/>
      <c r="MVT1184" s="1582"/>
      <c r="MVU1184" s="1582"/>
      <c r="MVV1184" s="1582"/>
      <c r="MVW1184" s="1582"/>
      <c r="MVX1184" s="1582"/>
      <c r="MVY1184" s="1582"/>
      <c r="MVZ1184" s="1582"/>
      <c r="MWA1184" s="1582"/>
      <c r="MWB1184" s="1582"/>
      <c r="MWC1184" s="1582"/>
      <c r="MWD1184" s="1582"/>
      <c r="MWE1184" s="1582"/>
      <c r="MWF1184" s="1582"/>
      <c r="MWG1184" s="1582"/>
      <c r="MWH1184" s="1582"/>
      <c r="MWI1184" s="1582"/>
      <c r="MWJ1184" s="1582"/>
      <c r="MWK1184" s="1582"/>
      <c r="MWL1184" s="1582"/>
      <c r="MWM1184" s="1582"/>
      <c r="MWN1184" s="1582"/>
      <c r="MWO1184" s="1582"/>
      <c r="MWP1184" s="1582"/>
      <c r="MWQ1184" s="1582"/>
      <c r="MWR1184" s="1582"/>
      <c r="MWS1184" s="1582"/>
      <c r="MWT1184" s="1582"/>
      <c r="MWU1184" s="1582"/>
      <c r="MWV1184" s="1582"/>
      <c r="MWW1184" s="1582"/>
      <c r="MWX1184" s="1582"/>
      <c r="MWY1184" s="1582"/>
      <c r="MWZ1184" s="1582"/>
      <c r="MXA1184" s="1582"/>
      <c r="MXB1184" s="1582"/>
      <c r="MXC1184" s="1582"/>
      <c r="MXD1184" s="1582"/>
      <c r="MXE1184" s="1582"/>
      <c r="MXF1184" s="1582"/>
      <c r="MXG1184" s="1582"/>
      <c r="MXH1184" s="1582"/>
      <c r="MXI1184" s="1582"/>
      <c r="MXJ1184" s="1582"/>
      <c r="MXK1184" s="1582"/>
      <c r="MXL1184" s="1582"/>
      <c r="MXM1184" s="1582"/>
      <c r="MXN1184" s="1582"/>
      <c r="MXO1184" s="1582"/>
      <c r="MXP1184" s="1582"/>
      <c r="MXQ1184" s="1582"/>
      <c r="MXR1184" s="1582"/>
      <c r="MXS1184" s="1582"/>
      <c r="MXT1184" s="1582"/>
      <c r="MXU1184" s="1582"/>
      <c r="MXV1184" s="1582"/>
      <c r="MXW1184" s="1582"/>
      <c r="MXX1184" s="1582"/>
      <c r="MXY1184" s="1582"/>
      <c r="MXZ1184" s="1582"/>
      <c r="MYA1184" s="1582"/>
      <c r="MYB1184" s="1582"/>
      <c r="MYC1184" s="1582"/>
      <c r="MYD1184" s="1582"/>
      <c r="MYE1184" s="1582"/>
      <c r="MYF1184" s="1582"/>
      <c r="MYG1184" s="1582"/>
      <c r="MYH1184" s="1582"/>
      <c r="MYI1184" s="1582"/>
      <c r="MYJ1184" s="1582"/>
      <c r="MYK1184" s="1582"/>
      <c r="MYL1184" s="1582"/>
      <c r="MYM1184" s="1582"/>
      <c r="MYN1184" s="1582"/>
      <c r="MYO1184" s="1582"/>
      <c r="MYP1184" s="1582"/>
      <c r="MYQ1184" s="1582"/>
      <c r="MYR1184" s="1582"/>
      <c r="MYS1184" s="1582"/>
      <c r="MYT1184" s="1582"/>
      <c r="MYU1184" s="1582"/>
      <c r="MYV1184" s="1582"/>
      <c r="MYW1184" s="1582"/>
      <c r="MYX1184" s="1582"/>
      <c r="MYY1184" s="1582"/>
      <c r="MYZ1184" s="1582"/>
      <c r="MZA1184" s="1582"/>
      <c r="MZB1184" s="1582"/>
      <c r="MZC1184" s="1582"/>
      <c r="MZD1184" s="1582"/>
      <c r="MZE1184" s="1582"/>
      <c r="MZF1184" s="1582"/>
      <c r="MZG1184" s="1582"/>
      <c r="MZH1184" s="1582"/>
      <c r="MZI1184" s="1582"/>
      <c r="MZJ1184" s="1582"/>
      <c r="MZK1184" s="1582"/>
      <c r="MZL1184" s="1582"/>
      <c r="MZM1184" s="1582"/>
      <c r="MZN1184" s="1582"/>
      <c r="MZO1184" s="1582"/>
      <c r="MZP1184" s="1582"/>
      <c r="MZQ1184" s="1582"/>
      <c r="MZR1184" s="1582"/>
      <c r="MZS1184" s="1582"/>
      <c r="MZT1184" s="1582"/>
      <c r="MZU1184" s="1582"/>
      <c r="MZV1184" s="1582"/>
      <c r="MZW1184" s="1582"/>
      <c r="MZX1184" s="1582"/>
      <c r="MZY1184" s="1582"/>
      <c r="MZZ1184" s="1582"/>
      <c r="NAA1184" s="1582"/>
      <c r="NAB1184" s="1582"/>
      <c r="NAC1184" s="1582"/>
      <c r="NAD1184" s="1582"/>
      <c r="NAE1184" s="1582"/>
      <c r="NAF1184" s="1582"/>
      <c r="NAG1184" s="1582"/>
      <c r="NAH1184" s="1582"/>
      <c r="NAI1184" s="1582"/>
      <c r="NAJ1184" s="1582"/>
      <c r="NAK1184" s="1582"/>
      <c r="NAL1184" s="1582"/>
      <c r="NAM1184" s="1582"/>
      <c r="NAN1184" s="1582"/>
      <c r="NAO1184" s="1582"/>
      <c r="NAP1184" s="1582"/>
      <c r="NAQ1184" s="1582"/>
      <c r="NAR1184" s="1582"/>
      <c r="NAS1184" s="1582"/>
      <c r="NAT1184" s="1582"/>
      <c r="NAU1184" s="1582"/>
      <c r="NAV1184" s="1582"/>
      <c r="NAW1184" s="1582"/>
      <c r="NAX1184" s="1582"/>
      <c r="NAY1184" s="1582"/>
      <c r="NAZ1184" s="1582"/>
      <c r="NBA1184" s="1582"/>
      <c r="NBB1184" s="1582"/>
      <c r="NBC1184" s="1582"/>
      <c r="NBD1184" s="1582"/>
      <c r="NBE1184" s="1582"/>
      <c r="NBF1184" s="1582"/>
      <c r="NBG1184" s="1582"/>
      <c r="NBH1184" s="1582"/>
      <c r="NBI1184" s="1582"/>
      <c r="NBJ1184" s="1582"/>
      <c r="NBK1184" s="1582"/>
      <c r="NBL1184" s="1582"/>
      <c r="NBM1184" s="1582"/>
      <c r="NBN1184" s="1582"/>
      <c r="NBO1184" s="1582"/>
      <c r="NBP1184" s="1582"/>
      <c r="NBQ1184" s="1582"/>
      <c r="NBR1184" s="1582"/>
      <c r="NBS1184" s="1582"/>
      <c r="NBT1184" s="1582"/>
      <c r="NBU1184" s="1582"/>
      <c r="NBV1184" s="1582"/>
      <c r="NBW1184" s="1582"/>
      <c r="NBX1184" s="1582"/>
      <c r="NBY1184" s="1582"/>
      <c r="NBZ1184" s="1582"/>
      <c r="NCA1184" s="1582"/>
      <c r="NCB1184" s="1582"/>
      <c r="NCC1184" s="1582"/>
      <c r="NCD1184" s="1582"/>
      <c r="NCE1184" s="1582"/>
      <c r="NCF1184" s="1582"/>
      <c r="NCG1184" s="1582"/>
      <c r="NCH1184" s="1582"/>
      <c r="NCI1184" s="1582"/>
      <c r="NCJ1184" s="1582"/>
      <c r="NCK1184" s="1582"/>
      <c r="NCL1184" s="1582"/>
      <c r="NCM1184" s="1582"/>
      <c r="NCN1184" s="1582"/>
      <c r="NCO1184" s="1582"/>
      <c r="NCP1184" s="1582"/>
      <c r="NCQ1184" s="1582"/>
      <c r="NCR1184" s="1582"/>
      <c r="NCS1184" s="1582"/>
      <c r="NCT1184" s="1582"/>
      <c r="NCU1184" s="1582"/>
      <c r="NCV1184" s="1582"/>
      <c r="NCW1184" s="1582"/>
      <c r="NCX1184" s="1582"/>
      <c r="NCY1184" s="1582"/>
      <c r="NCZ1184" s="1582"/>
      <c r="NDA1184" s="1582"/>
      <c r="NDB1184" s="1582"/>
      <c r="NDC1184" s="1582"/>
      <c r="NDD1184" s="1582"/>
      <c r="NDE1184" s="1582"/>
      <c r="NDF1184" s="1582"/>
      <c r="NDG1184" s="1582"/>
      <c r="NDH1184" s="1582"/>
      <c r="NDI1184" s="1582"/>
      <c r="NDJ1184" s="1582"/>
      <c r="NDK1184" s="1582"/>
      <c r="NDL1184" s="1582"/>
      <c r="NDM1184" s="1582"/>
      <c r="NDN1184" s="1582"/>
      <c r="NDO1184" s="1582"/>
      <c r="NDP1184" s="1582"/>
      <c r="NDQ1184" s="1582"/>
      <c r="NDR1184" s="1582"/>
      <c r="NDS1184" s="1582"/>
      <c r="NDT1184" s="1582"/>
      <c r="NDU1184" s="1582"/>
      <c r="NDV1184" s="1582"/>
      <c r="NDW1184" s="1582"/>
      <c r="NDX1184" s="1582"/>
      <c r="NDY1184" s="1582"/>
      <c r="NDZ1184" s="1582"/>
      <c r="NEA1184" s="1582"/>
      <c r="NEB1184" s="1582"/>
      <c r="NEC1184" s="1582"/>
      <c r="NED1184" s="1582"/>
      <c r="NEE1184" s="1582"/>
      <c r="NEF1184" s="1582"/>
      <c r="NEG1184" s="1582"/>
      <c r="NEH1184" s="1582"/>
      <c r="NEI1184" s="1582"/>
      <c r="NEJ1184" s="1582"/>
      <c r="NEK1184" s="1582"/>
      <c r="NEL1184" s="1582"/>
      <c r="NEM1184" s="1582"/>
      <c r="NEN1184" s="1582"/>
      <c r="NEO1184" s="1582"/>
      <c r="NEP1184" s="1582"/>
      <c r="NEQ1184" s="1582"/>
      <c r="NER1184" s="1582"/>
      <c r="NES1184" s="1582"/>
      <c r="NET1184" s="1582"/>
      <c r="NEU1184" s="1582"/>
      <c r="NEV1184" s="1582"/>
      <c r="NEW1184" s="1582"/>
      <c r="NEX1184" s="1582"/>
      <c r="NEY1184" s="1582"/>
      <c r="NEZ1184" s="1582"/>
      <c r="NFA1184" s="1582"/>
      <c r="NFB1184" s="1582"/>
      <c r="NFC1184" s="1582"/>
      <c r="NFD1184" s="1582"/>
      <c r="NFE1184" s="1582"/>
      <c r="NFF1184" s="1582"/>
      <c r="NFG1184" s="1582"/>
      <c r="NFH1184" s="1582"/>
      <c r="NFI1184" s="1582"/>
      <c r="NFJ1184" s="1582"/>
      <c r="NFK1184" s="1582"/>
      <c r="NFL1184" s="1582"/>
      <c r="NFM1184" s="1582"/>
      <c r="NFN1184" s="1582"/>
      <c r="NFO1184" s="1582"/>
      <c r="NFP1184" s="1582"/>
      <c r="NFQ1184" s="1582"/>
      <c r="NFR1184" s="1582"/>
      <c r="NFS1184" s="1582"/>
      <c r="NFT1184" s="1582"/>
      <c r="NFU1184" s="1582"/>
      <c r="NFV1184" s="1582"/>
      <c r="NFW1184" s="1582"/>
      <c r="NFX1184" s="1582"/>
      <c r="NFY1184" s="1582"/>
      <c r="NFZ1184" s="1582"/>
      <c r="NGA1184" s="1582"/>
      <c r="NGB1184" s="1582"/>
      <c r="NGC1184" s="1582"/>
      <c r="NGD1184" s="1582"/>
      <c r="NGE1184" s="1582"/>
      <c r="NGF1184" s="1582"/>
      <c r="NGG1184" s="1582"/>
      <c r="NGH1184" s="1582"/>
      <c r="NGI1184" s="1582"/>
      <c r="NGJ1184" s="1582"/>
      <c r="NGK1184" s="1582"/>
      <c r="NGL1184" s="1582"/>
      <c r="NGM1184" s="1582"/>
      <c r="NGN1184" s="1582"/>
      <c r="NGO1184" s="1582"/>
      <c r="NGP1184" s="1582"/>
      <c r="NGQ1184" s="1582"/>
      <c r="NGR1184" s="1582"/>
      <c r="NGS1184" s="1582"/>
      <c r="NGT1184" s="1582"/>
      <c r="NGU1184" s="1582"/>
      <c r="NGV1184" s="1582"/>
      <c r="NGW1184" s="1582"/>
      <c r="NGX1184" s="1582"/>
      <c r="NGY1184" s="1582"/>
      <c r="NGZ1184" s="1582"/>
      <c r="NHA1184" s="1582"/>
      <c r="NHB1184" s="1582"/>
      <c r="NHC1184" s="1582"/>
      <c r="NHD1184" s="1582"/>
      <c r="NHE1184" s="1582"/>
      <c r="NHF1184" s="1582"/>
      <c r="NHG1184" s="1582"/>
      <c r="NHH1184" s="1582"/>
      <c r="NHI1184" s="1582"/>
      <c r="NHJ1184" s="1582"/>
      <c r="NHK1184" s="1582"/>
      <c r="NHL1184" s="1582"/>
      <c r="NHM1184" s="1582"/>
      <c r="NHN1184" s="1582"/>
      <c r="NHO1184" s="1582"/>
      <c r="NHP1184" s="1582"/>
      <c r="NHQ1184" s="1582"/>
      <c r="NHR1184" s="1582"/>
      <c r="NHS1184" s="1582"/>
      <c r="NHT1184" s="1582"/>
      <c r="NHU1184" s="1582"/>
      <c r="NHV1184" s="1582"/>
      <c r="NHW1184" s="1582"/>
      <c r="NHX1184" s="1582"/>
      <c r="NHY1184" s="1582"/>
      <c r="NHZ1184" s="1582"/>
      <c r="NIA1184" s="1582"/>
      <c r="NIB1184" s="1582"/>
      <c r="NIC1184" s="1582"/>
      <c r="NID1184" s="1582"/>
      <c r="NIE1184" s="1582"/>
      <c r="NIF1184" s="1582"/>
      <c r="NIG1184" s="1582"/>
      <c r="NIH1184" s="1582"/>
      <c r="NII1184" s="1582"/>
      <c r="NIJ1184" s="1582"/>
      <c r="NIK1184" s="1582"/>
      <c r="NIL1184" s="1582"/>
      <c r="NIM1184" s="1582"/>
      <c r="NIN1184" s="1582"/>
      <c r="NIO1184" s="1582"/>
      <c r="NIP1184" s="1582"/>
      <c r="NIQ1184" s="1582"/>
      <c r="NIR1184" s="1582"/>
      <c r="NIS1184" s="1582"/>
      <c r="NIT1184" s="1582"/>
      <c r="NIU1184" s="1582"/>
      <c r="NIV1184" s="1582"/>
      <c r="NIW1184" s="1582"/>
      <c r="NIX1184" s="1582"/>
      <c r="NIY1184" s="1582"/>
      <c r="NIZ1184" s="1582"/>
      <c r="NJA1184" s="1582"/>
      <c r="NJB1184" s="1582"/>
      <c r="NJC1184" s="1582"/>
      <c r="NJD1184" s="1582"/>
      <c r="NJE1184" s="1582"/>
      <c r="NJF1184" s="1582"/>
      <c r="NJG1184" s="1582"/>
      <c r="NJH1184" s="1582"/>
      <c r="NJI1184" s="1582"/>
      <c r="NJJ1184" s="1582"/>
      <c r="NJK1184" s="1582"/>
      <c r="NJL1184" s="1582"/>
      <c r="NJM1184" s="1582"/>
      <c r="NJN1184" s="1582"/>
      <c r="NJO1184" s="1582"/>
      <c r="NJP1184" s="1582"/>
      <c r="NJQ1184" s="1582"/>
      <c r="NJR1184" s="1582"/>
      <c r="NJS1184" s="1582"/>
      <c r="NJT1184" s="1582"/>
      <c r="NJU1184" s="1582"/>
      <c r="NJV1184" s="1582"/>
      <c r="NJW1184" s="1582"/>
      <c r="NJX1184" s="1582"/>
      <c r="NJY1184" s="1582"/>
      <c r="NJZ1184" s="1582"/>
      <c r="NKA1184" s="1582"/>
      <c r="NKB1184" s="1582"/>
      <c r="NKC1184" s="1582"/>
      <c r="NKD1184" s="1582"/>
      <c r="NKE1184" s="1582"/>
      <c r="NKF1184" s="1582"/>
      <c r="NKG1184" s="1582"/>
      <c r="NKH1184" s="1582"/>
      <c r="NKI1184" s="1582"/>
      <c r="NKJ1184" s="1582"/>
      <c r="NKK1184" s="1582"/>
      <c r="NKL1184" s="1582"/>
      <c r="NKM1184" s="1582"/>
      <c r="NKN1184" s="1582"/>
      <c r="NKO1184" s="1582"/>
      <c r="NKP1184" s="1582"/>
      <c r="NKQ1184" s="1582"/>
      <c r="NKR1184" s="1582"/>
      <c r="NKS1184" s="1582"/>
      <c r="NKT1184" s="1582"/>
      <c r="NKU1184" s="1582"/>
      <c r="NKV1184" s="1582"/>
      <c r="NKW1184" s="1582"/>
      <c r="NKX1184" s="1582"/>
      <c r="NKY1184" s="1582"/>
      <c r="NKZ1184" s="1582"/>
      <c r="NLA1184" s="1582"/>
      <c r="NLB1184" s="1582"/>
      <c r="NLC1184" s="1582"/>
      <c r="NLD1184" s="1582"/>
      <c r="NLE1184" s="1582"/>
      <c r="NLF1184" s="1582"/>
      <c r="NLG1184" s="1582"/>
      <c r="NLH1184" s="1582"/>
      <c r="NLI1184" s="1582"/>
      <c r="NLJ1184" s="1582"/>
      <c r="NLK1184" s="1582"/>
      <c r="NLL1184" s="1582"/>
      <c r="NLM1184" s="1582"/>
      <c r="NLN1184" s="1582"/>
      <c r="NLO1184" s="1582"/>
      <c r="NLP1184" s="1582"/>
      <c r="NLQ1184" s="1582"/>
      <c r="NLR1184" s="1582"/>
      <c r="NLS1184" s="1582"/>
      <c r="NLT1184" s="1582"/>
      <c r="NLU1184" s="1582"/>
      <c r="NLV1184" s="1582"/>
      <c r="NLW1184" s="1582"/>
      <c r="NLX1184" s="1582"/>
      <c r="NLY1184" s="1582"/>
      <c r="NLZ1184" s="1582"/>
      <c r="NMA1184" s="1582"/>
      <c r="NMB1184" s="1582"/>
      <c r="NMC1184" s="1582"/>
      <c r="NMD1184" s="1582"/>
      <c r="NME1184" s="1582"/>
      <c r="NMF1184" s="1582"/>
      <c r="NMG1184" s="1582"/>
      <c r="NMH1184" s="1582"/>
      <c r="NMI1184" s="1582"/>
      <c r="NMJ1184" s="1582"/>
      <c r="NMK1184" s="1582"/>
      <c r="NML1184" s="1582"/>
      <c r="NMM1184" s="1582"/>
      <c r="NMN1184" s="1582"/>
      <c r="NMO1184" s="1582"/>
      <c r="NMP1184" s="1582"/>
      <c r="NMQ1184" s="1582"/>
      <c r="NMR1184" s="1582"/>
      <c r="NMS1184" s="1582"/>
      <c r="NMT1184" s="1582"/>
      <c r="NMU1184" s="1582"/>
      <c r="NMV1184" s="1582"/>
      <c r="NMW1184" s="1582"/>
      <c r="NMX1184" s="1582"/>
      <c r="NMY1184" s="1582"/>
      <c r="NMZ1184" s="1582"/>
      <c r="NNA1184" s="1582"/>
      <c r="NNB1184" s="1582"/>
      <c r="NNC1184" s="1582"/>
      <c r="NND1184" s="1582"/>
      <c r="NNE1184" s="1582"/>
      <c r="NNF1184" s="1582"/>
      <c r="NNG1184" s="1582"/>
      <c r="NNH1184" s="1582"/>
      <c r="NNI1184" s="1582"/>
      <c r="NNJ1184" s="1582"/>
      <c r="NNK1184" s="1582"/>
      <c r="NNL1184" s="1582"/>
      <c r="NNM1184" s="1582"/>
      <c r="NNN1184" s="1582"/>
      <c r="NNO1184" s="1582"/>
      <c r="NNP1184" s="1582"/>
      <c r="NNQ1184" s="1582"/>
      <c r="NNR1184" s="1582"/>
      <c r="NNS1184" s="1582"/>
      <c r="NNT1184" s="1582"/>
      <c r="NNU1184" s="1582"/>
      <c r="NNV1184" s="1582"/>
      <c r="NNW1184" s="1582"/>
      <c r="NNX1184" s="1582"/>
      <c r="NNY1184" s="1582"/>
      <c r="NNZ1184" s="1582"/>
      <c r="NOA1184" s="1582"/>
      <c r="NOB1184" s="1582"/>
      <c r="NOC1184" s="1582"/>
      <c r="NOD1184" s="1582"/>
      <c r="NOE1184" s="1582"/>
      <c r="NOF1184" s="1582"/>
      <c r="NOG1184" s="1582"/>
      <c r="NOH1184" s="1582"/>
      <c r="NOI1184" s="1582"/>
      <c r="NOJ1184" s="1582"/>
      <c r="NOK1184" s="1582"/>
      <c r="NOL1184" s="1582"/>
      <c r="NOM1184" s="1582"/>
      <c r="NON1184" s="1582"/>
      <c r="NOO1184" s="1582"/>
      <c r="NOP1184" s="1582"/>
      <c r="NOQ1184" s="1582"/>
      <c r="NOR1184" s="1582"/>
      <c r="NOS1184" s="1582"/>
      <c r="NOT1184" s="1582"/>
      <c r="NOU1184" s="1582"/>
      <c r="NOV1184" s="1582"/>
      <c r="NOW1184" s="1582"/>
      <c r="NOX1184" s="1582"/>
      <c r="NOY1184" s="1582"/>
      <c r="NOZ1184" s="1582"/>
      <c r="NPA1184" s="1582"/>
      <c r="NPB1184" s="1582"/>
      <c r="NPC1184" s="1582"/>
      <c r="NPD1184" s="1582"/>
      <c r="NPE1184" s="1582"/>
      <c r="NPF1184" s="1582"/>
      <c r="NPG1184" s="1582"/>
      <c r="NPH1184" s="1582"/>
      <c r="NPI1184" s="1582"/>
      <c r="NPJ1184" s="1582"/>
      <c r="NPK1184" s="1582"/>
      <c r="NPL1184" s="1582"/>
      <c r="NPM1184" s="1582"/>
      <c r="NPN1184" s="1582"/>
      <c r="NPO1184" s="1582"/>
      <c r="NPP1184" s="1582"/>
      <c r="NPQ1184" s="1582"/>
      <c r="NPR1184" s="1582"/>
      <c r="NPS1184" s="1582"/>
      <c r="NPT1184" s="1582"/>
      <c r="NPU1184" s="1582"/>
      <c r="NPV1184" s="1582"/>
      <c r="NPW1184" s="1582"/>
      <c r="NPX1184" s="1582"/>
      <c r="NPY1184" s="1582"/>
      <c r="NPZ1184" s="1582"/>
      <c r="NQA1184" s="1582"/>
      <c r="NQB1184" s="1582"/>
      <c r="NQC1184" s="1582"/>
      <c r="NQD1184" s="1582"/>
      <c r="NQE1184" s="1582"/>
      <c r="NQF1184" s="1582"/>
      <c r="NQG1184" s="1582"/>
      <c r="NQH1184" s="1582"/>
      <c r="NQI1184" s="1582"/>
      <c r="NQJ1184" s="1582"/>
      <c r="NQK1184" s="1582"/>
      <c r="NQL1184" s="1582"/>
      <c r="NQM1184" s="1582"/>
      <c r="NQN1184" s="1582"/>
      <c r="NQO1184" s="1582"/>
      <c r="NQP1184" s="1582"/>
      <c r="NQQ1184" s="1582"/>
      <c r="NQR1184" s="1582"/>
      <c r="NQS1184" s="1582"/>
      <c r="NQT1184" s="1582"/>
      <c r="NQU1184" s="1582"/>
      <c r="NQV1184" s="1582"/>
      <c r="NQW1184" s="1582"/>
      <c r="NQX1184" s="1582"/>
      <c r="NQY1184" s="1582"/>
      <c r="NQZ1184" s="1582"/>
      <c r="NRA1184" s="1582"/>
      <c r="NRB1184" s="1582"/>
      <c r="NRC1184" s="1582"/>
      <c r="NRD1184" s="1582"/>
      <c r="NRE1184" s="1582"/>
      <c r="NRF1184" s="1582"/>
      <c r="NRG1184" s="1582"/>
      <c r="NRH1184" s="1582"/>
      <c r="NRI1184" s="1582"/>
      <c r="NRJ1184" s="1582"/>
      <c r="NRK1184" s="1582"/>
      <c r="NRL1184" s="1582"/>
      <c r="NRM1184" s="1582"/>
      <c r="NRN1184" s="1582"/>
      <c r="NRO1184" s="1582"/>
      <c r="NRP1184" s="1582"/>
      <c r="NRQ1184" s="1582"/>
      <c r="NRR1184" s="1582"/>
      <c r="NRS1184" s="1582"/>
      <c r="NRT1184" s="1582"/>
      <c r="NRU1184" s="1582"/>
      <c r="NRV1184" s="1582"/>
      <c r="NRW1184" s="1582"/>
      <c r="NRX1184" s="1582"/>
      <c r="NRY1184" s="1582"/>
      <c r="NRZ1184" s="1582"/>
      <c r="NSA1184" s="1582"/>
      <c r="NSB1184" s="1582"/>
      <c r="NSC1184" s="1582"/>
      <c r="NSD1184" s="1582"/>
      <c r="NSE1184" s="1582"/>
      <c r="NSF1184" s="1582"/>
      <c r="NSG1184" s="1582"/>
      <c r="NSH1184" s="1582"/>
      <c r="NSI1184" s="1582"/>
      <c r="NSJ1184" s="1582"/>
      <c r="NSK1184" s="1582"/>
      <c r="NSL1184" s="1582"/>
      <c r="NSM1184" s="1582"/>
      <c r="NSN1184" s="1582"/>
      <c r="NSO1184" s="1582"/>
      <c r="NSP1184" s="1582"/>
      <c r="NSQ1184" s="1582"/>
      <c r="NSR1184" s="1582"/>
      <c r="NSS1184" s="1582"/>
      <c r="NST1184" s="1582"/>
      <c r="NSU1184" s="1582"/>
      <c r="NSV1184" s="1582"/>
      <c r="NSW1184" s="1582"/>
      <c r="NSX1184" s="1582"/>
      <c r="NSY1184" s="1582"/>
      <c r="NSZ1184" s="1582"/>
      <c r="NTA1184" s="1582"/>
      <c r="NTB1184" s="1582"/>
      <c r="NTC1184" s="1582"/>
      <c r="NTD1184" s="1582"/>
      <c r="NTE1184" s="1582"/>
      <c r="NTF1184" s="1582"/>
      <c r="NTG1184" s="1582"/>
      <c r="NTH1184" s="1582"/>
      <c r="NTI1184" s="1582"/>
      <c r="NTJ1184" s="1582"/>
      <c r="NTK1184" s="1582"/>
      <c r="NTL1184" s="1582"/>
      <c r="NTM1184" s="1582"/>
      <c r="NTN1184" s="1582"/>
      <c r="NTO1184" s="1582"/>
      <c r="NTP1184" s="1582"/>
      <c r="NTQ1184" s="1582"/>
      <c r="NTR1184" s="1582"/>
      <c r="NTS1184" s="1582"/>
      <c r="NTT1184" s="1582"/>
      <c r="NTU1184" s="1582"/>
      <c r="NTV1184" s="1582"/>
      <c r="NTW1184" s="1582"/>
      <c r="NTX1184" s="1582"/>
      <c r="NTY1184" s="1582"/>
      <c r="NTZ1184" s="1582"/>
      <c r="NUA1184" s="1582"/>
      <c r="NUB1184" s="1582"/>
      <c r="NUC1184" s="1582"/>
      <c r="NUD1184" s="1582"/>
      <c r="NUE1184" s="1582"/>
      <c r="NUF1184" s="1582"/>
      <c r="NUG1184" s="1582"/>
      <c r="NUH1184" s="1582"/>
      <c r="NUI1184" s="1582"/>
      <c r="NUJ1184" s="1582"/>
      <c r="NUK1184" s="1582"/>
      <c r="NUL1184" s="1582"/>
      <c r="NUM1184" s="1582"/>
      <c r="NUN1184" s="1582"/>
      <c r="NUO1184" s="1582"/>
      <c r="NUP1184" s="1582"/>
      <c r="NUQ1184" s="1582"/>
      <c r="NUR1184" s="1582"/>
      <c r="NUS1184" s="1582"/>
      <c r="NUT1184" s="1582"/>
      <c r="NUU1184" s="1582"/>
      <c r="NUV1184" s="1582"/>
      <c r="NUW1184" s="1582"/>
      <c r="NUX1184" s="1582"/>
      <c r="NUY1184" s="1582"/>
      <c r="NUZ1184" s="1582"/>
      <c r="NVA1184" s="1582"/>
      <c r="NVB1184" s="1582"/>
      <c r="NVC1184" s="1582"/>
      <c r="NVD1184" s="1582"/>
      <c r="NVE1184" s="1582"/>
      <c r="NVF1184" s="1582"/>
      <c r="NVG1184" s="1582"/>
      <c r="NVH1184" s="1582"/>
      <c r="NVI1184" s="1582"/>
      <c r="NVJ1184" s="1582"/>
      <c r="NVK1184" s="1582"/>
      <c r="NVL1184" s="1582"/>
      <c r="NVM1184" s="1582"/>
      <c r="NVN1184" s="1582"/>
      <c r="NVO1184" s="1582"/>
      <c r="NVP1184" s="1582"/>
      <c r="NVQ1184" s="1582"/>
      <c r="NVR1184" s="1582"/>
      <c r="NVS1184" s="1582"/>
      <c r="NVT1184" s="1582"/>
      <c r="NVU1184" s="1582"/>
      <c r="NVV1184" s="1582"/>
      <c r="NVW1184" s="1582"/>
      <c r="NVX1184" s="1582"/>
      <c r="NVY1184" s="1582"/>
      <c r="NVZ1184" s="1582"/>
      <c r="NWA1184" s="1582"/>
      <c r="NWB1184" s="1582"/>
      <c r="NWC1184" s="1582"/>
      <c r="NWD1184" s="1582"/>
      <c r="NWE1184" s="1582"/>
      <c r="NWF1184" s="1582"/>
      <c r="NWG1184" s="1582"/>
      <c r="NWH1184" s="1582"/>
      <c r="NWI1184" s="1582"/>
      <c r="NWJ1184" s="1582"/>
      <c r="NWK1184" s="1582"/>
      <c r="NWL1184" s="1582"/>
      <c r="NWM1184" s="1582"/>
      <c r="NWN1184" s="1582"/>
      <c r="NWO1184" s="1582"/>
      <c r="NWP1184" s="1582"/>
      <c r="NWQ1184" s="1582"/>
      <c r="NWR1184" s="1582"/>
      <c r="NWS1184" s="1582"/>
      <c r="NWT1184" s="1582"/>
      <c r="NWU1184" s="1582"/>
      <c r="NWV1184" s="1582"/>
      <c r="NWW1184" s="1582"/>
      <c r="NWX1184" s="1582"/>
      <c r="NWY1184" s="1582"/>
      <c r="NWZ1184" s="1582"/>
      <c r="NXA1184" s="1582"/>
      <c r="NXB1184" s="1582"/>
      <c r="NXC1184" s="1582"/>
      <c r="NXD1184" s="1582"/>
      <c r="NXE1184" s="1582"/>
      <c r="NXF1184" s="1582"/>
      <c r="NXG1184" s="1582"/>
      <c r="NXH1184" s="1582"/>
      <c r="NXI1184" s="1582"/>
      <c r="NXJ1184" s="1582"/>
      <c r="NXK1184" s="1582"/>
      <c r="NXL1184" s="1582"/>
      <c r="NXM1184" s="1582"/>
      <c r="NXN1184" s="1582"/>
      <c r="NXO1184" s="1582"/>
      <c r="NXP1184" s="1582"/>
      <c r="NXQ1184" s="1582"/>
      <c r="NXR1184" s="1582"/>
      <c r="NXS1184" s="1582"/>
      <c r="NXT1184" s="1582"/>
      <c r="NXU1184" s="1582"/>
      <c r="NXV1184" s="1582"/>
      <c r="NXW1184" s="1582"/>
      <c r="NXX1184" s="1582"/>
      <c r="NXY1184" s="1582"/>
      <c r="NXZ1184" s="1582"/>
      <c r="NYA1184" s="1582"/>
      <c r="NYB1184" s="1582"/>
      <c r="NYC1184" s="1582"/>
      <c r="NYD1184" s="1582"/>
      <c r="NYE1184" s="1582"/>
      <c r="NYF1184" s="1582"/>
      <c r="NYG1184" s="1582"/>
      <c r="NYH1184" s="1582"/>
      <c r="NYI1184" s="1582"/>
      <c r="NYJ1184" s="1582"/>
      <c r="NYK1184" s="1582"/>
      <c r="NYL1184" s="1582"/>
      <c r="NYM1184" s="1582"/>
      <c r="NYN1184" s="1582"/>
      <c r="NYO1184" s="1582"/>
      <c r="NYP1184" s="1582"/>
      <c r="NYQ1184" s="1582"/>
      <c r="NYR1184" s="1582"/>
      <c r="NYS1184" s="1582"/>
      <c r="NYT1184" s="1582"/>
      <c r="NYU1184" s="1582"/>
      <c r="NYV1184" s="1582"/>
      <c r="NYW1184" s="1582"/>
      <c r="NYX1184" s="1582"/>
      <c r="NYY1184" s="1582"/>
      <c r="NYZ1184" s="1582"/>
      <c r="NZA1184" s="1582"/>
      <c r="NZB1184" s="1582"/>
      <c r="NZC1184" s="1582"/>
      <c r="NZD1184" s="1582"/>
      <c r="NZE1184" s="1582"/>
      <c r="NZF1184" s="1582"/>
      <c r="NZG1184" s="1582"/>
      <c r="NZH1184" s="1582"/>
      <c r="NZI1184" s="1582"/>
      <c r="NZJ1184" s="1582"/>
      <c r="NZK1184" s="1582"/>
      <c r="NZL1184" s="1582"/>
      <c r="NZM1184" s="1582"/>
      <c r="NZN1184" s="1582"/>
      <c r="NZO1184" s="1582"/>
      <c r="NZP1184" s="1582"/>
      <c r="NZQ1184" s="1582"/>
      <c r="NZR1184" s="1582"/>
      <c r="NZS1184" s="1582"/>
      <c r="NZT1184" s="1582"/>
      <c r="NZU1184" s="1582"/>
      <c r="NZV1184" s="1582"/>
      <c r="NZW1184" s="1582"/>
      <c r="NZX1184" s="1582"/>
      <c r="NZY1184" s="1582"/>
      <c r="NZZ1184" s="1582"/>
      <c r="OAA1184" s="1582"/>
      <c r="OAB1184" s="1582"/>
      <c r="OAC1184" s="1582"/>
      <c r="OAD1184" s="1582"/>
      <c r="OAE1184" s="1582"/>
      <c r="OAF1184" s="1582"/>
      <c r="OAG1184" s="1582"/>
      <c r="OAH1184" s="1582"/>
      <c r="OAI1184" s="1582"/>
      <c r="OAJ1184" s="1582"/>
      <c r="OAK1184" s="1582"/>
      <c r="OAL1184" s="1582"/>
      <c r="OAM1184" s="1582"/>
      <c r="OAN1184" s="1582"/>
      <c r="OAO1184" s="1582"/>
      <c r="OAP1184" s="1582"/>
      <c r="OAQ1184" s="1582"/>
      <c r="OAR1184" s="1582"/>
      <c r="OAS1184" s="1582"/>
      <c r="OAT1184" s="1582"/>
      <c r="OAU1184" s="1582"/>
      <c r="OAV1184" s="1582"/>
      <c r="OAW1184" s="1582"/>
      <c r="OAX1184" s="1582"/>
      <c r="OAY1184" s="1582"/>
      <c r="OAZ1184" s="1582"/>
      <c r="OBA1184" s="1582"/>
      <c r="OBB1184" s="1582"/>
      <c r="OBC1184" s="1582"/>
      <c r="OBD1184" s="1582"/>
      <c r="OBE1184" s="1582"/>
      <c r="OBF1184" s="1582"/>
      <c r="OBG1184" s="1582"/>
      <c r="OBH1184" s="1582"/>
      <c r="OBI1184" s="1582"/>
      <c r="OBJ1184" s="1582"/>
      <c r="OBK1184" s="1582"/>
      <c r="OBL1184" s="1582"/>
      <c r="OBM1184" s="1582"/>
      <c r="OBN1184" s="1582"/>
      <c r="OBO1184" s="1582"/>
      <c r="OBP1184" s="1582"/>
      <c r="OBQ1184" s="1582"/>
      <c r="OBR1184" s="1582"/>
      <c r="OBS1184" s="1582"/>
      <c r="OBT1184" s="1582"/>
      <c r="OBU1184" s="1582"/>
      <c r="OBV1184" s="1582"/>
      <c r="OBW1184" s="1582"/>
      <c r="OBX1184" s="1582"/>
      <c r="OBY1184" s="1582"/>
      <c r="OBZ1184" s="1582"/>
      <c r="OCA1184" s="1582"/>
      <c r="OCB1184" s="1582"/>
      <c r="OCC1184" s="1582"/>
      <c r="OCD1184" s="1582"/>
      <c r="OCE1184" s="1582"/>
      <c r="OCF1184" s="1582"/>
      <c r="OCG1184" s="1582"/>
      <c r="OCH1184" s="1582"/>
      <c r="OCI1184" s="1582"/>
      <c r="OCJ1184" s="1582"/>
      <c r="OCK1184" s="1582"/>
      <c r="OCL1184" s="1582"/>
      <c r="OCM1184" s="1582"/>
      <c r="OCN1184" s="1582"/>
      <c r="OCO1184" s="1582"/>
      <c r="OCP1184" s="1582"/>
      <c r="OCQ1184" s="1582"/>
      <c r="OCR1184" s="1582"/>
      <c r="OCS1184" s="1582"/>
      <c r="OCT1184" s="1582"/>
      <c r="OCU1184" s="1582"/>
      <c r="OCV1184" s="1582"/>
      <c r="OCW1184" s="1582"/>
      <c r="OCX1184" s="1582"/>
      <c r="OCY1184" s="1582"/>
      <c r="OCZ1184" s="1582"/>
      <c r="ODA1184" s="1582"/>
      <c r="ODB1184" s="1582"/>
      <c r="ODC1184" s="1582"/>
      <c r="ODD1184" s="1582"/>
      <c r="ODE1184" s="1582"/>
      <c r="ODF1184" s="1582"/>
      <c r="ODG1184" s="1582"/>
      <c r="ODH1184" s="1582"/>
      <c r="ODI1184" s="1582"/>
      <c r="ODJ1184" s="1582"/>
      <c r="ODK1184" s="1582"/>
      <c r="ODL1184" s="1582"/>
      <c r="ODM1184" s="1582"/>
      <c r="ODN1184" s="1582"/>
      <c r="ODO1184" s="1582"/>
      <c r="ODP1184" s="1582"/>
      <c r="ODQ1184" s="1582"/>
      <c r="ODR1184" s="1582"/>
      <c r="ODS1184" s="1582"/>
      <c r="ODT1184" s="1582"/>
      <c r="ODU1184" s="1582"/>
      <c r="ODV1184" s="1582"/>
      <c r="ODW1184" s="1582"/>
      <c r="ODX1184" s="1582"/>
      <c r="ODY1184" s="1582"/>
      <c r="ODZ1184" s="1582"/>
      <c r="OEA1184" s="1582"/>
      <c r="OEB1184" s="1582"/>
      <c r="OEC1184" s="1582"/>
      <c r="OED1184" s="1582"/>
      <c r="OEE1184" s="1582"/>
      <c r="OEF1184" s="1582"/>
      <c r="OEG1184" s="1582"/>
      <c r="OEH1184" s="1582"/>
      <c r="OEI1184" s="1582"/>
      <c r="OEJ1184" s="1582"/>
      <c r="OEK1184" s="1582"/>
      <c r="OEL1184" s="1582"/>
      <c r="OEM1184" s="1582"/>
      <c r="OEN1184" s="1582"/>
      <c r="OEO1184" s="1582"/>
      <c r="OEP1184" s="1582"/>
      <c r="OEQ1184" s="1582"/>
      <c r="OER1184" s="1582"/>
      <c r="OES1184" s="1582"/>
      <c r="OET1184" s="1582"/>
      <c r="OEU1184" s="1582"/>
      <c r="OEV1184" s="1582"/>
      <c r="OEW1184" s="1582"/>
      <c r="OEX1184" s="1582"/>
      <c r="OEY1184" s="1582"/>
      <c r="OEZ1184" s="1582"/>
      <c r="OFA1184" s="1582"/>
      <c r="OFB1184" s="1582"/>
      <c r="OFC1184" s="1582"/>
      <c r="OFD1184" s="1582"/>
      <c r="OFE1184" s="1582"/>
      <c r="OFF1184" s="1582"/>
      <c r="OFG1184" s="1582"/>
      <c r="OFH1184" s="1582"/>
      <c r="OFI1184" s="1582"/>
      <c r="OFJ1184" s="1582"/>
      <c r="OFK1184" s="1582"/>
      <c r="OFL1184" s="1582"/>
      <c r="OFM1184" s="1582"/>
      <c r="OFN1184" s="1582"/>
      <c r="OFO1184" s="1582"/>
      <c r="OFP1184" s="1582"/>
      <c r="OFQ1184" s="1582"/>
      <c r="OFR1184" s="1582"/>
      <c r="OFS1184" s="1582"/>
      <c r="OFT1184" s="1582"/>
      <c r="OFU1184" s="1582"/>
      <c r="OFV1184" s="1582"/>
      <c r="OFW1184" s="1582"/>
      <c r="OFX1184" s="1582"/>
      <c r="OFY1184" s="1582"/>
      <c r="OFZ1184" s="1582"/>
      <c r="OGA1184" s="1582"/>
      <c r="OGB1184" s="1582"/>
      <c r="OGC1184" s="1582"/>
      <c r="OGD1184" s="1582"/>
      <c r="OGE1184" s="1582"/>
      <c r="OGF1184" s="1582"/>
      <c r="OGG1184" s="1582"/>
      <c r="OGH1184" s="1582"/>
      <c r="OGI1184" s="1582"/>
      <c r="OGJ1184" s="1582"/>
      <c r="OGK1184" s="1582"/>
      <c r="OGL1184" s="1582"/>
      <c r="OGM1184" s="1582"/>
      <c r="OGN1184" s="1582"/>
      <c r="OGO1184" s="1582"/>
      <c r="OGP1184" s="1582"/>
      <c r="OGQ1184" s="1582"/>
      <c r="OGR1184" s="1582"/>
      <c r="OGS1184" s="1582"/>
      <c r="OGT1184" s="1582"/>
      <c r="OGU1184" s="1582"/>
      <c r="OGV1184" s="1582"/>
      <c r="OGW1184" s="1582"/>
      <c r="OGX1184" s="1582"/>
      <c r="OGY1184" s="1582"/>
      <c r="OGZ1184" s="1582"/>
      <c r="OHA1184" s="1582"/>
      <c r="OHB1184" s="1582"/>
      <c r="OHC1184" s="1582"/>
      <c r="OHD1184" s="1582"/>
      <c r="OHE1184" s="1582"/>
      <c r="OHF1184" s="1582"/>
      <c r="OHG1184" s="1582"/>
      <c r="OHH1184" s="1582"/>
      <c r="OHI1184" s="1582"/>
      <c r="OHJ1184" s="1582"/>
      <c r="OHK1184" s="1582"/>
      <c r="OHL1184" s="1582"/>
      <c r="OHM1184" s="1582"/>
      <c r="OHN1184" s="1582"/>
      <c r="OHO1184" s="1582"/>
      <c r="OHP1184" s="1582"/>
      <c r="OHQ1184" s="1582"/>
      <c r="OHR1184" s="1582"/>
      <c r="OHS1184" s="1582"/>
      <c r="OHT1184" s="1582"/>
      <c r="OHU1184" s="1582"/>
      <c r="OHV1184" s="1582"/>
      <c r="OHW1184" s="1582"/>
      <c r="OHX1184" s="1582"/>
      <c r="OHY1184" s="1582"/>
      <c r="OHZ1184" s="1582"/>
      <c r="OIA1184" s="1582"/>
      <c r="OIB1184" s="1582"/>
      <c r="OIC1184" s="1582"/>
      <c r="OID1184" s="1582"/>
      <c r="OIE1184" s="1582"/>
      <c r="OIF1184" s="1582"/>
      <c r="OIG1184" s="1582"/>
      <c r="OIH1184" s="1582"/>
      <c r="OII1184" s="1582"/>
      <c r="OIJ1184" s="1582"/>
      <c r="OIK1184" s="1582"/>
      <c r="OIL1184" s="1582"/>
      <c r="OIM1184" s="1582"/>
      <c r="OIN1184" s="1582"/>
      <c r="OIO1184" s="1582"/>
      <c r="OIP1184" s="1582"/>
      <c r="OIQ1184" s="1582"/>
      <c r="OIR1184" s="1582"/>
      <c r="OIS1184" s="1582"/>
      <c r="OIT1184" s="1582"/>
      <c r="OIU1184" s="1582"/>
      <c r="OIV1184" s="1582"/>
      <c r="OIW1184" s="1582"/>
      <c r="OIX1184" s="1582"/>
      <c r="OIY1184" s="1582"/>
      <c r="OIZ1184" s="1582"/>
      <c r="OJA1184" s="1582"/>
      <c r="OJB1184" s="1582"/>
      <c r="OJC1184" s="1582"/>
      <c r="OJD1184" s="1582"/>
      <c r="OJE1184" s="1582"/>
      <c r="OJF1184" s="1582"/>
      <c r="OJG1184" s="1582"/>
      <c r="OJH1184" s="1582"/>
      <c r="OJI1184" s="1582"/>
      <c r="OJJ1184" s="1582"/>
      <c r="OJK1184" s="1582"/>
      <c r="OJL1184" s="1582"/>
      <c r="OJM1184" s="1582"/>
      <c r="OJN1184" s="1582"/>
      <c r="OJO1184" s="1582"/>
      <c r="OJP1184" s="1582"/>
      <c r="OJQ1184" s="1582"/>
      <c r="OJR1184" s="1582"/>
      <c r="OJS1184" s="1582"/>
      <c r="OJT1184" s="1582"/>
      <c r="OJU1184" s="1582"/>
      <c r="OJV1184" s="1582"/>
      <c r="OJW1184" s="1582"/>
      <c r="OJX1184" s="1582"/>
      <c r="OJY1184" s="1582"/>
      <c r="OJZ1184" s="1582"/>
      <c r="OKA1184" s="1582"/>
      <c r="OKB1184" s="1582"/>
      <c r="OKC1184" s="1582"/>
      <c r="OKD1184" s="1582"/>
      <c r="OKE1184" s="1582"/>
      <c r="OKF1184" s="1582"/>
      <c r="OKG1184" s="1582"/>
      <c r="OKH1184" s="1582"/>
      <c r="OKI1184" s="1582"/>
      <c r="OKJ1184" s="1582"/>
      <c r="OKK1184" s="1582"/>
      <c r="OKL1184" s="1582"/>
      <c r="OKM1184" s="1582"/>
      <c r="OKN1184" s="1582"/>
      <c r="OKO1184" s="1582"/>
      <c r="OKP1184" s="1582"/>
      <c r="OKQ1184" s="1582"/>
      <c r="OKR1184" s="1582"/>
      <c r="OKS1184" s="1582"/>
      <c r="OKT1184" s="1582"/>
      <c r="OKU1184" s="1582"/>
      <c r="OKV1184" s="1582"/>
      <c r="OKW1184" s="1582"/>
      <c r="OKX1184" s="1582"/>
      <c r="OKY1184" s="1582"/>
      <c r="OKZ1184" s="1582"/>
      <c r="OLA1184" s="1582"/>
      <c r="OLB1184" s="1582"/>
      <c r="OLC1184" s="1582"/>
      <c r="OLD1184" s="1582"/>
      <c r="OLE1184" s="1582"/>
      <c r="OLF1184" s="1582"/>
      <c r="OLG1184" s="1582"/>
      <c r="OLH1184" s="1582"/>
      <c r="OLI1184" s="1582"/>
      <c r="OLJ1184" s="1582"/>
      <c r="OLK1184" s="1582"/>
      <c r="OLL1184" s="1582"/>
      <c r="OLM1184" s="1582"/>
      <c r="OLN1184" s="1582"/>
      <c r="OLO1184" s="1582"/>
      <c r="OLP1184" s="1582"/>
      <c r="OLQ1184" s="1582"/>
      <c r="OLR1184" s="1582"/>
      <c r="OLS1184" s="1582"/>
      <c r="OLT1184" s="1582"/>
      <c r="OLU1184" s="1582"/>
      <c r="OLV1184" s="1582"/>
      <c r="OLW1184" s="1582"/>
      <c r="OLX1184" s="1582"/>
      <c r="OLY1184" s="1582"/>
      <c r="OLZ1184" s="1582"/>
      <c r="OMA1184" s="1582"/>
      <c r="OMB1184" s="1582"/>
      <c r="OMC1184" s="1582"/>
      <c r="OMD1184" s="1582"/>
      <c r="OME1184" s="1582"/>
      <c r="OMF1184" s="1582"/>
      <c r="OMG1184" s="1582"/>
      <c r="OMH1184" s="1582"/>
      <c r="OMI1184" s="1582"/>
      <c r="OMJ1184" s="1582"/>
      <c r="OMK1184" s="1582"/>
      <c r="OML1184" s="1582"/>
      <c r="OMM1184" s="1582"/>
      <c r="OMN1184" s="1582"/>
      <c r="OMO1184" s="1582"/>
      <c r="OMP1184" s="1582"/>
      <c r="OMQ1184" s="1582"/>
      <c r="OMR1184" s="1582"/>
      <c r="OMS1184" s="1582"/>
      <c r="OMT1184" s="1582"/>
      <c r="OMU1184" s="1582"/>
      <c r="OMV1184" s="1582"/>
      <c r="OMW1184" s="1582"/>
      <c r="OMX1184" s="1582"/>
      <c r="OMY1184" s="1582"/>
      <c r="OMZ1184" s="1582"/>
      <c r="ONA1184" s="1582"/>
      <c r="ONB1184" s="1582"/>
      <c r="ONC1184" s="1582"/>
      <c r="OND1184" s="1582"/>
      <c r="ONE1184" s="1582"/>
      <c r="ONF1184" s="1582"/>
      <c r="ONG1184" s="1582"/>
      <c r="ONH1184" s="1582"/>
      <c r="ONI1184" s="1582"/>
      <c r="ONJ1184" s="1582"/>
      <c r="ONK1184" s="1582"/>
      <c r="ONL1184" s="1582"/>
      <c r="ONM1184" s="1582"/>
      <c r="ONN1184" s="1582"/>
      <c r="ONO1184" s="1582"/>
      <c r="ONP1184" s="1582"/>
      <c r="ONQ1184" s="1582"/>
      <c r="ONR1184" s="1582"/>
      <c r="ONS1184" s="1582"/>
      <c r="ONT1184" s="1582"/>
      <c r="ONU1184" s="1582"/>
      <c r="ONV1184" s="1582"/>
      <c r="ONW1184" s="1582"/>
      <c r="ONX1184" s="1582"/>
      <c r="ONY1184" s="1582"/>
      <c r="ONZ1184" s="1582"/>
      <c r="OOA1184" s="1582"/>
      <c r="OOB1184" s="1582"/>
      <c r="OOC1184" s="1582"/>
      <c r="OOD1184" s="1582"/>
      <c r="OOE1184" s="1582"/>
      <c r="OOF1184" s="1582"/>
      <c r="OOG1184" s="1582"/>
      <c r="OOH1184" s="1582"/>
      <c r="OOI1184" s="1582"/>
      <c r="OOJ1184" s="1582"/>
      <c r="OOK1184" s="1582"/>
      <c r="OOL1184" s="1582"/>
      <c r="OOM1184" s="1582"/>
      <c r="OON1184" s="1582"/>
      <c r="OOO1184" s="1582"/>
      <c r="OOP1184" s="1582"/>
      <c r="OOQ1184" s="1582"/>
      <c r="OOR1184" s="1582"/>
      <c r="OOS1184" s="1582"/>
      <c r="OOT1184" s="1582"/>
      <c r="OOU1184" s="1582"/>
      <c r="OOV1184" s="1582"/>
      <c r="OOW1184" s="1582"/>
      <c r="OOX1184" s="1582"/>
      <c r="OOY1184" s="1582"/>
      <c r="OOZ1184" s="1582"/>
      <c r="OPA1184" s="1582"/>
      <c r="OPB1184" s="1582"/>
      <c r="OPC1184" s="1582"/>
      <c r="OPD1184" s="1582"/>
      <c r="OPE1184" s="1582"/>
      <c r="OPF1184" s="1582"/>
      <c r="OPG1184" s="1582"/>
      <c r="OPH1184" s="1582"/>
      <c r="OPI1184" s="1582"/>
      <c r="OPJ1184" s="1582"/>
      <c r="OPK1184" s="1582"/>
      <c r="OPL1184" s="1582"/>
      <c r="OPM1184" s="1582"/>
      <c r="OPN1184" s="1582"/>
      <c r="OPO1184" s="1582"/>
      <c r="OPP1184" s="1582"/>
      <c r="OPQ1184" s="1582"/>
      <c r="OPR1184" s="1582"/>
      <c r="OPS1184" s="1582"/>
      <c r="OPT1184" s="1582"/>
      <c r="OPU1184" s="1582"/>
      <c r="OPV1184" s="1582"/>
      <c r="OPW1184" s="1582"/>
      <c r="OPX1184" s="1582"/>
      <c r="OPY1184" s="1582"/>
      <c r="OPZ1184" s="1582"/>
      <c r="OQA1184" s="1582"/>
      <c r="OQB1184" s="1582"/>
      <c r="OQC1184" s="1582"/>
      <c r="OQD1184" s="1582"/>
      <c r="OQE1184" s="1582"/>
      <c r="OQF1184" s="1582"/>
      <c r="OQG1184" s="1582"/>
      <c r="OQH1184" s="1582"/>
      <c r="OQI1184" s="1582"/>
      <c r="OQJ1184" s="1582"/>
      <c r="OQK1184" s="1582"/>
      <c r="OQL1184" s="1582"/>
      <c r="OQM1184" s="1582"/>
      <c r="OQN1184" s="1582"/>
      <c r="OQO1184" s="1582"/>
      <c r="OQP1184" s="1582"/>
      <c r="OQQ1184" s="1582"/>
      <c r="OQR1184" s="1582"/>
      <c r="OQS1184" s="1582"/>
      <c r="OQT1184" s="1582"/>
      <c r="OQU1184" s="1582"/>
      <c r="OQV1184" s="1582"/>
      <c r="OQW1184" s="1582"/>
      <c r="OQX1184" s="1582"/>
      <c r="OQY1184" s="1582"/>
      <c r="OQZ1184" s="1582"/>
      <c r="ORA1184" s="1582"/>
      <c r="ORB1184" s="1582"/>
      <c r="ORC1184" s="1582"/>
      <c r="ORD1184" s="1582"/>
      <c r="ORE1184" s="1582"/>
      <c r="ORF1184" s="1582"/>
      <c r="ORG1184" s="1582"/>
      <c r="ORH1184" s="1582"/>
      <c r="ORI1184" s="1582"/>
      <c r="ORJ1184" s="1582"/>
      <c r="ORK1184" s="1582"/>
      <c r="ORL1184" s="1582"/>
      <c r="ORM1184" s="1582"/>
      <c r="ORN1184" s="1582"/>
      <c r="ORO1184" s="1582"/>
      <c r="ORP1184" s="1582"/>
      <c r="ORQ1184" s="1582"/>
      <c r="ORR1184" s="1582"/>
      <c r="ORS1184" s="1582"/>
      <c r="ORT1184" s="1582"/>
      <c r="ORU1184" s="1582"/>
      <c r="ORV1184" s="1582"/>
      <c r="ORW1184" s="1582"/>
      <c r="ORX1184" s="1582"/>
      <c r="ORY1184" s="1582"/>
      <c r="ORZ1184" s="1582"/>
      <c r="OSA1184" s="1582"/>
      <c r="OSB1184" s="1582"/>
      <c r="OSC1184" s="1582"/>
      <c r="OSD1184" s="1582"/>
      <c r="OSE1184" s="1582"/>
      <c r="OSF1184" s="1582"/>
      <c r="OSG1184" s="1582"/>
      <c r="OSH1184" s="1582"/>
      <c r="OSI1184" s="1582"/>
      <c r="OSJ1184" s="1582"/>
      <c r="OSK1184" s="1582"/>
      <c r="OSL1184" s="1582"/>
      <c r="OSM1184" s="1582"/>
      <c r="OSN1184" s="1582"/>
      <c r="OSO1184" s="1582"/>
      <c r="OSP1184" s="1582"/>
      <c r="OSQ1184" s="1582"/>
      <c r="OSR1184" s="1582"/>
      <c r="OSS1184" s="1582"/>
      <c r="OST1184" s="1582"/>
      <c r="OSU1184" s="1582"/>
      <c r="OSV1184" s="1582"/>
      <c r="OSW1184" s="1582"/>
      <c r="OSX1184" s="1582"/>
      <c r="OSY1184" s="1582"/>
      <c r="OSZ1184" s="1582"/>
      <c r="OTA1184" s="1582"/>
      <c r="OTB1184" s="1582"/>
      <c r="OTC1184" s="1582"/>
      <c r="OTD1184" s="1582"/>
      <c r="OTE1184" s="1582"/>
      <c r="OTF1184" s="1582"/>
      <c r="OTG1184" s="1582"/>
      <c r="OTH1184" s="1582"/>
      <c r="OTI1184" s="1582"/>
      <c r="OTJ1184" s="1582"/>
      <c r="OTK1184" s="1582"/>
      <c r="OTL1184" s="1582"/>
      <c r="OTM1184" s="1582"/>
      <c r="OTN1184" s="1582"/>
      <c r="OTO1184" s="1582"/>
      <c r="OTP1184" s="1582"/>
      <c r="OTQ1184" s="1582"/>
      <c r="OTR1184" s="1582"/>
      <c r="OTS1184" s="1582"/>
      <c r="OTT1184" s="1582"/>
      <c r="OTU1184" s="1582"/>
      <c r="OTV1184" s="1582"/>
      <c r="OTW1184" s="1582"/>
      <c r="OTX1184" s="1582"/>
      <c r="OTY1184" s="1582"/>
      <c r="OTZ1184" s="1582"/>
      <c r="OUA1184" s="1582"/>
      <c r="OUB1184" s="1582"/>
      <c r="OUC1184" s="1582"/>
      <c r="OUD1184" s="1582"/>
      <c r="OUE1184" s="1582"/>
      <c r="OUF1184" s="1582"/>
      <c r="OUG1184" s="1582"/>
      <c r="OUH1184" s="1582"/>
      <c r="OUI1184" s="1582"/>
      <c r="OUJ1184" s="1582"/>
      <c r="OUK1184" s="1582"/>
      <c r="OUL1184" s="1582"/>
      <c r="OUM1184" s="1582"/>
      <c r="OUN1184" s="1582"/>
      <c r="OUO1184" s="1582"/>
      <c r="OUP1184" s="1582"/>
      <c r="OUQ1184" s="1582"/>
      <c r="OUR1184" s="1582"/>
      <c r="OUS1184" s="1582"/>
      <c r="OUT1184" s="1582"/>
      <c r="OUU1184" s="1582"/>
      <c r="OUV1184" s="1582"/>
      <c r="OUW1184" s="1582"/>
      <c r="OUX1184" s="1582"/>
      <c r="OUY1184" s="1582"/>
      <c r="OUZ1184" s="1582"/>
      <c r="OVA1184" s="1582"/>
      <c r="OVB1184" s="1582"/>
      <c r="OVC1184" s="1582"/>
      <c r="OVD1184" s="1582"/>
      <c r="OVE1184" s="1582"/>
      <c r="OVF1184" s="1582"/>
      <c r="OVG1184" s="1582"/>
      <c r="OVH1184" s="1582"/>
      <c r="OVI1184" s="1582"/>
      <c r="OVJ1184" s="1582"/>
      <c r="OVK1184" s="1582"/>
      <c r="OVL1184" s="1582"/>
      <c r="OVM1184" s="1582"/>
      <c r="OVN1184" s="1582"/>
      <c r="OVO1184" s="1582"/>
      <c r="OVP1184" s="1582"/>
      <c r="OVQ1184" s="1582"/>
      <c r="OVR1184" s="1582"/>
      <c r="OVS1184" s="1582"/>
      <c r="OVT1184" s="1582"/>
      <c r="OVU1184" s="1582"/>
      <c r="OVV1184" s="1582"/>
      <c r="OVW1184" s="1582"/>
      <c r="OVX1184" s="1582"/>
      <c r="OVY1184" s="1582"/>
      <c r="OVZ1184" s="1582"/>
      <c r="OWA1184" s="1582"/>
      <c r="OWB1184" s="1582"/>
      <c r="OWC1184" s="1582"/>
      <c r="OWD1184" s="1582"/>
      <c r="OWE1184" s="1582"/>
      <c r="OWF1184" s="1582"/>
      <c r="OWG1184" s="1582"/>
      <c r="OWH1184" s="1582"/>
      <c r="OWI1184" s="1582"/>
      <c r="OWJ1184" s="1582"/>
      <c r="OWK1184" s="1582"/>
      <c r="OWL1184" s="1582"/>
      <c r="OWM1184" s="1582"/>
      <c r="OWN1184" s="1582"/>
      <c r="OWO1184" s="1582"/>
      <c r="OWP1184" s="1582"/>
      <c r="OWQ1184" s="1582"/>
      <c r="OWR1184" s="1582"/>
      <c r="OWS1184" s="1582"/>
      <c r="OWT1184" s="1582"/>
      <c r="OWU1184" s="1582"/>
      <c r="OWV1184" s="1582"/>
      <c r="OWW1184" s="1582"/>
      <c r="OWX1184" s="1582"/>
      <c r="OWY1184" s="1582"/>
      <c r="OWZ1184" s="1582"/>
      <c r="OXA1184" s="1582"/>
      <c r="OXB1184" s="1582"/>
      <c r="OXC1184" s="1582"/>
      <c r="OXD1184" s="1582"/>
      <c r="OXE1184" s="1582"/>
      <c r="OXF1184" s="1582"/>
      <c r="OXG1184" s="1582"/>
      <c r="OXH1184" s="1582"/>
      <c r="OXI1184" s="1582"/>
      <c r="OXJ1184" s="1582"/>
      <c r="OXK1184" s="1582"/>
      <c r="OXL1184" s="1582"/>
      <c r="OXM1184" s="1582"/>
      <c r="OXN1184" s="1582"/>
      <c r="OXO1184" s="1582"/>
      <c r="OXP1184" s="1582"/>
      <c r="OXQ1184" s="1582"/>
      <c r="OXR1184" s="1582"/>
      <c r="OXS1184" s="1582"/>
      <c r="OXT1184" s="1582"/>
      <c r="OXU1184" s="1582"/>
      <c r="OXV1184" s="1582"/>
      <c r="OXW1184" s="1582"/>
      <c r="OXX1184" s="1582"/>
      <c r="OXY1184" s="1582"/>
      <c r="OXZ1184" s="1582"/>
      <c r="OYA1184" s="1582"/>
      <c r="OYB1184" s="1582"/>
      <c r="OYC1184" s="1582"/>
      <c r="OYD1184" s="1582"/>
      <c r="OYE1184" s="1582"/>
      <c r="OYF1184" s="1582"/>
      <c r="OYG1184" s="1582"/>
      <c r="OYH1184" s="1582"/>
      <c r="OYI1184" s="1582"/>
      <c r="OYJ1184" s="1582"/>
      <c r="OYK1184" s="1582"/>
      <c r="OYL1184" s="1582"/>
      <c r="OYM1184" s="1582"/>
      <c r="OYN1184" s="1582"/>
      <c r="OYO1184" s="1582"/>
      <c r="OYP1184" s="1582"/>
      <c r="OYQ1184" s="1582"/>
      <c r="OYR1184" s="1582"/>
      <c r="OYS1184" s="1582"/>
      <c r="OYT1184" s="1582"/>
      <c r="OYU1184" s="1582"/>
      <c r="OYV1184" s="1582"/>
      <c r="OYW1184" s="1582"/>
      <c r="OYX1184" s="1582"/>
      <c r="OYY1184" s="1582"/>
      <c r="OYZ1184" s="1582"/>
      <c r="OZA1184" s="1582"/>
      <c r="OZB1184" s="1582"/>
      <c r="OZC1184" s="1582"/>
      <c r="OZD1184" s="1582"/>
      <c r="OZE1184" s="1582"/>
      <c r="OZF1184" s="1582"/>
      <c r="OZG1184" s="1582"/>
      <c r="OZH1184" s="1582"/>
      <c r="OZI1184" s="1582"/>
      <c r="OZJ1184" s="1582"/>
      <c r="OZK1184" s="1582"/>
      <c r="OZL1184" s="1582"/>
      <c r="OZM1184" s="1582"/>
      <c r="OZN1184" s="1582"/>
      <c r="OZO1184" s="1582"/>
      <c r="OZP1184" s="1582"/>
      <c r="OZQ1184" s="1582"/>
      <c r="OZR1184" s="1582"/>
      <c r="OZS1184" s="1582"/>
      <c r="OZT1184" s="1582"/>
      <c r="OZU1184" s="1582"/>
      <c r="OZV1184" s="1582"/>
      <c r="OZW1184" s="1582"/>
      <c r="OZX1184" s="1582"/>
      <c r="OZY1184" s="1582"/>
      <c r="OZZ1184" s="1582"/>
      <c r="PAA1184" s="1582"/>
      <c r="PAB1184" s="1582"/>
      <c r="PAC1184" s="1582"/>
      <c r="PAD1184" s="1582"/>
      <c r="PAE1184" s="1582"/>
      <c r="PAF1184" s="1582"/>
      <c r="PAG1184" s="1582"/>
      <c r="PAH1184" s="1582"/>
      <c r="PAI1184" s="1582"/>
      <c r="PAJ1184" s="1582"/>
      <c r="PAK1184" s="1582"/>
      <c r="PAL1184" s="1582"/>
      <c r="PAM1184" s="1582"/>
      <c r="PAN1184" s="1582"/>
      <c r="PAO1184" s="1582"/>
      <c r="PAP1184" s="1582"/>
      <c r="PAQ1184" s="1582"/>
      <c r="PAR1184" s="1582"/>
      <c r="PAS1184" s="1582"/>
      <c r="PAT1184" s="1582"/>
      <c r="PAU1184" s="1582"/>
      <c r="PAV1184" s="1582"/>
      <c r="PAW1184" s="1582"/>
      <c r="PAX1184" s="1582"/>
      <c r="PAY1184" s="1582"/>
      <c r="PAZ1184" s="1582"/>
      <c r="PBA1184" s="1582"/>
      <c r="PBB1184" s="1582"/>
      <c r="PBC1184" s="1582"/>
      <c r="PBD1184" s="1582"/>
      <c r="PBE1184" s="1582"/>
      <c r="PBF1184" s="1582"/>
      <c r="PBG1184" s="1582"/>
      <c r="PBH1184" s="1582"/>
      <c r="PBI1184" s="1582"/>
      <c r="PBJ1184" s="1582"/>
      <c r="PBK1184" s="1582"/>
      <c r="PBL1184" s="1582"/>
      <c r="PBM1184" s="1582"/>
      <c r="PBN1184" s="1582"/>
      <c r="PBO1184" s="1582"/>
      <c r="PBP1184" s="1582"/>
      <c r="PBQ1184" s="1582"/>
      <c r="PBR1184" s="1582"/>
      <c r="PBS1184" s="1582"/>
      <c r="PBT1184" s="1582"/>
      <c r="PBU1184" s="1582"/>
      <c r="PBV1184" s="1582"/>
      <c r="PBW1184" s="1582"/>
      <c r="PBX1184" s="1582"/>
      <c r="PBY1184" s="1582"/>
      <c r="PBZ1184" s="1582"/>
      <c r="PCA1184" s="1582"/>
      <c r="PCB1184" s="1582"/>
      <c r="PCC1184" s="1582"/>
      <c r="PCD1184" s="1582"/>
      <c r="PCE1184" s="1582"/>
      <c r="PCF1184" s="1582"/>
      <c r="PCG1184" s="1582"/>
      <c r="PCH1184" s="1582"/>
      <c r="PCI1184" s="1582"/>
      <c r="PCJ1184" s="1582"/>
      <c r="PCK1184" s="1582"/>
      <c r="PCL1184" s="1582"/>
      <c r="PCM1184" s="1582"/>
      <c r="PCN1184" s="1582"/>
      <c r="PCO1184" s="1582"/>
      <c r="PCP1184" s="1582"/>
      <c r="PCQ1184" s="1582"/>
      <c r="PCR1184" s="1582"/>
      <c r="PCS1184" s="1582"/>
      <c r="PCT1184" s="1582"/>
      <c r="PCU1184" s="1582"/>
      <c r="PCV1184" s="1582"/>
      <c r="PCW1184" s="1582"/>
      <c r="PCX1184" s="1582"/>
      <c r="PCY1184" s="1582"/>
      <c r="PCZ1184" s="1582"/>
      <c r="PDA1184" s="1582"/>
      <c r="PDB1184" s="1582"/>
      <c r="PDC1184" s="1582"/>
      <c r="PDD1184" s="1582"/>
      <c r="PDE1184" s="1582"/>
      <c r="PDF1184" s="1582"/>
      <c r="PDG1184" s="1582"/>
      <c r="PDH1184" s="1582"/>
      <c r="PDI1184" s="1582"/>
      <c r="PDJ1184" s="1582"/>
      <c r="PDK1184" s="1582"/>
      <c r="PDL1184" s="1582"/>
      <c r="PDM1184" s="1582"/>
      <c r="PDN1184" s="1582"/>
      <c r="PDO1184" s="1582"/>
      <c r="PDP1184" s="1582"/>
      <c r="PDQ1184" s="1582"/>
      <c r="PDR1184" s="1582"/>
      <c r="PDS1184" s="1582"/>
      <c r="PDT1184" s="1582"/>
      <c r="PDU1184" s="1582"/>
      <c r="PDV1184" s="1582"/>
      <c r="PDW1184" s="1582"/>
      <c r="PDX1184" s="1582"/>
      <c r="PDY1184" s="1582"/>
      <c r="PDZ1184" s="1582"/>
      <c r="PEA1184" s="1582"/>
      <c r="PEB1184" s="1582"/>
      <c r="PEC1184" s="1582"/>
      <c r="PED1184" s="1582"/>
      <c r="PEE1184" s="1582"/>
      <c r="PEF1184" s="1582"/>
      <c r="PEG1184" s="1582"/>
      <c r="PEH1184" s="1582"/>
      <c r="PEI1184" s="1582"/>
      <c r="PEJ1184" s="1582"/>
      <c r="PEK1184" s="1582"/>
      <c r="PEL1184" s="1582"/>
      <c r="PEM1184" s="1582"/>
      <c r="PEN1184" s="1582"/>
      <c r="PEO1184" s="1582"/>
      <c r="PEP1184" s="1582"/>
      <c r="PEQ1184" s="1582"/>
      <c r="PER1184" s="1582"/>
      <c r="PES1184" s="1582"/>
      <c r="PET1184" s="1582"/>
      <c r="PEU1184" s="1582"/>
      <c r="PEV1184" s="1582"/>
      <c r="PEW1184" s="1582"/>
      <c r="PEX1184" s="1582"/>
      <c r="PEY1184" s="1582"/>
      <c r="PEZ1184" s="1582"/>
      <c r="PFA1184" s="1582"/>
      <c r="PFB1184" s="1582"/>
      <c r="PFC1184" s="1582"/>
      <c r="PFD1184" s="1582"/>
      <c r="PFE1184" s="1582"/>
      <c r="PFF1184" s="1582"/>
      <c r="PFG1184" s="1582"/>
      <c r="PFH1184" s="1582"/>
      <c r="PFI1184" s="1582"/>
      <c r="PFJ1184" s="1582"/>
      <c r="PFK1184" s="1582"/>
      <c r="PFL1184" s="1582"/>
      <c r="PFM1184" s="1582"/>
      <c r="PFN1184" s="1582"/>
      <c r="PFO1184" s="1582"/>
      <c r="PFP1184" s="1582"/>
      <c r="PFQ1184" s="1582"/>
      <c r="PFR1184" s="1582"/>
      <c r="PFS1184" s="1582"/>
      <c r="PFT1184" s="1582"/>
      <c r="PFU1184" s="1582"/>
      <c r="PFV1184" s="1582"/>
      <c r="PFW1184" s="1582"/>
      <c r="PFX1184" s="1582"/>
      <c r="PFY1184" s="1582"/>
      <c r="PFZ1184" s="1582"/>
      <c r="PGA1184" s="1582"/>
      <c r="PGB1184" s="1582"/>
      <c r="PGC1184" s="1582"/>
      <c r="PGD1184" s="1582"/>
      <c r="PGE1184" s="1582"/>
      <c r="PGF1184" s="1582"/>
      <c r="PGG1184" s="1582"/>
      <c r="PGH1184" s="1582"/>
      <c r="PGI1184" s="1582"/>
      <c r="PGJ1184" s="1582"/>
      <c r="PGK1184" s="1582"/>
      <c r="PGL1184" s="1582"/>
      <c r="PGM1184" s="1582"/>
      <c r="PGN1184" s="1582"/>
      <c r="PGO1184" s="1582"/>
      <c r="PGP1184" s="1582"/>
      <c r="PGQ1184" s="1582"/>
      <c r="PGR1184" s="1582"/>
      <c r="PGS1184" s="1582"/>
      <c r="PGT1184" s="1582"/>
      <c r="PGU1184" s="1582"/>
      <c r="PGV1184" s="1582"/>
      <c r="PGW1184" s="1582"/>
      <c r="PGX1184" s="1582"/>
      <c r="PGY1184" s="1582"/>
      <c r="PGZ1184" s="1582"/>
      <c r="PHA1184" s="1582"/>
      <c r="PHB1184" s="1582"/>
      <c r="PHC1184" s="1582"/>
      <c r="PHD1184" s="1582"/>
      <c r="PHE1184" s="1582"/>
      <c r="PHF1184" s="1582"/>
      <c r="PHG1184" s="1582"/>
      <c r="PHH1184" s="1582"/>
      <c r="PHI1184" s="1582"/>
      <c r="PHJ1184" s="1582"/>
      <c r="PHK1184" s="1582"/>
      <c r="PHL1184" s="1582"/>
      <c r="PHM1184" s="1582"/>
      <c r="PHN1184" s="1582"/>
      <c r="PHO1184" s="1582"/>
      <c r="PHP1184" s="1582"/>
      <c r="PHQ1184" s="1582"/>
      <c r="PHR1184" s="1582"/>
      <c r="PHS1184" s="1582"/>
      <c r="PHT1184" s="1582"/>
      <c r="PHU1184" s="1582"/>
      <c r="PHV1184" s="1582"/>
      <c r="PHW1184" s="1582"/>
      <c r="PHX1184" s="1582"/>
      <c r="PHY1184" s="1582"/>
      <c r="PHZ1184" s="1582"/>
      <c r="PIA1184" s="1582"/>
      <c r="PIB1184" s="1582"/>
      <c r="PIC1184" s="1582"/>
      <c r="PID1184" s="1582"/>
      <c r="PIE1184" s="1582"/>
      <c r="PIF1184" s="1582"/>
      <c r="PIG1184" s="1582"/>
      <c r="PIH1184" s="1582"/>
      <c r="PII1184" s="1582"/>
      <c r="PIJ1184" s="1582"/>
      <c r="PIK1184" s="1582"/>
      <c r="PIL1184" s="1582"/>
      <c r="PIM1184" s="1582"/>
      <c r="PIN1184" s="1582"/>
      <c r="PIO1184" s="1582"/>
      <c r="PIP1184" s="1582"/>
      <c r="PIQ1184" s="1582"/>
      <c r="PIR1184" s="1582"/>
      <c r="PIS1184" s="1582"/>
      <c r="PIT1184" s="1582"/>
      <c r="PIU1184" s="1582"/>
      <c r="PIV1184" s="1582"/>
      <c r="PIW1184" s="1582"/>
      <c r="PIX1184" s="1582"/>
      <c r="PIY1184" s="1582"/>
      <c r="PIZ1184" s="1582"/>
      <c r="PJA1184" s="1582"/>
      <c r="PJB1184" s="1582"/>
      <c r="PJC1184" s="1582"/>
      <c r="PJD1184" s="1582"/>
      <c r="PJE1184" s="1582"/>
      <c r="PJF1184" s="1582"/>
      <c r="PJG1184" s="1582"/>
      <c r="PJH1184" s="1582"/>
      <c r="PJI1184" s="1582"/>
      <c r="PJJ1184" s="1582"/>
      <c r="PJK1184" s="1582"/>
      <c r="PJL1184" s="1582"/>
      <c r="PJM1184" s="1582"/>
      <c r="PJN1184" s="1582"/>
      <c r="PJO1184" s="1582"/>
      <c r="PJP1184" s="1582"/>
      <c r="PJQ1184" s="1582"/>
      <c r="PJR1184" s="1582"/>
      <c r="PJS1184" s="1582"/>
      <c r="PJT1184" s="1582"/>
      <c r="PJU1184" s="1582"/>
      <c r="PJV1184" s="1582"/>
      <c r="PJW1184" s="1582"/>
      <c r="PJX1184" s="1582"/>
      <c r="PJY1184" s="1582"/>
      <c r="PJZ1184" s="1582"/>
      <c r="PKA1184" s="1582"/>
      <c r="PKB1184" s="1582"/>
      <c r="PKC1184" s="1582"/>
      <c r="PKD1184" s="1582"/>
      <c r="PKE1184" s="1582"/>
      <c r="PKF1184" s="1582"/>
      <c r="PKG1184" s="1582"/>
      <c r="PKH1184" s="1582"/>
      <c r="PKI1184" s="1582"/>
      <c r="PKJ1184" s="1582"/>
      <c r="PKK1184" s="1582"/>
      <c r="PKL1184" s="1582"/>
      <c r="PKM1184" s="1582"/>
      <c r="PKN1184" s="1582"/>
      <c r="PKO1184" s="1582"/>
      <c r="PKP1184" s="1582"/>
      <c r="PKQ1184" s="1582"/>
      <c r="PKR1184" s="1582"/>
      <c r="PKS1184" s="1582"/>
      <c r="PKT1184" s="1582"/>
      <c r="PKU1184" s="1582"/>
      <c r="PKV1184" s="1582"/>
      <c r="PKW1184" s="1582"/>
      <c r="PKX1184" s="1582"/>
      <c r="PKY1184" s="1582"/>
      <c r="PKZ1184" s="1582"/>
      <c r="PLA1184" s="1582"/>
      <c r="PLB1184" s="1582"/>
      <c r="PLC1184" s="1582"/>
      <c r="PLD1184" s="1582"/>
      <c r="PLE1184" s="1582"/>
      <c r="PLF1184" s="1582"/>
      <c r="PLG1184" s="1582"/>
      <c r="PLH1184" s="1582"/>
      <c r="PLI1184" s="1582"/>
      <c r="PLJ1184" s="1582"/>
      <c r="PLK1184" s="1582"/>
      <c r="PLL1184" s="1582"/>
      <c r="PLM1184" s="1582"/>
      <c r="PLN1184" s="1582"/>
      <c r="PLO1184" s="1582"/>
      <c r="PLP1184" s="1582"/>
      <c r="PLQ1184" s="1582"/>
      <c r="PLR1184" s="1582"/>
      <c r="PLS1184" s="1582"/>
      <c r="PLT1184" s="1582"/>
      <c r="PLU1184" s="1582"/>
      <c r="PLV1184" s="1582"/>
      <c r="PLW1184" s="1582"/>
      <c r="PLX1184" s="1582"/>
      <c r="PLY1184" s="1582"/>
      <c r="PLZ1184" s="1582"/>
      <c r="PMA1184" s="1582"/>
      <c r="PMB1184" s="1582"/>
      <c r="PMC1184" s="1582"/>
      <c r="PMD1184" s="1582"/>
      <c r="PME1184" s="1582"/>
      <c r="PMF1184" s="1582"/>
      <c r="PMG1184" s="1582"/>
      <c r="PMH1184" s="1582"/>
      <c r="PMI1184" s="1582"/>
      <c r="PMJ1184" s="1582"/>
      <c r="PMK1184" s="1582"/>
      <c r="PML1184" s="1582"/>
      <c r="PMM1184" s="1582"/>
      <c r="PMN1184" s="1582"/>
      <c r="PMO1184" s="1582"/>
      <c r="PMP1184" s="1582"/>
      <c r="PMQ1184" s="1582"/>
      <c r="PMR1184" s="1582"/>
      <c r="PMS1184" s="1582"/>
      <c r="PMT1184" s="1582"/>
      <c r="PMU1184" s="1582"/>
      <c r="PMV1184" s="1582"/>
      <c r="PMW1184" s="1582"/>
      <c r="PMX1184" s="1582"/>
      <c r="PMY1184" s="1582"/>
      <c r="PMZ1184" s="1582"/>
      <c r="PNA1184" s="1582"/>
      <c r="PNB1184" s="1582"/>
      <c r="PNC1184" s="1582"/>
      <c r="PND1184" s="1582"/>
      <c r="PNE1184" s="1582"/>
      <c r="PNF1184" s="1582"/>
      <c r="PNG1184" s="1582"/>
      <c r="PNH1184" s="1582"/>
      <c r="PNI1184" s="1582"/>
      <c r="PNJ1184" s="1582"/>
      <c r="PNK1184" s="1582"/>
      <c r="PNL1184" s="1582"/>
      <c r="PNM1184" s="1582"/>
      <c r="PNN1184" s="1582"/>
      <c r="PNO1184" s="1582"/>
      <c r="PNP1184" s="1582"/>
      <c r="PNQ1184" s="1582"/>
      <c r="PNR1184" s="1582"/>
      <c r="PNS1184" s="1582"/>
      <c r="PNT1184" s="1582"/>
      <c r="PNU1184" s="1582"/>
      <c r="PNV1184" s="1582"/>
      <c r="PNW1184" s="1582"/>
      <c r="PNX1184" s="1582"/>
      <c r="PNY1184" s="1582"/>
      <c r="PNZ1184" s="1582"/>
      <c r="POA1184" s="1582"/>
      <c r="POB1184" s="1582"/>
      <c r="POC1184" s="1582"/>
      <c r="POD1184" s="1582"/>
      <c r="POE1184" s="1582"/>
      <c r="POF1184" s="1582"/>
      <c r="POG1184" s="1582"/>
      <c r="POH1184" s="1582"/>
      <c r="POI1184" s="1582"/>
      <c r="POJ1184" s="1582"/>
      <c r="POK1184" s="1582"/>
      <c r="POL1184" s="1582"/>
      <c r="POM1184" s="1582"/>
      <c r="PON1184" s="1582"/>
      <c r="POO1184" s="1582"/>
      <c r="POP1184" s="1582"/>
      <c r="POQ1184" s="1582"/>
      <c r="POR1184" s="1582"/>
      <c r="POS1184" s="1582"/>
      <c r="POT1184" s="1582"/>
      <c r="POU1184" s="1582"/>
      <c r="POV1184" s="1582"/>
      <c r="POW1184" s="1582"/>
      <c r="POX1184" s="1582"/>
      <c r="POY1184" s="1582"/>
      <c r="POZ1184" s="1582"/>
      <c r="PPA1184" s="1582"/>
      <c r="PPB1184" s="1582"/>
      <c r="PPC1184" s="1582"/>
      <c r="PPD1184" s="1582"/>
      <c r="PPE1184" s="1582"/>
      <c r="PPF1184" s="1582"/>
      <c r="PPG1184" s="1582"/>
      <c r="PPH1184" s="1582"/>
      <c r="PPI1184" s="1582"/>
      <c r="PPJ1184" s="1582"/>
      <c r="PPK1184" s="1582"/>
      <c r="PPL1184" s="1582"/>
      <c r="PPM1184" s="1582"/>
      <c r="PPN1184" s="1582"/>
      <c r="PPO1184" s="1582"/>
      <c r="PPP1184" s="1582"/>
      <c r="PPQ1184" s="1582"/>
      <c r="PPR1184" s="1582"/>
      <c r="PPS1184" s="1582"/>
      <c r="PPT1184" s="1582"/>
      <c r="PPU1184" s="1582"/>
      <c r="PPV1184" s="1582"/>
      <c r="PPW1184" s="1582"/>
      <c r="PPX1184" s="1582"/>
      <c r="PPY1184" s="1582"/>
      <c r="PPZ1184" s="1582"/>
      <c r="PQA1184" s="1582"/>
      <c r="PQB1184" s="1582"/>
      <c r="PQC1184" s="1582"/>
      <c r="PQD1184" s="1582"/>
      <c r="PQE1184" s="1582"/>
      <c r="PQF1184" s="1582"/>
      <c r="PQG1184" s="1582"/>
      <c r="PQH1184" s="1582"/>
      <c r="PQI1184" s="1582"/>
      <c r="PQJ1184" s="1582"/>
      <c r="PQK1184" s="1582"/>
      <c r="PQL1184" s="1582"/>
      <c r="PQM1184" s="1582"/>
      <c r="PQN1184" s="1582"/>
      <c r="PQO1184" s="1582"/>
      <c r="PQP1184" s="1582"/>
      <c r="PQQ1184" s="1582"/>
      <c r="PQR1184" s="1582"/>
      <c r="PQS1184" s="1582"/>
      <c r="PQT1184" s="1582"/>
      <c r="PQU1184" s="1582"/>
      <c r="PQV1184" s="1582"/>
      <c r="PQW1184" s="1582"/>
      <c r="PQX1184" s="1582"/>
      <c r="PQY1184" s="1582"/>
      <c r="PQZ1184" s="1582"/>
      <c r="PRA1184" s="1582"/>
      <c r="PRB1184" s="1582"/>
      <c r="PRC1184" s="1582"/>
      <c r="PRD1184" s="1582"/>
      <c r="PRE1184" s="1582"/>
      <c r="PRF1184" s="1582"/>
      <c r="PRG1184" s="1582"/>
      <c r="PRH1184" s="1582"/>
      <c r="PRI1184" s="1582"/>
      <c r="PRJ1184" s="1582"/>
      <c r="PRK1184" s="1582"/>
      <c r="PRL1184" s="1582"/>
      <c r="PRM1184" s="1582"/>
      <c r="PRN1184" s="1582"/>
      <c r="PRO1184" s="1582"/>
      <c r="PRP1184" s="1582"/>
      <c r="PRQ1184" s="1582"/>
      <c r="PRR1184" s="1582"/>
      <c r="PRS1184" s="1582"/>
      <c r="PRT1184" s="1582"/>
      <c r="PRU1184" s="1582"/>
      <c r="PRV1184" s="1582"/>
      <c r="PRW1184" s="1582"/>
      <c r="PRX1184" s="1582"/>
      <c r="PRY1184" s="1582"/>
      <c r="PRZ1184" s="1582"/>
      <c r="PSA1184" s="1582"/>
      <c r="PSB1184" s="1582"/>
      <c r="PSC1184" s="1582"/>
      <c r="PSD1184" s="1582"/>
      <c r="PSE1184" s="1582"/>
      <c r="PSF1184" s="1582"/>
      <c r="PSG1184" s="1582"/>
      <c r="PSH1184" s="1582"/>
      <c r="PSI1184" s="1582"/>
      <c r="PSJ1184" s="1582"/>
      <c r="PSK1184" s="1582"/>
      <c r="PSL1184" s="1582"/>
      <c r="PSM1184" s="1582"/>
      <c r="PSN1184" s="1582"/>
      <c r="PSO1184" s="1582"/>
      <c r="PSP1184" s="1582"/>
      <c r="PSQ1184" s="1582"/>
      <c r="PSR1184" s="1582"/>
      <c r="PSS1184" s="1582"/>
      <c r="PST1184" s="1582"/>
      <c r="PSU1184" s="1582"/>
      <c r="PSV1184" s="1582"/>
      <c r="PSW1184" s="1582"/>
      <c r="PSX1184" s="1582"/>
      <c r="PSY1184" s="1582"/>
      <c r="PSZ1184" s="1582"/>
      <c r="PTA1184" s="1582"/>
      <c r="PTB1184" s="1582"/>
      <c r="PTC1184" s="1582"/>
      <c r="PTD1184" s="1582"/>
      <c r="PTE1184" s="1582"/>
      <c r="PTF1184" s="1582"/>
      <c r="PTG1184" s="1582"/>
      <c r="PTH1184" s="1582"/>
      <c r="PTI1184" s="1582"/>
      <c r="PTJ1184" s="1582"/>
      <c r="PTK1184" s="1582"/>
      <c r="PTL1184" s="1582"/>
      <c r="PTM1184" s="1582"/>
      <c r="PTN1184" s="1582"/>
      <c r="PTO1184" s="1582"/>
      <c r="PTP1184" s="1582"/>
      <c r="PTQ1184" s="1582"/>
      <c r="PTR1184" s="1582"/>
      <c r="PTS1184" s="1582"/>
      <c r="PTT1184" s="1582"/>
      <c r="PTU1184" s="1582"/>
      <c r="PTV1184" s="1582"/>
      <c r="PTW1184" s="1582"/>
      <c r="PTX1184" s="1582"/>
      <c r="PTY1184" s="1582"/>
      <c r="PTZ1184" s="1582"/>
      <c r="PUA1184" s="1582"/>
      <c r="PUB1184" s="1582"/>
      <c r="PUC1184" s="1582"/>
      <c r="PUD1184" s="1582"/>
      <c r="PUE1184" s="1582"/>
      <c r="PUF1184" s="1582"/>
      <c r="PUG1184" s="1582"/>
      <c r="PUH1184" s="1582"/>
      <c r="PUI1184" s="1582"/>
      <c r="PUJ1184" s="1582"/>
      <c r="PUK1184" s="1582"/>
      <c r="PUL1184" s="1582"/>
      <c r="PUM1184" s="1582"/>
      <c r="PUN1184" s="1582"/>
      <c r="PUO1184" s="1582"/>
      <c r="PUP1184" s="1582"/>
      <c r="PUQ1184" s="1582"/>
      <c r="PUR1184" s="1582"/>
      <c r="PUS1184" s="1582"/>
      <c r="PUT1184" s="1582"/>
      <c r="PUU1184" s="1582"/>
      <c r="PUV1184" s="1582"/>
      <c r="PUW1184" s="1582"/>
      <c r="PUX1184" s="1582"/>
      <c r="PUY1184" s="1582"/>
      <c r="PUZ1184" s="1582"/>
      <c r="PVA1184" s="1582"/>
      <c r="PVB1184" s="1582"/>
      <c r="PVC1184" s="1582"/>
      <c r="PVD1184" s="1582"/>
      <c r="PVE1184" s="1582"/>
      <c r="PVF1184" s="1582"/>
      <c r="PVG1184" s="1582"/>
      <c r="PVH1184" s="1582"/>
      <c r="PVI1184" s="1582"/>
      <c r="PVJ1184" s="1582"/>
      <c r="PVK1184" s="1582"/>
      <c r="PVL1184" s="1582"/>
      <c r="PVM1184" s="1582"/>
      <c r="PVN1184" s="1582"/>
      <c r="PVO1184" s="1582"/>
      <c r="PVP1184" s="1582"/>
      <c r="PVQ1184" s="1582"/>
      <c r="PVR1184" s="1582"/>
      <c r="PVS1184" s="1582"/>
      <c r="PVT1184" s="1582"/>
      <c r="PVU1184" s="1582"/>
      <c r="PVV1184" s="1582"/>
      <c r="PVW1184" s="1582"/>
      <c r="PVX1184" s="1582"/>
      <c r="PVY1184" s="1582"/>
      <c r="PVZ1184" s="1582"/>
      <c r="PWA1184" s="1582"/>
      <c r="PWB1184" s="1582"/>
      <c r="PWC1184" s="1582"/>
      <c r="PWD1184" s="1582"/>
      <c r="PWE1184" s="1582"/>
      <c r="PWF1184" s="1582"/>
      <c r="PWG1184" s="1582"/>
      <c r="PWH1184" s="1582"/>
      <c r="PWI1184" s="1582"/>
      <c r="PWJ1184" s="1582"/>
      <c r="PWK1184" s="1582"/>
      <c r="PWL1184" s="1582"/>
      <c r="PWM1184" s="1582"/>
      <c r="PWN1184" s="1582"/>
      <c r="PWO1184" s="1582"/>
      <c r="PWP1184" s="1582"/>
      <c r="PWQ1184" s="1582"/>
      <c r="PWR1184" s="1582"/>
      <c r="PWS1184" s="1582"/>
      <c r="PWT1184" s="1582"/>
      <c r="PWU1184" s="1582"/>
      <c r="PWV1184" s="1582"/>
      <c r="PWW1184" s="1582"/>
      <c r="PWX1184" s="1582"/>
      <c r="PWY1184" s="1582"/>
      <c r="PWZ1184" s="1582"/>
      <c r="PXA1184" s="1582"/>
      <c r="PXB1184" s="1582"/>
      <c r="PXC1184" s="1582"/>
      <c r="PXD1184" s="1582"/>
      <c r="PXE1184" s="1582"/>
      <c r="PXF1184" s="1582"/>
      <c r="PXG1184" s="1582"/>
      <c r="PXH1184" s="1582"/>
      <c r="PXI1184" s="1582"/>
      <c r="PXJ1184" s="1582"/>
      <c r="PXK1184" s="1582"/>
      <c r="PXL1184" s="1582"/>
      <c r="PXM1184" s="1582"/>
      <c r="PXN1184" s="1582"/>
      <c r="PXO1184" s="1582"/>
      <c r="PXP1184" s="1582"/>
      <c r="PXQ1184" s="1582"/>
      <c r="PXR1184" s="1582"/>
      <c r="PXS1184" s="1582"/>
      <c r="PXT1184" s="1582"/>
      <c r="PXU1184" s="1582"/>
      <c r="PXV1184" s="1582"/>
      <c r="PXW1184" s="1582"/>
      <c r="PXX1184" s="1582"/>
      <c r="PXY1184" s="1582"/>
      <c r="PXZ1184" s="1582"/>
      <c r="PYA1184" s="1582"/>
      <c r="PYB1184" s="1582"/>
      <c r="PYC1184" s="1582"/>
      <c r="PYD1184" s="1582"/>
      <c r="PYE1184" s="1582"/>
      <c r="PYF1184" s="1582"/>
      <c r="PYG1184" s="1582"/>
      <c r="PYH1184" s="1582"/>
      <c r="PYI1184" s="1582"/>
      <c r="PYJ1184" s="1582"/>
      <c r="PYK1184" s="1582"/>
      <c r="PYL1184" s="1582"/>
      <c r="PYM1184" s="1582"/>
      <c r="PYN1184" s="1582"/>
      <c r="PYO1184" s="1582"/>
      <c r="PYP1184" s="1582"/>
      <c r="PYQ1184" s="1582"/>
      <c r="PYR1184" s="1582"/>
      <c r="PYS1184" s="1582"/>
      <c r="PYT1184" s="1582"/>
      <c r="PYU1184" s="1582"/>
      <c r="PYV1184" s="1582"/>
      <c r="PYW1184" s="1582"/>
      <c r="PYX1184" s="1582"/>
      <c r="PYY1184" s="1582"/>
      <c r="PYZ1184" s="1582"/>
      <c r="PZA1184" s="1582"/>
      <c r="PZB1184" s="1582"/>
      <c r="PZC1184" s="1582"/>
      <c r="PZD1184" s="1582"/>
      <c r="PZE1184" s="1582"/>
      <c r="PZF1184" s="1582"/>
      <c r="PZG1184" s="1582"/>
      <c r="PZH1184" s="1582"/>
      <c r="PZI1184" s="1582"/>
      <c r="PZJ1184" s="1582"/>
      <c r="PZK1184" s="1582"/>
      <c r="PZL1184" s="1582"/>
      <c r="PZM1184" s="1582"/>
      <c r="PZN1184" s="1582"/>
      <c r="PZO1184" s="1582"/>
      <c r="PZP1184" s="1582"/>
      <c r="PZQ1184" s="1582"/>
      <c r="PZR1184" s="1582"/>
      <c r="PZS1184" s="1582"/>
      <c r="PZT1184" s="1582"/>
      <c r="PZU1184" s="1582"/>
      <c r="PZV1184" s="1582"/>
      <c r="PZW1184" s="1582"/>
      <c r="PZX1184" s="1582"/>
      <c r="PZY1184" s="1582"/>
      <c r="PZZ1184" s="1582"/>
      <c r="QAA1184" s="1582"/>
      <c r="QAB1184" s="1582"/>
      <c r="QAC1184" s="1582"/>
      <c r="QAD1184" s="1582"/>
      <c r="QAE1184" s="1582"/>
      <c r="QAF1184" s="1582"/>
      <c r="QAG1184" s="1582"/>
      <c r="QAH1184" s="1582"/>
      <c r="QAI1184" s="1582"/>
      <c r="QAJ1184" s="1582"/>
      <c r="QAK1184" s="1582"/>
      <c r="QAL1184" s="1582"/>
      <c r="QAM1184" s="1582"/>
      <c r="QAN1184" s="1582"/>
      <c r="QAO1184" s="1582"/>
      <c r="QAP1184" s="1582"/>
      <c r="QAQ1184" s="1582"/>
      <c r="QAR1184" s="1582"/>
      <c r="QAS1184" s="1582"/>
      <c r="QAT1184" s="1582"/>
      <c r="QAU1184" s="1582"/>
      <c r="QAV1184" s="1582"/>
      <c r="QAW1184" s="1582"/>
      <c r="QAX1184" s="1582"/>
      <c r="QAY1184" s="1582"/>
      <c r="QAZ1184" s="1582"/>
      <c r="QBA1184" s="1582"/>
      <c r="QBB1184" s="1582"/>
      <c r="QBC1184" s="1582"/>
      <c r="QBD1184" s="1582"/>
      <c r="QBE1184" s="1582"/>
      <c r="QBF1184" s="1582"/>
      <c r="QBG1184" s="1582"/>
      <c r="QBH1184" s="1582"/>
      <c r="QBI1184" s="1582"/>
      <c r="QBJ1184" s="1582"/>
      <c r="QBK1184" s="1582"/>
      <c r="QBL1184" s="1582"/>
      <c r="QBM1184" s="1582"/>
      <c r="QBN1184" s="1582"/>
      <c r="QBO1184" s="1582"/>
      <c r="QBP1184" s="1582"/>
      <c r="QBQ1184" s="1582"/>
      <c r="QBR1184" s="1582"/>
      <c r="QBS1184" s="1582"/>
      <c r="QBT1184" s="1582"/>
      <c r="QBU1184" s="1582"/>
      <c r="QBV1184" s="1582"/>
      <c r="QBW1184" s="1582"/>
      <c r="QBX1184" s="1582"/>
      <c r="QBY1184" s="1582"/>
      <c r="QBZ1184" s="1582"/>
      <c r="QCA1184" s="1582"/>
      <c r="QCB1184" s="1582"/>
      <c r="QCC1184" s="1582"/>
      <c r="QCD1184" s="1582"/>
      <c r="QCE1184" s="1582"/>
      <c r="QCF1184" s="1582"/>
      <c r="QCG1184" s="1582"/>
      <c r="QCH1184" s="1582"/>
      <c r="QCI1184" s="1582"/>
      <c r="QCJ1184" s="1582"/>
      <c r="QCK1184" s="1582"/>
      <c r="QCL1184" s="1582"/>
      <c r="QCM1184" s="1582"/>
      <c r="QCN1184" s="1582"/>
      <c r="QCO1184" s="1582"/>
      <c r="QCP1184" s="1582"/>
      <c r="QCQ1184" s="1582"/>
      <c r="QCR1184" s="1582"/>
      <c r="QCS1184" s="1582"/>
      <c r="QCT1184" s="1582"/>
      <c r="QCU1184" s="1582"/>
      <c r="QCV1184" s="1582"/>
      <c r="QCW1184" s="1582"/>
      <c r="QCX1184" s="1582"/>
      <c r="QCY1184" s="1582"/>
      <c r="QCZ1184" s="1582"/>
      <c r="QDA1184" s="1582"/>
      <c r="QDB1184" s="1582"/>
      <c r="QDC1184" s="1582"/>
      <c r="QDD1184" s="1582"/>
      <c r="QDE1184" s="1582"/>
      <c r="QDF1184" s="1582"/>
      <c r="QDG1184" s="1582"/>
      <c r="QDH1184" s="1582"/>
      <c r="QDI1184" s="1582"/>
      <c r="QDJ1184" s="1582"/>
      <c r="QDK1184" s="1582"/>
      <c r="QDL1184" s="1582"/>
      <c r="QDM1184" s="1582"/>
      <c r="QDN1184" s="1582"/>
      <c r="QDO1184" s="1582"/>
      <c r="QDP1184" s="1582"/>
      <c r="QDQ1184" s="1582"/>
      <c r="QDR1184" s="1582"/>
      <c r="QDS1184" s="1582"/>
      <c r="QDT1184" s="1582"/>
      <c r="QDU1184" s="1582"/>
      <c r="QDV1184" s="1582"/>
      <c r="QDW1184" s="1582"/>
      <c r="QDX1184" s="1582"/>
      <c r="QDY1184" s="1582"/>
      <c r="QDZ1184" s="1582"/>
      <c r="QEA1184" s="1582"/>
      <c r="QEB1184" s="1582"/>
      <c r="QEC1184" s="1582"/>
      <c r="QED1184" s="1582"/>
      <c r="QEE1184" s="1582"/>
      <c r="QEF1184" s="1582"/>
      <c r="QEG1184" s="1582"/>
      <c r="QEH1184" s="1582"/>
      <c r="QEI1184" s="1582"/>
      <c r="QEJ1184" s="1582"/>
      <c r="QEK1184" s="1582"/>
      <c r="QEL1184" s="1582"/>
      <c r="QEM1184" s="1582"/>
      <c r="QEN1184" s="1582"/>
      <c r="QEO1184" s="1582"/>
      <c r="QEP1184" s="1582"/>
      <c r="QEQ1184" s="1582"/>
      <c r="QER1184" s="1582"/>
      <c r="QES1184" s="1582"/>
      <c r="QET1184" s="1582"/>
      <c r="QEU1184" s="1582"/>
      <c r="QEV1184" s="1582"/>
      <c r="QEW1184" s="1582"/>
      <c r="QEX1184" s="1582"/>
      <c r="QEY1184" s="1582"/>
      <c r="QEZ1184" s="1582"/>
      <c r="QFA1184" s="1582"/>
      <c r="QFB1184" s="1582"/>
      <c r="QFC1184" s="1582"/>
      <c r="QFD1184" s="1582"/>
      <c r="QFE1184" s="1582"/>
      <c r="QFF1184" s="1582"/>
      <c r="QFG1184" s="1582"/>
      <c r="QFH1184" s="1582"/>
      <c r="QFI1184" s="1582"/>
      <c r="QFJ1184" s="1582"/>
      <c r="QFK1184" s="1582"/>
      <c r="QFL1184" s="1582"/>
      <c r="QFM1184" s="1582"/>
      <c r="QFN1184" s="1582"/>
      <c r="QFO1184" s="1582"/>
      <c r="QFP1184" s="1582"/>
      <c r="QFQ1184" s="1582"/>
      <c r="QFR1184" s="1582"/>
      <c r="QFS1184" s="1582"/>
      <c r="QFT1184" s="1582"/>
      <c r="QFU1184" s="1582"/>
      <c r="QFV1184" s="1582"/>
      <c r="QFW1184" s="1582"/>
      <c r="QFX1184" s="1582"/>
      <c r="QFY1184" s="1582"/>
      <c r="QFZ1184" s="1582"/>
      <c r="QGA1184" s="1582"/>
      <c r="QGB1184" s="1582"/>
      <c r="QGC1184" s="1582"/>
      <c r="QGD1184" s="1582"/>
      <c r="QGE1184" s="1582"/>
      <c r="QGF1184" s="1582"/>
      <c r="QGG1184" s="1582"/>
      <c r="QGH1184" s="1582"/>
      <c r="QGI1184" s="1582"/>
      <c r="QGJ1184" s="1582"/>
      <c r="QGK1184" s="1582"/>
      <c r="QGL1184" s="1582"/>
      <c r="QGM1184" s="1582"/>
      <c r="QGN1184" s="1582"/>
      <c r="QGO1184" s="1582"/>
      <c r="QGP1184" s="1582"/>
      <c r="QGQ1184" s="1582"/>
      <c r="QGR1184" s="1582"/>
      <c r="QGS1184" s="1582"/>
      <c r="QGT1184" s="1582"/>
      <c r="QGU1184" s="1582"/>
      <c r="QGV1184" s="1582"/>
      <c r="QGW1184" s="1582"/>
      <c r="QGX1184" s="1582"/>
      <c r="QGY1184" s="1582"/>
      <c r="QGZ1184" s="1582"/>
      <c r="QHA1184" s="1582"/>
      <c r="QHB1184" s="1582"/>
      <c r="QHC1184" s="1582"/>
      <c r="QHD1184" s="1582"/>
      <c r="QHE1184" s="1582"/>
      <c r="QHF1184" s="1582"/>
      <c r="QHG1184" s="1582"/>
      <c r="QHH1184" s="1582"/>
      <c r="QHI1184" s="1582"/>
      <c r="QHJ1184" s="1582"/>
      <c r="QHK1184" s="1582"/>
      <c r="QHL1184" s="1582"/>
      <c r="QHM1184" s="1582"/>
      <c r="QHN1184" s="1582"/>
      <c r="QHO1184" s="1582"/>
      <c r="QHP1184" s="1582"/>
      <c r="QHQ1184" s="1582"/>
      <c r="QHR1184" s="1582"/>
      <c r="QHS1184" s="1582"/>
      <c r="QHT1184" s="1582"/>
      <c r="QHU1184" s="1582"/>
      <c r="QHV1184" s="1582"/>
      <c r="QHW1184" s="1582"/>
      <c r="QHX1184" s="1582"/>
      <c r="QHY1184" s="1582"/>
      <c r="QHZ1184" s="1582"/>
      <c r="QIA1184" s="1582"/>
      <c r="QIB1184" s="1582"/>
      <c r="QIC1184" s="1582"/>
      <c r="QID1184" s="1582"/>
      <c r="QIE1184" s="1582"/>
      <c r="QIF1184" s="1582"/>
      <c r="QIG1184" s="1582"/>
      <c r="QIH1184" s="1582"/>
      <c r="QII1184" s="1582"/>
      <c r="QIJ1184" s="1582"/>
      <c r="QIK1184" s="1582"/>
      <c r="QIL1184" s="1582"/>
      <c r="QIM1184" s="1582"/>
      <c r="QIN1184" s="1582"/>
      <c r="QIO1184" s="1582"/>
      <c r="QIP1184" s="1582"/>
      <c r="QIQ1184" s="1582"/>
      <c r="QIR1184" s="1582"/>
      <c r="QIS1184" s="1582"/>
      <c r="QIT1184" s="1582"/>
      <c r="QIU1184" s="1582"/>
      <c r="QIV1184" s="1582"/>
      <c r="QIW1184" s="1582"/>
      <c r="QIX1184" s="1582"/>
      <c r="QIY1184" s="1582"/>
      <c r="QIZ1184" s="1582"/>
      <c r="QJA1184" s="1582"/>
      <c r="QJB1184" s="1582"/>
      <c r="QJC1184" s="1582"/>
      <c r="QJD1184" s="1582"/>
      <c r="QJE1184" s="1582"/>
      <c r="QJF1184" s="1582"/>
      <c r="QJG1184" s="1582"/>
      <c r="QJH1184" s="1582"/>
      <c r="QJI1184" s="1582"/>
      <c r="QJJ1184" s="1582"/>
      <c r="QJK1184" s="1582"/>
      <c r="QJL1184" s="1582"/>
      <c r="QJM1184" s="1582"/>
      <c r="QJN1184" s="1582"/>
      <c r="QJO1184" s="1582"/>
      <c r="QJP1184" s="1582"/>
      <c r="QJQ1184" s="1582"/>
      <c r="QJR1184" s="1582"/>
      <c r="QJS1184" s="1582"/>
      <c r="QJT1184" s="1582"/>
      <c r="QJU1184" s="1582"/>
      <c r="QJV1184" s="1582"/>
      <c r="QJW1184" s="1582"/>
      <c r="QJX1184" s="1582"/>
      <c r="QJY1184" s="1582"/>
      <c r="QJZ1184" s="1582"/>
      <c r="QKA1184" s="1582"/>
      <c r="QKB1184" s="1582"/>
      <c r="QKC1184" s="1582"/>
      <c r="QKD1184" s="1582"/>
      <c r="QKE1184" s="1582"/>
      <c r="QKF1184" s="1582"/>
      <c r="QKG1184" s="1582"/>
      <c r="QKH1184" s="1582"/>
      <c r="QKI1184" s="1582"/>
      <c r="QKJ1184" s="1582"/>
      <c r="QKK1184" s="1582"/>
      <c r="QKL1184" s="1582"/>
      <c r="QKM1184" s="1582"/>
      <c r="QKN1184" s="1582"/>
      <c r="QKO1184" s="1582"/>
      <c r="QKP1184" s="1582"/>
      <c r="QKQ1184" s="1582"/>
      <c r="QKR1184" s="1582"/>
      <c r="QKS1184" s="1582"/>
      <c r="QKT1184" s="1582"/>
      <c r="QKU1184" s="1582"/>
      <c r="QKV1184" s="1582"/>
      <c r="QKW1184" s="1582"/>
      <c r="QKX1184" s="1582"/>
      <c r="QKY1184" s="1582"/>
      <c r="QKZ1184" s="1582"/>
      <c r="QLA1184" s="1582"/>
      <c r="QLB1184" s="1582"/>
      <c r="QLC1184" s="1582"/>
      <c r="QLD1184" s="1582"/>
      <c r="QLE1184" s="1582"/>
      <c r="QLF1184" s="1582"/>
      <c r="QLG1184" s="1582"/>
      <c r="QLH1184" s="1582"/>
      <c r="QLI1184" s="1582"/>
      <c r="QLJ1184" s="1582"/>
      <c r="QLK1184" s="1582"/>
      <c r="QLL1184" s="1582"/>
      <c r="QLM1184" s="1582"/>
      <c r="QLN1184" s="1582"/>
      <c r="QLO1184" s="1582"/>
      <c r="QLP1184" s="1582"/>
      <c r="QLQ1184" s="1582"/>
      <c r="QLR1184" s="1582"/>
      <c r="QLS1184" s="1582"/>
      <c r="QLT1184" s="1582"/>
      <c r="QLU1184" s="1582"/>
      <c r="QLV1184" s="1582"/>
      <c r="QLW1184" s="1582"/>
      <c r="QLX1184" s="1582"/>
      <c r="QLY1184" s="1582"/>
      <c r="QLZ1184" s="1582"/>
      <c r="QMA1184" s="1582"/>
      <c r="QMB1184" s="1582"/>
      <c r="QMC1184" s="1582"/>
      <c r="QMD1184" s="1582"/>
      <c r="QME1184" s="1582"/>
      <c r="QMF1184" s="1582"/>
      <c r="QMG1184" s="1582"/>
      <c r="QMH1184" s="1582"/>
      <c r="QMI1184" s="1582"/>
      <c r="QMJ1184" s="1582"/>
      <c r="QMK1184" s="1582"/>
      <c r="QML1184" s="1582"/>
      <c r="QMM1184" s="1582"/>
      <c r="QMN1184" s="1582"/>
      <c r="QMO1184" s="1582"/>
      <c r="QMP1184" s="1582"/>
      <c r="QMQ1184" s="1582"/>
      <c r="QMR1184" s="1582"/>
      <c r="QMS1184" s="1582"/>
      <c r="QMT1184" s="1582"/>
      <c r="QMU1184" s="1582"/>
      <c r="QMV1184" s="1582"/>
      <c r="QMW1184" s="1582"/>
      <c r="QMX1184" s="1582"/>
      <c r="QMY1184" s="1582"/>
      <c r="QMZ1184" s="1582"/>
      <c r="QNA1184" s="1582"/>
      <c r="QNB1184" s="1582"/>
      <c r="QNC1184" s="1582"/>
      <c r="QND1184" s="1582"/>
      <c r="QNE1184" s="1582"/>
      <c r="QNF1184" s="1582"/>
      <c r="QNG1184" s="1582"/>
      <c r="QNH1184" s="1582"/>
      <c r="QNI1184" s="1582"/>
      <c r="QNJ1184" s="1582"/>
      <c r="QNK1184" s="1582"/>
      <c r="QNL1184" s="1582"/>
      <c r="QNM1184" s="1582"/>
      <c r="QNN1184" s="1582"/>
      <c r="QNO1184" s="1582"/>
      <c r="QNP1184" s="1582"/>
      <c r="QNQ1184" s="1582"/>
      <c r="QNR1184" s="1582"/>
      <c r="QNS1184" s="1582"/>
      <c r="QNT1184" s="1582"/>
      <c r="QNU1184" s="1582"/>
      <c r="QNV1184" s="1582"/>
      <c r="QNW1184" s="1582"/>
      <c r="QNX1184" s="1582"/>
      <c r="QNY1184" s="1582"/>
      <c r="QNZ1184" s="1582"/>
      <c r="QOA1184" s="1582"/>
      <c r="QOB1184" s="1582"/>
      <c r="QOC1184" s="1582"/>
      <c r="QOD1184" s="1582"/>
      <c r="QOE1184" s="1582"/>
      <c r="QOF1184" s="1582"/>
      <c r="QOG1184" s="1582"/>
      <c r="QOH1184" s="1582"/>
      <c r="QOI1184" s="1582"/>
      <c r="QOJ1184" s="1582"/>
      <c r="QOK1184" s="1582"/>
      <c r="QOL1184" s="1582"/>
      <c r="QOM1184" s="1582"/>
      <c r="QON1184" s="1582"/>
      <c r="QOO1184" s="1582"/>
      <c r="QOP1184" s="1582"/>
      <c r="QOQ1184" s="1582"/>
      <c r="QOR1184" s="1582"/>
      <c r="QOS1184" s="1582"/>
      <c r="QOT1184" s="1582"/>
      <c r="QOU1184" s="1582"/>
      <c r="QOV1184" s="1582"/>
      <c r="QOW1184" s="1582"/>
      <c r="QOX1184" s="1582"/>
      <c r="QOY1184" s="1582"/>
      <c r="QOZ1184" s="1582"/>
      <c r="QPA1184" s="1582"/>
      <c r="QPB1184" s="1582"/>
      <c r="QPC1184" s="1582"/>
      <c r="QPD1184" s="1582"/>
      <c r="QPE1184" s="1582"/>
      <c r="QPF1184" s="1582"/>
      <c r="QPG1184" s="1582"/>
      <c r="QPH1184" s="1582"/>
      <c r="QPI1184" s="1582"/>
      <c r="QPJ1184" s="1582"/>
      <c r="QPK1184" s="1582"/>
      <c r="QPL1184" s="1582"/>
      <c r="QPM1184" s="1582"/>
      <c r="QPN1184" s="1582"/>
      <c r="QPO1184" s="1582"/>
      <c r="QPP1184" s="1582"/>
      <c r="QPQ1184" s="1582"/>
      <c r="QPR1184" s="1582"/>
      <c r="QPS1184" s="1582"/>
      <c r="QPT1184" s="1582"/>
      <c r="QPU1184" s="1582"/>
      <c r="QPV1184" s="1582"/>
      <c r="QPW1184" s="1582"/>
      <c r="QPX1184" s="1582"/>
      <c r="QPY1184" s="1582"/>
      <c r="QPZ1184" s="1582"/>
      <c r="QQA1184" s="1582"/>
      <c r="QQB1184" s="1582"/>
      <c r="QQC1184" s="1582"/>
      <c r="QQD1184" s="1582"/>
      <c r="QQE1184" s="1582"/>
      <c r="QQF1184" s="1582"/>
      <c r="QQG1184" s="1582"/>
      <c r="QQH1184" s="1582"/>
      <c r="QQI1184" s="1582"/>
      <c r="QQJ1184" s="1582"/>
      <c r="QQK1184" s="1582"/>
      <c r="QQL1184" s="1582"/>
      <c r="QQM1184" s="1582"/>
      <c r="QQN1184" s="1582"/>
      <c r="QQO1184" s="1582"/>
      <c r="QQP1184" s="1582"/>
      <c r="QQQ1184" s="1582"/>
      <c r="QQR1184" s="1582"/>
      <c r="QQS1184" s="1582"/>
      <c r="QQT1184" s="1582"/>
      <c r="QQU1184" s="1582"/>
      <c r="QQV1184" s="1582"/>
      <c r="QQW1184" s="1582"/>
      <c r="QQX1184" s="1582"/>
      <c r="QQY1184" s="1582"/>
      <c r="QQZ1184" s="1582"/>
      <c r="QRA1184" s="1582"/>
      <c r="QRB1184" s="1582"/>
      <c r="QRC1184" s="1582"/>
      <c r="QRD1184" s="1582"/>
      <c r="QRE1184" s="1582"/>
      <c r="QRF1184" s="1582"/>
      <c r="QRG1184" s="1582"/>
      <c r="QRH1184" s="1582"/>
      <c r="QRI1184" s="1582"/>
      <c r="QRJ1184" s="1582"/>
      <c r="QRK1184" s="1582"/>
      <c r="QRL1184" s="1582"/>
      <c r="QRM1184" s="1582"/>
      <c r="QRN1184" s="1582"/>
      <c r="QRO1184" s="1582"/>
      <c r="QRP1184" s="1582"/>
      <c r="QRQ1184" s="1582"/>
      <c r="QRR1184" s="1582"/>
      <c r="QRS1184" s="1582"/>
      <c r="QRT1184" s="1582"/>
      <c r="QRU1184" s="1582"/>
      <c r="QRV1184" s="1582"/>
      <c r="QRW1184" s="1582"/>
      <c r="QRX1184" s="1582"/>
      <c r="QRY1184" s="1582"/>
      <c r="QRZ1184" s="1582"/>
      <c r="QSA1184" s="1582"/>
      <c r="QSB1184" s="1582"/>
      <c r="QSC1184" s="1582"/>
      <c r="QSD1184" s="1582"/>
      <c r="QSE1184" s="1582"/>
      <c r="QSF1184" s="1582"/>
      <c r="QSG1184" s="1582"/>
      <c r="QSH1184" s="1582"/>
      <c r="QSI1184" s="1582"/>
      <c r="QSJ1184" s="1582"/>
      <c r="QSK1184" s="1582"/>
      <c r="QSL1184" s="1582"/>
      <c r="QSM1184" s="1582"/>
      <c r="QSN1184" s="1582"/>
      <c r="QSO1184" s="1582"/>
      <c r="QSP1184" s="1582"/>
      <c r="QSQ1184" s="1582"/>
      <c r="QSR1184" s="1582"/>
      <c r="QSS1184" s="1582"/>
      <c r="QST1184" s="1582"/>
      <c r="QSU1184" s="1582"/>
      <c r="QSV1184" s="1582"/>
      <c r="QSW1184" s="1582"/>
      <c r="QSX1184" s="1582"/>
      <c r="QSY1184" s="1582"/>
      <c r="QSZ1184" s="1582"/>
      <c r="QTA1184" s="1582"/>
      <c r="QTB1184" s="1582"/>
      <c r="QTC1184" s="1582"/>
      <c r="QTD1184" s="1582"/>
      <c r="QTE1184" s="1582"/>
      <c r="QTF1184" s="1582"/>
      <c r="QTG1184" s="1582"/>
      <c r="QTH1184" s="1582"/>
      <c r="QTI1184" s="1582"/>
      <c r="QTJ1184" s="1582"/>
      <c r="QTK1184" s="1582"/>
      <c r="QTL1184" s="1582"/>
      <c r="QTM1184" s="1582"/>
      <c r="QTN1184" s="1582"/>
      <c r="QTO1184" s="1582"/>
      <c r="QTP1184" s="1582"/>
      <c r="QTQ1184" s="1582"/>
      <c r="QTR1184" s="1582"/>
      <c r="QTS1184" s="1582"/>
      <c r="QTT1184" s="1582"/>
      <c r="QTU1184" s="1582"/>
      <c r="QTV1184" s="1582"/>
      <c r="QTW1184" s="1582"/>
      <c r="QTX1184" s="1582"/>
      <c r="QTY1184" s="1582"/>
      <c r="QTZ1184" s="1582"/>
      <c r="QUA1184" s="1582"/>
      <c r="QUB1184" s="1582"/>
      <c r="QUC1184" s="1582"/>
      <c r="QUD1184" s="1582"/>
      <c r="QUE1184" s="1582"/>
      <c r="QUF1184" s="1582"/>
      <c r="QUG1184" s="1582"/>
      <c r="QUH1184" s="1582"/>
      <c r="QUI1184" s="1582"/>
      <c r="QUJ1184" s="1582"/>
      <c r="QUK1184" s="1582"/>
      <c r="QUL1184" s="1582"/>
      <c r="QUM1184" s="1582"/>
      <c r="QUN1184" s="1582"/>
      <c r="QUO1184" s="1582"/>
      <c r="QUP1184" s="1582"/>
      <c r="QUQ1184" s="1582"/>
      <c r="QUR1184" s="1582"/>
      <c r="QUS1184" s="1582"/>
      <c r="QUT1184" s="1582"/>
      <c r="QUU1184" s="1582"/>
      <c r="QUV1184" s="1582"/>
      <c r="QUW1184" s="1582"/>
      <c r="QUX1184" s="1582"/>
      <c r="QUY1184" s="1582"/>
      <c r="QUZ1184" s="1582"/>
      <c r="QVA1184" s="1582"/>
      <c r="QVB1184" s="1582"/>
      <c r="QVC1184" s="1582"/>
      <c r="QVD1184" s="1582"/>
      <c r="QVE1184" s="1582"/>
      <c r="QVF1184" s="1582"/>
      <c r="QVG1184" s="1582"/>
      <c r="QVH1184" s="1582"/>
      <c r="QVI1184" s="1582"/>
      <c r="QVJ1184" s="1582"/>
      <c r="QVK1184" s="1582"/>
      <c r="QVL1184" s="1582"/>
      <c r="QVM1184" s="1582"/>
      <c r="QVN1184" s="1582"/>
      <c r="QVO1184" s="1582"/>
      <c r="QVP1184" s="1582"/>
      <c r="QVQ1184" s="1582"/>
      <c r="QVR1184" s="1582"/>
      <c r="QVS1184" s="1582"/>
      <c r="QVT1184" s="1582"/>
      <c r="QVU1184" s="1582"/>
      <c r="QVV1184" s="1582"/>
      <c r="QVW1184" s="1582"/>
      <c r="QVX1184" s="1582"/>
      <c r="QVY1184" s="1582"/>
      <c r="QVZ1184" s="1582"/>
      <c r="QWA1184" s="1582"/>
      <c r="QWB1184" s="1582"/>
      <c r="QWC1184" s="1582"/>
      <c r="QWD1184" s="1582"/>
      <c r="QWE1184" s="1582"/>
      <c r="QWF1184" s="1582"/>
      <c r="QWG1184" s="1582"/>
      <c r="QWH1184" s="1582"/>
      <c r="QWI1184" s="1582"/>
      <c r="QWJ1184" s="1582"/>
      <c r="QWK1184" s="1582"/>
      <c r="QWL1184" s="1582"/>
      <c r="QWM1184" s="1582"/>
      <c r="QWN1184" s="1582"/>
      <c r="QWO1184" s="1582"/>
      <c r="QWP1184" s="1582"/>
      <c r="QWQ1184" s="1582"/>
      <c r="QWR1184" s="1582"/>
      <c r="QWS1184" s="1582"/>
      <c r="QWT1184" s="1582"/>
      <c r="QWU1184" s="1582"/>
      <c r="QWV1184" s="1582"/>
      <c r="QWW1184" s="1582"/>
      <c r="QWX1184" s="1582"/>
      <c r="QWY1184" s="1582"/>
      <c r="QWZ1184" s="1582"/>
      <c r="QXA1184" s="1582"/>
      <c r="QXB1184" s="1582"/>
      <c r="QXC1184" s="1582"/>
      <c r="QXD1184" s="1582"/>
      <c r="QXE1184" s="1582"/>
      <c r="QXF1184" s="1582"/>
      <c r="QXG1184" s="1582"/>
      <c r="QXH1184" s="1582"/>
      <c r="QXI1184" s="1582"/>
      <c r="QXJ1184" s="1582"/>
      <c r="QXK1184" s="1582"/>
      <c r="QXL1184" s="1582"/>
      <c r="QXM1184" s="1582"/>
      <c r="QXN1184" s="1582"/>
      <c r="QXO1184" s="1582"/>
      <c r="QXP1184" s="1582"/>
      <c r="QXQ1184" s="1582"/>
      <c r="QXR1184" s="1582"/>
      <c r="QXS1184" s="1582"/>
      <c r="QXT1184" s="1582"/>
      <c r="QXU1184" s="1582"/>
      <c r="QXV1184" s="1582"/>
      <c r="QXW1184" s="1582"/>
      <c r="QXX1184" s="1582"/>
      <c r="QXY1184" s="1582"/>
      <c r="QXZ1184" s="1582"/>
      <c r="QYA1184" s="1582"/>
      <c r="QYB1184" s="1582"/>
      <c r="QYC1184" s="1582"/>
      <c r="QYD1184" s="1582"/>
      <c r="QYE1184" s="1582"/>
      <c r="QYF1184" s="1582"/>
      <c r="QYG1184" s="1582"/>
      <c r="QYH1184" s="1582"/>
      <c r="QYI1184" s="1582"/>
      <c r="QYJ1184" s="1582"/>
      <c r="QYK1184" s="1582"/>
      <c r="QYL1184" s="1582"/>
      <c r="QYM1184" s="1582"/>
      <c r="QYN1184" s="1582"/>
      <c r="QYO1184" s="1582"/>
      <c r="QYP1184" s="1582"/>
      <c r="QYQ1184" s="1582"/>
      <c r="QYR1184" s="1582"/>
      <c r="QYS1184" s="1582"/>
      <c r="QYT1184" s="1582"/>
      <c r="QYU1184" s="1582"/>
      <c r="QYV1184" s="1582"/>
      <c r="QYW1184" s="1582"/>
      <c r="QYX1184" s="1582"/>
      <c r="QYY1184" s="1582"/>
      <c r="QYZ1184" s="1582"/>
      <c r="QZA1184" s="1582"/>
      <c r="QZB1184" s="1582"/>
      <c r="QZC1184" s="1582"/>
      <c r="QZD1184" s="1582"/>
      <c r="QZE1184" s="1582"/>
      <c r="QZF1184" s="1582"/>
      <c r="QZG1184" s="1582"/>
      <c r="QZH1184" s="1582"/>
      <c r="QZI1184" s="1582"/>
      <c r="QZJ1184" s="1582"/>
      <c r="QZK1184" s="1582"/>
      <c r="QZL1184" s="1582"/>
      <c r="QZM1184" s="1582"/>
      <c r="QZN1184" s="1582"/>
      <c r="QZO1184" s="1582"/>
      <c r="QZP1184" s="1582"/>
      <c r="QZQ1184" s="1582"/>
      <c r="QZR1184" s="1582"/>
      <c r="QZS1184" s="1582"/>
      <c r="QZT1184" s="1582"/>
      <c r="QZU1184" s="1582"/>
      <c r="QZV1184" s="1582"/>
      <c r="QZW1184" s="1582"/>
      <c r="QZX1184" s="1582"/>
      <c r="QZY1184" s="1582"/>
      <c r="QZZ1184" s="1582"/>
      <c r="RAA1184" s="1582"/>
      <c r="RAB1184" s="1582"/>
      <c r="RAC1184" s="1582"/>
      <c r="RAD1184" s="1582"/>
      <c r="RAE1184" s="1582"/>
      <c r="RAF1184" s="1582"/>
      <c r="RAG1184" s="1582"/>
      <c r="RAH1184" s="1582"/>
      <c r="RAI1184" s="1582"/>
      <c r="RAJ1184" s="1582"/>
      <c r="RAK1184" s="1582"/>
      <c r="RAL1184" s="1582"/>
      <c r="RAM1184" s="1582"/>
      <c r="RAN1184" s="1582"/>
      <c r="RAO1184" s="1582"/>
      <c r="RAP1184" s="1582"/>
      <c r="RAQ1184" s="1582"/>
      <c r="RAR1184" s="1582"/>
      <c r="RAS1184" s="1582"/>
      <c r="RAT1184" s="1582"/>
      <c r="RAU1184" s="1582"/>
      <c r="RAV1184" s="1582"/>
      <c r="RAW1184" s="1582"/>
      <c r="RAX1184" s="1582"/>
      <c r="RAY1184" s="1582"/>
      <c r="RAZ1184" s="1582"/>
      <c r="RBA1184" s="1582"/>
      <c r="RBB1184" s="1582"/>
      <c r="RBC1184" s="1582"/>
      <c r="RBD1184" s="1582"/>
      <c r="RBE1184" s="1582"/>
      <c r="RBF1184" s="1582"/>
      <c r="RBG1184" s="1582"/>
      <c r="RBH1184" s="1582"/>
      <c r="RBI1184" s="1582"/>
      <c r="RBJ1184" s="1582"/>
      <c r="RBK1184" s="1582"/>
      <c r="RBL1184" s="1582"/>
      <c r="RBM1184" s="1582"/>
      <c r="RBN1184" s="1582"/>
      <c r="RBO1184" s="1582"/>
      <c r="RBP1184" s="1582"/>
      <c r="RBQ1184" s="1582"/>
      <c r="RBR1184" s="1582"/>
      <c r="RBS1184" s="1582"/>
      <c r="RBT1184" s="1582"/>
      <c r="RBU1184" s="1582"/>
      <c r="RBV1184" s="1582"/>
      <c r="RBW1184" s="1582"/>
      <c r="RBX1184" s="1582"/>
      <c r="RBY1184" s="1582"/>
      <c r="RBZ1184" s="1582"/>
      <c r="RCA1184" s="1582"/>
      <c r="RCB1184" s="1582"/>
      <c r="RCC1184" s="1582"/>
      <c r="RCD1184" s="1582"/>
      <c r="RCE1184" s="1582"/>
      <c r="RCF1184" s="1582"/>
      <c r="RCG1184" s="1582"/>
      <c r="RCH1184" s="1582"/>
      <c r="RCI1184" s="1582"/>
      <c r="RCJ1184" s="1582"/>
      <c r="RCK1184" s="1582"/>
      <c r="RCL1184" s="1582"/>
      <c r="RCM1184" s="1582"/>
      <c r="RCN1184" s="1582"/>
      <c r="RCO1184" s="1582"/>
      <c r="RCP1184" s="1582"/>
      <c r="RCQ1184" s="1582"/>
      <c r="RCR1184" s="1582"/>
      <c r="RCS1184" s="1582"/>
      <c r="RCT1184" s="1582"/>
      <c r="RCU1184" s="1582"/>
      <c r="RCV1184" s="1582"/>
      <c r="RCW1184" s="1582"/>
      <c r="RCX1184" s="1582"/>
      <c r="RCY1184" s="1582"/>
      <c r="RCZ1184" s="1582"/>
      <c r="RDA1184" s="1582"/>
      <c r="RDB1184" s="1582"/>
      <c r="RDC1184" s="1582"/>
      <c r="RDD1184" s="1582"/>
      <c r="RDE1184" s="1582"/>
      <c r="RDF1184" s="1582"/>
      <c r="RDG1184" s="1582"/>
      <c r="RDH1184" s="1582"/>
      <c r="RDI1184" s="1582"/>
      <c r="RDJ1184" s="1582"/>
      <c r="RDK1184" s="1582"/>
      <c r="RDL1184" s="1582"/>
      <c r="RDM1184" s="1582"/>
      <c r="RDN1184" s="1582"/>
      <c r="RDO1184" s="1582"/>
      <c r="RDP1184" s="1582"/>
      <c r="RDQ1184" s="1582"/>
      <c r="RDR1184" s="1582"/>
      <c r="RDS1184" s="1582"/>
      <c r="RDT1184" s="1582"/>
      <c r="RDU1184" s="1582"/>
      <c r="RDV1184" s="1582"/>
      <c r="RDW1184" s="1582"/>
      <c r="RDX1184" s="1582"/>
      <c r="RDY1184" s="1582"/>
      <c r="RDZ1184" s="1582"/>
      <c r="REA1184" s="1582"/>
      <c r="REB1184" s="1582"/>
      <c r="REC1184" s="1582"/>
      <c r="RED1184" s="1582"/>
      <c r="REE1184" s="1582"/>
      <c r="REF1184" s="1582"/>
      <c r="REG1184" s="1582"/>
      <c r="REH1184" s="1582"/>
      <c r="REI1184" s="1582"/>
      <c r="REJ1184" s="1582"/>
      <c r="REK1184" s="1582"/>
      <c r="REL1184" s="1582"/>
      <c r="REM1184" s="1582"/>
      <c r="REN1184" s="1582"/>
      <c r="REO1184" s="1582"/>
      <c r="REP1184" s="1582"/>
      <c r="REQ1184" s="1582"/>
      <c r="RER1184" s="1582"/>
      <c r="RES1184" s="1582"/>
      <c r="RET1184" s="1582"/>
      <c r="REU1184" s="1582"/>
      <c r="REV1184" s="1582"/>
      <c r="REW1184" s="1582"/>
      <c r="REX1184" s="1582"/>
      <c r="REY1184" s="1582"/>
      <c r="REZ1184" s="1582"/>
      <c r="RFA1184" s="1582"/>
      <c r="RFB1184" s="1582"/>
      <c r="RFC1184" s="1582"/>
      <c r="RFD1184" s="1582"/>
      <c r="RFE1184" s="1582"/>
      <c r="RFF1184" s="1582"/>
      <c r="RFG1184" s="1582"/>
      <c r="RFH1184" s="1582"/>
      <c r="RFI1184" s="1582"/>
      <c r="RFJ1184" s="1582"/>
      <c r="RFK1184" s="1582"/>
      <c r="RFL1184" s="1582"/>
      <c r="RFM1184" s="1582"/>
      <c r="RFN1184" s="1582"/>
      <c r="RFO1184" s="1582"/>
      <c r="RFP1184" s="1582"/>
      <c r="RFQ1184" s="1582"/>
      <c r="RFR1184" s="1582"/>
      <c r="RFS1184" s="1582"/>
      <c r="RFT1184" s="1582"/>
      <c r="RFU1184" s="1582"/>
      <c r="RFV1184" s="1582"/>
      <c r="RFW1184" s="1582"/>
      <c r="RFX1184" s="1582"/>
      <c r="RFY1184" s="1582"/>
      <c r="RFZ1184" s="1582"/>
      <c r="RGA1184" s="1582"/>
      <c r="RGB1184" s="1582"/>
      <c r="RGC1184" s="1582"/>
      <c r="RGD1184" s="1582"/>
      <c r="RGE1184" s="1582"/>
      <c r="RGF1184" s="1582"/>
      <c r="RGG1184" s="1582"/>
      <c r="RGH1184" s="1582"/>
      <c r="RGI1184" s="1582"/>
      <c r="RGJ1184" s="1582"/>
      <c r="RGK1184" s="1582"/>
      <c r="RGL1184" s="1582"/>
      <c r="RGM1184" s="1582"/>
      <c r="RGN1184" s="1582"/>
      <c r="RGO1184" s="1582"/>
      <c r="RGP1184" s="1582"/>
      <c r="RGQ1184" s="1582"/>
      <c r="RGR1184" s="1582"/>
      <c r="RGS1184" s="1582"/>
      <c r="RGT1184" s="1582"/>
      <c r="RGU1184" s="1582"/>
      <c r="RGV1184" s="1582"/>
      <c r="RGW1184" s="1582"/>
      <c r="RGX1184" s="1582"/>
      <c r="RGY1184" s="1582"/>
      <c r="RGZ1184" s="1582"/>
      <c r="RHA1184" s="1582"/>
      <c r="RHB1184" s="1582"/>
      <c r="RHC1184" s="1582"/>
      <c r="RHD1184" s="1582"/>
      <c r="RHE1184" s="1582"/>
      <c r="RHF1184" s="1582"/>
      <c r="RHG1184" s="1582"/>
      <c r="RHH1184" s="1582"/>
      <c r="RHI1184" s="1582"/>
      <c r="RHJ1184" s="1582"/>
      <c r="RHK1184" s="1582"/>
      <c r="RHL1184" s="1582"/>
      <c r="RHM1184" s="1582"/>
      <c r="RHN1184" s="1582"/>
      <c r="RHO1184" s="1582"/>
      <c r="RHP1184" s="1582"/>
      <c r="RHQ1184" s="1582"/>
      <c r="RHR1184" s="1582"/>
      <c r="RHS1184" s="1582"/>
      <c r="RHT1184" s="1582"/>
      <c r="RHU1184" s="1582"/>
      <c r="RHV1184" s="1582"/>
      <c r="RHW1184" s="1582"/>
      <c r="RHX1184" s="1582"/>
      <c r="RHY1184" s="1582"/>
      <c r="RHZ1184" s="1582"/>
      <c r="RIA1184" s="1582"/>
      <c r="RIB1184" s="1582"/>
      <c r="RIC1184" s="1582"/>
      <c r="RID1184" s="1582"/>
      <c r="RIE1184" s="1582"/>
      <c r="RIF1184" s="1582"/>
      <c r="RIG1184" s="1582"/>
      <c r="RIH1184" s="1582"/>
      <c r="RII1184" s="1582"/>
      <c r="RIJ1184" s="1582"/>
      <c r="RIK1184" s="1582"/>
      <c r="RIL1184" s="1582"/>
      <c r="RIM1184" s="1582"/>
      <c r="RIN1184" s="1582"/>
      <c r="RIO1184" s="1582"/>
      <c r="RIP1184" s="1582"/>
      <c r="RIQ1184" s="1582"/>
      <c r="RIR1184" s="1582"/>
      <c r="RIS1184" s="1582"/>
      <c r="RIT1184" s="1582"/>
      <c r="RIU1184" s="1582"/>
      <c r="RIV1184" s="1582"/>
      <c r="RIW1184" s="1582"/>
      <c r="RIX1184" s="1582"/>
      <c r="RIY1184" s="1582"/>
      <c r="RIZ1184" s="1582"/>
      <c r="RJA1184" s="1582"/>
      <c r="RJB1184" s="1582"/>
      <c r="RJC1184" s="1582"/>
      <c r="RJD1184" s="1582"/>
      <c r="RJE1184" s="1582"/>
      <c r="RJF1184" s="1582"/>
      <c r="RJG1184" s="1582"/>
      <c r="RJH1184" s="1582"/>
      <c r="RJI1184" s="1582"/>
      <c r="RJJ1184" s="1582"/>
      <c r="RJK1184" s="1582"/>
      <c r="RJL1184" s="1582"/>
      <c r="RJM1184" s="1582"/>
      <c r="RJN1184" s="1582"/>
      <c r="RJO1184" s="1582"/>
      <c r="RJP1184" s="1582"/>
      <c r="RJQ1184" s="1582"/>
      <c r="RJR1184" s="1582"/>
      <c r="RJS1184" s="1582"/>
      <c r="RJT1184" s="1582"/>
      <c r="RJU1184" s="1582"/>
      <c r="RJV1184" s="1582"/>
      <c r="RJW1184" s="1582"/>
      <c r="RJX1184" s="1582"/>
      <c r="RJY1184" s="1582"/>
      <c r="RJZ1184" s="1582"/>
      <c r="RKA1184" s="1582"/>
      <c r="RKB1184" s="1582"/>
      <c r="RKC1184" s="1582"/>
      <c r="RKD1184" s="1582"/>
      <c r="RKE1184" s="1582"/>
      <c r="RKF1184" s="1582"/>
      <c r="RKG1184" s="1582"/>
      <c r="RKH1184" s="1582"/>
      <c r="RKI1184" s="1582"/>
      <c r="RKJ1184" s="1582"/>
      <c r="RKK1184" s="1582"/>
      <c r="RKL1184" s="1582"/>
      <c r="RKM1184" s="1582"/>
      <c r="RKN1184" s="1582"/>
      <c r="RKO1184" s="1582"/>
      <c r="RKP1184" s="1582"/>
      <c r="RKQ1184" s="1582"/>
      <c r="RKR1184" s="1582"/>
      <c r="RKS1184" s="1582"/>
      <c r="RKT1184" s="1582"/>
      <c r="RKU1184" s="1582"/>
      <c r="RKV1184" s="1582"/>
      <c r="RKW1184" s="1582"/>
      <c r="RKX1184" s="1582"/>
      <c r="RKY1184" s="1582"/>
      <c r="RKZ1184" s="1582"/>
      <c r="RLA1184" s="1582"/>
      <c r="RLB1184" s="1582"/>
      <c r="RLC1184" s="1582"/>
      <c r="RLD1184" s="1582"/>
      <c r="RLE1184" s="1582"/>
      <c r="RLF1184" s="1582"/>
      <c r="RLG1184" s="1582"/>
      <c r="RLH1184" s="1582"/>
      <c r="RLI1184" s="1582"/>
      <c r="RLJ1184" s="1582"/>
      <c r="RLK1184" s="1582"/>
      <c r="RLL1184" s="1582"/>
      <c r="RLM1184" s="1582"/>
      <c r="RLN1184" s="1582"/>
      <c r="RLO1184" s="1582"/>
      <c r="RLP1184" s="1582"/>
      <c r="RLQ1184" s="1582"/>
      <c r="RLR1184" s="1582"/>
      <c r="RLS1184" s="1582"/>
      <c r="RLT1184" s="1582"/>
      <c r="RLU1184" s="1582"/>
      <c r="RLV1184" s="1582"/>
      <c r="RLW1184" s="1582"/>
      <c r="RLX1184" s="1582"/>
      <c r="RLY1184" s="1582"/>
      <c r="RLZ1184" s="1582"/>
      <c r="RMA1184" s="1582"/>
      <c r="RMB1184" s="1582"/>
      <c r="RMC1184" s="1582"/>
      <c r="RMD1184" s="1582"/>
      <c r="RME1184" s="1582"/>
      <c r="RMF1184" s="1582"/>
      <c r="RMG1184" s="1582"/>
      <c r="RMH1184" s="1582"/>
      <c r="RMI1184" s="1582"/>
      <c r="RMJ1184" s="1582"/>
      <c r="RMK1184" s="1582"/>
      <c r="RML1184" s="1582"/>
      <c r="RMM1184" s="1582"/>
      <c r="RMN1184" s="1582"/>
      <c r="RMO1184" s="1582"/>
      <c r="RMP1184" s="1582"/>
      <c r="RMQ1184" s="1582"/>
      <c r="RMR1184" s="1582"/>
      <c r="RMS1184" s="1582"/>
      <c r="RMT1184" s="1582"/>
      <c r="RMU1184" s="1582"/>
      <c r="RMV1184" s="1582"/>
      <c r="RMW1184" s="1582"/>
      <c r="RMX1184" s="1582"/>
      <c r="RMY1184" s="1582"/>
      <c r="RMZ1184" s="1582"/>
      <c r="RNA1184" s="1582"/>
      <c r="RNB1184" s="1582"/>
      <c r="RNC1184" s="1582"/>
      <c r="RND1184" s="1582"/>
      <c r="RNE1184" s="1582"/>
      <c r="RNF1184" s="1582"/>
      <c r="RNG1184" s="1582"/>
      <c r="RNH1184" s="1582"/>
      <c r="RNI1184" s="1582"/>
      <c r="RNJ1184" s="1582"/>
      <c r="RNK1184" s="1582"/>
      <c r="RNL1184" s="1582"/>
      <c r="RNM1184" s="1582"/>
      <c r="RNN1184" s="1582"/>
      <c r="RNO1184" s="1582"/>
      <c r="RNP1184" s="1582"/>
      <c r="RNQ1184" s="1582"/>
      <c r="RNR1184" s="1582"/>
      <c r="RNS1184" s="1582"/>
      <c r="RNT1184" s="1582"/>
      <c r="RNU1184" s="1582"/>
      <c r="RNV1184" s="1582"/>
      <c r="RNW1184" s="1582"/>
      <c r="RNX1184" s="1582"/>
      <c r="RNY1184" s="1582"/>
      <c r="RNZ1184" s="1582"/>
      <c r="ROA1184" s="1582"/>
      <c r="ROB1184" s="1582"/>
      <c r="ROC1184" s="1582"/>
      <c r="ROD1184" s="1582"/>
      <c r="ROE1184" s="1582"/>
      <c r="ROF1184" s="1582"/>
      <c r="ROG1184" s="1582"/>
      <c r="ROH1184" s="1582"/>
      <c r="ROI1184" s="1582"/>
      <c r="ROJ1184" s="1582"/>
      <c r="ROK1184" s="1582"/>
      <c r="ROL1184" s="1582"/>
      <c r="ROM1184" s="1582"/>
      <c r="RON1184" s="1582"/>
      <c r="ROO1184" s="1582"/>
      <c r="ROP1184" s="1582"/>
      <c r="ROQ1184" s="1582"/>
      <c r="ROR1184" s="1582"/>
      <c r="ROS1184" s="1582"/>
      <c r="ROT1184" s="1582"/>
      <c r="ROU1184" s="1582"/>
      <c r="ROV1184" s="1582"/>
      <c r="ROW1184" s="1582"/>
      <c r="ROX1184" s="1582"/>
      <c r="ROY1184" s="1582"/>
      <c r="ROZ1184" s="1582"/>
      <c r="RPA1184" s="1582"/>
      <c r="RPB1184" s="1582"/>
      <c r="RPC1184" s="1582"/>
      <c r="RPD1184" s="1582"/>
      <c r="RPE1184" s="1582"/>
      <c r="RPF1184" s="1582"/>
      <c r="RPG1184" s="1582"/>
      <c r="RPH1184" s="1582"/>
      <c r="RPI1184" s="1582"/>
      <c r="RPJ1184" s="1582"/>
      <c r="RPK1184" s="1582"/>
      <c r="RPL1184" s="1582"/>
      <c r="RPM1184" s="1582"/>
      <c r="RPN1184" s="1582"/>
      <c r="RPO1184" s="1582"/>
      <c r="RPP1184" s="1582"/>
      <c r="RPQ1184" s="1582"/>
      <c r="RPR1184" s="1582"/>
      <c r="RPS1184" s="1582"/>
      <c r="RPT1184" s="1582"/>
      <c r="RPU1184" s="1582"/>
      <c r="RPV1184" s="1582"/>
      <c r="RPW1184" s="1582"/>
      <c r="RPX1184" s="1582"/>
      <c r="RPY1184" s="1582"/>
      <c r="RPZ1184" s="1582"/>
      <c r="RQA1184" s="1582"/>
      <c r="RQB1184" s="1582"/>
      <c r="RQC1184" s="1582"/>
      <c r="RQD1184" s="1582"/>
      <c r="RQE1184" s="1582"/>
      <c r="RQF1184" s="1582"/>
      <c r="RQG1184" s="1582"/>
      <c r="RQH1184" s="1582"/>
      <c r="RQI1184" s="1582"/>
      <c r="RQJ1184" s="1582"/>
      <c r="RQK1184" s="1582"/>
      <c r="RQL1184" s="1582"/>
      <c r="RQM1184" s="1582"/>
      <c r="RQN1184" s="1582"/>
      <c r="RQO1184" s="1582"/>
      <c r="RQP1184" s="1582"/>
      <c r="RQQ1184" s="1582"/>
      <c r="RQR1184" s="1582"/>
      <c r="RQS1184" s="1582"/>
      <c r="RQT1184" s="1582"/>
      <c r="RQU1184" s="1582"/>
      <c r="RQV1184" s="1582"/>
      <c r="RQW1184" s="1582"/>
      <c r="RQX1184" s="1582"/>
      <c r="RQY1184" s="1582"/>
      <c r="RQZ1184" s="1582"/>
      <c r="RRA1184" s="1582"/>
      <c r="RRB1184" s="1582"/>
      <c r="RRC1184" s="1582"/>
      <c r="RRD1184" s="1582"/>
      <c r="RRE1184" s="1582"/>
      <c r="RRF1184" s="1582"/>
      <c r="RRG1184" s="1582"/>
      <c r="RRH1184" s="1582"/>
      <c r="RRI1184" s="1582"/>
      <c r="RRJ1184" s="1582"/>
      <c r="RRK1184" s="1582"/>
      <c r="RRL1184" s="1582"/>
      <c r="RRM1184" s="1582"/>
      <c r="RRN1184" s="1582"/>
      <c r="RRO1184" s="1582"/>
      <c r="RRP1184" s="1582"/>
      <c r="RRQ1184" s="1582"/>
      <c r="RRR1184" s="1582"/>
      <c r="RRS1184" s="1582"/>
      <c r="RRT1184" s="1582"/>
      <c r="RRU1184" s="1582"/>
      <c r="RRV1184" s="1582"/>
      <c r="RRW1184" s="1582"/>
      <c r="RRX1184" s="1582"/>
      <c r="RRY1184" s="1582"/>
      <c r="RRZ1184" s="1582"/>
      <c r="RSA1184" s="1582"/>
      <c r="RSB1184" s="1582"/>
      <c r="RSC1184" s="1582"/>
      <c r="RSD1184" s="1582"/>
      <c r="RSE1184" s="1582"/>
      <c r="RSF1184" s="1582"/>
      <c r="RSG1184" s="1582"/>
      <c r="RSH1184" s="1582"/>
      <c r="RSI1184" s="1582"/>
      <c r="RSJ1184" s="1582"/>
      <c r="RSK1184" s="1582"/>
      <c r="RSL1184" s="1582"/>
      <c r="RSM1184" s="1582"/>
      <c r="RSN1184" s="1582"/>
      <c r="RSO1184" s="1582"/>
      <c r="RSP1184" s="1582"/>
      <c r="RSQ1184" s="1582"/>
      <c r="RSR1184" s="1582"/>
      <c r="RSS1184" s="1582"/>
      <c r="RST1184" s="1582"/>
      <c r="RSU1184" s="1582"/>
      <c r="RSV1184" s="1582"/>
      <c r="RSW1184" s="1582"/>
      <c r="RSX1184" s="1582"/>
      <c r="RSY1184" s="1582"/>
      <c r="RSZ1184" s="1582"/>
      <c r="RTA1184" s="1582"/>
      <c r="RTB1184" s="1582"/>
      <c r="RTC1184" s="1582"/>
      <c r="RTD1184" s="1582"/>
      <c r="RTE1184" s="1582"/>
      <c r="RTF1184" s="1582"/>
      <c r="RTG1184" s="1582"/>
      <c r="RTH1184" s="1582"/>
      <c r="RTI1184" s="1582"/>
      <c r="RTJ1184" s="1582"/>
      <c r="RTK1184" s="1582"/>
      <c r="RTL1184" s="1582"/>
      <c r="RTM1184" s="1582"/>
      <c r="RTN1184" s="1582"/>
      <c r="RTO1184" s="1582"/>
      <c r="RTP1184" s="1582"/>
      <c r="RTQ1184" s="1582"/>
      <c r="RTR1184" s="1582"/>
      <c r="RTS1184" s="1582"/>
      <c r="RTT1184" s="1582"/>
      <c r="RTU1184" s="1582"/>
      <c r="RTV1184" s="1582"/>
      <c r="RTW1184" s="1582"/>
      <c r="RTX1184" s="1582"/>
      <c r="RTY1184" s="1582"/>
      <c r="RTZ1184" s="1582"/>
      <c r="RUA1184" s="1582"/>
      <c r="RUB1184" s="1582"/>
      <c r="RUC1184" s="1582"/>
      <c r="RUD1184" s="1582"/>
      <c r="RUE1184" s="1582"/>
      <c r="RUF1184" s="1582"/>
      <c r="RUG1184" s="1582"/>
      <c r="RUH1184" s="1582"/>
      <c r="RUI1184" s="1582"/>
      <c r="RUJ1184" s="1582"/>
      <c r="RUK1184" s="1582"/>
      <c r="RUL1184" s="1582"/>
      <c r="RUM1184" s="1582"/>
      <c r="RUN1184" s="1582"/>
      <c r="RUO1184" s="1582"/>
      <c r="RUP1184" s="1582"/>
      <c r="RUQ1184" s="1582"/>
      <c r="RUR1184" s="1582"/>
      <c r="RUS1184" s="1582"/>
      <c r="RUT1184" s="1582"/>
      <c r="RUU1184" s="1582"/>
      <c r="RUV1184" s="1582"/>
      <c r="RUW1184" s="1582"/>
      <c r="RUX1184" s="1582"/>
      <c r="RUY1184" s="1582"/>
      <c r="RUZ1184" s="1582"/>
      <c r="RVA1184" s="1582"/>
      <c r="RVB1184" s="1582"/>
      <c r="RVC1184" s="1582"/>
      <c r="RVD1184" s="1582"/>
      <c r="RVE1184" s="1582"/>
      <c r="RVF1184" s="1582"/>
      <c r="RVG1184" s="1582"/>
      <c r="RVH1184" s="1582"/>
      <c r="RVI1184" s="1582"/>
      <c r="RVJ1184" s="1582"/>
      <c r="RVK1184" s="1582"/>
      <c r="RVL1184" s="1582"/>
      <c r="RVM1184" s="1582"/>
      <c r="RVN1184" s="1582"/>
      <c r="RVO1184" s="1582"/>
      <c r="RVP1184" s="1582"/>
      <c r="RVQ1184" s="1582"/>
      <c r="RVR1184" s="1582"/>
      <c r="RVS1184" s="1582"/>
      <c r="RVT1184" s="1582"/>
      <c r="RVU1184" s="1582"/>
      <c r="RVV1184" s="1582"/>
      <c r="RVW1184" s="1582"/>
      <c r="RVX1184" s="1582"/>
      <c r="RVY1184" s="1582"/>
      <c r="RVZ1184" s="1582"/>
      <c r="RWA1184" s="1582"/>
      <c r="RWB1184" s="1582"/>
      <c r="RWC1184" s="1582"/>
      <c r="RWD1184" s="1582"/>
      <c r="RWE1184" s="1582"/>
      <c r="RWF1184" s="1582"/>
      <c r="RWG1184" s="1582"/>
      <c r="RWH1184" s="1582"/>
      <c r="RWI1184" s="1582"/>
      <c r="RWJ1184" s="1582"/>
      <c r="RWK1184" s="1582"/>
      <c r="RWL1184" s="1582"/>
      <c r="RWM1184" s="1582"/>
      <c r="RWN1184" s="1582"/>
      <c r="RWO1184" s="1582"/>
      <c r="RWP1184" s="1582"/>
      <c r="RWQ1184" s="1582"/>
      <c r="RWR1184" s="1582"/>
      <c r="RWS1184" s="1582"/>
      <c r="RWT1184" s="1582"/>
      <c r="RWU1184" s="1582"/>
      <c r="RWV1184" s="1582"/>
      <c r="RWW1184" s="1582"/>
      <c r="RWX1184" s="1582"/>
      <c r="RWY1184" s="1582"/>
      <c r="RWZ1184" s="1582"/>
      <c r="RXA1184" s="1582"/>
      <c r="RXB1184" s="1582"/>
      <c r="RXC1184" s="1582"/>
      <c r="RXD1184" s="1582"/>
      <c r="RXE1184" s="1582"/>
      <c r="RXF1184" s="1582"/>
      <c r="RXG1184" s="1582"/>
      <c r="RXH1184" s="1582"/>
      <c r="RXI1184" s="1582"/>
      <c r="RXJ1184" s="1582"/>
      <c r="RXK1184" s="1582"/>
      <c r="RXL1184" s="1582"/>
      <c r="RXM1184" s="1582"/>
      <c r="RXN1184" s="1582"/>
      <c r="RXO1184" s="1582"/>
      <c r="RXP1184" s="1582"/>
      <c r="RXQ1184" s="1582"/>
      <c r="RXR1184" s="1582"/>
      <c r="RXS1184" s="1582"/>
      <c r="RXT1184" s="1582"/>
      <c r="RXU1184" s="1582"/>
      <c r="RXV1184" s="1582"/>
      <c r="RXW1184" s="1582"/>
      <c r="RXX1184" s="1582"/>
      <c r="RXY1184" s="1582"/>
      <c r="RXZ1184" s="1582"/>
      <c r="RYA1184" s="1582"/>
      <c r="RYB1184" s="1582"/>
      <c r="RYC1184" s="1582"/>
      <c r="RYD1184" s="1582"/>
      <c r="RYE1184" s="1582"/>
      <c r="RYF1184" s="1582"/>
      <c r="RYG1184" s="1582"/>
      <c r="RYH1184" s="1582"/>
      <c r="RYI1184" s="1582"/>
      <c r="RYJ1184" s="1582"/>
      <c r="RYK1184" s="1582"/>
      <c r="RYL1184" s="1582"/>
      <c r="RYM1184" s="1582"/>
      <c r="RYN1184" s="1582"/>
      <c r="RYO1184" s="1582"/>
      <c r="RYP1184" s="1582"/>
      <c r="RYQ1184" s="1582"/>
      <c r="RYR1184" s="1582"/>
      <c r="RYS1184" s="1582"/>
      <c r="RYT1184" s="1582"/>
      <c r="RYU1184" s="1582"/>
      <c r="RYV1184" s="1582"/>
      <c r="RYW1184" s="1582"/>
      <c r="RYX1184" s="1582"/>
      <c r="RYY1184" s="1582"/>
      <c r="RYZ1184" s="1582"/>
      <c r="RZA1184" s="1582"/>
      <c r="RZB1184" s="1582"/>
      <c r="RZC1184" s="1582"/>
      <c r="RZD1184" s="1582"/>
      <c r="RZE1184" s="1582"/>
      <c r="RZF1184" s="1582"/>
      <c r="RZG1184" s="1582"/>
      <c r="RZH1184" s="1582"/>
      <c r="RZI1184" s="1582"/>
      <c r="RZJ1184" s="1582"/>
      <c r="RZK1184" s="1582"/>
      <c r="RZL1184" s="1582"/>
      <c r="RZM1184" s="1582"/>
      <c r="RZN1184" s="1582"/>
      <c r="RZO1184" s="1582"/>
      <c r="RZP1184" s="1582"/>
      <c r="RZQ1184" s="1582"/>
      <c r="RZR1184" s="1582"/>
      <c r="RZS1184" s="1582"/>
      <c r="RZT1184" s="1582"/>
      <c r="RZU1184" s="1582"/>
      <c r="RZV1184" s="1582"/>
      <c r="RZW1184" s="1582"/>
      <c r="RZX1184" s="1582"/>
      <c r="RZY1184" s="1582"/>
      <c r="RZZ1184" s="1582"/>
      <c r="SAA1184" s="1582"/>
      <c r="SAB1184" s="1582"/>
      <c r="SAC1184" s="1582"/>
      <c r="SAD1184" s="1582"/>
      <c r="SAE1184" s="1582"/>
      <c r="SAF1184" s="1582"/>
      <c r="SAG1184" s="1582"/>
      <c r="SAH1184" s="1582"/>
      <c r="SAI1184" s="1582"/>
      <c r="SAJ1184" s="1582"/>
      <c r="SAK1184" s="1582"/>
      <c r="SAL1184" s="1582"/>
      <c r="SAM1184" s="1582"/>
      <c r="SAN1184" s="1582"/>
      <c r="SAO1184" s="1582"/>
      <c r="SAP1184" s="1582"/>
      <c r="SAQ1184" s="1582"/>
      <c r="SAR1184" s="1582"/>
      <c r="SAS1184" s="1582"/>
      <c r="SAT1184" s="1582"/>
      <c r="SAU1184" s="1582"/>
      <c r="SAV1184" s="1582"/>
      <c r="SAW1184" s="1582"/>
      <c r="SAX1184" s="1582"/>
      <c r="SAY1184" s="1582"/>
      <c r="SAZ1184" s="1582"/>
      <c r="SBA1184" s="1582"/>
      <c r="SBB1184" s="1582"/>
      <c r="SBC1184" s="1582"/>
      <c r="SBD1184" s="1582"/>
      <c r="SBE1184" s="1582"/>
      <c r="SBF1184" s="1582"/>
      <c r="SBG1184" s="1582"/>
      <c r="SBH1184" s="1582"/>
      <c r="SBI1184" s="1582"/>
      <c r="SBJ1184" s="1582"/>
      <c r="SBK1184" s="1582"/>
      <c r="SBL1184" s="1582"/>
      <c r="SBM1184" s="1582"/>
      <c r="SBN1184" s="1582"/>
      <c r="SBO1184" s="1582"/>
      <c r="SBP1184" s="1582"/>
      <c r="SBQ1184" s="1582"/>
      <c r="SBR1184" s="1582"/>
      <c r="SBS1184" s="1582"/>
      <c r="SBT1184" s="1582"/>
      <c r="SBU1184" s="1582"/>
      <c r="SBV1184" s="1582"/>
      <c r="SBW1184" s="1582"/>
      <c r="SBX1184" s="1582"/>
      <c r="SBY1184" s="1582"/>
      <c r="SBZ1184" s="1582"/>
      <c r="SCA1184" s="1582"/>
      <c r="SCB1184" s="1582"/>
      <c r="SCC1184" s="1582"/>
      <c r="SCD1184" s="1582"/>
      <c r="SCE1184" s="1582"/>
      <c r="SCF1184" s="1582"/>
      <c r="SCG1184" s="1582"/>
      <c r="SCH1184" s="1582"/>
      <c r="SCI1184" s="1582"/>
      <c r="SCJ1184" s="1582"/>
      <c r="SCK1184" s="1582"/>
      <c r="SCL1184" s="1582"/>
      <c r="SCM1184" s="1582"/>
      <c r="SCN1184" s="1582"/>
      <c r="SCO1184" s="1582"/>
      <c r="SCP1184" s="1582"/>
      <c r="SCQ1184" s="1582"/>
      <c r="SCR1184" s="1582"/>
      <c r="SCS1184" s="1582"/>
      <c r="SCT1184" s="1582"/>
      <c r="SCU1184" s="1582"/>
      <c r="SCV1184" s="1582"/>
      <c r="SCW1184" s="1582"/>
      <c r="SCX1184" s="1582"/>
      <c r="SCY1184" s="1582"/>
      <c r="SCZ1184" s="1582"/>
      <c r="SDA1184" s="1582"/>
      <c r="SDB1184" s="1582"/>
      <c r="SDC1184" s="1582"/>
      <c r="SDD1184" s="1582"/>
      <c r="SDE1184" s="1582"/>
      <c r="SDF1184" s="1582"/>
      <c r="SDG1184" s="1582"/>
      <c r="SDH1184" s="1582"/>
      <c r="SDI1184" s="1582"/>
      <c r="SDJ1184" s="1582"/>
      <c r="SDK1184" s="1582"/>
      <c r="SDL1184" s="1582"/>
      <c r="SDM1184" s="1582"/>
      <c r="SDN1184" s="1582"/>
      <c r="SDO1184" s="1582"/>
      <c r="SDP1184" s="1582"/>
      <c r="SDQ1184" s="1582"/>
      <c r="SDR1184" s="1582"/>
      <c r="SDS1184" s="1582"/>
      <c r="SDT1184" s="1582"/>
      <c r="SDU1184" s="1582"/>
      <c r="SDV1184" s="1582"/>
      <c r="SDW1184" s="1582"/>
      <c r="SDX1184" s="1582"/>
      <c r="SDY1184" s="1582"/>
      <c r="SDZ1184" s="1582"/>
      <c r="SEA1184" s="1582"/>
      <c r="SEB1184" s="1582"/>
      <c r="SEC1184" s="1582"/>
      <c r="SED1184" s="1582"/>
      <c r="SEE1184" s="1582"/>
      <c r="SEF1184" s="1582"/>
      <c r="SEG1184" s="1582"/>
      <c r="SEH1184" s="1582"/>
      <c r="SEI1184" s="1582"/>
      <c r="SEJ1184" s="1582"/>
      <c r="SEK1184" s="1582"/>
      <c r="SEL1184" s="1582"/>
      <c r="SEM1184" s="1582"/>
      <c r="SEN1184" s="1582"/>
      <c r="SEO1184" s="1582"/>
      <c r="SEP1184" s="1582"/>
      <c r="SEQ1184" s="1582"/>
      <c r="SER1184" s="1582"/>
      <c r="SES1184" s="1582"/>
      <c r="SET1184" s="1582"/>
      <c r="SEU1184" s="1582"/>
      <c r="SEV1184" s="1582"/>
      <c r="SEW1184" s="1582"/>
      <c r="SEX1184" s="1582"/>
      <c r="SEY1184" s="1582"/>
      <c r="SEZ1184" s="1582"/>
      <c r="SFA1184" s="1582"/>
      <c r="SFB1184" s="1582"/>
      <c r="SFC1184" s="1582"/>
      <c r="SFD1184" s="1582"/>
      <c r="SFE1184" s="1582"/>
      <c r="SFF1184" s="1582"/>
      <c r="SFG1184" s="1582"/>
      <c r="SFH1184" s="1582"/>
      <c r="SFI1184" s="1582"/>
      <c r="SFJ1184" s="1582"/>
      <c r="SFK1184" s="1582"/>
      <c r="SFL1184" s="1582"/>
      <c r="SFM1184" s="1582"/>
      <c r="SFN1184" s="1582"/>
      <c r="SFO1184" s="1582"/>
      <c r="SFP1184" s="1582"/>
      <c r="SFQ1184" s="1582"/>
      <c r="SFR1184" s="1582"/>
      <c r="SFS1184" s="1582"/>
      <c r="SFT1184" s="1582"/>
      <c r="SFU1184" s="1582"/>
      <c r="SFV1184" s="1582"/>
      <c r="SFW1184" s="1582"/>
      <c r="SFX1184" s="1582"/>
      <c r="SFY1184" s="1582"/>
      <c r="SFZ1184" s="1582"/>
      <c r="SGA1184" s="1582"/>
      <c r="SGB1184" s="1582"/>
      <c r="SGC1184" s="1582"/>
      <c r="SGD1184" s="1582"/>
      <c r="SGE1184" s="1582"/>
      <c r="SGF1184" s="1582"/>
      <c r="SGG1184" s="1582"/>
      <c r="SGH1184" s="1582"/>
      <c r="SGI1184" s="1582"/>
      <c r="SGJ1184" s="1582"/>
      <c r="SGK1184" s="1582"/>
      <c r="SGL1184" s="1582"/>
      <c r="SGM1184" s="1582"/>
      <c r="SGN1184" s="1582"/>
      <c r="SGO1184" s="1582"/>
      <c r="SGP1184" s="1582"/>
      <c r="SGQ1184" s="1582"/>
      <c r="SGR1184" s="1582"/>
      <c r="SGS1184" s="1582"/>
      <c r="SGT1184" s="1582"/>
      <c r="SGU1184" s="1582"/>
      <c r="SGV1184" s="1582"/>
      <c r="SGW1184" s="1582"/>
      <c r="SGX1184" s="1582"/>
      <c r="SGY1184" s="1582"/>
      <c r="SGZ1184" s="1582"/>
      <c r="SHA1184" s="1582"/>
      <c r="SHB1184" s="1582"/>
      <c r="SHC1184" s="1582"/>
      <c r="SHD1184" s="1582"/>
      <c r="SHE1184" s="1582"/>
      <c r="SHF1184" s="1582"/>
      <c r="SHG1184" s="1582"/>
      <c r="SHH1184" s="1582"/>
      <c r="SHI1184" s="1582"/>
      <c r="SHJ1184" s="1582"/>
      <c r="SHK1184" s="1582"/>
      <c r="SHL1184" s="1582"/>
      <c r="SHM1184" s="1582"/>
      <c r="SHN1184" s="1582"/>
      <c r="SHO1184" s="1582"/>
      <c r="SHP1184" s="1582"/>
      <c r="SHQ1184" s="1582"/>
      <c r="SHR1184" s="1582"/>
      <c r="SHS1184" s="1582"/>
      <c r="SHT1184" s="1582"/>
      <c r="SHU1184" s="1582"/>
      <c r="SHV1184" s="1582"/>
      <c r="SHW1184" s="1582"/>
      <c r="SHX1184" s="1582"/>
      <c r="SHY1184" s="1582"/>
      <c r="SHZ1184" s="1582"/>
      <c r="SIA1184" s="1582"/>
      <c r="SIB1184" s="1582"/>
      <c r="SIC1184" s="1582"/>
      <c r="SID1184" s="1582"/>
      <c r="SIE1184" s="1582"/>
      <c r="SIF1184" s="1582"/>
      <c r="SIG1184" s="1582"/>
      <c r="SIH1184" s="1582"/>
      <c r="SII1184" s="1582"/>
      <c r="SIJ1184" s="1582"/>
      <c r="SIK1184" s="1582"/>
      <c r="SIL1184" s="1582"/>
      <c r="SIM1184" s="1582"/>
      <c r="SIN1184" s="1582"/>
      <c r="SIO1184" s="1582"/>
      <c r="SIP1184" s="1582"/>
      <c r="SIQ1184" s="1582"/>
      <c r="SIR1184" s="1582"/>
      <c r="SIS1184" s="1582"/>
      <c r="SIT1184" s="1582"/>
      <c r="SIU1184" s="1582"/>
      <c r="SIV1184" s="1582"/>
      <c r="SIW1184" s="1582"/>
      <c r="SIX1184" s="1582"/>
      <c r="SIY1184" s="1582"/>
      <c r="SIZ1184" s="1582"/>
      <c r="SJA1184" s="1582"/>
      <c r="SJB1184" s="1582"/>
      <c r="SJC1184" s="1582"/>
      <c r="SJD1184" s="1582"/>
      <c r="SJE1184" s="1582"/>
      <c r="SJF1184" s="1582"/>
      <c r="SJG1184" s="1582"/>
      <c r="SJH1184" s="1582"/>
      <c r="SJI1184" s="1582"/>
      <c r="SJJ1184" s="1582"/>
      <c r="SJK1184" s="1582"/>
      <c r="SJL1184" s="1582"/>
      <c r="SJM1184" s="1582"/>
      <c r="SJN1184" s="1582"/>
      <c r="SJO1184" s="1582"/>
      <c r="SJP1184" s="1582"/>
      <c r="SJQ1184" s="1582"/>
      <c r="SJR1184" s="1582"/>
      <c r="SJS1184" s="1582"/>
      <c r="SJT1184" s="1582"/>
      <c r="SJU1184" s="1582"/>
      <c r="SJV1184" s="1582"/>
      <c r="SJW1184" s="1582"/>
      <c r="SJX1184" s="1582"/>
      <c r="SJY1184" s="1582"/>
      <c r="SJZ1184" s="1582"/>
      <c r="SKA1184" s="1582"/>
      <c r="SKB1184" s="1582"/>
      <c r="SKC1184" s="1582"/>
      <c r="SKD1184" s="1582"/>
      <c r="SKE1184" s="1582"/>
      <c r="SKF1184" s="1582"/>
      <c r="SKG1184" s="1582"/>
      <c r="SKH1184" s="1582"/>
      <c r="SKI1184" s="1582"/>
      <c r="SKJ1184" s="1582"/>
      <c r="SKK1184" s="1582"/>
      <c r="SKL1184" s="1582"/>
      <c r="SKM1184" s="1582"/>
      <c r="SKN1184" s="1582"/>
      <c r="SKO1184" s="1582"/>
      <c r="SKP1184" s="1582"/>
      <c r="SKQ1184" s="1582"/>
      <c r="SKR1184" s="1582"/>
      <c r="SKS1184" s="1582"/>
      <c r="SKT1184" s="1582"/>
      <c r="SKU1184" s="1582"/>
      <c r="SKV1184" s="1582"/>
      <c r="SKW1184" s="1582"/>
      <c r="SKX1184" s="1582"/>
      <c r="SKY1184" s="1582"/>
      <c r="SKZ1184" s="1582"/>
      <c r="SLA1184" s="1582"/>
      <c r="SLB1184" s="1582"/>
      <c r="SLC1184" s="1582"/>
      <c r="SLD1184" s="1582"/>
      <c r="SLE1184" s="1582"/>
      <c r="SLF1184" s="1582"/>
      <c r="SLG1184" s="1582"/>
      <c r="SLH1184" s="1582"/>
      <c r="SLI1184" s="1582"/>
      <c r="SLJ1184" s="1582"/>
      <c r="SLK1184" s="1582"/>
      <c r="SLL1184" s="1582"/>
      <c r="SLM1184" s="1582"/>
      <c r="SLN1184" s="1582"/>
      <c r="SLO1184" s="1582"/>
      <c r="SLP1184" s="1582"/>
      <c r="SLQ1184" s="1582"/>
      <c r="SLR1184" s="1582"/>
      <c r="SLS1184" s="1582"/>
      <c r="SLT1184" s="1582"/>
      <c r="SLU1184" s="1582"/>
      <c r="SLV1184" s="1582"/>
      <c r="SLW1184" s="1582"/>
      <c r="SLX1184" s="1582"/>
      <c r="SLY1184" s="1582"/>
      <c r="SLZ1184" s="1582"/>
      <c r="SMA1184" s="1582"/>
      <c r="SMB1184" s="1582"/>
      <c r="SMC1184" s="1582"/>
      <c r="SMD1184" s="1582"/>
      <c r="SME1184" s="1582"/>
      <c r="SMF1184" s="1582"/>
      <c r="SMG1184" s="1582"/>
      <c r="SMH1184" s="1582"/>
      <c r="SMI1184" s="1582"/>
      <c r="SMJ1184" s="1582"/>
      <c r="SMK1184" s="1582"/>
      <c r="SML1184" s="1582"/>
      <c r="SMM1184" s="1582"/>
      <c r="SMN1184" s="1582"/>
      <c r="SMO1184" s="1582"/>
      <c r="SMP1184" s="1582"/>
      <c r="SMQ1184" s="1582"/>
      <c r="SMR1184" s="1582"/>
      <c r="SMS1184" s="1582"/>
      <c r="SMT1184" s="1582"/>
      <c r="SMU1184" s="1582"/>
      <c r="SMV1184" s="1582"/>
      <c r="SMW1184" s="1582"/>
      <c r="SMX1184" s="1582"/>
      <c r="SMY1184" s="1582"/>
      <c r="SMZ1184" s="1582"/>
      <c r="SNA1184" s="1582"/>
      <c r="SNB1184" s="1582"/>
      <c r="SNC1184" s="1582"/>
      <c r="SND1184" s="1582"/>
      <c r="SNE1184" s="1582"/>
      <c r="SNF1184" s="1582"/>
      <c r="SNG1184" s="1582"/>
      <c r="SNH1184" s="1582"/>
      <c r="SNI1184" s="1582"/>
      <c r="SNJ1184" s="1582"/>
      <c r="SNK1184" s="1582"/>
      <c r="SNL1184" s="1582"/>
      <c r="SNM1184" s="1582"/>
      <c r="SNN1184" s="1582"/>
      <c r="SNO1184" s="1582"/>
      <c r="SNP1184" s="1582"/>
      <c r="SNQ1184" s="1582"/>
      <c r="SNR1184" s="1582"/>
      <c r="SNS1184" s="1582"/>
      <c r="SNT1184" s="1582"/>
      <c r="SNU1184" s="1582"/>
      <c r="SNV1184" s="1582"/>
      <c r="SNW1184" s="1582"/>
      <c r="SNX1184" s="1582"/>
      <c r="SNY1184" s="1582"/>
      <c r="SNZ1184" s="1582"/>
      <c r="SOA1184" s="1582"/>
      <c r="SOB1184" s="1582"/>
      <c r="SOC1184" s="1582"/>
      <c r="SOD1184" s="1582"/>
      <c r="SOE1184" s="1582"/>
      <c r="SOF1184" s="1582"/>
      <c r="SOG1184" s="1582"/>
      <c r="SOH1184" s="1582"/>
      <c r="SOI1184" s="1582"/>
      <c r="SOJ1184" s="1582"/>
      <c r="SOK1184" s="1582"/>
      <c r="SOL1184" s="1582"/>
      <c r="SOM1184" s="1582"/>
      <c r="SON1184" s="1582"/>
      <c r="SOO1184" s="1582"/>
      <c r="SOP1184" s="1582"/>
      <c r="SOQ1184" s="1582"/>
      <c r="SOR1184" s="1582"/>
      <c r="SOS1184" s="1582"/>
      <c r="SOT1184" s="1582"/>
      <c r="SOU1184" s="1582"/>
      <c r="SOV1184" s="1582"/>
      <c r="SOW1184" s="1582"/>
      <c r="SOX1184" s="1582"/>
      <c r="SOY1184" s="1582"/>
      <c r="SOZ1184" s="1582"/>
      <c r="SPA1184" s="1582"/>
      <c r="SPB1184" s="1582"/>
      <c r="SPC1184" s="1582"/>
      <c r="SPD1184" s="1582"/>
      <c r="SPE1184" s="1582"/>
      <c r="SPF1184" s="1582"/>
      <c r="SPG1184" s="1582"/>
      <c r="SPH1184" s="1582"/>
      <c r="SPI1184" s="1582"/>
      <c r="SPJ1184" s="1582"/>
      <c r="SPK1184" s="1582"/>
      <c r="SPL1184" s="1582"/>
      <c r="SPM1184" s="1582"/>
      <c r="SPN1184" s="1582"/>
      <c r="SPO1184" s="1582"/>
      <c r="SPP1184" s="1582"/>
      <c r="SPQ1184" s="1582"/>
      <c r="SPR1184" s="1582"/>
      <c r="SPS1184" s="1582"/>
      <c r="SPT1184" s="1582"/>
      <c r="SPU1184" s="1582"/>
      <c r="SPV1184" s="1582"/>
      <c r="SPW1184" s="1582"/>
      <c r="SPX1184" s="1582"/>
      <c r="SPY1184" s="1582"/>
      <c r="SPZ1184" s="1582"/>
      <c r="SQA1184" s="1582"/>
      <c r="SQB1184" s="1582"/>
      <c r="SQC1184" s="1582"/>
      <c r="SQD1184" s="1582"/>
      <c r="SQE1184" s="1582"/>
      <c r="SQF1184" s="1582"/>
      <c r="SQG1184" s="1582"/>
      <c r="SQH1184" s="1582"/>
      <c r="SQI1184" s="1582"/>
      <c r="SQJ1184" s="1582"/>
      <c r="SQK1184" s="1582"/>
      <c r="SQL1184" s="1582"/>
      <c r="SQM1184" s="1582"/>
      <c r="SQN1184" s="1582"/>
      <c r="SQO1184" s="1582"/>
      <c r="SQP1184" s="1582"/>
      <c r="SQQ1184" s="1582"/>
      <c r="SQR1184" s="1582"/>
      <c r="SQS1184" s="1582"/>
      <c r="SQT1184" s="1582"/>
      <c r="SQU1184" s="1582"/>
      <c r="SQV1184" s="1582"/>
      <c r="SQW1184" s="1582"/>
      <c r="SQX1184" s="1582"/>
      <c r="SQY1184" s="1582"/>
      <c r="SQZ1184" s="1582"/>
      <c r="SRA1184" s="1582"/>
      <c r="SRB1184" s="1582"/>
      <c r="SRC1184" s="1582"/>
      <c r="SRD1184" s="1582"/>
      <c r="SRE1184" s="1582"/>
      <c r="SRF1184" s="1582"/>
      <c r="SRG1184" s="1582"/>
      <c r="SRH1184" s="1582"/>
      <c r="SRI1184" s="1582"/>
      <c r="SRJ1184" s="1582"/>
      <c r="SRK1184" s="1582"/>
      <c r="SRL1184" s="1582"/>
      <c r="SRM1184" s="1582"/>
      <c r="SRN1184" s="1582"/>
      <c r="SRO1184" s="1582"/>
      <c r="SRP1184" s="1582"/>
      <c r="SRQ1184" s="1582"/>
      <c r="SRR1184" s="1582"/>
      <c r="SRS1184" s="1582"/>
      <c r="SRT1184" s="1582"/>
      <c r="SRU1184" s="1582"/>
      <c r="SRV1184" s="1582"/>
      <c r="SRW1184" s="1582"/>
      <c r="SRX1184" s="1582"/>
      <c r="SRY1184" s="1582"/>
      <c r="SRZ1184" s="1582"/>
      <c r="SSA1184" s="1582"/>
      <c r="SSB1184" s="1582"/>
      <c r="SSC1184" s="1582"/>
      <c r="SSD1184" s="1582"/>
      <c r="SSE1184" s="1582"/>
      <c r="SSF1184" s="1582"/>
      <c r="SSG1184" s="1582"/>
      <c r="SSH1184" s="1582"/>
      <c r="SSI1184" s="1582"/>
      <c r="SSJ1184" s="1582"/>
      <c r="SSK1184" s="1582"/>
      <c r="SSL1184" s="1582"/>
      <c r="SSM1184" s="1582"/>
      <c r="SSN1184" s="1582"/>
      <c r="SSO1184" s="1582"/>
      <c r="SSP1184" s="1582"/>
      <c r="SSQ1184" s="1582"/>
      <c r="SSR1184" s="1582"/>
      <c r="SSS1184" s="1582"/>
      <c r="SST1184" s="1582"/>
      <c r="SSU1184" s="1582"/>
      <c r="SSV1184" s="1582"/>
      <c r="SSW1184" s="1582"/>
      <c r="SSX1184" s="1582"/>
      <c r="SSY1184" s="1582"/>
      <c r="SSZ1184" s="1582"/>
      <c r="STA1184" s="1582"/>
      <c r="STB1184" s="1582"/>
      <c r="STC1184" s="1582"/>
      <c r="STD1184" s="1582"/>
      <c r="STE1184" s="1582"/>
      <c r="STF1184" s="1582"/>
      <c r="STG1184" s="1582"/>
      <c r="STH1184" s="1582"/>
      <c r="STI1184" s="1582"/>
      <c r="STJ1184" s="1582"/>
      <c r="STK1184" s="1582"/>
      <c r="STL1184" s="1582"/>
      <c r="STM1184" s="1582"/>
      <c r="STN1184" s="1582"/>
      <c r="STO1184" s="1582"/>
      <c r="STP1184" s="1582"/>
      <c r="STQ1184" s="1582"/>
      <c r="STR1184" s="1582"/>
      <c r="STS1184" s="1582"/>
      <c r="STT1184" s="1582"/>
      <c r="STU1184" s="1582"/>
      <c r="STV1184" s="1582"/>
      <c r="STW1184" s="1582"/>
      <c r="STX1184" s="1582"/>
      <c r="STY1184" s="1582"/>
      <c r="STZ1184" s="1582"/>
      <c r="SUA1184" s="1582"/>
      <c r="SUB1184" s="1582"/>
      <c r="SUC1184" s="1582"/>
      <c r="SUD1184" s="1582"/>
      <c r="SUE1184" s="1582"/>
      <c r="SUF1184" s="1582"/>
      <c r="SUG1184" s="1582"/>
      <c r="SUH1184" s="1582"/>
      <c r="SUI1184" s="1582"/>
      <c r="SUJ1184" s="1582"/>
      <c r="SUK1184" s="1582"/>
      <c r="SUL1184" s="1582"/>
      <c r="SUM1184" s="1582"/>
      <c r="SUN1184" s="1582"/>
      <c r="SUO1184" s="1582"/>
      <c r="SUP1184" s="1582"/>
      <c r="SUQ1184" s="1582"/>
      <c r="SUR1184" s="1582"/>
      <c r="SUS1184" s="1582"/>
      <c r="SUT1184" s="1582"/>
      <c r="SUU1184" s="1582"/>
      <c r="SUV1184" s="1582"/>
      <c r="SUW1184" s="1582"/>
      <c r="SUX1184" s="1582"/>
      <c r="SUY1184" s="1582"/>
      <c r="SUZ1184" s="1582"/>
      <c r="SVA1184" s="1582"/>
      <c r="SVB1184" s="1582"/>
      <c r="SVC1184" s="1582"/>
      <c r="SVD1184" s="1582"/>
      <c r="SVE1184" s="1582"/>
      <c r="SVF1184" s="1582"/>
      <c r="SVG1184" s="1582"/>
      <c r="SVH1184" s="1582"/>
      <c r="SVI1184" s="1582"/>
      <c r="SVJ1184" s="1582"/>
      <c r="SVK1184" s="1582"/>
      <c r="SVL1184" s="1582"/>
      <c r="SVM1184" s="1582"/>
      <c r="SVN1184" s="1582"/>
      <c r="SVO1184" s="1582"/>
      <c r="SVP1184" s="1582"/>
      <c r="SVQ1184" s="1582"/>
      <c r="SVR1184" s="1582"/>
      <c r="SVS1184" s="1582"/>
      <c r="SVT1184" s="1582"/>
      <c r="SVU1184" s="1582"/>
      <c r="SVV1184" s="1582"/>
      <c r="SVW1184" s="1582"/>
      <c r="SVX1184" s="1582"/>
      <c r="SVY1184" s="1582"/>
      <c r="SVZ1184" s="1582"/>
      <c r="SWA1184" s="1582"/>
      <c r="SWB1184" s="1582"/>
      <c r="SWC1184" s="1582"/>
      <c r="SWD1184" s="1582"/>
      <c r="SWE1184" s="1582"/>
      <c r="SWF1184" s="1582"/>
      <c r="SWG1184" s="1582"/>
      <c r="SWH1184" s="1582"/>
      <c r="SWI1184" s="1582"/>
      <c r="SWJ1184" s="1582"/>
      <c r="SWK1184" s="1582"/>
      <c r="SWL1184" s="1582"/>
      <c r="SWM1184" s="1582"/>
      <c r="SWN1184" s="1582"/>
      <c r="SWO1184" s="1582"/>
      <c r="SWP1184" s="1582"/>
      <c r="SWQ1184" s="1582"/>
      <c r="SWR1184" s="1582"/>
      <c r="SWS1184" s="1582"/>
      <c r="SWT1184" s="1582"/>
      <c r="SWU1184" s="1582"/>
      <c r="SWV1184" s="1582"/>
      <c r="SWW1184" s="1582"/>
      <c r="SWX1184" s="1582"/>
      <c r="SWY1184" s="1582"/>
      <c r="SWZ1184" s="1582"/>
      <c r="SXA1184" s="1582"/>
      <c r="SXB1184" s="1582"/>
      <c r="SXC1184" s="1582"/>
      <c r="SXD1184" s="1582"/>
      <c r="SXE1184" s="1582"/>
      <c r="SXF1184" s="1582"/>
      <c r="SXG1184" s="1582"/>
      <c r="SXH1184" s="1582"/>
      <c r="SXI1184" s="1582"/>
      <c r="SXJ1184" s="1582"/>
      <c r="SXK1184" s="1582"/>
      <c r="SXL1184" s="1582"/>
      <c r="SXM1184" s="1582"/>
      <c r="SXN1184" s="1582"/>
      <c r="SXO1184" s="1582"/>
      <c r="SXP1184" s="1582"/>
      <c r="SXQ1184" s="1582"/>
      <c r="SXR1184" s="1582"/>
      <c r="SXS1184" s="1582"/>
      <c r="SXT1184" s="1582"/>
      <c r="SXU1184" s="1582"/>
      <c r="SXV1184" s="1582"/>
      <c r="SXW1184" s="1582"/>
      <c r="SXX1184" s="1582"/>
      <c r="SXY1184" s="1582"/>
      <c r="SXZ1184" s="1582"/>
      <c r="SYA1184" s="1582"/>
      <c r="SYB1184" s="1582"/>
      <c r="SYC1184" s="1582"/>
      <c r="SYD1184" s="1582"/>
      <c r="SYE1184" s="1582"/>
      <c r="SYF1184" s="1582"/>
      <c r="SYG1184" s="1582"/>
      <c r="SYH1184" s="1582"/>
      <c r="SYI1184" s="1582"/>
      <c r="SYJ1184" s="1582"/>
      <c r="SYK1184" s="1582"/>
      <c r="SYL1184" s="1582"/>
      <c r="SYM1184" s="1582"/>
      <c r="SYN1184" s="1582"/>
      <c r="SYO1184" s="1582"/>
      <c r="SYP1184" s="1582"/>
      <c r="SYQ1184" s="1582"/>
      <c r="SYR1184" s="1582"/>
      <c r="SYS1184" s="1582"/>
      <c r="SYT1184" s="1582"/>
      <c r="SYU1184" s="1582"/>
      <c r="SYV1184" s="1582"/>
      <c r="SYW1184" s="1582"/>
      <c r="SYX1184" s="1582"/>
      <c r="SYY1184" s="1582"/>
      <c r="SYZ1184" s="1582"/>
      <c r="SZA1184" s="1582"/>
      <c r="SZB1184" s="1582"/>
      <c r="SZC1184" s="1582"/>
      <c r="SZD1184" s="1582"/>
      <c r="SZE1184" s="1582"/>
      <c r="SZF1184" s="1582"/>
      <c r="SZG1184" s="1582"/>
      <c r="SZH1184" s="1582"/>
      <c r="SZI1184" s="1582"/>
      <c r="SZJ1184" s="1582"/>
      <c r="SZK1184" s="1582"/>
      <c r="SZL1184" s="1582"/>
      <c r="SZM1184" s="1582"/>
      <c r="SZN1184" s="1582"/>
      <c r="SZO1184" s="1582"/>
      <c r="SZP1184" s="1582"/>
      <c r="SZQ1184" s="1582"/>
      <c r="SZR1184" s="1582"/>
      <c r="SZS1184" s="1582"/>
      <c r="SZT1184" s="1582"/>
      <c r="SZU1184" s="1582"/>
      <c r="SZV1184" s="1582"/>
      <c r="SZW1184" s="1582"/>
      <c r="SZX1184" s="1582"/>
      <c r="SZY1184" s="1582"/>
      <c r="SZZ1184" s="1582"/>
      <c r="TAA1184" s="1582"/>
      <c r="TAB1184" s="1582"/>
      <c r="TAC1184" s="1582"/>
      <c r="TAD1184" s="1582"/>
      <c r="TAE1184" s="1582"/>
      <c r="TAF1184" s="1582"/>
      <c r="TAG1184" s="1582"/>
      <c r="TAH1184" s="1582"/>
      <c r="TAI1184" s="1582"/>
      <c r="TAJ1184" s="1582"/>
      <c r="TAK1184" s="1582"/>
      <c r="TAL1184" s="1582"/>
      <c r="TAM1184" s="1582"/>
      <c r="TAN1184" s="1582"/>
      <c r="TAO1184" s="1582"/>
      <c r="TAP1184" s="1582"/>
      <c r="TAQ1184" s="1582"/>
      <c r="TAR1184" s="1582"/>
      <c r="TAS1184" s="1582"/>
      <c r="TAT1184" s="1582"/>
      <c r="TAU1184" s="1582"/>
      <c r="TAV1184" s="1582"/>
      <c r="TAW1184" s="1582"/>
      <c r="TAX1184" s="1582"/>
      <c r="TAY1184" s="1582"/>
      <c r="TAZ1184" s="1582"/>
      <c r="TBA1184" s="1582"/>
      <c r="TBB1184" s="1582"/>
      <c r="TBC1184" s="1582"/>
      <c r="TBD1184" s="1582"/>
      <c r="TBE1184" s="1582"/>
      <c r="TBF1184" s="1582"/>
      <c r="TBG1184" s="1582"/>
      <c r="TBH1184" s="1582"/>
      <c r="TBI1184" s="1582"/>
      <c r="TBJ1184" s="1582"/>
      <c r="TBK1184" s="1582"/>
      <c r="TBL1184" s="1582"/>
      <c r="TBM1184" s="1582"/>
      <c r="TBN1184" s="1582"/>
      <c r="TBO1184" s="1582"/>
      <c r="TBP1184" s="1582"/>
      <c r="TBQ1184" s="1582"/>
      <c r="TBR1184" s="1582"/>
      <c r="TBS1184" s="1582"/>
      <c r="TBT1184" s="1582"/>
      <c r="TBU1184" s="1582"/>
      <c r="TBV1184" s="1582"/>
      <c r="TBW1184" s="1582"/>
      <c r="TBX1184" s="1582"/>
      <c r="TBY1184" s="1582"/>
      <c r="TBZ1184" s="1582"/>
      <c r="TCA1184" s="1582"/>
      <c r="TCB1184" s="1582"/>
      <c r="TCC1184" s="1582"/>
      <c r="TCD1184" s="1582"/>
      <c r="TCE1184" s="1582"/>
      <c r="TCF1184" s="1582"/>
      <c r="TCG1184" s="1582"/>
      <c r="TCH1184" s="1582"/>
      <c r="TCI1184" s="1582"/>
      <c r="TCJ1184" s="1582"/>
      <c r="TCK1184" s="1582"/>
      <c r="TCL1184" s="1582"/>
      <c r="TCM1184" s="1582"/>
      <c r="TCN1184" s="1582"/>
      <c r="TCO1184" s="1582"/>
      <c r="TCP1184" s="1582"/>
      <c r="TCQ1184" s="1582"/>
      <c r="TCR1184" s="1582"/>
      <c r="TCS1184" s="1582"/>
      <c r="TCT1184" s="1582"/>
      <c r="TCU1184" s="1582"/>
      <c r="TCV1184" s="1582"/>
      <c r="TCW1184" s="1582"/>
      <c r="TCX1184" s="1582"/>
      <c r="TCY1184" s="1582"/>
      <c r="TCZ1184" s="1582"/>
      <c r="TDA1184" s="1582"/>
      <c r="TDB1184" s="1582"/>
      <c r="TDC1184" s="1582"/>
      <c r="TDD1184" s="1582"/>
      <c r="TDE1184" s="1582"/>
      <c r="TDF1184" s="1582"/>
      <c r="TDG1184" s="1582"/>
      <c r="TDH1184" s="1582"/>
      <c r="TDI1184" s="1582"/>
      <c r="TDJ1184" s="1582"/>
      <c r="TDK1184" s="1582"/>
      <c r="TDL1184" s="1582"/>
      <c r="TDM1184" s="1582"/>
      <c r="TDN1184" s="1582"/>
      <c r="TDO1184" s="1582"/>
      <c r="TDP1184" s="1582"/>
      <c r="TDQ1184" s="1582"/>
      <c r="TDR1184" s="1582"/>
      <c r="TDS1184" s="1582"/>
      <c r="TDT1184" s="1582"/>
      <c r="TDU1184" s="1582"/>
      <c r="TDV1184" s="1582"/>
      <c r="TDW1184" s="1582"/>
      <c r="TDX1184" s="1582"/>
      <c r="TDY1184" s="1582"/>
      <c r="TDZ1184" s="1582"/>
      <c r="TEA1184" s="1582"/>
      <c r="TEB1184" s="1582"/>
      <c r="TEC1184" s="1582"/>
      <c r="TED1184" s="1582"/>
      <c r="TEE1184" s="1582"/>
      <c r="TEF1184" s="1582"/>
      <c r="TEG1184" s="1582"/>
      <c r="TEH1184" s="1582"/>
      <c r="TEI1184" s="1582"/>
      <c r="TEJ1184" s="1582"/>
      <c r="TEK1184" s="1582"/>
      <c r="TEL1184" s="1582"/>
      <c r="TEM1184" s="1582"/>
      <c r="TEN1184" s="1582"/>
      <c r="TEO1184" s="1582"/>
      <c r="TEP1184" s="1582"/>
      <c r="TEQ1184" s="1582"/>
      <c r="TER1184" s="1582"/>
      <c r="TES1184" s="1582"/>
      <c r="TET1184" s="1582"/>
      <c r="TEU1184" s="1582"/>
      <c r="TEV1184" s="1582"/>
      <c r="TEW1184" s="1582"/>
      <c r="TEX1184" s="1582"/>
      <c r="TEY1184" s="1582"/>
      <c r="TEZ1184" s="1582"/>
      <c r="TFA1184" s="1582"/>
      <c r="TFB1184" s="1582"/>
      <c r="TFC1184" s="1582"/>
      <c r="TFD1184" s="1582"/>
      <c r="TFE1184" s="1582"/>
      <c r="TFF1184" s="1582"/>
      <c r="TFG1184" s="1582"/>
      <c r="TFH1184" s="1582"/>
      <c r="TFI1184" s="1582"/>
      <c r="TFJ1184" s="1582"/>
      <c r="TFK1184" s="1582"/>
      <c r="TFL1184" s="1582"/>
      <c r="TFM1184" s="1582"/>
      <c r="TFN1184" s="1582"/>
      <c r="TFO1184" s="1582"/>
      <c r="TFP1184" s="1582"/>
      <c r="TFQ1184" s="1582"/>
      <c r="TFR1184" s="1582"/>
      <c r="TFS1184" s="1582"/>
      <c r="TFT1184" s="1582"/>
      <c r="TFU1184" s="1582"/>
      <c r="TFV1184" s="1582"/>
      <c r="TFW1184" s="1582"/>
      <c r="TFX1184" s="1582"/>
      <c r="TFY1184" s="1582"/>
      <c r="TFZ1184" s="1582"/>
      <c r="TGA1184" s="1582"/>
      <c r="TGB1184" s="1582"/>
      <c r="TGC1184" s="1582"/>
      <c r="TGD1184" s="1582"/>
      <c r="TGE1184" s="1582"/>
      <c r="TGF1184" s="1582"/>
      <c r="TGG1184" s="1582"/>
      <c r="TGH1184" s="1582"/>
      <c r="TGI1184" s="1582"/>
      <c r="TGJ1184" s="1582"/>
      <c r="TGK1184" s="1582"/>
      <c r="TGL1184" s="1582"/>
      <c r="TGM1184" s="1582"/>
      <c r="TGN1184" s="1582"/>
      <c r="TGO1184" s="1582"/>
      <c r="TGP1184" s="1582"/>
      <c r="TGQ1184" s="1582"/>
      <c r="TGR1184" s="1582"/>
      <c r="TGS1184" s="1582"/>
      <c r="TGT1184" s="1582"/>
      <c r="TGU1184" s="1582"/>
      <c r="TGV1184" s="1582"/>
      <c r="TGW1184" s="1582"/>
      <c r="TGX1184" s="1582"/>
      <c r="TGY1184" s="1582"/>
      <c r="TGZ1184" s="1582"/>
      <c r="THA1184" s="1582"/>
      <c r="THB1184" s="1582"/>
      <c r="THC1184" s="1582"/>
      <c r="THD1184" s="1582"/>
      <c r="THE1184" s="1582"/>
      <c r="THF1184" s="1582"/>
      <c r="THG1184" s="1582"/>
      <c r="THH1184" s="1582"/>
      <c r="THI1184" s="1582"/>
      <c r="THJ1184" s="1582"/>
      <c r="THK1184" s="1582"/>
      <c r="THL1184" s="1582"/>
      <c r="THM1184" s="1582"/>
      <c r="THN1184" s="1582"/>
      <c r="THO1184" s="1582"/>
      <c r="THP1184" s="1582"/>
      <c r="THQ1184" s="1582"/>
      <c r="THR1184" s="1582"/>
      <c r="THS1184" s="1582"/>
      <c r="THT1184" s="1582"/>
      <c r="THU1184" s="1582"/>
      <c r="THV1184" s="1582"/>
      <c r="THW1184" s="1582"/>
      <c r="THX1184" s="1582"/>
      <c r="THY1184" s="1582"/>
      <c r="THZ1184" s="1582"/>
      <c r="TIA1184" s="1582"/>
      <c r="TIB1184" s="1582"/>
      <c r="TIC1184" s="1582"/>
      <c r="TID1184" s="1582"/>
      <c r="TIE1184" s="1582"/>
      <c r="TIF1184" s="1582"/>
      <c r="TIG1184" s="1582"/>
      <c r="TIH1184" s="1582"/>
      <c r="TII1184" s="1582"/>
      <c r="TIJ1184" s="1582"/>
      <c r="TIK1184" s="1582"/>
      <c r="TIL1184" s="1582"/>
      <c r="TIM1184" s="1582"/>
      <c r="TIN1184" s="1582"/>
      <c r="TIO1184" s="1582"/>
      <c r="TIP1184" s="1582"/>
      <c r="TIQ1184" s="1582"/>
      <c r="TIR1184" s="1582"/>
      <c r="TIS1184" s="1582"/>
      <c r="TIT1184" s="1582"/>
      <c r="TIU1184" s="1582"/>
      <c r="TIV1184" s="1582"/>
      <c r="TIW1184" s="1582"/>
      <c r="TIX1184" s="1582"/>
      <c r="TIY1184" s="1582"/>
      <c r="TIZ1184" s="1582"/>
      <c r="TJA1184" s="1582"/>
      <c r="TJB1184" s="1582"/>
      <c r="TJC1184" s="1582"/>
      <c r="TJD1184" s="1582"/>
      <c r="TJE1184" s="1582"/>
      <c r="TJF1184" s="1582"/>
      <c r="TJG1184" s="1582"/>
      <c r="TJH1184" s="1582"/>
      <c r="TJI1184" s="1582"/>
      <c r="TJJ1184" s="1582"/>
      <c r="TJK1184" s="1582"/>
      <c r="TJL1184" s="1582"/>
      <c r="TJM1184" s="1582"/>
      <c r="TJN1184" s="1582"/>
      <c r="TJO1184" s="1582"/>
      <c r="TJP1184" s="1582"/>
      <c r="TJQ1184" s="1582"/>
      <c r="TJR1184" s="1582"/>
      <c r="TJS1184" s="1582"/>
      <c r="TJT1184" s="1582"/>
      <c r="TJU1184" s="1582"/>
      <c r="TJV1184" s="1582"/>
      <c r="TJW1184" s="1582"/>
      <c r="TJX1184" s="1582"/>
      <c r="TJY1184" s="1582"/>
      <c r="TJZ1184" s="1582"/>
      <c r="TKA1184" s="1582"/>
      <c r="TKB1184" s="1582"/>
      <c r="TKC1184" s="1582"/>
      <c r="TKD1184" s="1582"/>
      <c r="TKE1184" s="1582"/>
      <c r="TKF1184" s="1582"/>
      <c r="TKG1184" s="1582"/>
      <c r="TKH1184" s="1582"/>
      <c r="TKI1184" s="1582"/>
      <c r="TKJ1184" s="1582"/>
      <c r="TKK1184" s="1582"/>
      <c r="TKL1184" s="1582"/>
      <c r="TKM1184" s="1582"/>
      <c r="TKN1184" s="1582"/>
      <c r="TKO1184" s="1582"/>
      <c r="TKP1184" s="1582"/>
      <c r="TKQ1184" s="1582"/>
      <c r="TKR1184" s="1582"/>
      <c r="TKS1184" s="1582"/>
      <c r="TKT1184" s="1582"/>
      <c r="TKU1184" s="1582"/>
      <c r="TKV1184" s="1582"/>
      <c r="TKW1184" s="1582"/>
      <c r="TKX1184" s="1582"/>
      <c r="TKY1184" s="1582"/>
      <c r="TKZ1184" s="1582"/>
      <c r="TLA1184" s="1582"/>
      <c r="TLB1184" s="1582"/>
      <c r="TLC1184" s="1582"/>
      <c r="TLD1184" s="1582"/>
      <c r="TLE1184" s="1582"/>
      <c r="TLF1184" s="1582"/>
      <c r="TLG1184" s="1582"/>
      <c r="TLH1184" s="1582"/>
      <c r="TLI1184" s="1582"/>
      <c r="TLJ1184" s="1582"/>
      <c r="TLK1184" s="1582"/>
      <c r="TLL1184" s="1582"/>
      <c r="TLM1184" s="1582"/>
      <c r="TLN1184" s="1582"/>
      <c r="TLO1184" s="1582"/>
      <c r="TLP1184" s="1582"/>
      <c r="TLQ1184" s="1582"/>
      <c r="TLR1184" s="1582"/>
      <c r="TLS1184" s="1582"/>
      <c r="TLT1184" s="1582"/>
      <c r="TLU1184" s="1582"/>
      <c r="TLV1184" s="1582"/>
      <c r="TLW1184" s="1582"/>
      <c r="TLX1184" s="1582"/>
      <c r="TLY1184" s="1582"/>
      <c r="TLZ1184" s="1582"/>
      <c r="TMA1184" s="1582"/>
      <c r="TMB1184" s="1582"/>
      <c r="TMC1184" s="1582"/>
      <c r="TMD1184" s="1582"/>
      <c r="TME1184" s="1582"/>
      <c r="TMF1184" s="1582"/>
      <c r="TMG1184" s="1582"/>
      <c r="TMH1184" s="1582"/>
      <c r="TMI1184" s="1582"/>
      <c r="TMJ1184" s="1582"/>
      <c r="TMK1184" s="1582"/>
      <c r="TML1184" s="1582"/>
      <c r="TMM1184" s="1582"/>
      <c r="TMN1184" s="1582"/>
      <c r="TMO1184" s="1582"/>
      <c r="TMP1184" s="1582"/>
      <c r="TMQ1184" s="1582"/>
      <c r="TMR1184" s="1582"/>
      <c r="TMS1184" s="1582"/>
      <c r="TMT1184" s="1582"/>
      <c r="TMU1184" s="1582"/>
      <c r="TMV1184" s="1582"/>
      <c r="TMW1184" s="1582"/>
      <c r="TMX1184" s="1582"/>
      <c r="TMY1184" s="1582"/>
      <c r="TMZ1184" s="1582"/>
      <c r="TNA1184" s="1582"/>
      <c r="TNB1184" s="1582"/>
      <c r="TNC1184" s="1582"/>
      <c r="TND1184" s="1582"/>
      <c r="TNE1184" s="1582"/>
      <c r="TNF1184" s="1582"/>
      <c r="TNG1184" s="1582"/>
      <c r="TNH1184" s="1582"/>
      <c r="TNI1184" s="1582"/>
      <c r="TNJ1184" s="1582"/>
      <c r="TNK1184" s="1582"/>
      <c r="TNL1184" s="1582"/>
      <c r="TNM1184" s="1582"/>
      <c r="TNN1184" s="1582"/>
      <c r="TNO1184" s="1582"/>
      <c r="TNP1184" s="1582"/>
      <c r="TNQ1184" s="1582"/>
      <c r="TNR1184" s="1582"/>
      <c r="TNS1184" s="1582"/>
      <c r="TNT1184" s="1582"/>
      <c r="TNU1184" s="1582"/>
      <c r="TNV1184" s="1582"/>
      <c r="TNW1184" s="1582"/>
      <c r="TNX1184" s="1582"/>
      <c r="TNY1184" s="1582"/>
      <c r="TNZ1184" s="1582"/>
      <c r="TOA1184" s="1582"/>
      <c r="TOB1184" s="1582"/>
      <c r="TOC1184" s="1582"/>
      <c r="TOD1184" s="1582"/>
      <c r="TOE1184" s="1582"/>
      <c r="TOF1184" s="1582"/>
      <c r="TOG1184" s="1582"/>
      <c r="TOH1184" s="1582"/>
      <c r="TOI1184" s="1582"/>
      <c r="TOJ1184" s="1582"/>
      <c r="TOK1184" s="1582"/>
      <c r="TOL1184" s="1582"/>
      <c r="TOM1184" s="1582"/>
      <c r="TON1184" s="1582"/>
      <c r="TOO1184" s="1582"/>
      <c r="TOP1184" s="1582"/>
      <c r="TOQ1184" s="1582"/>
      <c r="TOR1184" s="1582"/>
      <c r="TOS1184" s="1582"/>
      <c r="TOT1184" s="1582"/>
      <c r="TOU1184" s="1582"/>
      <c r="TOV1184" s="1582"/>
      <c r="TOW1184" s="1582"/>
      <c r="TOX1184" s="1582"/>
      <c r="TOY1184" s="1582"/>
      <c r="TOZ1184" s="1582"/>
      <c r="TPA1184" s="1582"/>
      <c r="TPB1184" s="1582"/>
      <c r="TPC1184" s="1582"/>
      <c r="TPD1184" s="1582"/>
      <c r="TPE1184" s="1582"/>
      <c r="TPF1184" s="1582"/>
      <c r="TPG1184" s="1582"/>
      <c r="TPH1184" s="1582"/>
      <c r="TPI1184" s="1582"/>
      <c r="TPJ1184" s="1582"/>
      <c r="TPK1184" s="1582"/>
      <c r="TPL1184" s="1582"/>
      <c r="TPM1184" s="1582"/>
      <c r="TPN1184" s="1582"/>
      <c r="TPO1184" s="1582"/>
      <c r="TPP1184" s="1582"/>
      <c r="TPQ1184" s="1582"/>
      <c r="TPR1184" s="1582"/>
      <c r="TPS1184" s="1582"/>
      <c r="TPT1184" s="1582"/>
      <c r="TPU1184" s="1582"/>
      <c r="TPV1184" s="1582"/>
      <c r="TPW1184" s="1582"/>
      <c r="TPX1184" s="1582"/>
      <c r="TPY1184" s="1582"/>
      <c r="TPZ1184" s="1582"/>
      <c r="TQA1184" s="1582"/>
      <c r="TQB1184" s="1582"/>
      <c r="TQC1184" s="1582"/>
      <c r="TQD1184" s="1582"/>
      <c r="TQE1184" s="1582"/>
      <c r="TQF1184" s="1582"/>
      <c r="TQG1184" s="1582"/>
      <c r="TQH1184" s="1582"/>
      <c r="TQI1184" s="1582"/>
      <c r="TQJ1184" s="1582"/>
      <c r="TQK1184" s="1582"/>
      <c r="TQL1184" s="1582"/>
      <c r="TQM1184" s="1582"/>
      <c r="TQN1184" s="1582"/>
      <c r="TQO1184" s="1582"/>
      <c r="TQP1184" s="1582"/>
      <c r="TQQ1184" s="1582"/>
      <c r="TQR1184" s="1582"/>
      <c r="TQS1184" s="1582"/>
      <c r="TQT1184" s="1582"/>
      <c r="TQU1184" s="1582"/>
      <c r="TQV1184" s="1582"/>
      <c r="TQW1184" s="1582"/>
      <c r="TQX1184" s="1582"/>
      <c r="TQY1184" s="1582"/>
      <c r="TQZ1184" s="1582"/>
      <c r="TRA1184" s="1582"/>
      <c r="TRB1184" s="1582"/>
      <c r="TRC1184" s="1582"/>
      <c r="TRD1184" s="1582"/>
      <c r="TRE1184" s="1582"/>
      <c r="TRF1184" s="1582"/>
      <c r="TRG1184" s="1582"/>
      <c r="TRH1184" s="1582"/>
      <c r="TRI1184" s="1582"/>
      <c r="TRJ1184" s="1582"/>
      <c r="TRK1184" s="1582"/>
      <c r="TRL1184" s="1582"/>
      <c r="TRM1184" s="1582"/>
      <c r="TRN1184" s="1582"/>
      <c r="TRO1184" s="1582"/>
      <c r="TRP1184" s="1582"/>
      <c r="TRQ1184" s="1582"/>
      <c r="TRR1184" s="1582"/>
      <c r="TRS1184" s="1582"/>
      <c r="TRT1184" s="1582"/>
      <c r="TRU1184" s="1582"/>
      <c r="TRV1184" s="1582"/>
      <c r="TRW1184" s="1582"/>
      <c r="TRX1184" s="1582"/>
      <c r="TRY1184" s="1582"/>
      <c r="TRZ1184" s="1582"/>
      <c r="TSA1184" s="1582"/>
      <c r="TSB1184" s="1582"/>
      <c r="TSC1184" s="1582"/>
      <c r="TSD1184" s="1582"/>
      <c r="TSE1184" s="1582"/>
      <c r="TSF1184" s="1582"/>
      <c r="TSG1184" s="1582"/>
      <c r="TSH1184" s="1582"/>
      <c r="TSI1184" s="1582"/>
      <c r="TSJ1184" s="1582"/>
      <c r="TSK1184" s="1582"/>
      <c r="TSL1184" s="1582"/>
      <c r="TSM1184" s="1582"/>
      <c r="TSN1184" s="1582"/>
      <c r="TSO1184" s="1582"/>
      <c r="TSP1184" s="1582"/>
      <c r="TSQ1184" s="1582"/>
      <c r="TSR1184" s="1582"/>
      <c r="TSS1184" s="1582"/>
      <c r="TST1184" s="1582"/>
      <c r="TSU1184" s="1582"/>
      <c r="TSV1184" s="1582"/>
      <c r="TSW1184" s="1582"/>
      <c r="TSX1184" s="1582"/>
      <c r="TSY1184" s="1582"/>
      <c r="TSZ1184" s="1582"/>
      <c r="TTA1184" s="1582"/>
      <c r="TTB1184" s="1582"/>
      <c r="TTC1184" s="1582"/>
      <c r="TTD1184" s="1582"/>
      <c r="TTE1184" s="1582"/>
      <c r="TTF1184" s="1582"/>
      <c r="TTG1184" s="1582"/>
      <c r="TTH1184" s="1582"/>
      <c r="TTI1184" s="1582"/>
      <c r="TTJ1184" s="1582"/>
      <c r="TTK1184" s="1582"/>
      <c r="TTL1184" s="1582"/>
      <c r="TTM1184" s="1582"/>
      <c r="TTN1184" s="1582"/>
      <c r="TTO1184" s="1582"/>
      <c r="TTP1184" s="1582"/>
      <c r="TTQ1184" s="1582"/>
      <c r="TTR1184" s="1582"/>
      <c r="TTS1184" s="1582"/>
      <c r="TTT1184" s="1582"/>
      <c r="TTU1184" s="1582"/>
      <c r="TTV1184" s="1582"/>
      <c r="TTW1184" s="1582"/>
      <c r="TTX1184" s="1582"/>
      <c r="TTY1184" s="1582"/>
      <c r="TTZ1184" s="1582"/>
      <c r="TUA1184" s="1582"/>
      <c r="TUB1184" s="1582"/>
      <c r="TUC1184" s="1582"/>
      <c r="TUD1184" s="1582"/>
      <c r="TUE1184" s="1582"/>
      <c r="TUF1184" s="1582"/>
      <c r="TUG1184" s="1582"/>
      <c r="TUH1184" s="1582"/>
      <c r="TUI1184" s="1582"/>
      <c r="TUJ1184" s="1582"/>
      <c r="TUK1184" s="1582"/>
      <c r="TUL1184" s="1582"/>
      <c r="TUM1184" s="1582"/>
      <c r="TUN1184" s="1582"/>
      <c r="TUO1184" s="1582"/>
      <c r="TUP1184" s="1582"/>
      <c r="TUQ1184" s="1582"/>
      <c r="TUR1184" s="1582"/>
      <c r="TUS1184" s="1582"/>
      <c r="TUT1184" s="1582"/>
      <c r="TUU1184" s="1582"/>
      <c r="TUV1184" s="1582"/>
      <c r="TUW1184" s="1582"/>
      <c r="TUX1184" s="1582"/>
      <c r="TUY1184" s="1582"/>
      <c r="TUZ1184" s="1582"/>
      <c r="TVA1184" s="1582"/>
      <c r="TVB1184" s="1582"/>
      <c r="TVC1184" s="1582"/>
      <c r="TVD1184" s="1582"/>
      <c r="TVE1184" s="1582"/>
      <c r="TVF1184" s="1582"/>
      <c r="TVG1184" s="1582"/>
      <c r="TVH1184" s="1582"/>
      <c r="TVI1184" s="1582"/>
      <c r="TVJ1184" s="1582"/>
      <c r="TVK1184" s="1582"/>
      <c r="TVL1184" s="1582"/>
      <c r="TVM1184" s="1582"/>
      <c r="TVN1184" s="1582"/>
      <c r="TVO1184" s="1582"/>
      <c r="TVP1184" s="1582"/>
      <c r="TVQ1184" s="1582"/>
      <c r="TVR1184" s="1582"/>
      <c r="TVS1184" s="1582"/>
      <c r="TVT1184" s="1582"/>
      <c r="TVU1184" s="1582"/>
      <c r="TVV1184" s="1582"/>
      <c r="TVW1184" s="1582"/>
      <c r="TVX1184" s="1582"/>
      <c r="TVY1184" s="1582"/>
      <c r="TVZ1184" s="1582"/>
      <c r="TWA1184" s="1582"/>
      <c r="TWB1184" s="1582"/>
      <c r="TWC1184" s="1582"/>
      <c r="TWD1184" s="1582"/>
      <c r="TWE1184" s="1582"/>
      <c r="TWF1184" s="1582"/>
      <c r="TWG1184" s="1582"/>
      <c r="TWH1184" s="1582"/>
      <c r="TWI1184" s="1582"/>
      <c r="TWJ1184" s="1582"/>
      <c r="TWK1184" s="1582"/>
      <c r="TWL1184" s="1582"/>
      <c r="TWM1184" s="1582"/>
      <c r="TWN1184" s="1582"/>
      <c r="TWO1184" s="1582"/>
      <c r="TWP1184" s="1582"/>
      <c r="TWQ1184" s="1582"/>
      <c r="TWR1184" s="1582"/>
      <c r="TWS1184" s="1582"/>
      <c r="TWT1184" s="1582"/>
      <c r="TWU1184" s="1582"/>
      <c r="TWV1184" s="1582"/>
      <c r="TWW1184" s="1582"/>
      <c r="TWX1184" s="1582"/>
      <c r="TWY1184" s="1582"/>
      <c r="TWZ1184" s="1582"/>
      <c r="TXA1184" s="1582"/>
      <c r="TXB1184" s="1582"/>
      <c r="TXC1184" s="1582"/>
      <c r="TXD1184" s="1582"/>
      <c r="TXE1184" s="1582"/>
      <c r="TXF1184" s="1582"/>
      <c r="TXG1184" s="1582"/>
      <c r="TXH1184" s="1582"/>
      <c r="TXI1184" s="1582"/>
      <c r="TXJ1184" s="1582"/>
      <c r="TXK1184" s="1582"/>
      <c r="TXL1184" s="1582"/>
      <c r="TXM1184" s="1582"/>
      <c r="TXN1184" s="1582"/>
      <c r="TXO1184" s="1582"/>
      <c r="TXP1184" s="1582"/>
      <c r="TXQ1184" s="1582"/>
      <c r="TXR1184" s="1582"/>
      <c r="TXS1184" s="1582"/>
      <c r="TXT1184" s="1582"/>
      <c r="TXU1184" s="1582"/>
      <c r="TXV1184" s="1582"/>
      <c r="TXW1184" s="1582"/>
      <c r="TXX1184" s="1582"/>
      <c r="TXY1184" s="1582"/>
      <c r="TXZ1184" s="1582"/>
      <c r="TYA1184" s="1582"/>
      <c r="TYB1184" s="1582"/>
      <c r="TYC1184" s="1582"/>
      <c r="TYD1184" s="1582"/>
      <c r="TYE1184" s="1582"/>
      <c r="TYF1184" s="1582"/>
      <c r="TYG1184" s="1582"/>
      <c r="TYH1184" s="1582"/>
      <c r="TYI1184" s="1582"/>
      <c r="TYJ1184" s="1582"/>
      <c r="TYK1184" s="1582"/>
      <c r="TYL1184" s="1582"/>
      <c r="TYM1184" s="1582"/>
      <c r="TYN1184" s="1582"/>
      <c r="TYO1184" s="1582"/>
      <c r="TYP1184" s="1582"/>
      <c r="TYQ1184" s="1582"/>
      <c r="TYR1184" s="1582"/>
      <c r="TYS1184" s="1582"/>
      <c r="TYT1184" s="1582"/>
      <c r="TYU1184" s="1582"/>
      <c r="TYV1184" s="1582"/>
      <c r="TYW1184" s="1582"/>
      <c r="TYX1184" s="1582"/>
      <c r="TYY1184" s="1582"/>
      <c r="TYZ1184" s="1582"/>
      <c r="TZA1184" s="1582"/>
      <c r="TZB1184" s="1582"/>
      <c r="TZC1184" s="1582"/>
      <c r="TZD1184" s="1582"/>
      <c r="TZE1184" s="1582"/>
      <c r="TZF1184" s="1582"/>
      <c r="TZG1184" s="1582"/>
      <c r="TZH1184" s="1582"/>
      <c r="TZI1184" s="1582"/>
      <c r="TZJ1184" s="1582"/>
      <c r="TZK1184" s="1582"/>
      <c r="TZL1184" s="1582"/>
      <c r="TZM1184" s="1582"/>
      <c r="TZN1184" s="1582"/>
      <c r="TZO1184" s="1582"/>
      <c r="TZP1184" s="1582"/>
      <c r="TZQ1184" s="1582"/>
      <c r="TZR1184" s="1582"/>
      <c r="TZS1184" s="1582"/>
      <c r="TZT1184" s="1582"/>
      <c r="TZU1184" s="1582"/>
      <c r="TZV1184" s="1582"/>
      <c r="TZW1184" s="1582"/>
      <c r="TZX1184" s="1582"/>
      <c r="TZY1184" s="1582"/>
      <c r="TZZ1184" s="1582"/>
      <c r="UAA1184" s="1582"/>
      <c r="UAB1184" s="1582"/>
      <c r="UAC1184" s="1582"/>
      <c r="UAD1184" s="1582"/>
      <c r="UAE1184" s="1582"/>
      <c r="UAF1184" s="1582"/>
      <c r="UAG1184" s="1582"/>
      <c r="UAH1184" s="1582"/>
      <c r="UAI1184" s="1582"/>
      <c r="UAJ1184" s="1582"/>
      <c r="UAK1184" s="1582"/>
      <c r="UAL1184" s="1582"/>
      <c r="UAM1184" s="1582"/>
      <c r="UAN1184" s="1582"/>
      <c r="UAO1184" s="1582"/>
      <c r="UAP1184" s="1582"/>
      <c r="UAQ1184" s="1582"/>
      <c r="UAR1184" s="1582"/>
      <c r="UAS1184" s="1582"/>
      <c r="UAT1184" s="1582"/>
      <c r="UAU1184" s="1582"/>
      <c r="UAV1184" s="1582"/>
      <c r="UAW1184" s="1582"/>
      <c r="UAX1184" s="1582"/>
      <c r="UAY1184" s="1582"/>
      <c r="UAZ1184" s="1582"/>
      <c r="UBA1184" s="1582"/>
      <c r="UBB1184" s="1582"/>
      <c r="UBC1184" s="1582"/>
      <c r="UBD1184" s="1582"/>
      <c r="UBE1184" s="1582"/>
      <c r="UBF1184" s="1582"/>
      <c r="UBG1184" s="1582"/>
      <c r="UBH1184" s="1582"/>
      <c r="UBI1184" s="1582"/>
      <c r="UBJ1184" s="1582"/>
      <c r="UBK1184" s="1582"/>
      <c r="UBL1184" s="1582"/>
      <c r="UBM1184" s="1582"/>
      <c r="UBN1184" s="1582"/>
      <c r="UBO1184" s="1582"/>
      <c r="UBP1184" s="1582"/>
      <c r="UBQ1184" s="1582"/>
      <c r="UBR1184" s="1582"/>
      <c r="UBS1184" s="1582"/>
      <c r="UBT1184" s="1582"/>
      <c r="UBU1184" s="1582"/>
      <c r="UBV1184" s="1582"/>
      <c r="UBW1184" s="1582"/>
      <c r="UBX1184" s="1582"/>
      <c r="UBY1184" s="1582"/>
      <c r="UBZ1184" s="1582"/>
      <c r="UCA1184" s="1582"/>
      <c r="UCB1184" s="1582"/>
      <c r="UCC1184" s="1582"/>
      <c r="UCD1184" s="1582"/>
      <c r="UCE1184" s="1582"/>
      <c r="UCF1184" s="1582"/>
      <c r="UCG1184" s="1582"/>
      <c r="UCH1184" s="1582"/>
      <c r="UCI1184" s="1582"/>
      <c r="UCJ1184" s="1582"/>
      <c r="UCK1184" s="1582"/>
      <c r="UCL1184" s="1582"/>
      <c r="UCM1184" s="1582"/>
      <c r="UCN1184" s="1582"/>
      <c r="UCO1184" s="1582"/>
      <c r="UCP1184" s="1582"/>
      <c r="UCQ1184" s="1582"/>
      <c r="UCR1184" s="1582"/>
      <c r="UCS1184" s="1582"/>
      <c r="UCT1184" s="1582"/>
      <c r="UCU1184" s="1582"/>
      <c r="UCV1184" s="1582"/>
      <c r="UCW1184" s="1582"/>
      <c r="UCX1184" s="1582"/>
      <c r="UCY1184" s="1582"/>
      <c r="UCZ1184" s="1582"/>
      <c r="UDA1184" s="1582"/>
      <c r="UDB1184" s="1582"/>
      <c r="UDC1184" s="1582"/>
      <c r="UDD1184" s="1582"/>
      <c r="UDE1184" s="1582"/>
      <c r="UDF1184" s="1582"/>
      <c r="UDG1184" s="1582"/>
      <c r="UDH1184" s="1582"/>
      <c r="UDI1184" s="1582"/>
      <c r="UDJ1184" s="1582"/>
      <c r="UDK1184" s="1582"/>
      <c r="UDL1184" s="1582"/>
      <c r="UDM1184" s="1582"/>
      <c r="UDN1184" s="1582"/>
      <c r="UDO1184" s="1582"/>
      <c r="UDP1184" s="1582"/>
      <c r="UDQ1184" s="1582"/>
      <c r="UDR1184" s="1582"/>
      <c r="UDS1184" s="1582"/>
      <c r="UDT1184" s="1582"/>
      <c r="UDU1184" s="1582"/>
      <c r="UDV1184" s="1582"/>
      <c r="UDW1184" s="1582"/>
      <c r="UDX1184" s="1582"/>
      <c r="UDY1184" s="1582"/>
      <c r="UDZ1184" s="1582"/>
      <c r="UEA1184" s="1582"/>
      <c r="UEB1184" s="1582"/>
      <c r="UEC1184" s="1582"/>
      <c r="UED1184" s="1582"/>
      <c r="UEE1184" s="1582"/>
      <c r="UEF1184" s="1582"/>
      <c r="UEG1184" s="1582"/>
      <c r="UEH1184" s="1582"/>
      <c r="UEI1184" s="1582"/>
      <c r="UEJ1184" s="1582"/>
      <c r="UEK1184" s="1582"/>
      <c r="UEL1184" s="1582"/>
      <c r="UEM1184" s="1582"/>
      <c r="UEN1184" s="1582"/>
      <c r="UEO1184" s="1582"/>
      <c r="UEP1184" s="1582"/>
      <c r="UEQ1184" s="1582"/>
      <c r="UER1184" s="1582"/>
      <c r="UES1184" s="1582"/>
      <c r="UET1184" s="1582"/>
      <c r="UEU1184" s="1582"/>
      <c r="UEV1184" s="1582"/>
      <c r="UEW1184" s="1582"/>
      <c r="UEX1184" s="1582"/>
      <c r="UEY1184" s="1582"/>
      <c r="UEZ1184" s="1582"/>
      <c r="UFA1184" s="1582"/>
      <c r="UFB1184" s="1582"/>
      <c r="UFC1184" s="1582"/>
      <c r="UFD1184" s="1582"/>
      <c r="UFE1184" s="1582"/>
      <c r="UFF1184" s="1582"/>
      <c r="UFG1184" s="1582"/>
      <c r="UFH1184" s="1582"/>
      <c r="UFI1184" s="1582"/>
      <c r="UFJ1184" s="1582"/>
      <c r="UFK1184" s="1582"/>
      <c r="UFL1184" s="1582"/>
      <c r="UFM1184" s="1582"/>
      <c r="UFN1184" s="1582"/>
      <c r="UFO1184" s="1582"/>
      <c r="UFP1184" s="1582"/>
      <c r="UFQ1184" s="1582"/>
      <c r="UFR1184" s="1582"/>
      <c r="UFS1184" s="1582"/>
      <c r="UFT1184" s="1582"/>
      <c r="UFU1184" s="1582"/>
      <c r="UFV1184" s="1582"/>
      <c r="UFW1184" s="1582"/>
      <c r="UFX1184" s="1582"/>
      <c r="UFY1184" s="1582"/>
      <c r="UFZ1184" s="1582"/>
      <c r="UGA1184" s="1582"/>
      <c r="UGB1184" s="1582"/>
      <c r="UGC1184" s="1582"/>
      <c r="UGD1184" s="1582"/>
      <c r="UGE1184" s="1582"/>
      <c r="UGF1184" s="1582"/>
      <c r="UGG1184" s="1582"/>
      <c r="UGH1184" s="1582"/>
      <c r="UGI1184" s="1582"/>
      <c r="UGJ1184" s="1582"/>
      <c r="UGK1184" s="1582"/>
      <c r="UGL1184" s="1582"/>
      <c r="UGM1184" s="1582"/>
      <c r="UGN1184" s="1582"/>
      <c r="UGO1184" s="1582"/>
      <c r="UGP1184" s="1582"/>
      <c r="UGQ1184" s="1582"/>
      <c r="UGR1184" s="1582"/>
      <c r="UGS1184" s="1582"/>
      <c r="UGT1184" s="1582"/>
      <c r="UGU1184" s="1582"/>
      <c r="UGV1184" s="1582"/>
      <c r="UGW1184" s="1582"/>
      <c r="UGX1184" s="1582"/>
      <c r="UGY1184" s="1582"/>
      <c r="UGZ1184" s="1582"/>
      <c r="UHA1184" s="1582"/>
      <c r="UHB1184" s="1582"/>
      <c r="UHC1184" s="1582"/>
      <c r="UHD1184" s="1582"/>
      <c r="UHE1184" s="1582"/>
      <c r="UHF1184" s="1582"/>
      <c r="UHG1184" s="1582"/>
      <c r="UHH1184" s="1582"/>
      <c r="UHI1184" s="1582"/>
      <c r="UHJ1184" s="1582"/>
      <c r="UHK1184" s="1582"/>
      <c r="UHL1184" s="1582"/>
      <c r="UHM1184" s="1582"/>
      <c r="UHN1184" s="1582"/>
      <c r="UHO1184" s="1582"/>
      <c r="UHP1184" s="1582"/>
      <c r="UHQ1184" s="1582"/>
      <c r="UHR1184" s="1582"/>
      <c r="UHS1184" s="1582"/>
      <c r="UHT1184" s="1582"/>
      <c r="UHU1184" s="1582"/>
      <c r="UHV1184" s="1582"/>
      <c r="UHW1184" s="1582"/>
      <c r="UHX1184" s="1582"/>
      <c r="UHY1184" s="1582"/>
      <c r="UHZ1184" s="1582"/>
      <c r="UIA1184" s="1582"/>
      <c r="UIB1184" s="1582"/>
      <c r="UIC1184" s="1582"/>
      <c r="UID1184" s="1582"/>
      <c r="UIE1184" s="1582"/>
      <c r="UIF1184" s="1582"/>
      <c r="UIG1184" s="1582"/>
      <c r="UIH1184" s="1582"/>
      <c r="UII1184" s="1582"/>
      <c r="UIJ1184" s="1582"/>
      <c r="UIK1184" s="1582"/>
      <c r="UIL1184" s="1582"/>
      <c r="UIM1184" s="1582"/>
      <c r="UIN1184" s="1582"/>
      <c r="UIO1184" s="1582"/>
      <c r="UIP1184" s="1582"/>
      <c r="UIQ1184" s="1582"/>
      <c r="UIR1184" s="1582"/>
      <c r="UIS1184" s="1582"/>
      <c r="UIT1184" s="1582"/>
      <c r="UIU1184" s="1582"/>
      <c r="UIV1184" s="1582"/>
      <c r="UIW1184" s="1582"/>
      <c r="UIX1184" s="1582"/>
      <c r="UIY1184" s="1582"/>
      <c r="UIZ1184" s="1582"/>
      <c r="UJA1184" s="1582"/>
      <c r="UJB1184" s="1582"/>
      <c r="UJC1184" s="1582"/>
      <c r="UJD1184" s="1582"/>
      <c r="UJE1184" s="1582"/>
      <c r="UJF1184" s="1582"/>
      <c r="UJG1184" s="1582"/>
      <c r="UJH1184" s="1582"/>
      <c r="UJI1184" s="1582"/>
      <c r="UJJ1184" s="1582"/>
      <c r="UJK1184" s="1582"/>
      <c r="UJL1184" s="1582"/>
      <c r="UJM1184" s="1582"/>
      <c r="UJN1184" s="1582"/>
      <c r="UJO1184" s="1582"/>
      <c r="UJP1184" s="1582"/>
      <c r="UJQ1184" s="1582"/>
      <c r="UJR1184" s="1582"/>
      <c r="UJS1184" s="1582"/>
      <c r="UJT1184" s="1582"/>
      <c r="UJU1184" s="1582"/>
      <c r="UJV1184" s="1582"/>
      <c r="UJW1184" s="1582"/>
      <c r="UJX1184" s="1582"/>
      <c r="UJY1184" s="1582"/>
      <c r="UJZ1184" s="1582"/>
      <c r="UKA1184" s="1582"/>
      <c r="UKB1184" s="1582"/>
      <c r="UKC1184" s="1582"/>
      <c r="UKD1184" s="1582"/>
      <c r="UKE1184" s="1582"/>
      <c r="UKF1184" s="1582"/>
      <c r="UKG1184" s="1582"/>
      <c r="UKH1184" s="1582"/>
      <c r="UKI1184" s="1582"/>
      <c r="UKJ1184" s="1582"/>
      <c r="UKK1184" s="1582"/>
      <c r="UKL1184" s="1582"/>
      <c r="UKM1184" s="1582"/>
      <c r="UKN1184" s="1582"/>
      <c r="UKO1184" s="1582"/>
      <c r="UKP1184" s="1582"/>
      <c r="UKQ1184" s="1582"/>
      <c r="UKR1184" s="1582"/>
      <c r="UKS1184" s="1582"/>
      <c r="UKT1184" s="1582"/>
      <c r="UKU1184" s="1582"/>
      <c r="UKV1184" s="1582"/>
      <c r="UKW1184" s="1582"/>
      <c r="UKX1184" s="1582"/>
      <c r="UKY1184" s="1582"/>
      <c r="UKZ1184" s="1582"/>
      <c r="ULA1184" s="1582"/>
      <c r="ULB1184" s="1582"/>
      <c r="ULC1184" s="1582"/>
      <c r="ULD1184" s="1582"/>
      <c r="ULE1184" s="1582"/>
      <c r="ULF1184" s="1582"/>
      <c r="ULG1184" s="1582"/>
      <c r="ULH1184" s="1582"/>
      <c r="ULI1184" s="1582"/>
      <c r="ULJ1184" s="1582"/>
      <c r="ULK1184" s="1582"/>
      <c r="ULL1184" s="1582"/>
      <c r="ULM1184" s="1582"/>
      <c r="ULN1184" s="1582"/>
      <c r="ULO1184" s="1582"/>
      <c r="ULP1184" s="1582"/>
      <c r="ULQ1184" s="1582"/>
      <c r="ULR1184" s="1582"/>
      <c r="ULS1184" s="1582"/>
      <c r="ULT1184" s="1582"/>
      <c r="ULU1184" s="1582"/>
      <c r="ULV1184" s="1582"/>
      <c r="ULW1184" s="1582"/>
      <c r="ULX1184" s="1582"/>
      <c r="ULY1184" s="1582"/>
      <c r="ULZ1184" s="1582"/>
      <c r="UMA1184" s="1582"/>
      <c r="UMB1184" s="1582"/>
      <c r="UMC1184" s="1582"/>
      <c r="UMD1184" s="1582"/>
      <c r="UME1184" s="1582"/>
      <c r="UMF1184" s="1582"/>
      <c r="UMG1184" s="1582"/>
      <c r="UMH1184" s="1582"/>
      <c r="UMI1184" s="1582"/>
      <c r="UMJ1184" s="1582"/>
      <c r="UMK1184" s="1582"/>
      <c r="UML1184" s="1582"/>
      <c r="UMM1184" s="1582"/>
      <c r="UMN1184" s="1582"/>
      <c r="UMO1184" s="1582"/>
      <c r="UMP1184" s="1582"/>
      <c r="UMQ1184" s="1582"/>
      <c r="UMR1184" s="1582"/>
      <c r="UMS1184" s="1582"/>
      <c r="UMT1184" s="1582"/>
      <c r="UMU1184" s="1582"/>
      <c r="UMV1184" s="1582"/>
      <c r="UMW1184" s="1582"/>
      <c r="UMX1184" s="1582"/>
      <c r="UMY1184" s="1582"/>
      <c r="UMZ1184" s="1582"/>
      <c r="UNA1184" s="1582"/>
      <c r="UNB1184" s="1582"/>
      <c r="UNC1184" s="1582"/>
      <c r="UND1184" s="1582"/>
      <c r="UNE1184" s="1582"/>
      <c r="UNF1184" s="1582"/>
      <c r="UNG1184" s="1582"/>
      <c r="UNH1184" s="1582"/>
      <c r="UNI1184" s="1582"/>
      <c r="UNJ1184" s="1582"/>
      <c r="UNK1184" s="1582"/>
      <c r="UNL1184" s="1582"/>
      <c r="UNM1184" s="1582"/>
      <c r="UNN1184" s="1582"/>
      <c r="UNO1184" s="1582"/>
      <c r="UNP1184" s="1582"/>
      <c r="UNQ1184" s="1582"/>
      <c r="UNR1184" s="1582"/>
      <c r="UNS1184" s="1582"/>
      <c r="UNT1184" s="1582"/>
      <c r="UNU1184" s="1582"/>
      <c r="UNV1184" s="1582"/>
      <c r="UNW1184" s="1582"/>
      <c r="UNX1184" s="1582"/>
      <c r="UNY1184" s="1582"/>
      <c r="UNZ1184" s="1582"/>
      <c r="UOA1184" s="1582"/>
      <c r="UOB1184" s="1582"/>
      <c r="UOC1184" s="1582"/>
      <c r="UOD1184" s="1582"/>
      <c r="UOE1184" s="1582"/>
      <c r="UOF1184" s="1582"/>
      <c r="UOG1184" s="1582"/>
      <c r="UOH1184" s="1582"/>
      <c r="UOI1184" s="1582"/>
      <c r="UOJ1184" s="1582"/>
      <c r="UOK1184" s="1582"/>
      <c r="UOL1184" s="1582"/>
      <c r="UOM1184" s="1582"/>
      <c r="UON1184" s="1582"/>
      <c r="UOO1184" s="1582"/>
      <c r="UOP1184" s="1582"/>
      <c r="UOQ1184" s="1582"/>
      <c r="UOR1184" s="1582"/>
      <c r="UOS1184" s="1582"/>
      <c r="UOT1184" s="1582"/>
      <c r="UOU1184" s="1582"/>
      <c r="UOV1184" s="1582"/>
      <c r="UOW1184" s="1582"/>
      <c r="UOX1184" s="1582"/>
      <c r="UOY1184" s="1582"/>
      <c r="UOZ1184" s="1582"/>
      <c r="UPA1184" s="1582"/>
      <c r="UPB1184" s="1582"/>
      <c r="UPC1184" s="1582"/>
      <c r="UPD1184" s="1582"/>
      <c r="UPE1184" s="1582"/>
      <c r="UPF1184" s="1582"/>
      <c r="UPG1184" s="1582"/>
      <c r="UPH1184" s="1582"/>
      <c r="UPI1184" s="1582"/>
      <c r="UPJ1184" s="1582"/>
      <c r="UPK1184" s="1582"/>
      <c r="UPL1184" s="1582"/>
      <c r="UPM1184" s="1582"/>
      <c r="UPN1184" s="1582"/>
      <c r="UPO1184" s="1582"/>
      <c r="UPP1184" s="1582"/>
      <c r="UPQ1184" s="1582"/>
      <c r="UPR1184" s="1582"/>
      <c r="UPS1184" s="1582"/>
      <c r="UPT1184" s="1582"/>
      <c r="UPU1184" s="1582"/>
      <c r="UPV1184" s="1582"/>
      <c r="UPW1184" s="1582"/>
      <c r="UPX1184" s="1582"/>
      <c r="UPY1184" s="1582"/>
      <c r="UPZ1184" s="1582"/>
      <c r="UQA1184" s="1582"/>
      <c r="UQB1184" s="1582"/>
      <c r="UQC1184" s="1582"/>
      <c r="UQD1184" s="1582"/>
      <c r="UQE1184" s="1582"/>
      <c r="UQF1184" s="1582"/>
      <c r="UQG1184" s="1582"/>
      <c r="UQH1184" s="1582"/>
      <c r="UQI1184" s="1582"/>
      <c r="UQJ1184" s="1582"/>
      <c r="UQK1184" s="1582"/>
      <c r="UQL1184" s="1582"/>
      <c r="UQM1184" s="1582"/>
      <c r="UQN1184" s="1582"/>
      <c r="UQO1184" s="1582"/>
      <c r="UQP1184" s="1582"/>
      <c r="UQQ1184" s="1582"/>
      <c r="UQR1184" s="1582"/>
      <c r="UQS1184" s="1582"/>
      <c r="UQT1184" s="1582"/>
      <c r="UQU1184" s="1582"/>
      <c r="UQV1184" s="1582"/>
      <c r="UQW1184" s="1582"/>
      <c r="UQX1184" s="1582"/>
      <c r="UQY1184" s="1582"/>
      <c r="UQZ1184" s="1582"/>
      <c r="URA1184" s="1582"/>
      <c r="URB1184" s="1582"/>
      <c r="URC1184" s="1582"/>
      <c r="URD1184" s="1582"/>
      <c r="URE1184" s="1582"/>
      <c r="URF1184" s="1582"/>
      <c r="URG1184" s="1582"/>
      <c r="URH1184" s="1582"/>
      <c r="URI1184" s="1582"/>
      <c r="URJ1184" s="1582"/>
      <c r="URK1184" s="1582"/>
      <c r="URL1184" s="1582"/>
      <c r="URM1184" s="1582"/>
      <c r="URN1184" s="1582"/>
      <c r="URO1184" s="1582"/>
      <c r="URP1184" s="1582"/>
      <c r="URQ1184" s="1582"/>
      <c r="URR1184" s="1582"/>
      <c r="URS1184" s="1582"/>
      <c r="URT1184" s="1582"/>
      <c r="URU1184" s="1582"/>
      <c r="URV1184" s="1582"/>
      <c r="URW1184" s="1582"/>
      <c r="URX1184" s="1582"/>
      <c r="URY1184" s="1582"/>
      <c r="URZ1184" s="1582"/>
      <c r="USA1184" s="1582"/>
      <c r="USB1184" s="1582"/>
      <c r="USC1184" s="1582"/>
      <c r="USD1184" s="1582"/>
      <c r="USE1184" s="1582"/>
      <c r="USF1184" s="1582"/>
      <c r="USG1184" s="1582"/>
      <c r="USH1184" s="1582"/>
      <c r="USI1184" s="1582"/>
      <c r="USJ1184" s="1582"/>
      <c r="USK1184" s="1582"/>
      <c r="USL1184" s="1582"/>
      <c r="USM1184" s="1582"/>
      <c r="USN1184" s="1582"/>
      <c r="USO1184" s="1582"/>
      <c r="USP1184" s="1582"/>
      <c r="USQ1184" s="1582"/>
      <c r="USR1184" s="1582"/>
      <c r="USS1184" s="1582"/>
      <c r="UST1184" s="1582"/>
      <c r="USU1184" s="1582"/>
      <c r="USV1184" s="1582"/>
      <c r="USW1184" s="1582"/>
      <c r="USX1184" s="1582"/>
      <c r="USY1184" s="1582"/>
      <c r="USZ1184" s="1582"/>
      <c r="UTA1184" s="1582"/>
      <c r="UTB1184" s="1582"/>
      <c r="UTC1184" s="1582"/>
      <c r="UTD1184" s="1582"/>
      <c r="UTE1184" s="1582"/>
      <c r="UTF1184" s="1582"/>
      <c r="UTG1184" s="1582"/>
      <c r="UTH1184" s="1582"/>
      <c r="UTI1184" s="1582"/>
      <c r="UTJ1184" s="1582"/>
      <c r="UTK1184" s="1582"/>
      <c r="UTL1184" s="1582"/>
      <c r="UTM1184" s="1582"/>
      <c r="UTN1184" s="1582"/>
      <c r="UTO1184" s="1582"/>
      <c r="UTP1184" s="1582"/>
      <c r="UTQ1184" s="1582"/>
      <c r="UTR1184" s="1582"/>
      <c r="UTS1184" s="1582"/>
      <c r="UTT1184" s="1582"/>
      <c r="UTU1184" s="1582"/>
      <c r="UTV1184" s="1582"/>
      <c r="UTW1184" s="1582"/>
      <c r="UTX1184" s="1582"/>
      <c r="UTY1184" s="1582"/>
      <c r="UTZ1184" s="1582"/>
      <c r="UUA1184" s="1582"/>
      <c r="UUB1184" s="1582"/>
      <c r="UUC1184" s="1582"/>
      <c r="UUD1184" s="1582"/>
      <c r="UUE1184" s="1582"/>
      <c r="UUF1184" s="1582"/>
      <c r="UUG1184" s="1582"/>
      <c r="UUH1184" s="1582"/>
      <c r="UUI1184" s="1582"/>
      <c r="UUJ1184" s="1582"/>
      <c r="UUK1184" s="1582"/>
      <c r="UUL1184" s="1582"/>
      <c r="UUM1184" s="1582"/>
      <c r="UUN1184" s="1582"/>
      <c r="UUO1184" s="1582"/>
      <c r="UUP1184" s="1582"/>
      <c r="UUQ1184" s="1582"/>
      <c r="UUR1184" s="1582"/>
      <c r="UUS1184" s="1582"/>
      <c r="UUT1184" s="1582"/>
      <c r="UUU1184" s="1582"/>
      <c r="UUV1184" s="1582"/>
      <c r="UUW1184" s="1582"/>
      <c r="UUX1184" s="1582"/>
      <c r="UUY1184" s="1582"/>
      <c r="UUZ1184" s="1582"/>
      <c r="UVA1184" s="1582"/>
      <c r="UVB1184" s="1582"/>
      <c r="UVC1184" s="1582"/>
      <c r="UVD1184" s="1582"/>
      <c r="UVE1184" s="1582"/>
      <c r="UVF1184" s="1582"/>
      <c r="UVG1184" s="1582"/>
      <c r="UVH1184" s="1582"/>
      <c r="UVI1184" s="1582"/>
      <c r="UVJ1184" s="1582"/>
      <c r="UVK1184" s="1582"/>
      <c r="UVL1184" s="1582"/>
      <c r="UVM1184" s="1582"/>
      <c r="UVN1184" s="1582"/>
      <c r="UVO1184" s="1582"/>
      <c r="UVP1184" s="1582"/>
      <c r="UVQ1184" s="1582"/>
      <c r="UVR1184" s="1582"/>
      <c r="UVS1184" s="1582"/>
      <c r="UVT1184" s="1582"/>
      <c r="UVU1184" s="1582"/>
      <c r="UVV1184" s="1582"/>
      <c r="UVW1184" s="1582"/>
      <c r="UVX1184" s="1582"/>
      <c r="UVY1184" s="1582"/>
      <c r="UVZ1184" s="1582"/>
      <c r="UWA1184" s="1582"/>
      <c r="UWB1184" s="1582"/>
      <c r="UWC1184" s="1582"/>
      <c r="UWD1184" s="1582"/>
      <c r="UWE1184" s="1582"/>
      <c r="UWF1184" s="1582"/>
      <c r="UWG1184" s="1582"/>
      <c r="UWH1184" s="1582"/>
      <c r="UWI1184" s="1582"/>
      <c r="UWJ1184" s="1582"/>
      <c r="UWK1184" s="1582"/>
      <c r="UWL1184" s="1582"/>
      <c r="UWM1184" s="1582"/>
      <c r="UWN1184" s="1582"/>
      <c r="UWO1184" s="1582"/>
      <c r="UWP1184" s="1582"/>
      <c r="UWQ1184" s="1582"/>
      <c r="UWR1184" s="1582"/>
      <c r="UWS1184" s="1582"/>
      <c r="UWT1184" s="1582"/>
      <c r="UWU1184" s="1582"/>
      <c r="UWV1184" s="1582"/>
      <c r="UWW1184" s="1582"/>
      <c r="UWX1184" s="1582"/>
      <c r="UWY1184" s="1582"/>
      <c r="UWZ1184" s="1582"/>
      <c r="UXA1184" s="1582"/>
      <c r="UXB1184" s="1582"/>
      <c r="UXC1184" s="1582"/>
      <c r="UXD1184" s="1582"/>
      <c r="UXE1184" s="1582"/>
      <c r="UXF1184" s="1582"/>
      <c r="UXG1184" s="1582"/>
      <c r="UXH1184" s="1582"/>
      <c r="UXI1184" s="1582"/>
      <c r="UXJ1184" s="1582"/>
      <c r="UXK1184" s="1582"/>
      <c r="UXL1184" s="1582"/>
      <c r="UXM1184" s="1582"/>
      <c r="UXN1184" s="1582"/>
      <c r="UXO1184" s="1582"/>
      <c r="UXP1184" s="1582"/>
      <c r="UXQ1184" s="1582"/>
      <c r="UXR1184" s="1582"/>
      <c r="UXS1184" s="1582"/>
      <c r="UXT1184" s="1582"/>
      <c r="UXU1184" s="1582"/>
      <c r="UXV1184" s="1582"/>
      <c r="UXW1184" s="1582"/>
      <c r="UXX1184" s="1582"/>
      <c r="UXY1184" s="1582"/>
      <c r="UXZ1184" s="1582"/>
      <c r="UYA1184" s="1582"/>
      <c r="UYB1184" s="1582"/>
      <c r="UYC1184" s="1582"/>
      <c r="UYD1184" s="1582"/>
      <c r="UYE1184" s="1582"/>
      <c r="UYF1184" s="1582"/>
      <c r="UYG1184" s="1582"/>
      <c r="UYH1184" s="1582"/>
      <c r="UYI1184" s="1582"/>
      <c r="UYJ1184" s="1582"/>
      <c r="UYK1184" s="1582"/>
      <c r="UYL1184" s="1582"/>
      <c r="UYM1184" s="1582"/>
      <c r="UYN1184" s="1582"/>
      <c r="UYO1184" s="1582"/>
      <c r="UYP1184" s="1582"/>
      <c r="UYQ1184" s="1582"/>
      <c r="UYR1184" s="1582"/>
      <c r="UYS1184" s="1582"/>
      <c r="UYT1184" s="1582"/>
      <c r="UYU1184" s="1582"/>
      <c r="UYV1184" s="1582"/>
      <c r="UYW1184" s="1582"/>
      <c r="UYX1184" s="1582"/>
      <c r="UYY1184" s="1582"/>
      <c r="UYZ1184" s="1582"/>
      <c r="UZA1184" s="1582"/>
      <c r="UZB1184" s="1582"/>
      <c r="UZC1184" s="1582"/>
      <c r="UZD1184" s="1582"/>
      <c r="UZE1184" s="1582"/>
      <c r="UZF1184" s="1582"/>
      <c r="UZG1184" s="1582"/>
      <c r="UZH1184" s="1582"/>
      <c r="UZI1184" s="1582"/>
      <c r="UZJ1184" s="1582"/>
      <c r="UZK1184" s="1582"/>
      <c r="UZL1184" s="1582"/>
      <c r="UZM1184" s="1582"/>
      <c r="UZN1184" s="1582"/>
      <c r="UZO1184" s="1582"/>
      <c r="UZP1184" s="1582"/>
      <c r="UZQ1184" s="1582"/>
      <c r="UZR1184" s="1582"/>
      <c r="UZS1184" s="1582"/>
      <c r="UZT1184" s="1582"/>
      <c r="UZU1184" s="1582"/>
      <c r="UZV1184" s="1582"/>
      <c r="UZW1184" s="1582"/>
      <c r="UZX1184" s="1582"/>
      <c r="UZY1184" s="1582"/>
      <c r="UZZ1184" s="1582"/>
      <c r="VAA1184" s="1582"/>
      <c r="VAB1184" s="1582"/>
      <c r="VAC1184" s="1582"/>
      <c r="VAD1184" s="1582"/>
      <c r="VAE1184" s="1582"/>
      <c r="VAF1184" s="1582"/>
      <c r="VAG1184" s="1582"/>
      <c r="VAH1184" s="1582"/>
      <c r="VAI1184" s="1582"/>
      <c r="VAJ1184" s="1582"/>
      <c r="VAK1184" s="1582"/>
      <c r="VAL1184" s="1582"/>
      <c r="VAM1184" s="1582"/>
      <c r="VAN1184" s="1582"/>
      <c r="VAO1184" s="1582"/>
      <c r="VAP1184" s="1582"/>
      <c r="VAQ1184" s="1582"/>
      <c r="VAR1184" s="1582"/>
      <c r="VAS1184" s="1582"/>
      <c r="VAT1184" s="1582"/>
      <c r="VAU1184" s="1582"/>
      <c r="VAV1184" s="1582"/>
      <c r="VAW1184" s="1582"/>
      <c r="VAX1184" s="1582"/>
      <c r="VAY1184" s="1582"/>
      <c r="VAZ1184" s="1582"/>
      <c r="VBA1184" s="1582"/>
      <c r="VBB1184" s="1582"/>
      <c r="VBC1184" s="1582"/>
      <c r="VBD1184" s="1582"/>
      <c r="VBE1184" s="1582"/>
      <c r="VBF1184" s="1582"/>
      <c r="VBG1184" s="1582"/>
      <c r="VBH1184" s="1582"/>
      <c r="VBI1184" s="1582"/>
      <c r="VBJ1184" s="1582"/>
      <c r="VBK1184" s="1582"/>
      <c r="VBL1184" s="1582"/>
      <c r="VBM1184" s="1582"/>
      <c r="VBN1184" s="1582"/>
      <c r="VBO1184" s="1582"/>
      <c r="VBP1184" s="1582"/>
      <c r="VBQ1184" s="1582"/>
      <c r="VBR1184" s="1582"/>
      <c r="VBS1184" s="1582"/>
      <c r="VBT1184" s="1582"/>
      <c r="VBU1184" s="1582"/>
      <c r="VBV1184" s="1582"/>
      <c r="VBW1184" s="1582"/>
      <c r="VBX1184" s="1582"/>
      <c r="VBY1184" s="1582"/>
      <c r="VBZ1184" s="1582"/>
      <c r="VCA1184" s="1582"/>
      <c r="VCB1184" s="1582"/>
      <c r="VCC1184" s="1582"/>
      <c r="VCD1184" s="1582"/>
      <c r="VCE1184" s="1582"/>
      <c r="VCF1184" s="1582"/>
      <c r="VCG1184" s="1582"/>
      <c r="VCH1184" s="1582"/>
      <c r="VCI1184" s="1582"/>
      <c r="VCJ1184" s="1582"/>
      <c r="VCK1184" s="1582"/>
      <c r="VCL1184" s="1582"/>
      <c r="VCM1184" s="1582"/>
      <c r="VCN1184" s="1582"/>
      <c r="VCO1184" s="1582"/>
      <c r="VCP1184" s="1582"/>
      <c r="VCQ1184" s="1582"/>
      <c r="VCR1184" s="1582"/>
      <c r="VCS1184" s="1582"/>
      <c r="VCT1184" s="1582"/>
      <c r="VCU1184" s="1582"/>
      <c r="VCV1184" s="1582"/>
      <c r="VCW1184" s="1582"/>
      <c r="VCX1184" s="1582"/>
      <c r="VCY1184" s="1582"/>
      <c r="VCZ1184" s="1582"/>
      <c r="VDA1184" s="1582"/>
      <c r="VDB1184" s="1582"/>
      <c r="VDC1184" s="1582"/>
      <c r="VDD1184" s="1582"/>
      <c r="VDE1184" s="1582"/>
      <c r="VDF1184" s="1582"/>
      <c r="VDG1184" s="1582"/>
      <c r="VDH1184" s="1582"/>
      <c r="VDI1184" s="1582"/>
      <c r="VDJ1184" s="1582"/>
      <c r="VDK1184" s="1582"/>
      <c r="VDL1184" s="1582"/>
      <c r="VDM1184" s="1582"/>
      <c r="VDN1184" s="1582"/>
      <c r="VDO1184" s="1582"/>
      <c r="VDP1184" s="1582"/>
      <c r="VDQ1184" s="1582"/>
      <c r="VDR1184" s="1582"/>
      <c r="VDS1184" s="1582"/>
      <c r="VDT1184" s="1582"/>
      <c r="VDU1184" s="1582"/>
      <c r="VDV1184" s="1582"/>
      <c r="VDW1184" s="1582"/>
      <c r="VDX1184" s="1582"/>
      <c r="VDY1184" s="1582"/>
      <c r="VDZ1184" s="1582"/>
      <c r="VEA1184" s="1582"/>
      <c r="VEB1184" s="1582"/>
      <c r="VEC1184" s="1582"/>
      <c r="VED1184" s="1582"/>
      <c r="VEE1184" s="1582"/>
      <c r="VEF1184" s="1582"/>
      <c r="VEG1184" s="1582"/>
      <c r="VEH1184" s="1582"/>
      <c r="VEI1184" s="1582"/>
      <c r="VEJ1184" s="1582"/>
      <c r="VEK1184" s="1582"/>
      <c r="VEL1184" s="1582"/>
      <c r="VEM1184" s="1582"/>
      <c r="VEN1184" s="1582"/>
      <c r="VEO1184" s="1582"/>
      <c r="VEP1184" s="1582"/>
      <c r="VEQ1184" s="1582"/>
      <c r="VER1184" s="1582"/>
      <c r="VES1184" s="1582"/>
      <c r="VET1184" s="1582"/>
      <c r="VEU1184" s="1582"/>
      <c r="VEV1184" s="1582"/>
      <c r="VEW1184" s="1582"/>
      <c r="VEX1184" s="1582"/>
      <c r="VEY1184" s="1582"/>
      <c r="VEZ1184" s="1582"/>
      <c r="VFA1184" s="1582"/>
      <c r="VFB1184" s="1582"/>
      <c r="VFC1184" s="1582"/>
      <c r="VFD1184" s="1582"/>
      <c r="VFE1184" s="1582"/>
      <c r="VFF1184" s="1582"/>
      <c r="VFG1184" s="1582"/>
      <c r="VFH1184" s="1582"/>
      <c r="VFI1184" s="1582"/>
      <c r="VFJ1184" s="1582"/>
      <c r="VFK1184" s="1582"/>
      <c r="VFL1184" s="1582"/>
      <c r="VFM1184" s="1582"/>
      <c r="VFN1184" s="1582"/>
      <c r="VFO1184" s="1582"/>
      <c r="VFP1184" s="1582"/>
      <c r="VFQ1184" s="1582"/>
      <c r="VFR1184" s="1582"/>
      <c r="VFS1184" s="1582"/>
      <c r="VFT1184" s="1582"/>
      <c r="VFU1184" s="1582"/>
      <c r="VFV1184" s="1582"/>
      <c r="VFW1184" s="1582"/>
      <c r="VFX1184" s="1582"/>
      <c r="VFY1184" s="1582"/>
      <c r="VFZ1184" s="1582"/>
      <c r="VGA1184" s="1582"/>
      <c r="VGB1184" s="1582"/>
      <c r="VGC1184" s="1582"/>
      <c r="VGD1184" s="1582"/>
      <c r="VGE1184" s="1582"/>
      <c r="VGF1184" s="1582"/>
      <c r="VGG1184" s="1582"/>
      <c r="VGH1184" s="1582"/>
      <c r="VGI1184" s="1582"/>
      <c r="VGJ1184" s="1582"/>
      <c r="VGK1184" s="1582"/>
      <c r="VGL1184" s="1582"/>
      <c r="VGM1184" s="1582"/>
      <c r="VGN1184" s="1582"/>
      <c r="VGO1184" s="1582"/>
      <c r="VGP1184" s="1582"/>
      <c r="VGQ1184" s="1582"/>
      <c r="VGR1184" s="1582"/>
      <c r="VGS1184" s="1582"/>
      <c r="VGT1184" s="1582"/>
      <c r="VGU1184" s="1582"/>
      <c r="VGV1184" s="1582"/>
      <c r="VGW1184" s="1582"/>
      <c r="VGX1184" s="1582"/>
      <c r="VGY1184" s="1582"/>
      <c r="VGZ1184" s="1582"/>
      <c r="VHA1184" s="1582"/>
      <c r="VHB1184" s="1582"/>
      <c r="VHC1184" s="1582"/>
      <c r="VHD1184" s="1582"/>
      <c r="VHE1184" s="1582"/>
      <c r="VHF1184" s="1582"/>
      <c r="VHG1184" s="1582"/>
      <c r="VHH1184" s="1582"/>
      <c r="VHI1184" s="1582"/>
      <c r="VHJ1184" s="1582"/>
      <c r="VHK1184" s="1582"/>
      <c r="VHL1184" s="1582"/>
      <c r="VHM1184" s="1582"/>
      <c r="VHN1184" s="1582"/>
      <c r="VHO1184" s="1582"/>
      <c r="VHP1184" s="1582"/>
      <c r="VHQ1184" s="1582"/>
      <c r="VHR1184" s="1582"/>
      <c r="VHS1184" s="1582"/>
      <c r="VHT1184" s="1582"/>
      <c r="VHU1184" s="1582"/>
      <c r="VHV1184" s="1582"/>
      <c r="VHW1184" s="1582"/>
      <c r="VHX1184" s="1582"/>
      <c r="VHY1184" s="1582"/>
      <c r="VHZ1184" s="1582"/>
      <c r="VIA1184" s="1582"/>
      <c r="VIB1184" s="1582"/>
      <c r="VIC1184" s="1582"/>
      <c r="VID1184" s="1582"/>
      <c r="VIE1184" s="1582"/>
      <c r="VIF1184" s="1582"/>
      <c r="VIG1184" s="1582"/>
      <c r="VIH1184" s="1582"/>
      <c r="VII1184" s="1582"/>
      <c r="VIJ1184" s="1582"/>
      <c r="VIK1184" s="1582"/>
      <c r="VIL1184" s="1582"/>
      <c r="VIM1184" s="1582"/>
      <c r="VIN1184" s="1582"/>
      <c r="VIO1184" s="1582"/>
      <c r="VIP1184" s="1582"/>
      <c r="VIQ1184" s="1582"/>
      <c r="VIR1184" s="1582"/>
      <c r="VIS1184" s="1582"/>
      <c r="VIT1184" s="1582"/>
      <c r="VIU1184" s="1582"/>
      <c r="VIV1184" s="1582"/>
      <c r="VIW1184" s="1582"/>
      <c r="VIX1184" s="1582"/>
      <c r="VIY1184" s="1582"/>
      <c r="VIZ1184" s="1582"/>
      <c r="VJA1184" s="1582"/>
      <c r="VJB1184" s="1582"/>
      <c r="VJC1184" s="1582"/>
      <c r="VJD1184" s="1582"/>
      <c r="VJE1184" s="1582"/>
      <c r="VJF1184" s="1582"/>
      <c r="VJG1184" s="1582"/>
      <c r="VJH1184" s="1582"/>
      <c r="VJI1184" s="1582"/>
      <c r="VJJ1184" s="1582"/>
      <c r="VJK1184" s="1582"/>
      <c r="VJL1184" s="1582"/>
      <c r="VJM1184" s="1582"/>
      <c r="VJN1184" s="1582"/>
      <c r="VJO1184" s="1582"/>
      <c r="VJP1184" s="1582"/>
      <c r="VJQ1184" s="1582"/>
      <c r="VJR1184" s="1582"/>
      <c r="VJS1184" s="1582"/>
      <c r="VJT1184" s="1582"/>
      <c r="VJU1184" s="1582"/>
      <c r="VJV1184" s="1582"/>
      <c r="VJW1184" s="1582"/>
      <c r="VJX1184" s="1582"/>
      <c r="VJY1184" s="1582"/>
      <c r="VJZ1184" s="1582"/>
      <c r="VKA1184" s="1582"/>
      <c r="VKB1184" s="1582"/>
      <c r="VKC1184" s="1582"/>
      <c r="VKD1184" s="1582"/>
      <c r="VKE1184" s="1582"/>
      <c r="VKF1184" s="1582"/>
      <c r="VKG1184" s="1582"/>
      <c r="VKH1184" s="1582"/>
      <c r="VKI1184" s="1582"/>
      <c r="VKJ1184" s="1582"/>
      <c r="VKK1184" s="1582"/>
      <c r="VKL1184" s="1582"/>
      <c r="VKM1184" s="1582"/>
      <c r="VKN1184" s="1582"/>
      <c r="VKO1184" s="1582"/>
      <c r="VKP1184" s="1582"/>
      <c r="VKQ1184" s="1582"/>
      <c r="VKR1184" s="1582"/>
      <c r="VKS1184" s="1582"/>
      <c r="VKT1184" s="1582"/>
      <c r="VKU1184" s="1582"/>
      <c r="VKV1184" s="1582"/>
      <c r="VKW1184" s="1582"/>
      <c r="VKX1184" s="1582"/>
      <c r="VKY1184" s="1582"/>
      <c r="VKZ1184" s="1582"/>
      <c r="VLA1184" s="1582"/>
      <c r="VLB1184" s="1582"/>
      <c r="VLC1184" s="1582"/>
      <c r="VLD1184" s="1582"/>
      <c r="VLE1184" s="1582"/>
      <c r="VLF1184" s="1582"/>
      <c r="VLG1184" s="1582"/>
      <c r="VLH1184" s="1582"/>
      <c r="VLI1184" s="1582"/>
      <c r="VLJ1184" s="1582"/>
      <c r="VLK1184" s="1582"/>
      <c r="VLL1184" s="1582"/>
      <c r="VLM1184" s="1582"/>
      <c r="VLN1184" s="1582"/>
      <c r="VLO1184" s="1582"/>
      <c r="VLP1184" s="1582"/>
      <c r="VLQ1184" s="1582"/>
      <c r="VLR1184" s="1582"/>
      <c r="VLS1184" s="1582"/>
      <c r="VLT1184" s="1582"/>
      <c r="VLU1184" s="1582"/>
      <c r="VLV1184" s="1582"/>
      <c r="VLW1184" s="1582"/>
      <c r="VLX1184" s="1582"/>
      <c r="VLY1184" s="1582"/>
      <c r="VLZ1184" s="1582"/>
      <c r="VMA1184" s="1582"/>
      <c r="VMB1184" s="1582"/>
      <c r="VMC1184" s="1582"/>
      <c r="VMD1184" s="1582"/>
      <c r="VME1184" s="1582"/>
      <c r="VMF1184" s="1582"/>
      <c r="VMG1184" s="1582"/>
      <c r="VMH1184" s="1582"/>
      <c r="VMI1184" s="1582"/>
      <c r="VMJ1184" s="1582"/>
      <c r="VMK1184" s="1582"/>
      <c r="VML1184" s="1582"/>
      <c r="VMM1184" s="1582"/>
      <c r="VMN1184" s="1582"/>
      <c r="VMO1184" s="1582"/>
      <c r="VMP1184" s="1582"/>
      <c r="VMQ1184" s="1582"/>
      <c r="VMR1184" s="1582"/>
      <c r="VMS1184" s="1582"/>
      <c r="VMT1184" s="1582"/>
      <c r="VMU1184" s="1582"/>
      <c r="VMV1184" s="1582"/>
      <c r="VMW1184" s="1582"/>
      <c r="VMX1184" s="1582"/>
      <c r="VMY1184" s="1582"/>
      <c r="VMZ1184" s="1582"/>
      <c r="VNA1184" s="1582"/>
      <c r="VNB1184" s="1582"/>
      <c r="VNC1184" s="1582"/>
      <c r="VND1184" s="1582"/>
      <c r="VNE1184" s="1582"/>
      <c r="VNF1184" s="1582"/>
      <c r="VNG1184" s="1582"/>
      <c r="VNH1184" s="1582"/>
      <c r="VNI1184" s="1582"/>
      <c r="VNJ1184" s="1582"/>
      <c r="VNK1184" s="1582"/>
      <c r="VNL1184" s="1582"/>
      <c r="VNM1184" s="1582"/>
      <c r="VNN1184" s="1582"/>
      <c r="VNO1184" s="1582"/>
      <c r="VNP1184" s="1582"/>
      <c r="VNQ1184" s="1582"/>
      <c r="VNR1184" s="1582"/>
      <c r="VNS1184" s="1582"/>
      <c r="VNT1184" s="1582"/>
      <c r="VNU1184" s="1582"/>
      <c r="VNV1184" s="1582"/>
      <c r="VNW1184" s="1582"/>
      <c r="VNX1184" s="1582"/>
      <c r="VNY1184" s="1582"/>
      <c r="VNZ1184" s="1582"/>
      <c r="VOA1184" s="1582"/>
      <c r="VOB1184" s="1582"/>
      <c r="VOC1184" s="1582"/>
      <c r="VOD1184" s="1582"/>
      <c r="VOE1184" s="1582"/>
      <c r="VOF1184" s="1582"/>
      <c r="VOG1184" s="1582"/>
      <c r="VOH1184" s="1582"/>
      <c r="VOI1184" s="1582"/>
      <c r="VOJ1184" s="1582"/>
      <c r="VOK1184" s="1582"/>
      <c r="VOL1184" s="1582"/>
      <c r="VOM1184" s="1582"/>
      <c r="VON1184" s="1582"/>
      <c r="VOO1184" s="1582"/>
      <c r="VOP1184" s="1582"/>
      <c r="VOQ1184" s="1582"/>
      <c r="VOR1184" s="1582"/>
      <c r="VOS1184" s="1582"/>
      <c r="VOT1184" s="1582"/>
      <c r="VOU1184" s="1582"/>
      <c r="VOV1184" s="1582"/>
      <c r="VOW1184" s="1582"/>
      <c r="VOX1184" s="1582"/>
      <c r="VOY1184" s="1582"/>
      <c r="VOZ1184" s="1582"/>
      <c r="VPA1184" s="1582"/>
      <c r="VPB1184" s="1582"/>
      <c r="VPC1184" s="1582"/>
      <c r="VPD1184" s="1582"/>
      <c r="VPE1184" s="1582"/>
      <c r="VPF1184" s="1582"/>
      <c r="VPG1184" s="1582"/>
      <c r="VPH1184" s="1582"/>
      <c r="VPI1184" s="1582"/>
      <c r="VPJ1184" s="1582"/>
      <c r="VPK1184" s="1582"/>
      <c r="VPL1184" s="1582"/>
      <c r="VPM1184" s="1582"/>
      <c r="VPN1184" s="1582"/>
      <c r="VPO1184" s="1582"/>
      <c r="VPP1184" s="1582"/>
      <c r="VPQ1184" s="1582"/>
      <c r="VPR1184" s="1582"/>
      <c r="VPS1184" s="1582"/>
      <c r="VPT1184" s="1582"/>
      <c r="VPU1184" s="1582"/>
      <c r="VPV1184" s="1582"/>
      <c r="VPW1184" s="1582"/>
      <c r="VPX1184" s="1582"/>
      <c r="VPY1184" s="1582"/>
      <c r="VPZ1184" s="1582"/>
      <c r="VQA1184" s="1582"/>
      <c r="VQB1184" s="1582"/>
      <c r="VQC1184" s="1582"/>
      <c r="VQD1184" s="1582"/>
      <c r="VQE1184" s="1582"/>
      <c r="VQF1184" s="1582"/>
      <c r="VQG1184" s="1582"/>
      <c r="VQH1184" s="1582"/>
      <c r="VQI1184" s="1582"/>
      <c r="VQJ1184" s="1582"/>
      <c r="VQK1184" s="1582"/>
      <c r="VQL1184" s="1582"/>
      <c r="VQM1184" s="1582"/>
      <c r="VQN1184" s="1582"/>
      <c r="VQO1184" s="1582"/>
      <c r="VQP1184" s="1582"/>
      <c r="VQQ1184" s="1582"/>
      <c r="VQR1184" s="1582"/>
      <c r="VQS1184" s="1582"/>
      <c r="VQT1184" s="1582"/>
      <c r="VQU1184" s="1582"/>
      <c r="VQV1184" s="1582"/>
      <c r="VQW1184" s="1582"/>
      <c r="VQX1184" s="1582"/>
      <c r="VQY1184" s="1582"/>
      <c r="VQZ1184" s="1582"/>
      <c r="VRA1184" s="1582"/>
      <c r="VRB1184" s="1582"/>
      <c r="VRC1184" s="1582"/>
      <c r="VRD1184" s="1582"/>
      <c r="VRE1184" s="1582"/>
      <c r="VRF1184" s="1582"/>
      <c r="VRG1184" s="1582"/>
      <c r="VRH1184" s="1582"/>
      <c r="VRI1184" s="1582"/>
      <c r="VRJ1184" s="1582"/>
      <c r="VRK1184" s="1582"/>
      <c r="VRL1184" s="1582"/>
      <c r="VRM1184" s="1582"/>
      <c r="VRN1184" s="1582"/>
      <c r="VRO1184" s="1582"/>
      <c r="VRP1184" s="1582"/>
      <c r="VRQ1184" s="1582"/>
      <c r="VRR1184" s="1582"/>
      <c r="VRS1184" s="1582"/>
      <c r="VRT1184" s="1582"/>
      <c r="VRU1184" s="1582"/>
      <c r="VRV1184" s="1582"/>
      <c r="VRW1184" s="1582"/>
      <c r="VRX1184" s="1582"/>
      <c r="VRY1184" s="1582"/>
      <c r="VRZ1184" s="1582"/>
      <c r="VSA1184" s="1582"/>
      <c r="VSB1184" s="1582"/>
      <c r="VSC1184" s="1582"/>
      <c r="VSD1184" s="1582"/>
      <c r="VSE1184" s="1582"/>
      <c r="VSF1184" s="1582"/>
      <c r="VSG1184" s="1582"/>
      <c r="VSH1184" s="1582"/>
      <c r="VSI1184" s="1582"/>
      <c r="VSJ1184" s="1582"/>
      <c r="VSK1184" s="1582"/>
      <c r="VSL1184" s="1582"/>
      <c r="VSM1184" s="1582"/>
      <c r="VSN1184" s="1582"/>
      <c r="VSO1184" s="1582"/>
      <c r="VSP1184" s="1582"/>
      <c r="VSQ1184" s="1582"/>
      <c r="VSR1184" s="1582"/>
      <c r="VSS1184" s="1582"/>
      <c r="VST1184" s="1582"/>
      <c r="VSU1184" s="1582"/>
      <c r="VSV1184" s="1582"/>
      <c r="VSW1184" s="1582"/>
      <c r="VSX1184" s="1582"/>
      <c r="VSY1184" s="1582"/>
      <c r="VSZ1184" s="1582"/>
      <c r="VTA1184" s="1582"/>
      <c r="VTB1184" s="1582"/>
      <c r="VTC1184" s="1582"/>
      <c r="VTD1184" s="1582"/>
      <c r="VTE1184" s="1582"/>
      <c r="VTF1184" s="1582"/>
      <c r="VTG1184" s="1582"/>
      <c r="VTH1184" s="1582"/>
      <c r="VTI1184" s="1582"/>
      <c r="VTJ1184" s="1582"/>
      <c r="VTK1184" s="1582"/>
      <c r="VTL1184" s="1582"/>
      <c r="VTM1184" s="1582"/>
      <c r="VTN1184" s="1582"/>
      <c r="VTO1184" s="1582"/>
      <c r="VTP1184" s="1582"/>
      <c r="VTQ1184" s="1582"/>
      <c r="VTR1184" s="1582"/>
      <c r="VTS1184" s="1582"/>
      <c r="VTT1184" s="1582"/>
      <c r="VTU1184" s="1582"/>
      <c r="VTV1184" s="1582"/>
      <c r="VTW1184" s="1582"/>
      <c r="VTX1184" s="1582"/>
      <c r="VTY1184" s="1582"/>
      <c r="VTZ1184" s="1582"/>
      <c r="VUA1184" s="1582"/>
      <c r="VUB1184" s="1582"/>
      <c r="VUC1184" s="1582"/>
      <c r="VUD1184" s="1582"/>
      <c r="VUE1184" s="1582"/>
      <c r="VUF1184" s="1582"/>
      <c r="VUG1184" s="1582"/>
      <c r="VUH1184" s="1582"/>
      <c r="VUI1184" s="1582"/>
      <c r="VUJ1184" s="1582"/>
      <c r="VUK1184" s="1582"/>
      <c r="VUL1184" s="1582"/>
      <c r="VUM1184" s="1582"/>
      <c r="VUN1184" s="1582"/>
      <c r="VUO1184" s="1582"/>
      <c r="VUP1184" s="1582"/>
      <c r="VUQ1184" s="1582"/>
      <c r="VUR1184" s="1582"/>
      <c r="VUS1184" s="1582"/>
      <c r="VUT1184" s="1582"/>
      <c r="VUU1184" s="1582"/>
      <c r="VUV1184" s="1582"/>
      <c r="VUW1184" s="1582"/>
      <c r="VUX1184" s="1582"/>
      <c r="VUY1184" s="1582"/>
      <c r="VUZ1184" s="1582"/>
      <c r="VVA1184" s="1582"/>
      <c r="VVB1184" s="1582"/>
      <c r="VVC1184" s="1582"/>
      <c r="VVD1184" s="1582"/>
      <c r="VVE1184" s="1582"/>
      <c r="VVF1184" s="1582"/>
      <c r="VVG1184" s="1582"/>
      <c r="VVH1184" s="1582"/>
      <c r="VVI1184" s="1582"/>
      <c r="VVJ1184" s="1582"/>
      <c r="VVK1184" s="1582"/>
      <c r="VVL1184" s="1582"/>
      <c r="VVM1184" s="1582"/>
      <c r="VVN1184" s="1582"/>
      <c r="VVO1184" s="1582"/>
      <c r="VVP1184" s="1582"/>
      <c r="VVQ1184" s="1582"/>
      <c r="VVR1184" s="1582"/>
      <c r="VVS1184" s="1582"/>
      <c r="VVT1184" s="1582"/>
      <c r="VVU1184" s="1582"/>
      <c r="VVV1184" s="1582"/>
      <c r="VVW1184" s="1582"/>
      <c r="VVX1184" s="1582"/>
      <c r="VVY1184" s="1582"/>
      <c r="VVZ1184" s="1582"/>
      <c r="VWA1184" s="1582"/>
      <c r="VWB1184" s="1582"/>
      <c r="VWC1184" s="1582"/>
      <c r="VWD1184" s="1582"/>
      <c r="VWE1184" s="1582"/>
      <c r="VWF1184" s="1582"/>
      <c r="VWG1184" s="1582"/>
      <c r="VWH1184" s="1582"/>
      <c r="VWI1184" s="1582"/>
      <c r="VWJ1184" s="1582"/>
      <c r="VWK1184" s="1582"/>
      <c r="VWL1184" s="1582"/>
      <c r="VWM1184" s="1582"/>
      <c r="VWN1184" s="1582"/>
      <c r="VWO1184" s="1582"/>
      <c r="VWP1184" s="1582"/>
      <c r="VWQ1184" s="1582"/>
      <c r="VWR1184" s="1582"/>
      <c r="VWS1184" s="1582"/>
      <c r="VWT1184" s="1582"/>
      <c r="VWU1184" s="1582"/>
      <c r="VWV1184" s="1582"/>
      <c r="VWW1184" s="1582"/>
      <c r="VWX1184" s="1582"/>
      <c r="VWY1184" s="1582"/>
      <c r="VWZ1184" s="1582"/>
      <c r="VXA1184" s="1582"/>
      <c r="VXB1184" s="1582"/>
      <c r="VXC1184" s="1582"/>
      <c r="VXD1184" s="1582"/>
      <c r="VXE1184" s="1582"/>
      <c r="VXF1184" s="1582"/>
      <c r="VXG1184" s="1582"/>
      <c r="VXH1184" s="1582"/>
      <c r="VXI1184" s="1582"/>
      <c r="VXJ1184" s="1582"/>
      <c r="VXK1184" s="1582"/>
      <c r="VXL1184" s="1582"/>
      <c r="VXM1184" s="1582"/>
      <c r="VXN1184" s="1582"/>
      <c r="VXO1184" s="1582"/>
      <c r="VXP1184" s="1582"/>
      <c r="VXQ1184" s="1582"/>
      <c r="VXR1184" s="1582"/>
      <c r="VXS1184" s="1582"/>
      <c r="VXT1184" s="1582"/>
      <c r="VXU1184" s="1582"/>
      <c r="VXV1184" s="1582"/>
      <c r="VXW1184" s="1582"/>
      <c r="VXX1184" s="1582"/>
      <c r="VXY1184" s="1582"/>
      <c r="VXZ1184" s="1582"/>
      <c r="VYA1184" s="1582"/>
      <c r="VYB1184" s="1582"/>
      <c r="VYC1184" s="1582"/>
      <c r="VYD1184" s="1582"/>
      <c r="VYE1184" s="1582"/>
      <c r="VYF1184" s="1582"/>
      <c r="VYG1184" s="1582"/>
      <c r="VYH1184" s="1582"/>
      <c r="VYI1184" s="1582"/>
      <c r="VYJ1184" s="1582"/>
      <c r="VYK1184" s="1582"/>
      <c r="VYL1184" s="1582"/>
      <c r="VYM1184" s="1582"/>
      <c r="VYN1184" s="1582"/>
      <c r="VYO1184" s="1582"/>
      <c r="VYP1184" s="1582"/>
      <c r="VYQ1184" s="1582"/>
      <c r="VYR1184" s="1582"/>
      <c r="VYS1184" s="1582"/>
      <c r="VYT1184" s="1582"/>
      <c r="VYU1184" s="1582"/>
      <c r="VYV1184" s="1582"/>
      <c r="VYW1184" s="1582"/>
      <c r="VYX1184" s="1582"/>
      <c r="VYY1184" s="1582"/>
      <c r="VYZ1184" s="1582"/>
      <c r="VZA1184" s="1582"/>
      <c r="VZB1184" s="1582"/>
      <c r="VZC1184" s="1582"/>
      <c r="VZD1184" s="1582"/>
      <c r="VZE1184" s="1582"/>
      <c r="VZF1184" s="1582"/>
      <c r="VZG1184" s="1582"/>
      <c r="VZH1184" s="1582"/>
      <c r="VZI1184" s="1582"/>
      <c r="VZJ1184" s="1582"/>
      <c r="VZK1184" s="1582"/>
      <c r="VZL1184" s="1582"/>
      <c r="VZM1184" s="1582"/>
      <c r="VZN1184" s="1582"/>
      <c r="VZO1184" s="1582"/>
      <c r="VZP1184" s="1582"/>
      <c r="VZQ1184" s="1582"/>
      <c r="VZR1184" s="1582"/>
      <c r="VZS1184" s="1582"/>
      <c r="VZT1184" s="1582"/>
      <c r="VZU1184" s="1582"/>
      <c r="VZV1184" s="1582"/>
      <c r="VZW1184" s="1582"/>
      <c r="VZX1184" s="1582"/>
      <c r="VZY1184" s="1582"/>
      <c r="VZZ1184" s="1582"/>
      <c r="WAA1184" s="1582"/>
      <c r="WAB1184" s="1582"/>
      <c r="WAC1184" s="1582"/>
      <c r="WAD1184" s="1582"/>
      <c r="WAE1184" s="1582"/>
      <c r="WAF1184" s="1582"/>
      <c r="WAG1184" s="1582"/>
      <c r="WAH1184" s="1582"/>
      <c r="WAI1184" s="1582"/>
      <c r="WAJ1184" s="1582"/>
      <c r="WAK1184" s="1582"/>
      <c r="WAL1184" s="1582"/>
      <c r="WAM1184" s="1582"/>
      <c r="WAN1184" s="1582"/>
      <c r="WAO1184" s="1582"/>
      <c r="WAP1184" s="1582"/>
      <c r="WAQ1184" s="1582"/>
      <c r="WAR1184" s="1582"/>
      <c r="WAS1184" s="1582"/>
      <c r="WAT1184" s="1582"/>
      <c r="WAU1184" s="1582"/>
      <c r="WAV1184" s="1582"/>
      <c r="WAW1184" s="1582"/>
      <c r="WAX1184" s="1582"/>
      <c r="WAY1184" s="1582"/>
      <c r="WAZ1184" s="1582"/>
      <c r="WBA1184" s="1582"/>
      <c r="WBB1184" s="1582"/>
      <c r="WBC1184" s="1582"/>
      <c r="WBD1184" s="1582"/>
      <c r="WBE1184" s="1582"/>
      <c r="WBF1184" s="1582"/>
      <c r="WBG1184" s="1582"/>
      <c r="WBH1184" s="1582"/>
      <c r="WBI1184" s="1582"/>
      <c r="WBJ1184" s="1582"/>
      <c r="WBK1184" s="1582"/>
      <c r="WBL1184" s="1582"/>
      <c r="WBM1184" s="1582"/>
      <c r="WBN1184" s="1582"/>
      <c r="WBO1184" s="1582"/>
      <c r="WBP1184" s="1582"/>
      <c r="WBQ1184" s="1582"/>
      <c r="WBR1184" s="1582"/>
      <c r="WBS1184" s="1582"/>
      <c r="WBT1184" s="1582"/>
      <c r="WBU1184" s="1582"/>
      <c r="WBV1184" s="1582"/>
      <c r="WBW1184" s="1582"/>
      <c r="WBX1184" s="1582"/>
      <c r="WBY1184" s="1582"/>
      <c r="WBZ1184" s="1582"/>
      <c r="WCA1184" s="1582"/>
      <c r="WCB1184" s="1582"/>
      <c r="WCC1184" s="1582"/>
      <c r="WCD1184" s="1582"/>
      <c r="WCE1184" s="1582"/>
      <c r="WCF1184" s="1582"/>
      <c r="WCG1184" s="1582"/>
      <c r="WCH1184" s="1582"/>
      <c r="WCI1184" s="1582"/>
      <c r="WCJ1184" s="1582"/>
      <c r="WCK1184" s="1582"/>
      <c r="WCL1184" s="1582"/>
      <c r="WCM1184" s="1582"/>
      <c r="WCN1184" s="1582"/>
      <c r="WCO1184" s="1582"/>
      <c r="WCP1184" s="1582"/>
      <c r="WCQ1184" s="1582"/>
      <c r="WCR1184" s="1582"/>
      <c r="WCS1184" s="1582"/>
      <c r="WCT1184" s="1582"/>
      <c r="WCU1184" s="1582"/>
      <c r="WCV1184" s="1582"/>
      <c r="WCW1184" s="1582"/>
      <c r="WCX1184" s="1582"/>
      <c r="WCY1184" s="1582"/>
      <c r="WCZ1184" s="1582"/>
      <c r="WDA1184" s="1582"/>
      <c r="WDB1184" s="1582"/>
      <c r="WDC1184" s="1582"/>
      <c r="WDD1184" s="1582"/>
      <c r="WDE1184" s="1582"/>
      <c r="WDF1184" s="1582"/>
      <c r="WDG1184" s="1582"/>
      <c r="WDH1184" s="1582"/>
      <c r="WDI1184" s="1582"/>
      <c r="WDJ1184" s="1582"/>
      <c r="WDK1184" s="1582"/>
      <c r="WDL1184" s="1582"/>
      <c r="WDM1184" s="1582"/>
      <c r="WDN1184" s="1582"/>
      <c r="WDO1184" s="1582"/>
      <c r="WDP1184" s="1582"/>
      <c r="WDQ1184" s="1582"/>
      <c r="WDR1184" s="1582"/>
      <c r="WDS1184" s="1582"/>
      <c r="WDT1184" s="1582"/>
      <c r="WDU1184" s="1582"/>
      <c r="WDV1184" s="1582"/>
      <c r="WDW1184" s="1582"/>
      <c r="WDX1184" s="1582"/>
      <c r="WDY1184" s="1582"/>
      <c r="WDZ1184" s="1582"/>
      <c r="WEA1184" s="1582"/>
      <c r="WEB1184" s="1582"/>
      <c r="WEC1184" s="1582"/>
      <c r="WED1184" s="1582"/>
      <c r="WEE1184" s="1582"/>
      <c r="WEF1184" s="1582"/>
      <c r="WEG1184" s="1582"/>
      <c r="WEH1184" s="1582"/>
      <c r="WEI1184" s="1582"/>
      <c r="WEJ1184" s="1582"/>
      <c r="WEK1184" s="1582"/>
      <c r="WEL1184" s="1582"/>
      <c r="WEM1184" s="1582"/>
      <c r="WEN1184" s="1582"/>
      <c r="WEO1184" s="1582"/>
      <c r="WEP1184" s="1582"/>
      <c r="WEQ1184" s="1582"/>
      <c r="WER1184" s="1582"/>
      <c r="WES1184" s="1582"/>
      <c r="WET1184" s="1582"/>
      <c r="WEU1184" s="1582"/>
      <c r="WEV1184" s="1582"/>
      <c r="WEW1184" s="1582"/>
      <c r="WEX1184" s="1582"/>
      <c r="WEY1184" s="1582"/>
      <c r="WEZ1184" s="1582"/>
      <c r="WFA1184" s="1582"/>
      <c r="WFB1184" s="1582"/>
      <c r="WFC1184" s="1582"/>
      <c r="WFD1184" s="1582"/>
      <c r="WFE1184" s="1582"/>
      <c r="WFF1184" s="1582"/>
      <c r="WFG1184" s="1582"/>
      <c r="WFH1184" s="1582"/>
      <c r="WFI1184" s="1582"/>
      <c r="WFJ1184" s="1582"/>
      <c r="WFK1184" s="1582"/>
      <c r="WFL1184" s="1582"/>
      <c r="WFM1184" s="1582"/>
      <c r="WFN1184" s="1582"/>
      <c r="WFO1184" s="1582"/>
      <c r="WFP1184" s="1582"/>
      <c r="WFQ1184" s="1582"/>
      <c r="WFR1184" s="1582"/>
      <c r="WFS1184" s="1582"/>
      <c r="WFT1184" s="1582"/>
      <c r="WFU1184" s="1582"/>
      <c r="WFV1184" s="1582"/>
      <c r="WFW1184" s="1582"/>
      <c r="WFX1184" s="1582"/>
      <c r="WFY1184" s="1582"/>
      <c r="WFZ1184" s="1582"/>
      <c r="WGA1184" s="1582"/>
      <c r="WGB1184" s="1582"/>
      <c r="WGC1184" s="1582"/>
      <c r="WGD1184" s="1582"/>
      <c r="WGE1184" s="1582"/>
      <c r="WGF1184" s="1582"/>
      <c r="WGG1184" s="1582"/>
      <c r="WGH1184" s="1582"/>
      <c r="WGI1184" s="1582"/>
      <c r="WGJ1184" s="1582"/>
      <c r="WGK1184" s="1582"/>
      <c r="WGL1184" s="1582"/>
      <c r="WGM1184" s="1582"/>
      <c r="WGN1184" s="1582"/>
      <c r="WGO1184" s="1582"/>
      <c r="WGP1184" s="1582"/>
      <c r="WGQ1184" s="1582"/>
      <c r="WGR1184" s="1582"/>
      <c r="WGS1184" s="1582"/>
      <c r="WGT1184" s="1582"/>
      <c r="WGU1184" s="1582"/>
      <c r="WGV1184" s="1582"/>
      <c r="WGW1184" s="1582"/>
      <c r="WGX1184" s="1582"/>
      <c r="WGY1184" s="1582"/>
      <c r="WGZ1184" s="1582"/>
      <c r="WHA1184" s="1582"/>
      <c r="WHB1184" s="1582"/>
      <c r="WHC1184" s="1582"/>
      <c r="WHD1184" s="1582"/>
      <c r="WHE1184" s="1582"/>
      <c r="WHF1184" s="1582"/>
      <c r="WHG1184" s="1582"/>
      <c r="WHH1184" s="1582"/>
      <c r="WHI1184" s="1582"/>
      <c r="WHJ1184" s="1582"/>
      <c r="WHK1184" s="1582"/>
      <c r="WHL1184" s="1582"/>
      <c r="WHM1184" s="1582"/>
      <c r="WHN1184" s="1582"/>
      <c r="WHO1184" s="1582"/>
      <c r="WHP1184" s="1582"/>
      <c r="WHQ1184" s="1582"/>
      <c r="WHR1184" s="1582"/>
      <c r="WHS1184" s="1582"/>
      <c r="WHT1184" s="1582"/>
      <c r="WHU1184" s="1582"/>
      <c r="WHV1184" s="1582"/>
      <c r="WHW1184" s="1582"/>
      <c r="WHX1184" s="1582"/>
      <c r="WHY1184" s="1582"/>
      <c r="WHZ1184" s="1582"/>
      <c r="WIA1184" s="1582"/>
      <c r="WIB1184" s="1582"/>
      <c r="WIC1184" s="1582"/>
      <c r="WID1184" s="1582"/>
      <c r="WIE1184" s="1582"/>
      <c r="WIF1184" s="1582"/>
      <c r="WIG1184" s="1582"/>
      <c r="WIH1184" s="1582"/>
      <c r="WII1184" s="1582"/>
      <c r="WIJ1184" s="1582"/>
      <c r="WIK1184" s="1582"/>
      <c r="WIL1184" s="1582"/>
      <c r="WIM1184" s="1582"/>
      <c r="WIN1184" s="1582"/>
      <c r="WIO1184" s="1582"/>
      <c r="WIP1184" s="1582"/>
      <c r="WIQ1184" s="1582"/>
      <c r="WIR1184" s="1582"/>
      <c r="WIS1184" s="1582"/>
      <c r="WIT1184" s="1582"/>
      <c r="WIU1184" s="1582"/>
      <c r="WIV1184" s="1582"/>
      <c r="WIW1184" s="1582"/>
      <c r="WIX1184" s="1582"/>
      <c r="WIY1184" s="1582"/>
      <c r="WIZ1184" s="1582"/>
      <c r="WJA1184" s="1582"/>
      <c r="WJB1184" s="1582"/>
      <c r="WJC1184" s="1582"/>
      <c r="WJD1184" s="1582"/>
      <c r="WJE1184" s="1582"/>
      <c r="WJF1184" s="1582"/>
      <c r="WJG1184" s="1582"/>
      <c r="WJH1184" s="1582"/>
      <c r="WJI1184" s="1582"/>
      <c r="WJJ1184" s="1582"/>
      <c r="WJK1184" s="1582"/>
      <c r="WJL1184" s="1582"/>
      <c r="WJM1184" s="1582"/>
      <c r="WJN1184" s="1582"/>
      <c r="WJO1184" s="1582"/>
      <c r="WJP1184" s="1582"/>
      <c r="WJQ1184" s="1582"/>
      <c r="WJR1184" s="1582"/>
      <c r="WJS1184" s="1582"/>
      <c r="WJT1184" s="1582"/>
      <c r="WJU1184" s="1582"/>
      <c r="WJV1184" s="1582"/>
      <c r="WJW1184" s="1582"/>
      <c r="WJX1184" s="1582"/>
      <c r="WJY1184" s="1582"/>
      <c r="WJZ1184" s="1582"/>
      <c r="WKA1184" s="1582"/>
      <c r="WKB1184" s="1582"/>
      <c r="WKC1184" s="1582"/>
      <c r="WKD1184" s="1582"/>
      <c r="WKE1184" s="1582"/>
      <c r="WKF1184" s="1582"/>
      <c r="WKG1184" s="1582"/>
      <c r="WKH1184" s="1582"/>
      <c r="WKI1184" s="1582"/>
      <c r="WKJ1184" s="1582"/>
      <c r="WKK1184" s="1582"/>
      <c r="WKL1184" s="1582"/>
      <c r="WKM1184" s="1582"/>
      <c r="WKN1184" s="1582"/>
      <c r="WKO1184" s="1582"/>
      <c r="WKP1184" s="1582"/>
      <c r="WKQ1184" s="1582"/>
      <c r="WKR1184" s="1582"/>
      <c r="WKS1184" s="1582"/>
      <c r="WKT1184" s="1582"/>
      <c r="WKU1184" s="1582"/>
      <c r="WKV1184" s="1582"/>
      <c r="WKW1184" s="1582"/>
      <c r="WKX1184" s="1582"/>
      <c r="WKY1184" s="1582"/>
      <c r="WKZ1184" s="1582"/>
      <c r="WLA1184" s="1582"/>
      <c r="WLB1184" s="1582"/>
      <c r="WLC1184" s="1582"/>
      <c r="WLD1184" s="1582"/>
      <c r="WLE1184" s="1582"/>
      <c r="WLF1184" s="1582"/>
      <c r="WLG1184" s="1582"/>
      <c r="WLH1184" s="1582"/>
      <c r="WLI1184" s="1582"/>
      <c r="WLJ1184" s="1582"/>
      <c r="WLK1184" s="1582"/>
      <c r="WLL1184" s="1582"/>
      <c r="WLM1184" s="1582"/>
      <c r="WLN1184" s="1582"/>
      <c r="WLO1184" s="1582"/>
      <c r="WLP1184" s="1582"/>
      <c r="WLQ1184" s="1582"/>
      <c r="WLR1184" s="1582"/>
      <c r="WLS1184" s="1582"/>
      <c r="WLT1184" s="1582"/>
      <c r="WLU1184" s="1582"/>
      <c r="WLV1184" s="1582"/>
      <c r="WLW1184" s="1582"/>
      <c r="WLX1184" s="1582"/>
      <c r="WLY1184" s="1582"/>
      <c r="WLZ1184" s="1582"/>
      <c r="WMA1184" s="1582"/>
      <c r="WMB1184" s="1582"/>
      <c r="WMC1184" s="1582"/>
      <c r="WMD1184" s="1582"/>
      <c r="WME1184" s="1582"/>
      <c r="WMF1184" s="1582"/>
      <c r="WMG1184" s="1582"/>
      <c r="WMH1184" s="1582"/>
      <c r="WMI1184" s="1582"/>
      <c r="WMJ1184" s="1582"/>
      <c r="WMK1184" s="1582"/>
      <c r="WML1184" s="1582"/>
      <c r="WMM1184" s="1582"/>
      <c r="WMN1184" s="1582"/>
      <c r="WMO1184" s="1582"/>
      <c r="WMP1184" s="1582"/>
      <c r="WMQ1184" s="1582"/>
      <c r="WMR1184" s="1582"/>
      <c r="WMS1184" s="1582"/>
      <c r="WMT1184" s="1582"/>
      <c r="WMU1184" s="1582"/>
      <c r="WMV1184" s="1582"/>
      <c r="WMW1184" s="1582"/>
      <c r="WMX1184" s="1582"/>
      <c r="WMY1184" s="1582"/>
      <c r="WMZ1184" s="1582"/>
      <c r="WNA1184" s="1582"/>
      <c r="WNB1184" s="1582"/>
      <c r="WNC1184" s="1582"/>
      <c r="WND1184" s="1582"/>
      <c r="WNE1184" s="1582"/>
      <c r="WNF1184" s="1582"/>
      <c r="WNG1184" s="1582"/>
      <c r="WNH1184" s="1582"/>
      <c r="WNI1184" s="1582"/>
      <c r="WNJ1184" s="1582"/>
      <c r="WNK1184" s="1582"/>
      <c r="WNL1184" s="1582"/>
      <c r="WNM1184" s="1582"/>
      <c r="WNN1184" s="1582"/>
      <c r="WNO1184" s="1582"/>
      <c r="WNP1184" s="1582"/>
      <c r="WNQ1184" s="1582"/>
      <c r="WNR1184" s="1582"/>
      <c r="WNS1184" s="1582"/>
      <c r="WNT1184" s="1582"/>
      <c r="WNU1184" s="1582"/>
      <c r="WNV1184" s="1582"/>
      <c r="WNW1184" s="1582"/>
      <c r="WNX1184" s="1582"/>
      <c r="WNY1184" s="1582"/>
      <c r="WNZ1184" s="1582"/>
      <c r="WOA1184" s="1582"/>
      <c r="WOB1184" s="1582"/>
      <c r="WOC1184" s="1582"/>
      <c r="WOD1184" s="1582"/>
      <c r="WOE1184" s="1582"/>
      <c r="WOF1184" s="1582"/>
      <c r="WOG1184" s="1582"/>
      <c r="WOH1184" s="1582"/>
      <c r="WOI1184" s="1582"/>
      <c r="WOJ1184" s="1582"/>
      <c r="WOK1184" s="1582"/>
      <c r="WOL1184" s="1582"/>
      <c r="WOM1184" s="1582"/>
      <c r="WON1184" s="1582"/>
      <c r="WOO1184" s="1582"/>
      <c r="WOP1184" s="1582"/>
      <c r="WOQ1184" s="1582"/>
      <c r="WOR1184" s="1582"/>
      <c r="WOS1184" s="1582"/>
      <c r="WOT1184" s="1582"/>
      <c r="WOU1184" s="1582"/>
      <c r="WOV1184" s="1582"/>
      <c r="WOW1184" s="1582"/>
      <c r="WOX1184" s="1582"/>
      <c r="WOY1184" s="1582"/>
      <c r="WOZ1184" s="1582"/>
      <c r="WPA1184" s="1582"/>
      <c r="WPB1184" s="1582"/>
      <c r="WPC1184" s="1582"/>
      <c r="WPD1184" s="1582"/>
      <c r="WPE1184" s="1582"/>
      <c r="WPF1184" s="1582"/>
      <c r="WPG1184" s="1582"/>
      <c r="WPH1184" s="1582"/>
      <c r="WPI1184" s="1582"/>
      <c r="WPJ1184" s="1582"/>
      <c r="WPK1184" s="1582"/>
      <c r="WPL1184" s="1582"/>
      <c r="WPM1184" s="1582"/>
      <c r="WPN1184" s="1582"/>
      <c r="WPO1184" s="1582"/>
      <c r="WPP1184" s="1582"/>
      <c r="WPQ1184" s="1582"/>
      <c r="WPR1184" s="1582"/>
      <c r="WPS1184" s="1582"/>
      <c r="WPT1184" s="1582"/>
      <c r="WPU1184" s="1582"/>
      <c r="WPV1184" s="1582"/>
      <c r="WPW1184" s="1582"/>
      <c r="WPX1184" s="1582"/>
      <c r="WPY1184" s="1582"/>
      <c r="WPZ1184" s="1582"/>
      <c r="WQA1184" s="1582"/>
      <c r="WQB1184" s="1582"/>
      <c r="WQC1184" s="1582"/>
      <c r="WQD1184" s="1582"/>
      <c r="WQE1184" s="1582"/>
      <c r="WQF1184" s="1582"/>
      <c r="WQG1184" s="1582"/>
      <c r="WQH1184" s="1582"/>
      <c r="WQI1184" s="1582"/>
      <c r="WQJ1184" s="1582"/>
      <c r="WQK1184" s="1582"/>
      <c r="WQL1184" s="1582"/>
      <c r="WQM1184" s="1582"/>
      <c r="WQN1184" s="1582"/>
      <c r="WQO1184" s="1582"/>
      <c r="WQP1184" s="1582"/>
      <c r="WQQ1184" s="1582"/>
      <c r="WQR1184" s="1582"/>
      <c r="WQS1184" s="1582"/>
      <c r="WQT1184" s="1582"/>
      <c r="WQU1184" s="1582"/>
      <c r="WQV1184" s="1582"/>
      <c r="WQW1184" s="1582"/>
      <c r="WQX1184" s="1582"/>
      <c r="WQY1184" s="1582"/>
      <c r="WQZ1184" s="1582"/>
      <c r="WRA1184" s="1582"/>
      <c r="WRB1184" s="1582"/>
      <c r="WRC1184" s="1582"/>
      <c r="WRD1184" s="1582"/>
      <c r="WRE1184" s="1582"/>
      <c r="WRF1184" s="1582"/>
      <c r="WRG1184" s="1582"/>
      <c r="WRH1184" s="1582"/>
      <c r="WRI1184" s="1582"/>
      <c r="WRJ1184" s="1582"/>
      <c r="WRK1184" s="1582"/>
      <c r="WRL1184" s="1582"/>
      <c r="WRM1184" s="1582"/>
      <c r="WRN1184" s="1582"/>
      <c r="WRO1184" s="1582"/>
      <c r="WRP1184" s="1582"/>
      <c r="WRQ1184" s="1582"/>
      <c r="WRR1184" s="1582"/>
      <c r="WRS1184" s="1582"/>
      <c r="WRT1184" s="1582"/>
      <c r="WRU1184" s="1582"/>
      <c r="WRV1184" s="1582"/>
      <c r="WRW1184" s="1582"/>
      <c r="WRX1184" s="1582"/>
      <c r="WRY1184" s="1582"/>
      <c r="WRZ1184" s="1582"/>
      <c r="WSA1184" s="1582"/>
      <c r="WSB1184" s="1582"/>
      <c r="WSC1184" s="1582"/>
      <c r="WSD1184" s="1582"/>
      <c r="WSE1184" s="1582"/>
      <c r="WSF1184" s="1582"/>
      <c r="WSG1184" s="1582"/>
      <c r="WSH1184" s="1582"/>
      <c r="WSI1184" s="1582"/>
      <c r="WSJ1184" s="1582"/>
      <c r="WSK1184" s="1582"/>
      <c r="WSL1184" s="1582"/>
      <c r="WSM1184" s="1582"/>
      <c r="WSN1184" s="1582"/>
      <c r="WSO1184" s="1582"/>
      <c r="WSP1184" s="1582"/>
      <c r="WSQ1184" s="1582"/>
      <c r="WSR1184" s="1582"/>
      <c r="WSS1184" s="1582"/>
      <c r="WST1184" s="1582"/>
      <c r="WSU1184" s="1582"/>
      <c r="WSV1184" s="1582"/>
      <c r="WSW1184" s="1582"/>
      <c r="WSX1184" s="1582"/>
      <c r="WSY1184" s="1582"/>
      <c r="WSZ1184" s="1582"/>
      <c r="WTA1184" s="1582"/>
      <c r="WTB1184" s="1582"/>
      <c r="WTC1184" s="1582"/>
      <c r="WTD1184" s="1582"/>
      <c r="WTE1184" s="1582"/>
      <c r="WTF1184" s="1582"/>
      <c r="WTG1184" s="1582"/>
      <c r="WTH1184" s="1582"/>
      <c r="WTI1184" s="1582"/>
      <c r="WTJ1184" s="1582"/>
      <c r="WTK1184" s="1582"/>
      <c r="WTL1184" s="1582"/>
      <c r="WTM1184" s="1582"/>
      <c r="WTN1184" s="1582"/>
      <c r="WTO1184" s="1582"/>
      <c r="WTP1184" s="1582"/>
      <c r="WTQ1184" s="1582"/>
      <c r="WTR1184" s="1582"/>
      <c r="WTS1184" s="1582"/>
      <c r="WTT1184" s="1582"/>
      <c r="WTU1184" s="1582"/>
      <c r="WTV1184" s="1582"/>
      <c r="WTW1184" s="1582"/>
      <c r="WTX1184" s="1582"/>
      <c r="WTY1184" s="1582"/>
      <c r="WTZ1184" s="1582"/>
      <c r="WUA1184" s="1582"/>
      <c r="WUB1184" s="1582"/>
      <c r="WUC1184" s="1582"/>
      <c r="WUD1184" s="1582"/>
      <c r="WUE1184" s="1582"/>
      <c r="WUF1184" s="1582"/>
      <c r="WUG1184" s="1582"/>
      <c r="WUH1184" s="1582"/>
      <c r="WUI1184" s="1582"/>
      <c r="WUJ1184" s="1582"/>
      <c r="WUK1184" s="1582"/>
      <c r="WUL1184" s="1582"/>
      <c r="WUM1184" s="1582"/>
      <c r="WUN1184" s="1582"/>
      <c r="WUO1184" s="1582"/>
      <c r="WUP1184" s="1582"/>
      <c r="WUQ1184" s="1582"/>
      <c r="WUR1184" s="1582"/>
      <c r="WUS1184" s="1582"/>
      <c r="WUT1184" s="1582"/>
      <c r="WUU1184" s="1582"/>
      <c r="WUV1184" s="1582"/>
      <c r="WUW1184" s="1582"/>
      <c r="WUX1184" s="1582"/>
      <c r="WUY1184" s="1582"/>
      <c r="WUZ1184" s="1582"/>
      <c r="WVA1184" s="1582"/>
      <c r="WVB1184" s="1582"/>
      <c r="WVC1184" s="1582"/>
      <c r="WVD1184" s="1582"/>
      <c r="WVE1184" s="1582"/>
      <c r="WVF1184" s="1582"/>
      <c r="WVG1184" s="1582"/>
      <c r="WVH1184" s="1582"/>
      <c r="WVI1184" s="1582"/>
      <c r="WVJ1184" s="1582"/>
      <c r="WVK1184" s="1582"/>
      <c r="WVL1184" s="1582"/>
      <c r="WVM1184" s="1582"/>
      <c r="WVN1184" s="1582"/>
      <c r="WVO1184" s="1582"/>
      <c r="WVP1184" s="1582"/>
      <c r="WVQ1184" s="1582"/>
    </row>
    <row r="1185" spans="1:16137">
      <c r="A1185" s="1580" t="s">
        <v>10915</v>
      </c>
      <c r="B1185" s="1552" t="s">
        <v>10915</v>
      </c>
      <c r="C1185" s="1552" t="s">
        <v>10915</v>
      </c>
      <c r="D1185" s="1551" t="s">
        <v>10915</v>
      </c>
      <c r="E1185" s="1552" t="s">
        <v>13499</v>
      </c>
      <c r="F1185" s="1552">
        <v>6</v>
      </c>
      <c r="G1185" s="1552" t="s">
        <v>10915</v>
      </c>
      <c r="H1185" s="1558" t="s">
        <v>10915</v>
      </c>
      <c r="I1185" s="1562" t="s">
        <v>10915</v>
      </c>
      <c r="J1185" s="1562" t="s">
        <v>10915</v>
      </c>
      <c r="K1185" s="1562" t="s">
        <v>10915</v>
      </c>
      <c r="L1185" s="1562" t="s">
        <v>10915</v>
      </c>
      <c r="M1185" s="1582"/>
      <c r="N1185" s="1582"/>
      <c r="O1185" s="1582"/>
      <c r="P1185" s="1582"/>
      <c r="Q1185" s="1582"/>
      <c r="R1185" s="1582"/>
      <c r="S1185" s="1582"/>
      <c r="T1185" s="1582"/>
      <c r="U1185" s="1582"/>
      <c r="V1185" s="1582"/>
      <c r="W1185" s="1582"/>
      <c r="X1185" s="1582"/>
      <c r="Y1185" s="1582"/>
      <c r="Z1185" s="1582"/>
      <c r="AA1185" s="1582"/>
      <c r="AB1185" s="1582"/>
      <c r="AC1185" s="1582"/>
      <c r="AD1185" s="1582"/>
      <c r="AE1185" s="1582"/>
      <c r="AF1185" s="1582"/>
      <c r="AG1185" s="1582"/>
      <c r="AH1185" s="1582"/>
      <c r="AI1185" s="1582"/>
      <c r="AJ1185" s="1582"/>
      <c r="AK1185" s="1582"/>
      <c r="AL1185" s="1582"/>
      <c r="AM1185" s="1582"/>
      <c r="AN1185" s="1582"/>
      <c r="AO1185" s="1582"/>
      <c r="AP1185" s="1582"/>
      <c r="AQ1185" s="1582"/>
      <c r="AR1185" s="1582"/>
      <c r="AS1185" s="1582"/>
      <c r="AT1185" s="1582"/>
      <c r="AU1185" s="1582"/>
      <c r="AV1185" s="1582"/>
      <c r="AW1185" s="1582"/>
      <c r="AX1185" s="1582"/>
      <c r="AY1185" s="1582"/>
      <c r="AZ1185" s="1582"/>
      <c r="BA1185" s="1582"/>
      <c r="BB1185" s="1582"/>
      <c r="BC1185" s="1582"/>
      <c r="BD1185" s="1582"/>
      <c r="BE1185" s="1582"/>
      <c r="BF1185" s="1582"/>
      <c r="BG1185" s="1582"/>
      <c r="BH1185" s="1582"/>
      <c r="BI1185" s="1582"/>
      <c r="BJ1185" s="1582"/>
      <c r="BK1185" s="1582"/>
      <c r="BL1185" s="1582"/>
      <c r="BM1185" s="1582"/>
      <c r="BN1185" s="1582"/>
      <c r="BO1185" s="1582"/>
      <c r="BP1185" s="1582"/>
      <c r="BQ1185" s="1582"/>
      <c r="BR1185" s="1582"/>
      <c r="BS1185" s="1582"/>
      <c r="BT1185" s="1582"/>
      <c r="BU1185" s="1582"/>
      <c r="BV1185" s="1582"/>
      <c r="BW1185" s="1582"/>
      <c r="BX1185" s="1582"/>
      <c r="BY1185" s="1582"/>
      <c r="BZ1185" s="1582"/>
      <c r="CA1185" s="1582"/>
      <c r="CB1185" s="1582"/>
      <c r="CC1185" s="1582"/>
      <c r="CD1185" s="1582"/>
      <c r="CE1185" s="1582"/>
      <c r="CF1185" s="1582"/>
      <c r="CG1185" s="1582"/>
      <c r="CH1185" s="1582"/>
      <c r="CI1185" s="1582"/>
      <c r="CJ1185" s="1582"/>
      <c r="CK1185" s="1582"/>
      <c r="CL1185" s="1582"/>
      <c r="CM1185" s="1582"/>
      <c r="CN1185" s="1582"/>
      <c r="CO1185" s="1582"/>
      <c r="CP1185" s="1582"/>
      <c r="CQ1185" s="1582"/>
      <c r="CR1185" s="1582"/>
      <c r="CS1185" s="1582"/>
      <c r="CT1185" s="1582"/>
      <c r="CU1185" s="1582"/>
      <c r="CV1185" s="1582"/>
      <c r="CW1185" s="1582"/>
      <c r="CX1185" s="1582"/>
      <c r="CY1185" s="1582"/>
      <c r="CZ1185" s="1582"/>
      <c r="DA1185" s="1582"/>
      <c r="DB1185" s="1582"/>
      <c r="DC1185" s="1582"/>
      <c r="DD1185" s="1582"/>
      <c r="DE1185" s="1582"/>
      <c r="DF1185" s="1582"/>
      <c r="DG1185" s="1582"/>
      <c r="DH1185" s="1582"/>
      <c r="DI1185" s="1582"/>
      <c r="DJ1185" s="1582"/>
      <c r="DK1185" s="1582"/>
      <c r="DL1185" s="1582"/>
      <c r="DM1185" s="1582"/>
      <c r="DN1185" s="1582"/>
      <c r="DO1185" s="1582"/>
      <c r="DP1185" s="1582"/>
      <c r="DQ1185" s="1582"/>
      <c r="DR1185" s="1582"/>
      <c r="DS1185" s="1582"/>
      <c r="DT1185" s="1582"/>
      <c r="DU1185" s="1582"/>
      <c r="DV1185" s="1582"/>
      <c r="DW1185" s="1582"/>
      <c r="DX1185" s="1582"/>
      <c r="DY1185" s="1582"/>
      <c r="DZ1185" s="1582"/>
      <c r="EA1185" s="1582"/>
      <c r="EB1185" s="1582"/>
      <c r="EC1185" s="1582"/>
      <c r="ED1185" s="1582"/>
      <c r="EE1185" s="1582"/>
      <c r="EF1185" s="1582"/>
      <c r="EG1185" s="1582"/>
      <c r="EH1185" s="1582"/>
      <c r="EI1185" s="1582"/>
      <c r="EJ1185" s="1582"/>
      <c r="EK1185" s="1582"/>
      <c r="EL1185" s="1582"/>
      <c r="EM1185" s="1582"/>
      <c r="EN1185" s="1582"/>
      <c r="EO1185" s="1582"/>
      <c r="EP1185" s="1582"/>
      <c r="EQ1185" s="1582"/>
      <c r="ER1185" s="1582"/>
      <c r="ES1185" s="1582"/>
      <c r="ET1185" s="1582"/>
      <c r="EU1185" s="1582"/>
      <c r="EV1185" s="1582"/>
      <c r="EW1185" s="1582"/>
      <c r="EX1185" s="1582"/>
      <c r="EY1185" s="1582"/>
      <c r="EZ1185" s="1582"/>
      <c r="FA1185" s="1582"/>
      <c r="FB1185" s="1582"/>
      <c r="FC1185" s="1582"/>
      <c r="FD1185" s="1582"/>
      <c r="FE1185" s="1582"/>
      <c r="FF1185" s="1582"/>
      <c r="FG1185" s="1582"/>
      <c r="FH1185" s="1582"/>
      <c r="FI1185" s="1582"/>
      <c r="FJ1185" s="1582"/>
      <c r="FK1185" s="1582"/>
      <c r="FL1185" s="1582"/>
      <c r="FM1185" s="1582"/>
      <c r="FN1185" s="1582"/>
      <c r="FO1185" s="1582"/>
      <c r="FP1185" s="1582"/>
      <c r="FQ1185" s="1582"/>
      <c r="FR1185" s="1582"/>
      <c r="FS1185" s="1582"/>
      <c r="FT1185" s="1582"/>
      <c r="FU1185" s="1582"/>
      <c r="FV1185" s="1582"/>
      <c r="FW1185" s="1582"/>
      <c r="FX1185" s="1582"/>
      <c r="FY1185" s="1582"/>
      <c r="FZ1185" s="1582"/>
      <c r="GA1185" s="1582"/>
      <c r="GB1185" s="1582"/>
      <c r="GC1185" s="1582"/>
      <c r="GD1185" s="1582"/>
      <c r="GE1185" s="1582"/>
      <c r="GF1185" s="1582"/>
      <c r="GG1185" s="1582"/>
      <c r="GH1185" s="1582"/>
      <c r="GI1185" s="1582"/>
      <c r="GJ1185" s="1582"/>
      <c r="GK1185" s="1582"/>
      <c r="GL1185" s="1582"/>
      <c r="GM1185" s="1582"/>
      <c r="GN1185" s="1582"/>
      <c r="GO1185" s="1582"/>
      <c r="GP1185" s="1582"/>
      <c r="GQ1185" s="1582"/>
      <c r="GR1185" s="1582"/>
      <c r="GS1185" s="1582"/>
      <c r="GT1185" s="1582"/>
      <c r="GU1185" s="1582"/>
      <c r="GV1185" s="1582"/>
      <c r="GW1185" s="1582"/>
      <c r="GX1185" s="1582"/>
      <c r="GY1185" s="1582"/>
      <c r="GZ1185" s="1582"/>
      <c r="HA1185" s="1582"/>
      <c r="HB1185" s="1582"/>
      <c r="HC1185" s="1582"/>
      <c r="HD1185" s="1582"/>
      <c r="HE1185" s="1582"/>
      <c r="HF1185" s="1582"/>
      <c r="HG1185" s="1582"/>
      <c r="HH1185" s="1582"/>
      <c r="HI1185" s="1582"/>
      <c r="HJ1185" s="1582"/>
      <c r="HK1185" s="1582"/>
      <c r="HL1185" s="1582"/>
      <c r="HM1185" s="1582"/>
      <c r="HN1185" s="1582"/>
      <c r="HO1185" s="1582"/>
      <c r="HP1185" s="1582"/>
      <c r="HQ1185" s="1582"/>
      <c r="HR1185" s="1582"/>
      <c r="HS1185" s="1582"/>
      <c r="HT1185" s="1582"/>
      <c r="HU1185" s="1582"/>
      <c r="HV1185" s="1582"/>
      <c r="HW1185" s="1582"/>
      <c r="HX1185" s="1582"/>
      <c r="HY1185" s="1582"/>
      <c r="HZ1185" s="1582"/>
      <c r="IA1185" s="1582"/>
      <c r="IB1185" s="1582"/>
      <c r="IC1185" s="1582"/>
      <c r="ID1185" s="1582"/>
      <c r="IE1185" s="1582"/>
      <c r="IF1185" s="1582"/>
      <c r="IG1185" s="1582"/>
      <c r="IH1185" s="1582"/>
      <c r="II1185" s="1582"/>
      <c r="IJ1185" s="1582"/>
      <c r="IK1185" s="1582"/>
      <c r="IL1185" s="1582"/>
      <c r="IM1185" s="1582"/>
      <c r="IN1185" s="1582"/>
      <c r="IO1185" s="1582"/>
      <c r="IP1185" s="1582"/>
      <c r="IQ1185" s="1582"/>
      <c r="IR1185" s="1582"/>
      <c r="IS1185" s="1582"/>
      <c r="IT1185" s="1582"/>
      <c r="IU1185" s="1582"/>
      <c r="IV1185" s="1582"/>
      <c r="IW1185" s="1582"/>
      <c r="IX1185" s="1582"/>
      <c r="IY1185" s="1582"/>
      <c r="IZ1185" s="1582"/>
      <c r="JA1185" s="1582"/>
      <c r="JB1185" s="1582"/>
      <c r="JC1185" s="1582"/>
      <c r="JD1185" s="1582"/>
      <c r="JE1185" s="1582"/>
      <c r="JF1185" s="1582"/>
      <c r="JG1185" s="1582"/>
      <c r="JH1185" s="1582"/>
      <c r="JI1185" s="1582"/>
      <c r="JJ1185" s="1582"/>
      <c r="JK1185" s="1582"/>
      <c r="JL1185" s="1582"/>
      <c r="JM1185" s="1582"/>
      <c r="JN1185" s="1582"/>
      <c r="JO1185" s="1582"/>
      <c r="JP1185" s="1582"/>
      <c r="JQ1185" s="1582"/>
      <c r="JR1185" s="1582"/>
      <c r="JS1185" s="1582"/>
      <c r="JT1185" s="1582"/>
      <c r="JU1185" s="1582"/>
      <c r="JV1185" s="1582"/>
      <c r="JW1185" s="1582"/>
      <c r="JX1185" s="1582"/>
      <c r="JY1185" s="1582"/>
      <c r="JZ1185" s="1582"/>
      <c r="KA1185" s="1582"/>
      <c r="KB1185" s="1582"/>
      <c r="KC1185" s="1582"/>
      <c r="KD1185" s="1582"/>
      <c r="KE1185" s="1582"/>
      <c r="KF1185" s="1582"/>
      <c r="KG1185" s="1582"/>
      <c r="KH1185" s="1582"/>
      <c r="KI1185" s="1582"/>
      <c r="KJ1185" s="1582"/>
      <c r="KK1185" s="1582"/>
      <c r="KL1185" s="1582"/>
      <c r="KM1185" s="1582"/>
      <c r="KN1185" s="1582"/>
      <c r="KO1185" s="1582"/>
      <c r="KP1185" s="1582"/>
      <c r="KQ1185" s="1582"/>
      <c r="KR1185" s="1582"/>
      <c r="KS1185" s="1582"/>
      <c r="KT1185" s="1582"/>
      <c r="KU1185" s="1582"/>
      <c r="KV1185" s="1582"/>
      <c r="KW1185" s="1582"/>
      <c r="KX1185" s="1582"/>
      <c r="KY1185" s="1582"/>
      <c r="KZ1185" s="1582"/>
      <c r="LA1185" s="1582"/>
      <c r="LB1185" s="1582"/>
      <c r="LC1185" s="1582"/>
      <c r="LD1185" s="1582"/>
      <c r="LE1185" s="1582"/>
      <c r="LF1185" s="1582"/>
      <c r="LG1185" s="1582"/>
      <c r="LH1185" s="1582"/>
      <c r="LI1185" s="1582"/>
      <c r="LJ1185" s="1582"/>
      <c r="LK1185" s="1582"/>
      <c r="LL1185" s="1582"/>
      <c r="LM1185" s="1582"/>
      <c r="LN1185" s="1582"/>
      <c r="LO1185" s="1582"/>
      <c r="LP1185" s="1582"/>
      <c r="LQ1185" s="1582"/>
      <c r="LR1185" s="1582"/>
      <c r="LS1185" s="1582"/>
      <c r="LT1185" s="1582"/>
      <c r="LU1185" s="1582"/>
      <c r="LV1185" s="1582"/>
      <c r="LW1185" s="1582"/>
      <c r="LX1185" s="1582"/>
      <c r="LY1185" s="1582"/>
      <c r="LZ1185" s="1582"/>
      <c r="MA1185" s="1582"/>
      <c r="MB1185" s="1582"/>
      <c r="MC1185" s="1582"/>
      <c r="MD1185" s="1582"/>
      <c r="ME1185" s="1582"/>
      <c r="MF1185" s="1582"/>
      <c r="MG1185" s="1582"/>
      <c r="MH1185" s="1582"/>
      <c r="MI1185" s="1582"/>
      <c r="MJ1185" s="1582"/>
      <c r="MK1185" s="1582"/>
      <c r="ML1185" s="1582"/>
      <c r="MM1185" s="1582"/>
      <c r="MN1185" s="1582"/>
      <c r="MO1185" s="1582"/>
      <c r="MP1185" s="1582"/>
      <c r="MQ1185" s="1582"/>
      <c r="MR1185" s="1582"/>
      <c r="MS1185" s="1582"/>
      <c r="MT1185" s="1582"/>
      <c r="MU1185" s="1582"/>
      <c r="MV1185" s="1582"/>
      <c r="MW1185" s="1582"/>
      <c r="MX1185" s="1582"/>
      <c r="MY1185" s="1582"/>
      <c r="MZ1185" s="1582"/>
      <c r="NA1185" s="1582"/>
      <c r="NB1185" s="1582"/>
      <c r="NC1185" s="1582"/>
      <c r="ND1185" s="1582"/>
      <c r="NE1185" s="1582"/>
      <c r="NF1185" s="1582"/>
      <c r="NG1185" s="1582"/>
      <c r="NH1185" s="1582"/>
      <c r="NI1185" s="1582"/>
      <c r="NJ1185" s="1582"/>
      <c r="NK1185" s="1582"/>
      <c r="NL1185" s="1582"/>
      <c r="NM1185" s="1582"/>
      <c r="NN1185" s="1582"/>
      <c r="NO1185" s="1582"/>
      <c r="NP1185" s="1582"/>
      <c r="NQ1185" s="1582"/>
      <c r="NR1185" s="1582"/>
      <c r="NS1185" s="1582"/>
      <c r="NT1185" s="1582"/>
      <c r="NU1185" s="1582"/>
      <c r="NV1185" s="1582"/>
      <c r="NW1185" s="1582"/>
      <c r="NX1185" s="1582"/>
      <c r="NY1185" s="1582"/>
      <c r="NZ1185" s="1582"/>
      <c r="OA1185" s="1582"/>
      <c r="OB1185" s="1582"/>
      <c r="OC1185" s="1582"/>
      <c r="OD1185" s="1582"/>
      <c r="OE1185" s="1582"/>
      <c r="OF1185" s="1582"/>
      <c r="OG1185" s="1582"/>
      <c r="OH1185" s="1582"/>
      <c r="OI1185" s="1582"/>
      <c r="OJ1185" s="1582"/>
      <c r="OK1185" s="1582"/>
      <c r="OL1185" s="1582"/>
      <c r="OM1185" s="1582"/>
      <c r="ON1185" s="1582"/>
      <c r="OO1185" s="1582"/>
      <c r="OP1185" s="1582"/>
      <c r="OQ1185" s="1582"/>
      <c r="OR1185" s="1582"/>
      <c r="OS1185" s="1582"/>
      <c r="OT1185" s="1582"/>
      <c r="OU1185" s="1582"/>
      <c r="OV1185" s="1582"/>
      <c r="OW1185" s="1582"/>
      <c r="OX1185" s="1582"/>
      <c r="OY1185" s="1582"/>
      <c r="OZ1185" s="1582"/>
      <c r="PA1185" s="1582"/>
      <c r="PB1185" s="1582"/>
      <c r="PC1185" s="1582"/>
      <c r="PD1185" s="1582"/>
      <c r="PE1185" s="1582"/>
      <c r="PF1185" s="1582"/>
      <c r="PG1185" s="1582"/>
      <c r="PH1185" s="1582"/>
      <c r="PI1185" s="1582"/>
      <c r="PJ1185" s="1582"/>
      <c r="PK1185" s="1582"/>
      <c r="PL1185" s="1582"/>
      <c r="PM1185" s="1582"/>
      <c r="PN1185" s="1582"/>
      <c r="PO1185" s="1582"/>
      <c r="PP1185" s="1582"/>
      <c r="PQ1185" s="1582"/>
      <c r="PR1185" s="1582"/>
      <c r="PS1185" s="1582"/>
      <c r="PT1185" s="1582"/>
      <c r="PU1185" s="1582"/>
      <c r="PV1185" s="1582"/>
      <c r="PW1185" s="1582"/>
      <c r="PX1185" s="1582"/>
      <c r="PY1185" s="1582"/>
      <c r="PZ1185" s="1582"/>
      <c r="QA1185" s="1582"/>
      <c r="QB1185" s="1582"/>
      <c r="QC1185" s="1582"/>
      <c r="QD1185" s="1582"/>
      <c r="QE1185" s="1582"/>
      <c r="QF1185" s="1582"/>
      <c r="QG1185" s="1582"/>
      <c r="QH1185" s="1582"/>
      <c r="QI1185" s="1582"/>
      <c r="QJ1185" s="1582"/>
      <c r="QK1185" s="1582"/>
      <c r="QL1185" s="1582"/>
      <c r="QM1185" s="1582"/>
      <c r="QN1185" s="1582"/>
      <c r="QO1185" s="1582"/>
      <c r="QP1185" s="1582"/>
      <c r="QQ1185" s="1582"/>
      <c r="QR1185" s="1582"/>
      <c r="QS1185" s="1582"/>
      <c r="QT1185" s="1582"/>
      <c r="QU1185" s="1582"/>
      <c r="QV1185" s="1582"/>
      <c r="QW1185" s="1582"/>
      <c r="QX1185" s="1582"/>
      <c r="QY1185" s="1582"/>
      <c r="QZ1185" s="1582"/>
      <c r="RA1185" s="1582"/>
      <c r="RB1185" s="1582"/>
      <c r="RC1185" s="1582"/>
      <c r="RD1185" s="1582"/>
      <c r="RE1185" s="1582"/>
      <c r="RF1185" s="1582"/>
      <c r="RG1185" s="1582"/>
      <c r="RH1185" s="1582"/>
      <c r="RI1185" s="1582"/>
      <c r="RJ1185" s="1582"/>
      <c r="RK1185" s="1582"/>
      <c r="RL1185" s="1582"/>
      <c r="RM1185" s="1582"/>
      <c r="RN1185" s="1582"/>
      <c r="RO1185" s="1582"/>
      <c r="RP1185" s="1582"/>
      <c r="RQ1185" s="1582"/>
      <c r="RR1185" s="1582"/>
      <c r="RS1185" s="1582"/>
      <c r="RT1185" s="1582"/>
      <c r="RU1185" s="1582"/>
      <c r="RV1185" s="1582"/>
      <c r="RW1185" s="1582"/>
      <c r="RX1185" s="1582"/>
      <c r="RY1185" s="1582"/>
      <c r="RZ1185" s="1582"/>
      <c r="SA1185" s="1582"/>
      <c r="SB1185" s="1582"/>
      <c r="SC1185" s="1582"/>
      <c r="SD1185" s="1582"/>
      <c r="SE1185" s="1582"/>
      <c r="SF1185" s="1582"/>
      <c r="SG1185" s="1582"/>
      <c r="SH1185" s="1582"/>
      <c r="SI1185" s="1582"/>
      <c r="SJ1185" s="1582"/>
      <c r="SK1185" s="1582"/>
      <c r="SL1185" s="1582"/>
      <c r="SM1185" s="1582"/>
      <c r="SN1185" s="1582"/>
      <c r="SO1185" s="1582"/>
      <c r="SP1185" s="1582"/>
      <c r="SQ1185" s="1582"/>
      <c r="SR1185" s="1582"/>
      <c r="SS1185" s="1582"/>
      <c r="ST1185" s="1582"/>
      <c r="SU1185" s="1582"/>
      <c r="SV1185" s="1582"/>
      <c r="SW1185" s="1582"/>
      <c r="SX1185" s="1582"/>
      <c r="SY1185" s="1582"/>
      <c r="SZ1185" s="1582"/>
      <c r="TA1185" s="1582"/>
      <c r="TB1185" s="1582"/>
      <c r="TC1185" s="1582"/>
      <c r="TD1185" s="1582"/>
      <c r="TE1185" s="1582"/>
      <c r="TF1185" s="1582"/>
      <c r="TG1185" s="1582"/>
      <c r="TH1185" s="1582"/>
      <c r="TI1185" s="1582"/>
      <c r="TJ1185" s="1582"/>
      <c r="TK1185" s="1582"/>
      <c r="TL1185" s="1582"/>
      <c r="TM1185" s="1582"/>
      <c r="TN1185" s="1582"/>
      <c r="TO1185" s="1582"/>
      <c r="TP1185" s="1582"/>
      <c r="TQ1185" s="1582"/>
      <c r="TR1185" s="1582"/>
      <c r="TS1185" s="1582"/>
      <c r="TT1185" s="1582"/>
      <c r="TU1185" s="1582"/>
      <c r="TV1185" s="1582"/>
      <c r="TW1185" s="1582"/>
      <c r="TX1185" s="1582"/>
      <c r="TY1185" s="1582"/>
      <c r="TZ1185" s="1582"/>
      <c r="UA1185" s="1582"/>
      <c r="UB1185" s="1582"/>
      <c r="UC1185" s="1582"/>
      <c r="UD1185" s="1582"/>
      <c r="UE1185" s="1582"/>
      <c r="UF1185" s="1582"/>
      <c r="UG1185" s="1582"/>
      <c r="UH1185" s="1582"/>
      <c r="UI1185" s="1582"/>
      <c r="UJ1185" s="1582"/>
      <c r="UK1185" s="1582"/>
      <c r="UL1185" s="1582"/>
      <c r="UM1185" s="1582"/>
      <c r="UN1185" s="1582"/>
      <c r="UO1185" s="1582"/>
      <c r="UP1185" s="1582"/>
      <c r="UQ1185" s="1582"/>
      <c r="UR1185" s="1582"/>
      <c r="US1185" s="1582"/>
      <c r="UT1185" s="1582"/>
      <c r="UU1185" s="1582"/>
      <c r="UV1185" s="1582"/>
      <c r="UW1185" s="1582"/>
      <c r="UX1185" s="1582"/>
      <c r="UY1185" s="1582"/>
      <c r="UZ1185" s="1582"/>
      <c r="VA1185" s="1582"/>
      <c r="VB1185" s="1582"/>
      <c r="VC1185" s="1582"/>
      <c r="VD1185" s="1582"/>
      <c r="VE1185" s="1582"/>
      <c r="VF1185" s="1582"/>
      <c r="VG1185" s="1582"/>
      <c r="VH1185" s="1582"/>
      <c r="VI1185" s="1582"/>
      <c r="VJ1185" s="1582"/>
      <c r="VK1185" s="1582"/>
      <c r="VL1185" s="1582"/>
      <c r="VM1185" s="1582"/>
      <c r="VN1185" s="1582"/>
      <c r="VO1185" s="1582"/>
      <c r="VP1185" s="1582"/>
      <c r="VQ1185" s="1582"/>
      <c r="VR1185" s="1582"/>
      <c r="VS1185" s="1582"/>
      <c r="VT1185" s="1582"/>
      <c r="VU1185" s="1582"/>
      <c r="VV1185" s="1582"/>
      <c r="VW1185" s="1582"/>
      <c r="VX1185" s="1582"/>
      <c r="VY1185" s="1582"/>
      <c r="VZ1185" s="1582"/>
      <c r="WA1185" s="1582"/>
      <c r="WB1185" s="1582"/>
      <c r="WC1185" s="1582"/>
      <c r="WD1185" s="1582"/>
      <c r="WE1185" s="1582"/>
      <c r="WF1185" s="1582"/>
      <c r="WG1185" s="1582"/>
      <c r="WH1185" s="1582"/>
      <c r="WI1185" s="1582"/>
      <c r="WJ1185" s="1582"/>
      <c r="WK1185" s="1582"/>
      <c r="WL1185" s="1582"/>
      <c r="WM1185" s="1582"/>
      <c r="WN1185" s="1582"/>
      <c r="WO1185" s="1582"/>
      <c r="WP1185" s="1582"/>
      <c r="WQ1185" s="1582"/>
      <c r="WR1185" s="1582"/>
      <c r="WS1185" s="1582"/>
      <c r="WT1185" s="1582"/>
      <c r="WU1185" s="1582"/>
      <c r="WV1185" s="1582"/>
      <c r="WW1185" s="1582"/>
      <c r="WX1185" s="1582"/>
      <c r="WY1185" s="1582"/>
      <c r="WZ1185" s="1582"/>
      <c r="XA1185" s="1582"/>
      <c r="XB1185" s="1582"/>
      <c r="XC1185" s="1582"/>
      <c r="XD1185" s="1582"/>
      <c r="XE1185" s="1582"/>
      <c r="XF1185" s="1582"/>
      <c r="XG1185" s="1582"/>
      <c r="XH1185" s="1582"/>
      <c r="XI1185" s="1582"/>
      <c r="XJ1185" s="1582"/>
      <c r="XK1185" s="1582"/>
      <c r="XL1185" s="1582"/>
      <c r="XM1185" s="1582"/>
      <c r="XN1185" s="1582"/>
      <c r="XO1185" s="1582"/>
      <c r="XP1185" s="1582"/>
      <c r="XQ1185" s="1582"/>
      <c r="XR1185" s="1582"/>
      <c r="XS1185" s="1582"/>
      <c r="XT1185" s="1582"/>
      <c r="XU1185" s="1582"/>
      <c r="XV1185" s="1582"/>
      <c r="XW1185" s="1582"/>
      <c r="XX1185" s="1582"/>
      <c r="XY1185" s="1582"/>
      <c r="XZ1185" s="1582"/>
      <c r="YA1185" s="1582"/>
      <c r="YB1185" s="1582"/>
      <c r="YC1185" s="1582"/>
      <c r="YD1185" s="1582"/>
      <c r="YE1185" s="1582"/>
      <c r="YF1185" s="1582"/>
      <c r="YG1185" s="1582"/>
      <c r="YH1185" s="1582"/>
      <c r="YI1185" s="1582"/>
      <c r="YJ1185" s="1582"/>
      <c r="YK1185" s="1582"/>
      <c r="YL1185" s="1582"/>
      <c r="YM1185" s="1582"/>
      <c r="YN1185" s="1582"/>
      <c r="YO1185" s="1582"/>
      <c r="YP1185" s="1582"/>
      <c r="YQ1185" s="1582"/>
      <c r="YR1185" s="1582"/>
      <c r="YS1185" s="1582"/>
      <c r="YT1185" s="1582"/>
      <c r="YU1185" s="1582"/>
      <c r="YV1185" s="1582"/>
      <c r="YW1185" s="1582"/>
      <c r="YX1185" s="1582"/>
      <c r="YY1185" s="1582"/>
      <c r="YZ1185" s="1582"/>
      <c r="ZA1185" s="1582"/>
      <c r="ZB1185" s="1582"/>
      <c r="ZC1185" s="1582"/>
      <c r="ZD1185" s="1582"/>
      <c r="ZE1185" s="1582"/>
      <c r="ZF1185" s="1582"/>
      <c r="ZG1185" s="1582"/>
      <c r="ZH1185" s="1582"/>
      <c r="ZI1185" s="1582"/>
      <c r="ZJ1185" s="1582"/>
      <c r="ZK1185" s="1582"/>
      <c r="ZL1185" s="1582"/>
      <c r="ZM1185" s="1582"/>
      <c r="ZN1185" s="1582"/>
      <c r="ZO1185" s="1582"/>
      <c r="ZP1185" s="1582"/>
      <c r="ZQ1185" s="1582"/>
      <c r="ZR1185" s="1582"/>
      <c r="ZS1185" s="1582"/>
      <c r="ZT1185" s="1582"/>
      <c r="ZU1185" s="1582"/>
      <c r="ZV1185" s="1582"/>
      <c r="ZW1185" s="1582"/>
      <c r="ZX1185" s="1582"/>
      <c r="ZY1185" s="1582"/>
      <c r="ZZ1185" s="1582"/>
      <c r="AAA1185" s="1582"/>
      <c r="AAB1185" s="1582"/>
      <c r="AAC1185" s="1582"/>
      <c r="AAD1185" s="1582"/>
      <c r="AAE1185" s="1582"/>
      <c r="AAF1185" s="1582"/>
      <c r="AAG1185" s="1582"/>
      <c r="AAH1185" s="1582"/>
      <c r="AAI1185" s="1582"/>
      <c r="AAJ1185" s="1582"/>
      <c r="AAK1185" s="1582"/>
      <c r="AAL1185" s="1582"/>
      <c r="AAM1185" s="1582"/>
      <c r="AAN1185" s="1582"/>
      <c r="AAO1185" s="1582"/>
      <c r="AAP1185" s="1582"/>
      <c r="AAQ1185" s="1582"/>
      <c r="AAR1185" s="1582"/>
      <c r="AAS1185" s="1582"/>
      <c r="AAT1185" s="1582"/>
      <c r="AAU1185" s="1582"/>
      <c r="AAV1185" s="1582"/>
      <c r="AAW1185" s="1582"/>
      <c r="AAX1185" s="1582"/>
      <c r="AAY1185" s="1582"/>
      <c r="AAZ1185" s="1582"/>
      <c r="ABA1185" s="1582"/>
      <c r="ABB1185" s="1582"/>
      <c r="ABC1185" s="1582"/>
      <c r="ABD1185" s="1582"/>
      <c r="ABE1185" s="1582"/>
      <c r="ABF1185" s="1582"/>
      <c r="ABG1185" s="1582"/>
      <c r="ABH1185" s="1582"/>
      <c r="ABI1185" s="1582"/>
      <c r="ABJ1185" s="1582"/>
      <c r="ABK1185" s="1582"/>
      <c r="ABL1185" s="1582"/>
      <c r="ABM1185" s="1582"/>
      <c r="ABN1185" s="1582"/>
      <c r="ABO1185" s="1582"/>
      <c r="ABP1185" s="1582"/>
      <c r="ABQ1185" s="1582"/>
      <c r="ABR1185" s="1582"/>
      <c r="ABS1185" s="1582"/>
      <c r="ABT1185" s="1582"/>
      <c r="ABU1185" s="1582"/>
      <c r="ABV1185" s="1582"/>
      <c r="ABW1185" s="1582"/>
      <c r="ABX1185" s="1582"/>
      <c r="ABY1185" s="1582"/>
      <c r="ABZ1185" s="1582"/>
      <c r="ACA1185" s="1582"/>
      <c r="ACB1185" s="1582"/>
      <c r="ACC1185" s="1582"/>
      <c r="ACD1185" s="1582"/>
      <c r="ACE1185" s="1582"/>
      <c r="ACF1185" s="1582"/>
      <c r="ACG1185" s="1582"/>
      <c r="ACH1185" s="1582"/>
      <c r="ACI1185" s="1582"/>
      <c r="ACJ1185" s="1582"/>
      <c r="ACK1185" s="1582"/>
      <c r="ACL1185" s="1582"/>
      <c r="ACM1185" s="1582"/>
      <c r="ACN1185" s="1582"/>
      <c r="ACO1185" s="1582"/>
      <c r="ACP1185" s="1582"/>
      <c r="ACQ1185" s="1582"/>
      <c r="ACR1185" s="1582"/>
      <c r="ACS1185" s="1582"/>
      <c r="ACT1185" s="1582"/>
      <c r="ACU1185" s="1582"/>
      <c r="ACV1185" s="1582"/>
      <c r="ACW1185" s="1582"/>
      <c r="ACX1185" s="1582"/>
      <c r="ACY1185" s="1582"/>
      <c r="ACZ1185" s="1582"/>
      <c r="ADA1185" s="1582"/>
      <c r="ADB1185" s="1582"/>
      <c r="ADC1185" s="1582"/>
      <c r="ADD1185" s="1582"/>
      <c r="ADE1185" s="1582"/>
      <c r="ADF1185" s="1582"/>
      <c r="ADG1185" s="1582"/>
      <c r="ADH1185" s="1582"/>
      <c r="ADI1185" s="1582"/>
      <c r="ADJ1185" s="1582"/>
      <c r="ADK1185" s="1582"/>
      <c r="ADL1185" s="1582"/>
      <c r="ADM1185" s="1582"/>
      <c r="ADN1185" s="1582"/>
      <c r="ADO1185" s="1582"/>
      <c r="ADP1185" s="1582"/>
      <c r="ADQ1185" s="1582"/>
      <c r="ADR1185" s="1582"/>
      <c r="ADS1185" s="1582"/>
      <c r="ADT1185" s="1582"/>
      <c r="ADU1185" s="1582"/>
      <c r="ADV1185" s="1582"/>
      <c r="ADW1185" s="1582"/>
      <c r="ADX1185" s="1582"/>
      <c r="ADY1185" s="1582"/>
      <c r="ADZ1185" s="1582"/>
      <c r="AEA1185" s="1582"/>
      <c r="AEB1185" s="1582"/>
      <c r="AEC1185" s="1582"/>
      <c r="AED1185" s="1582"/>
      <c r="AEE1185" s="1582"/>
      <c r="AEF1185" s="1582"/>
      <c r="AEG1185" s="1582"/>
      <c r="AEH1185" s="1582"/>
      <c r="AEI1185" s="1582"/>
      <c r="AEJ1185" s="1582"/>
      <c r="AEK1185" s="1582"/>
      <c r="AEL1185" s="1582"/>
      <c r="AEM1185" s="1582"/>
      <c r="AEN1185" s="1582"/>
      <c r="AEO1185" s="1582"/>
      <c r="AEP1185" s="1582"/>
      <c r="AEQ1185" s="1582"/>
      <c r="AER1185" s="1582"/>
      <c r="AES1185" s="1582"/>
      <c r="AET1185" s="1582"/>
      <c r="AEU1185" s="1582"/>
      <c r="AEV1185" s="1582"/>
      <c r="AEW1185" s="1582"/>
      <c r="AEX1185" s="1582"/>
      <c r="AEY1185" s="1582"/>
      <c r="AEZ1185" s="1582"/>
      <c r="AFA1185" s="1582"/>
      <c r="AFB1185" s="1582"/>
      <c r="AFC1185" s="1582"/>
      <c r="AFD1185" s="1582"/>
      <c r="AFE1185" s="1582"/>
      <c r="AFF1185" s="1582"/>
      <c r="AFG1185" s="1582"/>
      <c r="AFH1185" s="1582"/>
      <c r="AFI1185" s="1582"/>
      <c r="AFJ1185" s="1582"/>
      <c r="AFK1185" s="1582"/>
      <c r="AFL1185" s="1582"/>
      <c r="AFM1185" s="1582"/>
      <c r="AFN1185" s="1582"/>
      <c r="AFO1185" s="1582"/>
      <c r="AFP1185" s="1582"/>
      <c r="AFQ1185" s="1582"/>
      <c r="AFR1185" s="1582"/>
      <c r="AFS1185" s="1582"/>
      <c r="AFT1185" s="1582"/>
      <c r="AFU1185" s="1582"/>
      <c r="AFV1185" s="1582"/>
      <c r="AFW1185" s="1582"/>
      <c r="AFX1185" s="1582"/>
      <c r="AFY1185" s="1582"/>
      <c r="AFZ1185" s="1582"/>
      <c r="AGA1185" s="1582"/>
      <c r="AGB1185" s="1582"/>
      <c r="AGC1185" s="1582"/>
      <c r="AGD1185" s="1582"/>
      <c r="AGE1185" s="1582"/>
      <c r="AGF1185" s="1582"/>
      <c r="AGG1185" s="1582"/>
      <c r="AGH1185" s="1582"/>
      <c r="AGI1185" s="1582"/>
      <c r="AGJ1185" s="1582"/>
      <c r="AGK1185" s="1582"/>
      <c r="AGL1185" s="1582"/>
      <c r="AGM1185" s="1582"/>
      <c r="AGN1185" s="1582"/>
      <c r="AGO1185" s="1582"/>
      <c r="AGP1185" s="1582"/>
      <c r="AGQ1185" s="1582"/>
      <c r="AGR1185" s="1582"/>
      <c r="AGS1185" s="1582"/>
      <c r="AGT1185" s="1582"/>
      <c r="AGU1185" s="1582"/>
      <c r="AGV1185" s="1582"/>
      <c r="AGW1185" s="1582"/>
      <c r="AGX1185" s="1582"/>
      <c r="AGY1185" s="1582"/>
      <c r="AGZ1185" s="1582"/>
      <c r="AHA1185" s="1582"/>
      <c r="AHB1185" s="1582"/>
      <c r="AHC1185" s="1582"/>
      <c r="AHD1185" s="1582"/>
      <c r="AHE1185" s="1582"/>
      <c r="AHF1185" s="1582"/>
      <c r="AHG1185" s="1582"/>
      <c r="AHH1185" s="1582"/>
      <c r="AHI1185" s="1582"/>
      <c r="AHJ1185" s="1582"/>
      <c r="AHK1185" s="1582"/>
      <c r="AHL1185" s="1582"/>
      <c r="AHM1185" s="1582"/>
      <c r="AHN1185" s="1582"/>
      <c r="AHO1185" s="1582"/>
      <c r="AHP1185" s="1582"/>
      <c r="AHQ1185" s="1582"/>
      <c r="AHR1185" s="1582"/>
      <c r="AHS1185" s="1582"/>
      <c r="AHT1185" s="1582"/>
      <c r="AHU1185" s="1582"/>
      <c r="AHV1185" s="1582"/>
      <c r="AHW1185" s="1582"/>
      <c r="AHX1185" s="1582"/>
      <c r="AHY1185" s="1582"/>
      <c r="AHZ1185" s="1582"/>
      <c r="AIA1185" s="1582"/>
      <c r="AIB1185" s="1582"/>
      <c r="AIC1185" s="1582"/>
      <c r="AID1185" s="1582"/>
      <c r="AIE1185" s="1582"/>
      <c r="AIF1185" s="1582"/>
      <c r="AIG1185" s="1582"/>
      <c r="AIH1185" s="1582"/>
      <c r="AII1185" s="1582"/>
      <c r="AIJ1185" s="1582"/>
      <c r="AIK1185" s="1582"/>
      <c r="AIL1185" s="1582"/>
      <c r="AIM1185" s="1582"/>
      <c r="AIN1185" s="1582"/>
      <c r="AIO1185" s="1582"/>
      <c r="AIP1185" s="1582"/>
      <c r="AIQ1185" s="1582"/>
      <c r="AIR1185" s="1582"/>
      <c r="AIS1185" s="1582"/>
      <c r="AIT1185" s="1582"/>
      <c r="AIU1185" s="1582"/>
      <c r="AIV1185" s="1582"/>
      <c r="AIW1185" s="1582"/>
      <c r="AIX1185" s="1582"/>
      <c r="AIY1185" s="1582"/>
      <c r="AIZ1185" s="1582"/>
      <c r="AJA1185" s="1582"/>
      <c r="AJB1185" s="1582"/>
      <c r="AJC1185" s="1582"/>
      <c r="AJD1185" s="1582"/>
      <c r="AJE1185" s="1582"/>
      <c r="AJF1185" s="1582"/>
      <c r="AJG1185" s="1582"/>
      <c r="AJH1185" s="1582"/>
      <c r="AJI1185" s="1582"/>
      <c r="AJJ1185" s="1582"/>
      <c r="AJK1185" s="1582"/>
      <c r="AJL1185" s="1582"/>
      <c r="AJM1185" s="1582"/>
      <c r="AJN1185" s="1582"/>
      <c r="AJO1185" s="1582"/>
      <c r="AJP1185" s="1582"/>
      <c r="AJQ1185" s="1582"/>
      <c r="AJR1185" s="1582"/>
      <c r="AJS1185" s="1582"/>
      <c r="AJT1185" s="1582"/>
      <c r="AJU1185" s="1582"/>
      <c r="AJV1185" s="1582"/>
      <c r="AJW1185" s="1582"/>
      <c r="AJX1185" s="1582"/>
      <c r="AJY1185" s="1582"/>
      <c r="AJZ1185" s="1582"/>
      <c r="AKA1185" s="1582"/>
      <c r="AKB1185" s="1582"/>
      <c r="AKC1185" s="1582"/>
      <c r="AKD1185" s="1582"/>
      <c r="AKE1185" s="1582"/>
      <c r="AKF1185" s="1582"/>
      <c r="AKG1185" s="1582"/>
      <c r="AKH1185" s="1582"/>
      <c r="AKI1185" s="1582"/>
      <c r="AKJ1185" s="1582"/>
      <c r="AKK1185" s="1582"/>
      <c r="AKL1185" s="1582"/>
      <c r="AKM1185" s="1582"/>
      <c r="AKN1185" s="1582"/>
      <c r="AKO1185" s="1582"/>
      <c r="AKP1185" s="1582"/>
      <c r="AKQ1185" s="1582"/>
      <c r="AKR1185" s="1582"/>
      <c r="AKS1185" s="1582"/>
      <c r="AKT1185" s="1582"/>
      <c r="AKU1185" s="1582"/>
      <c r="AKV1185" s="1582"/>
      <c r="AKW1185" s="1582"/>
      <c r="AKX1185" s="1582"/>
      <c r="AKY1185" s="1582"/>
      <c r="AKZ1185" s="1582"/>
      <c r="ALA1185" s="1582"/>
      <c r="ALB1185" s="1582"/>
      <c r="ALC1185" s="1582"/>
      <c r="ALD1185" s="1582"/>
      <c r="ALE1185" s="1582"/>
      <c r="ALF1185" s="1582"/>
      <c r="ALG1185" s="1582"/>
      <c r="ALH1185" s="1582"/>
      <c r="ALI1185" s="1582"/>
      <c r="ALJ1185" s="1582"/>
      <c r="ALK1185" s="1582"/>
      <c r="ALL1185" s="1582"/>
      <c r="ALM1185" s="1582"/>
      <c r="ALN1185" s="1582"/>
      <c r="ALO1185" s="1582"/>
      <c r="ALP1185" s="1582"/>
      <c r="ALQ1185" s="1582"/>
      <c r="ALR1185" s="1582"/>
      <c r="ALS1185" s="1582"/>
      <c r="ALT1185" s="1582"/>
      <c r="ALU1185" s="1582"/>
      <c r="ALV1185" s="1582"/>
      <c r="ALW1185" s="1582"/>
      <c r="ALX1185" s="1582"/>
      <c r="ALY1185" s="1582"/>
      <c r="ALZ1185" s="1582"/>
      <c r="AMA1185" s="1582"/>
      <c r="AMB1185" s="1582"/>
      <c r="AMC1185" s="1582"/>
      <c r="AMD1185" s="1582"/>
      <c r="AME1185" s="1582"/>
      <c r="AMF1185" s="1582"/>
      <c r="AMG1185" s="1582"/>
      <c r="AMH1185" s="1582"/>
      <c r="AMI1185" s="1582"/>
      <c r="AMJ1185" s="1582"/>
      <c r="AMK1185" s="1582"/>
      <c r="AML1185" s="1582"/>
      <c r="AMM1185" s="1582"/>
      <c r="AMN1185" s="1582"/>
      <c r="AMO1185" s="1582"/>
      <c r="AMP1185" s="1582"/>
      <c r="AMQ1185" s="1582"/>
      <c r="AMR1185" s="1582"/>
      <c r="AMS1185" s="1582"/>
      <c r="AMT1185" s="1582"/>
      <c r="AMU1185" s="1582"/>
      <c r="AMV1185" s="1582"/>
      <c r="AMW1185" s="1582"/>
      <c r="AMX1185" s="1582"/>
      <c r="AMY1185" s="1582"/>
      <c r="AMZ1185" s="1582"/>
      <c r="ANA1185" s="1582"/>
      <c r="ANB1185" s="1582"/>
      <c r="ANC1185" s="1582"/>
      <c r="AND1185" s="1582"/>
      <c r="ANE1185" s="1582"/>
      <c r="ANF1185" s="1582"/>
      <c r="ANG1185" s="1582"/>
      <c r="ANH1185" s="1582"/>
      <c r="ANI1185" s="1582"/>
      <c r="ANJ1185" s="1582"/>
      <c r="ANK1185" s="1582"/>
      <c r="ANL1185" s="1582"/>
      <c r="ANM1185" s="1582"/>
      <c r="ANN1185" s="1582"/>
      <c r="ANO1185" s="1582"/>
      <c r="ANP1185" s="1582"/>
      <c r="ANQ1185" s="1582"/>
      <c r="ANR1185" s="1582"/>
      <c r="ANS1185" s="1582"/>
      <c r="ANT1185" s="1582"/>
      <c r="ANU1185" s="1582"/>
      <c r="ANV1185" s="1582"/>
      <c r="ANW1185" s="1582"/>
      <c r="ANX1185" s="1582"/>
      <c r="ANY1185" s="1582"/>
      <c r="ANZ1185" s="1582"/>
      <c r="AOA1185" s="1582"/>
      <c r="AOB1185" s="1582"/>
      <c r="AOC1185" s="1582"/>
      <c r="AOD1185" s="1582"/>
      <c r="AOE1185" s="1582"/>
      <c r="AOF1185" s="1582"/>
      <c r="AOG1185" s="1582"/>
      <c r="AOH1185" s="1582"/>
      <c r="AOI1185" s="1582"/>
      <c r="AOJ1185" s="1582"/>
      <c r="AOK1185" s="1582"/>
      <c r="AOL1185" s="1582"/>
      <c r="AOM1185" s="1582"/>
      <c r="AON1185" s="1582"/>
      <c r="AOO1185" s="1582"/>
      <c r="AOP1185" s="1582"/>
      <c r="AOQ1185" s="1582"/>
      <c r="AOR1185" s="1582"/>
      <c r="AOS1185" s="1582"/>
      <c r="AOT1185" s="1582"/>
      <c r="AOU1185" s="1582"/>
      <c r="AOV1185" s="1582"/>
      <c r="AOW1185" s="1582"/>
      <c r="AOX1185" s="1582"/>
      <c r="AOY1185" s="1582"/>
      <c r="AOZ1185" s="1582"/>
      <c r="APA1185" s="1582"/>
      <c r="APB1185" s="1582"/>
      <c r="APC1185" s="1582"/>
      <c r="APD1185" s="1582"/>
      <c r="APE1185" s="1582"/>
      <c r="APF1185" s="1582"/>
      <c r="APG1185" s="1582"/>
      <c r="APH1185" s="1582"/>
      <c r="API1185" s="1582"/>
      <c r="APJ1185" s="1582"/>
      <c r="APK1185" s="1582"/>
      <c r="APL1185" s="1582"/>
      <c r="APM1185" s="1582"/>
      <c r="APN1185" s="1582"/>
      <c r="APO1185" s="1582"/>
      <c r="APP1185" s="1582"/>
      <c r="APQ1185" s="1582"/>
      <c r="APR1185" s="1582"/>
      <c r="APS1185" s="1582"/>
      <c r="APT1185" s="1582"/>
      <c r="APU1185" s="1582"/>
      <c r="APV1185" s="1582"/>
      <c r="APW1185" s="1582"/>
      <c r="APX1185" s="1582"/>
      <c r="APY1185" s="1582"/>
      <c r="APZ1185" s="1582"/>
      <c r="AQA1185" s="1582"/>
      <c r="AQB1185" s="1582"/>
      <c r="AQC1185" s="1582"/>
      <c r="AQD1185" s="1582"/>
      <c r="AQE1185" s="1582"/>
      <c r="AQF1185" s="1582"/>
      <c r="AQG1185" s="1582"/>
      <c r="AQH1185" s="1582"/>
      <c r="AQI1185" s="1582"/>
      <c r="AQJ1185" s="1582"/>
      <c r="AQK1185" s="1582"/>
      <c r="AQL1185" s="1582"/>
      <c r="AQM1185" s="1582"/>
      <c r="AQN1185" s="1582"/>
      <c r="AQO1185" s="1582"/>
      <c r="AQP1185" s="1582"/>
      <c r="AQQ1185" s="1582"/>
      <c r="AQR1185" s="1582"/>
      <c r="AQS1185" s="1582"/>
      <c r="AQT1185" s="1582"/>
      <c r="AQU1185" s="1582"/>
      <c r="AQV1185" s="1582"/>
      <c r="AQW1185" s="1582"/>
      <c r="AQX1185" s="1582"/>
      <c r="AQY1185" s="1582"/>
      <c r="AQZ1185" s="1582"/>
      <c r="ARA1185" s="1582"/>
      <c r="ARB1185" s="1582"/>
      <c r="ARC1185" s="1582"/>
      <c r="ARD1185" s="1582"/>
      <c r="ARE1185" s="1582"/>
      <c r="ARF1185" s="1582"/>
      <c r="ARG1185" s="1582"/>
      <c r="ARH1185" s="1582"/>
      <c r="ARI1185" s="1582"/>
      <c r="ARJ1185" s="1582"/>
      <c r="ARK1185" s="1582"/>
      <c r="ARL1185" s="1582"/>
      <c r="ARM1185" s="1582"/>
      <c r="ARN1185" s="1582"/>
      <c r="ARO1185" s="1582"/>
      <c r="ARP1185" s="1582"/>
      <c r="ARQ1185" s="1582"/>
      <c r="ARR1185" s="1582"/>
      <c r="ARS1185" s="1582"/>
      <c r="ART1185" s="1582"/>
      <c r="ARU1185" s="1582"/>
      <c r="ARV1185" s="1582"/>
      <c r="ARW1185" s="1582"/>
      <c r="ARX1185" s="1582"/>
      <c r="ARY1185" s="1582"/>
      <c r="ARZ1185" s="1582"/>
      <c r="ASA1185" s="1582"/>
      <c r="ASB1185" s="1582"/>
      <c r="ASC1185" s="1582"/>
      <c r="ASD1185" s="1582"/>
      <c r="ASE1185" s="1582"/>
      <c r="ASF1185" s="1582"/>
      <c r="ASG1185" s="1582"/>
      <c r="ASH1185" s="1582"/>
      <c r="ASI1185" s="1582"/>
      <c r="ASJ1185" s="1582"/>
      <c r="ASK1185" s="1582"/>
      <c r="ASL1185" s="1582"/>
      <c r="ASM1185" s="1582"/>
      <c r="ASN1185" s="1582"/>
      <c r="ASO1185" s="1582"/>
      <c r="ASP1185" s="1582"/>
      <c r="ASQ1185" s="1582"/>
      <c r="ASR1185" s="1582"/>
      <c r="ASS1185" s="1582"/>
      <c r="AST1185" s="1582"/>
      <c r="ASU1185" s="1582"/>
      <c r="ASV1185" s="1582"/>
      <c r="ASW1185" s="1582"/>
      <c r="ASX1185" s="1582"/>
      <c r="ASY1185" s="1582"/>
      <c r="ASZ1185" s="1582"/>
      <c r="ATA1185" s="1582"/>
      <c r="ATB1185" s="1582"/>
      <c r="ATC1185" s="1582"/>
      <c r="ATD1185" s="1582"/>
      <c r="ATE1185" s="1582"/>
      <c r="ATF1185" s="1582"/>
      <c r="ATG1185" s="1582"/>
      <c r="ATH1185" s="1582"/>
      <c r="ATI1185" s="1582"/>
      <c r="ATJ1185" s="1582"/>
      <c r="ATK1185" s="1582"/>
      <c r="ATL1185" s="1582"/>
      <c r="ATM1185" s="1582"/>
      <c r="ATN1185" s="1582"/>
      <c r="ATO1185" s="1582"/>
      <c r="ATP1185" s="1582"/>
      <c r="ATQ1185" s="1582"/>
      <c r="ATR1185" s="1582"/>
      <c r="ATS1185" s="1582"/>
      <c r="ATT1185" s="1582"/>
      <c r="ATU1185" s="1582"/>
      <c r="ATV1185" s="1582"/>
      <c r="ATW1185" s="1582"/>
      <c r="ATX1185" s="1582"/>
      <c r="ATY1185" s="1582"/>
      <c r="ATZ1185" s="1582"/>
      <c r="AUA1185" s="1582"/>
      <c r="AUB1185" s="1582"/>
      <c r="AUC1185" s="1582"/>
      <c r="AUD1185" s="1582"/>
      <c r="AUE1185" s="1582"/>
      <c r="AUF1185" s="1582"/>
      <c r="AUG1185" s="1582"/>
      <c r="AUH1185" s="1582"/>
      <c r="AUI1185" s="1582"/>
      <c r="AUJ1185" s="1582"/>
      <c r="AUK1185" s="1582"/>
      <c r="AUL1185" s="1582"/>
      <c r="AUM1185" s="1582"/>
      <c r="AUN1185" s="1582"/>
      <c r="AUO1185" s="1582"/>
      <c r="AUP1185" s="1582"/>
      <c r="AUQ1185" s="1582"/>
      <c r="AUR1185" s="1582"/>
      <c r="AUS1185" s="1582"/>
      <c r="AUT1185" s="1582"/>
      <c r="AUU1185" s="1582"/>
      <c r="AUV1185" s="1582"/>
      <c r="AUW1185" s="1582"/>
      <c r="AUX1185" s="1582"/>
      <c r="AUY1185" s="1582"/>
      <c r="AUZ1185" s="1582"/>
      <c r="AVA1185" s="1582"/>
      <c r="AVB1185" s="1582"/>
      <c r="AVC1185" s="1582"/>
      <c r="AVD1185" s="1582"/>
      <c r="AVE1185" s="1582"/>
      <c r="AVF1185" s="1582"/>
      <c r="AVG1185" s="1582"/>
      <c r="AVH1185" s="1582"/>
      <c r="AVI1185" s="1582"/>
      <c r="AVJ1185" s="1582"/>
      <c r="AVK1185" s="1582"/>
      <c r="AVL1185" s="1582"/>
      <c r="AVM1185" s="1582"/>
      <c r="AVN1185" s="1582"/>
      <c r="AVO1185" s="1582"/>
      <c r="AVP1185" s="1582"/>
      <c r="AVQ1185" s="1582"/>
      <c r="AVR1185" s="1582"/>
      <c r="AVS1185" s="1582"/>
      <c r="AVT1185" s="1582"/>
      <c r="AVU1185" s="1582"/>
      <c r="AVV1185" s="1582"/>
      <c r="AVW1185" s="1582"/>
      <c r="AVX1185" s="1582"/>
      <c r="AVY1185" s="1582"/>
      <c r="AVZ1185" s="1582"/>
      <c r="AWA1185" s="1582"/>
      <c r="AWB1185" s="1582"/>
      <c r="AWC1185" s="1582"/>
      <c r="AWD1185" s="1582"/>
      <c r="AWE1185" s="1582"/>
      <c r="AWF1185" s="1582"/>
      <c r="AWG1185" s="1582"/>
      <c r="AWH1185" s="1582"/>
      <c r="AWI1185" s="1582"/>
      <c r="AWJ1185" s="1582"/>
      <c r="AWK1185" s="1582"/>
      <c r="AWL1185" s="1582"/>
      <c r="AWM1185" s="1582"/>
      <c r="AWN1185" s="1582"/>
      <c r="AWO1185" s="1582"/>
      <c r="AWP1185" s="1582"/>
      <c r="AWQ1185" s="1582"/>
      <c r="AWR1185" s="1582"/>
      <c r="AWS1185" s="1582"/>
      <c r="AWT1185" s="1582"/>
      <c r="AWU1185" s="1582"/>
      <c r="AWV1185" s="1582"/>
      <c r="AWW1185" s="1582"/>
      <c r="AWX1185" s="1582"/>
      <c r="AWY1185" s="1582"/>
      <c r="AWZ1185" s="1582"/>
      <c r="AXA1185" s="1582"/>
      <c r="AXB1185" s="1582"/>
      <c r="AXC1185" s="1582"/>
      <c r="AXD1185" s="1582"/>
      <c r="AXE1185" s="1582"/>
      <c r="AXF1185" s="1582"/>
      <c r="AXG1185" s="1582"/>
      <c r="AXH1185" s="1582"/>
      <c r="AXI1185" s="1582"/>
      <c r="AXJ1185" s="1582"/>
      <c r="AXK1185" s="1582"/>
      <c r="AXL1185" s="1582"/>
      <c r="AXM1185" s="1582"/>
      <c r="AXN1185" s="1582"/>
      <c r="AXO1185" s="1582"/>
      <c r="AXP1185" s="1582"/>
      <c r="AXQ1185" s="1582"/>
      <c r="AXR1185" s="1582"/>
      <c r="AXS1185" s="1582"/>
      <c r="AXT1185" s="1582"/>
      <c r="AXU1185" s="1582"/>
      <c r="AXV1185" s="1582"/>
      <c r="AXW1185" s="1582"/>
      <c r="AXX1185" s="1582"/>
      <c r="AXY1185" s="1582"/>
      <c r="AXZ1185" s="1582"/>
      <c r="AYA1185" s="1582"/>
      <c r="AYB1185" s="1582"/>
      <c r="AYC1185" s="1582"/>
      <c r="AYD1185" s="1582"/>
      <c r="AYE1185" s="1582"/>
      <c r="AYF1185" s="1582"/>
      <c r="AYG1185" s="1582"/>
      <c r="AYH1185" s="1582"/>
      <c r="AYI1185" s="1582"/>
      <c r="AYJ1185" s="1582"/>
      <c r="AYK1185" s="1582"/>
      <c r="AYL1185" s="1582"/>
      <c r="AYM1185" s="1582"/>
      <c r="AYN1185" s="1582"/>
      <c r="AYO1185" s="1582"/>
      <c r="AYP1185" s="1582"/>
      <c r="AYQ1185" s="1582"/>
      <c r="AYR1185" s="1582"/>
      <c r="AYS1185" s="1582"/>
      <c r="AYT1185" s="1582"/>
      <c r="AYU1185" s="1582"/>
      <c r="AYV1185" s="1582"/>
      <c r="AYW1185" s="1582"/>
      <c r="AYX1185" s="1582"/>
      <c r="AYY1185" s="1582"/>
      <c r="AYZ1185" s="1582"/>
      <c r="AZA1185" s="1582"/>
      <c r="AZB1185" s="1582"/>
      <c r="AZC1185" s="1582"/>
      <c r="AZD1185" s="1582"/>
      <c r="AZE1185" s="1582"/>
      <c r="AZF1185" s="1582"/>
      <c r="AZG1185" s="1582"/>
      <c r="AZH1185" s="1582"/>
      <c r="AZI1185" s="1582"/>
      <c r="AZJ1185" s="1582"/>
      <c r="AZK1185" s="1582"/>
      <c r="AZL1185" s="1582"/>
      <c r="AZM1185" s="1582"/>
      <c r="AZN1185" s="1582"/>
      <c r="AZO1185" s="1582"/>
      <c r="AZP1185" s="1582"/>
      <c r="AZQ1185" s="1582"/>
      <c r="AZR1185" s="1582"/>
      <c r="AZS1185" s="1582"/>
      <c r="AZT1185" s="1582"/>
      <c r="AZU1185" s="1582"/>
      <c r="AZV1185" s="1582"/>
      <c r="AZW1185" s="1582"/>
      <c r="AZX1185" s="1582"/>
      <c r="AZY1185" s="1582"/>
      <c r="AZZ1185" s="1582"/>
      <c r="BAA1185" s="1582"/>
      <c r="BAB1185" s="1582"/>
      <c r="BAC1185" s="1582"/>
      <c r="BAD1185" s="1582"/>
      <c r="BAE1185" s="1582"/>
      <c r="BAF1185" s="1582"/>
      <c r="BAG1185" s="1582"/>
      <c r="BAH1185" s="1582"/>
      <c r="BAI1185" s="1582"/>
      <c r="BAJ1185" s="1582"/>
      <c r="BAK1185" s="1582"/>
      <c r="BAL1185" s="1582"/>
      <c r="BAM1185" s="1582"/>
      <c r="BAN1185" s="1582"/>
      <c r="BAO1185" s="1582"/>
      <c r="BAP1185" s="1582"/>
      <c r="BAQ1185" s="1582"/>
      <c r="BAR1185" s="1582"/>
      <c r="BAS1185" s="1582"/>
      <c r="BAT1185" s="1582"/>
      <c r="BAU1185" s="1582"/>
      <c r="BAV1185" s="1582"/>
      <c r="BAW1185" s="1582"/>
      <c r="BAX1185" s="1582"/>
      <c r="BAY1185" s="1582"/>
      <c r="BAZ1185" s="1582"/>
      <c r="BBA1185" s="1582"/>
      <c r="BBB1185" s="1582"/>
      <c r="BBC1185" s="1582"/>
      <c r="BBD1185" s="1582"/>
      <c r="BBE1185" s="1582"/>
      <c r="BBF1185" s="1582"/>
      <c r="BBG1185" s="1582"/>
      <c r="BBH1185" s="1582"/>
      <c r="BBI1185" s="1582"/>
      <c r="BBJ1185" s="1582"/>
      <c r="BBK1185" s="1582"/>
      <c r="BBL1185" s="1582"/>
      <c r="BBM1185" s="1582"/>
      <c r="BBN1185" s="1582"/>
      <c r="BBO1185" s="1582"/>
      <c r="BBP1185" s="1582"/>
      <c r="BBQ1185" s="1582"/>
      <c r="BBR1185" s="1582"/>
      <c r="BBS1185" s="1582"/>
      <c r="BBT1185" s="1582"/>
      <c r="BBU1185" s="1582"/>
      <c r="BBV1185" s="1582"/>
      <c r="BBW1185" s="1582"/>
      <c r="BBX1185" s="1582"/>
      <c r="BBY1185" s="1582"/>
      <c r="BBZ1185" s="1582"/>
      <c r="BCA1185" s="1582"/>
      <c r="BCB1185" s="1582"/>
      <c r="BCC1185" s="1582"/>
      <c r="BCD1185" s="1582"/>
      <c r="BCE1185" s="1582"/>
      <c r="BCF1185" s="1582"/>
      <c r="BCG1185" s="1582"/>
      <c r="BCH1185" s="1582"/>
      <c r="BCI1185" s="1582"/>
      <c r="BCJ1185" s="1582"/>
      <c r="BCK1185" s="1582"/>
      <c r="BCL1185" s="1582"/>
      <c r="BCM1185" s="1582"/>
      <c r="BCN1185" s="1582"/>
      <c r="BCO1185" s="1582"/>
      <c r="BCP1185" s="1582"/>
      <c r="BCQ1185" s="1582"/>
      <c r="BCR1185" s="1582"/>
      <c r="BCS1185" s="1582"/>
      <c r="BCT1185" s="1582"/>
      <c r="BCU1185" s="1582"/>
      <c r="BCV1185" s="1582"/>
      <c r="BCW1185" s="1582"/>
      <c r="BCX1185" s="1582"/>
      <c r="BCY1185" s="1582"/>
      <c r="BCZ1185" s="1582"/>
      <c r="BDA1185" s="1582"/>
      <c r="BDB1185" s="1582"/>
      <c r="BDC1185" s="1582"/>
      <c r="BDD1185" s="1582"/>
      <c r="BDE1185" s="1582"/>
      <c r="BDF1185" s="1582"/>
      <c r="BDG1185" s="1582"/>
      <c r="BDH1185" s="1582"/>
      <c r="BDI1185" s="1582"/>
      <c r="BDJ1185" s="1582"/>
      <c r="BDK1185" s="1582"/>
      <c r="BDL1185" s="1582"/>
      <c r="BDM1185" s="1582"/>
      <c r="BDN1185" s="1582"/>
      <c r="BDO1185" s="1582"/>
      <c r="BDP1185" s="1582"/>
      <c r="BDQ1185" s="1582"/>
      <c r="BDR1185" s="1582"/>
      <c r="BDS1185" s="1582"/>
      <c r="BDT1185" s="1582"/>
      <c r="BDU1185" s="1582"/>
      <c r="BDV1185" s="1582"/>
      <c r="BDW1185" s="1582"/>
      <c r="BDX1185" s="1582"/>
      <c r="BDY1185" s="1582"/>
      <c r="BDZ1185" s="1582"/>
      <c r="BEA1185" s="1582"/>
      <c r="BEB1185" s="1582"/>
      <c r="BEC1185" s="1582"/>
      <c r="BED1185" s="1582"/>
      <c r="BEE1185" s="1582"/>
      <c r="BEF1185" s="1582"/>
      <c r="BEG1185" s="1582"/>
      <c r="BEH1185" s="1582"/>
      <c r="BEI1185" s="1582"/>
      <c r="BEJ1185" s="1582"/>
      <c r="BEK1185" s="1582"/>
      <c r="BEL1185" s="1582"/>
      <c r="BEM1185" s="1582"/>
      <c r="BEN1185" s="1582"/>
      <c r="BEO1185" s="1582"/>
      <c r="BEP1185" s="1582"/>
      <c r="BEQ1185" s="1582"/>
      <c r="BER1185" s="1582"/>
      <c r="BES1185" s="1582"/>
      <c r="BET1185" s="1582"/>
      <c r="BEU1185" s="1582"/>
      <c r="BEV1185" s="1582"/>
      <c r="BEW1185" s="1582"/>
      <c r="BEX1185" s="1582"/>
      <c r="BEY1185" s="1582"/>
      <c r="BEZ1185" s="1582"/>
      <c r="BFA1185" s="1582"/>
      <c r="BFB1185" s="1582"/>
      <c r="BFC1185" s="1582"/>
      <c r="BFD1185" s="1582"/>
      <c r="BFE1185" s="1582"/>
      <c r="BFF1185" s="1582"/>
      <c r="BFG1185" s="1582"/>
      <c r="BFH1185" s="1582"/>
      <c r="BFI1185" s="1582"/>
      <c r="BFJ1185" s="1582"/>
      <c r="BFK1185" s="1582"/>
      <c r="BFL1185" s="1582"/>
      <c r="BFM1185" s="1582"/>
      <c r="BFN1185" s="1582"/>
      <c r="BFO1185" s="1582"/>
      <c r="BFP1185" s="1582"/>
      <c r="BFQ1185" s="1582"/>
      <c r="BFR1185" s="1582"/>
      <c r="BFS1185" s="1582"/>
      <c r="BFT1185" s="1582"/>
      <c r="BFU1185" s="1582"/>
      <c r="BFV1185" s="1582"/>
      <c r="BFW1185" s="1582"/>
      <c r="BFX1185" s="1582"/>
      <c r="BFY1185" s="1582"/>
      <c r="BFZ1185" s="1582"/>
      <c r="BGA1185" s="1582"/>
      <c r="BGB1185" s="1582"/>
      <c r="BGC1185" s="1582"/>
      <c r="BGD1185" s="1582"/>
      <c r="BGE1185" s="1582"/>
      <c r="BGF1185" s="1582"/>
      <c r="BGG1185" s="1582"/>
      <c r="BGH1185" s="1582"/>
      <c r="BGI1185" s="1582"/>
      <c r="BGJ1185" s="1582"/>
      <c r="BGK1185" s="1582"/>
      <c r="BGL1185" s="1582"/>
      <c r="BGM1185" s="1582"/>
      <c r="BGN1185" s="1582"/>
      <c r="BGO1185" s="1582"/>
      <c r="BGP1185" s="1582"/>
      <c r="BGQ1185" s="1582"/>
      <c r="BGR1185" s="1582"/>
      <c r="BGS1185" s="1582"/>
      <c r="BGT1185" s="1582"/>
      <c r="BGU1185" s="1582"/>
      <c r="BGV1185" s="1582"/>
      <c r="BGW1185" s="1582"/>
      <c r="BGX1185" s="1582"/>
      <c r="BGY1185" s="1582"/>
      <c r="BGZ1185" s="1582"/>
      <c r="BHA1185" s="1582"/>
      <c r="BHB1185" s="1582"/>
      <c r="BHC1185" s="1582"/>
      <c r="BHD1185" s="1582"/>
      <c r="BHE1185" s="1582"/>
      <c r="BHF1185" s="1582"/>
      <c r="BHG1185" s="1582"/>
      <c r="BHH1185" s="1582"/>
      <c r="BHI1185" s="1582"/>
      <c r="BHJ1185" s="1582"/>
      <c r="BHK1185" s="1582"/>
      <c r="BHL1185" s="1582"/>
      <c r="BHM1185" s="1582"/>
      <c r="BHN1185" s="1582"/>
      <c r="BHO1185" s="1582"/>
      <c r="BHP1185" s="1582"/>
      <c r="BHQ1185" s="1582"/>
      <c r="BHR1185" s="1582"/>
      <c r="BHS1185" s="1582"/>
      <c r="BHT1185" s="1582"/>
      <c r="BHU1185" s="1582"/>
      <c r="BHV1185" s="1582"/>
      <c r="BHW1185" s="1582"/>
      <c r="BHX1185" s="1582"/>
      <c r="BHY1185" s="1582"/>
      <c r="BHZ1185" s="1582"/>
      <c r="BIA1185" s="1582"/>
      <c r="BIB1185" s="1582"/>
      <c r="BIC1185" s="1582"/>
      <c r="BID1185" s="1582"/>
      <c r="BIE1185" s="1582"/>
      <c r="BIF1185" s="1582"/>
      <c r="BIG1185" s="1582"/>
      <c r="BIH1185" s="1582"/>
      <c r="BII1185" s="1582"/>
      <c r="BIJ1185" s="1582"/>
      <c r="BIK1185" s="1582"/>
      <c r="BIL1185" s="1582"/>
      <c r="BIM1185" s="1582"/>
      <c r="BIN1185" s="1582"/>
      <c r="BIO1185" s="1582"/>
      <c r="BIP1185" s="1582"/>
      <c r="BIQ1185" s="1582"/>
      <c r="BIR1185" s="1582"/>
      <c r="BIS1185" s="1582"/>
      <c r="BIT1185" s="1582"/>
      <c r="BIU1185" s="1582"/>
      <c r="BIV1185" s="1582"/>
      <c r="BIW1185" s="1582"/>
      <c r="BIX1185" s="1582"/>
      <c r="BIY1185" s="1582"/>
      <c r="BIZ1185" s="1582"/>
      <c r="BJA1185" s="1582"/>
      <c r="BJB1185" s="1582"/>
      <c r="BJC1185" s="1582"/>
      <c r="BJD1185" s="1582"/>
      <c r="BJE1185" s="1582"/>
      <c r="BJF1185" s="1582"/>
      <c r="BJG1185" s="1582"/>
      <c r="BJH1185" s="1582"/>
      <c r="BJI1185" s="1582"/>
      <c r="BJJ1185" s="1582"/>
      <c r="BJK1185" s="1582"/>
      <c r="BJL1185" s="1582"/>
      <c r="BJM1185" s="1582"/>
      <c r="BJN1185" s="1582"/>
      <c r="BJO1185" s="1582"/>
      <c r="BJP1185" s="1582"/>
      <c r="BJQ1185" s="1582"/>
      <c r="BJR1185" s="1582"/>
      <c r="BJS1185" s="1582"/>
      <c r="BJT1185" s="1582"/>
      <c r="BJU1185" s="1582"/>
      <c r="BJV1185" s="1582"/>
      <c r="BJW1185" s="1582"/>
      <c r="BJX1185" s="1582"/>
      <c r="BJY1185" s="1582"/>
      <c r="BJZ1185" s="1582"/>
      <c r="BKA1185" s="1582"/>
      <c r="BKB1185" s="1582"/>
      <c r="BKC1185" s="1582"/>
      <c r="BKD1185" s="1582"/>
      <c r="BKE1185" s="1582"/>
      <c r="BKF1185" s="1582"/>
      <c r="BKG1185" s="1582"/>
      <c r="BKH1185" s="1582"/>
      <c r="BKI1185" s="1582"/>
      <c r="BKJ1185" s="1582"/>
      <c r="BKK1185" s="1582"/>
      <c r="BKL1185" s="1582"/>
      <c r="BKM1185" s="1582"/>
      <c r="BKN1185" s="1582"/>
      <c r="BKO1185" s="1582"/>
      <c r="BKP1185" s="1582"/>
      <c r="BKQ1185" s="1582"/>
      <c r="BKR1185" s="1582"/>
      <c r="BKS1185" s="1582"/>
      <c r="BKT1185" s="1582"/>
      <c r="BKU1185" s="1582"/>
      <c r="BKV1185" s="1582"/>
      <c r="BKW1185" s="1582"/>
      <c r="BKX1185" s="1582"/>
      <c r="BKY1185" s="1582"/>
      <c r="BKZ1185" s="1582"/>
      <c r="BLA1185" s="1582"/>
      <c r="BLB1185" s="1582"/>
      <c r="BLC1185" s="1582"/>
      <c r="BLD1185" s="1582"/>
      <c r="BLE1185" s="1582"/>
      <c r="BLF1185" s="1582"/>
      <c r="BLG1185" s="1582"/>
      <c r="BLH1185" s="1582"/>
      <c r="BLI1185" s="1582"/>
      <c r="BLJ1185" s="1582"/>
      <c r="BLK1185" s="1582"/>
      <c r="BLL1185" s="1582"/>
      <c r="BLM1185" s="1582"/>
      <c r="BLN1185" s="1582"/>
      <c r="BLO1185" s="1582"/>
      <c r="BLP1185" s="1582"/>
      <c r="BLQ1185" s="1582"/>
      <c r="BLR1185" s="1582"/>
      <c r="BLS1185" s="1582"/>
      <c r="BLT1185" s="1582"/>
      <c r="BLU1185" s="1582"/>
      <c r="BLV1185" s="1582"/>
      <c r="BLW1185" s="1582"/>
      <c r="BLX1185" s="1582"/>
      <c r="BLY1185" s="1582"/>
      <c r="BLZ1185" s="1582"/>
      <c r="BMA1185" s="1582"/>
      <c r="BMB1185" s="1582"/>
      <c r="BMC1185" s="1582"/>
      <c r="BMD1185" s="1582"/>
      <c r="BME1185" s="1582"/>
      <c r="BMF1185" s="1582"/>
      <c r="BMG1185" s="1582"/>
      <c r="BMH1185" s="1582"/>
      <c r="BMI1185" s="1582"/>
      <c r="BMJ1185" s="1582"/>
      <c r="BMK1185" s="1582"/>
      <c r="BML1185" s="1582"/>
      <c r="BMM1185" s="1582"/>
      <c r="BMN1185" s="1582"/>
      <c r="BMO1185" s="1582"/>
      <c r="BMP1185" s="1582"/>
      <c r="BMQ1185" s="1582"/>
      <c r="BMR1185" s="1582"/>
      <c r="BMS1185" s="1582"/>
      <c r="BMT1185" s="1582"/>
      <c r="BMU1185" s="1582"/>
      <c r="BMV1185" s="1582"/>
      <c r="BMW1185" s="1582"/>
      <c r="BMX1185" s="1582"/>
      <c r="BMY1185" s="1582"/>
      <c r="BMZ1185" s="1582"/>
      <c r="BNA1185" s="1582"/>
      <c r="BNB1185" s="1582"/>
      <c r="BNC1185" s="1582"/>
      <c r="BND1185" s="1582"/>
      <c r="BNE1185" s="1582"/>
      <c r="BNF1185" s="1582"/>
      <c r="BNG1185" s="1582"/>
      <c r="BNH1185" s="1582"/>
      <c r="BNI1185" s="1582"/>
      <c r="BNJ1185" s="1582"/>
      <c r="BNK1185" s="1582"/>
      <c r="BNL1185" s="1582"/>
      <c r="BNM1185" s="1582"/>
      <c r="BNN1185" s="1582"/>
      <c r="BNO1185" s="1582"/>
      <c r="BNP1185" s="1582"/>
      <c r="BNQ1185" s="1582"/>
      <c r="BNR1185" s="1582"/>
      <c r="BNS1185" s="1582"/>
      <c r="BNT1185" s="1582"/>
      <c r="BNU1185" s="1582"/>
      <c r="BNV1185" s="1582"/>
      <c r="BNW1185" s="1582"/>
      <c r="BNX1185" s="1582"/>
      <c r="BNY1185" s="1582"/>
      <c r="BNZ1185" s="1582"/>
      <c r="BOA1185" s="1582"/>
      <c r="BOB1185" s="1582"/>
      <c r="BOC1185" s="1582"/>
      <c r="BOD1185" s="1582"/>
      <c r="BOE1185" s="1582"/>
      <c r="BOF1185" s="1582"/>
      <c r="BOG1185" s="1582"/>
      <c r="BOH1185" s="1582"/>
      <c r="BOI1185" s="1582"/>
      <c r="BOJ1185" s="1582"/>
      <c r="BOK1185" s="1582"/>
      <c r="BOL1185" s="1582"/>
      <c r="BOM1185" s="1582"/>
      <c r="BON1185" s="1582"/>
      <c r="BOO1185" s="1582"/>
      <c r="BOP1185" s="1582"/>
      <c r="BOQ1185" s="1582"/>
      <c r="BOR1185" s="1582"/>
      <c r="BOS1185" s="1582"/>
      <c r="BOT1185" s="1582"/>
      <c r="BOU1185" s="1582"/>
      <c r="BOV1185" s="1582"/>
      <c r="BOW1185" s="1582"/>
      <c r="BOX1185" s="1582"/>
      <c r="BOY1185" s="1582"/>
      <c r="BOZ1185" s="1582"/>
      <c r="BPA1185" s="1582"/>
      <c r="BPB1185" s="1582"/>
      <c r="BPC1185" s="1582"/>
      <c r="BPD1185" s="1582"/>
      <c r="BPE1185" s="1582"/>
      <c r="BPF1185" s="1582"/>
      <c r="BPG1185" s="1582"/>
      <c r="BPH1185" s="1582"/>
      <c r="BPI1185" s="1582"/>
      <c r="BPJ1185" s="1582"/>
      <c r="BPK1185" s="1582"/>
      <c r="BPL1185" s="1582"/>
      <c r="BPM1185" s="1582"/>
      <c r="BPN1185" s="1582"/>
      <c r="BPO1185" s="1582"/>
      <c r="BPP1185" s="1582"/>
      <c r="BPQ1185" s="1582"/>
      <c r="BPR1185" s="1582"/>
      <c r="BPS1185" s="1582"/>
      <c r="BPT1185" s="1582"/>
      <c r="BPU1185" s="1582"/>
      <c r="BPV1185" s="1582"/>
      <c r="BPW1185" s="1582"/>
      <c r="BPX1185" s="1582"/>
      <c r="BPY1185" s="1582"/>
      <c r="BPZ1185" s="1582"/>
      <c r="BQA1185" s="1582"/>
      <c r="BQB1185" s="1582"/>
      <c r="BQC1185" s="1582"/>
      <c r="BQD1185" s="1582"/>
      <c r="BQE1185" s="1582"/>
      <c r="BQF1185" s="1582"/>
      <c r="BQG1185" s="1582"/>
      <c r="BQH1185" s="1582"/>
      <c r="BQI1185" s="1582"/>
      <c r="BQJ1185" s="1582"/>
      <c r="BQK1185" s="1582"/>
      <c r="BQL1185" s="1582"/>
      <c r="BQM1185" s="1582"/>
      <c r="BQN1185" s="1582"/>
      <c r="BQO1185" s="1582"/>
      <c r="BQP1185" s="1582"/>
      <c r="BQQ1185" s="1582"/>
      <c r="BQR1185" s="1582"/>
      <c r="BQS1185" s="1582"/>
      <c r="BQT1185" s="1582"/>
      <c r="BQU1185" s="1582"/>
      <c r="BQV1185" s="1582"/>
      <c r="BQW1185" s="1582"/>
      <c r="BQX1185" s="1582"/>
      <c r="BQY1185" s="1582"/>
      <c r="BQZ1185" s="1582"/>
      <c r="BRA1185" s="1582"/>
      <c r="BRB1185" s="1582"/>
      <c r="BRC1185" s="1582"/>
      <c r="BRD1185" s="1582"/>
      <c r="BRE1185" s="1582"/>
      <c r="BRF1185" s="1582"/>
      <c r="BRG1185" s="1582"/>
      <c r="BRH1185" s="1582"/>
      <c r="BRI1185" s="1582"/>
      <c r="BRJ1185" s="1582"/>
      <c r="BRK1185" s="1582"/>
      <c r="BRL1185" s="1582"/>
      <c r="BRM1185" s="1582"/>
      <c r="BRN1185" s="1582"/>
      <c r="BRO1185" s="1582"/>
      <c r="BRP1185" s="1582"/>
      <c r="BRQ1185" s="1582"/>
      <c r="BRR1185" s="1582"/>
      <c r="BRS1185" s="1582"/>
      <c r="BRT1185" s="1582"/>
      <c r="BRU1185" s="1582"/>
      <c r="BRV1185" s="1582"/>
      <c r="BRW1185" s="1582"/>
      <c r="BRX1185" s="1582"/>
      <c r="BRY1185" s="1582"/>
      <c r="BRZ1185" s="1582"/>
      <c r="BSA1185" s="1582"/>
      <c r="BSB1185" s="1582"/>
      <c r="BSC1185" s="1582"/>
      <c r="BSD1185" s="1582"/>
      <c r="BSE1185" s="1582"/>
      <c r="BSF1185" s="1582"/>
      <c r="BSG1185" s="1582"/>
      <c r="BSH1185" s="1582"/>
      <c r="BSI1185" s="1582"/>
      <c r="BSJ1185" s="1582"/>
      <c r="BSK1185" s="1582"/>
      <c r="BSL1185" s="1582"/>
      <c r="BSM1185" s="1582"/>
      <c r="BSN1185" s="1582"/>
      <c r="BSO1185" s="1582"/>
      <c r="BSP1185" s="1582"/>
      <c r="BSQ1185" s="1582"/>
      <c r="BSR1185" s="1582"/>
      <c r="BSS1185" s="1582"/>
      <c r="BST1185" s="1582"/>
      <c r="BSU1185" s="1582"/>
      <c r="BSV1185" s="1582"/>
      <c r="BSW1185" s="1582"/>
      <c r="BSX1185" s="1582"/>
      <c r="BSY1185" s="1582"/>
      <c r="BSZ1185" s="1582"/>
      <c r="BTA1185" s="1582"/>
      <c r="BTB1185" s="1582"/>
      <c r="BTC1185" s="1582"/>
      <c r="BTD1185" s="1582"/>
      <c r="BTE1185" s="1582"/>
      <c r="BTF1185" s="1582"/>
      <c r="BTG1185" s="1582"/>
      <c r="BTH1185" s="1582"/>
      <c r="BTI1185" s="1582"/>
      <c r="BTJ1185" s="1582"/>
      <c r="BTK1185" s="1582"/>
      <c r="BTL1185" s="1582"/>
      <c r="BTM1185" s="1582"/>
      <c r="BTN1185" s="1582"/>
      <c r="BTO1185" s="1582"/>
      <c r="BTP1185" s="1582"/>
      <c r="BTQ1185" s="1582"/>
      <c r="BTR1185" s="1582"/>
      <c r="BTS1185" s="1582"/>
      <c r="BTT1185" s="1582"/>
      <c r="BTU1185" s="1582"/>
      <c r="BTV1185" s="1582"/>
      <c r="BTW1185" s="1582"/>
      <c r="BTX1185" s="1582"/>
      <c r="BTY1185" s="1582"/>
      <c r="BTZ1185" s="1582"/>
      <c r="BUA1185" s="1582"/>
      <c r="BUB1185" s="1582"/>
      <c r="BUC1185" s="1582"/>
      <c r="BUD1185" s="1582"/>
      <c r="BUE1185" s="1582"/>
      <c r="BUF1185" s="1582"/>
      <c r="BUG1185" s="1582"/>
      <c r="BUH1185" s="1582"/>
      <c r="BUI1185" s="1582"/>
      <c r="BUJ1185" s="1582"/>
      <c r="BUK1185" s="1582"/>
      <c r="BUL1185" s="1582"/>
      <c r="BUM1185" s="1582"/>
      <c r="BUN1185" s="1582"/>
      <c r="BUO1185" s="1582"/>
      <c r="BUP1185" s="1582"/>
      <c r="BUQ1185" s="1582"/>
      <c r="BUR1185" s="1582"/>
      <c r="BUS1185" s="1582"/>
      <c r="BUT1185" s="1582"/>
      <c r="BUU1185" s="1582"/>
      <c r="BUV1185" s="1582"/>
      <c r="BUW1185" s="1582"/>
      <c r="BUX1185" s="1582"/>
      <c r="BUY1185" s="1582"/>
      <c r="BUZ1185" s="1582"/>
      <c r="BVA1185" s="1582"/>
      <c r="BVB1185" s="1582"/>
      <c r="BVC1185" s="1582"/>
      <c r="BVD1185" s="1582"/>
      <c r="BVE1185" s="1582"/>
      <c r="BVF1185" s="1582"/>
      <c r="BVG1185" s="1582"/>
      <c r="BVH1185" s="1582"/>
      <c r="BVI1185" s="1582"/>
      <c r="BVJ1185" s="1582"/>
      <c r="BVK1185" s="1582"/>
      <c r="BVL1185" s="1582"/>
      <c r="BVM1185" s="1582"/>
      <c r="BVN1185" s="1582"/>
      <c r="BVO1185" s="1582"/>
      <c r="BVP1185" s="1582"/>
      <c r="BVQ1185" s="1582"/>
      <c r="BVR1185" s="1582"/>
      <c r="BVS1185" s="1582"/>
      <c r="BVT1185" s="1582"/>
      <c r="BVU1185" s="1582"/>
      <c r="BVV1185" s="1582"/>
      <c r="BVW1185" s="1582"/>
      <c r="BVX1185" s="1582"/>
      <c r="BVY1185" s="1582"/>
      <c r="BVZ1185" s="1582"/>
      <c r="BWA1185" s="1582"/>
      <c r="BWB1185" s="1582"/>
      <c r="BWC1185" s="1582"/>
      <c r="BWD1185" s="1582"/>
      <c r="BWE1185" s="1582"/>
      <c r="BWF1185" s="1582"/>
      <c r="BWG1185" s="1582"/>
      <c r="BWH1185" s="1582"/>
      <c r="BWI1185" s="1582"/>
      <c r="BWJ1185" s="1582"/>
      <c r="BWK1185" s="1582"/>
      <c r="BWL1185" s="1582"/>
      <c r="BWM1185" s="1582"/>
      <c r="BWN1185" s="1582"/>
      <c r="BWO1185" s="1582"/>
      <c r="BWP1185" s="1582"/>
      <c r="BWQ1185" s="1582"/>
      <c r="BWR1185" s="1582"/>
      <c r="BWS1185" s="1582"/>
      <c r="BWT1185" s="1582"/>
      <c r="BWU1185" s="1582"/>
      <c r="BWV1185" s="1582"/>
      <c r="BWW1185" s="1582"/>
      <c r="BWX1185" s="1582"/>
      <c r="BWY1185" s="1582"/>
      <c r="BWZ1185" s="1582"/>
      <c r="BXA1185" s="1582"/>
      <c r="BXB1185" s="1582"/>
      <c r="BXC1185" s="1582"/>
      <c r="BXD1185" s="1582"/>
      <c r="BXE1185" s="1582"/>
      <c r="BXF1185" s="1582"/>
      <c r="BXG1185" s="1582"/>
      <c r="BXH1185" s="1582"/>
      <c r="BXI1185" s="1582"/>
      <c r="BXJ1185" s="1582"/>
      <c r="BXK1185" s="1582"/>
      <c r="BXL1185" s="1582"/>
      <c r="BXM1185" s="1582"/>
      <c r="BXN1185" s="1582"/>
      <c r="BXO1185" s="1582"/>
      <c r="BXP1185" s="1582"/>
      <c r="BXQ1185" s="1582"/>
      <c r="BXR1185" s="1582"/>
      <c r="BXS1185" s="1582"/>
      <c r="BXT1185" s="1582"/>
      <c r="BXU1185" s="1582"/>
      <c r="BXV1185" s="1582"/>
      <c r="BXW1185" s="1582"/>
      <c r="BXX1185" s="1582"/>
      <c r="BXY1185" s="1582"/>
      <c r="BXZ1185" s="1582"/>
      <c r="BYA1185" s="1582"/>
      <c r="BYB1185" s="1582"/>
      <c r="BYC1185" s="1582"/>
      <c r="BYD1185" s="1582"/>
      <c r="BYE1185" s="1582"/>
      <c r="BYF1185" s="1582"/>
      <c r="BYG1185" s="1582"/>
      <c r="BYH1185" s="1582"/>
      <c r="BYI1185" s="1582"/>
      <c r="BYJ1185" s="1582"/>
      <c r="BYK1185" s="1582"/>
      <c r="BYL1185" s="1582"/>
      <c r="BYM1185" s="1582"/>
      <c r="BYN1185" s="1582"/>
      <c r="BYO1185" s="1582"/>
      <c r="BYP1185" s="1582"/>
      <c r="BYQ1185" s="1582"/>
      <c r="BYR1185" s="1582"/>
      <c r="BYS1185" s="1582"/>
      <c r="BYT1185" s="1582"/>
      <c r="BYU1185" s="1582"/>
      <c r="BYV1185" s="1582"/>
      <c r="BYW1185" s="1582"/>
      <c r="BYX1185" s="1582"/>
      <c r="BYY1185" s="1582"/>
      <c r="BYZ1185" s="1582"/>
      <c r="BZA1185" s="1582"/>
      <c r="BZB1185" s="1582"/>
      <c r="BZC1185" s="1582"/>
      <c r="BZD1185" s="1582"/>
      <c r="BZE1185" s="1582"/>
      <c r="BZF1185" s="1582"/>
      <c r="BZG1185" s="1582"/>
      <c r="BZH1185" s="1582"/>
      <c r="BZI1185" s="1582"/>
      <c r="BZJ1185" s="1582"/>
      <c r="BZK1185" s="1582"/>
      <c r="BZL1185" s="1582"/>
      <c r="BZM1185" s="1582"/>
      <c r="BZN1185" s="1582"/>
      <c r="BZO1185" s="1582"/>
      <c r="BZP1185" s="1582"/>
      <c r="BZQ1185" s="1582"/>
      <c r="BZR1185" s="1582"/>
      <c r="BZS1185" s="1582"/>
      <c r="BZT1185" s="1582"/>
      <c r="BZU1185" s="1582"/>
      <c r="BZV1185" s="1582"/>
      <c r="BZW1185" s="1582"/>
      <c r="BZX1185" s="1582"/>
      <c r="BZY1185" s="1582"/>
      <c r="BZZ1185" s="1582"/>
      <c r="CAA1185" s="1582"/>
      <c r="CAB1185" s="1582"/>
      <c r="CAC1185" s="1582"/>
      <c r="CAD1185" s="1582"/>
      <c r="CAE1185" s="1582"/>
      <c r="CAF1185" s="1582"/>
      <c r="CAG1185" s="1582"/>
      <c r="CAH1185" s="1582"/>
      <c r="CAI1185" s="1582"/>
      <c r="CAJ1185" s="1582"/>
      <c r="CAK1185" s="1582"/>
      <c r="CAL1185" s="1582"/>
      <c r="CAM1185" s="1582"/>
      <c r="CAN1185" s="1582"/>
      <c r="CAO1185" s="1582"/>
      <c r="CAP1185" s="1582"/>
      <c r="CAQ1185" s="1582"/>
      <c r="CAR1185" s="1582"/>
      <c r="CAS1185" s="1582"/>
      <c r="CAT1185" s="1582"/>
      <c r="CAU1185" s="1582"/>
      <c r="CAV1185" s="1582"/>
      <c r="CAW1185" s="1582"/>
      <c r="CAX1185" s="1582"/>
      <c r="CAY1185" s="1582"/>
      <c r="CAZ1185" s="1582"/>
      <c r="CBA1185" s="1582"/>
      <c r="CBB1185" s="1582"/>
      <c r="CBC1185" s="1582"/>
      <c r="CBD1185" s="1582"/>
      <c r="CBE1185" s="1582"/>
      <c r="CBF1185" s="1582"/>
      <c r="CBG1185" s="1582"/>
      <c r="CBH1185" s="1582"/>
      <c r="CBI1185" s="1582"/>
      <c r="CBJ1185" s="1582"/>
      <c r="CBK1185" s="1582"/>
      <c r="CBL1185" s="1582"/>
      <c r="CBM1185" s="1582"/>
      <c r="CBN1185" s="1582"/>
      <c r="CBO1185" s="1582"/>
      <c r="CBP1185" s="1582"/>
      <c r="CBQ1185" s="1582"/>
      <c r="CBR1185" s="1582"/>
      <c r="CBS1185" s="1582"/>
      <c r="CBT1185" s="1582"/>
      <c r="CBU1185" s="1582"/>
      <c r="CBV1185" s="1582"/>
      <c r="CBW1185" s="1582"/>
      <c r="CBX1185" s="1582"/>
      <c r="CBY1185" s="1582"/>
      <c r="CBZ1185" s="1582"/>
      <c r="CCA1185" s="1582"/>
      <c r="CCB1185" s="1582"/>
      <c r="CCC1185" s="1582"/>
      <c r="CCD1185" s="1582"/>
      <c r="CCE1185" s="1582"/>
      <c r="CCF1185" s="1582"/>
      <c r="CCG1185" s="1582"/>
      <c r="CCH1185" s="1582"/>
      <c r="CCI1185" s="1582"/>
      <c r="CCJ1185" s="1582"/>
      <c r="CCK1185" s="1582"/>
      <c r="CCL1185" s="1582"/>
      <c r="CCM1185" s="1582"/>
      <c r="CCN1185" s="1582"/>
      <c r="CCO1185" s="1582"/>
      <c r="CCP1185" s="1582"/>
      <c r="CCQ1185" s="1582"/>
      <c r="CCR1185" s="1582"/>
      <c r="CCS1185" s="1582"/>
      <c r="CCT1185" s="1582"/>
      <c r="CCU1185" s="1582"/>
      <c r="CCV1185" s="1582"/>
      <c r="CCW1185" s="1582"/>
      <c r="CCX1185" s="1582"/>
      <c r="CCY1185" s="1582"/>
      <c r="CCZ1185" s="1582"/>
      <c r="CDA1185" s="1582"/>
      <c r="CDB1185" s="1582"/>
      <c r="CDC1185" s="1582"/>
      <c r="CDD1185" s="1582"/>
      <c r="CDE1185" s="1582"/>
      <c r="CDF1185" s="1582"/>
      <c r="CDG1185" s="1582"/>
      <c r="CDH1185" s="1582"/>
      <c r="CDI1185" s="1582"/>
      <c r="CDJ1185" s="1582"/>
      <c r="CDK1185" s="1582"/>
      <c r="CDL1185" s="1582"/>
      <c r="CDM1185" s="1582"/>
      <c r="CDN1185" s="1582"/>
      <c r="CDO1185" s="1582"/>
      <c r="CDP1185" s="1582"/>
      <c r="CDQ1185" s="1582"/>
      <c r="CDR1185" s="1582"/>
      <c r="CDS1185" s="1582"/>
      <c r="CDT1185" s="1582"/>
      <c r="CDU1185" s="1582"/>
      <c r="CDV1185" s="1582"/>
      <c r="CDW1185" s="1582"/>
      <c r="CDX1185" s="1582"/>
      <c r="CDY1185" s="1582"/>
      <c r="CDZ1185" s="1582"/>
      <c r="CEA1185" s="1582"/>
      <c r="CEB1185" s="1582"/>
      <c r="CEC1185" s="1582"/>
      <c r="CED1185" s="1582"/>
      <c r="CEE1185" s="1582"/>
      <c r="CEF1185" s="1582"/>
      <c r="CEG1185" s="1582"/>
      <c r="CEH1185" s="1582"/>
      <c r="CEI1185" s="1582"/>
      <c r="CEJ1185" s="1582"/>
      <c r="CEK1185" s="1582"/>
      <c r="CEL1185" s="1582"/>
      <c r="CEM1185" s="1582"/>
      <c r="CEN1185" s="1582"/>
      <c r="CEO1185" s="1582"/>
      <c r="CEP1185" s="1582"/>
      <c r="CEQ1185" s="1582"/>
      <c r="CER1185" s="1582"/>
      <c r="CES1185" s="1582"/>
      <c r="CET1185" s="1582"/>
      <c r="CEU1185" s="1582"/>
      <c r="CEV1185" s="1582"/>
      <c r="CEW1185" s="1582"/>
      <c r="CEX1185" s="1582"/>
      <c r="CEY1185" s="1582"/>
      <c r="CEZ1185" s="1582"/>
      <c r="CFA1185" s="1582"/>
      <c r="CFB1185" s="1582"/>
      <c r="CFC1185" s="1582"/>
      <c r="CFD1185" s="1582"/>
      <c r="CFE1185" s="1582"/>
      <c r="CFF1185" s="1582"/>
      <c r="CFG1185" s="1582"/>
      <c r="CFH1185" s="1582"/>
      <c r="CFI1185" s="1582"/>
      <c r="CFJ1185" s="1582"/>
      <c r="CFK1185" s="1582"/>
      <c r="CFL1185" s="1582"/>
      <c r="CFM1185" s="1582"/>
      <c r="CFN1185" s="1582"/>
      <c r="CFO1185" s="1582"/>
      <c r="CFP1185" s="1582"/>
      <c r="CFQ1185" s="1582"/>
      <c r="CFR1185" s="1582"/>
      <c r="CFS1185" s="1582"/>
      <c r="CFT1185" s="1582"/>
      <c r="CFU1185" s="1582"/>
      <c r="CFV1185" s="1582"/>
      <c r="CFW1185" s="1582"/>
      <c r="CFX1185" s="1582"/>
      <c r="CFY1185" s="1582"/>
      <c r="CFZ1185" s="1582"/>
      <c r="CGA1185" s="1582"/>
      <c r="CGB1185" s="1582"/>
      <c r="CGC1185" s="1582"/>
      <c r="CGD1185" s="1582"/>
      <c r="CGE1185" s="1582"/>
      <c r="CGF1185" s="1582"/>
      <c r="CGG1185" s="1582"/>
      <c r="CGH1185" s="1582"/>
      <c r="CGI1185" s="1582"/>
      <c r="CGJ1185" s="1582"/>
      <c r="CGK1185" s="1582"/>
      <c r="CGL1185" s="1582"/>
      <c r="CGM1185" s="1582"/>
      <c r="CGN1185" s="1582"/>
      <c r="CGO1185" s="1582"/>
      <c r="CGP1185" s="1582"/>
      <c r="CGQ1185" s="1582"/>
      <c r="CGR1185" s="1582"/>
      <c r="CGS1185" s="1582"/>
      <c r="CGT1185" s="1582"/>
      <c r="CGU1185" s="1582"/>
      <c r="CGV1185" s="1582"/>
      <c r="CGW1185" s="1582"/>
      <c r="CGX1185" s="1582"/>
      <c r="CGY1185" s="1582"/>
      <c r="CGZ1185" s="1582"/>
      <c r="CHA1185" s="1582"/>
      <c r="CHB1185" s="1582"/>
      <c r="CHC1185" s="1582"/>
      <c r="CHD1185" s="1582"/>
      <c r="CHE1185" s="1582"/>
      <c r="CHF1185" s="1582"/>
      <c r="CHG1185" s="1582"/>
      <c r="CHH1185" s="1582"/>
      <c r="CHI1185" s="1582"/>
      <c r="CHJ1185" s="1582"/>
      <c r="CHK1185" s="1582"/>
      <c r="CHL1185" s="1582"/>
      <c r="CHM1185" s="1582"/>
      <c r="CHN1185" s="1582"/>
      <c r="CHO1185" s="1582"/>
      <c r="CHP1185" s="1582"/>
      <c r="CHQ1185" s="1582"/>
      <c r="CHR1185" s="1582"/>
      <c r="CHS1185" s="1582"/>
      <c r="CHT1185" s="1582"/>
      <c r="CHU1185" s="1582"/>
      <c r="CHV1185" s="1582"/>
      <c r="CHW1185" s="1582"/>
      <c r="CHX1185" s="1582"/>
      <c r="CHY1185" s="1582"/>
      <c r="CHZ1185" s="1582"/>
      <c r="CIA1185" s="1582"/>
      <c r="CIB1185" s="1582"/>
      <c r="CIC1185" s="1582"/>
      <c r="CID1185" s="1582"/>
      <c r="CIE1185" s="1582"/>
      <c r="CIF1185" s="1582"/>
      <c r="CIG1185" s="1582"/>
      <c r="CIH1185" s="1582"/>
      <c r="CII1185" s="1582"/>
      <c r="CIJ1185" s="1582"/>
      <c r="CIK1185" s="1582"/>
      <c r="CIL1185" s="1582"/>
      <c r="CIM1185" s="1582"/>
      <c r="CIN1185" s="1582"/>
      <c r="CIO1185" s="1582"/>
      <c r="CIP1185" s="1582"/>
      <c r="CIQ1185" s="1582"/>
      <c r="CIR1185" s="1582"/>
      <c r="CIS1185" s="1582"/>
      <c r="CIT1185" s="1582"/>
      <c r="CIU1185" s="1582"/>
      <c r="CIV1185" s="1582"/>
      <c r="CIW1185" s="1582"/>
      <c r="CIX1185" s="1582"/>
      <c r="CIY1185" s="1582"/>
      <c r="CIZ1185" s="1582"/>
      <c r="CJA1185" s="1582"/>
      <c r="CJB1185" s="1582"/>
      <c r="CJC1185" s="1582"/>
      <c r="CJD1185" s="1582"/>
      <c r="CJE1185" s="1582"/>
      <c r="CJF1185" s="1582"/>
      <c r="CJG1185" s="1582"/>
      <c r="CJH1185" s="1582"/>
      <c r="CJI1185" s="1582"/>
      <c r="CJJ1185" s="1582"/>
      <c r="CJK1185" s="1582"/>
      <c r="CJL1185" s="1582"/>
      <c r="CJM1185" s="1582"/>
      <c r="CJN1185" s="1582"/>
      <c r="CJO1185" s="1582"/>
      <c r="CJP1185" s="1582"/>
      <c r="CJQ1185" s="1582"/>
      <c r="CJR1185" s="1582"/>
      <c r="CJS1185" s="1582"/>
      <c r="CJT1185" s="1582"/>
      <c r="CJU1185" s="1582"/>
      <c r="CJV1185" s="1582"/>
      <c r="CJW1185" s="1582"/>
      <c r="CJX1185" s="1582"/>
      <c r="CJY1185" s="1582"/>
      <c r="CJZ1185" s="1582"/>
      <c r="CKA1185" s="1582"/>
      <c r="CKB1185" s="1582"/>
      <c r="CKC1185" s="1582"/>
      <c r="CKD1185" s="1582"/>
      <c r="CKE1185" s="1582"/>
      <c r="CKF1185" s="1582"/>
      <c r="CKG1185" s="1582"/>
      <c r="CKH1185" s="1582"/>
      <c r="CKI1185" s="1582"/>
      <c r="CKJ1185" s="1582"/>
      <c r="CKK1185" s="1582"/>
      <c r="CKL1185" s="1582"/>
      <c r="CKM1185" s="1582"/>
      <c r="CKN1185" s="1582"/>
      <c r="CKO1185" s="1582"/>
      <c r="CKP1185" s="1582"/>
      <c r="CKQ1185" s="1582"/>
      <c r="CKR1185" s="1582"/>
      <c r="CKS1185" s="1582"/>
      <c r="CKT1185" s="1582"/>
      <c r="CKU1185" s="1582"/>
      <c r="CKV1185" s="1582"/>
      <c r="CKW1185" s="1582"/>
      <c r="CKX1185" s="1582"/>
      <c r="CKY1185" s="1582"/>
      <c r="CKZ1185" s="1582"/>
      <c r="CLA1185" s="1582"/>
      <c r="CLB1185" s="1582"/>
      <c r="CLC1185" s="1582"/>
      <c r="CLD1185" s="1582"/>
      <c r="CLE1185" s="1582"/>
      <c r="CLF1185" s="1582"/>
      <c r="CLG1185" s="1582"/>
      <c r="CLH1185" s="1582"/>
      <c r="CLI1185" s="1582"/>
      <c r="CLJ1185" s="1582"/>
      <c r="CLK1185" s="1582"/>
      <c r="CLL1185" s="1582"/>
      <c r="CLM1185" s="1582"/>
      <c r="CLN1185" s="1582"/>
      <c r="CLO1185" s="1582"/>
      <c r="CLP1185" s="1582"/>
      <c r="CLQ1185" s="1582"/>
      <c r="CLR1185" s="1582"/>
      <c r="CLS1185" s="1582"/>
      <c r="CLT1185" s="1582"/>
      <c r="CLU1185" s="1582"/>
      <c r="CLV1185" s="1582"/>
      <c r="CLW1185" s="1582"/>
      <c r="CLX1185" s="1582"/>
      <c r="CLY1185" s="1582"/>
      <c r="CLZ1185" s="1582"/>
      <c r="CMA1185" s="1582"/>
      <c r="CMB1185" s="1582"/>
      <c r="CMC1185" s="1582"/>
      <c r="CMD1185" s="1582"/>
      <c r="CME1185" s="1582"/>
      <c r="CMF1185" s="1582"/>
      <c r="CMG1185" s="1582"/>
      <c r="CMH1185" s="1582"/>
      <c r="CMI1185" s="1582"/>
      <c r="CMJ1185" s="1582"/>
      <c r="CMK1185" s="1582"/>
      <c r="CML1185" s="1582"/>
      <c r="CMM1185" s="1582"/>
      <c r="CMN1185" s="1582"/>
      <c r="CMO1185" s="1582"/>
      <c r="CMP1185" s="1582"/>
      <c r="CMQ1185" s="1582"/>
      <c r="CMR1185" s="1582"/>
      <c r="CMS1185" s="1582"/>
      <c r="CMT1185" s="1582"/>
      <c r="CMU1185" s="1582"/>
      <c r="CMV1185" s="1582"/>
      <c r="CMW1185" s="1582"/>
      <c r="CMX1185" s="1582"/>
      <c r="CMY1185" s="1582"/>
      <c r="CMZ1185" s="1582"/>
      <c r="CNA1185" s="1582"/>
      <c r="CNB1185" s="1582"/>
      <c r="CNC1185" s="1582"/>
      <c r="CND1185" s="1582"/>
      <c r="CNE1185" s="1582"/>
      <c r="CNF1185" s="1582"/>
      <c r="CNG1185" s="1582"/>
      <c r="CNH1185" s="1582"/>
      <c r="CNI1185" s="1582"/>
      <c r="CNJ1185" s="1582"/>
      <c r="CNK1185" s="1582"/>
      <c r="CNL1185" s="1582"/>
      <c r="CNM1185" s="1582"/>
      <c r="CNN1185" s="1582"/>
      <c r="CNO1185" s="1582"/>
      <c r="CNP1185" s="1582"/>
      <c r="CNQ1185" s="1582"/>
      <c r="CNR1185" s="1582"/>
      <c r="CNS1185" s="1582"/>
      <c r="CNT1185" s="1582"/>
      <c r="CNU1185" s="1582"/>
      <c r="CNV1185" s="1582"/>
      <c r="CNW1185" s="1582"/>
      <c r="CNX1185" s="1582"/>
      <c r="CNY1185" s="1582"/>
      <c r="CNZ1185" s="1582"/>
      <c r="COA1185" s="1582"/>
      <c r="COB1185" s="1582"/>
      <c r="COC1185" s="1582"/>
      <c r="COD1185" s="1582"/>
      <c r="COE1185" s="1582"/>
      <c r="COF1185" s="1582"/>
      <c r="COG1185" s="1582"/>
      <c r="COH1185" s="1582"/>
      <c r="COI1185" s="1582"/>
      <c r="COJ1185" s="1582"/>
      <c r="COK1185" s="1582"/>
      <c r="COL1185" s="1582"/>
      <c r="COM1185" s="1582"/>
      <c r="CON1185" s="1582"/>
      <c r="COO1185" s="1582"/>
      <c r="COP1185" s="1582"/>
      <c r="COQ1185" s="1582"/>
      <c r="COR1185" s="1582"/>
      <c r="COS1185" s="1582"/>
      <c r="COT1185" s="1582"/>
      <c r="COU1185" s="1582"/>
      <c r="COV1185" s="1582"/>
      <c r="COW1185" s="1582"/>
      <c r="COX1185" s="1582"/>
      <c r="COY1185" s="1582"/>
      <c r="COZ1185" s="1582"/>
      <c r="CPA1185" s="1582"/>
      <c r="CPB1185" s="1582"/>
      <c r="CPC1185" s="1582"/>
      <c r="CPD1185" s="1582"/>
      <c r="CPE1185" s="1582"/>
      <c r="CPF1185" s="1582"/>
      <c r="CPG1185" s="1582"/>
      <c r="CPH1185" s="1582"/>
      <c r="CPI1185" s="1582"/>
      <c r="CPJ1185" s="1582"/>
      <c r="CPK1185" s="1582"/>
      <c r="CPL1185" s="1582"/>
      <c r="CPM1185" s="1582"/>
      <c r="CPN1185" s="1582"/>
      <c r="CPO1185" s="1582"/>
      <c r="CPP1185" s="1582"/>
      <c r="CPQ1185" s="1582"/>
      <c r="CPR1185" s="1582"/>
      <c r="CPS1185" s="1582"/>
      <c r="CPT1185" s="1582"/>
      <c r="CPU1185" s="1582"/>
      <c r="CPV1185" s="1582"/>
      <c r="CPW1185" s="1582"/>
      <c r="CPX1185" s="1582"/>
      <c r="CPY1185" s="1582"/>
      <c r="CPZ1185" s="1582"/>
      <c r="CQA1185" s="1582"/>
      <c r="CQB1185" s="1582"/>
      <c r="CQC1185" s="1582"/>
      <c r="CQD1185" s="1582"/>
      <c r="CQE1185" s="1582"/>
      <c r="CQF1185" s="1582"/>
      <c r="CQG1185" s="1582"/>
      <c r="CQH1185" s="1582"/>
      <c r="CQI1185" s="1582"/>
      <c r="CQJ1185" s="1582"/>
      <c r="CQK1185" s="1582"/>
      <c r="CQL1185" s="1582"/>
      <c r="CQM1185" s="1582"/>
      <c r="CQN1185" s="1582"/>
      <c r="CQO1185" s="1582"/>
      <c r="CQP1185" s="1582"/>
      <c r="CQQ1185" s="1582"/>
      <c r="CQR1185" s="1582"/>
      <c r="CQS1185" s="1582"/>
      <c r="CQT1185" s="1582"/>
      <c r="CQU1185" s="1582"/>
      <c r="CQV1185" s="1582"/>
      <c r="CQW1185" s="1582"/>
      <c r="CQX1185" s="1582"/>
      <c r="CQY1185" s="1582"/>
      <c r="CQZ1185" s="1582"/>
      <c r="CRA1185" s="1582"/>
      <c r="CRB1185" s="1582"/>
      <c r="CRC1185" s="1582"/>
      <c r="CRD1185" s="1582"/>
      <c r="CRE1185" s="1582"/>
      <c r="CRF1185" s="1582"/>
      <c r="CRG1185" s="1582"/>
      <c r="CRH1185" s="1582"/>
      <c r="CRI1185" s="1582"/>
      <c r="CRJ1185" s="1582"/>
      <c r="CRK1185" s="1582"/>
      <c r="CRL1185" s="1582"/>
      <c r="CRM1185" s="1582"/>
      <c r="CRN1185" s="1582"/>
      <c r="CRO1185" s="1582"/>
      <c r="CRP1185" s="1582"/>
      <c r="CRQ1185" s="1582"/>
      <c r="CRR1185" s="1582"/>
      <c r="CRS1185" s="1582"/>
      <c r="CRT1185" s="1582"/>
      <c r="CRU1185" s="1582"/>
      <c r="CRV1185" s="1582"/>
      <c r="CRW1185" s="1582"/>
      <c r="CRX1185" s="1582"/>
      <c r="CRY1185" s="1582"/>
      <c r="CRZ1185" s="1582"/>
      <c r="CSA1185" s="1582"/>
      <c r="CSB1185" s="1582"/>
      <c r="CSC1185" s="1582"/>
      <c r="CSD1185" s="1582"/>
      <c r="CSE1185" s="1582"/>
      <c r="CSF1185" s="1582"/>
      <c r="CSG1185" s="1582"/>
      <c r="CSH1185" s="1582"/>
      <c r="CSI1185" s="1582"/>
      <c r="CSJ1185" s="1582"/>
      <c r="CSK1185" s="1582"/>
      <c r="CSL1185" s="1582"/>
      <c r="CSM1185" s="1582"/>
      <c r="CSN1185" s="1582"/>
      <c r="CSO1185" s="1582"/>
      <c r="CSP1185" s="1582"/>
      <c r="CSQ1185" s="1582"/>
      <c r="CSR1185" s="1582"/>
      <c r="CSS1185" s="1582"/>
      <c r="CST1185" s="1582"/>
      <c r="CSU1185" s="1582"/>
      <c r="CSV1185" s="1582"/>
      <c r="CSW1185" s="1582"/>
      <c r="CSX1185" s="1582"/>
      <c r="CSY1185" s="1582"/>
      <c r="CSZ1185" s="1582"/>
      <c r="CTA1185" s="1582"/>
      <c r="CTB1185" s="1582"/>
      <c r="CTC1185" s="1582"/>
      <c r="CTD1185" s="1582"/>
      <c r="CTE1185" s="1582"/>
      <c r="CTF1185" s="1582"/>
      <c r="CTG1185" s="1582"/>
      <c r="CTH1185" s="1582"/>
      <c r="CTI1185" s="1582"/>
      <c r="CTJ1185" s="1582"/>
      <c r="CTK1185" s="1582"/>
      <c r="CTL1185" s="1582"/>
      <c r="CTM1185" s="1582"/>
      <c r="CTN1185" s="1582"/>
      <c r="CTO1185" s="1582"/>
      <c r="CTP1185" s="1582"/>
      <c r="CTQ1185" s="1582"/>
      <c r="CTR1185" s="1582"/>
      <c r="CTS1185" s="1582"/>
      <c r="CTT1185" s="1582"/>
      <c r="CTU1185" s="1582"/>
      <c r="CTV1185" s="1582"/>
      <c r="CTW1185" s="1582"/>
      <c r="CTX1185" s="1582"/>
      <c r="CTY1185" s="1582"/>
      <c r="CTZ1185" s="1582"/>
      <c r="CUA1185" s="1582"/>
      <c r="CUB1185" s="1582"/>
      <c r="CUC1185" s="1582"/>
      <c r="CUD1185" s="1582"/>
      <c r="CUE1185" s="1582"/>
      <c r="CUF1185" s="1582"/>
      <c r="CUG1185" s="1582"/>
      <c r="CUH1185" s="1582"/>
      <c r="CUI1185" s="1582"/>
      <c r="CUJ1185" s="1582"/>
      <c r="CUK1185" s="1582"/>
      <c r="CUL1185" s="1582"/>
      <c r="CUM1185" s="1582"/>
      <c r="CUN1185" s="1582"/>
      <c r="CUO1185" s="1582"/>
      <c r="CUP1185" s="1582"/>
      <c r="CUQ1185" s="1582"/>
      <c r="CUR1185" s="1582"/>
      <c r="CUS1185" s="1582"/>
      <c r="CUT1185" s="1582"/>
      <c r="CUU1185" s="1582"/>
      <c r="CUV1185" s="1582"/>
      <c r="CUW1185" s="1582"/>
      <c r="CUX1185" s="1582"/>
      <c r="CUY1185" s="1582"/>
      <c r="CUZ1185" s="1582"/>
      <c r="CVA1185" s="1582"/>
      <c r="CVB1185" s="1582"/>
      <c r="CVC1185" s="1582"/>
      <c r="CVD1185" s="1582"/>
      <c r="CVE1185" s="1582"/>
      <c r="CVF1185" s="1582"/>
      <c r="CVG1185" s="1582"/>
      <c r="CVH1185" s="1582"/>
      <c r="CVI1185" s="1582"/>
      <c r="CVJ1185" s="1582"/>
      <c r="CVK1185" s="1582"/>
      <c r="CVL1185" s="1582"/>
      <c r="CVM1185" s="1582"/>
      <c r="CVN1185" s="1582"/>
      <c r="CVO1185" s="1582"/>
      <c r="CVP1185" s="1582"/>
      <c r="CVQ1185" s="1582"/>
      <c r="CVR1185" s="1582"/>
      <c r="CVS1185" s="1582"/>
      <c r="CVT1185" s="1582"/>
      <c r="CVU1185" s="1582"/>
      <c r="CVV1185" s="1582"/>
      <c r="CVW1185" s="1582"/>
      <c r="CVX1185" s="1582"/>
      <c r="CVY1185" s="1582"/>
      <c r="CVZ1185" s="1582"/>
      <c r="CWA1185" s="1582"/>
      <c r="CWB1185" s="1582"/>
      <c r="CWC1185" s="1582"/>
      <c r="CWD1185" s="1582"/>
      <c r="CWE1185" s="1582"/>
      <c r="CWF1185" s="1582"/>
      <c r="CWG1185" s="1582"/>
      <c r="CWH1185" s="1582"/>
      <c r="CWI1185" s="1582"/>
      <c r="CWJ1185" s="1582"/>
      <c r="CWK1185" s="1582"/>
      <c r="CWL1185" s="1582"/>
      <c r="CWM1185" s="1582"/>
      <c r="CWN1185" s="1582"/>
      <c r="CWO1185" s="1582"/>
      <c r="CWP1185" s="1582"/>
      <c r="CWQ1185" s="1582"/>
      <c r="CWR1185" s="1582"/>
      <c r="CWS1185" s="1582"/>
      <c r="CWT1185" s="1582"/>
      <c r="CWU1185" s="1582"/>
      <c r="CWV1185" s="1582"/>
      <c r="CWW1185" s="1582"/>
      <c r="CWX1185" s="1582"/>
      <c r="CWY1185" s="1582"/>
      <c r="CWZ1185" s="1582"/>
      <c r="CXA1185" s="1582"/>
      <c r="CXB1185" s="1582"/>
      <c r="CXC1185" s="1582"/>
      <c r="CXD1185" s="1582"/>
      <c r="CXE1185" s="1582"/>
      <c r="CXF1185" s="1582"/>
      <c r="CXG1185" s="1582"/>
      <c r="CXH1185" s="1582"/>
      <c r="CXI1185" s="1582"/>
      <c r="CXJ1185" s="1582"/>
      <c r="CXK1185" s="1582"/>
      <c r="CXL1185" s="1582"/>
      <c r="CXM1185" s="1582"/>
      <c r="CXN1185" s="1582"/>
      <c r="CXO1185" s="1582"/>
      <c r="CXP1185" s="1582"/>
      <c r="CXQ1185" s="1582"/>
      <c r="CXR1185" s="1582"/>
      <c r="CXS1185" s="1582"/>
      <c r="CXT1185" s="1582"/>
      <c r="CXU1185" s="1582"/>
      <c r="CXV1185" s="1582"/>
      <c r="CXW1185" s="1582"/>
      <c r="CXX1185" s="1582"/>
      <c r="CXY1185" s="1582"/>
      <c r="CXZ1185" s="1582"/>
      <c r="CYA1185" s="1582"/>
      <c r="CYB1185" s="1582"/>
      <c r="CYC1185" s="1582"/>
      <c r="CYD1185" s="1582"/>
      <c r="CYE1185" s="1582"/>
      <c r="CYF1185" s="1582"/>
      <c r="CYG1185" s="1582"/>
      <c r="CYH1185" s="1582"/>
      <c r="CYI1185" s="1582"/>
      <c r="CYJ1185" s="1582"/>
      <c r="CYK1185" s="1582"/>
      <c r="CYL1185" s="1582"/>
      <c r="CYM1185" s="1582"/>
      <c r="CYN1185" s="1582"/>
      <c r="CYO1185" s="1582"/>
      <c r="CYP1185" s="1582"/>
      <c r="CYQ1185" s="1582"/>
      <c r="CYR1185" s="1582"/>
      <c r="CYS1185" s="1582"/>
      <c r="CYT1185" s="1582"/>
      <c r="CYU1185" s="1582"/>
      <c r="CYV1185" s="1582"/>
      <c r="CYW1185" s="1582"/>
      <c r="CYX1185" s="1582"/>
      <c r="CYY1185" s="1582"/>
      <c r="CYZ1185" s="1582"/>
      <c r="CZA1185" s="1582"/>
      <c r="CZB1185" s="1582"/>
      <c r="CZC1185" s="1582"/>
      <c r="CZD1185" s="1582"/>
      <c r="CZE1185" s="1582"/>
      <c r="CZF1185" s="1582"/>
      <c r="CZG1185" s="1582"/>
      <c r="CZH1185" s="1582"/>
      <c r="CZI1185" s="1582"/>
      <c r="CZJ1185" s="1582"/>
      <c r="CZK1185" s="1582"/>
      <c r="CZL1185" s="1582"/>
      <c r="CZM1185" s="1582"/>
      <c r="CZN1185" s="1582"/>
      <c r="CZO1185" s="1582"/>
      <c r="CZP1185" s="1582"/>
      <c r="CZQ1185" s="1582"/>
      <c r="CZR1185" s="1582"/>
      <c r="CZS1185" s="1582"/>
      <c r="CZT1185" s="1582"/>
      <c r="CZU1185" s="1582"/>
      <c r="CZV1185" s="1582"/>
      <c r="CZW1185" s="1582"/>
      <c r="CZX1185" s="1582"/>
      <c r="CZY1185" s="1582"/>
      <c r="CZZ1185" s="1582"/>
      <c r="DAA1185" s="1582"/>
      <c r="DAB1185" s="1582"/>
      <c r="DAC1185" s="1582"/>
      <c r="DAD1185" s="1582"/>
      <c r="DAE1185" s="1582"/>
      <c r="DAF1185" s="1582"/>
      <c r="DAG1185" s="1582"/>
      <c r="DAH1185" s="1582"/>
      <c r="DAI1185" s="1582"/>
      <c r="DAJ1185" s="1582"/>
      <c r="DAK1185" s="1582"/>
      <c r="DAL1185" s="1582"/>
      <c r="DAM1185" s="1582"/>
      <c r="DAN1185" s="1582"/>
      <c r="DAO1185" s="1582"/>
      <c r="DAP1185" s="1582"/>
      <c r="DAQ1185" s="1582"/>
      <c r="DAR1185" s="1582"/>
      <c r="DAS1185" s="1582"/>
      <c r="DAT1185" s="1582"/>
      <c r="DAU1185" s="1582"/>
      <c r="DAV1185" s="1582"/>
      <c r="DAW1185" s="1582"/>
      <c r="DAX1185" s="1582"/>
      <c r="DAY1185" s="1582"/>
      <c r="DAZ1185" s="1582"/>
      <c r="DBA1185" s="1582"/>
      <c r="DBB1185" s="1582"/>
      <c r="DBC1185" s="1582"/>
      <c r="DBD1185" s="1582"/>
      <c r="DBE1185" s="1582"/>
      <c r="DBF1185" s="1582"/>
      <c r="DBG1185" s="1582"/>
      <c r="DBH1185" s="1582"/>
      <c r="DBI1185" s="1582"/>
      <c r="DBJ1185" s="1582"/>
      <c r="DBK1185" s="1582"/>
      <c r="DBL1185" s="1582"/>
      <c r="DBM1185" s="1582"/>
      <c r="DBN1185" s="1582"/>
      <c r="DBO1185" s="1582"/>
      <c r="DBP1185" s="1582"/>
      <c r="DBQ1185" s="1582"/>
      <c r="DBR1185" s="1582"/>
      <c r="DBS1185" s="1582"/>
      <c r="DBT1185" s="1582"/>
      <c r="DBU1185" s="1582"/>
      <c r="DBV1185" s="1582"/>
      <c r="DBW1185" s="1582"/>
      <c r="DBX1185" s="1582"/>
      <c r="DBY1185" s="1582"/>
      <c r="DBZ1185" s="1582"/>
      <c r="DCA1185" s="1582"/>
      <c r="DCB1185" s="1582"/>
      <c r="DCC1185" s="1582"/>
      <c r="DCD1185" s="1582"/>
      <c r="DCE1185" s="1582"/>
      <c r="DCF1185" s="1582"/>
      <c r="DCG1185" s="1582"/>
      <c r="DCH1185" s="1582"/>
      <c r="DCI1185" s="1582"/>
      <c r="DCJ1185" s="1582"/>
      <c r="DCK1185" s="1582"/>
      <c r="DCL1185" s="1582"/>
      <c r="DCM1185" s="1582"/>
      <c r="DCN1185" s="1582"/>
      <c r="DCO1185" s="1582"/>
      <c r="DCP1185" s="1582"/>
      <c r="DCQ1185" s="1582"/>
      <c r="DCR1185" s="1582"/>
      <c r="DCS1185" s="1582"/>
      <c r="DCT1185" s="1582"/>
      <c r="DCU1185" s="1582"/>
      <c r="DCV1185" s="1582"/>
      <c r="DCW1185" s="1582"/>
      <c r="DCX1185" s="1582"/>
      <c r="DCY1185" s="1582"/>
      <c r="DCZ1185" s="1582"/>
      <c r="DDA1185" s="1582"/>
      <c r="DDB1185" s="1582"/>
      <c r="DDC1185" s="1582"/>
      <c r="DDD1185" s="1582"/>
      <c r="DDE1185" s="1582"/>
      <c r="DDF1185" s="1582"/>
      <c r="DDG1185" s="1582"/>
      <c r="DDH1185" s="1582"/>
      <c r="DDI1185" s="1582"/>
      <c r="DDJ1185" s="1582"/>
      <c r="DDK1185" s="1582"/>
      <c r="DDL1185" s="1582"/>
      <c r="DDM1185" s="1582"/>
      <c r="DDN1185" s="1582"/>
      <c r="DDO1185" s="1582"/>
      <c r="DDP1185" s="1582"/>
      <c r="DDQ1185" s="1582"/>
      <c r="DDR1185" s="1582"/>
      <c r="DDS1185" s="1582"/>
      <c r="DDT1185" s="1582"/>
      <c r="DDU1185" s="1582"/>
      <c r="DDV1185" s="1582"/>
      <c r="DDW1185" s="1582"/>
      <c r="DDX1185" s="1582"/>
      <c r="DDY1185" s="1582"/>
      <c r="DDZ1185" s="1582"/>
      <c r="DEA1185" s="1582"/>
      <c r="DEB1185" s="1582"/>
      <c r="DEC1185" s="1582"/>
      <c r="DED1185" s="1582"/>
      <c r="DEE1185" s="1582"/>
      <c r="DEF1185" s="1582"/>
      <c r="DEG1185" s="1582"/>
      <c r="DEH1185" s="1582"/>
      <c r="DEI1185" s="1582"/>
      <c r="DEJ1185" s="1582"/>
      <c r="DEK1185" s="1582"/>
      <c r="DEL1185" s="1582"/>
      <c r="DEM1185" s="1582"/>
      <c r="DEN1185" s="1582"/>
      <c r="DEO1185" s="1582"/>
      <c r="DEP1185" s="1582"/>
      <c r="DEQ1185" s="1582"/>
      <c r="DER1185" s="1582"/>
      <c r="DES1185" s="1582"/>
      <c r="DET1185" s="1582"/>
      <c r="DEU1185" s="1582"/>
      <c r="DEV1185" s="1582"/>
      <c r="DEW1185" s="1582"/>
      <c r="DEX1185" s="1582"/>
      <c r="DEY1185" s="1582"/>
      <c r="DEZ1185" s="1582"/>
      <c r="DFA1185" s="1582"/>
      <c r="DFB1185" s="1582"/>
      <c r="DFC1185" s="1582"/>
      <c r="DFD1185" s="1582"/>
      <c r="DFE1185" s="1582"/>
      <c r="DFF1185" s="1582"/>
      <c r="DFG1185" s="1582"/>
      <c r="DFH1185" s="1582"/>
      <c r="DFI1185" s="1582"/>
      <c r="DFJ1185" s="1582"/>
      <c r="DFK1185" s="1582"/>
      <c r="DFL1185" s="1582"/>
      <c r="DFM1185" s="1582"/>
      <c r="DFN1185" s="1582"/>
      <c r="DFO1185" s="1582"/>
      <c r="DFP1185" s="1582"/>
      <c r="DFQ1185" s="1582"/>
      <c r="DFR1185" s="1582"/>
      <c r="DFS1185" s="1582"/>
      <c r="DFT1185" s="1582"/>
      <c r="DFU1185" s="1582"/>
      <c r="DFV1185" s="1582"/>
      <c r="DFW1185" s="1582"/>
      <c r="DFX1185" s="1582"/>
      <c r="DFY1185" s="1582"/>
      <c r="DFZ1185" s="1582"/>
      <c r="DGA1185" s="1582"/>
      <c r="DGB1185" s="1582"/>
      <c r="DGC1185" s="1582"/>
      <c r="DGD1185" s="1582"/>
      <c r="DGE1185" s="1582"/>
      <c r="DGF1185" s="1582"/>
      <c r="DGG1185" s="1582"/>
      <c r="DGH1185" s="1582"/>
      <c r="DGI1185" s="1582"/>
      <c r="DGJ1185" s="1582"/>
      <c r="DGK1185" s="1582"/>
      <c r="DGL1185" s="1582"/>
      <c r="DGM1185" s="1582"/>
      <c r="DGN1185" s="1582"/>
      <c r="DGO1185" s="1582"/>
      <c r="DGP1185" s="1582"/>
      <c r="DGQ1185" s="1582"/>
      <c r="DGR1185" s="1582"/>
      <c r="DGS1185" s="1582"/>
      <c r="DGT1185" s="1582"/>
      <c r="DGU1185" s="1582"/>
      <c r="DGV1185" s="1582"/>
      <c r="DGW1185" s="1582"/>
      <c r="DGX1185" s="1582"/>
      <c r="DGY1185" s="1582"/>
      <c r="DGZ1185" s="1582"/>
      <c r="DHA1185" s="1582"/>
      <c r="DHB1185" s="1582"/>
      <c r="DHC1185" s="1582"/>
      <c r="DHD1185" s="1582"/>
      <c r="DHE1185" s="1582"/>
      <c r="DHF1185" s="1582"/>
      <c r="DHG1185" s="1582"/>
      <c r="DHH1185" s="1582"/>
      <c r="DHI1185" s="1582"/>
      <c r="DHJ1185" s="1582"/>
      <c r="DHK1185" s="1582"/>
      <c r="DHL1185" s="1582"/>
      <c r="DHM1185" s="1582"/>
      <c r="DHN1185" s="1582"/>
      <c r="DHO1185" s="1582"/>
      <c r="DHP1185" s="1582"/>
      <c r="DHQ1185" s="1582"/>
      <c r="DHR1185" s="1582"/>
      <c r="DHS1185" s="1582"/>
      <c r="DHT1185" s="1582"/>
      <c r="DHU1185" s="1582"/>
      <c r="DHV1185" s="1582"/>
      <c r="DHW1185" s="1582"/>
      <c r="DHX1185" s="1582"/>
      <c r="DHY1185" s="1582"/>
      <c r="DHZ1185" s="1582"/>
      <c r="DIA1185" s="1582"/>
      <c r="DIB1185" s="1582"/>
      <c r="DIC1185" s="1582"/>
      <c r="DID1185" s="1582"/>
      <c r="DIE1185" s="1582"/>
      <c r="DIF1185" s="1582"/>
      <c r="DIG1185" s="1582"/>
      <c r="DIH1185" s="1582"/>
      <c r="DII1185" s="1582"/>
      <c r="DIJ1185" s="1582"/>
      <c r="DIK1185" s="1582"/>
      <c r="DIL1185" s="1582"/>
      <c r="DIM1185" s="1582"/>
      <c r="DIN1185" s="1582"/>
      <c r="DIO1185" s="1582"/>
      <c r="DIP1185" s="1582"/>
      <c r="DIQ1185" s="1582"/>
      <c r="DIR1185" s="1582"/>
      <c r="DIS1185" s="1582"/>
      <c r="DIT1185" s="1582"/>
      <c r="DIU1185" s="1582"/>
      <c r="DIV1185" s="1582"/>
      <c r="DIW1185" s="1582"/>
      <c r="DIX1185" s="1582"/>
      <c r="DIY1185" s="1582"/>
      <c r="DIZ1185" s="1582"/>
      <c r="DJA1185" s="1582"/>
      <c r="DJB1185" s="1582"/>
      <c r="DJC1185" s="1582"/>
      <c r="DJD1185" s="1582"/>
      <c r="DJE1185" s="1582"/>
      <c r="DJF1185" s="1582"/>
      <c r="DJG1185" s="1582"/>
      <c r="DJH1185" s="1582"/>
      <c r="DJI1185" s="1582"/>
      <c r="DJJ1185" s="1582"/>
      <c r="DJK1185" s="1582"/>
      <c r="DJL1185" s="1582"/>
      <c r="DJM1185" s="1582"/>
      <c r="DJN1185" s="1582"/>
      <c r="DJO1185" s="1582"/>
      <c r="DJP1185" s="1582"/>
      <c r="DJQ1185" s="1582"/>
      <c r="DJR1185" s="1582"/>
      <c r="DJS1185" s="1582"/>
      <c r="DJT1185" s="1582"/>
      <c r="DJU1185" s="1582"/>
      <c r="DJV1185" s="1582"/>
      <c r="DJW1185" s="1582"/>
      <c r="DJX1185" s="1582"/>
      <c r="DJY1185" s="1582"/>
      <c r="DJZ1185" s="1582"/>
      <c r="DKA1185" s="1582"/>
      <c r="DKB1185" s="1582"/>
      <c r="DKC1185" s="1582"/>
      <c r="DKD1185" s="1582"/>
      <c r="DKE1185" s="1582"/>
      <c r="DKF1185" s="1582"/>
      <c r="DKG1185" s="1582"/>
      <c r="DKH1185" s="1582"/>
      <c r="DKI1185" s="1582"/>
      <c r="DKJ1185" s="1582"/>
      <c r="DKK1185" s="1582"/>
      <c r="DKL1185" s="1582"/>
      <c r="DKM1185" s="1582"/>
      <c r="DKN1185" s="1582"/>
      <c r="DKO1185" s="1582"/>
      <c r="DKP1185" s="1582"/>
      <c r="DKQ1185" s="1582"/>
      <c r="DKR1185" s="1582"/>
      <c r="DKS1185" s="1582"/>
      <c r="DKT1185" s="1582"/>
      <c r="DKU1185" s="1582"/>
      <c r="DKV1185" s="1582"/>
      <c r="DKW1185" s="1582"/>
      <c r="DKX1185" s="1582"/>
      <c r="DKY1185" s="1582"/>
      <c r="DKZ1185" s="1582"/>
      <c r="DLA1185" s="1582"/>
      <c r="DLB1185" s="1582"/>
      <c r="DLC1185" s="1582"/>
      <c r="DLD1185" s="1582"/>
      <c r="DLE1185" s="1582"/>
      <c r="DLF1185" s="1582"/>
      <c r="DLG1185" s="1582"/>
      <c r="DLH1185" s="1582"/>
      <c r="DLI1185" s="1582"/>
      <c r="DLJ1185" s="1582"/>
      <c r="DLK1185" s="1582"/>
      <c r="DLL1185" s="1582"/>
      <c r="DLM1185" s="1582"/>
      <c r="DLN1185" s="1582"/>
      <c r="DLO1185" s="1582"/>
      <c r="DLP1185" s="1582"/>
      <c r="DLQ1185" s="1582"/>
      <c r="DLR1185" s="1582"/>
      <c r="DLS1185" s="1582"/>
      <c r="DLT1185" s="1582"/>
      <c r="DLU1185" s="1582"/>
      <c r="DLV1185" s="1582"/>
      <c r="DLW1185" s="1582"/>
      <c r="DLX1185" s="1582"/>
      <c r="DLY1185" s="1582"/>
      <c r="DLZ1185" s="1582"/>
      <c r="DMA1185" s="1582"/>
      <c r="DMB1185" s="1582"/>
      <c r="DMC1185" s="1582"/>
      <c r="DMD1185" s="1582"/>
      <c r="DME1185" s="1582"/>
      <c r="DMF1185" s="1582"/>
      <c r="DMG1185" s="1582"/>
      <c r="DMH1185" s="1582"/>
      <c r="DMI1185" s="1582"/>
      <c r="DMJ1185" s="1582"/>
      <c r="DMK1185" s="1582"/>
      <c r="DML1185" s="1582"/>
      <c r="DMM1185" s="1582"/>
      <c r="DMN1185" s="1582"/>
      <c r="DMO1185" s="1582"/>
      <c r="DMP1185" s="1582"/>
      <c r="DMQ1185" s="1582"/>
      <c r="DMR1185" s="1582"/>
      <c r="DMS1185" s="1582"/>
      <c r="DMT1185" s="1582"/>
      <c r="DMU1185" s="1582"/>
      <c r="DMV1185" s="1582"/>
      <c r="DMW1185" s="1582"/>
      <c r="DMX1185" s="1582"/>
      <c r="DMY1185" s="1582"/>
      <c r="DMZ1185" s="1582"/>
      <c r="DNA1185" s="1582"/>
      <c r="DNB1185" s="1582"/>
      <c r="DNC1185" s="1582"/>
      <c r="DND1185" s="1582"/>
      <c r="DNE1185" s="1582"/>
      <c r="DNF1185" s="1582"/>
      <c r="DNG1185" s="1582"/>
      <c r="DNH1185" s="1582"/>
      <c r="DNI1185" s="1582"/>
      <c r="DNJ1185" s="1582"/>
      <c r="DNK1185" s="1582"/>
      <c r="DNL1185" s="1582"/>
      <c r="DNM1185" s="1582"/>
      <c r="DNN1185" s="1582"/>
      <c r="DNO1185" s="1582"/>
      <c r="DNP1185" s="1582"/>
      <c r="DNQ1185" s="1582"/>
      <c r="DNR1185" s="1582"/>
      <c r="DNS1185" s="1582"/>
      <c r="DNT1185" s="1582"/>
      <c r="DNU1185" s="1582"/>
      <c r="DNV1185" s="1582"/>
      <c r="DNW1185" s="1582"/>
      <c r="DNX1185" s="1582"/>
      <c r="DNY1185" s="1582"/>
      <c r="DNZ1185" s="1582"/>
      <c r="DOA1185" s="1582"/>
      <c r="DOB1185" s="1582"/>
      <c r="DOC1185" s="1582"/>
      <c r="DOD1185" s="1582"/>
      <c r="DOE1185" s="1582"/>
      <c r="DOF1185" s="1582"/>
      <c r="DOG1185" s="1582"/>
      <c r="DOH1185" s="1582"/>
      <c r="DOI1185" s="1582"/>
      <c r="DOJ1185" s="1582"/>
      <c r="DOK1185" s="1582"/>
      <c r="DOL1185" s="1582"/>
      <c r="DOM1185" s="1582"/>
      <c r="DON1185" s="1582"/>
      <c r="DOO1185" s="1582"/>
      <c r="DOP1185" s="1582"/>
      <c r="DOQ1185" s="1582"/>
      <c r="DOR1185" s="1582"/>
      <c r="DOS1185" s="1582"/>
      <c r="DOT1185" s="1582"/>
      <c r="DOU1185" s="1582"/>
      <c r="DOV1185" s="1582"/>
      <c r="DOW1185" s="1582"/>
      <c r="DOX1185" s="1582"/>
      <c r="DOY1185" s="1582"/>
      <c r="DOZ1185" s="1582"/>
      <c r="DPA1185" s="1582"/>
      <c r="DPB1185" s="1582"/>
      <c r="DPC1185" s="1582"/>
      <c r="DPD1185" s="1582"/>
      <c r="DPE1185" s="1582"/>
      <c r="DPF1185" s="1582"/>
      <c r="DPG1185" s="1582"/>
      <c r="DPH1185" s="1582"/>
      <c r="DPI1185" s="1582"/>
      <c r="DPJ1185" s="1582"/>
      <c r="DPK1185" s="1582"/>
      <c r="DPL1185" s="1582"/>
      <c r="DPM1185" s="1582"/>
      <c r="DPN1185" s="1582"/>
      <c r="DPO1185" s="1582"/>
      <c r="DPP1185" s="1582"/>
      <c r="DPQ1185" s="1582"/>
      <c r="DPR1185" s="1582"/>
      <c r="DPS1185" s="1582"/>
      <c r="DPT1185" s="1582"/>
      <c r="DPU1185" s="1582"/>
      <c r="DPV1185" s="1582"/>
      <c r="DPW1185" s="1582"/>
      <c r="DPX1185" s="1582"/>
      <c r="DPY1185" s="1582"/>
      <c r="DPZ1185" s="1582"/>
      <c r="DQA1185" s="1582"/>
      <c r="DQB1185" s="1582"/>
      <c r="DQC1185" s="1582"/>
      <c r="DQD1185" s="1582"/>
      <c r="DQE1185" s="1582"/>
      <c r="DQF1185" s="1582"/>
      <c r="DQG1185" s="1582"/>
      <c r="DQH1185" s="1582"/>
      <c r="DQI1185" s="1582"/>
      <c r="DQJ1185" s="1582"/>
      <c r="DQK1185" s="1582"/>
      <c r="DQL1185" s="1582"/>
      <c r="DQM1185" s="1582"/>
      <c r="DQN1185" s="1582"/>
      <c r="DQO1185" s="1582"/>
      <c r="DQP1185" s="1582"/>
      <c r="DQQ1185" s="1582"/>
      <c r="DQR1185" s="1582"/>
      <c r="DQS1185" s="1582"/>
      <c r="DQT1185" s="1582"/>
      <c r="DQU1185" s="1582"/>
      <c r="DQV1185" s="1582"/>
      <c r="DQW1185" s="1582"/>
      <c r="DQX1185" s="1582"/>
      <c r="DQY1185" s="1582"/>
      <c r="DQZ1185" s="1582"/>
      <c r="DRA1185" s="1582"/>
      <c r="DRB1185" s="1582"/>
      <c r="DRC1185" s="1582"/>
      <c r="DRD1185" s="1582"/>
      <c r="DRE1185" s="1582"/>
      <c r="DRF1185" s="1582"/>
      <c r="DRG1185" s="1582"/>
      <c r="DRH1185" s="1582"/>
      <c r="DRI1185" s="1582"/>
      <c r="DRJ1185" s="1582"/>
      <c r="DRK1185" s="1582"/>
      <c r="DRL1185" s="1582"/>
      <c r="DRM1185" s="1582"/>
      <c r="DRN1185" s="1582"/>
      <c r="DRO1185" s="1582"/>
      <c r="DRP1185" s="1582"/>
      <c r="DRQ1185" s="1582"/>
      <c r="DRR1185" s="1582"/>
      <c r="DRS1185" s="1582"/>
      <c r="DRT1185" s="1582"/>
      <c r="DRU1185" s="1582"/>
      <c r="DRV1185" s="1582"/>
      <c r="DRW1185" s="1582"/>
      <c r="DRX1185" s="1582"/>
      <c r="DRY1185" s="1582"/>
      <c r="DRZ1185" s="1582"/>
      <c r="DSA1185" s="1582"/>
      <c r="DSB1185" s="1582"/>
      <c r="DSC1185" s="1582"/>
      <c r="DSD1185" s="1582"/>
      <c r="DSE1185" s="1582"/>
      <c r="DSF1185" s="1582"/>
      <c r="DSG1185" s="1582"/>
      <c r="DSH1185" s="1582"/>
      <c r="DSI1185" s="1582"/>
      <c r="DSJ1185" s="1582"/>
      <c r="DSK1185" s="1582"/>
      <c r="DSL1185" s="1582"/>
      <c r="DSM1185" s="1582"/>
      <c r="DSN1185" s="1582"/>
      <c r="DSO1185" s="1582"/>
      <c r="DSP1185" s="1582"/>
      <c r="DSQ1185" s="1582"/>
      <c r="DSR1185" s="1582"/>
      <c r="DSS1185" s="1582"/>
      <c r="DST1185" s="1582"/>
      <c r="DSU1185" s="1582"/>
      <c r="DSV1185" s="1582"/>
      <c r="DSW1185" s="1582"/>
      <c r="DSX1185" s="1582"/>
      <c r="DSY1185" s="1582"/>
      <c r="DSZ1185" s="1582"/>
      <c r="DTA1185" s="1582"/>
      <c r="DTB1185" s="1582"/>
      <c r="DTC1185" s="1582"/>
      <c r="DTD1185" s="1582"/>
      <c r="DTE1185" s="1582"/>
      <c r="DTF1185" s="1582"/>
      <c r="DTG1185" s="1582"/>
      <c r="DTH1185" s="1582"/>
      <c r="DTI1185" s="1582"/>
      <c r="DTJ1185" s="1582"/>
      <c r="DTK1185" s="1582"/>
      <c r="DTL1185" s="1582"/>
      <c r="DTM1185" s="1582"/>
      <c r="DTN1185" s="1582"/>
      <c r="DTO1185" s="1582"/>
      <c r="DTP1185" s="1582"/>
      <c r="DTQ1185" s="1582"/>
      <c r="DTR1185" s="1582"/>
      <c r="DTS1185" s="1582"/>
      <c r="DTT1185" s="1582"/>
      <c r="DTU1185" s="1582"/>
      <c r="DTV1185" s="1582"/>
      <c r="DTW1185" s="1582"/>
      <c r="DTX1185" s="1582"/>
      <c r="DTY1185" s="1582"/>
      <c r="DTZ1185" s="1582"/>
      <c r="DUA1185" s="1582"/>
      <c r="DUB1185" s="1582"/>
      <c r="DUC1185" s="1582"/>
      <c r="DUD1185" s="1582"/>
      <c r="DUE1185" s="1582"/>
      <c r="DUF1185" s="1582"/>
      <c r="DUG1185" s="1582"/>
      <c r="DUH1185" s="1582"/>
      <c r="DUI1185" s="1582"/>
      <c r="DUJ1185" s="1582"/>
      <c r="DUK1185" s="1582"/>
      <c r="DUL1185" s="1582"/>
      <c r="DUM1185" s="1582"/>
      <c r="DUN1185" s="1582"/>
      <c r="DUO1185" s="1582"/>
      <c r="DUP1185" s="1582"/>
      <c r="DUQ1185" s="1582"/>
      <c r="DUR1185" s="1582"/>
      <c r="DUS1185" s="1582"/>
      <c r="DUT1185" s="1582"/>
      <c r="DUU1185" s="1582"/>
      <c r="DUV1185" s="1582"/>
      <c r="DUW1185" s="1582"/>
      <c r="DUX1185" s="1582"/>
      <c r="DUY1185" s="1582"/>
      <c r="DUZ1185" s="1582"/>
      <c r="DVA1185" s="1582"/>
      <c r="DVB1185" s="1582"/>
      <c r="DVC1185" s="1582"/>
      <c r="DVD1185" s="1582"/>
      <c r="DVE1185" s="1582"/>
      <c r="DVF1185" s="1582"/>
      <c r="DVG1185" s="1582"/>
      <c r="DVH1185" s="1582"/>
      <c r="DVI1185" s="1582"/>
      <c r="DVJ1185" s="1582"/>
      <c r="DVK1185" s="1582"/>
      <c r="DVL1185" s="1582"/>
      <c r="DVM1185" s="1582"/>
      <c r="DVN1185" s="1582"/>
      <c r="DVO1185" s="1582"/>
      <c r="DVP1185" s="1582"/>
      <c r="DVQ1185" s="1582"/>
      <c r="DVR1185" s="1582"/>
      <c r="DVS1185" s="1582"/>
      <c r="DVT1185" s="1582"/>
      <c r="DVU1185" s="1582"/>
      <c r="DVV1185" s="1582"/>
      <c r="DVW1185" s="1582"/>
      <c r="DVX1185" s="1582"/>
      <c r="DVY1185" s="1582"/>
      <c r="DVZ1185" s="1582"/>
      <c r="DWA1185" s="1582"/>
      <c r="DWB1185" s="1582"/>
      <c r="DWC1185" s="1582"/>
      <c r="DWD1185" s="1582"/>
      <c r="DWE1185" s="1582"/>
      <c r="DWF1185" s="1582"/>
      <c r="DWG1185" s="1582"/>
      <c r="DWH1185" s="1582"/>
      <c r="DWI1185" s="1582"/>
      <c r="DWJ1185" s="1582"/>
      <c r="DWK1185" s="1582"/>
      <c r="DWL1185" s="1582"/>
      <c r="DWM1185" s="1582"/>
      <c r="DWN1185" s="1582"/>
      <c r="DWO1185" s="1582"/>
      <c r="DWP1185" s="1582"/>
      <c r="DWQ1185" s="1582"/>
      <c r="DWR1185" s="1582"/>
      <c r="DWS1185" s="1582"/>
      <c r="DWT1185" s="1582"/>
      <c r="DWU1185" s="1582"/>
      <c r="DWV1185" s="1582"/>
      <c r="DWW1185" s="1582"/>
      <c r="DWX1185" s="1582"/>
      <c r="DWY1185" s="1582"/>
      <c r="DWZ1185" s="1582"/>
      <c r="DXA1185" s="1582"/>
      <c r="DXB1185" s="1582"/>
      <c r="DXC1185" s="1582"/>
      <c r="DXD1185" s="1582"/>
      <c r="DXE1185" s="1582"/>
      <c r="DXF1185" s="1582"/>
      <c r="DXG1185" s="1582"/>
      <c r="DXH1185" s="1582"/>
      <c r="DXI1185" s="1582"/>
      <c r="DXJ1185" s="1582"/>
      <c r="DXK1185" s="1582"/>
      <c r="DXL1185" s="1582"/>
      <c r="DXM1185" s="1582"/>
      <c r="DXN1185" s="1582"/>
      <c r="DXO1185" s="1582"/>
      <c r="DXP1185" s="1582"/>
      <c r="DXQ1185" s="1582"/>
      <c r="DXR1185" s="1582"/>
      <c r="DXS1185" s="1582"/>
      <c r="DXT1185" s="1582"/>
      <c r="DXU1185" s="1582"/>
      <c r="DXV1185" s="1582"/>
      <c r="DXW1185" s="1582"/>
      <c r="DXX1185" s="1582"/>
      <c r="DXY1185" s="1582"/>
      <c r="DXZ1185" s="1582"/>
      <c r="DYA1185" s="1582"/>
      <c r="DYB1185" s="1582"/>
      <c r="DYC1185" s="1582"/>
      <c r="DYD1185" s="1582"/>
      <c r="DYE1185" s="1582"/>
      <c r="DYF1185" s="1582"/>
      <c r="DYG1185" s="1582"/>
      <c r="DYH1185" s="1582"/>
      <c r="DYI1185" s="1582"/>
      <c r="DYJ1185" s="1582"/>
      <c r="DYK1185" s="1582"/>
      <c r="DYL1185" s="1582"/>
      <c r="DYM1185" s="1582"/>
      <c r="DYN1185" s="1582"/>
      <c r="DYO1185" s="1582"/>
      <c r="DYP1185" s="1582"/>
      <c r="DYQ1185" s="1582"/>
      <c r="DYR1185" s="1582"/>
      <c r="DYS1185" s="1582"/>
      <c r="DYT1185" s="1582"/>
      <c r="DYU1185" s="1582"/>
      <c r="DYV1185" s="1582"/>
      <c r="DYW1185" s="1582"/>
      <c r="DYX1185" s="1582"/>
      <c r="DYY1185" s="1582"/>
      <c r="DYZ1185" s="1582"/>
      <c r="DZA1185" s="1582"/>
      <c r="DZB1185" s="1582"/>
      <c r="DZC1185" s="1582"/>
      <c r="DZD1185" s="1582"/>
      <c r="DZE1185" s="1582"/>
      <c r="DZF1185" s="1582"/>
      <c r="DZG1185" s="1582"/>
      <c r="DZH1185" s="1582"/>
      <c r="DZI1185" s="1582"/>
      <c r="DZJ1185" s="1582"/>
      <c r="DZK1185" s="1582"/>
      <c r="DZL1185" s="1582"/>
      <c r="DZM1185" s="1582"/>
      <c r="DZN1185" s="1582"/>
      <c r="DZO1185" s="1582"/>
      <c r="DZP1185" s="1582"/>
      <c r="DZQ1185" s="1582"/>
      <c r="DZR1185" s="1582"/>
      <c r="DZS1185" s="1582"/>
      <c r="DZT1185" s="1582"/>
      <c r="DZU1185" s="1582"/>
      <c r="DZV1185" s="1582"/>
      <c r="DZW1185" s="1582"/>
      <c r="DZX1185" s="1582"/>
      <c r="DZY1185" s="1582"/>
      <c r="DZZ1185" s="1582"/>
      <c r="EAA1185" s="1582"/>
      <c r="EAB1185" s="1582"/>
      <c r="EAC1185" s="1582"/>
      <c r="EAD1185" s="1582"/>
      <c r="EAE1185" s="1582"/>
      <c r="EAF1185" s="1582"/>
      <c r="EAG1185" s="1582"/>
      <c r="EAH1185" s="1582"/>
      <c r="EAI1185" s="1582"/>
      <c r="EAJ1185" s="1582"/>
      <c r="EAK1185" s="1582"/>
      <c r="EAL1185" s="1582"/>
      <c r="EAM1185" s="1582"/>
      <c r="EAN1185" s="1582"/>
      <c r="EAO1185" s="1582"/>
      <c r="EAP1185" s="1582"/>
      <c r="EAQ1185" s="1582"/>
      <c r="EAR1185" s="1582"/>
      <c r="EAS1185" s="1582"/>
      <c r="EAT1185" s="1582"/>
      <c r="EAU1185" s="1582"/>
      <c r="EAV1185" s="1582"/>
      <c r="EAW1185" s="1582"/>
      <c r="EAX1185" s="1582"/>
      <c r="EAY1185" s="1582"/>
      <c r="EAZ1185" s="1582"/>
      <c r="EBA1185" s="1582"/>
      <c r="EBB1185" s="1582"/>
      <c r="EBC1185" s="1582"/>
      <c r="EBD1185" s="1582"/>
      <c r="EBE1185" s="1582"/>
      <c r="EBF1185" s="1582"/>
      <c r="EBG1185" s="1582"/>
      <c r="EBH1185" s="1582"/>
      <c r="EBI1185" s="1582"/>
      <c r="EBJ1185" s="1582"/>
      <c r="EBK1185" s="1582"/>
      <c r="EBL1185" s="1582"/>
      <c r="EBM1185" s="1582"/>
      <c r="EBN1185" s="1582"/>
      <c r="EBO1185" s="1582"/>
      <c r="EBP1185" s="1582"/>
      <c r="EBQ1185" s="1582"/>
      <c r="EBR1185" s="1582"/>
      <c r="EBS1185" s="1582"/>
      <c r="EBT1185" s="1582"/>
      <c r="EBU1185" s="1582"/>
      <c r="EBV1185" s="1582"/>
      <c r="EBW1185" s="1582"/>
      <c r="EBX1185" s="1582"/>
      <c r="EBY1185" s="1582"/>
      <c r="EBZ1185" s="1582"/>
      <c r="ECA1185" s="1582"/>
      <c r="ECB1185" s="1582"/>
      <c r="ECC1185" s="1582"/>
      <c r="ECD1185" s="1582"/>
      <c r="ECE1185" s="1582"/>
      <c r="ECF1185" s="1582"/>
      <c r="ECG1185" s="1582"/>
      <c r="ECH1185" s="1582"/>
      <c r="ECI1185" s="1582"/>
      <c r="ECJ1185" s="1582"/>
      <c r="ECK1185" s="1582"/>
      <c r="ECL1185" s="1582"/>
      <c r="ECM1185" s="1582"/>
      <c r="ECN1185" s="1582"/>
      <c r="ECO1185" s="1582"/>
      <c r="ECP1185" s="1582"/>
      <c r="ECQ1185" s="1582"/>
      <c r="ECR1185" s="1582"/>
      <c r="ECS1185" s="1582"/>
      <c r="ECT1185" s="1582"/>
      <c r="ECU1185" s="1582"/>
      <c r="ECV1185" s="1582"/>
      <c r="ECW1185" s="1582"/>
      <c r="ECX1185" s="1582"/>
      <c r="ECY1185" s="1582"/>
      <c r="ECZ1185" s="1582"/>
      <c r="EDA1185" s="1582"/>
      <c r="EDB1185" s="1582"/>
      <c r="EDC1185" s="1582"/>
      <c r="EDD1185" s="1582"/>
      <c r="EDE1185" s="1582"/>
      <c r="EDF1185" s="1582"/>
      <c r="EDG1185" s="1582"/>
      <c r="EDH1185" s="1582"/>
      <c r="EDI1185" s="1582"/>
      <c r="EDJ1185" s="1582"/>
      <c r="EDK1185" s="1582"/>
      <c r="EDL1185" s="1582"/>
      <c r="EDM1185" s="1582"/>
      <c r="EDN1185" s="1582"/>
      <c r="EDO1185" s="1582"/>
      <c r="EDP1185" s="1582"/>
      <c r="EDQ1185" s="1582"/>
      <c r="EDR1185" s="1582"/>
      <c r="EDS1185" s="1582"/>
      <c r="EDT1185" s="1582"/>
      <c r="EDU1185" s="1582"/>
      <c r="EDV1185" s="1582"/>
      <c r="EDW1185" s="1582"/>
      <c r="EDX1185" s="1582"/>
      <c r="EDY1185" s="1582"/>
      <c r="EDZ1185" s="1582"/>
      <c r="EEA1185" s="1582"/>
      <c r="EEB1185" s="1582"/>
      <c r="EEC1185" s="1582"/>
      <c r="EED1185" s="1582"/>
      <c r="EEE1185" s="1582"/>
      <c r="EEF1185" s="1582"/>
      <c r="EEG1185" s="1582"/>
      <c r="EEH1185" s="1582"/>
      <c r="EEI1185" s="1582"/>
      <c r="EEJ1185" s="1582"/>
      <c r="EEK1185" s="1582"/>
      <c r="EEL1185" s="1582"/>
      <c r="EEM1185" s="1582"/>
      <c r="EEN1185" s="1582"/>
      <c r="EEO1185" s="1582"/>
      <c r="EEP1185" s="1582"/>
      <c r="EEQ1185" s="1582"/>
      <c r="EER1185" s="1582"/>
      <c r="EES1185" s="1582"/>
      <c r="EET1185" s="1582"/>
      <c r="EEU1185" s="1582"/>
      <c r="EEV1185" s="1582"/>
      <c r="EEW1185" s="1582"/>
      <c r="EEX1185" s="1582"/>
      <c r="EEY1185" s="1582"/>
      <c r="EEZ1185" s="1582"/>
      <c r="EFA1185" s="1582"/>
      <c r="EFB1185" s="1582"/>
      <c r="EFC1185" s="1582"/>
      <c r="EFD1185" s="1582"/>
      <c r="EFE1185" s="1582"/>
      <c r="EFF1185" s="1582"/>
      <c r="EFG1185" s="1582"/>
      <c r="EFH1185" s="1582"/>
      <c r="EFI1185" s="1582"/>
      <c r="EFJ1185" s="1582"/>
      <c r="EFK1185" s="1582"/>
      <c r="EFL1185" s="1582"/>
      <c r="EFM1185" s="1582"/>
      <c r="EFN1185" s="1582"/>
      <c r="EFO1185" s="1582"/>
      <c r="EFP1185" s="1582"/>
      <c r="EFQ1185" s="1582"/>
      <c r="EFR1185" s="1582"/>
      <c r="EFS1185" s="1582"/>
      <c r="EFT1185" s="1582"/>
      <c r="EFU1185" s="1582"/>
      <c r="EFV1185" s="1582"/>
      <c r="EFW1185" s="1582"/>
      <c r="EFX1185" s="1582"/>
      <c r="EFY1185" s="1582"/>
      <c r="EFZ1185" s="1582"/>
      <c r="EGA1185" s="1582"/>
      <c r="EGB1185" s="1582"/>
      <c r="EGC1185" s="1582"/>
      <c r="EGD1185" s="1582"/>
      <c r="EGE1185" s="1582"/>
      <c r="EGF1185" s="1582"/>
      <c r="EGG1185" s="1582"/>
      <c r="EGH1185" s="1582"/>
      <c r="EGI1185" s="1582"/>
      <c r="EGJ1185" s="1582"/>
      <c r="EGK1185" s="1582"/>
      <c r="EGL1185" s="1582"/>
      <c r="EGM1185" s="1582"/>
      <c r="EGN1185" s="1582"/>
      <c r="EGO1185" s="1582"/>
      <c r="EGP1185" s="1582"/>
      <c r="EGQ1185" s="1582"/>
      <c r="EGR1185" s="1582"/>
      <c r="EGS1185" s="1582"/>
      <c r="EGT1185" s="1582"/>
      <c r="EGU1185" s="1582"/>
      <c r="EGV1185" s="1582"/>
      <c r="EGW1185" s="1582"/>
      <c r="EGX1185" s="1582"/>
      <c r="EGY1185" s="1582"/>
      <c r="EGZ1185" s="1582"/>
      <c r="EHA1185" s="1582"/>
      <c r="EHB1185" s="1582"/>
      <c r="EHC1185" s="1582"/>
      <c r="EHD1185" s="1582"/>
      <c r="EHE1185" s="1582"/>
      <c r="EHF1185" s="1582"/>
      <c r="EHG1185" s="1582"/>
      <c r="EHH1185" s="1582"/>
      <c r="EHI1185" s="1582"/>
      <c r="EHJ1185" s="1582"/>
      <c r="EHK1185" s="1582"/>
      <c r="EHL1185" s="1582"/>
      <c r="EHM1185" s="1582"/>
      <c r="EHN1185" s="1582"/>
      <c r="EHO1185" s="1582"/>
      <c r="EHP1185" s="1582"/>
      <c r="EHQ1185" s="1582"/>
      <c r="EHR1185" s="1582"/>
      <c r="EHS1185" s="1582"/>
      <c r="EHT1185" s="1582"/>
      <c r="EHU1185" s="1582"/>
      <c r="EHV1185" s="1582"/>
      <c r="EHW1185" s="1582"/>
      <c r="EHX1185" s="1582"/>
      <c r="EHY1185" s="1582"/>
      <c r="EHZ1185" s="1582"/>
      <c r="EIA1185" s="1582"/>
      <c r="EIB1185" s="1582"/>
      <c r="EIC1185" s="1582"/>
      <c r="EID1185" s="1582"/>
      <c r="EIE1185" s="1582"/>
      <c r="EIF1185" s="1582"/>
      <c r="EIG1185" s="1582"/>
      <c r="EIH1185" s="1582"/>
      <c r="EII1185" s="1582"/>
      <c r="EIJ1185" s="1582"/>
      <c r="EIK1185" s="1582"/>
      <c r="EIL1185" s="1582"/>
      <c r="EIM1185" s="1582"/>
      <c r="EIN1185" s="1582"/>
      <c r="EIO1185" s="1582"/>
      <c r="EIP1185" s="1582"/>
      <c r="EIQ1185" s="1582"/>
      <c r="EIR1185" s="1582"/>
      <c r="EIS1185" s="1582"/>
      <c r="EIT1185" s="1582"/>
      <c r="EIU1185" s="1582"/>
      <c r="EIV1185" s="1582"/>
      <c r="EIW1185" s="1582"/>
      <c r="EIX1185" s="1582"/>
      <c r="EIY1185" s="1582"/>
      <c r="EIZ1185" s="1582"/>
      <c r="EJA1185" s="1582"/>
      <c r="EJB1185" s="1582"/>
      <c r="EJC1185" s="1582"/>
      <c r="EJD1185" s="1582"/>
      <c r="EJE1185" s="1582"/>
      <c r="EJF1185" s="1582"/>
      <c r="EJG1185" s="1582"/>
      <c r="EJH1185" s="1582"/>
      <c r="EJI1185" s="1582"/>
      <c r="EJJ1185" s="1582"/>
      <c r="EJK1185" s="1582"/>
      <c r="EJL1185" s="1582"/>
      <c r="EJM1185" s="1582"/>
      <c r="EJN1185" s="1582"/>
      <c r="EJO1185" s="1582"/>
      <c r="EJP1185" s="1582"/>
      <c r="EJQ1185" s="1582"/>
      <c r="EJR1185" s="1582"/>
      <c r="EJS1185" s="1582"/>
      <c r="EJT1185" s="1582"/>
      <c r="EJU1185" s="1582"/>
      <c r="EJV1185" s="1582"/>
      <c r="EJW1185" s="1582"/>
      <c r="EJX1185" s="1582"/>
      <c r="EJY1185" s="1582"/>
      <c r="EJZ1185" s="1582"/>
      <c r="EKA1185" s="1582"/>
      <c r="EKB1185" s="1582"/>
      <c r="EKC1185" s="1582"/>
      <c r="EKD1185" s="1582"/>
      <c r="EKE1185" s="1582"/>
      <c r="EKF1185" s="1582"/>
      <c r="EKG1185" s="1582"/>
      <c r="EKH1185" s="1582"/>
      <c r="EKI1185" s="1582"/>
      <c r="EKJ1185" s="1582"/>
      <c r="EKK1185" s="1582"/>
      <c r="EKL1185" s="1582"/>
      <c r="EKM1185" s="1582"/>
      <c r="EKN1185" s="1582"/>
      <c r="EKO1185" s="1582"/>
      <c r="EKP1185" s="1582"/>
      <c r="EKQ1185" s="1582"/>
      <c r="EKR1185" s="1582"/>
      <c r="EKS1185" s="1582"/>
      <c r="EKT1185" s="1582"/>
      <c r="EKU1185" s="1582"/>
      <c r="EKV1185" s="1582"/>
      <c r="EKW1185" s="1582"/>
      <c r="EKX1185" s="1582"/>
      <c r="EKY1185" s="1582"/>
      <c r="EKZ1185" s="1582"/>
      <c r="ELA1185" s="1582"/>
      <c r="ELB1185" s="1582"/>
      <c r="ELC1185" s="1582"/>
      <c r="ELD1185" s="1582"/>
      <c r="ELE1185" s="1582"/>
      <c r="ELF1185" s="1582"/>
      <c r="ELG1185" s="1582"/>
      <c r="ELH1185" s="1582"/>
      <c r="ELI1185" s="1582"/>
      <c r="ELJ1185" s="1582"/>
      <c r="ELK1185" s="1582"/>
      <c r="ELL1185" s="1582"/>
      <c r="ELM1185" s="1582"/>
      <c r="ELN1185" s="1582"/>
      <c r="ELO1185" s="1582"/>
      <c r="ELP1185" s="1582"/>
      <c r="ELQ1185" s="1582"/>
      <c r="ELR1185" s="1582"/>
      <c r="ELS1185" s="1582"/>
      <c r="ELT1185" s="1582"/>
      <c r="ELU1185" s="1582"/>
      <c r="ELV1185" s="1582"/>
      <c r="ELW1185" s="1582"/>
      <c r="ELX1185" s="1582"/>
      <c r="ELY1185" s="1582"/>
      <c r="ELZ1185" s="1582"/>
      <c r="EMA1185" s="1582"/>
      <c r="EMB1185" s="1582"/>
      <c r="EMC1185" s="1582"/>
      <c r="EMD1185" s="1582"/>
      <c r="EME1185" s="1582"/>
      <c r="EMF1185" s="1582"/>
      <c r="EMG1185" s="1582"/>
      <c r="EMH1185" s="1582"/>
      <c r="EMI1185" s="1582"/>
      <c r="EMJ1185" s="1582"/>
      <c r="EMK1185" s="1582"/>
      <c r="EML1185" s="1582"/>
      <c r="EMM1185" s="1582"/>
      <c r="EMN1185" s="1582"/>
      <c r="EMO1185" s="1582"/>
      <c r="EMP1185" s="1582"/>
      <c r="EMQ1185" s="1582"/>
      <c r="EMR1185" s="1582"/>
      <c r="EMS1185" s="1582"/>
      <c r="EMT1185" s="1582"/>
      <c r="EMU1185" s="1582"/>
      <c r="EMV1185" s="1582"/>
      <c r="EMW1185" s="1582"/>
      <c r="EMX1185" s="1582"/>
      <c r="EMY1185" s="1582"/>
      <c r="EMZ1185" s="1582"/>
      <c r="ENA1185" s="1582"/>
      <c r="ENB1185" s="1582"/>
      <c r="ENC1185" s="1582"/>
      <c r="END1185" s="1582"/>
      <c r="ENE1185" s="1582"/>
      <c r="ENF1185" s="1582"/>
      <c r="ENG1185" s="1582"/>
      <c r="ENH1185" s="1582"/>
      <c r="ENI1185" s="1582"/>
      <c r="ENJ1185" s="1582"/>
      <c r="ENK1185" s="1582"/>
      <c r="ENL1185" s="1582"/>
      <c r="ENM1185" s="1582"/>
      <c r="ENN1185" s="1582"/>
      <c r="ENO1185" s="1582"/>
      <c r="ENP1185" s="1582"/>
      <c r="ENQ1185" s="1582"/>
      <c r="ENR1185" s="1582"/>
      <c r="ENS1185" s="1582"/>
      <c r="ENT1185" s="1582"/>
      <c r="ENU1185" s="1582"/>
      <c r="ENV1185" s="1582"/>
      <c r="ENW1185" s="1582"/>
      <c r="ENX1185" s="1582"/>
      <c r="ENY1185" s="1582"/>
      <c r="ENZ1185" s="1582"/>
      <c r="EOA1185" s="1582"/>
      <c r="EOB1185" s="1582"/>
      <c r="EOC1185" s="1582"/>
      <c r="EOD1185" s="1582"/>
      <c r="EOE1185" s="1582"/>
      <c r="EOF1185" s="1582"/>
      <c r="EOG1185" s="1582"/>
      <c r="EOH1185" s="1582"/>
      <c r="EOI1185" s="1582"/>
      <c r="EOJ1185" s="1582"/>
      <c r="EOK1185" s="1582"/>
      <c r="EOL1185" s="1582"/>
      <c r="EOM1185" s="1582"/>
      <c r="EON1185" s="1582"/>
      <c r="EOO1185" s="1582"/>
      <c r="EOP1185" s="1582"/>
      <c r="EOQ1185" s="1582"/>
      <c r="EOR1185" s="1582"/>
      <c r="EOS1185" s="1582"/>
      <c r="EOT1185" s="1582"/>
      <c r="EOU1185" s="1582"/>
      <c r="EOV1185" s="1582"/>
      <c r="EOW1185" s="1582"/>
      <c r="EOX1185" s="1582"/>
      <c r="EOY1185" s="1582"/>
      <c r="EOZ1185" s="1582"/>
      <c r="EPA1185" s="1582"/>
      <c r="EPB1185" s="1582"/>
      <c r="EPC1185" s="1582"/>
      <c r="EPD1185" s="1582"/>
      <c r="EPE1185" s="1582"/>
      <c r="EPF1185" s="1582"/>
      <c r="EPG1185" s="1582"/>
      <c r="EPH1185" s="1582"/>
      <c r="EPI1185" s="1582"/>
      <c r="EPJ1185" s="1582"/>
      <c r="EPK1185" s="1582"/>
      <c r="EPL1185" s="1582"/>
      <c r="EPM1185" s="1582"/>
      <c r="EPN1185" s="1582"/>
      <c r="EPO1185" s="1582"/>
      <c r="EPP1185" s="1582"/>
      <c r="EPQ1185" s="1582"/>
      <c r="EPR1185" s="1582"/>
      <c r="EPS1185" s="1582"/>
      <c r="EPT1185" s="1582"/>
      <c r="EPU1185" s="1582"/>
      <c r="EPV1185" s="1582"/>
      <c r="EPW1185" s="1582"/>
      <c r="EPX1185" s="1582"/>
      <c r="EPY1185" s="1582"/>
      <c r="EPZ1185" s="1582"/>
      <c r="EQA1185" s="1582"/>
      <c r="EQB1185" s="1582"/>
      <c r="EQC1185" s="1582"/>
      <c r="EQD1185" s="1582"/>
      <c r="EQE1185" s="1582"/>
      <c r="EQF1185" s="1582"/>
      <c r="EQG1185" s="1582"/>
      <c r="EQH1185" s="1582"/>
      <c r="EQI1185" s="1582"/>
      <c r="EQJ1185" s="1582"/>
      <c r="EQK1185" s="1582"/>
      <c r="EQL1185" s="1582"/>
      <c r="EQM1185" s="1582"/>
      <c r="EQN1185" s="1582"/>
      <c r="EQO1185" s="1582"/>
      <c r="EQP1185" s="1582"/>
      <c r="EQQ1185" s="1582"/>
      <c r="EQR1185" s="1582"/>
      <c r="EQS1185" s="1582"/>
      <c r="EQT1185" s="1582"/>
      <c r="EQU1185" s="1582"/>
      <c r="EQV1185" s="1582"/>
      <c r="EQW1185" s="1582"/>
      <c r="EQX1185" s="1582"/>
      <c r="EQY1185" s="1582"/>
      <c r="EQZ1185" s="1582"/>
      <c r="ERA1185" s="1582"/>
      <c r="ERB1185" s="1582"/>
      <c r="ERC1185" s="1582"/>
      <c r="ERD1185" s="1582"/>
      <c r="ERE1185" s="1582"/>
      <c r="ERF1185" s="1582"/>
      <c r="ERG1185" s="1582"/>
      <c r="ERH1185" s="1582"/>
      <c r="ERI1185" s="1582"/>
      <c r="ERJ1185" s="1582"/>
      <c r="ERK1185" s="1582"/>
      <c r="ERL1185" s="1582"/>
      <c r="ERM1185" s="1582"/>
      <c r="ERN1185" s="1582"/>
      <c r="ERO1185" s="1582"/>
      <c r="ERP1185" s="1582"/>
      <c r="ERQ1185" s="1582"/>
      <c r="ERR1185" s="1582"/>
      <c r="ERS1185" s="1582"/>
      <c r="ERT1185" s="1582"/>
      <c r="ERU1185" s="1582"/>
      <c r="ERV1185" s="1582"/>
      <c r="ERW1185" s="1582"/>
      <c r="ERX1185" s="1582"/>
      <c r="ERY1185" s="1582"/>
      <c r="ERZ1185" s="1582"/>
      <c r="ESA1185" s="1582"/>
      <c r="ESB1185" s="1582"/>
      <c r="ESC1185" s="1582"/>
      <c r="ESD1185" s="1582"/>
      <c r="ESE1185" s="1582"/>
      <c r="ESF1185" s="1582"/>
      <c r="ESG1185" s="1582"/>
      <c r="ESH1185" s="1582"/>
      <c r="ESI1185" s="1582"/>
      <c r="ESJ1185" s="1582"/>
      <c r="ESK1185" s="1582"/>
      <c r="ESL1185" s="1582"/>
      <c r="ESM1185" s="1582"/>
      <c r="ESN1185" s="1582"/>
      <c r="ESO1185" s="1582"/>
      <c r="ESP1185" s="1582"/>
      <c r="ESQ1185" s="1582"/>
      <c r="ESR1185" s="1582"/>
      <c r="ESS1185" s="1582"/>
      <c r="EST1185" s="1582"/>
      <c r="ESU1185" s="1582"/>
      <c r="ESV1185" s="1582"/>
      <c r="ESW1185" s="1582"/>
      <c r="ESX1185" s="1582"/>
      <c r="ESY1185" s="1582"/>
      <c r="ESZ1185" s="1582"/>
      <c r="ETA1185" s="1582"/>
      <c r="ETB1185" s="1582"/>
      <c r="ETC1185" s="1582"/>
      <c r="ETD1185" s="1582"/>
      <c r="ETE1185" s="1582"/>
      <c r="ETF1185" s="1582"/>
      <c r="ETG1185" s="1582"/>
      <c r="ETH1185" s="1582"/>
      <c r="ETI1185" s="1582"/>
      <c r="ETJ1185" s="1582"/>
      <c r="ETK1185" s="1582"/>
      <c r="ETL1185" s="1582"/>
      <c r="ETM1185" s="1582"/>
      <c r="ETN1185" s="1582"/>
      <c r="ETO1185" s="1582"/>
      <c r="ETP1185" s="1582"/>
      <c r="ETQ1185" s="1582"/>
      <c r="ETR1185" s="1582"/>
      <c r="ETS1185" s="1582"/>
      <c r="ETT1185" s="1582"/>
      <c r="ETU1185" s="1582"/>
      <c r="ETV1185" s="1582"/>
      <c r="ETW1185" s="1582"/>
      <c r="ETX1185" s="1582"/>
      <c r="ETY1185" s="1582"/>
      <c r="ETZ1185" s="1582"/>
      <c r="EUA1185" s="1582"/>
      <c r="EUB1185" s="1582"/>
      <c r="EUC1185" s="1582"/>
      <c r="EUD1185" s="1582"/>
      <c r="EUE1185" s="1582"/>
      <c r="EUF1185" s="1582"/>
      <c r="EUG1185" s="1582"/>
      <c r="EUH1185" s="1582"/>
      <c r="EUI1185" s="1582"/>
      <c r="EUJ1185" s="1582"/>
      <c r="EUK1185" s="1582"/>
      <c r="EUL1185" s="1582"/>
      <c r="EUM1185" s="1582"/>
      <c r="EUN1185" s="1582"/>
      <c r="EUO1185" s="1582"/>
      <c r="EUP1185" s="1582"/>
      <c r="EUQ1185" s="1582"/>
      <c r="EUR1185" s="1582"/>
      <c r="EUS1185" s="1582"/>
      <c r="EUT1185" s="1582"/>
      <c r="EUU1185" s="1582"/>
      <c r="EUV1185" s="1582"/>
      <c r="EUW1185" s="1582"/>
      <c r="EUX1185" s="1582"/>
      <c r="EUY1185" s="1582"/>
      <c r="EUZ1185" s="1582"/>
      <c r="EVA1185" s="1582"/>
      <c r="EVB1185" s="1582"/>
      <c r="EVC1185" s="1582"/>
      <c r="EVD1185" s="1582"/>
      <c r="EVE1185" s="1582"/>
      <c r="EVF1185" s="1582"/>
      <c r="EVG1185" s="1582"/>
      <c r="EVH1185" s="1582"/>
      <c r="EVI1185" s="1582"/>
      <c r="EVJ1185" s="1582"/>
      <c r="EVK1185" s="1582"/>
      <c r="EVL1185" s="1582"/>
      <c r="EVM1185" s="1582"/>
      <c r="EVN1185" s="1582"/>
      <c r="EVO1185" s="1582"/>
      <c r="EVP1185" s="1582"/>
      <c r="EVQ1185" s="1582"/>
      <c r="EVR1185" s="1582"/>
      <c r="EVS1185" s="1582"/>
      <c r="EVT1185" s="1582"/>
      <c r="EVU1185" s="1582"/>
      <c r="EVV1185" s="1582"/>
      <c r="EVW1185" s="1582"/>
      <c r="EVX1185" s="1582"/>
      <c r="EVY1185" s="1582"/>
      <c r="EVZ1185" s="1582"/>
      <c r="EWA1185" s="1582"/>
      <c r="EWB1185" s="1582"/>
      <c r="EWC1185" s="1582"/>
      <c r="EWD1185" s="1582"/>
      <c r="EWE1185" s="1582"/>
      <c r="EWF1185" s="1582"/>
      <c r="EWG1185" s="1582"/>
      <c r="EWH1185" s="1582"/>
      <c r="EWI1185" s="1582"/>
      <c r="EWJ1185" s="1582"/>
      <c r="EWK1185" s="1582"/>
      <c r="EWL1185" s="1582"/>
      <c r="EWM1185" s="1582"/>
      <c r="EWN1185" s="1582"/>
      <c r="EWO1185" s="1582"/>
      <c r="EWP1185" s="1582"/>
      <c r="EWQ1185" s="1582"/>
      <c r="EWR1185" s="1582"/>
      <c r="EWS1185" s="1582"/>
      <c r="EWT1185" s="1582"/>
      <c r="EWU1185" s="1582"/>
      <c r="EWV1185" s="1582"/>
      <c r="EWW1185" s="1582"/>
      <c r="EWX1185" s="1582"/>
      <c r="EWY1185" s="1582"/>
      <c r="EWZ1185" s="1582"/>
      <c r="EXA1185" s="1582"/>
      <c r="EXB1185" s="1582"/>
      <c r="EXC1185" s="1582"/>
      <c r="EXD1185" s="1582"/>
      <c r="EXE1185" s="1582"/>
      <c r="EXF1185" s="1582"/>
      <c r="EXG1185" s="1582"/>
      <c r="EXH1185" s="1582"/>
      <c r="EXI1185" s="1582"/>
      <c r="EXJ1185" s="1582"/>
      <c r="EXK1185" s="1582"/>
      <c r="EXL1185" s="1582"/>
      <c r="EXM1185" s="1582"/>
      <c r="EXN1185" s="1582"/>
      <c r="EXO1185" s="1582"/>
      <c r="EXP1185" s="1582"/>
      <c r="EXQ1185" s="1582"/>
      <c r="EXR1185" s="1582"/>
      <c r="EXS1185" s="1582"/>
      <c r="EXT1185" s="1582"/>
      <c r="EXU1185" s="1582"/>
      <c r="EXV1185" s="1582"/>
      <c r="EXW1185" s="1582"/>
      <c r="EXX1185" s="1582"/>
      <c r="EXY1185" s="1582"/>
      <c r="EXZ1185" s="1582"/>
      <c r="EYA1185" s="1582"/>
      <c r="EYB1185" s="1582"/>
      <c r="EYC1185" s="1582"/>
      <c r="EYD1185" s="1582"/>
      <c r="EYE1185" s="1582"/>
      <c r="EYF1185" s="1582"/>
      <c r="EYG1185" s="1582"/>
      <c r="EYH1185" s="1582"/>
      <c r="EYI1185" s="1582"/>
      <c r="EYJ1185" s="1582"/>
      <c r="EYK1185" s="1582"/>
      <c r="EYL1185" s="1582"/>
      <c r="EYM1185" s="1582"/>
      <c r="EYN1185" s="1582"/>
      <c r="EYO1185" s="1582"/>
      <c r="EYP1185" s="1582"/>
      <c r="EYQ1185" s="1582"/>
      <c r="EYR1185" s="1582"/>
      <c r="EYS1185" s="1582"/>
      <c r="EYT1185" s="1582"/>
      <c r="EYU1185" s="1582"/>
      <c r="EYV1185" s="1582"/>
      <c r="EYW1185" s="1582"/>
      <c r="EYX1185" s="1582"/>
      <c r="EYY1185" s="1582"/>
      <c r="EYZ1185" s="1582"/>
      <c r="EZA1185" s="1582"/>
      <c r="EZB1185" s="1582"/>
      <c r="EZC1185" s="1582"/>
      <c r="EZD1185" s="1582"/>
      <c r="EZE1185" s="1582"/>
      <c r="EZF1185" s="1582"/>
      <c r="EZG1185" s="1582"/>
      <c r="EZH1185" s="1582"/>
      <c r="EZI1185" s="1582"/>
      <c r="EZJ1185" s="1582"/>
      <c r="EZK1185" s="1582"/>
      <c r="EZL1185" s="1582"/>
      <c r="EZM1185" s="1582"/>
      <c r="EZN1185" s="1582"/>
      <c r="EZO1185" s="1582"/>
      <c r="EZP1185" s="1582"/>
      <c r="EZQ1185" s="1582"/>
      <c r="EZR1185" s="1582"/>
      <c r="EZS1185" s="1582"/>
      <c r="EZT1185" s="1582"/>
      <c r="EZU1185" s="1582"/>
      <c r="EZV1185" s="1582"/>
      <c r="EZW1185" s="1582"/>
      <c r="EZX1185" s="1582"/>
      <c r="EZY1185" s="1582"/>
      <c r="EZZ1185" s="1582"/>
      <c r="FAA1185" s="1582"/>
      <c r="FAB1185" s="1582"/>
      <c r="FAC1185" s="1582"/>
      <c r="FAD1185" s="1582"/>
      <c r="FAE1185" s="1582"/>
      <c r="FAF1185" s="1582"/>
      <c r="FAG1185" s="1582"/>
      <c r="FAH1185" s="1582"/>
      <c r="FAI1185" s="1582"/>
      <c r="FAJ1185" s="1582"/>
      <c r="FAK1185" s="1582"/>
      <c r="FAL1185" s="1582"/>
      <c r="FAM1185" s="1582"/>
      <c r="FAN1185" s="1582"/>
      <c r="FAO1185" s="1582"/>
      <c r="FAP1185" s="1582"/>
      <c r="FAQ1185" s="1582"/>
      <c r="FAR1185" s="1582"/>
      <c r="FAS1185" s="1582"/>
      <c r="FAT1185" s="1582"/>
      <c r="FAU1185" s="1582"/>
      <c r="FAV1185" s="1582"/>
      <c r="FAW1185" s="1582"/>
      <c r="FAX1185" s="1582"/>
      <c r="FAY1185" s="1582"/>
      <c r="FAZ1185" s="1582"/>
      <c r="FBA1185" s="1582"/>
      <c r="FBB1185" s="1582"/>
      <c r="FBC1185" s="1582"/>
      <c r="FBD1185" s="1582"/>
      <c r="FBE1185" s="1582"/>
      <c r="FBF1185" s="1582"/>
      <c r="FBG1185" s="1582"/>
      <c r="FBH1185" s="1582"/>
      <c r="FBI1185" s="1582"/>
      <c r="FBJ1185" s="1582"/>
      <c r="FBK1185" s="1582"/>
      <c r="FBL1185" s="1582"/>
      <c r="FBM1185" s="1582"/>
      <c r="FBN1185" s="1582"/>
      <c r="FBO1185" s="1582"/>
      <c r="FBP1185" s="1582"/>
      <c r="FBQ1185" s="1582"/>
      <c r="FBR1185" s="1582"/>
      <c r="FBS1185" s="1582"/>
      <c r="FBT1185" s="1582"/>
      <c r="FBU1185" s="1582"/>
      <c r="FBV1185" s="1582"/>
      <c r="FBW1185" s="1582"/>
      <c r="FBX1185" s="1582"/>
      <c r="FBY1185" s="1582"/>
      <c r="FBZ1185" s="1582"/>
      <c r="FCA1185" s="1582"/>
      <c r="FCB1185" s="1582"/>
      <c r="FCC1185" s="1582"/>
      <c r="FCD1185" s="1582"/>
      <c r="FCE1185" s="1582"/>
      <c r="FCF1185" s="1582"/>
      <c r="FCG1185" s="1582"/>
      <c r="FCH1185" s="1582"/>
      <c r="FCI1185" s="1582"/>
      <c r="FCJ1185" s="1582"/>
      <c r="FCK1185" s="1582"/>
      <c r="FCL1185" s="1582"/>
      <c r="FCM1185" s="1582"/>
      <c r="FCN1185" s="1582"/>
      <c r="FCO1185" s="1582"/>
      <c r="FCP1185" s="1582"/>
      <c r="FCQ1185" s="1582"/>
      <c r="FCR1185" s="1582"/>
      <c r="FCS1185" s="1582"/>
      <c r="FCT1185" s="1582"/>
      <c r="FCU1185" s="1582"/>
      <c r="FCV1185" s="1582"/>
      <c r="FCW1185" s="1582"/>
      <c r="FCX1185" s="1582"/>
      <c r="FCY1185" s="1582"/>
      <c r="FCZ1185" s="1582"/>
      <c r="FDA1185" s="1582"/>
      <c r="FDB1185" s="1582"/>
      <c r="FDC1185" s="1582"/>
      <c r="FDD1185" s="1582"/>
      <c r="FDE1185" s="1582"/>
      <c r="FDF1185" s="1582"/>
      <c r="FDG1185" s="1582"/>
      <c r="FDH1185" s="1582"/>
      <c r="FDI1185" s="1582"/>
      <c r="FDJ1185" s="1582"/>
      <c r="FDK1185" s="1582"/>
      <c r="FDL1185" s="1582"/>
      <c r="FDM1185" s="1582"/>
      <c r="FDN1185" s="1582"/>
      <c r="FDO1185" s="1582"/>
      <c r="FDP1185" s="1582"/>
      <c r="FDQ1185" s="1582"/>
      <c r="FDR1185" s="1582"/>
      <c r="FDS1185" s="1582"/>
      <c r="FDT1185" s="1582"/>
      <c r="FDU1185" s="1582"/>
      <c r="FDV1185" s="1582"/>
      <c r="FDW1185" s="1582"/>
      <c r="FDX1185" s="1582"/>
      <c r="FDY1185" s="1582"/>
      <c r="FDZ1185" s="1582"/>
      <c r="FEA1185" s="1582"/>
      <c r="FEB1185" s="1582"/>
      <c r="FEC1185" s="1582"/>
      <c r="FED1185" s="1582"/>
      <c r="FEE1185" s="1582"/>
      <c r="FEF1185" s="1582"/>
      <c r="FEG1185" s="1582"/>
      <c r="FEH1185" s="1582"/>
      <c r="FEI1185" s="1582"/>
      <c r="FEJ1185" s="1582"/>
      <c r="FEK1185" s="1582"/>
      <c r="FEL1185" s="1582"/>
      <c r="FEM1185" s="1582"/>
      <c r="FEN1185" s="1582"/>
      <c r="FEO1185" s="1582"/>
      <c r="FEP1185" s="1582"/>
      <c r="FEQ1185" s="1582"/>
      <c r="FER1185" s="1582"/>
      <c r="FES1185" s="1582"/>
      <c r="FET1185" s="1582"/>
      <c r="FEU1185" s="1582"/>
      <c r="FEV1185" s="1582"/>
      <c r="FEW1185" s="1582"/>
      <c r="FEX1185" s="1582"/>
      <c r="FEY1185" s="1582"/>
      <c r="FEZ1185" s="1582"/>
      <c r="FFA1185" s="1582"/>
      <c r="FFB1185" s="1582"/>
      <c r="FFC1185" s="1582"/>
      <c r="FFD1185" s="1582"/>
      <c r="FFE1185" s="1582"/>
      <c r="FFF1185" s="1582"/>
      <c r="FFG1185" s="1582"/>
      <c r="FFH1185" s="1582"/>
      <c r="FFI1185" s="1582"/>
      <c r="FFJ1185" s="1582"/>
      <c r="FFK1185" s="1582"/>
      <c r="FFL1185" s="1582"/>
      <c r="FFM1185" s="1582"/>
      <c r="FFN1185" s="1582"/>
      <c r="FFO1185" s="1582"/>
      <c r="FFP1185" s="1582"/>
      <c r="FFQ1185" s="1582"/>
      <c r="FFR1185" s="1582"/>
      <c r="FFS1185" s="1582"/>
      <c r="FFT1185" s="1582"/>
      <c r="FFU1185" s="1582"/>
      <c r="FFV1185" s="1582"/>
      <c r="FFW1185" s="1582"/>
      <c r="FFX1185" s="1582"/>
      <c r="FFY1185" s="1582"/>
      <c r="FFZ1185" s="1582"/>
      <c r="FGA1185" s="1582"/>
      <c r="FGB1185" s="1582"/>
      <c r="FGC1185" s="1582"/>
      <c r="FGD1185" s="1582"/>
      <c r="FGE1185" s="1582"/>
      <c r="FGF1185" s="1582"/>
      <c r="FGG1185" s="1582"/>
      <c r="FGH1185" s="1582"/>
      <c r="FGI1185" s="1582"/>
      <c r="FGJ1185" s="1582"/>
      <c r="FGK1185" s="1582"/>
      <c r="FGL1185" s="1582"/>
      <c r="FGM1185" s="1582"/>
      <c r="FGN1185" s="1582"/>
      <c r="FGO1185" s="1582"/>
      <c r="FGP1185" s="1582"/>
      <c r="FGQ1185" s="1582"/>
      <c r="FGR1185" s="1582"/>
      <c r="FGS1185" s="1582"/>
      <c r="FGT1185" s="1582"/>
      <c r="FGU1185" s="1582"/>
      <c r="FGV1185" s="1582"/>
      <c r="FGW1185" s="1582"/>
      <c r="FGX1185" s="1582"/>
      <c r="FGY1185" s="1582"/>
      <c r="FGZ1185" s="1582"/>
      <c r="FHA1185" s="1582"/>
      <c r="FHB1185" s="1582"/>
      <c r="FHC1185" s="1582"/>
      <c r="FHD1185" s="1582"/>
      <c r="FHE1185" s="1582"/>
      <c r="FHF1185" s="1582"/>
      <c r="FHG1185" s="1582"/>
      <c r="FHH1185" s="1582"/>
      <c r="FHI1185" s="1582"/>
      <c r="FHJ1185" s="1582"/>
      <c r="FHK1185" s="1582"/>
      <c r="FHL1185" s="1582"/>
      <c r="FHM1185" s="1582"/>
      <c r="FHN1185" s="1582"/>
      <c r="FHO1185" s="1582"/>
      <c r="FHP1185" s="1582"/>
      <c r="FHQ1185" s="1582"/>
      <c r="FHR1185" s="1582"/>
      <c r="FHS1185" s="1582"/>
      <c r="FHT1185" s="1582"/>
      <c r="FHU1185" s="1582"/>
      <c r="FHV1185" s="1582"/>
      <c r="FHW1185" s="1582"/>
      <c r="FHX1185" s="1582"/>
      <c r="FHY1185" s="1582"/>
      <c r="FHZ1185" s="1582"/>
      <c r="FIA1185" s="1582"/>
      <c r="FIB1185" s="1582"/>
      <c r="FIC1185" s="1582"/>
      <c r="FID1185" s="1582"/>
      <c r="FIE1185" s="1582"/>
      <c r="FIF1185" s="1582"/>
      <c r="FIG1185" s="1582"/>
      <c r="FIH1185" s="1582"/>
      <c r="FII1185" s="1582"/>
      <c r="FIJ1185" s="1582"/>
      <c r="FIK1185" s="1582"/>
      <c r="FIL1185" s="1582"/>
      <c r="FIM1185" s="1582"/>
      <c r="FIN1185" s="1582"/>
      <c r="FIO1185" s="1582"/>
      <c r="FIP1185" s="1582"/>
      <c r="FIQ1185" s="1582"/>
      <c r="FIR1185" s="1582"/>
      <c r="FIS1185" s="1582"/>
      <c r="FIT1185" s="1582"/>
      <c r="FIU1185" s="1582"/>
      <c r="FIV1185" s="1582"/>
      <c r="FIW1185" s="1582"/>
      <c r="FIX1185" s="1582"/>
      <c r="FIY1185" s="1582"/>
      <c r="FIZ1185" s="1582"/>
      <c r="FJA1185" s="1582"/>
      <c r="FJB1185" s="1582"/>
      <c r="FJC1185" s="1582"/>
      <c r="FJD1185" s="1582"/>
      <c r="FJE1185" s="1582"/>
      <c r="FJF1185" s="1582"/>
      <c r="FJG1185" s="1582"/>
      <c r="FJH1185" s="1582"/>
      <c r="FJI1185" s="1582"/>
      <c r="FJJ1185" s="1582"/>
      <c r="FJK1185" s="1582"/>
      <c r="FJL1185" s="1582"/>
      <c r="FJM1185" s="1582"/>
      <c r="FJN1185" s="1582"/>
      <c r="FJO1185" s="1582"/>
      <c r="FJP1185" s="1582"/>
      <c r="FJQ1185" s="1582"/>
      <c r="FJR1185" s="1582"/>
      <c r="FJS1185" s="1582"/>
      <c r="FJT1185" s="1582"/>
      <c r="FJU1185" s="1582"/>
      <c r="FJV1185" s="1582"/>
      <c r="FJW1185" s="1582"/>
      <c r="FJX1185" s="1582"/>
      <c r="FJY1185" s="1582"/>
      <c r="FJZ1185" s="1582"/>
      <c r="FKA1185" s="1582"/>
      <c r="FKB1185" s="1582"/>
      <c r="FKC1185" s="1582"/>
      <c r="FKD1185" s="1582"/>
      <c r="FKE1185" s="1582"/>
      <c r="FKF1185" s="1582"/>
      <c r="FKG1185" s="1582"/>
      <c r="FKH1185" s="1582"/>
      <c r="FKI1185" s="1582"/>
      <c r="FKJ1185" s="1582"/>
      <c r="FKK1185" s="1582"/>
      <c r="FKL1185" s="1582"/>
      <c r="FKM1185" s="1582"/>
      <c r="FKN1185" s="1582"/>
      <c r="FKO1185" s="1582"/>
      <c r="FKP1185" s="1582"/>
      <c r="FKQ1185" s="1582"/>
      <c r="FKR1185" s="1582"/>
      <c r="FKS1185" s="1582"/>
      <c r="FKT1185" s="1582"/>
      <c r="FKU1185" s="1582"/>
      <c r="FKV1185" s="1582"/>
      <c r="FKW1185" s="1582"/>
      <c r="FKX1185" s="1582"/>
      <c r="FKY1185" s="1582"/>
      <c r="FKZ1185" s="1582"/>
      <c r="FLA1185" s="1582"/>
      <c r="FLB1185" s="1582"/>
      <c r="FLC1185" s="1582"/>
      <c r="FLD1185" s="1582"/>
      <c r="FLE1185" s="1582"/>
      <c r="FLF1185" s="1582"/>
      <c r="FLG1185" s="1582"/>
      <c r="FLH1185" s="1582"/>
      <c r="FLI1185" s="1582"/>
      <c r="FLJ1185" s="1582"/>
      <c r="FLK1185" s="1582"/>
      <c r="FLL1185" s="1582"/>
      <c r="FLM1185" s="1582"/>
      <c r="FLN1185" s="1582"/>
      <c r="FLO1185" s="1582"/>
      <c r="FLP1185" s="1582"/>
      <c r="FLQ1185" s="1582"/>
      <c r="FLR1185" s="1582"/>
      <c r="FLS1185" s="1582"/>
      <c r="FLT1185" s="1582"/>
      <c r="FLU1185" s="1582"/>
      <c r="FLV1185" s="1582"/>
      <c r="FLW1185" s="1582"/>
      <c r="FLX1185" s="1582"/>
      <c r="FLY1185" s="1582"/>
      <c r="FLZ1185" s="1582"/>
      <c r="FMA1185" s="1582"/>
      <c r="FMB1185" s="1582"/>
      <c r="FMC1185" s="1582"/>
      <c r="FMD1185" s="1582"/>
      <c r="FME1185" s="1582"/>
      <c r="FMF1185" s="1582"/>
      <c r="FMG1185" s="1582"/>
      <c r="FMH1185" s="1582"/>
      <c r="FMI1185" s="1582"/>
      <c r="FMJ1185" s="1582"/>
      <c r="FMK1185" s="1582"/>
      <c r="FML1185" s="1582"/>
      <c r="FMM1185" s="1582"/>
      <c r="FMN1185" s="1582"/>
      <c r="FMO1185" s="1582"/>
      <c r="FMP1185" s="1582"/>
      <c r="FMQ1185" s="1582"/>
      <c r="FMR1185" s="1582"/>
      <c r="FMS1185" s="1582"/>
      <c r="FMT1185" s="1582"/>
      <c r="FMU1185" s="1582"/>
      <c r="FMV1185" s="1582"/>
      <c r="FMW1185" s="1582"/>
      <c r="FMX1185" s="1582"/>
      <c r="FMY1185" s="1582"/>
      <c r="FMZ1185" s="1582"/>
      <c r="FNA1185" s="1582"/>
      <c r="FNB1185" s="1582"/>
      <c r="FNC1185" s="1582"/>
      <c r="FND1185" s="1582"/>
      <c r="FNE1185" s="1582"/>
      <c r="FNF1185" s="1582"/>
      <c r="FNG1185" s="1582"/>
      <c r="FNH1185" s="1582"/>
      <c r="FNI1185" s="1582"/>
      <c r="FNJ1185" s="1582"/>
      <c r="FNK1185" s="1582"/>
      <c r="FNL1185" s="1582"/>
      <c r="FNM1185" s="1582"/>
      <c r="FNN1185" s="1582"/>
      <c r="FNO1185" s="1582"/>
      <c r="FNP1185" s="1582"/>
      <c r="FNQ1185" s="1582"/>
      <c r="FNR1185" s="1582"/>
      <c r="FNS1185" s="1582"/>
      <c r="FNT1185" s="1582"/>
      <c r="FNU1185" s="1582"/>
      <c r="FNV1185" s="1582"/>
      <c r="FNW1185" s="1582"/>
      <c r="FNX1185" s="1582"/>
      <c r="FNY1185" s="1582"/>
      <c r="FNZ1185" s="1582"/>
      <c r="FOA1185" s="1582"/>
      <c r="FOB1185" s="1582"/>
      <c r="FOC1185" s="1582"/>
      <c r="FOD1185" s="1582"/>
      <c r="FOE1185" s="1582"/>
      <c r="FOF1185" s="1582"/>
      <c r="FOG1185" s="1582"/>
      <c r="FOH1185" s="1582"/>
      <c r="FOI1185" s="1582"/>
      <c r="FOJ1185" s="1582"/>
      <c r="FOK1185" s="1582"/>
      <c r="FOL1185" s="1582"/>
      <c r="FOM1185" s="1582"/>
      <c r="FON1185" s="1582"/>
      <c r="FOO1185" s="1582"/>
      <c r="FOP1185" s="1582"/>
      <c r="FOQ1185" s="1582"/>
      <c r="FOR1185" s="1582"/>
      <c r="FOS1185" s="1582"/>
      <c r="FOT1185" s="1582"/>
      <c r="FOU1185" s="1582"/>
      <c r="FOV1185" s="1582"/>
      <c r="FOW1185" s="1582"/>
      <c r="FOX1185" s="1582"/>
      <c r="FOY1185" s="1582"/>
      <c r="FOZ1185" s="1582"/>
      <c r="FPA1185" s="1582"/>
      <c r="FPB1185" s="1582"/>
      <c r="FPC1185" s="1582"/>
      <c r="FPD1185" s="1582"/>
      <c r="FPE1185" s="1582"/>
      <c r="FPF1185" s="1582"/>
      <c r="FPG1185" s="1582"/>
      <c r="FPH1185" s="1582"/>
      <c r="FPI1185" s="1582"/>
      <c r="FPJ1185" s="1582"/>
      <c r="FPK1185" s="1582"/>
      <c r="FPL1185" s="1582"/>
      <c r="FPM1185" s="1582"/>
      <c r="FPN1185" s="1582"/>
      <c r="FPO1185" s="1582"/>
      <c r="FPP1185" s="1582"/>
      <c r="FPQ1185" s="1582"/>
      <c r="FPR1185" s="1582"/>
      <c r="FPS1185" s="1582"/>
      <c r="FPT1185" s="1582"/>
      <c r="FPU1185" s="1582"/>
      <c r="FPV1185" s="1582"/>
      <c r="FPW1185" s="1582"/>
      <c r="FPX1185" s="1582"/>
      <c r="FPY1185" s="1582"/>
      <c r="FPZ1185" s="1582"/>
      <c r="FQA1185" s="1582"/>
      <c r="FQB1185" s="1582"/>
      <c r="FQC1185" s="1582"/>
      <c r="FQD1185" s="1582"/>
      <c r="FQE1185" s="1582"/>
      <c r="FQF1185" s="1582"/>
      <c r="FQG1185" s="1582"/>
      <c r="FQH1185" s="1582"/>
      <c r="FQI1185" s="1582"/>
      <c r="FQJ1185" s="1582"/>
      <c r="FQK1185" s="1582"/>
      <c r="FQL1185" s="1582"/>
      <c r="FQM1185" s="1582"/>
      <c r="FQN1185" s="1582"/>
      <c r="FQO1185" s="1582"/>
      <c r="FQP1185" s="1582"/>
      <c r="FQQ1185" s="1582"/>
      <c r="FQR1185" s="1582"/>
      <c r="FQS1185" s="1582"/>
      <c r="FQT1185" s="1582"/>
      <c r="FQU1185" s="1582"/>
      <c r="FQV1185" s="1582"/>
      <c r="FQW1185" s="1582"/>
      <c r="FQX1185" s="1582"/>
      <c r="FQY1185" s="1582"/>
      <c r="FQZ1185" s="1582"/>
      <c r="FRA1185" s="1582"/>
      <c r="FRB1185" s="1582"/>
      <c r="FRC1185" s="1582"/>
      <c r="FRD1185" s="1582"/>
      <c r="FRE1185" s="1582"/>
      <c r="FRF1185" s="1582"/>
      <c r="FRG1185" s="1582"/>
      <c r="FRH1185" s="1582"/>
      <c r="FRI1185" s="1582"/>
      <c r="FRJ1185" s="1582"/>
      <c r="FRK1185" s="1582"/>
      <c r="FRL1185" s="1582"/>
      <c r="FRM1185" s="1582"/>
      <c r="FRN1185" s="1582"/>
      <c r="FRO1185" s="1582"/>
      <c r="FRP1185" s="1582"/>
      <c r="FRQ1185" s="1582"/>
      <c r="FRR1185" s="1582"/>
      <c r="FRS1185" s="1582"/>
      <c r="FRT1185" s="1582"/>
      <c r="FRU1185" s="1582"/>
      <c r="FRV1185" s="1582"/>
      <c r="FRW1185" s="1582"/>
      <c r="FRX1185" s="1582"/>
      <c r="FRY1185" s="1582"/>
      <c r="FRZ1185" s="1582"/>
      <c r="FSA1185" s="1582"/>
      <c r="FSB1185" s="1582"/>
      <c r="FSC1185" s="1582"/>
      <c r="FSD1185" s="1582"/>
      <c r="FSE1185" s="1582"/>
      <c r="FSF1185" s="1582"/>
      <c r="FSG1185" s="1582"/>
      <c r="FSH1185" s="1582"/>
      <c r="FSI1185" s="1582"/>
      <c r="FSJ1185" s="1582"/>
      <c r="FSK1185" s="1582"/>
      <c r="FSL1185" s="1582"/>
      <c r="FSM1185" s="1582"/>
      <c r="FSN1185" s="1582"/>
      <c r="FSO1185" s="1582"/>
      <c r="FSP1185" s="1582"/>
      <c r="FSQ1185" s="1582"/>
      <c r="FSR1185" s="1582"/>
      <c r="FSS1185" s="1582"/>
      <c r="FST1185" s="1582"/>
      <c r="FSU1185" s="1582"/>
      <c r="FSV1185" s="1582"/>
      <c r="FSW1185" s="1582"/>
      <c r="FSX1185" s="1582"/>
      <c r="FSY1185" s="1582"/>
      <c r="FSZ1185" s="1582"/>
      <c r="FTA1185" s="1582"/>
      <c r="FTB1185" s="1582"/>
      <c r="FTC1185" s="1582"/>
      <c r="FTD1185" s="1582"/>
      <c r="FTE1185" s="1582"/>
      <c r="FTF1185" s="1582"/>
      <c r="FTG1185" s="1582"/>
      <c r="FTH1185" s="1582"/>
      <c r="FTI1185" s="1582"/>
      <c r="FTJ1185" s="1582"/>
      <c r="FTK1185" s="1582"/>
      <c r="FTL1185" s="1582"/>
      <c r="FTM1185" s="1582"/>
      <c r="FTN1185" s="1582"/>
      <c r="FTO1185" s="1582"/>
      <c r="FTP1185" s="1582"/>
      <c r="FTQ1185" s="1582"/>
      <c r="FTR1185" s="1582"/>
      <c r="FTS1185" s="1582"/>
      <c r="FTT1185" s="1582"/>
      <c r="FTU1185" s="1582"/>
      <c r="FTV1185" s="1582"/>
      <c r="FTW1185" s="1582"/>
      <c r="FTX1185" s="1582"/>
      <c r="FTY1185" s="1582"/>
      <c r="FTZ1185" s="1582"/>
      <c r="FUA1185" s="1582"/>
      <c r="FUB1185" s="1582"/>
      <c r="FUC1185" s="1582"/>
      <c r="FUD1185" s="1582"/>
      <c r="FUE1185" s="1582"/>
      <c r="FUF1185" s="1582"/>
      <c r="FUG1185" s="1582"/>
      <c r="FUH1185" s="1582"/>
      <c r="FUI1185" s="1582"/>
      <c r="FUJ1185" s="1582"/>
      <c r="FUK1185" s="1582"/>
      <c r="FUL1185" s="1582"/>
      <c r="FUM1185" s="1582"/>
      <c r="FUN1185" s="1582"/>
      <c r="FUO1185" s="1582"/>
      <c r="FUP1185" s="1582"/>
      <c r="FUQ1185" s="1582"/>
      <c r="FUR1185" s="1582"/>
      <c r="FUS1185" s="1582"/>
      <c r="FUT1185" s="1582"/>
      <c r="FUU1185" s="1582"/>
      <c r="FUV1185" s="1582"/>
      <c r="FUW1185" s="1582"/>
      <c r="FUX1185" s="1582"/>
      <c r="FUY1185" s="1582"/>
      <c r="FUZ1185" s="1582"/>
      <c r="FVA1185" s="1582"/>
      <c r="FVB1185" s="1582"/>
      <c r="FVC1185" s="1582"/>
      <c r="FVD1185" s="1582"/>
      <c r="FVE1185" s="1582"/>
      <c r="FVF1185" s="1582"/>
      <c r="FVG1185" s="1582"/>
      <c r="FVH1185" s="1582"/>
      <c r="FVI1185" s="1582"/>
      <c r="FVJ1185" s="1582"/>
      <c r="FVK1185" s="1582"/>
      <c r="FVL1185" s="1582"/>
      <c r="FVM1185" s="1582"/>
      <c r="FVN1185" s="1582"/>
      <c r="FVO1185" s="1582"/>
      <c r="FVP1185" s="1582"/>
      <c r="FVQ1185" s="1582"/>
      <c r="FVR1185" s="1582"/>
      <c r="FVS1185" s="1582"/>
      <c r="FVT1185" s="1582"/>
      <c r="FVU1185" s="1582"/>
      <c r="FVV1185" s="1582"/>
      <c r="FVW1185" s="1582"/>
      <c r="FVX1185" s="1582"/>
      <c r="FVY1185" s="1582"/>
      <c r="FVZ1185" s="1582"/>
      <c r="FWA1185" s="1582"/>
      <c r="FWB1185" s="1582"/>
      <c r="FWC1185" s="1582"/>
      <c r="FWD1185" s="1582"/>
      <c r="FWE1185" s="1582"/>
      <c r="FWF1185" s="1582"/>
      <c r="FWG1185" s="1582"/>
      <c r="FWH1185" s="1582"/>
      <c r="FWI1185" s="1582"/>
      <c r="FWJ1185" s="1582"/>
      <c r="FWK1185" s="1582"/>
      <c r="FWL1185" s="1582"/>
      <c r="FWM1185" s="1582"/>
      <c r="FWN1185" s="1582"/>
      <c r="FWO1185" s="1582"/>
      <c r="FWP1185" s="1582"/>
      <c r="FWQ1185" s="1582"/>
      <c r="FWR1185" s="1582"/>
      <c r="FWS1185" s="1582"/>
      <c r="FWT1185" s="1582"/>
      <c r="FWU1185" s="1582"/>
      <c r="FWV1185" s="1582"/>
      <c r="FWW1185" s="1582"/>
      <c r="FWX1185" s="1582"/>
      <c r="FWY1185" s="1582"/>
      <c r="FWZ1185" s="1582"/>
      <c r="FXA1185" s="1582"/>
      <c r="FXB1185" s="1582"/>
      <c r="FXC1185" s="1582"/>
      <c r="FXD1185" s="1582"/>
      <c r="FXE1185" s="1582"/>
      <c r="FXF1185" s="1582"/>
      <c r="FXG1185" s="1582"/>
      <c r="FXH1185" s="1582"/>
      <c r="FXI1185" s="1582"/>
      <c r="FXJ1185" s="1582"/>
      <c r="FXK1185" s="1582"/>
      <c r="FXL1185" s="1582"/>
      <c r="FXM1185" s="1582"/>
      <c r="FXN1185" s="1582"/>
      <c r="FXO1185" s="1582"/>
      <c r="FXP1185" s="1582"/>
      <c r="FXQ1185" s="1582"/>
      <c r="FXR1185" s="1582"/>
      <c r="FXS1185" s="1582"/>
      <c r="FXT1185" s="1582"/>
      <c r="FXU1185" s="1582"/>
      <c r="FXV1185" s="1582"/>
      <c r="FXW1185" s="1582"/>
      <c r="FXX1185" s="1582"/>
      <c r="FXY1185" s="1582"/>
      <c r="FXZ1185" s="1582"/>
      <c r="FYA1185" s="1582"/>
      <c r="FYB1185" s="1582"/>
      <c r="FYC1185" s="1582"/>
      <c r="FYD1185" s="1582"/>
      <c r="FYE1185" s="1582"/>
      <c r="FYF1185" s="1582"/>
      <c r="FYG1185" s="1582"/>
      <c r="FYH1185" s="1582"/>
      <c r="FYI1185" s="1582"/>
      <c r="FYJ1185" s="1582"/>
      <c r="FYK1185" s="1582"/>
      <c r="FYL1185" s="1582"/>
      <c r="FYM1185" s="1582"/>
      <c r="FYN1185" s="1582"/>
      <c r="FYO1185" s="1582"/>
      <c r="FYP1185" s="1582"/>
      <c r="FYQ1185" s="1582"/>
      <c r="FYR1185" s="1582"/>
      <c r="FYS1185" s="1582"/>
      <c r="FYT1185" s="1582"/>
      <c r="FYU1185" s="1582"/>
      <c r="FYV1185" s="1582"/>
      <c r="FYW1185" s="1582"/>
      <c r="FYX1185" s="1582"/>
      <c r="FYY1185" s="1582"/>
      <c r="FYZ1185" s="1582"/>
      <c r="FZA1185" s="1582"/>
      <c r="FZB1185" s="1582"/>
      <c r="FZC1185" s="1582"/>
      <c r="FZD1185" s="1582"/>
      <c r="FZE1185" s="1582"/>
      <c r="FZF1185" s="1582"/>
      <c r="FZG1185" s="1582"/>
      <c r="FZH1185" s="1582"/>
      <c r="FZI1185" s="1582"/>
      <c r="FZJ1185" s="1582"/>
      <c r="FZK1185" s="1582"/>
      <c r="FZL1185" s="1582"/>
      <c r="FZM1185" s="1582"/>
      <c r="FZN1185" s="1582"/>
      <c r="FZO1185" s="1582"/>
      <c r="FZP1185" s="1582"/>
      <c r="FZQ1185" s="1582"/>
      <c r="FZR1185" s="1582"/>
      <c r="FZS1185" s="1582"/>
      <c r="FZT1185" s="1582"/>
      <c r="FZU1185" s="1582"/>
      <c r="FZV1185" s="1582"/>
      <c r="FZW1185" s="1582"/>
      <c r="FZX1185" s="1582"/>
      <c r="FZY1185" s="1582"/>
      <c r="FZZ1185" s="1582"/>
      <c r="GAA1185" s="1582"/>
      <c r="GAB1185" s="1582"/>
      <c r="GAC1185" s="1582"/>
      <c r="GAD1185" s="1582"/>
      <c r="GAE1185" s="1582"/>
      <c r="GAF1185" s="1582"/>
      <c r="GAG1185" s="1582"/>
      <c r="GAH1185" s="1582"/>
      <c r="GAI1185" s="1582"/>
      <c r="GAJ1185" s="1582"/>
      <c r="GAK1185" s="1582"/>
      <c r="GAL1185" s="1582"/>
      <c r="GAM1185" s="1582"/>
      <c r="GAN1185" s="1582"/>
      <c r="GAO1185" s="1582"/>
      <c r="GAP1185" s="1582"/>
      <c r="GAQ1185" s="1582"/>
      <c r="GAR1185" s="1582"/>
      <c r="GAS1185" s="1582"/>
      <c r="GAT1185" s="1582"/>
      <c r="GAU1185" s="1582"/>
      <c r="GAV1185" s="1582"/>
      <c r="GAW1185" s="1582"/>
      <c r="GAX1185" s="1582"/>
      <c r="GAY1185" s="1582"/>
      <c r="GAZ1185" s="1582"/>
      <c r="GBA1185" s="1582"/>
      <c r="GBB1185" s="1582"/>
      <c r="GBC1185" s="1582"/>
      <c r="GBD1185" s="1582"/>
      <c r="GBE1185" s="1582"/>
      <c r="GBF1185" s="1582"/>
      <c r="GBG1185" s="1582"/>
      <c r="GBH1185" s="1582"/>
      <c r="GBI1185" s="1582"/>
      <c r="GBJ1185" s="1582"/>
      <c r="GBK1185" s="1582"/>
      <c r="GBL1185" s="1582"/>
      <c r="GBM1185" s="1582"/>
      <c r="GBN1185" s="1582"/>
      <c r="GBO1185" s="1582"/>
      <c r="GBP1185" s="1582"/>
      <c r="GBQ1185" s="1582"/>
      <c r="GBR1185" s="1582"/>
      <c r="GBS1185" s="1582"/>
      <c r="GBT1185" s="1582"/>
      <c r="GBU1185" s="1582"/>
      <c r="GBV1185" s="1582"/>
      <c r="GBW1185" s="1582"/>
      <c r="GBX1185" s="1582"/>
      <c r="GBY1185" s="1582"/>
      <c r="GBZ1185" s="1582"/>
      <c r="GCA1185" s="1582"/>
      <c r="GCB1185" s="1582"/>
      <c r="GCC1185" s="1582"/>
      <c r="GCD1185" s="1582"/>
      <c r="GCE1185" s="1582"/>
      <c r="GCF1185" s="1582"/>
      <c r="GCG1185" s="1582"/>
      <c r="GCH1185" s="1582"/>
      <c r="GCI1185" s="1582"/>
      <c r="GCJ1185" s="1582"/>
      <c r="GCK1185" s="1582"/>
      <c r="GCL1185" s="1582"/>
      <c r="GCM1185" s="1582"/>
      <c r="GCN1185" s="1582"/>
      <c r="GCO1185" s="1582"/>
      <c r="GCP1185" s="1582"/>
      <c r="GCQ1185" s="1582"/>
      <c r="GCR1185" s="1582"/>
      <c r="GCS1185" s="1582"/>
      <c r="GCT1185" s="1582"/>
      <c r="GCU1185" s="1582"/>
      <c r="GCV1185" s="1582"/>
      <c r="GCW1185" s="1582"/>
      <c r="GCX1185" s="1582"/>
      <c r="GCY1185" s="1582"/>
      <c r="GCZ1185" s="1582"/>
      <c r="GDA1185" s="1582"/>
      <c r="GDB1185" s="1582"/>
      <c r="GDC1185" s="1582"/>
      <c r="GDD1185" s="1582"/>
      <c r="GDE1185" s="1582"/>
      <c r="GDF1185" s="1582"/>
      <c r="GDG1185" s="1582"/>
      <c r="GDH1185" s="1582"/>
      <c r="GDI1185" s="1582"/>
      <c r="GDJ1185" s="1582"/>
      <c r="GDK1185" s="1582"/>
      <c r="GDL1185" s="1582"/>
      <c r="GDM1185" s="1582"/>
      <c r="GDN1185" s="1582"/>
      <c r="GDO1185" s="1582"/>
      <c r="GDP1185" s="1582"/>
      <c r="GDQ1185" s="1582"/>
      <c r="GDR1185" s="1582"/>
      <c r="GDS1185" s="1582"/>
      <c r="GDT1185" s="1582"/>
      <c r="GDU1185" s="1582"/>
      <c r="GDV1185" s="1582"/>
      <c r="GDW1185" s="1582"/>
      <c r="GDX1185" s="1582"/>
      <c r="GDY1185" s="1582"/>
      <c r="GDZ1185" s="1582"/>
      <c r="GEA1185" s="1582"/>
      <c r="GEB1185" s="1582"/>
      <c r="GEC1185" s="1582"/>
      <c r="GED1185" s="1582"/>
      <c r="GEE1185" s="1582"/>
      <c r="GEF1185" s="1582"/>
      <c r="GEG1185" s="1582"/>
      <c r="GEH1185" s="1582"/>
      <c r="GEI1185" s="1582"/>
      <c r="GEJ1185" s="1582"/>
      <c r="GEK1185" s="1582"/>
      <c r="GEL1185" s="1582"/>
      <c r="GEM1185" s="1582"/>
      <c r="GEN1185" s="1582"/>
      <c r="GEO1185" s="1582"/>
      <c r="GEP1185" s="1582"/>
      <c r="GEQ1185" s="1582"/>
      <c r="GER1185" s="1582"/>
      <c r="GES1185" s="1582"/>
      <c r="GET1185" s="1582"/>
      <c r="GEU1185" s="1582"/>
      <c r="GEV1185" s="1582"/>
      <c r="GEW1185" s="1582"/>
      <c r="GEX1185" s="1582"/>
      <c r="GEY1185" s="1582"/>
      <c r="GEZ1185" s="1582"/>
      <c r="GFA1185" s="1582"/>
      <c r="GFB1185" s="1582"/>
      <c r="GFC1185" s="1582"/>
      <c r="GFD1185" s="1582"/>
      <c r="GFE1185" s="1582"/>
      <c r="GFF1185" s="1582"/>
      <c r="GFG1185" s="1582"/>
      <c r="GFH1185" s="1582"/>
      <c r="GFI1185" s="1582"/>
      <c r="GFJ1185" s="1582"/>
      <c r="GFK1185" s="1582"/>
      <c r="GFL1185" s="1582"/>
      <c r="GFM1185" s="1582"/>
      <c r="GFN1185" s="1582"/>
      <c r="GFO1185" s="1582"/>
      <c r="GFP1185" s="1582"/>
      <c r="GFQ1185" s="1582"/>
      <c r="GFR1185" s="1582"/>
      <c r="GFS1185" s="1582"/>
      <c r="GFT1185" s="1582"/>
      <c r="GFU1185" s="1582"/>
      <c r="GFV1185" s="1582"/>
      <c r="GFW1185" s="1582"/>
      <c r="GFX1185" s="1582"/>
      <c r="GFY1185" s="1582"/>
      <c r="GFZ1185" s="1582"/>
      <c r="GGA1185" s="1582"/>
      <c r="GGB1185" s="1582"/>
      <c r="GGC1185" s="1582"/>
      <c r="GGD1185" s="1582"/>
      <c r="GGE1185" s="1582"/>
      <c r="GGF1185" s="1582"/>
      <c r="GGG1185" s="1582"/>
      <c r="GGH1185" s="1582"/>
      <c r="GGI1185" s="1582"/>
      <c r="GGJ1185" s="1582"/>
      <c r="GGK1185" s="1582"/>
      <c r="GGL1185" s="1582"/>
      <c r="GGM1185" s="1582"/>
      <c r="GGN1185" s="1582"/>
      <c r="GGO1185" s="1582"/>
      <c r="GGP1185" s="1582"/>
      <c r="GGQ1185" s="1582"/>
      <c r="GGR1185" s="1582"/>
      <c r="GGS1185" s="1582"/>
      <c r="GGT1185" s="1582"/>
      <c r="GGU1185" s="1582"/>
      <c r="GGV1185" s="1582"/>
      <c r="GGW1185" s="1582"/>
      <c r="GGX1185" s="1582"/>
      <c r="GGY1185" s="1582"/>
      <c r="GGZ1185" s="1582"/>
      <c r="GHA1185" s="1582"/>
      <c r="GHB1185" s="1582"/>
      <c r="GHC1185" s="1582"/>
      <c r="GHD1185" s="1582"/>
      <c r="GHE1185" s="1582"/>
      <c r="GHF1185" s="1582"/>
      <c r="GHG1185" s="1582"/>
      <c r="GHH1185" s="1582"/>
      <c r="GHI1185" s="1582"/>
      <c r="GHJ1185" s="1582"/>
      <c r="GHK1185" s="1582"/>
      <c r="GHL1185" s="1582"/>
      <c r="GHM1185" s="1582"/>
      <c r="GHN1185" s="1582"/>
      <c r="GHO1185" s="1582"/>
      <c r="GHP1185" s="1582"/>
      <c r="GHQ1185" s="1582"/>
      <c r="GHR1185" s="1582"/>
      <c r="GHS1185" s="1582"/>
      <c r="GHT1185" s="1582"/>
      <c r="GHU1185" s="1582"/>
      <c r="GHV1185" s="1582"/>
      <c r="GHW1185" s="1582"/>
      <c r="GHX1185" s="1582"/>
      <c r="GHY1185" s="1582"/>
      <c r="GHZ1185" s="1582"/>
      <c r="GIA1185" s="1582"/>
      <c r="GIB1185" s="1582"/>
      <c r="GIC1185" s="1582"/>
      <c r="GID1185" s="1582"/>
      <c r="GIE1185" s="1582"/>
      <c r="GIF1185" s="1582"/>
      <c r="GIG1185" s="1582"/>
      <c r="GIH1185" s="1582"/>
      <c r="GII1185" s="1582"/>
      <c r="GIJ1185" s="1582"/>
      <c r="GIK1185" s="1582"/>
      <c r="GIL1185" s="1582"/>
      <c r="GIM1185" s="1582"/>
      <c r="GIN1185" s="1582"/>
      <c r="GIO1185" s="1582"/>
      <c r="GIP1185" s="1582"/>
      <c r="GIQ1185" s="1582"/>
      <c r="GIR1185" s="1582"/>
      <c r="GIS1185" s="1582"/>
      <c r="GIT1185" s="1582"/>
      <c r="GIU1185" s="1582"/>
      <c r="GIV1185" s="1582"/>
      <c r="GIW1185" s="1582"/>
      <c r="GIX1185" s="1582"/>
      <c r="GIY1185" s="1582"/>
      <c r="GIZ1185" s="1582"/>
      <c r="GJA1185" s="1582"/>
      <c r="GJB1185" s="1582"/>
      <c r="GJC1185" s="1582"/>
      <c r="GJD1185" s="1582"/>
      <c r="GJE1185" s="1582"/>
      <c r="GJF1185" s="1582"/>
      <c r="GJG1185" s="1582"/>
      <c r="GJH1185" s="1582"/>
      <c r="GJI1185" s="1582"/>
      <c r="GJJ1185" s="1582"/>
      <c r="GJK1185" s="1582"/>
      <c r="GJL1185" s="1582"/>
      <c r="GJM1185" s="1582"/>
      <c r="GJN1185" s="1582"/>
      <c r="GJO1185" s="1582"/>
      <c r="GJP1185" s="1582"/>
      <c r="GJQ1185" s="1582"/>
      <c r="GJR1185" s="1582"/>
      <c r="GJS1185" s="1582"/>
      <c r="GJT1185" s="1582"/>
      <c r="GJU1185" s="1582"/>
      <c r="GJV1185" s="1582"/>
      <c r="GJW1185" s="1582"/>
      <c r="GJX1185" s="1582"/>
      <c r="GJY1185" s="1582"/>
      <c r="GJZ1185" s="1582"/>
      <c r="GKA1185" s="1582"/>
      <c r="GKB1185" s="1582"/>
      <c r="GKC1185" s="1582"/>
      <c r="GKD1185" s="1582"/>
      <c r="GKE1185" s="1582"/>
      <c r="GKF1185" s="1582"/>
      <c r="GKG1185" s="1582"/>
      <c r="GKH1185" s="1582"/>
      <c r="GKI1185" s="1582"/>
      <c r="GKJ1185" s="1582"/>
      <c r="GKK1185" s="1582"/>
      <c r="GKL1185" s="1582"/>
      <c r="GKM1185" s="1582"/>
      <c r="GKN1185" s="1582"/>
      <c r="GKO1185" s="1582"/>
      <c r="GKP1185" s="1582"/>
      <c r="GKQ1185" s="1582"/>
      <c r="GKR1185" s="1582"/>
      <c r="GKS1185" s="1582"/>
      <c r="GKT1185" s="1582"/>
      <c r="GKU1185" s="1582"/>
      <c r="GKV1185" s="1582"/>
      <c r="GKW1185" s="1582"/>
      <c r="GKX1185" s="1582"/>
      <c r="GKY1185" s="1582"/>
      <c r="GKZ1185" s="1582"/>
      <c r="GLA1185" s="1582"/>
      <c r="GLB1185" s="1582"/>
      <c r="GLC1185" s="1582"/>
      <c r="GLD1185" s="1582"/>
      <c r="GLE1185" s="1582"/>
      <c r="GLF1185" s="1582"/>
      <c r="GLG1185" s="1582"/>
      <c r="GLH1185" s="1582"/>
      <c r="GLI1185" s="1582"/>
      <c r="GLJ1185" s="1582"/>
      <c r="GLK1185" s="1582"/>
      <c r="GLL1185" s="1582"/>
      <c r="GLM1185" s="1582"/>
      <c r="GLN1185" s="1582"/>
      <c r="GLO1185" s="1582"/>
      <c r="GLP1185" s="1582"/>
      <c r="GLQ1185" s="1582"/>
      <c r="GLR1185" s="1582"/>
      <c r="GLS1185" s="1582"/>
      <c r="GLT1185" s="1582"/>
      <c r="GLU1185" s="1582"/>
      <c r="GLV1185" s="1582"/>
      <c r="GLW1185" s="1582"/>
      <c r="GLX1185" s="1582"/>
      <c r="GLY1185" s="1582"/>
      <c r="GLZ1185" s="1582"/>
      <c r="GMA1185" s="1582"/>
      <c r="GMB1185" s="1582"/>
      <c r="GMC1185" s="1582"/>
      <c r="GMD1185" s="1582"/>
      <c r="GME1185" s="1582"/>
      <c r="GMF1185" s="1582"/>
      <c r="GMG1185" s="1582"/>
      <c r="GMH1185" s="1582"/>
      <c r="GMI1185" s="1582"/>
      <c r="GMJ1185" s="1582"/>
      <c r="GMK1185" s="1582"/>
      <c r="GML1185" s="1582"/>
      <c r="GMM1185" s="1582"/>
      <c r="GMN1185" s="1582"/>
      <c r="GMO1185" s="1582"/>
      <c r="GMP1185" s="1582"/>
      <c r="GMQ1185" s="1582"/>
      <c r="GMR1185" s="1582"/>
      <c r="GMS1185" s="1582"/>
      <c r="GMT1185" s="1582"/>
      <c r="GMU1185" s="1582"/>
      <c r="GMV1185" s="1582"/>
      <c r="GMW1185" s="1582"/>
      <c r="GMX1185" s="1582"/>
      <c r="GMY1185" s="1582"/>
      <c r="GMZ1185" s="1582"/>
      <c r="GNA1185" s="1582"/>
      <c r="GNB1185" s="1582"/>
      <c r="GNC1185" s="1582"/>
      <c r="GND1185" s="1582"/>
      <c r="GNE1185" s="1582"/>
      <c r="GNF1185" s="1582"/>
      <c r="GNG1185" s="1582"/>
      <c r="GNH1185" s="1582"/>
      <c r="GNI1185" s="1582"/>
      <c r="GNJ1185" s="1582"/>
      <c r="GNK1185" s="1582"/>
      <c r="GNL1185" s="1582"/>
      <c r="GNM1185" s="1582"/>
      <c r="GNN1185" s="1582"/>
      <c r="GNO1185" s="1582"/>
      <c r="GNP1185" s="1582"/>
      <c r="GNQ1185" s="1582"/>
      <c r="GNR1185" s="1582"/>
      <c r="GNS1185" s="1582"/>
      <c r="GNT1185" s="1582"/>
      <c r="GNU1185" s="1582"/>
      <c r="GNV1185" s="1582"/>
      <c r="GNW1185" s="1582"/>
      <c r="GNX1185" s="1582"/>
      <c r="GNY1185" s="1582"/>
      <c r="GNZ1185" s="1582"/>
      <c r="GOA1185" s="1582"/>
      <c r="GOB1185" s="1582"/>
      <c r="GOC1185" s="1582"/>
      <c r="GOD1185" s="1582"/>
      <c r="GOE1185" s="1582"/>
      <c r="GOF1185" s="1582"/>
      <c r="GOG1185" s="1582"/>
      <c r="GOH1185" s="1582"/>
      <c r="GOI1185" s="1582"/>
      <c r="GOJ1185" s="1582"/>
      <c r="GOK1185" s="1582"/>
      <c r="GOL1185" s="1582"/>
      <c r="GOM1185" s="1582"/>
      <c r="GON1185" s="1582"/>
      <c r="GOO1185" s="1582"/>
      <c r="GOP1185" s="1582"/>
      <c r="GOQ1185" s="1582"/>
      <c r="GOR1185" s="1582"/>
      <c r="GOS1185" s="1582"/>
      <c r="GOT1185" s="1582"/>
      <c r="GOU1185" s="1582"/>
      <c r="GOV1185" s="1582"/>
      <c r="GOW1185" s="1582"/>
      <c r="GOX1185" s="1582"/>
      <c r="GOY1185" s="1582"/>
      <c r="GOZ1185" s="1582"/>
      <c r="GPA1185" s="1582"/>
      <c r="GPB1185" s="1582"/>
      <c r="GPC1185" s="1582"/>
      <c r="GPD1185" s="1582"/>
      <c r="GPE1185" s="1582"/>
      <c r="GPF1185" s="1582"/>
      <c r="GPG1185" s="1582"/>
      <c r="GPH1185" s="1582"/>
      <c r="GPI1185" s="1582"/>
      <c r="GPJ1185" s="1582"/>
      <c r="GPK1185" s="1582"/>
      <c r="GPL1185" s="1582"/>
      <c r="GPM1185" s="1582"/>
      <c r="GPN1185" s="1582"/>
      <c r="GPO1185" s="1582"/>
      <c r="GPP1185" s="1582"/>
      <c r="GPQ1185" s="1582"/>
      <c r="GPR1185" s="1582"/>
      <c r="GPS1185" s="1582"/>
      <c r="GPT1185" s="1582"/>
      <c r="GPU1185" s="1582"/>
      <c r="GPV1185" s="1582"/>
      <c r="GPW1185" s="1582"/>
      <c r="GPX1185" s="1582"/>
      <c r="GPY1185" s="1582"/>
      <c r="GPZ1185" s="1582"/>
      <c r="GQA1185" s="1582"/>
      <c r="GQB1185" s="1582"/>
      <c r="GQC1185" s="1582"/>
      <c r="GQD1185" s="1582"/>
      <c r="GQE1185" s="1582"/>
      <c r="GQF1185" s="1582"/>
      <c r="GQG1185" s="1582"/>
      <c r="GQH1185" s="1582"/>
      <c r="GQI1185" s="1582"/>
      <c r="GQJ1185" s="1582"/>
      <c r="GQK1185" s="1582"/>
      <c r="GQL1185" s="1582"/>
      <c r="GQM1185" s="1582"/>
      <c r="GQN1185" s="1582"/>
      <c r="GQO1185" s="1582"/>
      <c r="GQP1185" s="1582"/>
      <c r="GQQ1185" s="1582"/>
      <c r="GQR1185" s="1582"/>
      <c r="GQS1185" s="1582"/>
      <c r="GQT1185" s="1582"/>
      <c r="GQU1185" s="1582"/>
      <c r="GQV1185" s="1582"/>
      <c r="GQW1185" s="1582"/>
      <c r="GQX1185" s="1582"/>
      <c r="GQY1185" s="1582"/>
      <c r="GQZ1185" s="1582"/>
      <c r="GRA1185" s="1582"/>
      <c r="GRB1185" s="1582"/>
      <c r="GRC1185" s="1582"/>
      <c r="GRD1185" s="1582"/>
      <c r="GRE1185" s="1582"/>
      <c r="GRF1185" s="1582"/>
      <c r="GRG1185" s="1582"/>
      <c r="GRH1185" s="1582"/>
      <c r="GRI1185" s="1582"/>
      <c r="GRJ1185" s="1582"/>
      <c r="GRK1185" s="1582"/>
      <c r="GRL1185" s="1582"/>
      <c r="GRM1185" s="1582"/>
      <c r="GRN1185" s="1582"/>
      <c r="GRO1185" s="1582"/>
      <c r="GRP1185" s="1582"/>
      <c r="GRQ1185" s="1582"/>
      <c r="GRR1185" s="1582"/>
      <c r="GRS1185" s="1582"/>
      <c r="GRT1185" s="1582"/>
      <c r="GRU1185" s="1582"/>
      <c r="GRV1185" s="1582"/>
      <c r="GRW1185" s="1582"/>
      <c r="GRX1185" s="1582"/>
      <c r="GRY1185" s="1582"/>
      <c r="GRZ1185" s="1582"/>
      <c r="GSA1185" s="1582"/>
      <c r="GSB1185" s="1582"/>
      <c r="GSC1185" s="1582"/>
      <c r="GSD1185" s="1582"/>
      <c r="GSE1185" s="1582"/>
      <c r="GSF1185" s="1582"/>
      <c r="GSG1185" s="1582"/>
      <c r="GSH1185" s="1582"/>
      <c r="GSI1185" s="1582"/>
      <c r="GSJ1185" s="1582"/>
      <c r="GSK1185" s="1582"/>
      <c r="GSL1185" s="1582"/>
      <c r="GSM1185" s="1582"/>
      <c r="GSN1185" s="1582"/>
      <c r="GSO1185" s="1582"/>
      <c r="GSP1185" s="1582"/>
      <c r="GSQ1185" s="1582"/>
      <c r="GSR1185" s="1582"/>
      <c r="GSS1185" s="1582"/>
      <c r="GST1185" s="1582"/>
      <c r="GSU1185" s="1582"/>
      <c r="GSV1185" s="1582"/>
      <c r="GSW1185" s="1582"/>
      <c r="GSX1185" s="1582"/>
      <c r="GSY1185" s="1582"/>
      <c r="GSZ1185" s="1582"/>
      <c r="GTA1185" s="1582"/>
      <c r="GTB1185" s="1582"/>
      <c r="GTC1185" s="1582"/>
      <c r="GTD1185" s="1582"/>
      <c r="GTE1185" s="1582"/>
      <c r="GTF1185" s="1582"/>
      <c r="GTG1185" s="1582"/>
      <c r="GTH1185" s="1582"/>
      <c r="GTI1185" s="1582"/>
      <c r="GTJ1185" s="1582"/>
      <c r="GTK1185" s="1582"/>
      <c r="GTL1185" s="1582"/>
      <c r="GTM1185" s="1582"/>
      <c r="GTN1185" s="1582"/>
      <c r="GTO1185" s="1582"/>
      <c r="GTP1185" s="1582"/>
      <c r="GTQ1185" s="1582"/>
      <c r="GTR1185" s="1582"/>
      <c r="GTS1185" s="1582"/>
      <c r="GTT1185" s="1582"/>
      <c r="GTU1185" s="1582"/>
      <c r="GTV1185" s="1582"/>
      <c r="GTW1185" s="1582"/>
      <c r="GTX1185" s="1582"/>
      <c r="GTY1185" s="1582"/>
      <c r="GTZ1185" s="1582"/>
      <c r="GUA1185" s="1582"/>
      <c r="GUB1185" s="1582"/>
      <c r="GUC1185" s="1582"/>
      <c r="GUD1185" s="1582"/>
      <c r="GUE1185" s="1582"/>
      <c r="GUF1185" s="1582"/>
      <c r="GUG1185" s="1582"/>
      <c r="GUH1185" s="1582"/>
      <c r="GUI1185" s="1582"/>
      <c r="GUJ1185" s="1582"/>
      <c r="GUK1185" s="1582"/>
      <c r="GUL1185" s="1582"/>
      <c r="GUM1185" s="1582"/>
      <c r="GUN1185" s="1582"/>
      <c r="GUO1185" s="1582"/>
      <c r="GUP1185" s="1582"/>
      <c r="GUQ1185" s="1582"/>
      <c r="GUR1185" s="1582"/>
      <c r="GUS1185" s="1582"/>
      <c r="GUT1185" s="1582"/>
      <c r="GUU1185" s="1582"/>
      <c r="GUV1185" s="1582"/>
      <c r="GUW1185" s="1582"/>
      <c r="GUX1185" s="1582"/>
      <c r="GUY1185" s="1582"/>
      <c r="GUZ1185" s="1582"/>
      <c r="GVA1185" s="1582"/>
      <c r="GVB1185" s="1582"/>
      <c r="GVC1185" s="1582"/>
      <c r="GVD1185" s="1582"/>
      <c r="GVE1185" s="1582"/>
      <c r="GVF1185" s="1582"/>
      <c r="GVG1185" s="1582"/>
      <c r="GVH1185" s="1582"/>
      <c r="GVI1185" s="1582"/>
      <c r="GVJ1185" s="1582"/>
      <c r="GVK1185" s="1582"/>
      <c r="GVL1185" s="1582"/>
      <c r="GVM1185" s="1582"/>
      <c r="GVN1185" s="1582"/>
      <c r="GVO1185" s="1582"/>
      <c r="GVP1185" s="1582"/>
      <c r="GVQ1185" s="1582"/>
      <c r="GVR1185" s="1582"/>
      <c r="GVS1185" s="1582"/>
      <c r="GVT1185" s="1582"/>
      <c r="GVU1185" s="1582"/>
      <c r="GVV1185" s="1582"/>
      <c r="GVW1185" s="1582"/>
      <c r="GVX1185" s="1582"/>
      <c r="GVY1185" s="1582"/>
      <c r="GVZ1185" s="1582"/>
      <c r="GWA1185" s="1582"/>
      <c r="GWB1185" s="1582"/>
      <c r="GWC1185" s="1582"/>
      <c r="GWD1185" s="1582"/>
      <c r="GWE1185" s="1582"/>
      <c r="GWF1185" s="1582"/>
      <c r="GWG1185" s="1582"/>
      <c r="GWH1185" s="1582"/>
      <c r="GWI1185" s="1582"/>
      <c r="GWJ1185" s="1582"/>
      <c r="GWK1185" s="1582"/>
      <c r="GWL1185" s="1582"/>
      <c r="GWM1185" s="1582"/>
      <c r="GWN1185" s="1582"/>
      <c r="GWO1185" s="1582"/>
      <c r="GWP1185" s="1582"/>
      <c r="GWQ1185" s="1582"/>
      <c r="GWR1185" s="1582"/>
      <c r="GWS1185" s="1582"/>
      <c r="GWT1185" s="1582"/>
      <c r="GWU1185" s="1582"/>
      <c r="GWV1185" s="1582"/>
      <c r="GWW1185" s="1582"/>
      <c r="GWX1185" s="1582"/>
      <c r="GWY1185" s="1582"/>
      <c r="GWZ1185" s="1582"/>
      <c r="GXA1185" s="1582"/>
      <c r="GXB1185" s="1582"/>
      <c r="GXC1185" s="1582"/>
      <c r="GXD1185" s="1582"/>
      <c r="GXE1185" s="1582"/>
      <c r="GXF1185" s="1582"/>
      <c r="GXG1185" s="1582"/>
      <c r="GXH1185" s="1582"/>
      <c r="GXI1185" s="1582"/>
      <c r="GXJ1185" s="1582"/>
      <c r="GXK1185" s="1582"/>
      <c r="GXL1185" s="1582"/>
      <c r="GXM1185" s="1582"/>
      <c r="GXN1185" s="1582"/>
      <c r="GXO1185" s="1582"/>
      <c r="GXP1185" s="1582"/>
      <c r="GXQ1185" s="1582"/>
      <c r="GXR1185" s="1582"/>
      <c r="GXS1185" s="1582"/>
      <c r="GXT1185" s="1582"/>
      <c r="GXU1185" s="1582"/>
      <c r="GXV1185" s="1582"/>
      <c r="GXW1185" s="1582"/>
      <c r="GXX1185" s="1582"/>
      <c r="GXY1185" s="1582"/>
      <c r="GXZ1185" s="1582"/>
      <c r="GYA1185" s="1582"/>
      <c r="GYB1185" s="1582"/>
      <c r="GYC1185" s="1582"/>
      <c r="GYD1185" s="1582"/>
      <c r="GYE1185" s="1582"/>
      <c r="GYF1185" s="1582"/>
      <c r="GYG1185" s="1582"/>
      <c r="GYH1185" s="1582"/>
      <c r="GYI1185" s="1582"/>
      <c r="GYJ1185" s="1582"/>
      <c r="GYK1185" s="1582"/>
      <c r="GYL1185" s="1582"/>
      <c r="GYM1185" s="1582"/>
      <c r="GYN1185" s="1582"/>
      <c r="GYO1185" s="1582"/>
      <c r="GYP1185" s="1582"/>
      <c r="GYQ1185" s="1582"/>
      <c r="GYR1185" s="1582"/>
      <c r="GYS1185" s="1582"/>
      <c r="GYT1185" s="1582"/>
      <c r="GYU1185" s="1582"/>
      <c r="GYV1185" s="1582"/>
      <c r="GYW1185" s="1582"/>
      <c r="GYX1185" s="1582"/>
      <c r="GYY1185" s="1582"/>
      <c r="GYZ1185" s="1582"/>
      <c r="GZA1185" s="1582"/>
      <c r="GZB1185" s="1582"/>
      <c r="GZC1185" s="1582"/>
      <c r="GZD1185" s="1582"/>
      <c r="GZE1185" s="1582"/>
      <c r="GZF1185" s="1582"/>
      <c r="GZG1185" s="1582"/>
      <c r="GZH1185" s="1582"/>
      <c r="GZI1185" s="1582"/>
      <c r="GZJ1185" s="1582"/>
      <c r="GZK1185" s="1582"/>
      <c r="GZL1185" s="1582"/>
      <c r="GZM1185" s="1582"/>
      <c r="GZN1185" s="1582"/>
      <c r="GZO1185" s="1582"/>
      <c r="GZP1185" s="1582"/>
      <c r="GZQ1185" s="1582"/>
      <c r="GZR1185" s="1582"/>
      <c r="GZS1185" s="1582"/>
      <c r="GZT1185" s="1582"/>
      <c r="GZU1185" s="1582"/>
      <c r="GZV1185" s="1582"/>
      <c r="GZW1185" s="1582"/>
      <c r="GZX1185" s="1582"/>
      <c r="GZY1185" s="1582"/>
      <c r="GZZ1185" s="1582"/>
      <c r="HAA1185" s="1582"/>
      <c r="HAB1185" s="1582"/>
      <c r="HAC1185" s="1582"/>
      <c r="HAD1185" s="1582"/>
      <c r="HAE1185" s="1582"/>
      <c r="HAF1185" s="1582"/>
      <c r="HAG1185" s="1582"/>
      <c r="HAH1185" s="1582"/>
      <c r="HAI1185" s="1582"/>
      <c r="HAJ1185" s="1582"/>
      <c r="HAK1185" s="1582"/>
      <c r="HAL1185" s="1582"/>
      <c r="HAM1185" s="1582"/>
      <c r="HAN1185" s="1582"/>
      <c r="HAO1185" s="1582"/>
      <c r="HAP1185" s="1582"/>
      <c r="HAQ1185" s="1582"/>
      <c r="HAR1185" s="1582"/>
      <c r="HAS1185" s="1582"/>
      <c r="HAT1185" s="1582"/>
      <c r="HAU1185" s="1582"/>
      <c r="HAV1185" s="1582"/>
      <c r="HAW1185" s="1582"/>
      <c r="HAX1185" s="1582"/>
      <c r="HAY1185" s="1582"/>
      <c r="HAZ1185" s="1582"/>
      <c r="HBA1185" s="1582"/>
      <c r="HBB1185" s="1582"/>
      <c r="HBC1185" s="1582"/>
      <c r="HBD1185" s="1582"/>
      <c r="HBE1185" s="1582"/>
      <c r="HBF1185" s="1582"/>
      <c r="HBG1185" s="1582"/>
      <c r="HBH1185" s="1582"/>
      <c r="HBI1185" s="1582"/>
      <c r="HBJ1185" s="1582"/>
      <c r="HBK1185" s="1582"/>
      <c r="HBL1185" s="1582"/>
      <c r="HBM1185" s="1582"/>
      <c r="HBN1185" s="1582"/>
      <c r="HBO1185" s="1582"/>
      <c r="HBP1185" s="1582"/>
      <c r="HBQ1185" s="1582"/>
      <c r="HBR1185" s="1582"/>
      <c r="HBS1185" s="1582"/>
      <c r="HBT1185" s="1582"/>
      <c r="HBU1185" s="1582"/>
      <c r="HBV1185" s="1582"/>
      <c r="HBW1185" s="1582"/>
      <c r="HBX1185" s="1582"/>
      <c r="HBY1185" s="1582"/>
      <c r="HBZ1185" s="1582"/>
      <c r="HCA1185" s="1582"/>
      <c r="HCB1185" s="1582"/>
      <c r="HCC1185" s="1582"/>
      <c r="HCD1185" s="1582"/>
      <c r="HCE1185" s="1582"/>
      <c r="HCF1185" s="1582"/>
      <c r="HCG1185" s="1582"/>
      <c r="HCH1185" s="1582"/>
      <c r="HCI1185" s="1582"/>
      <c r="HCJ1185" s="1582"/>
      <c r="HCK1185" s="1582"/>
      <c r="HCL1185" s="1582"/>
      <c r="HCM1185" s="1582"/>
      <c r="HCN1185" s="1582"/>
      <c r="HCO1185" s="1582"/>
      <c r="HCP1185" s="1582"/>
      <c r="HCQ1185" s="1582"/>
      <c r="HCR1185" s="1582"/>
      <c r="HCS1185" s="1582"/>
      <c r="HCT1185" s="1582"/>
      <c r="HCU1185" s="1582"/>
      <c r="HCV1185" s="1582"/>
      <c r="HCW1185" s="1582"/>
      <c r="HCX1185" s="1582"/>
      <c r="HCY1185" s="1582"/>
      <c r="HCZ1185" s="1582"/>
      <c r="HDA1185" s="1582"/>
      <c r="HDB1185" s="1582"/>
      <c r="HDC1185" s="1582"/>
      <c r="HDD1185" s="1582"/>
      <c r="HDE1185" s="1582"/>
      <c r="HDF1185" s="1582"/>
      <c r="HDG1185" s="1582"/>
      <c r="HDH1185" s="1582"/>
      <c r="HDI1185" s="1582"/>
      <c r="HDJ1185" s="1582"/>
      <c r="HDK1185" s="1582"/>
      <c r="HDL1185" s="1582"/>
      <c r="HDM1185" s="1582"/>
      <c r="HDN1185" s="1582"/>
      <c r="HDO1185" s="1582"/>
      <c r="HDP1185" s="1582"/>
      <c r="HDQ1185" s="1582"/>
      <c r="HDR1185" s="1582"/>
      <c r="HDS1185" s="1582"/>
      <c r="HDT1185" s="1582"/>
      <c r="HDU1185" s="1582"/>
      <c r="HDV1185" s="1582"/>
      <c r="HDW1185" s="1582"/>
      <c r="HDX1185" s="1582"/>
      <c r="HDY1185" s="1582"/>
      <c r="HDZ1185" s="1582"/>
      <c r="HEA1185" s="1582"/>
      <c r="HEB1185" s="1582"/>
      <c r="HEC1185" s="1582"/>
      <c r="HED1185" s="1582"/>
      <c r="HEE1185" s="1582"/>
      <c r="HEF1185" s="1582"/>
      <c r="HEG1185" s="1582"/>
      <c r="HEH1185" s="1582"/>
      <c r="HEI1185" s="1582"/>
      <c r="HEJ1185" s="1582"/>
      <c r="HEK1185" s="1582"/>
      <c r="HEL1185" s="1582"/>
      <c r="HEM1185" s="1582"/>
      <c r="HEN1185" s="1582"/>
      <c r="HEO1185" s="1582"/>
      <c r="HEP1185" s="1582"/>
      <c r="HEQ1185" s="1582"/>
      <c r="HER1185" s="1582"/>
      <c r="HES1185" s="1582"/>
      <c r="HET1185" s="1582"/>
      <c r="HEU1185" s="1582"/>
      <c r="HEV1185" s="1582"/>
      <c r="HEW1185" s="1582"/>
      <c r="HEX1185" s="1582"/>
      <c r="HEY1185" s="1582"/>
      <c r="HEZ1185" s="1582"/>
      <c r="HFA1185" s="1582"/>
      <c r="HFB1185" s="1582"/>
      <c r="HFC1185" s="1582"/>
      <c r="HFD1185" s="1582"/>
      <c r="HFE1185" s="1582"/>
      <c r="HFF1185" s="1582"/>
      <c r="HFG1185" s="1582"/>
      <c r="HFH1185" s="1582"/>
      <c r="HFI1185" s="1582"/>
      <c r="HFJ1185" s="1582"/>
      <c r="HFK1185" s="1582"/>
      <c r="HFL1185" s="1582"/>
      <c r="HFM1185" s="1582"/>
      <c r="HFN1185" s="1582"/>
      <c r="HFO1185" s="1582"/>
      <c r="HFP1185" s="1582"/>
      <c r="HFQ1185" s="1582"/>
      <c r="HFR1185" s="1582"/>
      <c r="HFS1185" s="1582"/>
      <c r="HFT1185" s="1582"/>
      <c r="HFU1185" s="1582"/>
      <c r="HFV1185" s="1582"/>
      <c r="HFW1185" s="1582"/>
      <c r="HFX1185" s="1582"/>
      <c r="HFY1185" s="1582"/>
      <c r="HFZ1185" s="1582"/>
      <c r="HGA1185" s="1582"/>
      <c r="HGB1185" s="1582"/>
      <c r="HGC1185" s="1582"/>
      <c r="HGD1185" s="1582"/>
      <c r="HGE1185" s="1582"/>
      <c r="HGF1185" s="1582"/>
      <c r="HGG1185" s="1582"/>
      <c r="HGH1185" s="1582"/>
      <c r="HGI1185" s="1582"/>
      <c r="HGJ1185" s="1582"/>
      <c r="HGK1185" s="1582"/>
      <c r="HGL1185" s="1582"/>
      <c r="HGM1185" s="1582"/>
      <c r="HGN1185" s="1582"/>
      <c r="HGO1185" s="1582"/>
      <c r="HGP1185" s="1582"/>
      <c r="HGQ1185" s="1582"/>
      <c r="HGR1185" s="1582"/>
      <c r="HGS1185" s="1582"/>
      <c r="HGT1185" s="1582"/>
      <c r="HGU1185" s="1582"/>
      <c r="HGV1185" s="1582"/>
      <c r="HGW1185" s="1582"/>
      <c r="HGX1185" s="1582"/>
      <c r="HGY1185" s="1582"/>
      <c r="HGZ1185" s="1582"/>
      <c r="HHA1185" s="1582"/>
      <c r="HHB1185" s="1582"/>
      <c r="HHC1185" s="1582"/>
      <c r="HHD1185" s="1582"/>
      <c r="HHE1185" s="1582"/>
      <c r="HHF1185" s="1582"/>
      <c r="HHG1185" s="1582"/>
      <c r="HHH1185" s="1582"/>
      <c r="HHI1185" s="1582"/>
      <c r="HHJ1185" s="1582"/>
      <c r="HHK1185" s="1582"/>
      <c r="HHL1185" s="1582"/>
      <c r="HHM1185" s="1582"/>
      <c r="HHN1185" s="1582"/>
      <c r="HHO1185" s="1582"/>
      <c r="HHP1185" s="1582"/>
      <c r="HHQ1185" s="1582"/>
      <c r="HHR1185" s="1582"/>
      <c r="HHS1185" s="1582"/>
      <c r="HHT1185" s="1582"/>
      <c r="HHU1185" s="1582"/>
      <c r="HHV1185" s="1582"/>
      <c r="HHW1185" s="1582"/>
      <c r="HHX1185" s="1582"/>
      <c r="HHY1185" s="1582"/>
      <c r="HHZ1185" s="1582"/>
      <c r="HIA1185" s="1582"/>
      <c r="HIB1185" s="1582"/>
      <c r="HIC1185" s="1582"/>
      <c r="HID1185" s="1582"/>
      <c r="HIE1185" s="1582"/>
      <c r="HIF1185" s="1582"/>
      <c r="HIG1185" s="1582"/>
      <c r="HIH1185" s="1582"/>
      <c r="HII1185" s="1582"/>
      <c r="HIJ1185" s="1582"/>
      <c r="HIK1185" s="1582"/>
      <c r="HIL1185" s="1582"/>
      <c r="HIM1185" s="1582"/>
      <c r="HIN1185" s="1582"/>
      <c r="HIO1185" s="1582"/>
      <c r="HIP1185" s="1582"/>
      <c r="HIQ1185" s="1582"/>
      <c r="HIR1185" s="1582"/>
      <c r="HIS1185" s="1582"/>
      <c r="HIT1185" s="1582"/>
      <c r="HIU1185" s="1582"/>
      <c r="HIV1185" s="1582"/>
      <c r="HIW1185" s="1582"/>
      <c r="HIX1185" s="1582"/>
      <c r="HIY1185" s="1582"/>
      <c r="HIZ1185" s="1582"/>
      <c r="HJA1185" s="1582"/>
      <c r="HJB1185" s="1582"/>
      <c r="HJC1185" s="1582"/>
      <c r="HJD1185" s="1582"/>
      <c r="HJE1185" s="1582"/>
      <c r="HJF1185" s="1582"/>
      <c r="HJG1185" s="1582"/>
      <c r="HJH1185" s="1582"/>
      <c r="HJI1185" s="1582"/>
      <c r="HJJ1185" s="1582"/>
      <c r="HJK1185" s="1582"/>
      <c r="HJL1185" s="1582"/>
      <c r="HJM1185" s="1582"/>
      <c r="HJN1185" s="1582"/>
      <c r="HJO1185" s="1582"/>
      <c r="HJP1185" s="1582"/>
      <c r="HJQ1185" s="1582"/>
      <c r="HJR1185" s="1582"/>
      <c r="HJS1185" s="1582"/>
      <c r="HJT1185" s="1582"/>
      <c r="HJU1185" s="1582"/>
      <c r="HJV1185" s="1582"/>
      <c r="HJW1185" s="1582"/>
      <c r="HJX1185" s="1582"/>
      <c r="HJY1185" s="1582"/>
      <c r="HJZ1185" s="1582"/>
      <c r="HKA1185" s="1582"/>
      <c r="HKB1185" s="1582"/>
      <c r="HKC1185" s="1582"/>
      <c r="HKD1185" s="1582"/>
      <c r="HKE1185" s="1582"/>
      <c r="HKF1185" s="1582"/>
      <c r="HKG1185" s="1582"/>
      <c r="HKH1185" s="1582"/>
      <c r="HKI1185" s="1582"/>
      <c r="HKJ1185" s="1582"/>
      <c r="HKK1185" s="1582"/>
      <c r="HKL1185" s="1582"/>
      <c r="HKM1185" s="1582"/>
      <c r="HKN1185" s="1582"/>
      <c r="HKO1185" s="1582"/>
      <c r="HKP1185" s="1582"/>
      <c r="HKQ1185" s="1582"/>
      <c r="HKR1185" s="1582"/>
      <c r="HKS1185" s="1582"/>
      <c r="HKT1185" s="1582"/>
      <c r="HKU1185" s="1582"/>
      <c r="HKV1185" s="1582"/>
      <c r="HKW1185" s="1582"/>
      <c r="HKX1185" s="1582"/>
      <c r="HKY1185" s="1582"/>
      <c r="HKZ1185" s="1582"/>
      <c r="HLA1185" s="1582"/>
      <c r="HLB1185" s="1582"/>
      <c r="HLC1185" s="1582"/>
      <c r="HLD1185" s="1582"/>
      <c r="HLE1185" s="1582"/>
      <c r="HLF1185" s="1582"/>
      <c r="HLG1185" s="1582"/>
      <c r="HLH1185" s="1582"/>
      <c r="HLI1185" s="1582"/>
      <c r="HLJ1185" s="1582"/>
      <c r="HLK1185" s="1582"/>
      <c r="HLL1185" s="1582"/>
      <c r="HLM1185" s="1582"/>
      <c r="HLN1185" s="1582"/>
      <c r="HLO1185" s="1582"/>
      <c r="HLP1185" s="1582"/>
      <c r="HLQ1185" s="1582"/>
      <c r="HLR1185" s="1582"/>
      <c r="HLS1185" s="1582"/>
      <c r="HLT1185" s="1582"/>
      <c r="HLU1185" s="1582"/>
      <c r="HLV1185" s="1582"/>
      <c r="HLW1185" s="1582"/>
      <c r="HLX1185" s="1582"/>
      <c r="HLY1185" s="1582"/>
      <c r="HLZ1185" s="1582"/>
      <c r="HMA1185" s="1582"/>
      <c r="HMB1185" s="1582"/>
      <c r="HMC1185" s="1582"/>
      <c r="HMD1185" s="1582"/>
      <c r="HME1185" s="1582"/>
      <c r="HMF1185" s="1582"/>
      <c r="HMG1185" s="1582"/>
      <c r="HMH1185" s="1582"/>
      <c r="HMI1185" s="1582"/>
      <c r="HMJ1185" s="1582"/>
      <c r="HMK1185" s="1582"/>
      <c r="HML1185" s="1582"/>
      <c r="HMM1185" s="1582"/>
      <c r="HMN1185" s="1582"/>
      <c r="HMO1185" s="1582"/>
      <c r="HMP1185" s="1582"/>
      <c r="HMQ1185" s="1582"/>
      <c r="HMR1185" s="1582"/>
      <c r="HMS1185" s="1582"/>
      <c r="HMT1185" s="1582"/>
      <c r="HMU1185" s="1582"/>
      <c r="HMV1185" s="1582"/>
      <c r="HMW1185" s="1582"/>
      <c r="HMX1185" s="1582"/>
      <c r="HMY1185" s="1582"/>
      <c r="HMZ1185" s="1582"/>
      <c r="HNA1185" s="1582"/>
      <c r="HNB1185" s="1582"/>
      <c r="HNC1185" s="1582"/>
      <c r="HND1185" s="1582"/>
      <c r="HNE1185" s="1582"/>
      <c r="HNF1185" s="1582"/>
      <c r="HNG1185" s="1582"/>
      <c r="HNH1185" s="1582"/>
      <c r="HNI1185" s="1582"/>
      <c r="HNJ1185" s="1582"/>
      <c r="HNK1185" s="1582"/>
      <c r="HNL1185" s="1582"/>
      <c r="HNM1185" s="1582"/>
      <c r="HNN1185" s="1582"/>
      <c r="HNO1185" s="1582"/>
      <c r="HNP1185" s="1582"/>
      <c r="HNQ1185" s="1582"/>
      <c r="HNR1185" s="1582"/>
      <c r="HNS1185" s="1582"/>
      <c r="HNT1185" s="1582"/>
      <c r="HNU1185" s="1582"/>
      <c r="HNV1185" s="1582"/>
      <c r="HNW1185" s="1582"/>
      <c r="HNX1185" s="1582"/>
      <c r="HNY1185" s="1582"/>
      <c r="HNZ1185" s="1582"/>
      <c r="HOA1185" s="1582"/>
      <c r="HOB1185" s="1582"/>
      <c r="HOC1185" s="1582"/>
      <c r="HOD1185" s="1582"/>
      <c r="HOE1185" s="1582"/>
      <c r="HOF1185" s="1582"/>
      <c r="HOG1185" s="1582"/>
      <c r="HOH1185" s="1582"/>
      <c r="HOI1185" s="1582"/>
      <c r="HOJ1185" s="1582"/>
      <c r="HOK1185" s="1582"/>
      <c r="HOL1185" s="1582"/>
      <c r="HOM1185" s="1582"/>
      <c r="HON1185" s="1582"/>
      <c r="HOO1185" s="1582"/>
      <c r="HOP1185" s="1582"/>
      <c r="HOQ1185" s="1582"/>
      <c r="HOR1185" s="1582"/>
      <c r="HOS1185" s="1582"/>
      <c r="HOT1185" s="1582"/>
      <c r="HOU1185" s="1582"/>
      <c r="HOV1185" s="1582"/>
      <c r="HOW1185" s="1582"/>
      <c r="HOX1185" s="1582"/>
      <c r="HOY1185" s="1582"/>
      <c r="HOZ1185" s="1582"/>
      <c r="HPA1185" s="1582"/>
      <c r="HPB1185" s="1582"/>
      <c r="HPC1185" s="1582"/>
      <c r="HPD1185" s="1582"/>
      <c r="HPE1185" s="1582"/>
      <c r="HPF1185" s="1582"/>
      <c r="HPG1185" s="1582"/>
      <c r="HPH1185" s="1582"/>
      <c r="HPI1185" s="1582"/>
      <c r="HPJ1185" s="1582"/>
      <c r="HPK1185" s="1582"/>
      <c r="HPL1185" s="1582"/>
      <c r="HPM1185" s="1582"/>
      <c r="HPN1185" s="1582"/>
      <c r="HPO1185" s="1582"/>
      <c r="HPP1185" s="1582"/>
      <c r="HPQ1185" s="1582"/>
      <c r="HPR1185" s="1582"/>
      <c r="HPS1185" s="1582"/>
      <c r="HPT1185" s="1582"/>
      <c r="HPU1185" s="1582"/>
      <c r="HPV1185" s="1582"/>
      <c r="HPW1185" s="1582"/>
      <c r="HPX1185" s="1582"/>
      <c r="HPY1185" s="1582"/>
      <c r="HPZ1185" s="1582"/>
      <c r="HQA1185" s="1582"/>
      <c r="HQB1185" s="1582"/>
      <c r="HQC1185" s="1582"/>
      <c r="HQD1185" s="1582"/>
      <c r="HQE1185" s="1582"/>
      <c r="HQF1185" s="1582"/>
      <c r="HQG1185" s="1582"/>
      <c r="HQH1185" s="1582"/>
      <c r="HQI1185" s="1582"/>
      <c r="HQJ1185" s="1582"/>
      <c r="HQK1185" s="1582"/>
      <c r="HQL1185" s="1582"/>
      <c r="HQM1185" s="1582"/>
      <c r="HQN1185" s="1582"/>
      <c r="HQO1185" s="1582"/>
      <c r="HQP1185" s="1582"/>
      <c r="HQQ1185" s="1582"/>
      <c r="HQR1185" s="1582"/>
      <c r="HQS1185" s="1582"/>
      <c r="HQT1185" s="1582"/>
      <c r="HQU1185" s="1582"/>
      <c r="HQV1185" s="1582"/>
      <c r="HQW1185" s="1582"/>
      <c r="HQX1185" s="1582"/>
      <c r="HQY1185" s="1582"/>
      <c r="HQZ1185" s="1582"/>
      <c r="HRA1185" s="1582"/>
      <c r="HRB1185" s="1582"/>
      <c r="HRC1185" s="1582"/>
      <c r="HRD1185" s="1582"/>
      <c r="HRE1185" s="1582"/>
      <c r="HRF1185" s="1582"/>
      <c r="HRG1185" s="1582"/>
      <c r="HRH1185" s="1582"/>
      <c r="HRI1185" s="1582"/>
      <c r="HRJ1185" s="1582"/>
      <c r="HRK1185" s="1582"/>
      <c r="HRL1185" s="1582"/>
      <c r="HRM1185" s="1582"/>
      <c r="HRN1185" s="1582"/>
      <c r="HRO1185" s="1582"/>
      <c r="HRP1185" s="1582"/>
      <c r="HRQ1185" s="1582"/>
      <c r="HRR1185" s="1582"/>
      <c r="HRS1185" s="1582"/>
      <c r="HRT1185" s="1582"/>
      <c r="HRU1185" s="1582"/>
      <c r="HRV1185" s="1582"/>
      <c r="HRW1185" s="1582"/>
      <c r="HRX1185" s="1582"/>
      <c r="HRY1185" s="1582"/>
      <c r="HRZ1185" s="1582"/>
      <c r="HSA1185" s="1582"/>
      <c r="HSB1185" s="1582"/>
      <c r="HSC1185" s="1582"/>
      <c r="HSD1185" s="1582"/>
      <c r="HSE1185" s="1582"/>
      <c r="HSF1185" s="1582"/>
      <c r="HSG1185" s="1582"/>
      <c r="HSH1185" s="1582"/>
      <c r="HSI1185" s="1582"/>
      <c r="HSJ1185" s="1582"/>
      <c r="HSK1185" s="1582"/>
      <c r="HSL1185" s="1582"/>
      <c r="HSM1185" s="1582"/>
      <c r="HSN1185" s="1582"/>
      <c r="HSO1185" s="1582"/>
      <c r="HSP1185" s="1582"/>
      <c r="HSQ1185" s="1582"/>
      <c r="HSR1185" s="1582"/>
      <c r="HSS1185" s="1582"/>
      <c r="HST1185" s="1582"/>
      <c r="HSU1185" s="1582"/>
      <c r="HSV1185" s="1582"/>
      <c r="HSW1185" s="1582"/>
      <c r="HSX1185" s="1582"/>
      <c r="HSY1185" s="1582"/>
      <c r="HSZ1185" s="1582"/>
      <c r="HTA1185" s="1582"/>
      <c r="HTB1185" s="1582"/>
      <c r="HTC1185" s="1582"/>
      <c r="HTD1185" s="1582"/>
      <c r="HTE1185" s="1582"/>
      <c r="HTF1185" s="1582"/>
      <c r="HTG1185" s="1582"/>
      <c r="HTH1185" s="1582"/>
      <c r="HTI1185" s="1582"/>
      <c r="HTJ1185" s="1582"/>
      <c r="HTK1185" s="1582"/>
      <c r="HTL1185" s="1582"/>
      <c r="HTM1185" s="1582"/>
      <c r="HTN1185" s="1582"/>
      <c r="HTO1185" s="1582"/>
      <c r="HTP1185" s="1582"/>
      <c r="HTQ1185" s="1582"/>
      <c r="HTR1185" s="1582"/>
      <c r="HTS1185" s="1582"/>
      <c r="HTT1185" s="1582"/>
      <c r="HTU1185" s="1582"/>
      <c r="HTV1185" s="1582"/>
      <c r="HTW1185" s="1582"/>
      <c r="HTX1185" s="1582"/>
      <c r="HTY1185" s="1582"/>
      <c r="HTZ1185" s="1582"/>
      <c r="HUA1185" s="1582"/>
      <c r="HUB1185" s="1582"/>
      <c r="HUC1185" s="1582"/>
      <c r="HUD1185" s="1582"/>
      <c r="HUE1185" s="1582"/>
      <c r="HUF1185" s="1582"/>
      <c r="HUG1185" s="1582"/>
      <c r="HUH1185" s="1582"/>
      <c r="HUI1185" s="1582"/>
      <c r="HUJ1185" s="1582"/>
      <c r="HUK1185" s="1582"/>
      <c r="HUL1185" s="1582"/>
      <c r="HUM1185" s="1582"/>
      <c r="HUN1185" s="1582"/>
      <c r="HUO1185" s="1582"/>
      <c r="HUP1185" s="1582"/>
      <c r="HUQ1185" s="1582"/>
      <c r="HUR1185" s="1582"/>
      <c r="HUS1185" s="1582"/>
      <c r="HUT1185" s="1582"/>
      <c r="HUU1185" s="1582"/>
      <c r="HUV1185" s="1582"/>
      <c r="HUW1185" s="1582"/>
      <c r="HUX1185" s="1582"/>
      <c r="HUY1185" s="1582"/>
      <c r="HUZ1185" s="1582"/>
      <c r="HVA1185" s="1582"/>
      <c r="HVB1185" s="1582"/>
      <c r="HVC1185" s="1582"/>
      <c r="HVD1185" s="1582"/>
      <c r="HVE1185" s="1582"/>
      <c r="HVF1185" s="1582"/>
      <c r="HVG1185" s="1582"/>
      <c r="HVH1185" s="1582"/>
      <c r="HVI1185" s="1582"/>
      <c r="HVJ1185" s="1582"/>
      <c r="HVK1185" s="1582"/>
      <c r="HVL1185" s="1582"/>
      <c r="HVM1185" s="1582"/>
      <c r="HVN1185" s="1582"/>
      <c r="HVO1185" s="1582"/>
      <c r="HVP1185" s="1582"/>
      <c r="HVQ1185" s="1582"/>
      <c r="HVR1185" s="1582"/>
      <c r="HVS1185" s="1582"/>
      <c r="HVT1185" s="1582"/>
      <c r="HVU1185" s="1582"/>
      <c r="HVV1185" s="1582"/>
      <c r="HVW1185" s="1582"/>
      <c r="HVX1185" s="1582"/>
      <c r="HVY1185" s="1582"/>
      <c r="HVZ1185" s="1582"/>
      <c r="HWA1185" s="1582"/>
      <c r="HWB1185" s="1582"/>
      <c r="HWC1185" s="1582"/>
      <c r="HWD1185" s="1582"/>
      <c r="HWE1185" s="1582"/>
      <c r="HWF1185" s="1582"/>
      <c r="HWG1185" s="1582"/>
      <c r="HWH1185" s="1582"/>
      <c r="HWI1185" s="1582"/>
      <c r="HWJ1185" s="1582"/>
      <c r="HWK1185" s="1582"/>
      <c r="HWL1185" s="1582"/>
      <c r="HWM1185" s="1582"/>
      <c r="HWN1185" s="1582"/>
      <c r="HWO1185" s="1582"/>
      <c r="HWP1185" s="1582"/>
      <c r="HWQ1185" s="1582"/>
      <c r="HWR1185" s="1582"/>
      <c r="HWS1185" s="1582"/>
      <c r="HWT1185" s="1582"/>
      <c r="HWU1185" s="1582"/>
      <c r="HWV1185" s="1582"/>
      <c r="HWW1185" s="1582"/>
      <c r="HWX1185" s="1582"/>
      <c r="HWY1185" s="1582"/>
      <c r="HWZ1185" s="1582"/>
      <c r="HXA1185" s="1582"/>
      <c r="HXB1185" s="1582"/>
      <c r="HXC1185" s="1582"/>
      <c r="HXD1185" s="1582"/>
      <c r="HXE1185" s="1582"/>
      <c r="HXF1185" s="1582"/>
      <c r="HXG1185" s="1582"/>
      <c r="HXH1185" s="1582"/>
      <c r="HXI1185" s="1582"/>
      <c r="HXJ1185" s="1582"/>
      <c r="HXK1185" s="1582"/>
      <c r="HXL1185" s="1582"/>
      <c r="HXM1185" s="1582"/>
      <c r="HXN1185" s="1582"/>
      <c r="HXO1185" s="1582"/>
      <c r="HXP1185" s="1582"/>
      <c r="HXQ1185" s="1582"/>
      <c r="HXR1185" s="1582"/>
      <c r="HXS1185" s="1582"/>
      <c r="HXT1185" s="1582"/>
      <c r="HXU1185" s="1582"/>
      <c r="HXV1185" s="1582"/>
      <c r="HXW1185" s="1582"/>
      <c r="HXX1185" s="1582"/>
      <c r="HXY1185" s="1582"/>
      <c r="HXZ1185" s="1582"/>
      <c r="HYA1185" s="1582"/>
      <c r="HYB1185" s="1582"/>
      <c r="HYC1185" s="1582"/>
      <c r="HYD1185" s="1582"/>
      <c r="HYE1185" s="1582"/>
      <c r="HYF1185" s="1582"/>
      <c r="HYG1185" s="1582"/>
      <c r="HYH1185" s="1582"/>
      <c r="HYI1185" s="1582"/>
      <c r="HYJ1185" s="1582"/>
      <c r="HYK1185" s="1582"/>
      <c r="HYL1185" s="1582"/>
      <c r="HYM1185" s="1582"/>
      <c r="HYN1185" s="1582"/>
      <c r="HYO1185" s="1582"/>
      <c r="HYP1185" s="1582"/>
      <c r="HYQ1185" s="1582"/>
      <c r="HYR1185" s="1582"/>
      <c r="HYS1185" s="1582"/>
      <c r="HYT1185" s="1582"/>
      <c r="HYU1185" s="1582"/>
      <c r="HYV1185" s="1582"/>
      <c r="HYW1185" s="1582"/>
      <c r="HYX1185" s="1582"/>
      <c r="HYY1185" s="1582"/>
      <c r="HYZ1185" s="1582"/>
      <c r="HZA1185" s="1582"/>
      <c r="HZB1185" s="1582"/>
      <c r="HZC1185" s="1582"/>
      <c r="HZD1185" s="1582"/>
      <c r="HZE1185" s="1582"/>
      <c r="HZF1185" s="1582"/>
      <c r="HZG1185" s="1582"/>
      <c r="HZH1185" s="1582"/>
      <c r="HZI1185" s="1582"/>
      <c r="HZJ1185" s="1582"/>
      <c r="HZK1185" s="1582"/>
      <c r="HZL1185" s="1582"/>
      <c r="HZM1185" s="1582"/>
      <c r="HZN1185" s="1582"/>
      <c r="HZO1185" s="1582"/>
      <c r="HZP1185" s="1582"/>
      <c r="HZQ1185" s="1582"/>
      <c r="HZR1185" s="1582"/>
      <c r="HZS1185" s="1582"/>
      <c r="HZT1185" s="1582"/>
      <c r="HZU1185" s="1582"/>
      <c r="HZV1185" s="1582"/>
      <c r="HZW1185" s="1582"/>
      <c r="HZX1185" s="1582"/>
      <c r="HZY1185" s="1582"/>
      <c r="HZZ1185" s="1582"/>
      <c r="IAA1185" s="1582"/>
      <c r="IAB1185" s="1582"/>
      <c r="IAC1185" s="1582"/>
      <c r="IAD1185" s="1582"/>
      <c r="IAE1185" s="1582"/>
      <c r="IAF1185" s="1582"/>
      <c r="IAG1185" s="1582"/>
      <c r="IAH1185" s="1582"/>
      <c r="IAI1185" s="1582"/>
      <c r="IAJ1185" s="1582"/>
      <c r="IAK1185" s="1582"/>
      <c r="IAL1185" s="1582"/>
      <c r="IAM1185" s="1582"/>
      <c r="IAN1185" s="1582"/>
      <c r="IAO1185" s="1582"/>
      <c r="IAP1185" s="1582"/>
      <c r="IAQ1185" s="1582"/>
      <c r="IAR1185" s="1582"/>
      <c r="IAS1185" s="1582"/>
      <c r="IAT1185" s="1582"/>
      <c r="IAU1185" s="1582"/>
      <c r="IAV1185" s="1582"/>
      <c r="IAW1185" s="1582"/>
      <c r="IAX1185" s="1582"/>
      <c r="IAY1185" s="1582"/>
      <c r="IAZ1185" s="1582"/>
      <c r="IBA1185" s="1582"/>
      <c r="IBB1185" s="1582"/>
      <c r="IBC1185" s="1582"/>
      <c r="IBD1185" s="1582"/>
      <c r="IBE1185" s="1582"/>
      <c r="IBF1185" s="1582"/>
      <c r="IBG1185" s="1582"/>
      <c r="IBH1185" s="1582"/>
      <c r="IBI1185" s="1582"/>
      <c r="IBJ1185" s="1582"/>
      <c r="IBK1185" s="1582"/>
      <c r="IBL1185" s="1582"/>
      <c r="IBM1185" s="1582"/>
      <c r="IBN1185" s="1582"/>
      <c r="IBO1185" s="1582"/>
      <c r="IBP1185" s="1582"/>
      <c r="IBQ1185" s="1582"/>
      <c r="IBR1185" s="1582"/>
      <c r="IBS1185" s="1582"/>
      <c r="IBT1185" s="1582"/>
      <c r="IBU1185" s="1582"/>
      <c r="IBV1185" s="1582"/>
      <c r="IBW1185" s="1582"/>
      <c r="IBX1185" s="1582"/>
      <c r="IBY1185" s="1582"/>
      <c r="IBZ1185" s="1582"/>
      <c r="ICA1185" s="1582"/>
      <c r="ICB1185" s="1582"/>
      <c r="ICC1185" s="1582"/>
      <c r="ICD1185" s="1582"/>
      <c r="ICE1185" s="1582"/>
      <c r="ICF1185" s="1582"/>
      <c r="ICG1185" s="1582"/>
      <c r="ICH1185" s="1582"/>
      <c r="ICI1185" s="1582"/>
      <c r="ICJ1185" s="1582"/>
      <c r="ICK1185" s="1582"/>
      <c r="ICL1185" s="1582"/>
      <c r="ICM1185" s="1582"/>
      <c r="ICN1185" s="1582"/>
      <c r="ICO1185" s="1582"/>
      <c r="ICP1185" s="1582"/>
      <c r="ICQ1185" s="1582"/>
      <c r="ICR1185" s="1582"/>
      <c r="ICS1185" s="1582"/>
      <c r="ICT1185" s="1582"/>
      <c r="ICU1185" s="1582"/>
      <c r="ICV1185" s="1582"/>
      <c r="ICW1185" s="1582"/>
      <c r="ICX1185" s="1582"/>
      <c r="ICY1185" s="1582"/>
      <c r="ICZ1185" s="1582"/>
      <c r="IDA1185" s="1582"/>
      <c r="IDB1185" s="1582"/>
      <c r="IDC1185" s="1582"/>
      <c r="IDD1185" s="1582"/>
      <c r="IDE1185" s="1582"/>
      <c r="IDF1185" s="1582"/>
      <c r="IDG1185" s="1582"/>
      <c r="IDH1185" s="1582"/>
      <c r="IDI1185" s="1582"/>
      <c r="IDJ1185" s="1582"/>
      <c r="IDK1185" s="1582"/>
      <c r="IDL1185" s="1582"/>
      <c r="IDM1185" s="1582"/>
      <c r="IDN1185" s="1582"/>
      <c r="IDO1185" s="1582"/>
      <c r="IDP1185" s="1582"/>
      <c r="IDQ1185" s="1582"/>
      <c r="IDR1185" s="1582"/>
      <c r="IDS1185" s="1582"/>
      <c r="IDT1185" s="1582"/>
      <c r="IDU1185" s="1582"/>
      <c r="IDV1185" s="1582"/>
      <c r="IDW1185" s="1582"/>
      <c r="IDX1185" s="1582"/>
      <c r="IDY1185" s="1582"/>
      <c r="IDZ1185" s="1582"/>
      <c r="IEA1185" s="1582"/>
      <c r="IEB1185" s="1582"/>
      <c r="IEC1185" s="1582"/>
      <c r="IED1185" s="1582"/>
      <c r="IEE1185" s="1582"/>
      <c r="IEF1185" s="1582"/>
      <c r="IEG1185" s="1582"/>
      <c r="IEH1185" s="1582"/>
      <c r="IEI1185" s="1582"/>
      <c r="IEJ1185" s="1582"/>
      <c r="IEK1185" s="1582"/>
      <c r="IEL1185" s="1582"/>
      <c r="IEM1185" s="1582"/>
      <c r="IEN1185" s="1582"/>
      <c r="IEO1185" s="1582"/>
      <c r="IEP1185" s="1582"/>
      <c r="IEQ1185" s="1582"/>
      <c r="IER1185" s="1582"/>
      <c r="IES1185" s="1582"/>
      <c r="IET1185" s="1582"/>
      <c r="IEU1185" s="1582"/>
      <c r="IEV1185" s="1582"/>
      <c r="IEW1185" s="1582"/>
      <c r="IEX1185" s="1582"/>
      <c r="IEY1185" s="1582"/>
      <c r="IEZ1185" s="1582"/>
      <c r="IFA1185" s="1582"/>
      <c r="IFB1185" s="1582"/>
      <c r="IFC1185" s="1582"/>
      <c r="IFD1185" s="1582"/>
      <c r="IFE1185" s="1582"/>
      <c r="IFF1185" s="1582"/>
      <c r="IFG1185" s="1582"/>
      <c r="IFH1185" s="1582"/>
      <c r="IFI1185" s="1582"/>
      <c r="IFJ1185" s="1582"/>
      <c r="IFK1185" s="1582"/>
      <c r="IFL1185" s="1582"/>
      <c r="IFM1185" s="1582"/>
      <c r="IFN1185" s="1582"/>
      <c r="IFO1185" s="1582"/>
      <c r="IFP1185" s="1582"/>
      <c r="IFQ1185" s="1582"/>
      <c r="IFR1185" s="1582"/>
      <c r="IFS1185" s="1582"/>
      <c r="IFT1185" s="1582"/>
      <c r="IFU1185" s="1582"/>
      <c r="IFV1185" s="1582"/>
      <c r="IFW1185" s="1582"/>
      <c r="IFX1185" s="1582"/>
      <c r="IFY1185" s="1582"/>
      <c r="IFZ1185" s="1582"/>
      <c r="IGA1185" s="1582"/>
      <c r="IGB1185" s="1582"/>
      <c r="IGC1185" s="1582"/>
      <c r="IGD1185" s="1582"/>
      <c r="IGE1185" s="1582"/>
      <c r="IGF1185" s="1582"/>
      <c r="IGG1185" s="1582"/>
      <c r="IGH1185" s="1582"/>
      <c r="IGI1185" s="1582"/>
      <c r="IGJ1185" s="1582"/>
      <c r="IGK1185" s="1582"/>
      <c r="IGL1185" s="1582"/>
      <c r="IGM1185" s="1582"/>
      <c r="IGN1185" s="1582"/>
      <c r="IGO1185" s="1582"/>
      <c r="IGP1185" s="1582"/>
      <c r="IGQ1185" s="1582"/>
      <c r="IGR1185" s="1582"/>
      <c r="IGS1185" s="1582"/>
      <c r="IGT1185" s="1582"/>
      <c r="IGU1185" s="1582"/>
      <c r="IGV1185" s="1582"/>
      <c r="IGW1185" s="1582"/>
      <c r="IGX1185" s="1582"/>
      <c r="IGY1185" s="1582"/>
      <c r="IGZ1185" s="1582"/>
      <c r="IHA1185" s="1582"/>
      <c r="IHB1185" s="1582"/>
      <c r="IHC1185" s="1582"/>
      <c r="IHD1185" s="1582"/>
      <c r="IHE1185" s="1582"/>
      <c r="IHF1185" s="1582"/>
      <c r="IHG1185" s="1582"/>
      <c r="IHH1185" s="1582"/>
      <c r="IHI1185" s="1582"/>
      <c r="IHJ1185" s="1582"/>
      <c r="IHK1185" s="1582"/>
      <c r="IHL1185" s="1582"/>
      <c r="IHM1185" s="1582"/>
      <c r="IHN1185" s="1582"/>
      <c r="IHO1185" s="1582"/>
      <c r="IHP1185" s="1582"/>
      <c r="IHQ1185" s="1582"/>
      <c r="IHR1185" s="1582"/>
      <c r="IHS1185" s="1582"/>
      <c r="IHT1185" s="1582"/>
      <c r="IHU1185" s="1582"/>
      <c r="IHV1185" s="1582"/>
      <c r="IHW1185" s="1582"/>
      <c r="IHX1185" s="1582"/>
      <c r="IHY1185" s="1582"/>
      <c r="IHZ1185" s="1582"/>
      <c r="IIA1185" s="1582"/>
      <c r="IIB1185" s="1582"/>
      <c r="IIC1185" s="1582"/>
      <c r="IID1185" s="1582"/>
      <c r="IIE1185" s="1582"/>
      <c r="IIF1185" s="1582"/>
      <c r="IIG1185" s="1582"/>
      <c r="IIH1185" s="1582"/>
      <c r="III1185" s="1582"/>
      <c r="IIJ1185" s="1582"/>
      <c r="IIK1185" s="1582"/>
      <c r="IIL1185" s="1582"/>
      <c r="IIM1185" s="1582"/>
      <c r="IIN1185" s="1582"/>
      <c r="IIO1185" s="1582"/>
      <c r="IIP1185" s="1582"/>
      <c r="IIQ1185" s="1582"/>
      <c r="IIR1185" s="1582"/>
      <c r="IIS1185" s="1582"/>
      <c r="IIT1185" s="1582"/>
      <c r="IIU1185" s="1582"/>
      <c r="IIV1185" s="1582"/>
      <c r="IIW1185" s="1582"/>
      <c r="IIX1185" s="1582"/>
      <c r="IIY1185" s="1582"/>
      <c r="IIZ1185" s="1582"/>
      <c r="IJA1185" s="1582"/>
      <c r="IJB1185" s="1582"/>
      <c r="IJC1185" s="1582"/>
      <c r="IJD1185" s="1582"/>
      <c r="IJE1185" s="1582"/>
      <c r="IJF1185" s="1582"/>
      <c r="IJG1185" s="1582"/>
      <c r="IJH1185" s="1582"/>
      <c r="IJI1185" s="1582"/>
      <c r="IJJ1185" s="1582"/>
      <c r="IJK1185" s="1582"/>
      <c r="IJL1185" s="1582"/>
      <c r="IJM1185" s="1582"/>
      <c r="IJN1185" s="1582"/>
      <c r="IJO1185" s="1582"/>
      <c r="IJP1185" s="1582"/>
      <c r="IJQ1185" s="1582"/>
      <c r="IJR1185" s="1582"/>
      <c r="IJS1185" s="1582"/>
      <c r="IJT1185" s="1582"/>
      <c r="IJU1185" s="1582"/>
      <c r="IJV1185" s="1582"/>
      <c r="IJW1185" s="1582"/>
      <c r="IJX1185" s="1582"/>
      <c r="IJY1185" s="1582"/>
      <c r="IJZ1185" s="1582"/>
      <c r="IKA1185" s="1582"/>
      <c r="IKB1185" s="1582"/>
      <c r="IKC1185" s="1582"/>
      <c r="IKD1185" s="1582"/>
      <c r="IKE1185" s="1582"/>
      <c r="IKF1185" s="1582"/>
      <c r="IKG1185" s="1582"/>
      <c r="IKH1185" s="1582"/>
      <c r="IKI1185" s="1582"/>
      <c r="IKJ1185" s="1582"/>
      <c r="IKK1185" s="1582"/>
      <c r="IKL1185" s="1582"/>
      <c r="IKM1185" s="1582"/>
      <c r="IKN1185" s="1582"/>
      <c r="IKO1185" s="1582"/>
      <c r="IKP1185" s="1582"/>
      <c r="IKQ1185" s="1582"/>
      <c r="IKR1185" s="1582"/>
      <c r="IKS1185" s="1582"/>
      <c r="IKT1185" s="1582"/>
      <c r="IKU1185" s="1582"/>
      <c r="IKV1185" s="1582"/>
      <c r="IKW1185" s="1582"/>
      <c r="IKX1185" s="1582"/>
      <c r="IKY1185" s="1582"/>
      <c r="IKZ1185" s="1582"/>
      <c r="ILA1185" s="1582"/>
      <c r="ILB1185" s="1582"/>
      <c r="ILC1185" s="1582"/>
      <c r="ILD1185" s="1582"/>
      <c r="ILE1185" s="1582"/>
      <c r="ILF1185" s="1582"/>
      <c r="ILG1185" s="1582"/>
      <c r="ILH1185" s="1582"/>
      <c r="ILI1185" s="1582"/>
      <c r="ILJ1185" s="1582"/>
      <c r="ILK1185" s="1582"/>
      <c r="ILL1185" s="1582"/>
      <c r="ILM1185" s="1582"/>
      <c r="ILN1185" s="1582"/>
      <c r="ILO1185" s="1582"/>
      <c r="ILP1185" s="1582"/>
      <c r="ILQ1185" s="1582"/>
      <c r="ILR1185" s="1582"/>
      <c r="ILS1185" s="1582"/>
      <c r="ILT1185" s="1582"/>
      <c r="ILU1185" s="1582"/>
      <c r="ILV1185" s="1582"/>
      <c r="ILW1185" s="1582"/>
      <c r="ILX1185" s="1582"/>
      <c r="ILY1185" s="1582"/>
      <c r="ILZ1185" s="1582"/>
      <c r="IMA1185" s="1582"/>
      <c r="IMB1185" s="1582"/>
      <c r="IMC1185" s="1582"/>
      <c r="IMD1185" s="1582"/>
      <c r="IME1185" s="1582"/>
      <c r="IMF1185" s="1582"/>
      <c r="IMG1185" s="1582"/>
      <c r="IMH1185" s="1582"/>
      <c r="IMI1185" s="1582"/>
      <c r="IMJ1185" s="1582"/>
      <c r="IMK1185" s="1582"/>
      <c r="IML1185" s="1582"/>
      <c r="IMM1185" s="1582"/>
      <c r="IMN1185" s="1582"/>
      <c r="IMO1185" s="1582"/>
      <c r="IMP1185" s="1582"/>
      <c r="IMQ1185" s="1582"/>
      <c r="IMR1185" s="1582"/>
      <c r="IMS1185" s="1582"/>
      <c r="IMT1185" s="1582"/>
      <c r="IMU1185" s="1582"/>
      <c r="IMV1185" s="1582"/>
      <c r="IMW1185" s="1582"/>
      <c r="IMX1185" s="1582"/>
      <c r="IMY1185" s="1582"/>
      <c r="IMZ1185" s="1582"/>
      <c r="INA1185" s="1582"/>
      <c r="INB1185" s="1582"/>
      <c r="INC1185" s="1582"/>
      <c r="IND1185" s="1582"/>
      <c r="INE1185" s="1582"/>
      <c r="INF1185" s="1582"/>
      <c r="ING1185" s="1582"/>
      <c r="INH1185" s="1582"/>
      <c r="INI1185" s="1582"/>
      <c r="INJ1185" s="1582"/>
      <c r="INK1185" s="1582"/>
      <c r="INL1185" s="1582"/>
      <c r="INM1185" s="1582"/>
      <c r="INN1185" s="1582"/>
      <c r="INO1185" s="1582"/>
      <c r="INP1185" s="1582"/>
      <c r="INQ1185" s="1582"/>
      <c r="INR1185" s="1582"/>
      <c r="INS1185" s="1582"/>
      <c r="INT1185" s="1582"/>
      <c r="INU1185" s="1582"/>
      <c r="INV1185" s="1582"/>
      <c r="INW1185" s="1582"/>
      <c r="INX1185" s="1582"/>
      <c r="INY1185" s="1582"/>
      <c r="INZ1185" s="1582"/>
      <c r="IOA1185" s="1582"/>
      <c r="IOB1185" s="1582"/>
      <c r="IOC1185" s="1582"/>
      <c r="IOD1185" s="1582"/>
      <c r="IOE1185" s="1582"/>
      <c r="IOF1185" s="1582"/>
      <c r="IOG1185" s="1582"/>
      <c r="IOH1185" s="1582"/>
      <c r="IOI1185" s="1582"/>
      <c r="IOJ1185" s="1582"/>
      <c r="IOK1185" s="1582"/>
      <c r="IOL1185" s="1582"/>
      <c r="IOM1185" s="1582"/>
      <c r="ION1185" s="1582"/>
      <c r="IOO1185" s="1582"/>
      <c r="IOP1185" s="1582"/>
      <c r="IOQ1185" s="1582"/>
      <c r="IOR1185" s="1582"/>
      <c r="IOS1185" s="1582"/>
      <c r="IOT1185" s="1582"/>
      <c r="IOU1185" s="1582"/>
      <c r="IOV1185" s="1582"/>
      <c r="IOW1185" s="1582"/>
      <c r="IOX1185" s="1582"/>
      <c r="IOY1185" s="1582"/>
      <c r="IOZ1185" s="1582"/>
      <c r="IPA1185" s="1582"/>
      <c r="IPB1185" s="1582"/>
      <c r="IPC1185" s="1582"/>
      <c r="IPD1185" s="1582"/>
      <c r="IPE1185" s="1582"/>
      <c r="IPF1185" s="1582"/>
      <c r="IPG1185" s="1582"/>
      <c r="IPH1185" s="1582"/>
      <c r="IPI1185" s="1582"/>
      <c r="IPJ1185" s="1582"/>
      <c r="IPK1185" s="1582"/>
      <c r="IPL1185" s="1582"/>
      <c r="IPM1185" s="1582"/>
      <c r="IPN1185" s="1582"/>
      <c r="IPO1185" s="1582"/>
      <c r="IPP1185" s="1582"/>
      <c r="IPQ1185" s="1582"/>
      <c r="IPR1185" s="1582"/>
      <c r="IPS1185" s="1582"/>
      <c r="IPT1185" s="1582"/>
      <c r="IPU1185" s="1582"/>
      <c r="IPV1185" s="1582"/>
      <c r="IPW1185" s="1582"/>
      <c r="IPX1185" s="1582"/>
      <c r="IPY1185" s="1582"/>
      <c r="IPZ1185" s="1582"/>
      <c r="IQA1185" s="1582"/>
      <c r="IQB1185" s="1582"/>
      <c r="IQC1185" s="1582"/>
      <c r="IQD1185" s="1582"/>
      <c r="IQE1185" s="1582"/>
      <c r="IQF1185" s="1582"/>
      <c r="IQG1185" s="1582"/>
      <c r="IQH1185" s="1582"/>
      <c r="IQI1185" s="1582"/>
      <c r="IQJ1185" s="1582"/>
      <c r="IQK1185" s="1582"/>
      <c r="IQL1185" s="1582"/>
      <c r="IQM1185" s="1582"/>
      <c r="IQN1185" s="1582"/>
      <c r="IQO1185" s="1582"/>
      <c r="IQP1185" s="1582"/>
      <c r="IQQ1185" s="1582"/>
      <c r="IQR1185" s="1582"/>
      <c r="IQS1185" s="1582"/>
      <c r="IQT1185" s="1582"/>
      <c r="IQU1185" s="1582"/>
      <c r="IQV1185" s="1582"/>
      <c r="IQW1185" s="1582"/>
      <c r="IQX1185" s="1582"/>
      <c r="IQY1185" s="1582"/>
      <c r="IQZ1185" s="1582"/>
      <c r="IRA1185" s="1582"/>
      <c r="IRB1185" s="1582"/>
      <c r="IRC1185" s="1582"/>
      <c r="IRD1185" s="1582"/>
      <c r="IRE1185" s="1582"/>
      <c r="IRF1185" s="1582"/>
      <c r="IRG1185" s="1582"/>
      <c r="IRH1185" s="1582"/>
      <c r="IRI1185" s="1582"/>
      <c r="IRJ1185" s="1582"/>
      <c r="IRK1185" s="1582"/>
      <c r="IRL1185" s="1582"/>
      <c r="IRM1185" s="1582"/>
      <c r="IRN1185" s="1582"/>
      <c r="IRO1185" s="1582"/>
      <c r="IRP1185" s="1582"/>
      <c r="IRQ1185" s="1582"/>
      <c r="IRR1185" s="1582"/>
      <c r="IRS1185" s="1582"/>
      <c r="IRT1185" s="1582"/>
      <c r="IRU1185" s="1582"/>
      <c r="IRV1185" s="1582"/>
      <c r="IRW1185" s="1582"/>
      <c r="IRX1185" s="1582"/>
      <c r="IRY1185" s="1582"/>
      <c r="IRZ1185" s="1582"/>
      <c r="ISA1185" s="1582"/>
      <c r="ISB1185" s="1582"/>
      <c r="ISC1185" s="1582"/>
      <c r="ISD1185" s="1582"/>
      <c r="ISE1185" s="1582"/>
      <c r="ISF1185" s="1582"/>
      <c r="ISG1185" s="1582"/>
      <c r="ISH1185" s="1582"/>
      <c r="ISI1185" s="1582"/>
      <c r="ISJ1185" s="1582"/>
      <c r="ISK1185" s="1582"/>
      <c r="ISL1185" s="1582"/>
      <c r="ISM1185" s="1582"/>
      <c r="ISN1185" s="1582"/>
      <c r="ISO1185" s="1582"/>
      <c r="ISP1185" s="1582"/>
      <c r="ISQ1185" s="1582"/>
      <c r="ISR1185" s="1582"/>
      <c r="ISS1185" s="1582"/>
      <c r="IST1185" s="1582"/>
      <c r="ISU1185" s="1582"/>
      <c r="ISV1185" s="1582"/>
      <c r="ISW1185" s="1582"/>
      <c r="ISX1185" s="1582"/>
      <c r="ISY1185" s="1582"/>
      <c r="ISZ1185" s="1582"/>
      <c r="ITA1185" s="1582"/>
      <c r="ITB1185" s="1582"/>
      <c r="ITC1185" s="1582"/>
      <c r="ITD1185" s="1582"/>
      <c r="ITE1185" s="1582"/>
      <c r="ITF1185" s="1582"/>
      <c r="ITG1185" s="1582"/>
      <c r="ITH1185" s="1582"/>
      <c r="ITI1185" s="1582"/>
      <c r="ITJ1185" s="1582"/>
      <c r="ITK1185" s="1582"/>
      <c r="ITL1185" s="1582"/>
      <c r="ITM1185" s="1582"/>
      <c r="ITN1185" s="1582"/>
      <c r="ITO1185" s="1582"/>
      <c r="ITP1185" s="1582"/>
      <c r="ITQ1185" s="1582"/>
      <c r="ITR1185" s="1582"/>
      <c r="ITS1185" s="1582"/>
      <c r="ITT1185" s="1582"/>
      <c r="ITU1185" s="1582"/>
      <c r="ITV1185" s="1582"/>
      <c r="ITW1185" s="1582"/>
      <c r="ITX1185" s="1582"/>
      <c r="ITY1185" s="1582"/>
      <c r="ITZ1185" s="1582"/>
      <c r="IUA1185" s="1582"/>
      <c r="IUB1185" s="1582"/>
      <c r="IUC1185" s="1582"/>
      <c r="IUD1185" s="1582"/>
      <c r="IUE1185" s="1582"/>
      <c r="IUF1185" s="1582"/>
      <c r="IUG1185" s="1582"/>
      <c r="IUH1185" s="1582"/>
      <c r="IUI1185" s="1582"/>
      <c r="IUJ1185" s="1582"/>
      <c r="IUK1185" s="1582"/>
      <c r="IUL1185" s="1582"/>
      <c r="IUM1185" s="1582"/>
      <c r="IUN1185" s="1582"/>
      <c r="IUO1185" s="1582"/>
      <c r="IUP1185" s="1582"/>
      <c r="IUQ1185" s="1582"/>
      <c r="IUR1185" s="1582"/>
      <c r="IUS1185" s="1582"/>
      <c r="IUT1185" s="1582"/>
      <c r="IUU1185" s="1582"/>
      <c r="IUV1185" s="1582"/>
      <c r="IUW1185" s="1582"/>
      <c r="IUX1185" s="1582"/>
      <c r="IUY1185" s="1582"/>
      <c r="IUZ1185" s="1582"/>
      <c r="IVA1185" s="1582"/>
      <c r="IVB1185" s="1582"/>
      <c r="IVC1185" s="1582"/>
      <c r="IVD1185" s="1582"/>
      <c r="IVE1185" s="1582"/>
      <c r="IVF1185" s="1582"/>
      <c r="IVG1185" s="1582"/>
      <c r="IVH1185" s="1582"/>
      <c r="IVI1185" s="1582"/>
      <c r="IVJ1185" s="1582"/>
      <c r="IVK1185" s="1582"/>
      <c r="IVL1185" s="1582"/>
      <c r="IVM1185" s="1582"/>
      <c r="IVN1185" s="1582"/>
      <c r="IVO1185" s="1582"/>
      <c r="IVP1185" s="1582"/>
      <c r="IVQ1185" s="1582"/>
      <c r="IVR1185" s="1582"/>
      <c r="IVS1185" s="1582"/>
      <c r="IVT1185" s="1582"/>
      <c r="IVU1185" s="1582"/>
      <c r="IVV1185" s="1582"/>
      <c r="IVW1185" s="1582"/>
      <c r="IVX1185" s="1582"/>
      <c r="IVY1185" s="1582"/>
      <c r="IVZ1185" s="1582"/>
      <c r="IWA1185" s="1582"/>
      <c r="IWB1185" s="1582"/>
      <c r="IWC1185" s="1582"/>
      <c r="IWD1185" s="1582"/>
      <c r="IWE1185" s="1582"/>
      <c r="IWF1185" s="1582"/>
      <c r="IWG1185" s="1582"/>
      <c r="IWH1185" s="1582"/>
      <c r="IWI1185" s="1582"/>
      <c r="IWJ1185" s="1582"/>
      <c r="IWK1185" s="1582"/>
      <c r="IWL1185" s="1582"/>
      <c r="IWM1185" s="1582"/>
      <c r="IWN1185" s="1582"/>
      <c r="IWO1185" s="1582"/>
      <c r="IWP1185" s="1582"/>
      <c r="IWQ1185" s="1582"/>
      <c r="IWR1185" s="1582"/>
      <c r="IWS1185" s="1582"/>
      <c r="IWT1185" s="1582"/>
      <c r="IWU1185" s="1582"/>
      <c r="IWV1185" s="1582"/>
      <c r="IWW1185" s="1582"/>
      <c r="IWX1185" s="1582"/>
      <c r="IWY1185" s="1582"/>
      <c r="IWZ1185" s="1582"/>
      <c r="IXA1185" s="1582"/>
      <c r="IXB1185" s="1582"/>
      <c r="IXC1185" s="1582"/>
      <c r="IXD1185" s="1582"/>
      <c r="IXE1185" s="1582"/>
      <c r="IXF1185" s="1582"/>
      <c r="IXG1185" s="1582"/>
      <c r="IXH1185" s="1582"/>
      <c r="IXI1185" s="1582"/>
      <c r="IXJ1185" s="1582"/>
      <c r="IXK1185" s="1582"/>
      <c r="IXL1185" s="1582"/>
      <c r="IXM1185" s="1582"/>
      <c r="IXN1185" s="1582"/>
      <c r="IXO1185" s="1582"/>
      <c r="IXP1185" s="1582"/>
      <c r="IXQ1185" s="1582"/>
      <c r="IXR1185" s="1582"/>
      <c r="IXS1185" s="1582"/>
      <c r="IXT1185" s="1582"/>
      <c r="IXU1185" s="1582"/>
      <c r="IXV1185" s="1582"/>
      <c r="IXW1185" s="1582"/>
      <c r="IXX1185" s="1582"/>
      <c r="IXY1185" s="1582"/>
      <c r="IXZ1185" s="1582"/>
      <c r="IYA1185" s="1582"/>
      <c r="IYB1185" s="1582"/>
      <c r="IYC1185" s="1582"/>
      <c r="IYD1185" s="1582"/>
      <c r="IYE1185" s="1582"/>
      <c r="IYF1185" s="1582"/>
      <c r="IYG1185" s="1582"/>
      <c r="IYH1185" s="1582"/>
      <c r="IYI1185" s="1582"/>
      <c r="IYJ1185" s="1582"/>
      <c r="IYK1185" s="1582"/>
      <c r="IYL1185" s="1582"/>
      <c r="IYM1185" s="1582"/>
      <c r="IYN1185" s="1582"/>
      <c r="IYO1185" s="1582"/>
      <c r="IYP1185" s="1582"/>
      <c r="IYQ1185" s="1582"/>
      <c r="IYR1185" s="1582"/>
      <c r="IYS1185" s="1582"/>
      <c r="IYT1185" s="1582"/>
      <c r="IYU1185" s="1582"/>
      <c r="IYV1185" s="1582"/>
      <c r="IYW1185" s="1582"/>
      <c r="IYX1185" s="1582"/>
      <c r="IYY1185" s="1582"/>
      <c r="IYZ1185" s="1582"/>
      <c r="IZA1185" s="1582"/>
      <c r="IZB1185" s="1582"/>
      <c r="IZC1185" s="1582"/>
      <c r="IZD1185" s="1582"/>
      <c r="IZE1185" s="1582"/>
      <c r="IZF1185" s="1582"/>
      <c r="IZG1185" s="1582"/>
      <c r="IZH1185" s="1582"/>
      <c r="IZI1185" s="1582"/>
      <c r="IZJ1185" s="1582"/>
      <c r="IZK1185" s="1582"/>
      <c r="IZL1185" s="1582"/>
      <c r="IZM1185" s="1582"/>
      <c r="IZN1185" s="1582"/>
      <c r="IZO1185" s="1582"/>
      <c r="IZP1185" s="1582"/>
      <c r="IZQ1185" s="1582"/>
      <c r="IZR1185" s="1582"/>
      <c r="IZS1185" s="1582"/>
      <c r="IZT1185" s="1582"/>
      <c r="IZU1185" s="1582"/>
      <c r="IZV1185" s="1582"/>
      <c r="IZW1185" s="1582"/>
      <c r="IZX1185" s="1582"/>
      <c r="IZY1185" s="1582"/>
      <c r="IZZ1185" s="1582"/>
      <c r="JAA1185" s="1582"/>
      <c r="JAB1185" s="1582"/>
      <c r="JAC1185" s="1582"/>
      <c r="JAD1185" s="1582"/>
      <c r="JAE1185" s="1582"/>
      <c r="JAF1185" s="1582"/>
      <c r="JAG1185" s="1582"/>
      <c r="JAH1185" s="1582"/>
      <c r="JAI1185" s="1582"/>
      <c r="JAJ1185" s="1582"/>
      <c r="JAK1185" s="1582"/>
      <c r="JAL1185" s="1582"/>
      <c r="JAM1185" s="1582"/>
      <c r="JAN1185" s="1582"/>
      <c r="JAO1185" s="1582"/>
      <c r="JAP1185" s="1582"/>
      <c r="JAQ1185" s="1582"/>
      <c r="JAR1185" s="1582"/>
      <c r="JAS1185" s="1582"/>
      <c r="JAT1185" s="1582"/>
      <c r="JAU1185" s="1582"/>
      <c r="JAV1185" s="1582"/>
      <c r="JAW1185" s="1582"/>
      <c r="JAX1185" s="1582"/>
      <c r="JAY1185" s="1582"/>
      <c r="JAZ1185" s="1582"/>
      <c r="JBA1185" s="1582"/>
      <c r="JBB1185" s="1582"/>
      <c r="JBC1185" s="1582"/>
      <c r="JBD1185" s="1582"/>
      <c r="JBE1185" s="1582"/>
      <c r="JBF1185" s="1582"/>
      <c r="JBG1185" s="1582"/>
      <c r="JBH1185" s="1582"/>
      <c r="JBI1185" s="1582"/>
      <c r="JBJ1185" s="1582"/>
      <c r="JBK1185" s="1582"/>
      <c r="JBL1185" s="1582"/>
      <c r="JBM1185" s="1582"/>
      <c r="JBN1185" s="1582"/>
      <c r="JBO1185" s="1582"/>
      <c r="JBP1185" s="1582"/>
      <c r="JBQ1185" s="1582"/>
      <c r="JBR1185" s="1582"/>
      <c r="JBS1185" s="1582"/>
      <c r="JBT1185" s="1582"/>
      <c r="JBU1185" s="1582"/>
      <c r="JBV1185" s="1582"/>
      <c r="JBW1185" s="1582"/>
      <c r="JBX1185" s="1582"/>
      <c r="JBY1185" s="1582"/>
      <c r="JBZ1185" s="1582"/>
      <c r="JCA1185" s="1582"/>
      <c r="JCB1185" s="1582"/>
      <c r="JCC1185" s="1582"/>
      <c r="JCD1185" s="1582"/>
      <c r="JCE1185" s="1582"/>
      <c r="JCF1185" s="1582"/>
      <c r="JCG1185" s="1582"/>
      <c r="JCH1185" s="1582"/>
      <c r="JCI1185" s="1582"/>
      <c r="JCJ1185" s="1582"/>
      <c r="JCK1185" s="1582"/>
      <c r="JCL1185" s="1582"/>
      <c r="JCM1185" s="1582"/>
      <c r="JCN1185" s="1582"/>
      <c r="JCO1185" s="1582"/>
      <c r="JCP1185" s="1582"/>
      <c r="JCQ1185" s="1582"/>
      <c r="JCR1185" s="1582"/>
      <c r="JCS1185" s="1582"/>
      <c r="JCT1185" s="1582"/>
      <c r="JCU1185" s="1582"/>
      <c r="JCV1185" s="1582"/>
      <c r="JCW1185" s="1582"/>
      <c r="JCX1185" s="1582"/>
      <c r="JCY1185" s="1582"/>
      <c r="JCZ1185" s="1582"/>
      <c r="JDA1185" s="1582"/>
      <c r="JDB1185" s="1582"/>
      <c r="JDC1185" s="1582"/>
      <c r="JDD1185" s="1582"/>
      <c r="JDE1185" s="1582"/>
      <c r="JDF1185" s="1582"/>
      <c r="JDG1185" s="1582"/>
      <c r="JDH1185" s="1582"/>
      <c r="JDI1185" s="1582"/>
      <c r="JDJ1185" s="1582"/>
      <c r="JDK1185" s="1582"/>
      <c r="JDL1185" s="1582"/>
      <c r="JDM1185" s="1582"/>
      <c r="JDN1185" s="1582"/>
      <c r="JDO1185" s="1582"/>
      <c r="JDP1185" s="1582"/>
      <c r="JDQ1185" s="1582"/>
      <c r="JDR1185" s="1582"/>
      <c r="JDS1185" s="1582"/>
      <c r="JDT1185" s="1582"/>
      <c r="JDU1185" s="1582"/>
      <c r="JDV1185" s="1582"/>
      <c r="JDW1185" s="1582"/>
      <c r="JDX1185" s="1582"/>
      <c r="JDY1185" s="1582"/>
      <c r="JDZ1185" s="1582"/>
      <c r="JEA1185" s="1582"/>
      <c r="JEB1185" s="1582"/>
      <c r="JEC1185" s="1582"/>
      <c r="JED1185" s="1582"/>
      <c r="JEE1185" s="1582"/>
      <c r="JEF1185" s="1582"/>
      <c r="JEG1185" s="1582"/>
      <c r="JEH1185" s="1582"/>
      <c r="JEI1185" s="1582"/>
      <c r="JEJ1185" s="1582"/>
      <c r="JEK1185" s="1582"/>
      <c r="JEL1185" s="1582"/>
      <c r="JEM1185" s="1582"/>
      <c r="JEN1185" s="1582"/>
      <c r="JEO1185" s="1582"/>
      <c r="JEP1185" s="1582"/>
      <c r="JEQ1185" s="1582"/>
      <c r="JER1185" s="1582"/>
      <c r="JES1185" s="1582"/>
      <c r="JET1185" s="1582"/>
      <c r="JEU1185" s="1582"/>
      <c r="JEV1185" s="1582"/>
      <c r="JEW1185" s="1582"/>
      <c r="JEX1185" s="1582"/>
      <c r="JEY1185" s="1582"/>
      <c r="JEZ1185" s="1582"/>
      <c r="JFA1185" s="1582"/>
      <c r="JFB1185" s="1582"/>
      <c r="JFC1185" s="1582"/>
      <c r="JFD1185" s="1582"/>
      <c r="JFE1185" s="1582"/>
      <c r="JFF1185" s="1582"/>
      <c r="JFG1185" s="1582"/>
      <c r="JFH1185" s="1582"/>
      <c r="JFI1185" s="1582"/>
      <c r="JFJ1185" s="1582"/>
      <c r="JFK1185" s="1582"/>
      <c r="JFL1185" s="1582"/>
      <c r="JFM1185" s="1582"/>
      <c r="JFN1185" s="1582"/>
      <c r="JFO1185" s="1582"/>
      <c r="JFP1185" s="1582"/>
      <c r="JFQ1185" s="1582"/>
      <c r="JFR1185" s="1582"/>
      <c r="JFS1185" s="1582"/>
      <c r="JFT1185" s="1582"/>
      <c r="JFU1185" s="1582"/>
      <c r="JFV1185" s="1582"/>
      <c r="JFW1185" s="1582"/>
      <c r="JFX1185" s="1582"/>
      <c r="JFY1185" s="1582"/>
      <c r="JFZ1185" s="1582"/>
      <c r="JGA1185" s="1582"/>
      <c r="JGB1185" s="1582"/>
      <c r="JGC1185" s="1582"/>
      <c r="JGD1185" s="1582"/>
      <c r="JGE1185" s="1582"/>
      <c r="JGF1185" s="1582"/>
      <c r="JGG1185" s="1582"/>
      <c r="JGH1185" s="1582"/>
      <c r="JGI1185" s="1582"/>
      <c r="JGJ1185" s="1582"/>
      <c r="JGK1185" s="1582"/>
      <c r="JGL1185" s="1582"/>
      <c r="JGM1185" s="1582"/>
      <c r="JGN1185" s="1582"/>
      <c r="JGO1185" s="1582"/>
      <c r="JGP1185" s="1582"/>
      <c r="JGQ1185" s="1582"/>
      <c r="JGR1185" s="1582"/>
      <c r="JGS1185" s="1582"/>
      <c r="JGT1185" s="1582"/>
      <c r="JGU1185" s="1582"/>
      <c r="JGV1185" s="1582"/>
      <c r="JGW1185" s="1582"/>
      <c r="JGX1185" s="1582"/>
      <c r="JGY1185" s="1582"/>
      <c r="JGZ1185" s="1582"/>
      <c r="JHA1185" s="1582"/>
      <c r="JHB1185" s="1582"/>
      <c r="JHC1185" s="1582"/>
      <c r="JHD1185" s="1582"/>
      <c r="JHE1185" s="1582"/>
      <c r="JHF1185" s="1582"/>
      <c r="JHG1185" s="1582"/>
      <c r="JHH1185" s="1582"/>
      <c r="JHI1185" s="1582"/>
      <c r="JHJ1185" s="1582"/>
      <c r="JHK1185" s="1582"/>
      <c r="JHL1185" s="1582"/>
      <c r="JHM1185" s="1582"/>
      <c r="JHN1185" s="1582"/>
      <c r="JHO1185" s="1582"/>
      <c r="JHP1185" s="1582"/>
      <c r="JHQ1185" s="1582"/>
      <c r="JHR1185" s="1582"/>
      <c r="JHS1185" s="1582"/>
      <c r="JHT1185" s="1582"/>
      <c r="JHU1185" s="1582"/>
      <c r="JHV1185" s="1582"/>
      <c r="JHW1185" s="1582"/>
      <c r="JHX1185" s="1582"/>
      <c r="JHY1185" s="1582"/>
      <c r="JHZ1185" s="1582"/>
      <c r="JIA1185" s="1582"/>
      <c r="JIB1185" s="1582"/>
      <c r="JIC1185" s="1582"/>
      <c r="JID1185" s="1582"/>
      <c r="JIE1185" s="1582"/>
      <c r="JIF1185" s="1582"/>
      <c r="JIG1185" s="1582"/>
      <c r="JIH1185" s="1582"/>
      <c r="JII1185" s="1582"/>
      <c r="JIJ1185" s="1582"/>
      <c r="JIK1185" s="1582"/>
      <c r="JIL1185" s="1582"/>
      <c r="JIM1185" s="1582"/>
      <c r="JIN1185" s="1582"/>
      <c r="JIO1185" s="1582"/>
      <c r="JIP1185" s="1582"/>
      <c r="JIQ1185" s="1582"/>
      <c r="JIR1185" s="1582"/>
      <c r="JIS1185" s="1582"/>
      <c r="JIT1185" s="1582"/>
      <c r="JIU1185" s="1582"/>
      <c r="JIV1185" s="1582"/>
      <c r="JIW1185" s="1582"/>
      <c r="JIX1185" s="1582"/>
      <c r="JIY1185" s="1582"/>
      <c r="JIZ1185" s="1582"/>
      <c r="JJA1185" s="1582"/>
      <c r="JJB1185" s="1582"/>
      <c r="JJC1185" s="1582"/>
      <c r="JJD1185" s="1582"/>
      <c r="JJE1185" s="1582"/>
      <c r="JJF1185" s="1582"/>
      <c r="JJG1185" s="1582"/>
      <c r="JJH1185" s="1582"/>
      <c r="JJI1185" s="1582"/>
      <c r="JJJ1185" s="1582"/>
      <c r="JJK1185" s="1582"/>
      <c r="JJL1185" s="1582"/>
      <c r="JJM1185" s="1582"/>
      <c r="JJN1185" s="1582"/>
      <c r="JJO1185" s="1582"/>
      <c r="JJP1185" s="1582"/>
      <c r="JJQ1185" s="1582"/>
      <c r="JJR1185" s="1582"/>
      <c r="JJS1185" s="1582"/>
      <c r="JJT1185" s="1582"/>
      <c r="JJU1185" s="1582"/>
      <c r="JJV1185" s="1582"/>
      <c r="JJW1185" s="1582"/>
      <c r="JJX1185" s="1582"/>
      <c r="JJY1185" s="1582"/>
      <c r="JJZ1185" s="1582"/>
      <c r="JKA1185" s="1582"/>
      <c r="JKB1185" s="1582"/>
      <c r="JKC1185" s="1582"/>
      <c r="JKD1185" s="1582"/>
      <c r="JKE1185" s="1582"/>
      <c r="JKF1185" s="1582"/>
      <c r="JKG1185" s="1582"/>
      <c r="JKH1185" s="1582"/>
      <c r="JKI1185" s="1582"/>
      <c r="JKJ1185" s="1582"/>
      <c r="JKK1185" s="1582"/>
      <c r="JKL1185" s="1582"/>
      <c r="JKM1185" s="1582"/>
      <c r="JKN1185" s="1582"/>
      <c r="JKO1185" s="1582"/>
      <c r="JKP1185" s="1582"/>
      <c r="JKQ1185" s="1582"/>
      <c r="JKR1185" s="1582"/>
      <c r="JKS1185" s="1582"/>
      <c r="JKT1185" s="1582"/>
      <c r="JKU1185" s="1582"/>
      <c r="JKV1185" s="1582"/>
      <c r="JKW1185" s="1582"/>
      <c r="JKX1185" s="1582"/>
      <c r="JKY1185" s="1582"/>
      <c r="JKZ1185" s="1582"/>
      <c r="JLA1185" s="1582"/>
      <c r="JLB1185" s="1582"/>
      <c r="JLC1185" s="1582"/>
      <c r="JLD1185" s="1582"/>
      <c r="JLE1185" s="1582"/>
      <c r="JLF1185" s="1582"/>
      <c r="JLG1185" s="1582"/>
      <c r="JLH1185" s="1582"/>
      <c r="JLI1185" s="1582"/>
      <c r="JLJ1185" s="1582"/>
      <c r="JLK1185" s="1582"/>
      <c r="JLL1185" s="1582"/>
      <c r="JLM1185" s="1582"/>
      <c r="JLN1185" s="1582"/>
      <c r="JLO1185" s="1582"/>
      <c r="JLP1185" s="1582"/>
      <c r="JLQ1185" s="1582"/>
      <c r="JLR1185" s="1582"/>
      <c r="JLS1185" s="1582"/>
      <c r="JLT1185" s="1582"/>
      <c r="JLU1185" s="1582"/>
      <c r="JLV1185" s="1582"/>
      <c r="JLW1185" s="1582"/>
      <c r="JLX1185" s="1582"/>
      <c r="JLY1185" s="1582"/>
      <c r="JLZ1185" s="1582"/>
      <c r="JMA1185" s="1582"/>
      <c r="JMB1185" s="1582"/>
      <c r="JMC1185" s="1582"/>
      <c r="JMD1185" s="1582"/>
      <c r="JME1185" s="1582"/>
      <c r="JMF1185" s="1582"/>
      <c r="JMG1185" s="1582"/>
      <c r="JMH1185" s="1582"/>
      <c r="JMI1185" s="1582"/>
      <c r="JMJ1185" s="1582"/>
      <c r="JMK1185" s="1582"/>
      <c r="JML1185" s="1582"/>
      <c r="JMM1185" s="1582"/>
      <c r="JMN1185" s="1582"/>
      <c r="JMO1185" s="1582"/>
      <c r="JMP1185" s="1582"/>
      <c r="JMQ1185" s="1582"/>
      <c r="JMR1185" s="1582"/>
      <c r="JMS1185" s="1582"/>
      <c r="JMT1185" s="1582"/>
      <c r="JMU1185" s="1582"/>
      <c r="JMV1185" s="1582"/>
      <c r="JMW1185" s="1582"/>
      <c r="JMX1185" s="1582"/>
      <c r="JMY1185" s="1582"/>
      <c r="JMZ1185" s="1582"/>
      <c r="JNA1185" s="1582"/>
      <c r="JNB1185" s="1582"/>
      <c r="JNC1185" s="1582"/>
      <c r="JND1185" s="1582"/>
      <c r="JNE1185" s="1582"/>
      <c r="JNF1185" s="1582"/>
      <c r="JNG1185" s="1582"/>
      <c r="JNH1185" s="1582"/>
      <c r="JNI1185" s="1582"/>
      <c r="JNJ1185" s="1582"/>
      <c r="JNK1185" s="1582"/>
      <c r="JNL1185" s="1582"/>
      <c r="JNM1185" s="1582"/>
      <c r="JNN1185" s="1582"/>
      <c r="JNO1185" s="1582"/>
      <c r="JNP1185" s="1582"/>
      <c r="JNQ1185" s="1582"/>
      <c r="JNR1185" s="1582"/>
      <c r="JNS1185" s="1582"/>
      <c r="JNT1185" s="1582"/>
      <c r="JNU1185" s="1582"/>
      <c r="JNV1185" s="1582"/>
      <c r="JNW1185" s="1582"/>
      <c r="JNX1185" s="1582"/>
      <c r="JNY1185" s="1582"/>
      <c r="JNZ1185" s="1582"/>
      <c r="JOA1185" s="1582"/>
      <c r="JOB1185" s="1582"/>
      <c r="JOC1185" s="1582"/>
      <c r="JOD1185" s="1582"/>
      <c r="JOE1185" s="1582"/>
      <c r="JOF1185" s="1582"/>
      <c r="JOG1185" s="1582"/>
      <c r="JOH1185" s="1582"/>
      <c r="JOI1185" s="1582"/>
      <c r="JOJ1185" s="1582"/>
      <c r="JOK1185" s="1582"/>
      <c r="JOL1185" s="1582"/>
      <c r="JOM1185" s="1582"/>
      <c r="JON1185" s="1582"/>
      <c r="JOO1185" s="1582"/>
      <c r="JOP1185" s="1582"/>
      <c r="JOQ1185" s="1582"/>
      <c r="JOR1185" s="1582"/>
      <c r="JOS1185" s="1582"/>
      <c r="JOT1185" s="1582"/>
      <c r="JOU1185" s="1582"/>
      <c r="JOV1185" s="1582"/>
      <c r="JOW1185" s="1582"/>
      <c r="JOX1185" s="1582"/>
      <c r="JOY1185" s="1582"/>
      <c r="JOZ1185" s="1582"/>
      <c r="JPA1185" s="1582"/>
      <c r="JPB1185" s="1582"/>
      <c r="JPC1185" s="1582"/>
      <c r="JPD1185" s="1582"/>
      <c r="JPE1185" s="1582"/>
      <c r="JPF1185" s="1582"/>
      <c r="JPG1185" s="1582"/>
      <c r="JPH1185" s="1582"/>
      <c r="JPI1185" s="1582"/>
      <c r="JPJ1185" s="1582"/>
      <c r="JPK1185" s="1582"/>
      <c r="JPL1185" s="1582"/>
      <c r="JPM1185" s="1582"/>
      <c r="JPN1185" s="1582"/>
      <c r="JPO1185" s="1582"/>
      <c r="JPP1185" s="1582"/>
      <c r="JPQ1185" s="1582"/>
      <c r="JPR1185" s="1582"/>
      <c r="JPS1185" s="1582"/>
      <c r="JPT1185" s="1582"/>
      <c r="JPU1185" s="1582"/>
      <c r="JPV1185" s="1582"/>
      <c r="JPW1185" s="1582"/>
      <c r="JPX1185" s="1582"/>
      <c r="JPY1185" s="1582"/>
      <c r="JPZ1185" s="1582"/>
      <c r="JQA1185" s="1582"/>
      <c r="JQB1185" s="1582"/>
      <c r="JQC1185" s="1582"/>
      <c r="JQD1185" s="1582"/>
      <c r="JQE1185" s="1582"/>
      <c r="JQF1185" s="1582"/>
      <c r="JQG1185" s="1582"/>
      <c r="JQH1185" s="1582"/>
      <c r="JQI1185" s="1582"/>
      <c r="JQJ1185" s="1582"/>
      <c r="JQK1185" s="1582"/>
      <c r="JQL1185" s="1582"/>
      <c r="JQM1185" s="1582"/>
      <c r="JQN1185" s="1582"/>
      <c r="JQO1185" s="1582"/>
      <c r="JQP1185" s="1582"/>
      <c r="JQQ1185" s="1582"/>
      <c r="JQR1185" s="1582"/>
      <c r="JQS1185" s="1582"/>
      <c r="JQT1185" s="1582"/>
      <c r="JQU1185" s="1582"/>
      <c r="JQV1185" s="1582"/>
      <c r="JQW1185" s="1582"/>
      <c r="JQX1185" s="1582"/>
      <c r="JQY1185" s="1582"/>
      <c r="JQZ1185" s="1582"/>
      <c r="JRA1185" s="1582"/>
      <c r="JRB1185" s="1582"/>
      <c r="JRC1185" s="1582"/>
      <c r="JRD1185" s="1582"/>
      <c r="JRE1185" s="1582"/>
      <c r="JRF1185" s="1582"/>
      <c r="JRG1185" s="1582"/>
      <c r="JRH1185" s="1582"/>
      <c r="JRI1185" s="1582"/>
      <c r="JRJ1185" s="1582"/>
      <c r="JRK1185" s="1582"/>
      <c r="JRL1185" s="1582"/>
      <c r="JRM1185" s="1582"/>
      <c r="JRN1185" s="1582"/>
      <c r="JRO1185" s="1582"/>
      <c r="JRP1185" s="1582"/>
      <c r="JRQ1185" s="1582"/>
      <c r="JRR1185" s="1582"/>
      <c r="JRS1185" s="1582"/>
      <c r="JRT1185" s="1582"/>
      <c r="JRU1185" s="1582"/>
      <c r="JRV1185" s="1582"/>
      <c r="JRW1185" s="1582"/>
      <c r="JRX1185" s="1582"/>
      <c r="JRY1185" s="1582"/>
      <c r="JRZ1185" s="1582"/>
      <c r="JSA1185" s="1582"/>
      <c r="JSB1185" s="1582"/>
      <c r="JSC1185" s="1582"/>
      <c r="JSD1185" s="1582"/>
      <c r="JSE1185" s="1582"/>
      <c r="JSF1185" s="1582"/>
      <c r="JSG1185" s="1582"/>
      <c r="JSH1185" s="1582"/>
      <c r="JSI1185" s="1582"/>
      <c r="JSJ1185" s="1582"/>
      <c r="JSK1185" s="1582"/>
      <c r="JSL1185" s="1582"/>
      <c r="JSM1185" s="1582"/>
      <c r="JSN1185" s="1582"/>
      <c r="JSO1185" s="1582"/>
      <c r="JSP1185" s="1582"/>
      <c r="JSQ1185" s="1582"/>
      <c r="JSR1185" s="1582"/>
      <c r="JSS1185" s="1582"/>
      <c r="JST1185" s="1582"/>
      <c r="JSU1185" s="1582"/>
      <c r="JSV1185" s="1582"/>
      <c r="JSW1185" s="1582"/>
      <c r="JSX1185" s="1582"/>
      <c r="JSY1185" s="1582"/>
      <c r="JSZ1185" s="1582"/>
      <c r="JTA1185" s="1582"/>
      <c r="JTB1185" s="1582"/>
      <c r="JTC1185" s="1582"/>
      <c r="JTD1185" s="1582"/>
      <c r="JTE1185" s="1582"/>
      <c r="JTF1185" s="1582"/>
      <c r="JTG1185" s="1582"/>
      <c r="JTH1185" s="1582"/>
      <c r="JTI1185" s="1582"/>
      <c r="JTJ1185" s="1582"/>
      <c r="JTK1185" s="1582"/>
      <c r="JTL1185" s="1582"/>
      <c r="JTM1185" s="1582"/>
      <c r="JTN1185" s="1582"/>
      <c r="JTO1185" s="1582"/>
      <c r="JTP1185" s="1582"/>
      <c r="JTQ1185" s="1582"/>
      <c r="JTR1185" s="1582"/>
      <c r="JTS1185" s="1582"/>
      <c r="JTT1185" s="1582"/>
      <c r="JTU1185" s="1582"/>
      <c r="JTV1185" s="1582"/>
      <c r="JTW1185" s="1582"/>
      <c r="JTX1185" s="1582"/>
      <c r="JTY1185" s="1582"/>
      <c r="JTZ1185" s="1582"/>
      <c r="JUA1185" s="1582"/>
      <c r="JUB1185" s="1582"/>
      <c r="JUC1185" s="1582"/>
      <c r="JUD1185" s="1582"/>
      <c r="JUE1185" s="1582"/>
      <c r="JUF1185" s="1582"/>
      <c r="JUG1185" s="1582"/>
      <c r="JUH1185" s="1582"/>
      <c r="JUI1185" s="1582"/>
      <c r="JUJ1185" s="1582"/>
      <c r="JUK1185" s="1582"/>
      <c r="JUL1185" s="1582"/>
      <c r="JUM1185" s="1582"/>
      <c r="JUN1185" s="1582"/>
      <c r="JUO1185" s="1582"/>
      <c r="JUP1185" s="1582"/>
      <c r="JUQ1185" s="1582"/>
      <c r="JUR1185" s="1582"/>
      <c r="JUS1185" s="1582"/>
      <c r="JUT1185" s="1582"/>
      <c r="JUU1185" s="1582"/>
      <c r="JUV1185" s="1582"/>
      <c r="JUW1185" s="1582"/>
      <c r="JUX1185" s="1582"/>
      <c r="JUY1185" s="1582"/>
      <c r="JUZ1185" s="1582"/>
      <c r="JVA1185" s="1582"/>
      <c r="JVB1185" s="1582"/>
      <c r="JVC1185" s="1582"/>
      <c r="JVD1185" s="1582"/>
      <c r="JVE1185" s="1582"/>
      <c r="JVF1185" s="1582"/>
      <c r="JVG1185" s="1582"/>
      <c r="JVH1185" s="1582"/>
      <c r="JVI1185" s="1582"/>
      <c r="JVJ1185" s="1582"/>
      <c r="JVK1185" s="1582"/>
      <c r="JVL1185" s="1582"/>
      <c r="JVM1185" s="1582"/>
      <c r="JVN1185" s="1582"/>
      <c r="JVO1185" s="1582"/>
      <c r="JVP1185" s="1582"/>
      <c r="JVQ1185" s="1582"/>
      <c r="JVR1185" s="1582"/>
      <c r="JVS1185" s="1582"/>
      <c r="JVT1185" s="1582"/>
      <c r="JVU1185" s="1582"/>
      <c r="JVV1185" s="1582"/>
      <c r="JVW1185" s="1582"/>
      <c r="JVX1185" s="1582"/>
      <c r="JVY1185" s="1582"/>
      <c r="JVZ1185" s="1582"/>
      <c r="JWA1185" s="1582"/>
      <c r="JWB1185" s="1582"/>
      <c r="JWC1185" s="1582"/>
      <c r="JWD1185" s="1582"/>
      <c r="JWE1185" s="1582"/>
      <c r="JWF1185" s="1582"/>
      <c r="JWG1185" s="1582"/>
      <c r="JWH1185" s="1582"/>
      <c r="JWI1185" s="1582"/>
      <c r="JWJ1185" s="1582"/>
      <c r="JWK1185" s="1582"/>
      <c r="JWL1185" s="1582"/>
      <c r="JWM1185" s="1582"/>
      <c r="JWN1185" s="1582"/>
      <c r="JWO1185" s="1582"/>
      <c r="JWP1185" s="1582"/>
      <c r="JWQ1185" s="1582"/>
      <c r="JWR1185" s="1582"/>
      <c r="JWS1185" s="1582"/>
      <c r="JWT1185" s="1582"/>
      <c r="JWU1185" s="1582"/>
      <c r="JWV1185" s="1582"/>
      <c r="JWW1185" s="1582"/>
      <c r="JWX1185" s="1582"/>
      <c r="JWY1185" s="1582"/>
      <c r="JWZ1185" s="1582"/>
      <c r="JXA1185" s="1582"/>
      <c r="JXB1185" s="1582"/>
      <c r="JXC1185" s="1582"/>
      <c r="JXD1185" s="1582"/>
      <c r="JXE1185" s="1582"/>
      <c r="JXF1185" s="1582"/>
      <c r="JXG1185" s="1582"/>
      <c r="JXH1185" s="1582"/>
      <c r="JXI1185" s="1582"/>
      <c r="JXJ1185" s="1582"/>
      <c r="JXK1185" s="1582"/>
      <c r="JXL1185" s="1582"/>
      <c r="JXM1185" s="1582"/>
      <c r="JXN1185" s="1582"/>
      <c r="JXO1185" s="1582"/>
      <c r="JXP1185" s="1582"/>
      <c r="JXQ1185" s="1582"/>
      <c r="JXR1185" s="1582"/>
      <c r="JXS1185" s="1582"/>
      <c r="JXT1185" s="1582"/>
      <c r="JXU1185" s="1582"/>
      <c r="JXV1185" s="1582"/>
      <c r="JXW1185" s="1582"/>
      <c r="JXX1185" s="1582"/>
      <c r="JXY1185" s="1582"/>
      <c r="JXZ1185" s="1582"/>
      <c r="JYA1185" s="1582"/>
      <c r="JYB1185" s="1582"/>
      <c r="JYC1185" s="1582"/>
      <c r="JYD1185" s="1582"/>
      <c r="JYE1185" s="1582"/>
      <c r="JYF1185" s="1582"/>
      <c r="JYG1185" s="1582"/>
      <c r="JYH1185" s="1582"/>
      <c r="JYI1185" s="1582"/>
      <c r="JYJ1185" s="1582"/>
      <c r="JYK1185" s="1582"/>
      <c r="JYL1185" s="1582"/>
      <c r="JYM1185" s="1582"/>
      <c r="JYN1185" s="1582"/>
      <c r="JYO1185" s="1582"/>
      <c r="JYP1185" s="1582"/>
      <c r="JYQ1185" s="1582"/>
      <c r="JYR1185" s="1582"/>
      <c r="JYS1185" s="1582"/>
      <c r="JYT1185" s="1582"/>
      <c r="JYU1185" s="1582"/>
      <c r="JYV1185" s="1582"/>
      <c r="JYW1185" s="1582"/>
      <c r="JYX1185" s="1582"/>
      <c r="JYY1185" s="1582"/>
      <c r="JYZ1185" s="1582"/>
      <c r="JZA1185" s="1582"/>
      <c r="JZB1185" s="1582"/>
      <c r="JZC1185" s="1582"/>
      <c r="JZD1185" s="1582"/>
      <c r="JZE1185" s="1582"/>
      <c r="JZF1185" s="1582"/>
      <c r="JZG1185" s="1582"/>
      <c r="JZH1185" s="1582"/>
      <c r="JZI1185" s="1582"/>
      <c r="JZJ1185" s="1582"/>
      <c r="JZK1185" s="1582"/>
      <c r="JZL1185" s="1582"/>
      <c r="JZM1185" s="1582"/>
      <c r="JZN1185" s="1582"/>
      <c r="JZO1185" s="1582"/>
      <c r="JZP1185" s="1582"/>
      <c r="JZQ1185" s="1582"/>
      <c r="JZR1185" s="1582"/>
      <c r="JZS1185" s="1582"/>
      <c r="JZT1185" s="1582"/>
      <c r="JZU1185" s="1582"/>
      <c r="JZV1185" s="1582"/>
      <c r="JZW1185" s="1582"/>
      <c r="JZX1185" s="1582"/>
      <c r="JZY1185" s="1582"/>
      <c r="JZZ1185" s="1582"/>
      <c r="KAA1185" s="1582"/>
      <c r="KAB1185" s="1582"/>
      <c r="KAC1185" s="1582"/>
      <c r="KAD1185" s="1582"/>
      <c r="KAE1185" s="1582"/>
      <c r="KAF1185" s="1582"/>
      <c r="KAG1185" s="1582"/>
      <c r="KAH1185" s="1582"/>
      <c r="KAI1185" s="1582"/>
      <c r="KAJ1185" s="1582"/>
      <c r="KAK1185" s="1582"/>
      <c r="KAL1185" s="1582"/>
      <c r="KAM1185" s="1582"/>
      <c r="KAN1185" s="1582"/>
      <c r="KAO1185" s="1582"/>
      <c r="KAP1185" s="1582"/>
      <c r="KAQ1185" s="1582"/>
      <c r="KAR1185" s="1582"/>
      <c r="KAS1185" s="1582"/>
      <c r="KAT1185" s="1582"/>
      <c r="KAU1185" s="1582"/>
      <c r="KAV1185" s="1582"/>
      <c r="KAW1185" s="1582"/>
      <c r="KAX1185" s="1582"/>
      <c r="KAY1185" s="1582"/>
      <c r="KAZ1185" s="1582"/>
      <c r="KBA1185" s="1582"/>
      <c r="KBB1185" s="1582"/>
      <c r="KBC1185" s="1582"/>
      <c r="KBD1185" s="1582"/>
      <c r="KBE1185" s="1582"/>
      <c r="KBF1185" s="1582"/>
      <c r="KBG1185" s="1582"/>
      <c r="KBH1185" s="1582"/>
      <c r="KBI1185" s="1582"/>
      <c r="KBJ1185" s="1582"/>
      <c r="KBK1185" s="1582"/>
      <c r="KBL1185" s="1582"/>
      <c r="KBM1185" s="1582"/>
      <c r="KBN1185" s="1582"/>
      <c r="KBO1185" s="1582"/>
      <c r="KBP1185" s="1582"/>
      <c r="KBQ1185" s="1582"/>
      <c r="KBR1185" s="1582"/>
      <c r="KBS1185" s="1582"/>
      <c r="KBT1185" s="1582"/>
      <c r="KBU1185" s="1582"/>
      <c r="KBV1185" s="1582"/>
      <c r="KBW1185" s="1582"/>
      <c r="KBX1185" s="1582"/>
      <c r="KBY1185" s="1582"/>
      <c r="KBZ1185" s="1582"/>
      <c r="KCA1185" s="1582"/>
      <c r="KCB1185" s="1582"/>
      <c r="KCC1185" s="1582"/>
      <c r="KCD1185" s="1582"/>
      <c r="KCE1185" s="1582"/>
      <c r="KCF1185" s="1582"/>
      <c r="KCG1185" s="1582"/>
      <c r="KCH1185" s="1582"/>
      <c r="KCI1185" s="1582"/>
      <c r="KCJ1185" s="1582"/>
      <c r="KCK1185" s="1582"/>
      <c r="KCL1185" s="1582"/>
      <c r="KCM1185" s="1582"/>
      <c r="KCN1185" s="1582"/>
      <c r="KCO1185" s="1582"/>
      <c r="KCP1185" s="1582"/>
      <c r="KCQ1185" s="1582"/>
      <c r="KCR1185" s="1582"/>
      <c r="KCS1185" s="1582"/>
      <c r="KCT1185" s="1582"/>
      <c r="KCU1185" s="1582"/>
      <c r="KCV1185" s="1582"/>
      <c r="KCW1185" s="1582"/>
      <c r="KCX1185" s="1582"/>
      <c r="KCY1185" s="1582"/>
      <c r="KCZ1185" s="1582"/>
      <c r="KDA1185" s="1582"/>
      <c r="KDB1185" s="1582"/>
      <c r="KDC1185" s="1582"/>
      <c r="KDD1185" s="1582"/>
      <c r="KDE1185" s="1582"/>
      <c r="KDF1185" s="1582"/>
      <c r="KDG1185" s="1582"/>
      <c r="KDH1185" s="1582"/>
      <c r="KDI1185" s="1582"/>
      <c r="KDJ1185" s="1582"/>
      <c r="KDK1185" s="1582"/>
      <c r="KDL1185" s="1582"/>
      <c r="KDM1185" s="1582"/>
      <c r="KDN1185" s="1582"/>
      <c r="KDO1185" s="1582"/>
      <c r="KDP1185" s="1582"/>
      <c r="KDQ1185" s="1582"/>
      <c r="KDR1185" s="1582"/>
      <c r="KDS1185" s="1582"/>
      <c r="KDT1185" s="1582"/>
      <c r="KDU1185" s="1582"/>
      <c r="KDV1185" s="1582"/>
      <c r="KDW1185" s="1582"/>
      <c r="KDX1185" s="1582"/>
      <c r="KDY1185" s="1582"/>
      <c r="KDZ1185" s="1582"/>
      <c r="KEA1185" s="1582"/>
      <c r="KEB1185" s="1582"/>
      <c r="KEC1185" s="1582"/>
      <c r="KED1185" s="1582"/>
      <c r="KEE1185" s="1582"/>
      <c r="KEF1185" s="1582"/>
      <c r="KEG1185" s="1582"/>
      <c r="KEH1185" s="1582"/>
      <c r="KEI1185" s="1582"/>
      <c r="KEJ1185" s="1582"/>
      <c r="KEK1185" s="1582"/>
      <c r="KEL1185" s="1582"/>
      <c r="KEM1185" s="1582"/>
      <c r="KEN1185" s="1582"/>
      <c r="KEO1185" s="1582"/>
      <c r="KEP1185" s="1582"/>
      <c r="KEQ1185" s="1582"/>
      <c r="KER1185" s="1582"/>
      <c r="KES1185" s="1582"/>
      <c r="KET1185" s="1582"/>
      <c r="KEU1185" s="1582"/>
      <c r="KEV1185" s="1582"/>
      <c r="KEW1185" s="1582"/>
      <c r="KEX1185" s="1582"/>
      <c r="KEY1185" s="1582"/>
      <c r="KEZ1185" s="1582"/>
      <c r="KFA1185" s="1582"/>
      <c r="KFB1185" s="1582"/>
      <c r="KFC1185" s="1582"/>
      <c r="KFD1185" s="1582"/>
      <c r="KFE1185" s="1582"/>
      <c r="KFF1185" s="1582"/>
      <c r="KFG1185" s="1582"/>
      <c r="KFH1185" s="1582"/>
      <c r="KFI1185" s="1582"/>
      <c r="KFJ1185" s="1582"/>
      <c r="KFK1185" s="1582"/>
      <c r="KFL1185" s="1582"/>
      <c r="KFM1185" s="1582"/>
      <c r="KFN1185" s="1582"/>
      <c r="KFO1185" s="1582"/>
      <c r="KFP1185" s="1582"/>
      <c r="KFQ1185" s="1582"/>
      <c r="KFR1185" s="1582"/>
      <c r="KFS1185" s="1582"/>
      <c r="KFT1185" s="1582"/>
      <c r="KFU1185" s="1582"/>
      <c r="KFV1185" s="1582"/>
      <c r="KFW1185" s="1582"/>
      <c r="KFX1185" s="1582"/>
      <c r="KFY1185" s="1582"/>
      <c r="KFZ1185" s="1582"/>
      <c r="KGA1185" s="1582"/>
      <c r="KGB1185" s="1582"/>
      <c r="KGC1185" s="1582"/>
      <c r="KGD1185" s="1582"/>
      <c r="KGE1185" s="1582"/>
      <c r="KGF1185" s="1582"/>
      <c r="KGG1185" s="1582"/>
      <c r="KGH1185" s="1582"/>
      <c r="KGI1185" s="1582"/>
      <c r="KGJ1185" s="1582"/>
      <c r="KGK1185" s="1582"/>
      <c r="KGL1185" s="1582"/>
      <c r="KGM1185" s="1582"/>
      <c r="KGN1185" s="1582"/>
      <c r="KGO1185" s="1582"/>
      <c r="KGP1185" s="1582"/>
      <c r="KGQ1185" s="1582"/>
      <c r="KGR1185" s="1582"/>
      <c r="KGS1185" s="1582"/>
      <c r="KGT1185" s="1582"/>
      <c r="KGU1185" s="1582"/>
      <c r="KGV1185" s="1582"/>
      <c r="KGW1185" s="1582"/>
      <c r="KGX1185" s="1582"/>
      <c r="KGY1185" s="1582"/>
      <c r="KGZ1185" s="1582"/>
      <c r="KHA1185" s="1582"/>
      <c r="KHB1185" s="1582"/>
      <c r="KHC1185" s="1582"/>
      <c r="KHD1185" s="1582"/>
      <c r="KHE1185" s="1582"/>
      <c r="KHF1185" s="1582"/>
      <c r="KHG1185" s="1582"/>
      <c r="KHH1185" s="1582"/>
      <c r="KHI1185" s="1582"/>
      <c r="KHJ1185" s="1582"/>
      <c r="KHK1185" s="1582"/>
      <c r="KHL1185" s="1582"/>
      <c r="KHM1185" s="1582"/>
      <c r="KHN1185" s="1582"/>
      <c r="KHO1185" s="1582"/>
      <c r="KHP1185" s="1582"/>
      <c r="KHQ1185" s="1582"/>
      <c r="KHR1185" s="1582"/>
      <c r="KHS1185" s="1582"/>
      <c r="KHT1185" s="1582"/>
      <c r="KHU1185" s="1582"/>
      <c r="KHV1185" s="1582"/>
      <c r="KHW1185" s="1582"/>
      <c r="KHX1185" s="1582"/>
      <c r="KHY1185" s="1582"/>
      <c r="KHZ1185" s="1582"/>
      <c r="KIA1185" s="1582"/>
      <c r="KIB1185" s="1582"/>
      <c r="KIC1185" s="1582"/>
      <c r="KID1185" s="1582"/>
      <c r="KIE1185" s="1582"/>
      <c r="KIF1185" s="1582"/>
      <c r="KIG1185" s="1582"/>
      <c r="KIH1185" s="1582"/>
      <c r="KII1185" s="1582"/>
      <c r="KIJ1185" s="1582"/>
      <c r="KIK1185" s="1582"/>
      <c r="KIL1185" s="1582"/>
      <c r="KIM1185" s="1582"/>
      <c r="KIN1185" s="1582"/>
      <c r="KIO1185" s="1582"/>
      <c r="KIP1185" s="1582"/>
      <c r="KIQ1185" s="1582"/>
      <c r="KIR1185" s="1582"/>
      <c r="KIS1185" s="1582"/>
      <c r="KIT1185" s="1582"/>
      <c r="KIU1185" s="1582"/>
      <c r="KIV1185" s="1582"/>
      <c r="KIW1185" s="1582"/>
      <c r="KIX1185" s="1582"/>
      <c r="KIY1185" s="1582"/>
      <c r="KIZ1185" s="1582"/>
      <c r="KJA1185" s="1582"/>
      <c r="KJB1185" s="1582"/>
      <c r="KJC1185" s="1582"/>
      <c r="KJD1185" s="1582"/>
      <c r="KJE1185" s="1582"/>
      <c r="KJF1185" s="1582"/>
      <c r="KJG1185" s="1582"/>
      <c r="KJH1185" s="1582"/>
      <c r="KJI1185" s="1582"/>
      <c r="KJJ1185" s="1582"/>
      <c r="KJK1185" s="1582"/>
      <c r="KJL1185" s="1582"/>
      <c r="KJM1185" s="1582"/>
      <c r="KJN1185" s="1582"/>
      <c r="KJO1185" s="1582"/>
      <c r="KJP1185" s="1582"/>
      <c r="KJQ1185" s="1582"/>
      <c r="KJR1185" s="1582"/>
      <c r="KJS1185" s="1582"/>
      <c r="KJT1185" s="1582"/>
      <c r="KJU1185" s="1582"/>
      <c r="KJV1185" s="1582"/>
      <c r="KJW1185" s="1582"/>
      <c r="KJX1185" s="1582"/>
      <c r="KJY1185" s="1582"/>
      <c r="KJZ1185" s="1582"/>
      <c r="KKA1185" s="1582"/>
      <c r="KKB1185" s="1582"/>
      <c r="KKC1185" s="1582"/>
      <c r="KKD1185" s="1582"/>
      <c r="KKE1185" s="1582"/>
      <c r="KKF1185" s="1582"/>
      <c r="KKG1185" s="1582"/>
      <c r="KKH1185" s="1582"/>
      <c r="KKI1185" s="1582"/>
      <c r="KKJ1185" s="1582"/>
      <c r="KKK1185" s="1582"/>
      <c r="KKL1185" s="1582"/>
      <c r="KKM1185" s="1582"/>
      <c r="KKN1185" s="1582"/>
      <c r="KKO1185" s="1582"/>
      <c r="KKP1185" s="1582"/>
      <c r="KKQ1185" s="1582"/>
      <c r="KKR1185" s="1582"/>
      <c r="KKS1185" s="1582"/>
      <c r="KKT1185" s="1582"/>
      <c r="KKU1185" s="1582"/>
      <c r="KKV1185" s="1582"/>
      <c r="KKW1185" s="1582"/>
      <c r="KKX1185" s="1582"/>
      <c r="KKY1185" s="1582"/>
      <c r="KKZ1185" s="1582"/>
      <c r="KLA1185" s="1582"/>
      <c r="KLB1185" s="1582"/>
      <c r="KLC1185" s="1582"/>
      <c r="KLD1185" s="1582"/>
      <c r="KLE1185" s="1582"/>
      <c r="KLF1185" s="1582"/>
      <c r="KLG1185" s="1582"/>
      <c r="KLH1185" s="1582"/>
      <c r="KLI1185" s="1582"/>
      <c r="KLJ1185" s="1582"/>
      <c r="KLK1185" s="1582"/>
      <c r="KLL1185" s="1582"/>
      <c r="KLM1185" s="1582"/>
      <c r="KLN1185" s="1582"/>
      <c r="KLO1185" s="1582"/>
      <c r="KLP1185" s="1582"/>
      <c r="KLQ1185" s="1582"/>
      <c r="KLR1185" s="1582"/>
      <c r="KLS1185" s="1582"/>
      <c r="KLT1185" s="1582"/>
      <c r="KLU1185" s="1582"/>
      <c r="KLV1185" s="1582"/>
      <c r="KLW1185" s="1582"/>
      <c r="KLX1185" s="1582"/>
      <c r="KLY1185" s="1582"/>
      <c r="KLZ1185" s="1582"/>
      <c r="KMA1185" s="1582"/>
      <c r="KMB1185" s="1582"/>
      <c r="KMC1185" s="1582"/>
      <c r="KMD1185" s="1582"/>
      <c r="KME1185" s="1582"/>
      <c r="KMF1185" s="1582"/>
      <c r="KMG1185" s="1582"/>
      <c r="KMH1185" s="1582"/>
      <c r="KMI1185" s="1582"/>
      <c r="KMJ1185" s="1582"/>
      <c r="KMK1185" s="1582"/>
      <c r="KML1185" s="1582"/>
      <c r="KMM1185" s="1582"/>
      <c r="KMN1185" s="1582"/>
      <c r="KMO1185" s="1582"/>
      <c r="KMP1185" s="1582"/>
      <c r="KMQ1185" s="1582"/>
      <c r="KMR1185" s="1582"/>
      <c r="KMS1185" s="1582"/>
      <c r="KMT1185" s="1582"/>
      <c r="KMU1185" s="1582"/>
      <c r="KMV1185" s="1582"/>
      <c r="KMW1185" s="1582"/>
      <c r="KMX1185" s="1582"/>
      <c r="KMY1185" s="1582"/>
      <c r="KMZ1185" s="1582"/>
      <c r="KNA1185" s="1582"/>
      <c r="KNB1185" s="1582"/>
      <c r="KNC1185" s="1582"/>
      <c r="KND1185" s="1582"/>
      <c r="KNE1185" s="1582"/>
      <c r="KNF1185" s="1582"/>
      <c r="KNG1185" s="1582"/>
      <c r="KNH1185" s="1582"/>
      <c r="KNI1185" s="1582"/>
      <c r="KNJ1185" s="1582"/>
      <c r="KNK1185" s="1582"/>
      <c r="KNL1185" s="1582"/>
      <c r="KNM1185" s="1582"/>
      <c r="KNN1185" s="1582"/>
      <c r="KNO1185" s="1582"/>
      <c r="KNP1185" s="1582"/>
      <c r="KNQ1185" s="1582"/>
      <c r="KNR1185" s="1582"/>
      <c r="KNS1185" s="1582"/>
      <c r="KNT1185" s="1582"/>
      <c r="KNU1185" s="1582"/>
      <c r="KNV1185" s="1582"/>
      <c r="KNW1185" s="1582"/>
      <c r="KNX1185" s="1582"/>
      <c r="KNY1185" s="1582"/>
      <c r="KNZ1185" s="1582"/>
      <c r="KOA1185" s="1582"/>
      <c r="KOB1185" s="1582"/>
      <c r="KOC1185" s="1582"/>
      <c r="KOD1185" s="1582"/>
      <c r="KOE1185" s="1582"/>
      <c r="KOF1185" s="1582"/>
      <c r="KOG1185" s="1582"/>
      <c r="KOH1185" s="1582"/>
      <c r="KOI1185" s="1582"/>
      <c r="KOJ1185" s="1582"/>
      <c r="KOK1185" s="1582"/>
      <c r="KOL1185" s="1582"/>
      <c r="KOM1185" s="1582"/>
      <c r="KON1185" s="1582"/>
      <c r="KOO1185" s="1582"/>
      <c r="KOP1185" s="1582"/>
      <c r="KOQ1185" s="1582"/>
      <c r="KOR1185" s="1582"/>
      <c r="KOS1185" s="1582"/>
      <c r="KOT1185" s="1582"/>
      <c r="KOU1185" s="1582"/>
      <c r="KOV1185" s="1582"/>
      <c r="KOW1185" s="1582"/>
      <c r="KOX1185" s="1582"/>
      <c r="KOY1185" s="1582"/>
      <c r="KOZ1185" s="1582"/>
      <c r="KPA1185" s="1582"/>
      <c r="KPB1185" s="1582"/>
      <c r="KPC1185" s="1582"/>
      <c r="KPD1185" s="1582"/>
      <c r="KPE1185" s="1582"/>
      <c r="KPF1185" s="1582"/>
      <c r="KPG1185" s="1582"/>
      <c r="KPH1185" s="1582"/>
      <c r="KPI1185" s="1582"/>
      <c r="KPJ1185" s="1582"/>
      <c r="KPK1185" s="1582"/>
      <c r="KPL1185" s="1582"/>
      <c r="KPM1185" s="1582"/>
      <c r="KPN1185" s="1582"/>
      <c r="KPO1185" s="1582"/>
      <c r="KPP1185" s="1582"/>
      <c r="KPQ1185" s="1582"/>
      <c r="KPR1185" s="1582"/>
      <c r="KPS1185" s="1582"/>
      <c r="KPT1185" s="1582"/>
      <c r="KPU1185" s="1582"/>
      <c r="KPV1185" s="1582"/>
      <c r="KPW1185" s="1582"/>
      <c r="KPX1185" s="1582"/>
      <c r="KPY1185" s="1582"/>
      <c r="KPZ1185" s="1582"/>
      <c r="KQA1185" s="1582"/>
      <c r="KQB1185" s="1582"/>
      <c r="KQC1185" s="1582"/>
      <c r="KQD1185" s="1582"/>
      <c r="KQE1185" s="1582"/>
      <c r="KQF1185" s="1582"/>
      <c r="KQG1185" s="1582"/>
      <c r="KQH1185" s="1582"/>
      <c r="KQI1185" s="1582"/>
      <c r="KQJ1185" s="1582"/>
      <c r="KQK1185" s="1582"/>
      <c r="KQL1185" s="1582"/>
      <c r="KQM1185" s="1582"/>
      <c r="KQN1185" s="1582"/>
      <c r="KQO1185" s="1582"/>
      <c r="KQP1185" s="1582"/>
      <c r="KQQ1185" s="1582"/>
      <c r="KQR1185" s="1582"/>
      <c r="KQS1185" s="1582"/>
      <c r="KQT1185" s="1582"/>
      <c r="KQU1185" s="1582"/>
      <c r="KQV1185" s="1582"/>
      <c r="KQW1185" s="1582"/>
      <c r="KQX1185" s="1582"/>
      <c r="KQY1185" s="1582"/>
      <c r="KQZ1185" s="1582"/>
      <c r="KRA1185" s="1582"/>
      <c r="KRB1185" s="1582"/>
      <c r="KRC1185" s="1582"/>
      <c r="KRD1185" s="1582"/>
      <c r="KRE1185" s="1582"/>
      <c r="KRF1185" s="1582"/>
      <c r="KRG1185" s="1582"/>
      <c r="KRH1185" s="1582"/>
      <c r="KRI1185" s="1582"/>
      <c r="KRJ1185" s="1582"/>
      <c r="KRK1185" s="1582"/>
      <c r="KRL1185" s="1582"/>
      <c r="KRM1185" s="1582"/>
      <c r="KRN1185" s="1582"/>
      <c r="KRO1185" s="1582"/>
      <c r="KRP1185" s="1582"/>
      <c r="KRQ1185" s="1582"/>
      <c r="KRR1185" s="1582"/>
      <c r="KRS1185" s="1582"/>
      <c r="KRT1185" s="1582"/>
      <c r="KRU1185" s="1582"/>
      <c r="KRV1185" s="1582"/>
      <c r="KRW1185" s="1582"/>
      <c r="KRX1185" s="1582"/>
      <c r="KRY1185" s="1582"/>
      <c r="KRZ1185" s="1582"/>
      <c r="KSA1185" s="1582"/>
      <c r="KSB1185" s="1582"/>
      <c r="KSC1185" s="1582"/>
      <c r="KSD1185" s="1582"/>
      <c r="KSE1185" s="1582"/>
      <c r="KSF1185" s="1582"/>
      <c r="KSG1185" s="1582"/>
      <c r="KSH1185" s="1582"/>
      <c r="KSI1185" s="1582"/>
      <c r="KSJ1185" s="1582"/>
      <c r="KSK1185" s="1582"/>
      <c r="KSL1185" s="1582"/>
      <c r="KSM1185" s="1582"/>
      <c r="KSN1185" s="1582"/>
      <c r="KSO1185" s="1582"/>
      <c r="KSP1185" s="1582"/>
      <c r="KSQ1185" s="1582"/>
      <c r="KSR1185" s="1582"/>
      <c r="KSS1185" s="1582"/>
      <c r="KST1185" s="1582"/>
      <c r="KSU1185" s="1582"/>
      <c r="KSV1185" s="1582"/>
      <c r="KSW1185" s="1582"/>
      <c r="KSX1185" s="1582"/>
      <c r="KSY1185" s="1582"/>
      <c r="KSZ1185" s="1582"/>
      <c r="KTA1185" s="1582"/>
      <c r="KTB1185" s="1582"/>
      <c r="KTC1185" s="1582"/>
      <c r="KTD1185" s="1582"/>
      <c r="KTE1185" s="1582"/>
      <c r="KTF1185" s="1582"/>
      <c r="KTG1185" s="1582"/>
      <c r="KTH1185" s="1582"/>
      <c r="KTI1185" s="1582"/>
      <c r="KTJ1185" s="1582"/>
      <c r="KTK1185" s="1582"/>
      <c r="KTL1185" s="1582"/>
      <c r="KTM1185" s="1582"/>
      <c r="KTN1185" s="1582"/>
      <c r="KTO1185" s="1582"/>
      <c r="KTP1185" s="1582"/>
      <c r="KTQ1185" s="1582"/>
      <c r="KTR1185" s="1582"/>
      <c r="KTS1185" s="1582"/>
      <c r="KTT1185" s="1582"/>
      <c r="KTU1185" s="1582"/>
      <c r="KTV1185" s="1582"/>
      <c r="KTW1185" s="1582"/>
      <c r="KTX1185" s="1582"/>
      <c r="KTY1185" s="1582"/>
      <c r="KTZ1185" s="1582"/>
      <c r="KUA1185" s="1582"/>
      <c r="KUB1185" s="1582"/>
      <c r="KUC1185" s="1582"/>
      <c r="KUD1185" s="1582"/>
      <c r="KUE1185" s="1582"/>
      <c r="KUF1185" s="1582"/>
      <c r="KUG1185" s="1582"/>
      <c r="KUH1185" s="1582"/>
      <c r="KUI1185" s="1582"/>
      <c r="KUJ1185" s="1582"/>
      <c r="KUK1185" s="1582"/>
      <c r="KUL1185" s="1582"/>
      <c r="KUM1185" s="1582"/>
      <c r="KUN1185" s="1582"/>
      <c r="KUO1185" s="1582"/>
      <c r="KUP1185" s="1582"/>
      <c r="KUQ1185" s="1582"/>
      <c r="KUR1185" s="1582"/>
      <c r="KUS1185" s="1582"/>
      <c r="KUT1185" s="1582"/>
      <c r="KUU1185" s="1582"/>
      <c r="KUV1185" s="1582"/>
      <c r="KUW1185" s="1582"/>
      <c r="KUX1185" s="1582"/>
      <c r="KUY1185" s="1582"/>
      <c r="KUZ1185" s="1582"/>
      <c r="KVA1185" s="1582"/>
      <c r="KVB1185" s="1582"/>
      <c r="KVC1185" s="1582"/>
      <c r="KVD1185" s="1582"/>
      <c r="KVE1185" s="1582"/>
      <c r="KVF1185" s="1582"/>
      <c r="KVG1185" s="1582"/>
      <c r="KVH1185" s="1582"/>
      <c r="KVI1185" s="1582"/>
      <c r="KVJ1185" s="1582"/>
      <c r="KVK1185" s="1582"/>
      <c r="KVL1185" s="1582"/>
      <c r="KVM1185" s="1582"/>
      <c r="KVN1185" s="1582"/>
      <c r="KVO1185" s="1582"/>
      <c r="KVP1185" s="1582"/>
      <c r="KVQ1185" s="1582"/>
      <c r="KVR1185" s="1582"/>
      <c r="KVS1185" s="1582"/>
      <c r="KVT1185" s="1582"/>
      <c r="KVU1185" s="1582"/>
      <c r="KVV1185" s="1582"/>
      <c r="KVW1185" s="1582"/>
      <c r="KVX1185" s="1582"/>
      <c r="KVY1185" s="1582"/>
      <c r="KVZ1185" s="1582"/>
      <c r="KWA1185" s="1582"/>
      <c r="KWB1185" s="1582"/>
      <c r="KWC1185" s="1582"/>
      <c r="KWD1185" s="1582"/>
      <c r="KWE1185" s="1582"/>
      <c r="KWF1185" s="1582"/>
      <c r="KWG1185" s="1582"/>
      <c r="KWH1185" s="1582"/>
      <c r="KWI1185" s="1582"/>
      <c r="KWJ1185" s="1582"/>
      <c r="KWK1185" s="1582"/>
      <c r="KWL1185" s="1582"/>
      <c r="KWM1185" s="1582"/>
      <c r="KWN1185" s="1582"/>
      <c r="KWO1185" s="1582"/>
      <c r="KWP1185" s="1582"/>
      <c r="KWQ1185" s="1582"/>
      <c r="KWR1185" s="1582"/>
      <c r="KWS1185" s="1582"/>
      <c r="KWT1185" s="1582"/>
      <c r="KWU1185" s="1582"/>
      <c r="KWV1185" s="1582"/>
      <c r="KWW1185" s="1582"/>
      <c r="KWX1185" s="1582"/>
      <c r="KWY1185" s="1582"/>
      <c r="KWZ1185" s="1582"/>
      <c r="KXA1185" s="1582"/>
      <c r="KXB1185" s="1582"/>
      <c r="KXC1185" s="1582"/>
      <c r="KXD1185" s="1582"/>
      <c r="KXE1185" s="1582"/>
      <c r="KXF1185" s="1582"/>
      <c r="KXG1185" s="1582"/>
      <c r="KXH1185" s="1582"/>
      <c r="KXI1185" s="1582"/>
      <c r="KXJ1185" s="1582"/>
      <c r="KXK1185" s="1582"/>
      <c r="KXL1185" s="1582"/>
      <c r="KXM1185" s="1582"/>
      <c r="KXN1185" s="1582"/>
      <c r="KXO1185" s="1582"/>
      <c r="KXP1185" s="1582"/>
      <c r="KXQ1185" s="1582"/>
      <c r="KXR1185" s="1582"/>
      <c r="KXS1185" s="1582"/>
      <c r="KXT1185" s="1582"/>
      <c r="KXU1185" s="1582"/>
      <c r="KXV1185" s="1582"/>
      <c r="KXW1185" s="1582"/>
      <c r="KXX1185" s="1582"/>
      <c r="KXY1185" s="1582"/>
      <c r="KXZ1185" s="1582"/>
      <c r="KYA1185" s="1582"/>
      <c r="KYB1185" s="1582"/>
      <c r="KYC1185" s="1582"/>
      <c r="KYD1185" s="1582"/>
      <c r="KYE1185" s="1582"/>
      <c r="KYF1185" s="1582"/>
      <c r="KYG1185" s="1582"/>
      <c r="KYH1185" s="1582"/>
      <c r="KYI1185" s="1582"/>
      <c r="KYJ1185" s="1582"/>
      <c r="KYK1185" s="1582"/>
      <c r="KYL1185" s="1582"/>
      <c r="KYM1185" s="1582"/>
      <c r="KYN1185" s="1582"/>
      <c r="KYO1185" s="1582"/>
      <c r="KYP1185" s="1582"/>
      <c r="KYQ1185" s="1582"/>
      <c r="KYR1185" s="1582"/>
      <c r="KYS1185" s="1582"/>
      <c r="KYT1185" s="1582"/>
      <c r="KYU1185" s="1582"/>
      <c r="KYV1185" s="1582"/>
      <c r="KYW1185" s="1582"/>
      <c r="KYX1185" s="1582"/>
      <c r="KYY1185" s="1582"/>
      <c r="KYZ1185" s="1582"/>
      <c r="KZA1185" s="1582"/>
      <c r="KZB1185" s="1582"/>
      <c r="KZC1185" s="1582"/>
      <c r="KZD1185" s="1582"/>
      <c r="KZE1185" s="1582"/>
      <c r="KZF1185" s="1582"/>
      <c r="KZG1185" s="1582"/>
      <c r="KZH1185" s="1582"/>
      <c r="KZI1185" s="1582"/>
      <c r="KZJ1185" s="1582"/>
      <c r="KZK1185" s="1582"/>
      <c r="KZL1185" s="1582"/>
      <c r="KZM1185" s="1582"/>
      <c r="KZN1185" s="1582"/>
      <c r="KZO1185" s="1582"/>
      <c r="KZP1185" s="1582"/>
      <c r="KZQ1185" s="1582"/>
      <c r="KZR1185" s="1582"/>
      <c r="KZS1185" s="1582"/>
      <c r="KZT1185" s="1582"/>
      <c r="KZU1185" s="1582"/>
      <c r="KZV1185" s="1582"/>
      <c r="KZW1185" s="1582"/>
      <c r="KZX1185" s="1582"/>
      <c r="KZY1185" s="1582"/>
      <c r="KZZ1185" s="1582"/>
      <c r="LAA1185" s="1582"/>
      <c r="LAB1185" s="1582"/>
      <c r="LAC1185" s="1582"/>
      <c r="LAD1185" s="1582"/>
      <c r="LAE1185" s="1582"/>
      <c r="LAF1185" s="1582"/>
      <c r="LAG1185" s="1582"/>
      <c r="LAH1185" s="1582"/>
      <c r="LAI1185" s="1582"/>
      <c r="LAJ1185" s="1582"/>
      <c r="LAK1185" s="1582"/>
      <c r="LAL1185" s="1582"/>
      <c r="LAM1185" s="1582"/>
      <c r="LAN1185" s="1582"/>
      <c r="LAO1185" s="1582"/>
      <c r="LAP1185" s="1582"/>
      <c r="LAQ1185" s="1582"/>
      <c r="LAR1185" s="1582"/>
      <c r="LAS1185" s="1582"/>
      <c r="LAT1185" s="1582"/>
      <c r="LAU1185" s="1582"/>
      <c r="LAV1185" s="1582"/>
      <c r="LAW1185" s="1582"/>
      <c r="LAX1185" s="1582"/>
      <c r="LAY1185" s="1582"/>
      <c r="LAZ1185" s="1582"/>
      <c r="LBA1185" s="1582"/>
      <c r="LBB1185" s="1582"/>
      <c r="LBC1185" s="1582"/>
      <c r="LBD1185" s="1582"/>
      <c r="LBE1185" s="1582"/>
      <c r="LBF1185" s="1582"/>
      <c r="LBG1185" s="1582"/>
      <c r="LBH1185" s="1582"/>
      <c r="LBI1185" s="1582"/>
      <c r="LBJ1185" s="1582"/>
      <c r="LBK1185" s="1582"/>
      <c r="LBL1185" s="1582"/>
      <c r="LBM1185" s="1582"/>
      <c r="LBN1185" s="1582"/>
      <c r="LBO1185" s="1582"/>
      <c r="LBP1185" s="1582"/>
      <c r="LBQ1185" s="1582"/>
      <c r="LBR1185" s="1582"/>
      <c r="LBS1185" s="1582"/>
      <c r="LBT1185" s="1582"/>
      <c r="LBU1185" s="1582"/>
      <c r="LBV1185" s="1582"/>
      <c r="LBW1185" s="1582"/>
      <c r="LBX1185" s="1582"/>
      <c r="LBY1185" s="1582"/>
      <c r="LBZ1185" s="1582"/>
      <c r="LCA1185" s="1582"/>
      <c r="LCB1185" s="1582"/>
      <c r="LCC1185" s="1582"/>
      <c r="LCD1185" s="1582"/>
      <c r="LCE1185" s="1582"/>
      <c r="LCF1185" s="1582"/>
      <c r="LCG1185" s="1582"/>
      <c r="LCH1185" s="1582"/>
      <c r="LCI1185" s="1582"/>
      <c r="LCJ1185" s="1582"/>
      <c r="LCK1185" s="1582"/>
      <c r="LCL1185" s="1582"/>
      <c r="LCM1185" s="1582"/>
      <c r="LCN1185" s="1582"/>
      <c r="LCO1185" s="1582"/>
      <c r="LCP1185" s="1582"/>
      <c r="LCQ1185" s="1582"/>
      <c r="LCR1185" s="1582"/>
      <c r="LCS1185" s="1582"/>
      <c r="LCT1185" s="1582"/>
      <c r="LCU1185" s="1582"/>
      <c r="LCV1185" s="1582"/>
      <c r="LCW1185" s="1582"/>
      <c r="LCX1185" s="1582"/>
      <c r="LCY1185" s="1582"/>
      <c r="LCZ1185" s="1582"/>
      <c r="LDA1185" s="1582"/>
      <c r="LDB1185" s="1582"/>
      <c r="LDC1185" s="1582"/>
      <c r="LDD1185" s="1582"/>
      <c r="LDE1185" s="1582"/>
      <c r="LDF1185" s="1582"/>
      <c r="LDG1185" s="1582"/>
      <c r="LDH1185" s="1582"/>
      <c r="LDI1185" s="1582"/>
      <c r="LDJ1185" s="1582"/>
      <c r="LDK1185" s="1582"/>
      <c r="LDL1185" s="1582"/>
      <c r="LDM1185" s="1582"/>
      <c r="LDN1185" s="1582"/>
      <c r="LDO1185" s="1582"/>
      <c r="LDP1185" s="1582"/>
      <c r="LDQ1185" s="1582"/>
      <c r="LDR1185" s="1582"/>
      <c r="LDS1185" s="1582"/>
      <c r="LDT1185" s="1582"/>
      <c r="LDU1185" s="1582"/>
      <c r="LDV1185" s="1582"/>
      <c r="LDW1185" s="1582"/>
      <c r="LDX1185" s="1582"/>
      <c r="LDY1185" s="1582"/>
      <c r="LDZ1185" s="1582"/>
      <c r="LEA1185" s="1582"/>
      <c r="LEB1185" s="1582"/>
      <c r="LEC1185" s="1582"/>
      <c r="LED1185" s="1582"/>
      <c r="LEE1185" s="1582"/>
      <c r="LEF1185" s="1582"/>
      <c r="LEG1185" s="1582"/>
      <c r="LEH1185" s="1582"/>
      <c r="LEI1185" s="1582"/>
      <c r="LEJ1185" s="1582"/>
      <c r="LEK1185" s="1582"/>
      <c r="LEL1185" s="1582"/>
      <c r="LEM1185" s="1582"/>
      <c r="LEN1185" s="1582"/>
      <c r="LEO1185" s="1582"/>
      <c r="LEP1185" s="1582"/>
      <c r="LEQ1185" s="1582"/>
      <c r="LER1185" s="1582"/>
      <c r="LES1185" s="1582"/>
      <c r="LET1185" s="1582"/>
      <c r="LEU1185" s="1582"/>
      <c r="LEV1185" s="1582"/>
      <c r="LEW1185" s="1582"/>
      <c r="LEX1185" s="1582"/>
      <c r="LEY1185" s="1582"/>
      <c r="LEZ1185" s="1582"/>
      <c r="LFA1185" s="1582"/>
      <c r="LFB1185" s="1582"/>
      <c r="LFC1185" s="1582"/>
      <c r="LFD1185" s="1582"/>
      <c r="LFE1185" s="1582"/>
      <c r="LFF1185" s="1582"/>
      <c r="LFG1185" s="1582"/>
      <c r="LFH1185" s="1582"/>
      <c r="LFI1185" s="1582"/>
      <c r="LFJ1185" s="1582"/>
      <c r="LFK1185" s="1582"/>
      <c r="LFL1185" s="1582"/>
      <c r="LFM1185" s="1582"/>
      <c r="LFN1185" s="1582"/>
      <c r="LFO1185" s="1582"/>
      <c r="LFP1185" s="1582"/>
      <c r="LFQ1185" s="1582"/>
      <c r="LFR1185" s="1582"/>
      <c r="LFS1185" s="1582"/>
      <c r="LFT1185" s="1582"/>
      <c r="LFU1185" s="1582"/>
      <c r="LFV1185" s="1582"/>
      <c r="LFW1185" s="1582"/>
      <c r="LFX1185" s="1582"/>
      <c r="LFY1185" s="1582"/>
      <c r="LFZ1185" s="1582"/>
      <c r="LGA1185" s="1582"/>
      <c r="LGB1185" s="1582"/>
      <c r="LGC1185" s="1582"/>
      <c r="LGD1185" s="1582"/>
      <c r="LGE1185" s="1582"/>
      <c r="LGF1185" s="1582"/>
      <c r="LGG1185" s="1582"/>
      <c r="LGH1185" s="1582"/>
      <c r="LGI1185" s="1582"/>
      <c r="LGJ1185" s="1582"/>
      <c r="LGK1185" s="1582"/>
      <c r="LGL1185" s="1582"/>
      <c r="LGM1185" s="1582"/>
      <c r="LGN1185" s="1582"/>
      <c r="LGO1185" s="1582"/>
      <c r="LGP1185" s="1582"/>
      <c r="LGQ1185" s="1582"/>
      <c r="LGR1185" s="1582"/>
      <c r="LGS1185" s="1582"/>
      <c r="LGT1185" s="1582"/>
      <c r="LGU1185" s="1582"/>
      <c r="LGV1185" s="1582"/>
      <c r="LGW1185" s="1582"/>
      <c r="LGX1185" s="1582"/>
      <c r="LGY1185" s="1582"/>
      <c r="LGZ1185" s="1582"/>
      <c r="LHA1185" s="1582"/>
      <c r="LHB1185" s="1582"/>
      <c r="LHC1185" s="1582"/>
      <c r="LHD1185" s="1582"/>
      <c r="LHE1185" s="1582"/>
      <c r="LHF1185" s="1582"/>
      <c r="LHG1185" s="1582"/>
      <c r="LHH1185" s="1582"/>
      <c r="LHI1185" s="1582"/>
      <c r="LHJ1185" s="1582"/>
      <c r="LHK1185" s="1582"/>
      <c r="LHL1185" s="1582"/>
      <c r="LHM1185" s="1582"/>
      <c r="LHN1185" s="1582"/>
      <c r="LHO1185" s="1582"/>
      <c r="LHP1185" s="1582"/>
      <c r="LHQ1185" s="1582"/>
      <c r="LHR1185" s="1582"/>
      <c r="LHS1185" s="1582"/>
      <c r="LHT1185" s="1582"/>
      <c r="LHU1185" s="1582"/>
      <c r="LHV1185" s="1582"/>
      <c r="LHW1185" s="1582"/>
      <c r="LHX1185" s="1582"/>
      <c r="LHY1185" s="1582"/>
      <c r="LHZ1185" s="1582"/>
      <c r="LIA1185" s="1582"/>
      <c r="LIB1185" s="1582"/>
      <c r="LIC1185" s="1582"/>
      <c r="LID1185" s="1582"/>
      <c r="LIE1185" s="1582"/>
      <c r="LIF1185" s="1582"/>
      <c r="LIG1185" s="1582"/>
      <c r="LIH1185" s="1582"/>
      <c r="LII1185" s="1582"/>
      <c r="LIJ1185" s="1582"/>
      <c r="LIK1185" s="1582"/>
      <c r="LIL1185" s="1582"/>
      <c r="LIM1185" s="1582"/>
      <c r="LIN1185" s="1582"/>
      <c r="LIO1185" s="1582"/>
      <c r="LIP1185" s="1582"/>
      <c r="LIQ1185" s="1582"/>
      <c r="LIR1185" s="1582"/>
      <c r="LIS1185" s="1582"/>
      <c r="LIT1185" s="1582"/>
      <c r="LIU1185" s="1582"/>
      <c r="LIV1185" s="1582"/>
      <c r="LIW1185" s="1582"/>
      <c r="LIX1185" s="1582"/>
      <c r="LIY1185" s="1582"/>
      <c r="LIZ1185" s="1582"/>
      <c r="LJA1185" s="1582"/>
      <c r="LJB1185" s="1582"/>
      <c r="LJC1185" s="1582"/>
      <c r="LJD1185" s="1582"/>
      <c r="LJE1185" s="1582"/>
      <c r="LJF1185" s="1582"/>
      <c r="LJG1185" s="1582"/>
      <c r="LJH1185" s="1582"/>
      <c r="LJI1185" s="1582"/>
      <c r="LJJ1185" s="1582"/>
      <c r="LJK1185" s="1582"/>
      <c r="LJL1185" s="1582"/>
      <c r="LJM1185" s="1582"/>
      <c r="LJN1185" s="1582"/>
      <c r="LJO1185" s="1582"/>
      <c r="LJP1185" s="1582"/>
      <c r="LJQ1185" s="1582"/>
      <c r="LJR1185" s="1582"/>
      <c r="LJS1185" s="1582"/>
      <c r="LJT1185" s="1582"/>
      <c r="LJU1185" s="1582"/>
      <c r="LJV1185" s="1582"/>
      <c r="LJW1185" s="1582"/>
      <c r="LJX1185" s="1582"/>
      <c r="LJY1185" s="1582"/>
      <c r="LJZ1185" s="1582"/>
      <c r="LKA1185" s="1582"/>
      <c r="LKB1185" s="1582"/>
      <c r="LKC1185" s="1582"/>
      <c r="LKD1185" s="1582"/>
      <c r="LKE1185" s="1582"/>
      <c r="LKF1185" s="1582"/>
      <c r="LKG1185" s="1582"/>
      <c r="LKH1185" s="1582"/>
      <c r="LKI1185" s="1582"/>
      <c r="LKJ1185" s="1582"/>
      <c r="LKK1185" s="1582"/>
      <c r="LKL1185" s="1582"/>
      <c r="LKM1185" s="1582"/>
      <c r="LKN1185" s="1582"/>
      <c r="LKO1185" s="1582"/>
      <c r="LKP1185" s="1582"/>
      <c r="LKQ1185" s="1582"/>
      <c r="LKR1185" s="1582"/>
      <c r="LKS1185" s="1582"/>
      <c r="LKT1185" s="1582"/>
      <c r="LKU1185" s="1582"/>
      <c r="LKV1185" s="1582"/>
      <c r="LKW1185" s="1582"/>
      <c r="LKX1185" s="1582"/>
      <c r="LKY1185" s="1582"/>
      <c r="LKZ1185" s="1582"/>
      <c r="LLA1185" s="1582"/>
      <c r="LLB1185" s="1582"/>
      <c r="LLC1185" s="1582"/>
      <c r="LLD1185" s="1582"/>
      <c r="LLE1185" s="1582"/>
      <c r="LLF1185" s="1582"/>
      <c r="LLG1185" s="1582"/>
      <c r="LLH1185" s="1582"/>
      <c r="LLI1185" s="1582"/>
      <c r="LLJ1185" s="1582"/>
      <c r="LLK1185" s="1582"/>
      <c r="LLL1185" s="1582"/>
      <c r="LLM1185" s="1582"/>
      <c r="LLN1185" s="1582"/>
      <c r="LLO1185" s="1582"/>
      <c r="LLP1185" s="1582"/>
      <c r="LLQ1185" s="1582"/>
      <c r="LLR1185" s="1582"/>
      <c r="LLS1185" s="1582"/>
      <c r="LLT1185" s="1582"/>
      <c r="LLU1185" s="1582"/>
      <c r="LLV1185" s="1582"/>
      <c r="LLW1185" s="1582"/>
      <c r="LLX1185" s="1582"/>
      <c r="LLY1185" s="1582"/>
      <c r="LLZ1185" s="1582"/>
      <c r="LMA1185" s="1582"/>
      <c r="LMB1185" s="1582"/>
      <c r="LMC1185" s="1582"/>
      <c r="LMD1185" s="1582"/>
      <c r="LME1185" s="1582"/>
      <c r="LMF1185" s="1582"/>
      <c r="LMG1185" s="1582"/>
      <c r="LMH1185" s="1582"/>
      <c r="LMI1185" s="1582"/>
      <c r="LMJ1185" s="1582"/>
      <c r="LMK1185" s="1582"/>
      <c r="LML1185" s="1582"/>
      <c r="LMM1185" s="1582"/>
      <c r="LMN1185" s="1582"/>
      <c r="LMO1185" s="1582"/>
      <c r="LMP1185" s="1582"/>
      <c r="LMQ1185" s="1582"/>
      <c r="LMR1185" s="1582"/>
      <c r="LMS1185" s="1582"/>
      <c r="LMT1185" s="1582"/>
      <c r="LMU1185" s="1582"/>
      <c r="LMV1185" s="1582"/>
      <c r="LMW1185" s="1582"/>
      <c r="LMX1185" s="1582"/>
      <c r="LMY1185" s="1582"/>
      <c r="LMZ1185" s="1582"/>
      <c r="LNA1185" s="1582"/>
      <c r="LNB1185" s="1582"/>
      <c r="LNC1185" s="1582"/>
      <c r="LND1185" s="1582"/>
      <c r="LNE1185" s="1582"/>
      <c r="LNF1185" s="1582"/>
      <c r="LNG1185" s="1582"/>
      <c r="LNH1185" s="1582"/>
      <c r="LNI1185" s="1582"/>
      <c r="LNJ1185" s="1582"/>
      <c r="LNK1185" s="1582"/>
      <c r="LNL1185" s="1582"/>
      <c r="LNM1185" s="1582"/>
      <c r="LNN1185" s="1582"/>
      <c r="LNO1185" s="1582"/>
      <c r="LNP1185" s="1582"/>
      <c r="LNQ1185" s="1582"/>
      <c r="LNR1185" s="1582"/>
      <c r="LNS1185" s="1582"/>
      <c r="LNT1185" s="1582"/>
      <c r="LNU1185" s="1582"/>
      <c r="LNV1185" s="1582"/>
      <c r="LNW1185" s="1582"/>
      <c r="LNX1185" s="1582"/>
      <c r="LNY1185" s="1582"/>
      <c r="LNZ1185" s="1582"/>
      <c r="LOA1185" s="1582"/>
      <c r="LOB1185" s="1582"/>
      <c r="LOC1185" s="1582"/>
      <c r="LOD1185" s="1582"/>
      <c r="LOE1185" s="1582"/>
      <c r="LOF1185" s="1582"/>
      <c r="LOG1185" s="1582"/>
      <c r="LOH1185" s="1582"/>
      <c r="LOI1185" s="1582"/>
      <c r="LOJ1185" s="1582"/>
      <c r="LOK1185" s="1582"/>
      <c r="LOL1185" s="1582"/>
      <c r="LOM1185" s="1582"/>
      <c r="LON1185" s="1582"/>
      <c r="LOO1185" s="1582"/>
      <c r="LOP1185" s="1582"/>
      <c r="LOQ1185" s="1582"/>
      <c r="LOR1185" s="1582"/>
      <c r="LOS1185" s="1582"/>
      <c r="LOT1185" s="1582"/>
      <c r="LOU1185" s="1582"/>
      <c r="LOV1185" s="1582"/>
      <c r="LOW1185" s="1582"/>
      <c r="LOX1185" s="1582"/>
      <c r="LOY1185" s="1582"/>
      <c r="LOZ1185" s="1582"/>
      <c r="LPA1185" s="1582"/>
      <c r="LPB1185" s="1582"/>
      <c r="LPC1185" s="1582"/>
      <c r="LPD1185" s="1582"/>
      <c r="LPE1185" s="1582"/>
      <c r="LPF1185" s="1582"/>
      <c r="LPG1185" s="1582"/>
      <c r="LPH1185" s="1582"/>
      <c r="LPI1185" s="1582"/>
      <c r="LPJ1185" s="1582"/>
      <c r="LPK1185" s="1582"/>
      <c r="LPL1185" s="1582"/>
      <c r="LPM1185" s="1582"/>
      <c r="LPN1185" s="1582"/>
      <c r="LPO1185" s="1582"/>
      <c r="LPP1185" s="1582"/>
      <c r="LPQ1185" s="1582"/>
      <c r="LPR1185" s="1582"/>
      <c r="LPS1185" s="1582"/>
      <c r="LPT1185" s="1582"/>
      <c r="LPU1185" s="1582"/>
      <c r="LPV1185" s="1582"/>
      <c r="LPW1185" s="1582"/>
      <c r="LPX1185" s="1582"/>
      <c r="LPY1185" s="1582"/>
      <c r="LPZ1185" s="1582"/>
      <c r="LQA1185" s="1582"/>
      <c r="LQB1185" s="1582"/>
      <c r="LQC1185" s="1582"/>
      <c r="LQD1185" s="1582"/>
      <c r="LQE1185" s="1582"/>
      <c r="LQF1185" s="1582"/>
      <c r="LQG1185" s="1582"/>
      <c r="LQH1185" s="1582"/>
      <c r="LQI1185" s="1582"/>
      <c r="LQJ1185" s="1582"/>
      <c r="LQK1185" s="1582"/>
      <c r="LQL1185" s="1582"/>
      <c r="LQM1185" s="1582"/>
      <c r="LQN1185" s="1582"/>
      <c r="LQO1185" s="1582"/>
      <c r="LQP1185" s="1582"/>
      <c r="LQQ1185" s="1582"/>
      <c r="LQR1185" s="1582"/>
      <c r="LQS1185" s="1582"/>
      <c r="LQT1185" s="1582"/>
      <c r="LQU1185" s="1582"/>
      <c r="LQV1185" s="1582"/>
      <c r="LQW1185" s="1582"/>
      <c r="LQX1185" s="1582"/>
      <c r="LQY1185" s="1582"/>
      <c r="LQZ1185" s="1582"/>
      <c r="LRA1185" s="1582"/>
      <c r="LRB1185" s="1582"/>
      <c r="LRC1185" s="1582"/>
      <c r="LRD1185" s="1582"/>
      <c r="LRE1185" s="1582"/>
      <c r="LRF1185" s="1582"/>
      <c r="LRG1185" s="1582"/>
      <c r="LRH1185" s="1582"/>
      <c r="LRI1185" s="1582"/>
      <c r="LRJ1185" s="1582"/>
      <c r="LRK1185" s="1582"/>
      <c r="LRL1185" s="1582"/>
      <c r="LRM1185" s="1582"/>
      <c r="LRN1185" s="1582"/>
      <c r="LRO1185" s="1582"/>
      <c r="LRP1185" s="1582"/>
      <c r="LRQ1185" s="1582"/>
      <c r="LRR1185" s="1582"/>
      <c r="LRS1185" s="1582"/>
      <c r="LRT1185" s="1582"/>
      <c r="LRU1185" s="1582"/>
      <c r="LRV1185" s="1582"/>
      <c r="LRW1185" s="1582"/>
      <c r="LRX1185" s="1582"/>
      <c r="LRY1185" s="1582"/>
      <c r="LRZ1185" s="1582"/>
      <c r="LSA1185" s="1582"/>
      <c r="LSB1185" s="1582"/>
      <c r="LSC1185" s="1582"/>
      <c r="LSD1185" s="1582"/>
      <c r="LSE1185" s="1582"/>
      <c r="LSF1185" s="1582"/>
      <c r="LSG1185" s="1582"/>
      <c r="LSH1185" s="1582"/>
      <c r="LSI1185" s="1582"/>
      <c r="LSJ1185" s="1582"/>
      <c r="LSK1185" s="1582"/>
      <c r="LSL1185" s="1582"/>
      <c r="LSM1185" s="1582"/>
      <c r="LSN1185" s="1582"/>
      <c r="LSO1185" s="1582"/>
      <c r="LSP1185" s="1582"/>
      <c r="LSQ1185" s="1582"/>
      <c r="LSR1185" s="1582"/>
      <c r="LSS1185" s="1582"/>
      <c r="LST1185" s="1582"/>
      <c r="LSU1185" s="1582"/>
      <c r="LSV1185" s="1582"/>
      <c r="LSW1185" s="1582"/>
      <c r="LSX1185" s="1582"/>
      <c r="LSY1185" s="1582"/>
      <c r="LSZ1185" s="1582"/>
      <c r="LTA1185" s="1582"/>
      <c r="LTB1185" s="1582"/>
      <c r="LTC1185" s="1582"/>
      <c r="LTD1185" s="1582"/>
      <c r="LTE1185" s="1582"/>
      <c r="LTF1185" s="1582"/>
      <c r="LTG1185" s="1582"/>
      <c r="LTH1185" s="1582"/>
      <c r="LTI1185" s="1582"/>
      <c r="LTJ1185" s="1582"/>
      <c r="LTK1185" s="1582"/>
      <c r="LTL1185" s="1582"/>
      <c r="LTM1185" s="1582"/>
      <c r="LTN1185" s="1582"/>
      <c r="LTO1185" s="1582"/>
      <c r="LTP1185" s="1582"/>
      <c r="LTQ1185" s="1582"/>
      <c r="LTR1185" s="1582"/>
      <c r="LTS1185" s="1582"/>
      <c r="LTT1185" s="1582"/>
      <c r="LTU1185" s="1582"/>
      <c r="LTV1185" s="1582"/>
      <c r="LTW1185" s="1582"/>
      <c r="LTX1185" s="1582"/>
      <c r="LTY1185" s="1582"/>
      <c r="LTZ1185" s="1582"/>
      <c r="LUA1185" s="1582"/>
      <c r="LUB1185" s="1582"/>
      <c r="LUC1185" s="1582"/>
      <c r="LUD1185" s="1582"/>
      <c r="LUE1185" s="1582"/>
      <c r="LUF1185" s="1582"/>
      <c r="LUG1185" s="1582"/>
      <c r="LUH1185" s="1582"/>
      <c r="LUI1185" s="1582"/>
      <c r="LUJ1185" s="1582"/>
      <c r="LUK1185" s="1582"/>
      <c r="LUL1185" s="1582"/>
      <c r="LUM1185" s="1582"/>
      <c r="LUN1185" s="1582"/>
      <c r="LUO1185" s="1582"/>
      <c r="LUP1185" s="1582"/>
      <c r="LUQ1185" s="1582"/>
      <c r="LUR1185" s="1582"/>
      <c r="LUS1185" s="1582"/>
      <c r="LUT1185" s="1582"/>
      <c r="LUU1185" s="1582"/>
      <c r="LUV1185" s="1582"/>
      <c r="LUW1185" s="1582"/>
      <c r="LUX1185" s="1582"/>
      <c r="LUY1185" s="1582"/>
      <c r="LUZ1185" s="1582"/>
      <c r="LVA1185" s="1582"/>
      <c r="LVB1185" s="1582"/>
      <c r="LVC1185" s="1582"/>
      <c r="LVD1185" s="1582"/>
      <c r="LVE1185" s="1582"/>
      <c r="LVF1185" s="1582"/>
      <c r="LVG1185" s="1582"/>
      <c r="LVH1185" s="1582"/>
      <c r="LVI1185" s="1582"/>
      <c r="LVJ1185" s="1582"/>
      <c r="LVK1185" s="1582"/>
      <c r="LVL1185" s="1582"/>
      <c r="LVM1185" s="1582"/>
      <c r="LVN1185" s="1582"/>
      <c r="LVO1185" s="1582"/>
      <c r="LVP1185" s="1582"/>
      <c r="LVQ1185" s="1582"/>
      <c r="LVR1185" s="1582"/>
      <c r="LVS1185" s="1582"/>
      <c r="LVT1185" s="1582"/>
      <c r="LVU1185" s="1582"/>
      <c r="LVV1185" s="1582"/>
      <c r="LVW1185" s="1582"/>
      <c r="LVX1185" s="1582"/>
      <c r="LVY1185" s="1582"/>
      <c r="LVZ1185" s="1582"/>
      <c r="LWA1185" s="1582"/>
      <c r="LWB1185" s="1582"/>
      <c r="LWC1185" s="1582"/>
      <c r="LWD1185" s="1582"/>
      <c r="LWE1185" s="1582"/>
      <c r="LWF1185" s="1582"/>
      <c r="LWG1185" s="1582"/>
      <c r="LWH1185" s="1582"/>
      <c r="LWI1185" s="1582"/>
      <c r="LWJ1185" s="1582"/>
      <c r="LWK1185" s="1582"/>
      <c r="LWL1185" s="1582"/>
      <c r="LWM1185" s="1582"/>
      <c r="LWN1185" s="1582"/>
      <c r="LWO1185" s="1582"/>
      <c r="LWP1185" s="1582"/>
      <c r="LWQ1185" s="1582"/>
      <c r="LWR1185" s="1582"/>
      <c r="LWS1185" s="1582"/>
      <c r="LWT1185" s="1582"/>
      <c r="LWU1185" s="1582"/>
      <c r="LWV1185" s="1582"/>
      <c r="LWW1185" s="1582"/>
      <c r="LWX1185" s="1582"/>
      <c r="LWY1185" s="1582"/>
      <c r="LWZ1185" s="1582"/>
      <c r="LXA1185" s="1582"/>
      <c r="LXB1185" s="1582"/>
      <c r="LXC1185" s="1582"/>
      <c r="LXD1185" s="1582"/>
      <c r="LXE1185" s="1582"/>
      <c r="LXF1185" s="1582"/>
      <c r="LXG1185" s="1582"/>
      <c r="LXH1185" s="1582"/>
      <c r="LXI1185" s="1582"/>
      <c r="LXJ1185" s="1582"/>
      <c r="LXK1185" s="1582"/>
      <c r="LXL1185" s="1582"/>
      <c r="LXM1185" s="1582"/>
      <c r="LXN1185" s="1582"/>
      <c r="LXO1185" s="1582"/>
      <c r="LXP1185" s="1582"/>
      <c r="LXQ1185" s="1582"/>
      <c r="LXR1185" s="1582"/>
      <c r="LXS1185" s="1582"/>
      <c r="LXT1185" s="1582"/>
      <c r="LXU1185" s="1582"/>
      <c r="LXV1185" s="1582"/>
      <c r="LXW1185" s="1582"/>
      <c r="LXX1185" s="1582"/>
      <c r="LXY1185" s="1582"/>
      <c r="LXZ1185" s="1582"/>
      <c r="LYA1185" s="1582"/>
      <c r="LYB1185" s="1582"/>
      <c r="LYC1185" s="1582"/>
      <c r="LYD1185" s="1582"/>
      <c r="LYE1185" s="1582"/>
      <c r="LYF1185" s="1582"/>
      <c r="LYG1185" s="1582"/>
      <c r="LYH1185" s="1582"/>
      <c r="LYI1185" s="1582"/>
      <c r="LYJ1185" s="1582"/>
      <c r="LYK1185" s="1582"/>
      <c r="LYL1185" s="1582"/>
      <c r="LYM1185" s="1582"/>
      <c r="LYN1185" s="1582"/>
      <c r="LYO1185" s="1582"/>
      <c r="LYP1185" s="1582"/>
      <c r="LYQ1185" s="1582"/>
      <c r="LYR1185" s="1582"/>
      <c r="LYS1185" s="1582"/>
      <c r="LYT1185" s="1582"/>
      <c r="LYU1185" s="1582"/>
      <c r="LYV1185" s="1582"/>
      <c r="LYW1185" s="1582"/>
      <c r="LYX1185" s="1582"/>
      <c r="LYY1185" s="1582"/>
      <c r="LYZ1185" s="1582"/>
      <c r="LZA1185" s="1582"/>
      <c r="LZB1185" s="1582"/>
      <c r="LZC1185" s="1582"/>
      <c r="LZD1185" s="1582"/>
      <c r="LZE1185" s="1582"/>
      <c r="LZF1185" s="1582"/>
      <c r="LZG1185" s="1582"/>
      <c r="LZH1185" s="1582"/>
      <c r="LZI1185" s="1582"/>
      <c r="LZJ1185" s="1582"/>
      <c r="LZK1185" s="1582"/>
      <c r="LZL1185" s="1582"/>
      <c r="LZM1185" s="1582"/>
      <c r="LZN1185" s="1582"/>
      <c r="LZO1185" s="1582"/>
      <c r="LZP1185" s="1582"/>
      <c r="LZQ1185" s="1582"/>
      <c r="LZR1185" s="1582"/>
      <c r="LZS1185" s="1582"/>
      <c r="LZT1185" s="1582"/>
      <c r="LZU1185" s="1582"/>
      <c r="LZV1185" s="1582"/>
      <c r="LZW1185" s="1582"/>
      <c r="LZX1185" s="1582"/>
      <c r="LZY1185" s="1582"/>
      <c r="LZZ1185" s="1582"/>
      <c r="MAA1185" s="1582"/>
      <c r="MAB1185" s="1582"/>
      <c r="MAC1185" s="1582"/>
      <c r="MAD1185" s="1582"/>
      <c r="MAE1185" s="1582"/>
      <c r="MAF1185" s="1582"/>
      <c r="MAG1185" s="1582"/>
      <c r="MAH1185" s="1582"/>
      <c r="MAI1185" s="1582"/>
      <c r="MAJ1185" s="1582"/>
      <c r="MAK1185" s="1582"/>
      <c r="MAL1185" s="1582"/>
      <c r="MAM1185" s="1582"/>
      <c r="MAN1185" s="1582"/>
      <c r="MAO1185" s="1582"/>
      <c r="MAP1185" s="1582"/>
      <c r="MAQ1185" s="1582"/>
      <c r="MAR1185" s="1582"/>
      <c r="MAS1185" s="1582"/>
      <c r="MAT1185" s="1582"/>
      <c r="MAU1185" s="1582"/>
      <c r="MAV1185" s="1582"/>
      <c r="MAW1185" s="1582"/>
      <c r="MAX1185" s="1582"/>
      <c r="MAY1185" s="1582"/>
      <c r="MAZ1185" s="1582"/>
      <c r="MBA1185" s="1582"/>
      <c r="MBB1185" s="1582"/>
      <c r="MBC1185" s="1582"/>
      <c r="MBD1185" s="1582"/>
      <c r="MBE1185" s="1582"/>
      <c r="MBF1185" s="1582"/>
      <c r="MBG1185" s="1582"/>
      <c r="MBH1185" s="1582"/>
      <c r="MBI1185" s="1582"/>
      <c r="MBJ1185" s="1582"/>
      <c r="MBK1185" s="1582"/>
      <c r="MBL1185" s="1582"/>
      <c r="MBM1185" s="1582"/>
      <c r="MBN1185" s="1582"/>
      <c r="MBO1185" s="1582"/>
      <c r="MBP1185" s="1582"/>
      <c r="MBQ1185" s="1582"/>
      <c r="MBR1185" s="1582"/>
      <c r="MBS1185" s="1582"/>
      <c r="MBT1185" s="1582"/>
      <c r="MBU1185" s="1582"/>
      <c r="MBV1185" s="1582"/>
      <c r="MBW1185" s="1582"/>
      <c r="MBX1185" s="1582"/>
      <c r="MBY1185" s="1582"/>
      <c r="MBZ1185" s="1582"/>
      <c r="MCA1185" s="1582"/>
      <c r="MCB1185" s="1582"/>
      <c r="MCC1185" s="1582"/>
      <c r="MCD1185" s="1582"/>
      <c r="MCE1185" s="1582"/>
      <c r="MCF1185" s="1582"/>
      <c r="MCG1185" s="1582"/>
      <c r="MCH1185" s="1582"/>
      <c r="MCI1185" s="1582"/>
      <c r="MCJ1185" s="1582"/>
      <c r="MCK1185" s="1582"/>
      <c r="MCL1185" s="1582"/>
      <c r="MCM1185" s="1582"/>
      <c r="MCN1185" s="1582"/>
      <c r="MCO1185" s="1582"/>
      <c r="MCP1185" s="1582"/>
      <c r="MCQ1185" s="1582"/>
      <c r="MCR1185" s="1582"/>
      <c r="MCS1185" s="1582"/>
      <c r="MCT1185" s="1582"/>
      <c r="MCU1185" s="1582"/>
      <c r="MCV1185" s="1582"/>
      <c r="MCW1185" s="1582"/>
      <c r="MCX1185" s="1582"/>
      <c r="MCY1185" s="1582"/>
      <c r="MCZ1185" s="1582"/>
      <c r="MDA1185" s="1582"/>
      <c r="MDB1185" s="1582"/>
      <c r="MDC1185" s="1582"/>
      <c r="MDD1185" s="1582"/>
      <c r="MDE1185" s="1582"/>
      <c r="MDF1185" s="1582"/>
      <c r="MDG1185" s="1582"/>
      <c r="MDH1185" s="1582"/>
      <c r="MDI1185" s="1582"/>
      <c r="MDJ1185" s="1582"/>
      <c r="MDK1185" s="1582"/>
      <c r="MDL1185" s="1582"/>
      <c r="MDM1185" s="1582"/>
      <c r="MDN1185" s="1582"/>
      <c r="MDO1185" s="1582"/>
      <c r="MDP1185" s="1582"/>
      <c r="MDQ1185" s="1582"/>
      <c r="MDR1185" s="1582"/>
      <c r="MDS1185" s="1582"/>
      <c r="MDT1185" s="1582"/>
      <c r="MDU1185" s="1582"/>
      <c r="MDV1185" s="1582"/>
      <c r="MDW1185" s="1582"/>
      <c r="MDX1185" s="1582"/>
      <c r="MDY1185" s="1582"/>
      <c r="MDZ1185" s="1582"/>
      <c r="MEA1185" s="1582"/>
      <c r="MEB1185" s="1582"/>
      <c r="MEC1185" s="1582"/>
      <c r="MED1185" s="1582"/>
      <c r="MEE1185" s="1582"/>
      <c r="MEF1185" s="1582"/>
      <c r="MEG1185" s="1582"/>
      <c r="MEH1185" s="1582"/>
      <c r="MEI1185" s="1582"/>
      <c r="MEJ1185" s="1582"/>
      <c r="MEK1185" s="1582"/>
      <c r="MEL1185" s="1582"/>
      <c r="MEM1185" s="1582"/>
      <c r="MEN1185" s="1582"/>
      <c r="MEO1185" s="1582"/>
      <c r="MEP1185" s="1582"/>
      <c r="MEQ1185" s="1582"/>
      <c r="MER1185" s="1582"/>
      <c r="MES1185" s="1582"/>
      <c r="MET1185" s="1582"/>
      <c r="MEU1185" s="1582"/>
      <c r="MEV1185" s="1582"/>
      <c r="MEW1185" s="1582"/>
      <c r="MEX1185" s="1582"/>
      <c r="MEY1185" s="1582"/>
      <c r="MEZ1185" s="1582"/>
      <c r="MFA1185" s="1582"/>
      <c r="MFB1185" s="1582"/>
      <c r="MFC1185" s="1582"/>
      <c r="MFD1185" s="1582"/>
      <c r="MFE1185" s="1582"/>
      <c r="MFF1185" s="1582"/>
      <c r="MFG1185" s="1582"/>
      <c r="MFH1185" s="1582"/>
      <c r="MFI1185" s="1582"/>
      <c r="MFJ1185" s="1582"/>
      <c r="MFK1185" s="1582"/>
      <c r="MFL1185" s="1582"/>
      <c r="MFM1185" s="1582"/>
      <c r="MFN1185" s="1582"/>
      <c r="MFO1185" s="1582"/>
      <c r="MFP1185" s="1582"/>
      <c r="MFQ1185" s="1582"/>
      <c r="MFR1185" s="1582"/>
      <c r="MFS1185" s="1582"/>
      <c r="MFT1185" s="1582"/>
      <c r="MFU1185" s="1582"/>
      <c r="MFV1185" s="1582"/>
      <c r="MFW1185" s="1582"/>
      <c r="MFX1185" s="1582"/>
      <c r="MFY1185" s="1582"/>
      <c r="MFZ1185" s="1582"/>
      <c r="MGA1185" s="1582"/>
      <c r="MGB1185" s="1582"/>
      <c r="MGC1185" s="1582"/>
      <c r="MGD1185" s="1582"/>
      <c r="MGE1185" s="1582"/>
      <c r="MGF1185" s="1582"/>
      <c r="MGG1185" s="1582"/>
      <c r="MGH1185" s="1582"/>
      <c r="MGI1185" s="1582"/>
      <c r="MGJ1185" s="1582"/>
      <c r="MGK1185" s="1582"/>
      <c r="MGL1185" s="1582"/>
      <c r="MGM1185" s="1582"/>
      <c r="MGN1185" s="1582"/>
      <c r="MGO1185" s="1582"/>
      <c r="MGP1185" s="1582"/>
      <c r="MGQ1185" s="1582"/>
      <c r="MGR1185" s="1582"/>
      <c r="MGS1185" s="1582"/>
      <c r="MGT1185" s="1582"/>
      <c r="MGU1185" s="1582"/>
      <c r="MGV1185" s="1582"/>
      <c r="MGW1185" s="1582"/>
      <c r="MGX1185" s="1582"/>
      <c r="MGY1185" s="1582"/>
      <c r="MGZ1185" s="1582"/>
      <c r="MHA1185" s="1582"/>
      <c r="MHB1185" s="1582"/>
      <c r="MHC1185" s="1582"/>
      <c r="MHD1185" s="1582"/>
      <c r="MHE1185" s="1582"/>
      <c r="MHF1185" s="1582"/>
      <c r="MHG1185" s="1582"/>
      <c r="MHH1185" s="1582"/>
      <c r="MHI1185" s="1582"/>
      <c r="MHJ1185" s="1582"/>
      <c r="MHK1185" s="1582"/>
      <c r="MHL1185" s="1582"/>
      <c r="MHM1185" s="1582"/>
      <c r="MHN1185" s="1582"/>
      <c r="MHO1185" s="1582"/>
      <c r="MHP1185" s="1582"/>
      <c r="MHQ1185" s="1582"/>
      <c r="MHR1185" s="1582"/>
      <c r="MHS1185" s="1582"/>
      <c r="MHT1185" s="1582"/>
      <c r="MHU1185" s="1582"/>
      <c r="MHV1185" s="1582"/>
      <c r="MHW1185" s="1582"/>
      <c r="MHX1185" s="1582"/>
      <c r="MHY1185" s="1582"/>
      <c r="MHZ1185" s="1582"/>
      <c r="MIA1185" s="1582"/>
      <c r="MIB1185" s="1582"/>
      <c r="MIC1185" s="1582"/>
      <c r="MID1185" s="1582"/>
      <c r="MIE1185" s="1582"/>
      <c r="MIF1185" s="1582"/>
      <c r="MIG1185" s="1582"/>
      <c r="MIH1185" s="1582"/>
      <c r="MII1185" s="1582"/>
      <c r="MIJ1185" s="1582"/>
      <c r="MIK1185" s="1582"/>
      <c r="MIL1185" s="1582"/>
      <c r="MIM1185" s="1582"/>
      <c r="MIN1185" s="1582"/>
      <c r="MIO1185" s="1582"/>
      <c r="MIP1185" s="1582"/>
      <c r="MIQ1185" s="1582"/>
      <c r="MIR1185" s="1582"/>
      <c r="MIS1185" s="1582"/>
      <c r="MIT1185" s="1582"/>
      <c r="MIU1185" s="1582"/>
      <c r="MIV1185" s="1582"/>
      <c r="MIW1185" s="1582"/>
      <c r="MIX1185" s="1582"/>
      <c r="MIY1185" s="1582"/>
      <c r="MIZ1185" s="1582"/>
      <c r="MJA1185" s="1582"/>
      <c r="MJB1185" s="1582"/>
      <c r="MJC1185" s="1582"/>
      <c r="MJD1185" s="1582"/>
      <c r="MJE1185" s="1582"/>
      <c r="MJF1185" s="1582"/>
      <c r="MJG1185" s="1582"/>
      <c r="MJH1185" s="1582"/>
      <c r="MJI1185" s="1582"/>
      <c r="MJJ1185" s="1582"/>
      <c r="MJK1185" s="1582"/>
      <c r="MJL1185" s="1582"/>
      <c r="MJM1185" s="1582"/>
      <c r="MJN1185" s="1582"/>
      <c r="MJO1185" s="1582"/>
      <c r="MJP1185" s="1582"/>
      <c r="MJQ1185" s="1582"/>
      <c r="MJR1185" s="1582"/>
      <c r="MJS1185" s="1582"/>
      <c r="MJT1185" s="1582"/>
      <c r="MJU1185" s="1582"/>
      <c r="MJV1185" s="1582"/>
      <c r="MJW1185" s="1582"/>
      <c r="MJX1185" s="1582"/>
      <c r="MJY1185" s="1582"/>
      <c r="MJZ1185" s="1582"/>
      <c r="MKA1185" s="1582"/>
      <c r="MKB1185" s="1582"/>
      <c r="MKC1185" s="1582"/>
      <c r="MKD1185" s="1582"/>
      <c r="MKE1185" s="1582"/>
      <c r="MKF1185" s="1582"/>
      <c r="MKG1185" s="1582"/>
      <c r="MKH1185" s="1582"/>
      <c r="MKI1185" s="1582"/>
      <c r="MKJ1185" s="1582"/>
      <c r="MKK1185" s="1582"/>
      <c r="MKL1185" s="1582"/>
      <c r="MKM1185" s="1582"/>
      <c r="MKN1185" s="1582"/>
      <c r="MKO1185" s="1582"/>
      <c r="MKP1185" s="1582"/>
      <c r="MKQ1185" s="1582"/>
      <c r="MKR1185" s="1582"/>
      <c r="MKS1185" s="1582"/>
      <c r="MKT1185" s="1582"/>
      <c r="MKU1185" s="1582"/>
      <c r="MKV1185" s="1582"/>
      <c r="MKW1185" s="1582"/>
      <c r="MKX1185" s="1582"/>
      <c r="MKY1185" s="1582"/>
      <c r="MKZ1185" s="1582"/>
      <c r="MLA1185" s="1582"/>
      <c r="MLB1185" s="1582"/>
      <c r="MLC1185" s="1582"/>
      <c r="MLD1185" s="1582"/>
      <c r="MLE1185" s="1582"/>
      <c r="MLF1185" s="1582"/>
      <c r="MLG1185" s="1582"/>
      <c r="MLH1185" s="1582"/>
      <c r="MLI1185" s="1582"/>
      <c r="MLJ1185" s="1582"/>
      <c r="MLK1185" s="1582"/>
      <c r="MLL1185" s="1582"/>
      <c r="MLM1185" s="1582"/>
      <c r="MLN1185" s="1582"/>
      <c r="MLO1185" s="1582"/>
      <c r="MLP1185" s="1582"/>
      <c r="MLQ1185" s="1582"/>
      <c r="MLR1185" s="1582"/>
      <c r="MLS1185" s="1582"/>
      <c r="MLT1185" s="1582"/>
      <c r="MLU1185" s="1582"/>
      <c r="MLV1185" s="1582"/>
      <c r="MLW1185" s="1582"/>
      <c r="MLX1185" s="1582"/>
      <c r="MLY1185" s="1582"/>
      <c r="MLZ1185" s="1582"/>
      <c r="MMA1185" s="1582"/>
      <c r="MMB1185" s="1582"/>
      <c r="MMC1185" s="1582"/>
      <c r="MMD1185" s="1582"/>
      <c r="MME1185" s="1582"/>
      <c r="MMF1185" s="1582"/>
      <c r="MMG1185" s="1582"/>
      <c r="MMH1185" s="1582"/>
      <c r="MMI1185" s="1582"/>
      <c r="MMJ1185" s="1582"/>
      <c r="MMK1185" s="1582"/>
      <c r="MML1185" s="1582"/>
      <c r="MMM1185" s="1582"/>
      <c r="MMN1185" s="1582"/>
      <c r="MMO1185" s="1582"/>
      <c r="MMP1185" s="1582"/>
      <c r="MMQ1185" s="1582"/>
      <c r="MMR1185" s="1582"/>
      <c r="MMS1185" s="1582"/>
      <c r="MMT1185" s="1582"/>
      <c r="MMU1185" s="1582"/>
      <c r="MMV1185" s="1582"/>
      <c r="MMW1185" s="1582"/>
      <c r="MMX1185" s="1582"/>
      <c r="MMY1185" s="1582"/>
      <c r="MMZ1185" s="1582"/>
      <c r="MNA1185" s="1582"/>
      <c r="MNB1185" s="1582"/>
      <c r="MNC1185" s="1582"/>
      <c r="MND1185" s="1582"/>
      <c r="MNE1185" s="1582"/>
      <c r="MNF1185" s="1582"/>
      <c r="MNG1185" s="1582"/>
      <c r="MNH1185" s="1582"/>
      <c r="MNI1185" s="1582"/>
      <c r="MNJ1185" s="1582"/>
      <c r="MNK1185" s="1582"/>
      <c r="MNL1185" s="1582"/>
      <c r="MNM1185" s="1582"/>
      <c r="MNN1185" s="1582"/>
      <c r="MNO1185" s="1582"/>
      <c r="MNP1185" s="1582"/>
      <c r="MNQ1185" s="1582"/>
      <c r="MNR1185" s="1582"/>
      <c r="MNS1185" s="1582"/>
      <c r="MNT1185" s="1582"/>
      <c r="MNU1185" s="1582"/>
      <c r="MNV1185" s="1582"/>
      <c r="MNW1185" s="1582"/>
      <c r="MNX1185" s="1582"/>
      <c r="MNY1185" s="1582"/>
      <c r="MNZ1185" s="1582"/>
      <c r="MOA1185" s="1582"/>
      <c r="MOB1185" s="1582"/>
      <c r="MOC1185" s="1582"/>
      <c r="MOD1185" s="1582"/>
      <c r="MOE1185" s="1582"/>
      <c r="MOF1185" s="1582"/>
      <c r="MOG1185" s="1582"/>
      <c r="MOH1185" s="1582"/>
      <c r="MOI1185" s="1582"/>
      <c r="MOJ1185" s="1582"/>
      <c r="MOK1185" s="1582"/>
      <c r="MOL1185" s="1582"/>
      <c r="MOM1185" s="1582"/>
      <c r="MON1185" s="1582"/>
      <c r="MOO1185" s="1582"/>
      <c r="MOP1185" s="1582"/>
      <c r="MOQ1185" s="1582"/>
      <c r="MOR1185" s="1582"/>
      <c r="MOS1185" s="1582"/>
      <c r="MOT1185" s="1582"/>
      <c r="MOU1185" s="1582"/>
      <c r="MOV1185" s="1582"/>
      <c r="MOW1185" s="1582"/>
      <c r="MOX1185" s="1582"/>
      <c r="MOY1185" s="1582"/>
      <c r="MOZ1185" s="1582"/>
      <c r="MPA1185" s="1582"/>
      <c r="MPB1185" s="1582"/>
      <c r="MPC1185" s="1582"/>
      <c r="MPD1185" s="1582"/>
      <c r="MPE1185" s="1582"/>
      <c r="MPF1185" s="1582"/>
      <c r="MPG1185" s="1582"/>
      <c r="MPH1185" s="1582"/>
      <c r="MPI1185" s="1582"/>
      <c r="MPJ1185" s="1582"/>
      <c r="MPK1185" s="1582"/>
      <c r="MPL1185" s="1582"/>
      <c r="MPM1185" s="1582"/>
      <c r="MPN1185" s="1582"/>
      <c r="MPO1185" s="1582"/>
      <c r="MPP1185" s="1582"/>
      <c r="MPQ1185" s="1582"/>
      <c r="MPR1185" s="1582"/>
      <c r="MPS1185" s="1582"/>
      <c r="MPT1185" s="1582"/>
      <c r="MPU1185" s="1582"/>
      <c r="MPV1185" s="1582"/>
      <c r="MPW1185" s="1582"/>
      <c r="MPX1185" s="1582"/>
      <c r="MPY1185" s="1582"/>
      <c r="MPZ1185" s="1582"/>
      <c r="MQA1185" s="1582"/>
      <c r="MQB1185" s="1582"/>
      <c r="MQC1185" s="1582"/>
      <c r="MQD1185" s="1582"/>
      <c r="MQE1185" s="1582"/>
      <c r="MQF1185" s="1582"/>
      <c r="MQG1185" s="1582"/>
      <c r="MQH1185" s="1582"/>
      <c r="MQI1185" s="1582"/>
      <c r="MQJ1185" s="1582"/>
      <c r="MQK1185" s="1582"/>
      <c r="MQL1185" s="1582"/>
      <c r="MQM1185" s="1582"/>
      <c r="MQN1185" s="1582"/>
      <c r="MQO1185" s="1582"/>
      <c r="MQP1185" s="1582"/>
      <c r="MQQ1185" s="1582"/>
      <c r="MQR1185" s="1582"/>
      <c r="MQS1185" s="1582"/>
      <c r="MQT1185" s="1582"/>
      <c r="MQU1185" s="1582"/>
      <c r="MQV1185" s="1582"/>
      <c r="MQW1185" s="1582"/>
      <c r="MQX1185" s="1582"/>
      <c r="MQY1185" s="1582"/>
      <c r="MQZ1185" s="1582"/>
      <c r="MRA1185" s="1582"/>
      <c r="MRB1185" s="1582"/>
      <c r="MRC1185" s="1582"/>
      <c r="MRD1185" s="1582"/>
      <c r="MRE1185" s="1582"/>
      <c r="MRF1185" s="1582"/>
      <c r="MRG1185" s="1582"/>
      <c r="MRH1185" s="1582"/>
      <c r="MRI1185" s="1582"/>
      <c r="MRJ1185" s="1582"/>
      <c r="MRK1185" s="1582"/>
      <c r="MRL1185" s="1582"/>
      <c r="MRM1185" s="1582"/>
      <c r="MRN1185" s="1582"/>
      <c r="MRO1185" s="1582"/>
      <c r="MRP1185" s="1582"/>
      <c r="MRQ1185" s="1582"/>
      <c r="MRR1185" s="1582"/>
      <c r="MRS1185" s="1582"/>
      <c r="MRT1185" s="1582"/>
      <c r="MRU1185" s="1582"/>
      <c r="MRV1185" s="1582"/>
      <c r="MRW1185" s="1582"/>
      <c r="MRX1185" s="1582"/>
      <c r="MRY1185" s="1582"/>
      <c r="MRZ1185" s="1582"/>
      <c r="MSA1185" s="1582"/>
      <c r="MSB1185" s="1582"/>
      <c r="MSC1185" s="1582"/>
      <c r="MSD1185" s="1582"/>
      <c r="MSE1185" s="1582"/>
      <c r="MSF1185" s="1582"/>
      <c r="MSG1185" s="1582"/>
      <c r="MSH1185" s="1582"/>
      <c r="MSI1185" s="1582"/>
      <c r="MSJ1185" s="1582"/>
      <c r="MSK1185" s="1582"/>
      <c r="MSL1185" s="1582"/>
      <c r="MSM1185" s="1582"/>
      <c r="MSN1185" s="1582"/>
      <c r="MSO1185" s="1582"/>
      <c r="MSP1185" s="1582"/>
      <c r="MSQ1185" s="1582"/>
      <c r="MSR1185" s="1582"/>
      <c r="MSS1185" s="1582"/>
      <c r="MST1185" s="1582"/>
      <c r="MSU1185" s="1582"/>
      <c r="MSV1185" s="1582"/>
      <c r="MSW1185" s="1582"/>
      <c r="MSX1185" s="1582"/>
      <c r="MSY1185" s="1582"/>
      <c r="MSZ1185" s="1582"/>
      <c r="MTA1185" s="1582"/>
      <c r="MTB1185" s="1582"/>
      <c r="MTC1185" s="1582"/>
      <c r="MTD1185" s="1582"/>
      <c r="MTE1185" s="1582"/>
      <c r="MTF1185" s="1582"/>
      <c r="MTG1185" s="1582"/>
      <c r="MTH1185" s="1582"/>
      <c r="MTI1185" s="1582"/>
      <c r="MTJ1185" s="1582"/>
      <c r="MTK1185" s="1582"/>
      <c r="MTL1185" s="1582"/>
      <c r="MTM1185" s="1582"/>
      <c r="MTN1185" s="1582"/>
      <c r="MTO1185" s="1582"/>
      <c r="MTP1185" s="1582"/>
      <c r="MTQ1185" s="1582"/>
      <c r="MTR1185" s="1582"/>
      <c r="MTS1185" s="1582"/>
      <c r="MTT1185" s="1582"/>
      <c r="MTU1185" s="1582"/>
      <c r="MTV1185" s="1582"/>
      <c r="MTW1185" s="1582"/>
      <c r="MTX1185" s="1582"/>
      <c r="MTY1185" s="1582"/>
      <c r="MTZ1185" s="1582"/>
      <c r="MUA1185" s="1582"/>
      <c r="MUB1185" s="1582"/>
      <c r="MUC1185" s="1582"/>
      <c r="MUD1185" s="1582"/>
      <c r="MUE1185" s="1582"/>
      <c r="MUF1185" s="1582"/>
      <c r="MUG1185" s="1582"/>
      <c r="MUH1185" s="1582"/>
      <c r="MUI1185" s="1582"/>
      <c r="MUJ1185" s="1582"/>
      <c r="MUK1185" s="1582"/>
      <c r="MUL1185" s="1582"/>
      <c r="MUM1185" s="1582"/>
      <c r="MUN1185" s="1582"/>
      <c r="MUO1185" s="1582"/>
      <c r="MUP1185" s="1582"/>
      <c r="MUQ1185" s="1582"/>
      <c r="MUR1185" s="1582"/>
      <c r="MUS1185" s="1582"/>
      <c r="MUT1185" s="1582"/>
      <c r="MUU1185" s="1582"/>
      <c r="MUV1185" s="1582"/>
      <c r="MUW1185" s="1582"/>
      <c r="MUX1185" s="1582"/>
      <c r="MUY1185" s="1582"/>
      <c r="MUZ1185" s="1582"/>
      <c r="MVA1185" s="1582"/>
      <c r="MVB1185" s="1582"/>
      <c r="MVC1185" s="1582"/>
      <c r="MVD1185" s="1582"/>
      <c r="MVE1185" s="1582"/>
      <c r="MVF1185" s="1582"/>
      <c r="MVG1185" s="1582"/>
      <c r="MVH1185" s="1582"/>
      <c r="MVI1185" s="1582"/>
      <c r="MVJ1185" s="1582"/>
      <c r="MVK1185" s="1582"/>
      <c r="MVL1185" s="1582"/>
      <c r="MVM1185" s="1582"/>
      <c r="MVN1185" s="1582"/>
      <c r="MVO1185" s="1582"/>
      <c r="MVP1185" s="1582"/>
      <c r="MVQ1185" s="1582"/>
      <c r="MVR1185" s="1582"/>
      <c r="MVS1185" s="1582"/>
      <c r="MVT1185" s="1582"/>
      <c r="MVU1185" s="1582"/>
      <c r="MVV1185" s="1582"/>
      <c r="MVW1185" s="1582"/>
      <c r="MVX1185" s="1582"/>
      <c r="MVY1185" s="1582"/>
      <c r="MVZ1185" s="1582"/>
      <c r="MWA1185" s="1582"/>
      <c r="MWB1185" s="1582"/>
      <c r="MWC1185" s="1582"/>
      <c r="MWD1185" s="1582"/>
      <c r="MWE1185" s="1582"/>
      <c r="MWF1185" s="1582"/>
      <c r="MWG1185" s="1582"/>
      <c r="MWH1185" s="1582"/>
      <c r="MWI1185" s="1582"/>
      <c r="MWJ1185" s="1582"/>
      <c r="MWK1185" s="1582"/>
      <c r="MWL1185" s="1582"/>
      <c r="MWM1185" s="1582"/>
      <c r="MWN1185" s="1582"/>
      <c r="MWO1185" s="1582"/>
      <c r="MWP1185" s="1582"/>
      <c r="MWQ1185" s="1582"/>
      <c r="MWR1185" s="1582"/>
      <c r="MWS1185" s="1582"/>
      <c r="MWT1185" s="1582"/>
      <c r="MWU1185" s="1582"/>
      <c r="MWV1185" s="1582"/>
      <c r="MWW1185" s="1582"/>
      <c r="MWX1185" s="1582"/>
      <c r="MWY1185" s="1582"/>
      <c r="MWZ1185" s="1582"/>
      <c r="MXA1185" s="1582"/>
      <c r="MXB1185" s="1582"/>
      <c r="MXC1185" s="1582"/>
      <c r="MXD1185" s="1582"/>
      <c r="MXE1185" s="1582"/>
      <c r="MXF1185" s="1582"/>
      <c r="MXG1185" s="1582"/>
      <c r="MXH1185" s="1582"/>
      <c r="MXI1185" s="1582"/>
      <c r="MXJ1185" s="1582"/>
      <c r="MXK1185" s="1582"/>
      <c r="MXL1185" s="1582"/>
      <c r="MXM1185" s="1582"/>
      <c r="MXN1185" s="1582"/>
      <c r="MXO1185" s="1582"/>
      <c r="MXP1185" s="1582"/>
      <c r="MXQ1185" s="1582"/>
      <c r="MXR1185" s="1582"/>
      <c r="MXS1185" s="1582"/>
      <c r="MXT1185" s="1582"/>
      <c r="MXU1185" s="1582"/>
      <c r="MXV1185" s="1582"/>
      <c r="MXW1185" s="1582"/>
      <c r="MXX1185" s="1582"/>
      <c r="MXY1185" s="1582"/>
      <c r="MXZ1185" s="1582"/>
      <c r="MYA1185" s="1582"/>
      <c r="MYB1185" s="1582"/>
      <c r="MYC1185" s="1582"/>
      <c r="MYD1185" s="1582"/>
      <c r="MYE1185" s="1582"/>
      <c r="MYF1185" s="1582"/>
      <c r="MYG1185" s="1582"/>
      <c r="MYH1185" s="1582"/>
      <c r="MYI1185" s="1582"/>
      <c r="MYJ1185" s="1582"/>
      <c r="MYK1185" s="1582"/>
      <c r="MYL1185" s="1582"/>
      <c r="MYM1185" s="1582"/>
      <c r="MYN1185" s="1582"/>
      <c r="MYO1185" s="1582"/>
      <c r="MYP1185" s="1582"/>
      <c r="MYQ1185" s="1582"/>
      <c r="MYR1185" s="1582"/>
      <c r="MYS1185" s="1582"/>
      <c r="MYT1185" s="1582"/>
      <c r="MYU1185" s="1582"/>
      <c r="MYV1185" s="1582"/>
      <c r="MYW1185" s="1582"/>
      <c r="MYX1185" s="1582"/>
      <c r="MYY1185" s="1582"/>
      <c r="MYZ1185" s="1582"/>
      <c r="MZA1185" s="1582"/>
      <c r="MZB1185" s="1582"/>
      <c r="MZC1185" s="1582"/>
      <c r="MZD1185" s="1582"/>
      <c r="MZE1185" s="1582"/>
      <c r="MZF1185" s="1582"/>
      <c r="MZG1185" s="1582"/>
      <c r="MZH1185" s="1582"/>
      <c r="MZI1185" s="1582"/>
      <c r="MZJ1185" s="1582"/>
      <c r="MZK1185" s="1582"/>
      <c r="MZL1185" s="1582"/>
      <c r="MZM1185" s="1582"/>
      <c r="MZN1185" s="1582"/>
      <c r="MZO1185" s="1582"/>
      <c r="MZP1185" s="1582"/>
      <c r="MZQ1185" s="1582"/>
      <c r="MZR1185" s="1582"/>
      <c r="MZS1185" s="1582"/>
      <c r="MZT1185" s="1582"/>
      <c r="MZU1185" s="1582"/>
      <c r="MZV1185" s="1582"/>
      <c r="MZW1185" s="1582"/>
      <c r="MZX1185" s="1582"/>
      <c r="MZY1185" s="1582"/>
      <c r="MZZ1185" s="1582"/>
      <c r="NAA1185" s="1582"/>
      <c r="NAB1185" s="1582"/>
      <c r="NAC1185" s="1582"/>
      <c r="NAD1185" s="1582"/>
      <c r="NAE1185" s="1582"/>
      <c r="NAF1185" s="1582"/>
      <c r="NAG1185" s="1582"/>
      <c r="NAH1185" s="1582"/>
      <c r="NAI1185" s="1582"/>
      <c r="NAJ1185" s="1582"/>
      <c r="NAK1185" s="1582"/>
      <c r="NAL1185" s="1582"/>
      <c r="NAM1185" s="1582"/>
      <c r="NAN1185" s="1582"/>
      <c r="NAO1185" s="1582"/>
      <c r="NAP1185" s="1582"/>
      <c r="NAQ1185" s="1582"/>
      <c r="NAR1185" s="1582"/>
      <c r="NAS1185" s="1582"/>
      <c r="NAT1185" s="1582"/>
      <c r="NAU1185" s="1582"/>
      <c r="NAV1185" s="1582"/>
      <c r="NAW1185" s="1582"/>
      <c r="NAX1185" s="1582"/>
      <c r="NAY1185" s="1582"/>
      <c r="NAZ1185" s="1582"/>
      <c r="NBA1185" s="1582"/>
      <c r="NBB1185" s="1582"/>
      <c r="NBC1185" s="1582"/>
      <c r="NBD1185" s="1582"/>
      <c r="NBE1185" s="1582"/>
      <c r="NBF1185" s="1582"/>
      <c r="NBG1185" s="1582"/>
      <c r="NBH1185" s="1582"/>
      <c r="NBI1185" s="1582"/>
      <c r="NBJ1185" s="1582"/>
      <c r="NBK1185" s="1582"/>
      <c r="NBL1185" s="1582"/>
      <c r="NBM1185" s="1582"/>
      <c r="NBN1185" s="1582"/>
      <c r="NBO1185" s="1582"/>
      <c r="NBP1185" s="1582"/>
      <c r="NBQ1185" s="1582"/>
      <c r="NBR1185" s="1582"/>
      <c r="NBS1185" s="1582"/>
      <c r="NBT1185" s="1582"/>
      <c r="NBU1185" s="1582"/>
      <c r="NBV1185" s="1582"/>
      <c r="NBW1185" s="1582"/>
      <c r="NBX1185" s="1582"/>
      <c r="NBY1185" s="1582"/>
      <c r="NBZ1185" s="1582"/>
      <c r="NCA1185" s="1582"/>
      <c r="NCB1185" s="1582"/>
      <c r="NCC1185" s="1582"/>
      <c r="NCD1185" s="1582"/>
      <c r="NCE1185" s="1582"/>
      <c r="NCF1185" s="1582"/>
      <c r="NCG1185" s="1582"/>
      <c r="NCH1185" s="1582"/>
      <c r="NCI1185" s="1582"/>
      <c r="NCJ1185" s="1582"/>
      <c r="NCK1185" s="1582"/>
      <c r="NCL1185" s="1582"/>
      <c r="NCM1185" s="1582"/>
      <c r="NCN1185" s="1582"/>
      <c r="NCO1185" s="1582"/>
      <c r="NCP1185" s="1582"/>
      <c r="NCQ1185" s="1582"/>
      <c r="NCR1185" s="1582"/>
      <c r="NCS1185" s="1582"/>
      <c r="NCT1185" s="1582"/>
      <c r="NCU1185" s="1582"/>
      <c r="NCV1185" s="1582"/>
      <c r="NCW1185" s="1582"/>
      <c r="NCX1185" s="1582"/>
      <c r="NCY1185" s="1582"/>
      <c r="NCZ1185" s="1582"/>
      <c r="NDA1185" s="1582"/>
      <c r="NDB1185" s="1582"/>
      <c r="NDC1185" s="1582"/>
      <c r="NDD1185" s="1582"/>
      <c r="NDE1185" s="1582"/>
      <c r="NDF1185" s="1582"/>
      <c r="NDG1185" s="1582"/>
      <c r="NDH1185" s="1582"/>
      <c r="NDI1185" s="1582"/>
      <c r="NDJ1185" s="1582"/>
      <c r="NDK1185" s="1582"/>
      <c r="NDL1185" s="1582"/>
      <c r="NDM1185" s="1582"/>
      <c r="NDN1185" s="1582"/>
      <c r="NDO1185" s="1582"/>
      <c r="NDP1185" s="1582"/>
      <c r="NDQ1185" s="1582"/>
      <c r="NDR1185" s="1582"/>
      <c r="NDS1185" s="1582"/>
      <c r="NDT1185" s="1582"/>
      <c r="NDU1185" s="1582"/>
      <c r="NDV1185" s="1582"/>
      <c r="NDW1185" s="1582"/>
      <c r="NDX1185" s="1582"/>
      <c r="NDY1185" s="1582"/>
      <c r="NDZ1185" s="1582"/>
      <c r="NEA1185" s="1582"/>
      <c r="NEB1185" s="1582"/>
      <c r="NEC1185" s="1582"/>
      <c r="NED1185" s="1582"/>
      <c r="NEE1185" s="1582"/>
      <c r="NEF1185" s="1582"/>
      <c r="NEG1185" s="1582"/>
      <c r="NEH1185" s="1582"/>
      <c r="NEI1185" s="1582"/>
      <c r="NEJ1185" s="1582"/>
      <c r="NEK1185" s="1582"/>
      <c r="NEL1185" s="1582"/>
      <c r="NEM1185" s="1582"/>
      <c r="NEN1185" s="1582"/>
      <c r="NEO1185" s="1582"/>
      <c r="NEP1185" s="1582"/>
      <c r="NEQ1185" s="1582"/>
      <c r="NER1185" s="1582"/>
      <c r="NES1185" s="1582"/>
      <c r="NET1185" s="1582"/>
      <c r="NEU1185" s="1582"/>
      <c r="NEV1185" s="1582"/>
      <c r="NEW1185" s="1582"/>
      <c r="NEX1185" s="1582"/>
      <c r="NEY1185" s="1582"/>
      <c r="NEZ1185" s="1582"/>
      <c r="NFA1185" s="1582"/>
      <c r="NFB1185" s="1582"/>
      <c r="NFC1185" s="1582"/>
      <c r="NFD1185" s="1582"/>
      <c r="NFE1185" s="1582"/>
      <c r="NFF1185" s="1582"/>
      <c r="NFG1185" s="1582"/>
      <c r="NFH1185" s="1582"/>
      <c r="NFI1185" s="1582"/>
      <c r="NFJ1185" s="1582"/>
      <c r="NFK1185" s="1582"/>
      <c r="NFL1185" s="1582"/>
      <c r="NFM1185" s="1582"/>
      <c r="NFN1185" s="1582"/>
      <c r="NFO1185" s="1582"/>
      <c r="NFP1185" s="1582"/>
      <c r="NFQ1185" s="1582"/>
      <c r="NFR1185" s="1582"/>
      <c r="NFS1185" s="1582"/>
      <c r="NFT1185" s="1582"/>
      <c r="NFU1185" s="1582"/>
      <c r="NFV1185" s="1582"/>
      <c r="NFW1185" s="1582"/>
      <c r="NFX1185" s="1582"/>
      <c r="NFY1185" s="1582"/>
      <c r="NFZ1185" s="1582"/>
      <c r="NGA1185" s="1582"/>
      <c r="NGB1185" s="1582"/>
      <c r="NGC1185" s="1582"/>
      <c r="NGD1185" s="1582"/>
      <c r="NGE1185" s="1582"/>
      <c r="NGF1185" s="1582"/>
      <c r="NGG1185" s="1582"/>
      <c r="NGH1185" s="1582"/>
      <c r="NGI1185" s="1582"/>
      <c r="NGJ1185" s="1582"/>
      <c r="NGK1185" s="1582"/>
      <c r="NGL1185" s="1582"/>
      <c r="NGM1185" s="1582"/>
      <c r="NGN1185" s="1582"/>
      <c r="NGO1185" s="1582"/>
      <c r="NGP1185" s="1582"/>
      <c r="NGQ1185" s="1582"/>
      <c r="NGR1185" s="1582"/>
      <c r="NGS1185" s="1582"/>
      <c r="NGT1185" s="1582"/>
      <c r="NGU1185" s="1582"/>
      <c r="NGV1185" s="1582"/>
      <c r="NGW1185" s="1582"/>
      <c r="NGX1185" s="1582"/>
      <c r="NGY1185" s="1582"/>
      <c r="NGZ1185" s="1582"/>
      <c r="NHA1185" s="1582"/>
      <c r="NHB1185" s="1582"/>
      <c r="NHC1185" s="1582"/>
      <c r="NHD1185" s="1582"/>
      <c r="NHE1185" s="1582"/>
      <c r="NHF1185" s="1582"/>
      <c r="NHG1185" s="1582"/>
      <c r="NHH1185" s="1582"/>
      <c r="NHI1185" s="1582"/>
      <c r="NHJ1185" s="1582"/>
      <c r="NHK1185" s="1582"/>
      <c r="NHL1185" s="1582"/>
      <c r="NHM1185" s="1582"/>
      <c r="NHN1185" s="1582"/>
      <c r="NHO1185" s="1582"/>
      <c r="NHP1185" s="1582"/>
      <c r="NHQ1185" s="1582"/>
      <c r="NHR1185" s="1582"/>
      <c r="NHS1185" s="1582"/>
      <c r="NHT1185" s="1582"/>
      <c r="NHU1185" s="1582"/>
      <c r="NHV1185" s="1582"/>
      <c r="NHW1185" s="1582"/>
      <c r="NHX1185" s="1582"/>
      <c r="NHY1185" s="1582"/>
      <c r="NHZ1185" s="1582"/>
      <c r="NIA1185" s="1582"/>
      <c r="NIB1185" s="1582"/>
      <c r="NIC1185" s="1582"/>
      <c r="NID1185" s="1582"/>
      <c r="NIE1185" s="1582"/>
      <c r="NIF1185" s="1582"/>
      <c r="NIG1185" s="1582"/>
      <c r="NIH1185" s="1582"/>
      <c r="NII1185" s="1582"/>
      <c r="NIJ1185" s="1582"/>
      <c r="NIK1185" s="1582"/>
      <c r="NIL1185" s="1582"/>
      <c r="NIM1185" s="1582"/>
      <c r="NIN1185" s="1582"/>
      <c r="NIO1185" s="1582"/>
      <c r="NIP1185" s="1582"/>
      <c r="NIQ1185" s="1582"/>
      <c r="NIR1185" s="1582"/>
      <c r="NIS1185" s="1582"/>
      <c r="NIT1185" s="1582"/>
      <c r="NIU1185" s="1582"/>
      <c r="NIV1185" s="1582"/>
      <c r="NIW1185" s="1582"/>
      <c r="NIX1185" s="1582"/>
      <c r="NIY1185" s="1582"/>
      <c r="NIZ1185" s="1582"/>
      <c r="NJA1185" s="1582"/>
      <c r="NJB1185" s="1582"/>
      <c r="NJC1185" s="1582"/>
      <c r="NJD1185" s="1582"/>
      <c r="NJE1185" s="1582"/>
      <c r="NJF1185" s="1582"/>
      <c r="NJG1185" s="1582"/>
      <c r="NJH1185" s="1582"/>
      <c r="NJI1185" s="1582"/>
      <c r="NJJ1185" s="1582"/>
      <c r="NJK1185" s="1582"/>
      <c r="NJL1185" s="1582"/>
      <c r="NJM1185" s="1582"/>
      <c r="NJN1185" s="1582"/>
      <c r="NJO1185" s="1582"/>
      <c r="NJP1185" s="1582"/>
      <c r="NJQ1185" s="1582"/>
      <c r="NJR1185" s="1582"/>
      <c r="NJS1185" s="1582"/>
      <c r="NJT1185" s="1582"/>
      <c r="NJU1185" s="1582"/>
      <c r="NJV1185" s="1582"/>
      <c r="NJW1185" s="1582"/>
      <c r="NJX1185" s="1582"/>
      <c r="NJY1185" s="1582"/>
      <c r="NJZ1185" s="1582"/>
      <c r="NKA1185" s="1582"/>
      <c r="NKB1185" s="1582"/>
      <c r="NKC1185" s="1582"/>
      <c r="NKD1185" s="1582"/>
      <c r="NKE1185" s="1582"/>
      <c r="NKF1185" s="1582"/>
      <c r="NKG1185" s="1582"/>
      <c r="NKH1185" s="1582"/>
      <c r="NKI1185" s="1582"/>
      <c r="NKJ1185" s="1582"/>
      <c r="NKK1185" s="1582"/>
      <c r="NKL1185" s="1582"/>
      <c r="NKM1185" s="1582"/>
      <c r="NKN1185" s="1582"/>
      <c r="NKO1185" s="1582"/>
      <c r="NKP1185" s="1582"/>
      <c r="NKQ1185" s="1582"/>
      <c r="NKR1185" s="1582"/>
      <c r="NKS1185" s="1582"/>
      <c r="NKT1185" s="1582"/>
      <c r="NKU1185" s="1582"/>
      <c r="NKV1185" s="1582"/>
      <c r="NKW1185" s="1582"/>
      <c r="NKX1185" s="1582"/>
      <c r="NKY1185" s="1582"/>
      <c r="NKZ1185" s="1582"/>
      <c r="NLA1185" s="1582"/>
      <c r="NLB1185" s="1582"/>
      <c r="NLC1185" s="1582"/>
      <c r="NLD1185" s="1582"/>
      <c r="NLE1185" s="1582"/>
      <c r="NLF1185" s="1582"/>
      <c r="NLG1185" s="1582"/>
      <c r="NLH1185" s="1582"/>
      <c r="NLI1185" s="1582"/>
      <c r="NLJ1185" s="1582"/>
      <c r="NLK1185" s="1582"/>
      <c r="NLL1185" s="1582"/>
      <c r="NLM1185" s="1582"/>
      <c r="NLN1185" s="1582"/>
      <c r="NLO1185" s="1582"/>
      <c r="NLP1185" s="1582"/>
      <c r="NLQ1185" s="1582"/>
      <c r="NLR1185" s="1582"/>
      <c r="NLS1185" s="1582"/>
      <c r="NLT1185" s="1582"/>
      <c r="NLU1185" s="1582"/>
      <c r="NLV1185" s="1582"/>
      <c r="NLW1185" s="1582"/>
      <c r="NLX1185" s="1582"/>
      <c r="NLY1185" s="1582"/>
      <c r="NLZ1185" s="1582"/>
      <c r="NMA1185" s="1582"/>
      <c r="NMB1185" s="1582"/>
      <c r="NMC1185" s="1582"/>
      <c r="NMD1185" s="1582"/>
      <c r="NME1185" s="1582"/>
      <c r="NMF1185" s="1582"/>
      <c r="NMG1185" s="1582"/>
      <c r="NMH1185" s="1582"/>
      <c r="NMI1185" s="1582"/>
      <c r="NMJ1185" s="1582"/>
      <c r="NMK1185" s="1582"/>
      <c r="NML1185" s="1582"/>
      <c r="NMM1185" s="1582"/>
      <c r="NMN1185" s="1582"/>
      <c r="NMO1185" s="1582"/>
      <c r="NMP1185" s="1582"/>
      <c r="NMQ1185" s="1582"/>
      <c r="NMR1185" s="1582"/>
      <c r="NMS1185" s="1582"/>
      <c r="NMT1185" s="1582"/>
      <c r="NMU1185" s="1582"/>
      <c r="NMV1185" s="1582"/>
      <c r="NMW1185" s="1582"/>
      <c r="NMX1185" s="1582"/>
      <c r="NMY1185" s="1582"/>
      <c r="NMZ1185" s="1582"/>
      <c r="NNA1185" s="1582"/>
      <c r="NNB1185" s="1582"/>
      <c r="NNC1185" s="1582"/>
      <c r="NND1185" s="1582"/>
      <c r="NNE1185" s="1582"/>
      <c r="NNF1185" s="1582"/>
      <c r="NNG1185" s="1582"/>
      <c r="NNH1185" s="1582"/>
      <c r="NNI1185" s="1582"/>
      <c r="NNJ1185" s="1582"/>
      <c r="NNK1185" s="1582"/>
      <c r="NNL1185" s="1582"/>
      <c r="NNM1185" s="1582"/>
      <c r="NNN1185" s="1582"/>
      <c r="NNO1185" s="1582"/>
      <c r="NNP1185" s="1582"/>
      <c r="NNQ1185" s="1582"/>
      <c r="NNR1185" s="1582"/>
      <c r="NNS1185" s="1582"/>
      <c r="NNT1185" s="1582"/>
      <c r="NNU1185" s="1582"/>
      <c r="NNV1185" s="1582"/>
      <c r="NNW1185" s="1582"/>
      <c r="NNX1185" s="1582"/>
      <c r="NNY1185" s="1582"/>
      <c r="NNZ1185" s="1582"/>
      <c r="NOA1185" s="1582"/>
      <c r="NOB1185" s="1582"/>
      <c r="NOC1185" s="1582"/>
      <c r="NOD1185" s="1582"/>
      <c r="NOE1185" s="1582"/>
      <c r="NOF1185" s="1582"/>
      <c r="NOG1185" s="1582"/>
      <c r="NOH1185" s="1582"/>
      <c r="NOI1185" s="1582"/>
      <c r="NOJ1185" s="1582"/>
      <c r="NOK1185" s="1582"/>
      <c r="NOL1185" s="1582"/>
      <c r="NOM1185" s="1582"/>
      <c r="NON1185" s="1582"/>
      <c r="NOO1185" s="1582"/>
      <c r="NOP1185" s="1582"/>
      <c r="NOQ1185" s="1582"/>
      <c r="NOR1185" s="1582"/>
      <c r="NOS1185" s="1582"/>
      <c r="NOT1185" s="1582"/>
      <c r="NOU1185" s="1582"/>
      <c r="NOV1185" s="1582"/>
      <c r="NOW1185" s="1582"/>
      <c r="NOX1185" s="1582"/>
      <c r="NOY1185" s="1582"/>
      <c r="NOZ1185" s="1582"/>
      <c r="NPA1185" s="1582"/>
      <c r="NPB1185" s="1582"/>
      <c r="NPC1185" s="1582"/>
      <c r="NPD1185" s="1582"/>
      <c r="NPE1185" s="1582"/>
      <c r="NPF1185" s="1582"/>
      <c r="NPG1185" s="1582"/>
      <c r="NPH1185" s="1582"/>
      <c r="NPI1185" s="1582"/>
      <c r="NPJ1185" s="1582"/>
      <c r="NPK1185" s="1582"/>
      <c r="NPL1185" s="1582"/>
      <c r="NPM1185" s="1582"/>
      <c r="NPN1185" s="1582"/>
      <c r="NPO1185" s="1582"/>
      <c r="NPP1185" s="1582"/>
      <c r="NPQ1185" s="1582"/>
      <c r="NPR1185" s="1582"/>
      <c r="NPS1185" s="1582"/>
      <c r="NPT1185" s="1582"/>
      <c r="NPU1185" s="1582"/>
      <c r="NPV1185" s="1582"/>
      <c r="NPW1185" s="1582"/>
      <c r="NPX1185" s="1582"/>
      <c r="NPY1185" s="1582"/>
      <c r="NPZ1185" s="1582"/>
      <c r="NQA1185" s="1582"/>
      <c r="NQB1185" s="1582"/>
      <c r="NQC1185" s="1582"/>
      <c r="NQD1185" s="1582"/>
      <c r="NQE1185" s="1582"/>
      <c r="NQF1185" s="1582"/>
      <c r="NQG1185" s="1582"/>
      <c r="NQH1185" s="1582"/>
      <c r="NQI1185" s="1582"/>
      <c r="NQJ1185" s="1582"/>
      <c r="NQK1185" s="1582"/>
      <c r="NQL1185" s="1582"/>
      <c r="NQM1185" s="1582"/>
      <c r="NQN1185" s="1582"/>
      <c r="NQO1185" s="1582"/>
      <c r="NQP1185" s="1582"/>
      <c r="NQQ1185" s="1582"/>
      <c r="NQR1185" s="1582"/>
      <c r="NQS1185" s="1582"/>
      <c r="NQT1185" s="1582"/>
      <c r="NQU1185" s="1582"/>
      <c r="NQV1185" s="1582"/>
      <c r="NQW1185" s="1582"/>
      <c r="NQX1185" s="1582"/>
      <c r="NQY1185" s="1582"/>
      <c r="NQZ1185" s="1582"/>
      <c r="NRA1185" s="1582"/>
      <c r="NRB1185" s="1582"/>
      <c r="NRC1185" s="1582"/>
      <c r="NRD1185" s="1582"/>
      <c r="NRE1185" s="1582"/>
      <c r="NRF1185" s="1582"/>
      <c r="NRG1185" s="1582"/>
      <c r="NRH1185" s="1582"/>
      <c r="NRI1185" s="1582"/>
      <c r="NRJ1185" s="1582"/>
      <c r="NRK1185" s="1582"/>
      <c r="NRL1185" s="1582"/>
      <c r="NRM1185" s="1582"/>
      <c r="NRN1185" s="1582"/>
      <c r="NRO1185" s="1582"/>
      <c r="NRP1185" s="1582"/>
      <c r="NRQ1185" s="1582"/>
      <c r="NRR1185" s="1582"/>
      <c r="NRS1185" s="1582"/>
      <c r="NRT1185" s="1582"/>
      <c r="NRU1185" s="1582"/>
      <c r="NRV1185" s="1582"/>
      <c r="NRW1185" s="1582"/>
      <c r="NRX1185" s="1582"/>
      <c r="NRY1185" s="1582"/>
      <c r="NRZ1185" s="1582"/>
      <c r="NSA1185" s="1582"/>
      <c r="NSB1185" s="1582"/>
      <c r="NSC1185" s="1582"/>
      <c r="NSD1185" s="1582"/>
      <c r="NSE1185" s="1582"/>
      <c r="NSF1185" s="1582"/>
      <c r="NSG1185" s="1582"/>
      <c r="NSH1185" s="1582"/>
      <c r="NSI1185" s="1582"/>
      <c r="NSJ1185" s="1582"/>
      <c r="NSK1185" s="1582"/>
      <c r="NSL1185" s="1582"/>
      <c r="NSM1185" s="1582"/>
      <c r="NSN1185" s="1582"/>
      <c r="NSO1185" s="1582"/>
      <c r="NSP1185" s="1582"/>
      <c r="NSQ1185" s="1582"/>
      <c r="NSR1185" s="1582"/>
      <c r="NSS1185" s="1582"/>
      <c r="NST1185" s="1582"/>
      <c r="NSU1185" s="1582"/>
      <c r="NSV1185" s="1582"/>
      <c r="NSW1185" s="1582"/>
      <c r="NSX1185" s="1582"/>
      <c r="NSY1185" s="1582"/>
      <c r="NSZ1185" s="1582"/>
      <c r="NTA1185" s="1582"/>
      <c r="NTB1185" s="1582"/>
      <c r="NTC1185" s="1582"/>
      <c r="NTD1185" s="1582"/>
      <c r="NTE1185" s="1582"/>
      <c r="NTF1185" s="1582"/>
      <c r="NTG1185" s="1582"/>
      <c r="NTH1185" s="1582"/>
      <c r="NTI1185" s="1582"/>
      <c r="NTJ1185" s="1582"/>
      <c r="NTK1185" s="1582"/>
      <c r="NTL1185" s="1582"/>
      <c r="NTM1185" s="1582"/>
      <c r="NTN1185" s="1582"/>
      <c r="NTO1185" s="1582"/>
      <c r="NTP1185" s="1582"/>
      <c r="NTQ1185" s="1582"/>
      <c r="NTR1185" s="1582"/>
      <c r="NTS1185" s="1582"/>
      <c r="NTT1185" s="1582"/>
      <c r="NTU1185" s="1582"/>
      <c r="NTV1185" s="1582"/>
      <c r="NTW1185" s="1582"/>
      <c r="NTX1185" s="1582"/>
      <c r="NTY1185" s="1582"/>
      <c r="NTZ1185" s="1582"/>
      <c r="NUA1185" s="1582"/>
      <c r="NUB1185" s="1582"/>
      <c r="NUC1185" s="1582"/>
      <c r="NUD1185" s="1582"/>
      <c r="NUE1185" s="1582"/>
      <c r="NUF1185" s="1582"/>
      <c r="NUG1185" s="1582"/>
      <c r="NUH1185" s="1582"/>
      <c r="NUI1185" s="1582"/>
      <c r="NUJ1185" s="1582"/>
      <c r="NUK1185" s="1582"/>
      <c r="NUL1185" s="1582"/>
      <c r="NUM1185" s="1582"/>
      <c r="NUN1185" s="1582"/>
      <c r="NUO1185" s="1582"/>
      <c r="NUP1185" s="1582"/>
      <c r="NUQ1185" s="1582"/>
      <c r="NUR1185" s="1582"/>
      <c r="NUS1185" s="1582"/>
      <c r="NUT1185" s="1582"/>
      <c r="NUU1185" s="1582"/>
      <c r="NUV1185" s="1582"/>
      <c r="NUW1185" s="1582"/>
      <c r="NUX1185" s="1582"/>
      <c r="NUY1185" s="1582"/>
      <c r="NUZ1185" s="1582"/>
      <c r="NVA1185" s="1582"/>
      <c r="NVB1185" s="1582"/>
      <c r="NVC1185" s="1582"/>
      <c r="NVD1185" s="1582"/>
      <c r="NVE1185" s="1582"/>
      <c r="NVF1185" s="1582"/>
      <c r="NVG1185" s="1582"/>
      <c r="NVH1185" s="1582"/>
      <c r="NVI1185" s="1582"/>
      <c r="NVJ1185" s="1582"/>
      <c r="NVK1185" s="1582"/>
      <c r="NVL1185" s="1582"/>
      <c r="NVM1185" s="1582"/>
      <c r="NVN1185" s="1582"/>
      <c r="NVO1185" s="1582"/>
      <c r="NVP1185" s="1582"/>
      <c r="NVQ1185" s="1582"/>
      <c r="NVR1185" s="1582"/>
      <c r="NVS1185" s="1582"/>
      <c r="NVT1185" s="1582"/>
      <c r="NVU1185" s="1582"/>
      <c r="NVV1185" s="1582"/>
      <c r="NVW1185" s="1582"/>
      <c r="NVX1185" s="1582"/>
      <c r="NVY1185" s="1582"/>
      <c r="NVZ1185" s="1582"/>
      <c r="NWA1185" s="1582"/>
      <c r="NWB1185" s="1582"/>
      <c r="NWC1185" s="1582"/>
      <c r="NWD1185" s="1582"/>
      <c r="NWE1185" s="1582"/>
      <c r="NWF1185" s="1582"/>
      <c r="NWG1185" s="1582"/>
      <c r="NWH1185" s="1582"/>
      <c r="NWI1185" s="1582"/>
      <c r="NWJ1185" s="1582"/>
      <c r="NWK1185" s="1582"/>
      <c r="NWL1185" s="1582"/>
      <c r="NWM1185" s="1582"/>
      <c r="NWN1185" s="1582"/>
      <c r="NWO1185" s="1582"/>
      <c r="NWP1185" s="1582"/>
      <c r="NWQ1185" s="1582"/>
      <c r="NWR1185" s="1582"/>
      <c r="NWS1185" s="1582"/>
      <c r="NWT1185" s="1582"/>
      <c r="NWU1185" s="1582"/>
      <c r="NWV1185" s="1582"/>
      <c r="NWW1185" s="1582"/>
      <c r="NWX1185" s="1582"/>
      <c r="NWY1185" s="1582"/>
      <c r="NWZ1185" s="1582"/>
      <c r="NXA1185" s="1582"/>
      <c r="NXB1185" s="1582"/>
      <c r="NXC1185" s="1582"/>
      <c r="NXD1185" s="1582"/>
      <c r="NXE1185" s="1582"/>
      <c r="NXF1185" s="1582"/>
      <c r="NXG1185" s="1582"/>
      <c r="NXH1185" s="1582"/>
      <c r="NXI1185" s="1582"/>
      <c r="NXJ1185" s="1582"/>
      <c r="NXK1185" s="1582"/>
      <c r="NXL1185" s="1582"/>
      <c r="NXM1185" s="1582"/>
      <c r="NXN1185" s="1582"/>
      <c r="NXO1185" s="1582"/>
      <c r="NXP1185" s="1582"/>
      <c r="NXQ1185" s="1582"/>
      <c r="NXR1185" s="1582"/>
      <c r="NXS1185" s="1582"/>
      <c r="NXT1185" s="1582"/>
      <c r="NXU1185" s="1582"/>
      <c r="NXV1185" s="1582"/>
      <c r="NXW1185" s="1582"/>
      <c r="NXX1185" s="1582"/>
      <c r="NXY1185" s="1582"/>
      <c r="NXZ1185" s="1582"/>
      <c r="NYA1185" s="1582"/>
      <c r="NYB1185" s="1582"/>
      <c r="NYC1185" s="1582"/>
      <c r="NYD1185" s="1582"/>
      <c r="NYE1185" s="1582"/>
      <c r="NYF1185" s="1582"/>
      <c r="NYG1185" s="1582"/>
      <c r="NYH1185" s="1582"/>
      <c r="NYI1185" s="1582"/>
      <c r="NYJ1185" s="1582"/>
      <c r="NYK1185" s="1582"/>
      <c r="NYL1185" s="1582"/>
      <c r="NYM1185" s="1582"/>
      <c r="NYN1185" s="1582"/>
      <c r="NYO1185" s="1582"/>
      <c r="NYP1185" s="1582"/>
      <c r="NYQ1185" s="1582"/>
      <c r="NYR1185" s="1582"/>
      <c r="NYS1185" s="1582"/>
      <c r="NYT1185" s="1582"/>
      <c r="NYU1185" s="1582"/>
      <c r="NYV1185" s="1582"/>
      <c r="NYW1185" s="1582"/>
      <c r="NYX1185" s="1582"/>
      <c r="NYY1185" s="1582"/>
      <c r="NYZ1185" s="1582"/>
      <c r="NZA1185" s="1582"/>
      <c r="NZB1185" s="1582"/>
      <c r="NZC1185" s="1582"/>
      <c r="NZD1185" s="1582"/>
      <c r="NZE1185" s="1582"/>
      <c r="NZF1185" s="1582"/>
      <c r="NZG1185" s="1582"/>
      <c r="NZH1185" s="1582"/>
      <c r="NZI1185" s="1582"/>
      <c r="NZJ1185" s="1582"/>
      <c r="NZK1185" s="1582"/>
      <c r="NZL1185" s="1582"/>
      <c r="NZM1185" s="1582"/>
      <c r="NZN1185" s="1582"/>
      <c r="NZO1185" s="1582"/>
      <c r="NZP1185" s="1582"/>
      <c r="NZQ1185" s="1582"/>
      <c r="NZR1185" s="1582"/>
      <c r="NZS1185" s="1582"/>
      <c r="NZT1185" s="1582"/>
      <c r="NZU1185" s="1582"/>
      <c r="NZV1185" s="1582"/>
      <c r="NZW1185" s="1582"/>
      <c r="NZX1185" s="1582"/>
      <c r="NZY1185" s="1582"/>
      <c r="NZZ1185" s="1582"/>
      <c r="OAA1185" s="1582"/>
      <c r="OAB1185" s="1582"/>
      <c r="OAC1185" s="1582"/>
      <c r="OAD1185" s="1582"/>
      <c r="OAE1185" s="1582"/>
      <c r="OAF1185" s="1582"/>
      <c r="OAG1185" s="1582"/>
      <c r="OAH1185" s="1582"/>
      <c r="OAI1185" s="1582"/>
      <c r="OAJ1185" s="1582"/>
      <c r="OAK1185" s="1582"/>
      <c r="OAL1185" s="1582"/>
      <c r="OAM1185" s="1582"/>
      <c r="OAN1185" s="1582"/>
      <c r="OAO1185" s="1582"/>
      <c r="OAP1185" s="1582"/>
      <c r="OAQ1185" s="1582"/>
      <c r="OAR1185" s="1582"/>
      <c r="OAS1185" s="1582"/>
      <c r="OAT1185" s="1582"/>
      <c r="OAU1185" s="1582"/>
      <c r="OAV1185" s="1582"/>
      <c r="OAW1185" s="1582"/>
      <c r="OAX1185" s="1582"/>
      <c r="OAY1185" s="1582"/>
      <c r="OAZ1185" s="1582"/>
      <c r="OBA1185" s="1582"/>
      <c r="OBB1185" s="1582"/>
      <c r="OBC1185" s="1582"/>
      <c r="OBD1185" s="1582"/>
      <c r="OBE1185" s="1582"/>
      <c r="OBF1185" s="1582"/>
      <c r="OBG1185" s="1582"/>
      <c r="OBH1185" s="1582"/>
      <c r="OBI1185" s="1582"/>
      <c r="OBJ1185" s="1582"/>
      <c r="OBK1185" s="1582"/>
      <c r="OBL1185" s="1582"/>
      <c r="OBM1185" s="1582"/>
      <c r="OBN1185" s="1582"/>
      <c r="OBO1185" s="1582"/>
      <c r="OBP1185" s="1582"/>
      <c r="OBQ1185" s="1582"/>
      <c r="OBR1185" s="1582"/>
      <c r="OBS1185" s="1582"/>
      <c r="OBT1185" s="1582"/>
      <c r="OBU1185" s="1582"/>
      <c r="OBV1185" s="1582"/>
      <c r="OBW1185" s="1582"/>
      <c r="OBX1185" s="1582"/>
      <c r="OBY1185" s="1582"/>
      <c r="OBZ1185" s="1582"/>
      <c r="OCA1185" s="1582"/>
      <c r="OCB1185" s="1582"/>
      <c r="OCC1185" s="1582"/>
      <c r="OCD1185" s="1582"/>
      <c r="OCE1185" s="1582"/>
      <c r="OCF1185" s="1582"/>
      <c r="OCG1185" s="1582"/>
      <c r="OCH1185" s="1582"/>
      <c r="OCI1185" s="1582"/>
      <c r="OCJ1185" s="1582"/>
      <c r="OCK1185" s="1582"/>
      <c r="OCL1185" s="1582"/>
      <c r="OCM1185" s="1582"/>
      <c r="OCN1185" s="1582"/>
      <c r="OCO1185" s="1582"/>
      <c r="OCP1185" s="1582"/>
      <c r="OCQ1185" s="1582"/>
      <c r="OCR1185" s="1582"/>
      <c r="OCS1185" s="1582"/>
      <c r="OCT1185" s="1582"/>
      <c r="OCU1185" s="1582"/>
      <c r="OCV1185" s="1582"/>
      <c r="OCW1185" s="1582"/>
      <c r="OCX1185" s="1582"/>
      <c r="OCY1185" s="1582"/>
      <c r="OCZ1185" s="1582"/>
      <c r="ODA1185" s="1582"/>
      <c r="ODB1185" s="1582"/>
      <c r="ODC1185" s="1582"/>
      <c r="ODD1185" s="1582"/>
      <c r="ODE1185" s="1582"/>
      <c r="ODF1185" s="1582"/>
      <c r="ODG1185" s="1582"/>
      <c r="ODH1185" s="1582"/>
      <c r="ODI1185" s="1582"/>
      <c r="ODJ1185" s="1582"/>
      <c r="ODK1185" s="1582"/>
      <c r="ODL1185" s="1582"/>
      <c r="ODM1185" s="1582"/>
      <c r="ODN1185" s="1582"/>
      <c r="ODO1185" s="1582"/>
      <c r="ODP1185" s="1582"/>
      <c r="ODQ1185" s="1582"/>
      <c r="ODR1185" s="1582"/>
      <c r="ODS1185" s="1582"/>
      <c r="ODT1185" s="1582"/>
      <c r="ODU1185" s="1582"/>
      <c r="ODV1185" s="1582"/>
      <c r="ODW1185" s="1582"/>
      <c r="ODX1185" s="1582"/>
      <c r="ODY1185" s="1582"/>
      <c r="ODZ1185" s="1582"/>
      <c r="OEA1185" s="1582"/>
      <c r="OEB1185" s="1582"/>
      <c r="OEC1185" s="1582"/>
      <c r="OED1185" s="1582"/>
      <c r="OEE1185" s="1582"/>
      <c r="OEF1185" s="1582"/>
      <c r="OEG1185" s="1582"/>
      <c r="OEH1185" s="1582"/>
      <c r="OEI1185" s="1582"/>
      <c r="OEJ1185" s="1582"/>
      <c r="OEK1185" s="1582"/>
      <c r="OEL1185" s="1582"/>
      <c r="OEM1185" s="1582"/>
      <c r="OEN1185" s="1582"/>
      <c r="OEO1185" s="1582"/>
      <c r="OEP1185" s="1582"/>
      <c r="OEQ1185" s="1582"/>
      <c r="OER1185" s="1582"/>
      <c r="OES1185" s="1582"/>
      <c r="OET1185" s="1582"/>
      <c r="OEU1185" s="1582"/>
      <c r="OEV1185" s="1582"/>
      <c r="OEW1185" s="1582"/>
      <c r="OEX1185" s="1582"/>
      <c r="OEY1185" s="1582"/>
      <c r="OEZ1185" s="1582"/>
      <c r="OFA1185" s="1582"/>
      <c r="OFB1185" s="1582"/>
      <c r="OFC1185" s="1582"/>
      <c r="OFD1185" s="1582"/>
      <c r="OFE1185" s="1582"/>
      <c r="OFF1185" s="1582"/>
      <c r="OFG1185" s="1582"/>
      <c r="OFH1185" s="1582"/>
      <c r="OFI1185" s="1582"/>
      <c r="OFJ1185" s="1582"/>
      <c r="OFK1185" s="1582"/>
      <c r="OFL1185" s="1582"/>
      <c r="OFM1185" s="1582"/>
      <c r="OFN1185" s="1582"/>
      <c r="OFO1185" s="1582"/>
      <c r="OFP1185" s="1582"/>
      <c r="OFQ1185" s="1582"/>
      <c r="OFR1185" s="1582"/>
      <c r="OFS1185" s="1582"/>
      <c r="OFT1185" s="1582"/>
      <c r="OFU1185" s="1582"/>
      <c r="OFV1185" s="1582"/>
      <c r="OFW1185" s="1582"/>
      <c r="OFX1185" s="1582"/>
      <c r="OFY1185" s="1582"/>
      <c r="OFZ1185" s="1582"/>
      <c r="OGA1185" s="1582"/>
      <c r="OGB1185" s="1582"/>
      <c r="OGC1185" s="1582"/>
      <c r="OGD1185" s="1582"/>
      <c r="OGE1185" s="1582"/>
      <c r="OGF1185" s="1582"/>
      <c r="OGG1185" s="1582"/>
      <c r="OGH1185" s="1582"/>
      <c r="OGI1185" s="1582"/>
      <c r="OGJ1185" s="1582"/>
      <c r="OGK1185" s="1582"/>
      <c r="OGL1185" s="1582"/>
      <c r="OGM1185" s="1582"/>
      <c r="OGN1185" s="1582"/>
      <c r="OGO1185" s="1582"/>
      <c r="OGP1185" s="1582"/>
      <c r="OGQ1185" s="1582"/>
      <c r="OGR1185" s="1582"/>
      <c r="OGS1185" s="1582"/>
      <c r="OGT1185" s="1582"/>
      <c r="OGU1185" s="1582"/>
      <c r="OGV1185" s="1582"/>
      <c r="OGW1185" s="1582"/>
      <c r="OGX1185" s="1582"/>
      <c r="OGY1185" s="1582"/>
      <c r="OGZ1185" s="1582"/>
      <c r="OHA1185" s="1582"/>
      <c r="OHB1185" s="1582"/>
      <c r="OHC1185" s="1582"/>
      <c r="OHD1185" s="1582"/>
      <c r="OHE1185" s="1582"/>
      <c r="OHF1185" s="1582"/>
      <c r="OHG1185" s="1582"/>
      <c r="OHH1185" s="1582"/>
      <c r="OHI1185" s="1582"/>
      <c r="OHJ1185" s="1582"/>
      <c r="OHK1185" s="1582"/>
      <c r="OHL1185" s="1582"/>
      <c r="OHM1185" s="1582"/>
      <c r="OHN1185" s="1582"/>
      <c r="OHO1185" s="1582"/>
      <c r="OHP1185" s="1582"/>
      <c r="OHQ1185" s="1582"/>
      <c r="OHR1185" s="1582"/>
      <c r="OHS1185" s="1582"/>
      <c r="OHT1185" s="1582"/>
      <c r="OHU1185" s="1582"/>
      <c r="OHV1185" s="1582"/>
      <c r="OHW1185" s="1582"/>
      <c r="OHX1185" s="1582"/>
      <c r="OHY1185" s="1582"/>
      <c r="OHZ1185" s="1582"/>
      <c r="OIA1185" s="1582"/>
      <c r="OIB1185" s="1582"/>
      <c r="OIC1185" s="1582"/>
      <c r="OID1185" s="1582"/>
      <c r="OIE1185" s="1582"/>
      <c r="OIF1185" s="1582"/>
      <c r="OIG1185" s="1582"/>
      <c r="OIH1185" s="1582"/>
      <c r="OII1185" s="1582"/>
      <c r="OIJ1185" s="1582"/>
      <c r="OIK1185" s="1582"/>
      <c r="OIL1185" s="1582"/>
      <c r="OIM1185" s="1582"/>
      <c r="OIN1185" s="1582"/>
      <c r="OIO1185" s="1582"/>
      <c r="OIP1185" s="1582"/>
      <c r="OIQ1185" s="1582"/>
      <c r="OIR1185" s="1582"/>
      <c r="OIS1185" s="1582"/>
      <c r="OIT1185" s="1582"/>
      <c r="OIU1185" s="1582"/>
      <c r="OIV1185" s="1582"/>
      <c r="OIW1185" s="1582"/>
      <c r="OIX1185" s="1582"/>
      <c r="OIY1185" s="1582"/>
      <c r="OIZ1185" s="1582"/>
      <c r="OJA1185" s="1582"/>
      <c r="OJB1185" s="1582"/>
      <c r="OJC1185" s="1582"/>
      <c r="OJD1185" s="1582"/>
      <c r="OJE1185" s="1582"/>
      <c r="OJF1185" s="1582"/>
      <c r="OJG1185" s="1582"/>
      <c r="OJH1185" s="1582"/>
      <c r="OJI1185" s="1582"/>
      <c r="OJJ1185" s="1582"/>
      <c r="OJK1185" s="1582"/>
      <c r="OJL1185" s="1582"/>
      <c r="OJM1185" s="1582"/>
      <c r="OJN1185" s="1582"/>
      <c r="OJO1185" s="1582"/>
      <c r="OJP1185" s="1582"/>
      <c r="OJQ1185" s="1582"/>
      <c r="OJR1185" s="1582"/>
      <c r="OJS1185" s="1582"/>
      <c r="OJT1185" s="1582"/>
      <c r="OJU1185" s="1582"/>
      <c r="OJV1185" s="1582"/>
      <c r="OJW1185" s="1582"/>
      <c r="OJX1185" s="1582"/>
      <c r="OJY1185" s="1582"/>
      <c r="OJZ1185" s="1582"/>
      <c r="OKA1185" s="1582"/>
      <c r="OKB1185" s="1582"/>
      <c r="OKC1185" s="1582"/>
      <c r="OKD1185" s="1582"/>
      <c r="OKE1185" s="1582"/>
      <c r="OKF1185" s="1582"/>
      <c r="OKG1185" s="1582"/>
      <c r="OKH1185" s="1582"/>
      <c r="OKI1185" s="1582"/>
      <c r="OKJ1185" s="1582"/>
      <c r="OKK1185" s="1582"/>
      <c r="OKL1185" s="1582"/>
      <c r="OKM1185" s="1582"/>
      <c r="OKN1185" s="1582"/>
      <c r="OKO1185" s="1582"/>
      <c r="OKP1185" s="1582"/>
      <c r="OKQ1185" s="1582"/>
      <c r="OKR1185" s="1582"/>
      <c r="OKS1185" s="1582"/>
      <c r="OKT1185" s="1582"/>
      <c r="OKU1185" s="1582"/>
      <c r="OKV1185" s="1582"/>
      <c r="OKW1185" s="1582"/>
      <c r="OKX1185" s="1582"/>
      <c r="OKY1185" s="1582"/>
      <c r="OKZ1185" s="1582"/>
      <c r="OLA1185" s="1582"/>
      <c r="OLB1185" s="1582"/>
      <c r="OLC1185" s="1582"/>
      <c r="OLD1185" s="1582"/>
      <c r="OLE1185" s="1582"/>
      <c r="OLF1185" s="1582"/>
      <c r="OLG1185" s="1582"/>
      <c r="OLH1185" s="1582"/>
      <c r="OLI1185" s="1582"/>
      <c r="OLJ1185" s="1582"/>
      <c r="OLK1185" s="1582"/>
      <c r="OLL1185" s="1582"/>
      <c r="OLM1185" s="1582"/>
      <c r="OLN1185" s="1582"/>
      <c r="OLO1185" s="1582"/>
      <c r="OLP1185" s="1582"/>
      <c r="OLQ1185" s="1582"/>
      <c r="OLR1185" s="1582"/>
      <c r="OLS1185" s="1582"/>
      <c r="OLT1185" s="1582"/>
      <c r="OLU1185" s="1582"/>
      <c r="OLV1185" s="1582"/>
      <c r="OLW1185" s="1582"/>
      <c r="OLX1185" s="1582"/>
      <c r="OLY1185" s="1582"/>
      <c r="OLZ1185" s="1582"/>
      <c r="OMA1185" s="1582"/>
      <c r="OMB1185" s="1582"/>
      <c r="OMC1185" s="1582"/>
      <c r="OMD1185" s="1582"/>
      <c r="OME1185" s="1582"/>
      <c r="OMF1185" s="1582"/>
      <c r="OMG1185" s="1582"/>
      <c r="OMH1185" s="1582"/>
      <c r="OMI1185" s="1582"/>
      <c r="OMJ1185" s="1582"/>
      <c r="OMK1185" s="1582"/>
      <c r="OML1185" s="1582"/>
      <c r="OMM1185" s="1582"/>
      <c r="OMN1185" s="1582"/>
      <c r="OMO1185" s="1582"/>
      <c r="OMP1185" s="1582"/>
      <c r="OMQ1185" s="1582"/>
      <c r="OMR1185" s="1582"/>
      <c r="OMS1185" s="1582"/>
      <c r="OMT1185" s="1582"/>
      <c r="OMU1185" s="1582"/>
      <c r="OMV1185" s="1582"/>
      <c r="OMW1185" s="1582"/>
      <c r="OMX1185" s="1582"/>
      <c r="OMY1185" s="1582"/>
      <c r="OMZ1185" s="1582"/>
      <c r="ONA1185" s="1582"/>
      <c r="ONB1185" s="1582"/>
      <c r="ONC1185" s="1582"/>
      <c r="OND1185" s="1582"/>
      <c r="ONE1185" s="1582"/>
      <c r="ONF1185" s="1582"/>
      <c r="ONG1185" s="1582"/>
      <c r="ONH1185" s="1582"/>
      <c r="ONI1185" s="1582"/>
      <c r="ONJ1185" s="1582"/>
      <c r="ONK1185" s="1582"/>
      <c r="ONL1185" s="1582"/>
      <c r="ONM1185" s="1582"/>
      <c r="ONN1185" s="1582"/>
      <c r="ONO1185" s="1582"/>
      <c r="ONP1185" s="1582"/>
      <c r="ONQ1185" s="1582"/>
      <c r="ONR1185" s="1582"/>
      <c r="ONS1185" s="1582"/>
      <c r="ONT1185" s="1582"/>
      <c r="ONU1185" s="1582"/>
      <c r="ONV1185" s="1582"/>
      <c r="ONW1185" s="1582"/>
      <c r="ONX1185" s="1582"/>
      <c r="ONY1185" s="1582"/>
      <c r="ONZ1185" s="1582"/>
      <c r="OOA1185" s="1582"/>
      <c r="OOB1185" s="1582"/>
      <c r="OOC1185" s="1582"/>
      <c r="OOD1185" s="1582"/>
      <c r="OOE1185" s="1582"/>
      <c r="OOF1185" s="1582"/>
      <c r="OOG1185" s="1582"/>
      <c r="OOH1185" s="1582"/>
      <c r="OOI1185" s="1582"/>
      <c r="OOJ1185" s="1582"/>
      <c r="OOK1185" s="1582"/>
      <c r="OOL1185" s="1582"/>
      <c r="OOM1185" s="1582"/>
      <c r="OON1185" s="1582"/>
      <c r="OOO1185" s="1582"/>
      <c r="OOP1185" s="1582"/>
      <c r="OOQ1185" s="1582"/>
      <c r="OOR1185" s="1582"/>
      <c r="OOS1185" s="1582"/>
      <c r="OOT1185" s="1582"/>
      <c r="OOU1185" s="1582"/>
      <c r="OOV1185" s="1582"/>
      <c r="OOW1185" s="1582"/>
      <c r="OOX1185" s="1582"/>
      <c r="OOY1185" s="1582"/>
      <c r="OOZ1185" s="1582"/>
      <c r="OPA1185" s="1582"/>
      <c r="OPB1185" s="1582"/>
      <c r="OPC1185" s="1582"/>
      <c r="OPD1185" s="1582"/>
      <c r="OPE1185" s="1582"/>
      <c r="OPF1185" s="1582"/>
      <c r="OPG1185" s="1582"/>
      <c r="OPH1185" s="1582"/>
      <c r="OPI1185" s="1582"/>
      <c r="OPJ1185" s="1582"/>
      <c r="OPK1185" s="1582"/>
      <c r="OPL1185" s="1582"/>
      <c r="OPM1185" s="1582"/>
      <c r="OPN1185" s="1582"/>
      <c r="OPO1185" s="1582"/>
      <c r="OPP1185" s="1582"/>
      <c r="OPQ1185" s="1582"/>
      <c r="OPR1185" s="1582"/>
      <c r="OPS1185" s="1582"/>
      <c r="OPT1185" s="1582"/>
      <c r="OPU1185" s="1582"/>
      <c r="OPV1185" s="1582"/>
      <c r="OPW1185" s="1582"/>
      <c r="OPX1185" s="1582"/>
      <c r="OPY1185" s="1582"/>
      <c r="OPZ1185" s="1582"/>
      <c r="OQA1185" s="1582"/>
      <c r="OQB1185" s="1582"/>
      <c r="OQC1185" s="1582"/>
      <c r="OQD1185" s="1582"/>
      <c r="OQE1185" s="1582"/>
      <c r="OQF1185" s="1582"/>
      <c r="OQG1185" s="1582"/>
      <c r="OQH1185" s="1582"/>
      <c r="OQI1185" s="1582"/>
      <c r="OQJ1185" s="1582"/>
      <c r="OQK1185" s="1582"/>
      <c r="OQL1185" s="1582"/>
      <c r="OQM1185" s="1582"/>
      <c r="OQN1185" s="1582"/>
      <c r="OQO1185" s="1582"/>
      <c r="OQP1185" s="1582"/>
      <c r="OQQ1185" s="1582"/>
      <c r="OQR1185" s="1582"/>
      <c r="OQS1185" s="1582"/>
      <c r="OQT1185" s="1582"/>
      <c r="OQU1185" s="1582"/>
      <c r="OQV1185" s="1582"/>
      <c r="OQW1185" s="1582"/>
      <c r="OQX1185" s="1582"/>
      <c r="OQY1185" s="1582"/>
      <c r="OQZ1185" s="1582"/>
      <c r="ORA1185" s="1582"/>
      <c r="ORB1185" s="1582"/>
      <c r="ORC1185" s="1582"/>
      <c r="ORD1185" s="1582"/>
      <c r="ORE1185" s="1582"/>
      <c r="ORF1185" s="1582"/>
      <c r="ORG1185" s="1582"/>
      <c r="ORH1185" s="1582"/>
      <c r="ORI1185" s="1582"/>
      <c r="ORJ1185" s="1582"/>
      <c r="ORK1185" s="1582"/>
      <c r="ORL1185" s="1582"/>
      <c r="ORM1185" s="1582"/>
      <c r="ORN1185" s="1582"/>
      <c r="ORO1185" s="1582"/>
      <c r="ORP1185" s="1582"/>
      <c r="ORQ1185" s="1582"/>
      <c r="ORR1185" s="1582"/>
      <c r="ORS1185" s="1582"/>
      <c r="ORT1185" s="1582"/>
      <c r="ORU1185" s="1582"/>
      <c r="ORV1185" s="1582"/>
      <c r="ORW1185" s="1582"/>
      <c r="ORX1185" s="1582"/>
      <c r="ORY1185" s="1582"/>
      <c r="ORZ1185" s="1582"/>
      <c r="OSA1185" s="1582"/>
      <c r="OSB1185" s="1582"/>
      <c r="OSC1185" s="1582"/>
      <c r="OSD1185" s="1582"/>
      <c r="OSE1185" s="1582"/>
      <c r="OSF1185" s="1582"/>
      <c r="OSG1185" s="1582"/>
      <c r="OSH1185" s="1582"/>
      <c r="OSI1185" s="1582"/>
      <c r="OSJ1185" s="1582"/>
      <c r="OSK1185" s="1582"/>
      <c r="OSL1185" s="1582"/>
      <c r="OSM1185" s="1582"/>
      <c r="OSN1185" s="1582"/>
      <c r="OSO1185" s="1582"/>
      <c r="OSP1185" s="1582"/>
      <c r="OSQ1185" s="1582"/>
      <c r="OSR1185" s="1582"/>
      <c r="OSS1185" s="1582"/>
      <c r="OST1185" s="1582"/>
      <c r="OSU1185" s="1582"/>
      <c r="OSV1185" s="1582"/>
      <c r="OSW1185" s="1582"/>
      <c r="OSX1185" s="1582"/>
      <c r="OSY1185" s="1582"/>
      <c r="OSZ1185" s="1582"/>
      <c r="OTA1185" s="1582"/>
      <c r="OTB1185" s="1582"/>
      <c r="OTC1185" s="1582"/>
      <c r="OTD1185" s="1582"/>
      <c r="OTE1185" s="1582"/>
      <c r="OTF1185" s="1582"/>
      <c r="OTG1185" s="1582"/>
      <c r="OTH1185" s="1582"/>
      <c r="OTI1185" s="1582"/>
      <c r="OTJ1185" s="1582"/>
      <c r="OTK1185" s="1582"/>
      <c r="OTL1185" s="1582"/>
      <c r="OTM1185" s="1582"/>
      <c r="OTN1185" s="1582"/>
      <c r="OTO1185" s="1582"/>
      <c r="OTP1185" s="1582"/>
      <c r="OTQ1185" s="1582"/>
      <c r="OTR1185" s="1582"/>
      <c r="OTS1185" s="1582"/>
      <c r="OTT1185" s="1582"/>
      <c r="OTU1185" s="1582"/>
      <c r="OTV1185" s="1582"/>
      <c r="OTW1185" s="1582"/>
      <c r="OTX1185" s="1582"/>
      <c r="OTY1185" s="1582"/>
      <c r="OTZ1185" s="1582"/>
      <c r="OUA1185" s="1582"/>
      <c r="OUB1185" s="1582"/>
      <c r="OUC1185" s="1582"/>
      <c r="OUD1185" s="1582"/>
      <c r="OUE1185" s="1582"/>
      <c r="OUF1185" s="1582"/>
      <c r="OUG1185" s="1582"/>
      <c r="OUH1185" s="1582"/>
      <c r="OUI1185" s="1582"/>
      <c r="OUJ1185" s="1582"/>
      <c r="OUK1185" s="1582"/>
      <c r="OUL1185" s="1582"/>
      <c r="OUM1185" s="1582"/>
      <c r="OUN1185" s="1582"/>
      <c r="OUO1185" s="1582"/>
      <c r="OUP1185" s="1582"/>
      <c r="OUQ1185" s="1582"/>
      <c r="OUR1185" s="1582"/>
      <c r="OUS1185" s="1582"/>
      <c r="OUT1185" s="1582"/>
      <c r="OUU1185" s="1582"/>
      <c r="OUV1185" s="1582"/>
      <c r="OUW1185" s="1582"/>
      <c r="OUX1185" s="1582"/>
      <c r="OUY1185" s="1582"/>
      <c r="OUZ1185" s="1582"/>
      <c r="OVA1185" s="1582"/>
      <c r="OVB1185" s="1582"/>
      <c r="OVC1185" s="1582"/>
      <c r="OVD1185" s="1582"/>
      <c r="OVE1185" s="1582"/>
      <c r="OVF1185" s="1582"/>
      <c r="OVG1185" s="1582"/>
      <c r="OVH1185" s="1582"/>
      <c r="OVI1185" s="1582"/>
      <c r="OVJ1185" s="1582"/>
      <c r="OVK1185" s="1582"/>
      <c r="OVL1185" s="1582"/>
      <c r="OVM1185" s="1582"/>
      <c r="OVN1185" s="1582"/>
      <c r="OVO1185" s="1582"/>
      <c r="OVP1185" s="1582"/>
      <c r="OVQ1185" s="1582"/>
      <c r="OVR1185" s="1582"/>
      <c r="OVS1185" s="1582"/>
      <c r="OVT1185" s="1582"/>
      <c r="OVU1185" s="1582"/>
      <c r="OVV1185" s="1582"/>
      <c r="OVW1185" s="1582"/>
      <c r="OVX1185" s="1582"/>
      <c r="OVY1185" s="1582"/>
      <c r="OVZ1185" s="1582"/>
      <c r="OWA1185" s="1582"/>
      <c r="OWB1185" s="1582"/>
      <c r="OWC1185" s="1582"/>
      <c r="OWD1185" s="1582"/>
      <c r="OWE1185" s="1582"/>
      <c r="OWF1185" s="1582"/>
      <c r="OWG1185" s="1582"/>
      <c r="OWH1185" s="1582"/>
      <c r="OWI1185" s="1582"/>
      <c r="OWJ1185" s="1582"/>
      <c r="OWK1185" s="1582"/>
      <c r="OWL1185" s="1582"/>
      <c r="OWM1185" s="1582"/>
      <c r="OWN1185" s="1582"/>
      <c r="OWO1185" s="1582"/>
      <c r="OWP1185" s="1582"/>
      <c r="OWQ1185" s="1582"/>
      <c r="OWR1185" s="1582"/>
      <c r="OWS1185" s="1582"/>
      <c r="OWT1185" s="1582"/>
      <c r="OWU1185" s="1582"/>
      <c r="OWV1185" s="1582"/>
      <c r="OWW1185" s="1582"/>
      <c r="OWX1185" s="1582"/>
      <c r="OWY1185" s="1582"/>
      <c r="OWZ1185" s="1582"/>
      <c r="OXA1185" s="1582"/>
      <c r="OXB1185" s="1582"/>
      <c r="OXC1185" s="1582"/>
      <c r="OXD1185" s="1582"/>
      <c r="OXE1185" s="1582"/>
      <c r="OXF1185" s="1582"/>
      <c r="OXG1185" s="1582"/>
      <c r="OXH1185" s="1582"/>
      <c r="OXI1185" s="1582"/>
      <c r="OXJ1185" s="1582"/>
      <c r="OXK1185" s="1582"/>
      <c r="OXL1185" s="1582"/>
      <c r="OXM1185" s="1582"/>
      <c r="OXN1185" s="1582"/>
      <c r="OXO1185" s="1582"/>
      <c r="OXP1185" s="1582"/>
      <c r="OXQ1185" s="1582"/>
      <c r="OXR1185" s="1582"/>
      <c r="OXS1185" s="1582"/>
      <c r="OXT1185" s="1582"/>
      <c r="OXU1185" s="1582"/>
      <c r="OXV1185" s="1582"/>
      <c r="OXW1185" s="1582"/>
      <c r="OXX1185" s="1582"/>
      <c r="OXY1185" s="1582"/>
      <c r="OXZ1185" s="1582"/>
      <c r="OYA1185" s="1582"/>
      <c r="OYB1185" s="1582"/>
      <c r="OYC1185" s="1582"/>
      <c r="OYD1185" s="1582"/>
      <c r="OYE1185" s="1582"/>
      <c r="OYF1185" s="1582"/>
      <c r="OYG1185" s="1582"/>
      <c r="OYH1185" s="1582"/>
      <c r="OYI1185" s="1582"/>
      <c r="OYJ1185" s="1582"/>
      <c r="OYK1185" s="1582"/>
      <c r="OYL1185" s="1582"/>
      <c r="OYM1185" s="1582"/>
      <c r="OYN1185" s="1582"/>
      <c r="OYO1185" s="1582"/>
      <c r="OYP1185" s="1582"/>
      <c r="OYQ1185" s="1582"/>
      <c r="OYR1185" s="1582"/>
      <c r="OYS1185" s="1582"/>
      <c r="OYT1185" s="1582"/>
      <c r="OYU1185" s="1582"/>
      <c r="OYV1185" s="1582"/>
      <c r="OYW1185" s="1582"/>
      <c r="OYX1185" s="1582"/>
      <c r="OYY1185" s="1582"/>
      <c r="OYZ1185" s="1582"/>
      <c r="OZA1185" s="1582"/>
      <c r="OZB1185" s="1582"/>
      <c r="OZC1185" s="1582"/>
      <c r="OZD1185" s="1582"/>
      <c r="OZE1185" s="1582"/>
      <c r="OZF1185" s="1582"/>
      <c r="OZG1185" s="1582"/>
      <c r="OZH1185" s="1582"/>
      <c r="OZI1185" s="1582"/>
      <c r="OZJ1185" s="1582"/>
      <c r="OZK1185" s="1582"/>
      <c r="OZL1185" s="1582"/>
      <c r="OZM1185" s="1582"/>
      <c r="OZN1185" s="1582"/>
      <c r="OZO1185" s="1582"/>
      <c r="OZP1185" s="1582"/>
      <c r="OZQ1185" s="1582"/>
      <c r="OZR1185" s="1582"/>
      <c r="OZS1185" s="1582"/>
      <c r="OZT1185" s="1582"/>
      <c r="OZU1185" s="1582"/>
      <c r="OZV1185" s="1582"/>
      <c r="OZW1185" s="1582"/>
      <c r="OZX1185" s="1582"/>
      <c r="OZY1185" s="1582"/>
      <c r="OZZ1185" s="1582"/>
      <c r="PAA1185" s="1582"/>
      <c r="PAB1185" s="1582"/>
      <c r="PAC1185" s="1582"/>
      <c r="PAD1185" s="1582"/>
      <c r="PAE1185" s="1582"/>
      <c r="PAF1185" s="1582"/>
      <c r="PAG1185" s="1582"/>
      <c r="PAH1185" s="1582"/>
      <c r="PAI1185" s="1582"/>
      <c r="PAJ1185" s="1582"/>
      <c r="PAK1185" s="1582"/>
      <c r="PAL1185" s="1582"/>
      <c r="PAM1185" s="1582"/>
      <c r="PAN1185" s="1582"/>
      <c r="PAO1185" s="1582"/>
      <c r="PAP1185" s="1582"/>
      <c r="PAQ1185" s="1582"/>
      <c r="PAR1185" s="1582"/>
      <c r="PAS1185" s="1582"/>
      <c r="PAT1185" s="1582"/>
      <c r="PAU1185" s="1582"/>
      <c r="PAV1185" s="1582"/>
      <c r="PAW1185" s="1582"/>
      <c r="PAX1185" s="1582"/>
      <c r="PAY1185" s="1582"/>
      <c r="PAZ1185" s="1582"/>
      <c r="PBA1185" s="1582"/>
      <c r="PBB1185" s="1582"/>
      <c r="PBC1185" s="1582"/>
      <c r="PBD1185" s="1582"/>
      <c r="PBE1185" s="1582"/>
      <c r="PBF1185" s="1582"/>
      <c r="PBG1185" s="1582"/>
      <c r="PBH1185" s="1582"/>
      <c r="PBI1185" s="1582"/>
      <c r="PBJ1185" s="1582"/>
      <c r="PBK1185" s="1582"/>
      <c r="PBL1185" s="1582"/>
      <c r="PBM1185" s="1582"/>
      <c r="PBN1185" s="1582"/>
      <c r="PBO1185" s="1582"/>
      <c r="PBP1185" s="1582"/>
      <c r="PBQ1185" s="1582"/>
      <c r="PBR1185" s="1582"/>
      <c r="PBS1185" s="1582"/>
      <c r="PBT1185" s="1582"/>
      <c r="PBU1185" s="1582"/>
      <c r="PBV1185" s="1582"/>
      <c r="PBW1185" s="1582"/>
      <c r="PBX1185" s="1582"/>
      <c r="PBY1185" s="1582"/>
      <c r="PBZ1185" s="1582"/>
      <c r="PCA1185" s="1582"/>
      <c r="PCB1185" s="1582"/>
      <c r="PCC1185" s="1582"/>
      <c r="PCD1185" s="1582"/>
      <c r="PCE1185" s="1582"/>
      <c r="PCF1185" s="1582"/>
      <c r="PCG1185" s="1582"/>
      <c r="PCH1185" s="1582"/>
      <c r="PCI1185" s="1582"/>
      <c r="PCJ1185" s="1582"/>
      <c r="PCK1185" s="1582"/>
      <c r="PCL1185" s="1582"/>
      <c r="PCM1185" s="1582"/>
      <c r="PCN1185" s="1582"/>
      <c r="PCO1185" s="1582"/>
      <c r="PCP1185" s="1582"/>
      <c r="PCQ1185" s="1582"/>
      <c r="PCR1185" s="1582"/>
      <c r="PCS1185" s="1582"/>
      <c r="PCT1185" s="1582"/>
      <c r="PCU1185" s="1582"/>
      <c r="PCV1185" s="1582"/>
      <c r="PCW1185" s="1582"/>
      <c r="PCX1185" s="1582"/>
      <c r="PCY1185" s="1582"/>
      <c r="PCZ1185" s="1582"/>
      <c r="PDA1185" s="1582"/>
      <c r="PDB1185" s="1582"/>
      <c r="PDC1185" s="1582"/>
      <c r="PDD1185" s="1582"/>
      <c r="PDE1185" s="1582"/>
      <c r="PDF1185" s="1582"/>
      <c r="PDG1185" s="1582"/>
      <c r="PDH1185" s="1582"/>
      <c r="PDI1185" s="1582"/>
      <c r="PDJ1185" s="1582"/>
      <c r="PDK1185" s="1582"/>
      <c r="PDL1185" s="1582"/>
      <c r="PDM1185" s="1582"/>
      <c r="PDN1185" s="1582"/>
      <c r="PDO1185" s="1582"/>
      <c r="PDP1185" s="1582"/>
      <c r="PDQ1185" s="1582"/>
      <c r="PDR1185" s="1582"/>
      <c r="PDS1185" s="1582"/>
      <c r="PDT1185" s="1582"/>
      <c r="PDU1185" s="1582"/>
      <c r="PDV1185" s="1582"/>
      <c r="PDW1185" s="1582"/>
      <c r="PDX1185" s="1582"/>
      <c r="PDY1185" s="1582"/>
      <c r="PDZ1185" s="1582"/>
      <c r="PEA1185" s="1582"/>
      <c r="PEB1185" s="1582"/>
      <c r="PEC1185" s="1582"/>
      <c r="PED1185" s="1582"/>
      <c r="PEE1185" s="1582"/>
      <c r="PEF1185" s="1582"/>
      <c r="PEG1185" s="1582"/>
      <c r="PEH1185" s="1582"/>
      <c r="PEI1185" s="1582"/>
      <c r="PEJ1185" s="1582"/>
      <c r="PEK1185" s="1582"/>
      <c r="PEL1185" s="1582"/>
      <c r="PEM1185" s="1582"/>
      <c r="PEN1185" s="1582"/>
      <c r="PEO1185" s="1582"/>
      <c r="PEP1185" s="1582"/>
      <c r="PEQ1185" s="1582"/>
      <c r="PER1185" s="1582"/>
      <c r="PES1185" s="1582"/>
      <c r="PET1185" s="1582"/>
      <c r="PEU1185" s="1582"/>
      <c r="PEV1185" s="1582"/>
      <c r="PEW1185" s="1582"/>
      <c r="PEX1185" s="1582"/>
      <c r="PEY1185" s="1582"/>
      <c r="PEZ1185" s="1582"/>
      <c r="PFA1185" s="1582"/>
      <c r="PFB1185" s="1582"/>
      <c r="PFC1185" s="1582"/>
      <c r="PFD1185" s="1582"/>
      <c r="PFE1185" s="1582"/>
      <c r="PFF1185" s="1582"/>
      <c r="PFG1185" s="1582"/>
      <c r="PFH1185" s="1582"/>
      <c r="PFI1185" s="1582"/>
      <c r="PFJ1185" s="1582"/>
      <c r="PFK1185" s="1582"/>
      <c r="PFL1185" s="1582"/>
      <c r="PFM1185" s="1582"/>
      <c r="PFN1185" s="1582"/>
      <c r="PFO1185" s="1582"/>
      <c r="PFP1185" s="1582"/>
      <c r="PFQ1185" s="1582"/>
      <c r="PFR1185" s="1582"/>
      <c r="PFS1185" s="1582"/>
      <c r="PFT1185" s="1582"/>
      <c r="PFU1185" s="1582"/>
      <c r="PFV1185" s="1582"/>
      <c r="PFW1185" s="1582"/>
      <c r="PFX1185" s="1582"/>
      <c r="PFY1185" s="1582"/>
      <c r="PFZ1185" s="1582"/>
      <c r="PGA1185" s="1582"/>
      <c r="PGB1185" s="1582"/>
      <c r="PGC1185" s="1582"/>
      <c r="PGD1185" s="1582"/>
      <c r="PGE1185" s="1582"/>
      <c r="PGF1185" s="1582"/>
      <c r="PGG1185" s="1582"/>
      <c r="PGH1185" s="1582"/>
      <c r="PGI1185" s="1582"/>
      <c r="PGJ1185" s="1582"/>
      <c r="PGK1185" s="1582"/>
      <c r="PGL1185" s="1582"/>
      <c r="PGM1185" s="1582"/>
      <c r="PGN1185" s="1582"/>
      <c r="PGO1185" s="1582"/>
      <c r="PGP1185" s="1582"/>
      <c r="PGQ1185" s="1582"/>
      <c r="PGR1185" s="1582"/>
      <c r="PGS1185" s="1582"/>
      <c r="PGT1185" s="1582"/>
      <c r="PGU1185" s="1582"/>
      <c r="PGV1185" s="1582"/>
      <c r="PGW1185" s="1582"/>
      <c r="PGX1185" s="1582"/>
      <c r="PGY1185" s="1582"/>
      <c r="PGZ1185" s="1582"/>
      <c r="PHA1185" s="1582"/>
      <c r="PHB1185" s="1582"/>
      <c r="PHC1185" s="1582"/>
      <c r="PHD1185" s="1582"/>
      <c r="PHE1185" s="1582"/>
      <c r="PHF1185" s="1582"/>
      <c r="PHG1185" s="1582"/>
      <c r="PHH1185" s="1582"/>
      <c r="PHI1185" s="1582"/>
      <c r="PHJ1185" s="1582"/>
      <c r="PHK1185" s="1582"/>
      <c r="PHL1185" s="1582"/>
      <c r="PHM1185" s="1582"/>
      <c r="PHN1185" s="1582"/>
      <c r="PHO1185" s="1582"/>
      <c r="PHP1185" s="1582"/>
      <c r="PHQ1185" s="1582"/>
      <c r="PHR1185" s="1582"/>
      <c r="PHS1185" s="1582"/>
      <c r="PHT1185" s="1582"/>
      <c r="PHU1185" s="1582"/>
      <c r="PHV1185" s="1582"/>
      <c r="PHW1185" s="1582"/>
      <c r="PHX1185" s="1582"/>
      <c r="PHY1185" s="1582"/>
      <c r="PHZ1185" s="1582"/>
      <c r="PIA1185" s="1582"/>
      <c r="PIB1185" s="1582"/>
      <c r="PIC1185" s="1582"/>
      <c r="PID1185" s="1582"/>
      <c r="PIE1185" s="1582"/>
      <c r="PIF1185" s="1582"/>
      <c r="PIG1185" s="1582"/>
      <c r="PIH1185" s="1582"/>
      <c r="PII1185" s="1582"/>
      <c r="PIJ1185" s="1582"/>
      <c r="PIK1185" s="1582"/>
      <c r="PIL1185" s="1582"/>
      <c r="PIM1185" s="1582"/>
      <c r="PIN1185" s="1582"/>
      <c r="PIO1185" s="1582"/>
      <c r="PIP1185" s="1582"/>
      <c r="PIQ1185" s="1582"/>
      <c r="PIR1185" s="1582"/>
      <c r="PIS1185" s="1582"/>
      <c r="PIT1185" s="1582"/>
      <c r="PIU1185" s="1582"/>
      <c r="PIV1185" s="1582"/>
      <c r="PIW1185" s="1582"/>
      <c r="PIX1185" s="1582"/>
      <c r="PIY1185" s="1582"/>
      <c r="PIZ1185" s="1582"/>
      <c r="PJA1185" s="1582"/>
      <c r="PJB1185" s="1582"/>
      <c r="PJC1185" s="1582"/>
      <c r="PJD1185" s="1582"/>
      <c r="PJE1185" s="1582"/>
      <c r="PJF1185" s="1582"/>
      <c r="PJG1185" s="1582"/>
      <c r="PJH1185" s="1582"/>
      <c r="PJI1185" s="1582"/>
      <c r="PJJ1185" s="1582"/>
      <c r="PJK1185" s="1582"/>
      <c r="PJL1185" s="1582"/>
      <c r="PJM1185" s="1582"/>
      <c r="PJN1185" s="1582"/>
      <c r="PJO1185" s="1582"/>
      <c r="PJP1185" s="1582"/>
      <c r="PJQ1185" s="1582"/>
      <c r="PJR1185" s="1582"/>
      <c r="PJS1185" s="1582"/>
      <c r="PJT1185" s="1582"/>
      <c r="PJU1185" s="1582"/>
      <c r="PJV1185" s="1582"/>
      <c r="PJW1185" s="1582"/>
      <c r="PJX1185" s="1582"/>
      <c r="PJY1185" s="1582"/>
      <c r="PJZ1185" s="1582"/>
      <c r="PKA1185" s="1582"/>
      <c r="PKB1185" s="1582"/>
      <c r="PKC1185" s="1582"/>
      <c r="PKD1185" s="1582"/>
      <c r="PKE1185" s="1582"/>
      <c r="PKF1185" s="1582"/>
      <c r="PKG1185" s="1582"/>
      <c r="PKH1185" s="1582"/>
      <c r="PKI1185" s="1582"/>
      <c r="PKJ1185" s="1582"/>
      <c r="PKK1185" s="1582"/>
      <c r="PKL1185" s="1582"/>
      <c r="PKM1185" s="1582"/>
      <c r="PKN1185" s="1582"/>
      <c r="PKO1185" s="1582"/>
      <c r="PKP1185" s="1582"/>
      <c r="PKQ1185" s="1582"/>
      <c r="PKR1185" s="1582"/>
      <c r="PKS1185" s="1582"/>
      <c r="PKT1185" s="1582"/>
      <c r="PKU1185" s="1582"/>
      <c r="PKV1185" s="1582"/>
      <c r="PKW1185" s="1582"/>
      <c r="PKX1185" s="1582"/>
      <c r="PKY1185" s="1582"/>
      <c r="PKZ1185" s="1582"/>
      <c r="PLA1185" s="1582"/>
      <c r="PLB1185" s="1582"/>
      <c r="PLC1185" s="1582"/>
      <c r="PLD1185" s="1582"/>
      <c r="PLE1185" s="1582"/>
      <c r="PLF1185" s="1582"/>
      <c r="PLG1185" s="1582"/>
      <c r="PLH1185" s="1582"/>
      <c r="PLI1185" s="1582"/>
      <c r="PLJ1185" s="1582"/>
      <c r="PLK1185" s="1582"/>
      <c r="PLL1185" s="1582"/>
      <c r="PLM1185" s="1582"/>
      <c r="PLN1185" s="1582"/>
      <c r="PLO1185" s="1582"/>
      <c r="PLP1185" s="1582"/>
      <c r="PLQ1185" s="1582"/>
      <c r="PLR1185" s="1582"/>
      <c r="PLS1185" s="1582"/>
      <c r="PLT1185" s="1582"/>
      <c r="PLU1185" s="1582"/>
      <c r="PLV1185" s="1582"/>
      <c r="PLW1185" s="1582"/>
      <c r="PLX1185" s="1582"/>
      <c r="PLY1185" s="1582"/>
      <c r="PLZ1185" s="1582"/>
      <c r="PMA1185" s="1582"/>
      <c r="PMB1185" s="1582"/>
      <c r="PMC1185" s="1582"/>
      <c r="PMD1185" s="1582"/>
      <c r="PME1185" s="1582"/>
      <c r="PMF1185" s="1582"/>
      <c r="PMG1185" s="1582"/>
      <c r="PMH1185" s="1582"/>
      <c r="PMI1185" s="1582"/>
      <c r="PMJ1185" s="1582"/>
      <c r="PMK1185" s="1582"/>
      <c r="PML1185" s="1582"/>
      <c r="PMM1185" s="1582"/>
      <c r="PMN1185" s="1582"/>
      <c r="PMO1185" s="1582"/>
      <c r="PMP1185" s="1582"/>
      <c r="PMQ1185" s="1582"/>
      <c r="PMR1185" s="1582"/>
      <c r="PMS1185" s="1582"/>
      <c r="PMT1185" s="1582"/>
      <c r="PMU1185" s="1582"/>
      <c r="PMV1185" s="1582"/>
      <c r="PMW1185" s="1582"/>
      <c r="PMX1185" s="1582"/>
      <c r="PMY1185" s="1582"/>
      <c r="PMZ1185" s="1582"/>
      <c r="PNA1185" s="1582"/>
      <c r="PNB1185" s="1582"/>
      <c r="PNC1185" s="1582"/>
      <c r="PND1185" s="1582"/>
      <c r="PNE1185" s="1582"/>
      <c r="PNF1185" s="1582"/>
      <c r="PNG1185" s="1582"/>
      <c r="PNH1185" s="1582"/>
      <c r="PNI1185" s="1582"/>
      <c r="PNJ1185" s="1582"/>
      <c r="PNK1185" s="1582"/>
      <c r="PNL1185" s="1582"/>
      <c r="PNM1185" s="1582"/>
      <c r="PNN1185" s="1582"/>
      <c r="PNO1185" s="1582"/>
      <c r="PNP1185" s="1582"/>
      <c r="PNQ1185" s="1582"/>
      <c r="PNR1185" s="1582"/>
      <c r="PNS1185" s="1582"/>
      <c r="PNT1185" s="1582"/>
      <c r="PNU1185" s="1582"/>
      <c r="PNV1185" s="1582"/>
      <c r="PNW1185" s="1582"/>
      <c r="PNX1185" s="1582"/>
      <c r="PNY1185" s="1582"/>
      <c r="PNZ1185" s="1582"/>
      <c r="POA1185" s="1582"/>
      <c r="POB1185" s="1582"/>
      <c r="POC1185" s="1582"/>
      <c r="POD1185" s="1582"/>
      <c r="POE1185" s="1582"/>
      <c r="POF1185" s="1582"/>
      <c r="POG1185" s="1582"/>
      <c r="POH1185" s="1582"/>
      <c r="POI1185" s="1582"/>
      <c r="POJ1185" s="1582"/>
      <c r="POK1185" s="1582"/>
      <c r="POL1185" s="1582"/>
      <c r="POM1185" s="1582"/>
      <c r="PON1185" s="1582"/>
      <c r="POO1185" s="1582"/>
      <c r="POP1185" s="1582"/>
      <c r="POQ1185" s="1582"/>
      <c r="POR1185" s="1582"/>
      <c r="POS1185" s="1582"/>
      <c r="POT1185" s="1582"/>
      <c r="POU1185" s="1582"/>
      <c r="POV1185" s="1582"/>
      <c r="POW1185" s="1582"/>
      <c r="POX1185" s="1582"/>
      <c r="POY1185" s="1582"/>
      <c r="POZ1185" s="1582"/>
      <c r="PPA1185" s="1582"/>
      <c r="PPB1185" s="1582"/>
      <c r="PPC1185" s="1582"/>
      <c r="PPD1185" s="1582"/>
      <c r="PPE1185" s="1582"/>
      <c r="PPF1185" s="1582"/>
      <c r="PPG1185" s="1582"/>
      <c r="PPH1185" s="1582"/>
      <c r="PPI1185" s="1582"/>
      <c r="PPJ1185" s="1582"/>
      <c r="PPK1185" s="1582"/>
      <c r="PPL1185" s="1582"/>
      <c r="PPM1185" s="1582"/>
      <c r="PPN1185" s="1582"/>
      <c r="PPO1185" s="1582"/>
      <c r="PPP1185" s="1582"/>
      <c r="PPQ1185" s="1582"/>
      <c r="PPR1185" s="1582"/>
      <c r="PPS1185" s="1582"/>
      <c r="PPT1185" s="1582"/>
      <c r="PPU1185" s="1582"/>
      <c r="PPV1185" s="1582"/>
      <c r="PPW1185" s="1582"/>
      <c r="PPX1185" s="1582"/>
      <c r="PPY1185" s="1582"/>
      <c r="PPZ1185" s="1582"/>
      <c r="PQA1185" s="1582"/>
      <c r="PQB1185" s="1582"/>
      <c r="PQC1185" s="1582"/>
      <c r="PQD1185" s="1582"/>
      <c r="PQE1185" s="1582"/>
      <c r="PQF1185" s="1582"/>
      <c r="PQG1185" s="1582"/>
      <c r="PQH1185" s="1582"/>
      <c r="PQI1185" s="1582"/>
      <c r="PQJ1185" s="1582"/>
      <c r="PQK1185" s="1582"/>
      <c r="PQL1185" s="1582"/>
      <c r="PQM1185" s="1582"/>
      <c r="PQN1185" s="1582"/>
      <c r="PQO1185" s="1582"/>
      <c r="PQP1185" s="1582"/>
      <c r="PQQ1185" s="1582"/>
      <c r="PQR1185" s="1582"/>
      <c r="PQS1185" s="1582"/>
      <c r="PQT1185" s="1582"/>
      <c r="PQU1185" s="1582"/>
      <c r="PQV1185" s="1582"/>
      <c r="PQW1185" s="1582"/>
      <c r="PQX1185" s="1582"/>
      <c r="PQY1185" s="1582"/>
      <c r="PQZ1185" s="1582"/>
      <c r="PRA1185" s="1582"/>
      <c r="PRB1185" s="1582"/>
      <c r="PRC1185" s="1582"/>
      <c r="PRD1185" s="1582"/>
      <c r="PRE1185" s="1582"/>
      <c r="PRF1185" s="1582"/>
      <c r="PRG1185" s="1582"/>
      <c r="PRH1185" s="1582"/>
      <c r="PRI1185" s="1582"/>
      <c r="PRJ1185" s="1582"/>
      <c r="PRK1185" s="1582"/>
      <c r="PRL1185" s="1582"/>
      <c r="PRM1185" s="1582"/>
      <c r="PRN1185" s="1582"/>
      <c r="PRO1185" s="1582"/>
      <c r="PRP1185" s="1582"/>
      <c r="PRQ1185" s="1582"/>
      <c r="PRR1185" s="1582"/>
      <c r="PRS1185" s="1582"/>
      <c r="PRT1185" s="1582"/>
      <c r="PRU1185" s="1582"/>
      <c r="PRV1185" s="1582"/>
      <c r="PRW1185" s="1582"/>
      <c r="PRX1185" s="1582"/>
      <c r="PRY1185" s="1582"/>
      <c r="PRZ1185" s="1582"/>
      <c r="PSA1185" s="1582"/>
      <c r="PSB1185" s="1582"/>
      <c r="PSC1185" s="1582"/>
      <c r="PSD1185" s="1582"/>
      <c r="PSE1185" s="1582"/>
      <c r="PSF1185" s="1582"/>
      <c r="PSG1185" s="1582"/>
      <c r="PSH1185" s="1582"/>
      <c r="PSI1185" s="1582"/>
      <c r="PSJ1185" s="1582"/>
      <c r="PSK1185" s="1582"/>
      <c r="PSL1185" s="1582"/>
      <c r="PSM1185" s="1582"/>
      <c r="PSN1185" s="1582"/>
      <c r="PSO1185" s="1582"/>
      <c r="PSP1185" s="1582"/>
      <c r="PSQ1185" s="1582"/>
      <c r="PSR1185" s="1582"/>
      <c r="PSS1185" s="1582"/>
      <c r="PST1185" s="1582"/>
      <c r="PSU1185" s="1582"/>
      <c r="PSV1185" s="1582"/>
      <c r="PSW1185" s="1582"/>
      <c r="PSX1185" s="1582"/>
      <c r="PSY1185" s="1582"/>
      <c r="PSZ1185" s="1582"/>
      <c r="PTA1185" s="1582"/>
      <c r="PTB1185" s="1582"/>
      <c r="PTC1185" s="1582"/>
      <c r="PTD1185" s="1582"/>
      <c r="PTE1185" s="1582"/>
      <c r="PTF1185" s="1582"/>
      <c r="PTG1185" s="1582"/>
      <c r="PTH1185" s="1582"/>
      <c r="PTI1185" s="1582"/>
      <c r="PTJ1185" s="1582"/>
      <c r="PTK1185" s="1582"/>
      <c r="PTL1185" s="1582"/>
      <c r="PTM1185" s="1582"/>
      <c r="PTN1185" s="1582"/>
      <c r="PTO1185" s="1582"/>
      <c r="PTP1185" s="1582"/>
      <c r="PTQ1185" s="1582"/>
      <c r="PTR1185" s="1582"/>
      <c r="PTS1185" s="1582"/>
      <c r="PTT1185" s="1582"/>
      <c r="PTU1185" s="1582"/>
      <c r="PTV1185" s="1582"/>
      <c r="PTW1185" s="1582"/>
      <c r="PTX1185" s="1582"/>
      <c r="PTY1185" s="1582"/>
      <c r="PTZ1185" s="1582"/>
      <c r="PUA1185" s="1582"/>
      <c r="PUB1185" s="1582"/>
      <c r="PUC1185" s="1582"/>
      <c r="PUD1185" s="1582"/>
      <c r="PUE1185" s="1582"/>
      <c r="PUF1185" s="1582"/>
      <c r="PUG1185" s="1582"/>
      <c r="PUH1185" s="1582"/>
      <c r="PUI1185" s="1582"/>
      <c r="PUJ1185" s="1582"/>
      <c r="PUK1185" s="1582"/>
      <c r="PUL1185" s="1582"/>
      <c r="PUM1185" s="1582"/>
      <c r="PUN1185" s="1582"/>
      <c r="PUO1185" s="1582"/>
      <c r="PUP1185" s="1582"/>
      <c r="PUQ1185" s="1582"/>
      <c r="PUR1185" s="1582"/>
      <c r="PUS1185" s="1582"/>
      <c r="PUT1185" s="1582"/>
      <c r="PUU1185" s="1582"/>
      <c r="PUV1185" s="1582"/>
      <c r="PUW1185" s="1582"/>
      <c r="PUX1185" s="1582"/>
      <c r="PUY1185" s="1582"/>
      <c r="PUZ1185" s="1582"/>
      <c r="PVA1185" s="1582"/>
      <c r="PVB1185" s="1582"/>
      <c r="PVC1185" s="1582"/>
      <c r="PVD1185" s="1582"/>
      <c r="PVE1185" s="1582"/>
      <c r="PVF1185" s="1582"/>
      <c r="PVG1185" s="1582"/>
      <c r="PVH1185" s="1582"/>
      <c r="PVI1185" s="1582"/>
      <c r="PVJ1185" s="1582"/>
      <c r="PVK1185" s="1582"/>
      <c r="PVL1185" s="1582"/>
      <c r="PVM1185" s="1582"/>
      <c r="PVN1185" s="1582"/>
      <c r="PVO1185" s="1582"/>
      <c r="PVP1185" s="1582"/>
      <c r="PVQ1185" s="1582"/>
      <c r="PVR1185" s="1582"/>
      <c r="PVS1185" s="1582"/>
      <c r="PVT1185" s="1582"/>
      <c r="PVU1185" s="1582"/>
      <c r="PVV1185" s="1582"/>
      <c r="PVW1185" s="1582"/>
      <c r="PVX1185" s="1582"/>
      <c r="PVY1185" s="1582"/>
      <c r="PVZ1185" s="1582"/>
      <c r="PWA1185" s="1582"/>
      <c r="PWB1185" s="1582"/>
      <c r="PWC1185" s="1582"/>
      <c r="PWD1185" s="1582"/>
      <c r="PWE1185" s="1582"/>
      <c r="PWF1185" s="1582"/>
      <c r="PWG1185" s="1582"/>
      <c r="PWH1185" s="1582"/>
      <c r="PWI1185" s="1582"/>
      <c r="PWJ1185" s="1582"/>
      <c r="PWK1185" s="1582"/>
      <c r="PWL1185" s="1582"/>
      <c r="PWM1185" s="1582"/>
      <c r="PWN1185" s="1582"/>
      <c r="PWO1185" s="1582"/>
      <c r="PWP1185" s="1582"/>
      <c r="PWQ1185" s="1582"/>
      <c r="PWR1185" s="1582"/>
      <c r="PWS1185" s="1582"/>
      <c r="PWT1185" s="1582"/>
      <c r="PWU1185" s="1582"/>
      <c r="PWV1185" s="1582"/>
      <c r="PWW1185" s="1582"/>
      <c r="PWX1185" s="1582"/>
      <c r="PWY1185" s="1582"/>
      <c r="PWZ1185" s="1582"/>
      <c r="PXA1185" s="1582"/>
      <c r="PXB1185" s="1582"/>
      <c r="PXC1185" s="1582"/>
      <c r="PXD1185" s="1582"/>
      <c r="PXE1185" s="1582"/>
      <c r="PXF1185" s="1582"/>
      <c r="PXG1185" s="1582"/>
      <c r="PXH1185" s="1582"/>
      <c r="PXI1185" s="1582"/>
      <c r="PXJ1185" s="1582"/>
      <c r="PXK1185" s="1582"/>
      <c r="PXL1185" s="1582"/>
      <c r="PXM1185" s="1582"/>
      <c r="PXN1185" s="1582"/>
      <c r="PXO1185" s="1582"/>
      <c r="PXP1185" s="1582"/>
      <c r="PXQ1185" s="1582"/>
      <c r="PXR1185" s="1582"/>
      <c r="PXS1185" s="1582"/>
      <c r="PXT1185" s="1582"/>
      <c r="PXU1185" s="1582"/>
      <c r="PXV1185" s="1582"/>
      <c r="PXW1185" s="1582"/>
      <c r="PXX1185" s="1582"/>
      <c r="PXY1185" s="1582"/>
      <c r="PXZ1185" s="1582"/>
      <c r="PYA1185" s="1582"/>
      <c r="PYB1185" s="1582"/>
      <c r="PYC1185" s="1582"/>
      <c r="PYD1185" s="1582"/>
      <c r="PYE1185" s="1582"/>
      <c r="PYF1185" s="1582"/>
      <c r="PYG1185" s="1582"/>
      <c r="PYH1185" s="1582"/>
      <c r="PYI1185" s="1582"/>
      <c r="PYJ1185" s="1582"/>
      <c r="PYK1185" s="1582"/>
      <c r="PYL1185" s="1582"/>
      <c r="PYM1185" s="1582"/>
      <c r="PYN1185" s="1582"/>
      <c r="PYO1185" s="1582"/>
      <c r="PYP1185" s="1582"/>
      <c r="PYQ1185" s="1582"/>
      <c r="PYR1185" s="1582"/>
      <c r="PYS1185" s="1582"/>
      <c r="PYT1185" s="1582"/>
      <c r="PYU1185" s="1582"/>
      <c r="PYV1185" s="1582"/>
      <c r="PYW1185" s="1582"/>
      <c r="PYX1185" s="1582"/>
      <c r="PYY1185" s="1582"/>
      <c r="PYZ1185" s="1582"/>
      <c r="PZA1185" s="1582"/>
      <c r="PZB1185" s="1582"/>
      <c r="PZC1185" s="1582"/>
      <c r="PZD1185" s="1582"/>
      <c r="PZE1185" s="1582"/>
      <c r="PZF1185" s="1582"/>
      <c r="PZG1185" s="1582"/>
      <c r="PZH1185" s="1582"/>
      <c r="PZI1185" s="1582"/>
      <c r="PZJ1185" s="1582"/>
      <c r="PZK1185" s="1582"/>
      <c r="PZL1185" s="1582"/>
      <c r="PZM1185" s="1582"/>
      <c r="PZN1185" s="1582"/>
      <c r="PZO1185" s="1582"/>
      <c r="PZP1185" s="1582"/>
      <c r="PZQ1185" s="1582"/>
      <c r="PZR1185" s="1582"/>
      <c r="PZS1185" s="1582"/>
      <c r="PZT1185" s="1582"/>
      <c r="PZU1185" s="1582"/>
      <c r="PZV1185" s="1582"/>
      <c r="PZW1185" s="1582"/>
      <c r="PZX1185" s="1582"/>
      <c r="PZY1185" s="1582"/>
      <c r="PZZ1185" s="1582"/>
      <c r="QAA1185" s="1582"/>
      <c r="QAB1185" s="1582"/>
      <c r="QAC1185" s="1582"/>
      <c r="QAD1185" s="1582"/>
      <c r="QAE1185" s="1582"/>
      <c r="QAF1185" s="1582"/>
      <c r="QAG1185" s="1582"/>
      <c r="QAH1185" s="1582"/>
      <c r="QAI1185" s="1582"/>
      <c r="QAJ1185" s="1582"/>
      <c r="QAK1185" s="1582"/>
      <c r="QAL1185" s="1582"/>
      <c r="QAM1185" s="1582"/>
      <c r="QAN1185" s="1582"/>
      <c r="QAO1185" s="1582"/>
      <c r="QAP1185" s="1582"/>
      <c r="QAQ1185" s="1582"/>
      <c r="QAR1185" s="1582"/>
      <c r="QAS1185" s="1582"/>
      <c r="QAT1185" s="1582"/>
      <c r="QAU1185" s="1582"/>
      <c r="QAV1185" s="1582"/>
      <c r="QAW1185" s="1582"/>
      <c r="QAX1185" s="1582"/>
      <c r="QAY1185" s="1582"/>
      <c r="QAZ1185" s="1582"/>
      <c r="QBA1185" s="1582"/>
      <c r="QBB1185" s="1582"/>
      <c r="QBC1185" s="1582"/>
      <c r="QBD1185" s="1582"/>
      <c r="QBE1185" s="1582"/>
      <c r="QBF1185" s="1582"/>
      <c r="QBG1185" s="1582"/>
      <c r="QBH1185" s="1582"/>
      <c r="QBI1185" s="1582"/>
      <c r="QBJ1185" s="1582"/>
      <c r="QBK1185" s="1582"/>
      <c r="QBL1185" s="1582"/>
      <c r="QBM1185" s="1582"/>
      <c r="QBN1185" s="1582"/>
      <c r="QBO1185" s="1582"/>
      <c r="QBP1185" s="1582"/>
      <c r="QBQ1185" s="1582"/>
      <c r="QBR1185" s="1582"/>
      <c r="QBS1185" s="1582"/>
      <c r="QBT1185" s="1582"/>
      <c r="QBU1185" s="1582"/>
      <c r="QBV1185" s="1582"/>
      <c r="QBW1185" s="1582"/>
      <c r="QBX1185" s="1582"/>
      <c r="QBY1185" s="1582"/>
      <c r="QBZ1185" s="1582"/>
      <c r="QCA1185" s="1582"/>
      <c r="QCB1185" s="1582"/>
      <c r="QCC1185" s="1582"/>
      <c r="QCD1185" s="1582"/>
      <c r="QCE1185" s="1582"/>
      <c r="QCF1185" s="1582"/>
      <c r="QCG1185" s="1582"/>
      <c r="QCH1185" s="1582"/>
      <c r="QCI1185" s="1582"/>
      <c r="QCJ1185" s="1582"/>
      <c r="QCK1185" s="1582"/>
      <c r="QCL1185" s="1582"/>
      <c r="QCM1185" s="1582"/>
      <c r="QCN1185" s="1582"/>
      <c r="QCO1185" s="1582"/>
      <c r="QCP1185" s="1582"/>
      <c r="QCQ1185" s="1582"/>
      <c r="QCR1185" s="1582"/>
      <c r="QCS1185" s="1582"/>
      <c r="QCT1185" s="1582"/>
      <c r="QCU1185" s="1582"/>
      <c r="QCV1185" s="1582"/>
      <c r="QCW1185" s="1582"/>
      <c r="QCX1185" s="1582"/>
      <c r="QCY1185" s="1582"/>
      <c r="QCZ1185" s="1582"/>
      <c r="QDA1185" s="1582"/>
      <c r="QDB1185" s="1582"/>
      <c r="QDC1185" s="1582"/>
      <c r="QDD1185" s="1582"/>
      <c r="QDE1185" s="1582"/>
      <c r="QDF1185" s="1582"/>
      <c r="QDG1185" s="1582"/>
      <c r="QDH1185" s="1582"/>
      <c r="QDI1185" s="1582"/>
      <c r="QDJ1185" s="1582"/>
      <c r="QDK1185" s="1582"/>
      <c r="QDL1185" s="1582"/>
      <c r="QDM1185" s="1582"/>
      <c r="QDN1185" s="1582"/>
      <c r="QDO1185" s="1582"/>
      <c r="QDP1185" s="1582"/>
      <c r="QDQ1185" s="1582"/>
      <c r="QDR1185" s="1582"/>
      <c r="QDS1185" s="1582"/>
      <c r="QDT1185" s="1582"/>
      <c r="QDU1185" s="1582"/>
      <c r="QDV1185" s="1582"/>
      <c r="QDW1185" s="1582"/>
      <c r="QDX1185" s="1582"/>
      <c r="QDY1185" s="1582"/>
      <c r="QDZ1185" s="1582"/>
      <c r="QEA1185" s="1582"/>
      <c r="QEB1185" s="1582"/>
      <c r="QEC1185" s="1582"/>
      <c r="QED1185" s="1582"/>
      <c r="QEE1185" s="1582"/>
      <c r="QEF1185" s="1582"/>
      <c r="QEG1185" s="1582"/>
      <c r="QEH1185" s="1582"/>
      <c r="QEI1185" s="1582"/>
      <c r="QEJ1185" s="1582"/>
      <c r="QEK1185" s="1582"/>
      <c r="QEL1185" s="1582"/>
      <c r="QEM1185" s="1582"/>
      <c r="QEN1185" s="1582"/>
      <c r="QEO1185" s="1582"/>
      <c r="QEP1185" s="1582"/>
      <c r="QEQ1185" s="1582"/>
      <c r="QER1185" s="1582"/>
      <c r="QES1185" s="1582"/>
      <c r="QET1185" s="1582"/>
      <c r="QEU1185" s="1582"/>
      <c r="QEV1185" s="1582"/>
      <c r="QEW1185" s="1582"/>
      <c r="QEX1185" s="1582"/>
      <c r="QEY1185" s="1582"/>
      <c r="QEZ1185" s="1582"/>
      <c r="QFA1185" s="1582"/>
      <c r="QFB1185" s="1582"/>
      <c r="QFC1185" s="1582"/>
      <c r="QFD1185" s="1582"/>
      <c r="QFE1185" s="1582"/>
      <c r="QFF1185" s="1582"/>
      <c r="QFG1185" s="1582"/>
      <c r="QFH1185" s="1582"/>
      <c r="QFI1185" s="1582"/>
      <c r="QFJ1185" s="1582"/>
      <c r="QFK1185" s="1582"/>
      <c r="QFL1185" s="1582"/>
      <c r="QFM1185" s="1582"/>
      <c r="QFN1185" s="1582"/>
      <c r="QFO1185" s="1582"/>
      <c r="QFP1185" s="1582"/>
      <c r="QFQ1185" s="1582"/>
      <c r="QFR1185" s="1582"/>
      <c r="QFS1185" s="1582"/>
      <c r="QFT1185" s="1582"/>
      <c r="QFU1185" s="1582"/>
      <c r="QFV1185" s="1582"/>
      <c r="QFW1185" s="1582"/>
      <c r="QFX1185" s="1582"/>
      <c r="QFY1185" s="1582"/>
      <c r="QFZ1185" s="1582"/>
      <c r="QGA1185" s="1582"/>
      <c r="QGB1185" s="1582"/>
      <c r="QGC1185" s="1582"/>
      <c r="QGD1185" s="1582"/>
      <c r="QGE1185" s="1582"/>
      <c r="QGF1185" s="1582"/>
      <c r="QGG1185" s="1582"/>
      <c r="QGH1185" s="1582"/>
      <c r="QGI1185" s="1582"/>
      <c r="QGJ1185" s="1582"/>
      <c r="QGK1185" s="1582"/>
      <c r="QGL1185" s="1582"/>
      <c r="QGM1185" s="1582"/>
      <c r="QGN1185" s="1582"/>
      <c r="QGO1185" s="1582"/>
      <c r="QGP1185" s="1582"/>
      <c r="QGQ1185" s="1582"/>
      <c r="QGR1185" s="1582"/>
      <c r="QGS1185" s="1582"/>
      <c r="QGT1185" s="1582"/>
      <c r="QGU1185" s="1582"/>
      <c r="QGV1185" s="1582"/>
      <c r="QGW1185" s="1582"/>
      <c r="QGX1185" s="1582"/>
      <c r="QGY1185" s="1582"/>
      <c r="QGZ1185" s="1582"/>
      <c r="QHA1185" s="1582"/>
      <c r="QHB1185" s="1582"/>
      <c r="QHC1185" s="1582"/>
      <c r="QHD1185" s="1582"/>
      <c r="QHE1185" s="1582"/>
      <c r="QHF1185" s="1582"/>
      <c r="QHG1185" s="1582"/>
      <c r="QHH1185" s="1582"/>
      <c r="QHI1185" s="1582"/>
      <c r="QHJ1185" s="1582"/>
      <c r="QHK1185" s="1582"/>
      <c r="QHL1185" s="1582"/>
      <c r="QHM1185" s="1582"/>
      <c r="QHN1185" s="1582"/>
      <c r="QHO1185" s="1582"/>
      <c r="QHP1185" s="1582"/>
      <c r="QHQ1185" s="1582"/>
      <c r="QHR1185" s="1582"/>
      <c r="QHS1185" s="1582"/>
      <c r="QHT1185" s="1582"/>
      <c r="QHU1185" s="1582"/>
      <c r="QHV1185" s="1582"/>
      <c r="QHW1185" s="1582"/>
      <c r="QHX1185" s="1582"/>
      <c r="QHY1185" s="1582"/>
      <c r="QHZ1185" s="1582"/>
      <c r="QIA1185" s="1582"/>
      <c r="QIB1185" s="1582"/>
      <c r="QIC1185" s="1582"/>
      <c r="QID1185" s="1582"/>
      <c r="QIE1185" s="1582"/>
      <c r="QIF1185" s="1582"/>
      <c r="QIG1185" s="1582"/>
      <c r="QIH1185" s="1582"/>
      <c r="QII1185" s="1582"/>
      <c r="QIJ1185" s="1582"/>
      <c r="QIK1185" s="1582"/>
      <c r="QIL1185" s="1582"/>
      <c r="QIM1185" s="1582"/>
      <c r="QIN1185" s="1582"/>
      <c r="QIO1185" s="1582"/>
      <c r="QIP1185" s="1582"/>
      <c r="QIQ1185" s="1582"/>
      <c r="QIR1185" s="1582"/>
      <c r="QIS1185" s="1582"/>
      <c r="QIT1185" s="1582"/>
      <c r="QIU1185" s="1582"/>
      <c r="QIV1185" s="1582"/>
      <c r="QIW1185" s="1582"/>
      <c r="QIX1185" s="1582"/>
      <c r="QIY1185" s="1582"/>
      <c r="QIZ1185" s="1582"/>
      <c r="QJA1185" s="1582"/>
      <c r="QJB1185" s="1582"/>
      <c r="QJC1185" s="1582"/>
      <c r="QJD1185" s="1582"/>
      <c r="QJE1185" s="1582"/>
      <c r="QJF1185" s="1582"/>
      <c r="QJG1185" s="1582"/>
      <c r="QJH1185" s="1582"/>
      <c r="QJI1185" s="1582"/>
      <c r="QJJ1185" s="1582"/>
      <c r="QJK1185" s="1582"/>
      <c r="QJL1185" s="1582"/>
      <c r="QJM1185" s="1582"/>
      <c r="QJN1185" s="1582"/>
      <c r="QJO1185" s="1582"/>
      <c r="QJP1185" s="1582"/>
      <c r="QJQ1185" s="1582"/>
      <c r="QJR1185" s="1582"/>
      <c r="QJS1185" s="1582"/>
      <c r="QJT1185" s="1582"/>
      <c r="QJU1185" s="1582"/>
      <c r="QJV1185" s="1582"/>
      <c r="QJW1185" s="1582"/>
      <c r="QJX1185" s="1582"/>
      <c r="QJY1185" s="1582"/>
      <c r="QJZ1185" s="1582"/>
      <c r="QKA1185" s="1582"/>
      <c r="QKB1185" s="1582"/>
      <c r="QKC1185" s="1582"/>
      <c r="QKD1185" s="1582"/>
      <c r="QKE1185" s="1582"/>
      <c r="QKF1185" s="1582"/>
      <c r="QKG1185" s="1582"/>
      <c r="QKH1185" s="1582"/>
      <c r="QKI1185" s="1582"/>
      <c r="QKJ1185" s="1582"/>
      <c r="QKK1185" s="1582"/>
      <c r="QKL1185" s="1582"/>
      <c r="QKM1185" s="1582"/>
      <c r="QKN1185" s="1582"/>
      <c r="QKO1185" s="1582"/>
      <c r="QKP1185" s="1582"/>
      <c r="QKQ1185" s="1582"/>
      <c r="QKR1185" s="1582"/>
      <c r="QKS1185" s="1582"/>
      <c r="QKT1185" s="1582"/>
      <c r="QKU1185" s="1582"/>
      <c r="QKV1185" s="1582"/>
      <c r="QKW1185" s="1582"/>
      <c r="QKX1185" s="1582"/>
      <c r="QKY1185" s="1582"/>
      <c r="QKZ1185" s="1582"/>
      <c r="QLA1185" s="1582"/>
      <c r="QLB1185" s="1582"/>
      <c r="QLC1185" s="1582"/>
      <c r="QLD1185" s="1582"/>
      <c r="QLE1185" s="1582"/>
      <c r="QLF1185" s="1582"/>
      <c r="QLG1185" s="1582"/>
      <c r="QLH1185" s="1582"/>
      <c r="QLI1185" s="1582"/>
      <c r="QLJ1185" s="1582"/>
      <c r="QLK1185" s="1582"/>
      <c r="QLL1185" s="1582"/>
      <c r="QLM1185" s="1582"/>
      <c r="QLN1185" s="1582"/>
      <c r="QLO1185" s="1582"/>
      <c r="QLP1185" s="1582"/>
      <c r="QLQ1185" s="1582"/>
      <c r="QLR1185" s="1582"/>
      <c r="QLS1185" s="1582"/>
      <c r="QLT1185" s="1582"/>
      <c r="QLU1185" s="1582"/>
      <c r="QLV1185" s="1582"/>
      <c r="QLW1185" s="1582"/>
      <c r="QLX1185" s="1582"/>
      <c r="QLY1185" s="1582"/>
      <c r="QLZ1185" s="1582"/>
      <c r="QMA1185" s="1582"/>
      <c r="QMB1185" s="1582"/>
      <c r="QMC1185" s="1582"/>
      <c r="QMD1185" s="1582"/>
      <c r="QME1185" s="1582"/>
      <c r="QMF1185" s="1582"/>
      <c r="QMG1185" s="1582"/>
      <c r="QMH1185" s="1582"/>
      <c r="QMI1185" s="1582"/>
      <c r="QMJ1185" s="1582"/>
      <c r="QMK1185" s="1582"/>
      <c r="QML1185" s="1582"/>
      <c r="QMM1185" s="1582"/>
      <c r="QMN1185" s="1582"/>
      <c r="QMO1185" s="1582"/>
      <c r="QMP1185" s="1582"/>
      <c r="QMQ1185" s="1582"/>
      <c r="QMR1185" s="1582"/>
      <c r="QMS1185" s="1582"/>
      <c r="QMT1185" s="1582"/>
      <c r="QMU1185" s="1582"/>
      <c r="QMV1185" s="1582"/>
      <c r="QMW1185" s="1582"/>
      <c r="QMX1185" s="1582"/>
      <c r="QMY1185" s="1582"/>
      <c r="QMZ1185" s="1582"/>
      <c r="QNA1185" s="1582"/>
      <c r="QNB1185" s="1582"/>
      <c r="QNC1185" s="1582"/>
      <c r="QND1185" s="1582"/>
      <c r="QNE1185" s="1582"/>
      <c r="QNF1185" s="1582"/>
      <c r="QNG1185" s="1582"/>
      <c r="QNH1185" s="1582"/>
      <c r="QNI1185" s="1582"/>
      <c r="QNJ1185" s="1582"/>
      <c r="QNK1185" s="1582"/>
      <c r="QNL1185" s="1582"/>
      <c r="QNM1185" s="1582"/>
      <c r="QNN1185" s="1582"/>
      <c r="QNO1185" s="1582"/>
      <c r="QNP1185" s="1582"/>
      <c r="QNQ1185" s="1582"/>
      <c r="QNR1185" s="1582"/>
      <c r="QNS1185" s="1582"/>
      <c r="QNT1185" s="1582"/>
      <c r="QNU1185" s="1582"/>
      <c r="QNV1185" s="1582"/>
      <c r="QNW1185" s="1582"/>
      <c r="QNX1185" s="1582"/>
      <c r="QNY1185" s="1582"/>
      <c r="QNZ1185" s="1582"/>
      <c r="QOA1185" s="1582"/>
      <c r="QOB1185" s="1582"/>
      <c r="QOC1185" s="1582"/>
      <c r="QOD1185" s="1582"/>
      <c r="QOE1185" s="1582"/>
      <c r="QOF1185" s="1582"/>
      <c r="QOG1185" s="1582"/>
      <c r="QOH1185" s="1582"/>
      <c r="QOI1185" s="1582"/>
      <c r="QOJ1185" s="1582"/>
      <c r="QOK1185" s="1582"/>
      <c r="QOL1185" s="1582"/>
      <c r="QOM1185" s="1582"/>
      <c r="QON1185" s="1582"/>
      <c r="QOO1185" s="1582"/>
      <c r="QOP1185" s="1582"/>
      <c r="QOQ1185" s="1582"/>
      <c r="QOR1185" s="1582"/>
      <c r="QOS1185" s="1582"/>
      <c r="QOT1185" s="1582"/>
      <c r="QOU1185" s="1582"/>
      <c r="QOV1185" s="1582"/>
      <c r="QOW1185" s="1582"/>
      <c r="QOX1185" s="1582"/>
      <c r="QOY1185" s="1582"/>
      <c r="QOZ1185" s="1582"/>
      <c r="QPA1185" s="1582"/>
      <c r="QPB1185" s="1582"/>
      <c r="QPC1185" s="1582"/>
      <c r="QPD1185" s="1582"/>
      <c r="QPE1185" s="1582"/>
      <c r="QPF1185" s="1582"/>
      <c r="QPG1185" s="1582"/>
      <c r="QPH1185" s="1582"/>
      <c r="QPI1185" s="1582"/>
      <c r="QPJ1185" s="1582"/>
      <c r="QPK1185" s="1582"/>
      <c r="QPL1185" s="1582"/>
      <c r="QPM1185" s="1582"/>
      <c r="QPN1185" s="1582"/>
      <c r="QPO1185" s="1582"/>
      <c r="QPP1185" s="1582"/>
      <c r="QPQ1185" s="1582"/>
      <c r="QPR1185" s="1582"/>
      <c r="QPS1185" s="1582"/>
      <c r="QPT1185" s="1582"/>
      <c r="QPU1185" s="1582"/>
      <c r="QPV1185" s="1582"/>
      <c r="QPW1185" s="1582"/>
      <c r="QPX1185" s="1582"/>
      <c r="QPY1185" s="1582"/>
      <c r="QPZ1185" s="1582"/>
      <c r="QQA1185" s="1582"/>
      <c r="QQB1185" s="1582"/>
      <c r="QQC1185" s="1582"/>
      <c r="QQD1185" s="1582"/>
      <c r="QQE1185" s="1582"/>
      <c r="QQF1185" s="1582"/>
      <c r="QQG1185" s="1582"/>
      <c r="QQH1185" s="1582"/>
      <c r="QQI1185" s="1582"/>
      <c r="QQJ1185" s="1582"/>
      <c r="QQK1185" s="1582"/>
      <c r="QQL1185" s="1582"/>
      <c r="QQM1185" s="1582"/>
      <c r="QQN1185" s="1582"/>
      <c r="QQO1185" s="1582"/>
      <c r="QQP1185" s="1582"/>
      <c r="QQQ1185" s="1582"/>
      <c r="QQR1185" s="1582"/>
      <c r="QQS1185" s="1582"/>
      <c r="QQT1185" s="1582"/>
      <c r="QQU1185" s="1582"/>
      <c r="QQV1185" s="1582"/>
      <c r="QQW1185" s="1582"/>
      <c r="QQX1185" s="1582"/>
      <c r="QQY1185" s="1582"/>
      <c r="QQZ1185" s="1582"/>
      <c r="QRA1185" s="1582"/>
      <c r="QRB1185" s="1582"/>
      <c r="QRC1185" s="1582"/>
      <c r="QRD1185" s="1582"/>
      <c r="QRE1185" s="1582"/>
      <c r="QRF1185" s="1582"/>
      <c r="QRG1185" s="1582"/>
      <c r="QRH1185" s="1582"/>
      <c r="QRI1185" s="1582"/>
      <c r="QRJ1185" s="1582"/>
      <c r="QRK1185" s="1582"/>
      <c r="QRL1185" s="1582"/>
      <c r="QRM1185" s="1582"/>
      <c r="QRN1185" s="1582"/>
      <c r="QRO1185" s="1582"/>
      <c r="QRP1185" s="1582"/>
      <c r="QRQ1185" s="1582"/>
      <c r="QRR1185" s="1582"/>
      <c r="QRS1185" s="1582"/>
      <c r="QRT1185" s="1582"/>
      <c r="QRU1185" s="1582"/>
      <c r="QRV1185" s="1582"/>
      <c r="QRW1185" s="1582"/>
      <c r="QRX1185" s="1582"/>
      <c r="QRY1185" s="1582"/>
      <c r="QRZ1185" s="1582"/>
      <c r="QSA1185" s="1582"/>
      <c r="QSB1185" s="1582"/>
      <c r="QSC1185" s="1582"/>
      <c r="QSD1185" s="1582"/>
      <c r="QSE1185" s="1582"/>
      <c r="QSF1185" s="1582"/>
      <c r="QSG1185" s="1582"/>
      <c r="QSH1185" s="1582"/>
      <c r="QSI1185" s="1582"/>
      <c r="QSJ1185" s="1582"/>
      <c r="QSK1185" s="1582"/>
      <c r="QSL1185" s="1582"/>
      <c r="QSM1185" s="1582"/>
      <c r="QSN1185" s="1582"/>
      <c r="QSO1185" s="1582"/>
      <c r="QSP1185" s="1582"/>
      <c r="QSQ1185" s="1582"/>
      <c r="QSR1185" s="1582"/>
      <c r="QSS1185" s="1582"/>
      <c r="QST1185" s="1582"/>
      <c r="QSU1185" s="1582"/>
      <c r="QSV1185" s="1582"/>
      <c r="QSW1185" s="1582"/>
      <c r="QSX1185" s="1582"/>
      <c r="QSY1185" s="1582"/>
      <c r="QSZ1185" s="1582"/>
      <c r="QTA1185" s="1582"/>
      <c r="QTB1185" s="1582"/>
      <c r="QTC1185" s="1582"/>
      <c r="QTD1185" s="1582"/>
      <c r="QTE1185" s="1582"/>
      <c r="QTF1185" s="1582"/>
      <c r="QTG1185" s="1582"/>
      <c r="QTH1185" s="1582"/>
      <c r="QTI1185" s="1582"/>
      <c r="QTJ1185" s="1582"/>
      <c r="QTK1185" s="1582"/>
      <c r="QTL1185" s="1582"/>
      <c r="QTM1185" s="1582"/>
      <c r="QTN1185" s="1582"/>
      <c r="QTO1185" s="1582"/>
      <c r="QTP1185" s="1582"/>
      <c r="QTQ1185" s="1582"/>
      <c r="QTR1185" s="1582"/>
      <c r="QTS1185" s="1582"/>
      <c r="QTT1185" s="1582"/>
      <c r="QTU1185" s="1582"/>
      <c r="QTV1185" s="1582"/>
      <c r="QTW1185" s="1582"/>
      <c r="QTX1185" s="1582"/>
      <c r="QTY1185" s="1582"/>
      <c r="QTZ1185" s="1582"/>
      <c r="QUA1185" s="1582"/>
      <c r="QUB1185" s="1582"/>
      <c r="QUC1185" s="1582"/>
      <c r="QUD1185" s="1582"/>
      <c r="QUE1185" s="1582"/>
      <c r="QUF1185" s="1582"/>
      <c r="QUG1185" s="1582"/>
      <c r="QUH1185" s="1582"/>
      <c r="QUI1185" s="1582"/>
      <c r="QUJ1185" s="1582"/>
      <c r="QUK1185" s="1582"/>
      <c r="QUL1185" s="1582"/>
      <c r="QUM1185" s="1582"/>
      <c r="QUN1185" s="1582"/>
      <c r="QUO1185" s="1582"/>
      <c r="QUP1185" s="1582"/>
      <c r="QUQ1185" s="1582"/>
      <c r="QUR1185" s="1582"/>
      <c r="QUS1185" s="1582"/>
      <c r="QUT1185" s="1582"/>
      <c r="QUU1185" s="1582"/>
      <c r="QUV1185" s="1582"/>
      <c r="QUW1185" s="1582"/>
      <c r="QUX1185" s="1582"/>
      <c r="QUY1185" s="1582"/>
      <c r="QUZ1185" s="1582"/>
      <c r="QVA1185" s="1582"/>
      <c r="QVB1185" s="1582"/>
      <c r="QVC1185" s="1582"/>
      <c r="QVD1185" s="1582"/>
      <c r="QVE1185" s="1582"/>
      <c r="QVF1185" s="1582"/>
      <c r="QVG1185" s="1582"/>
      <c r="QVH1185" s="1582"/>
      <c r="QVI1185" s="1582"/>
      <c r="QVJ1185" s="1582"/>
      <c r="QVK1185" s="1582"/>
      <c r="QVL1185" s="1582"/>
      <c r="QVM1185" s="1582"/>
      <c r="QVN1185" s="1582"/>
      <c r="QVO1185" s="1582"/>
      <c r="QVP1185" s="1582"/>
      <c r="QVQ1185" s="1582"/>
      <c r="QVR1185" s="1582"/>
      <c r="QVS1185" s="1582"/>
      <c r="QVT1185" s="1582"/>
      <c r="QVU1185" s="1582"/>
      <c r="QVV1185" s="1582"/>
      <c r="QVW1185" s="1582"/>
      <c r="QVX1185" s="1582"/>
      <c r="QVY1185" s="1582"/>
      <c r="QVZ1185" s="1582"/>
      <c r="QWA1185" s="1582"/>
      <c r="QWB1185" s="1582"/>
      <c r="QWC1185" s="1582"/>
      <c r="QWD1185" s="1582"/>
      <c r="QWE1185" s="1582"/>
      <c r="QWF1185" s="1582"/>
      <c r="QWG1185" s="1582"/>
      <c r="QWH1185" s="1582"/>
      <c r="QWI1185" s="1582"/>
      <c r="QWJ1185" s="1582"/>
      <c r="QWK1185" s="1582"/>
      <c r="QWL1185" s="1582"/>
      <c r="QWM1185" s="1582"/>
      <c r="QWN1185" s="1582"/>
      <c r="QWO1185" s="1582"/>
      <c r="QWP1185" s="1582"/>
      <c r="QWQ1185" s="1582"/>
      <c r="QWR1185" s="1582"/>
      <c r="QWS1185" s="1582"/>
      <c r="QWT1185" s="1582"/>
      <c r="QWU1185" s="1582"/>
      <c r="QWV1185" s="1582"/>
      <c r="QWW1185" s="1582"/>
      <c r="QWX1185" s="1582"/>
      <c r="QWY1185" s="1582"/>
      <c r="QWZ1185" s="1582"/>
      <c r="QXA1185" s="1582"/>
      <c r="QXB1185" s="1582"/>
      <c r="QXC1185" s="1582"/>
      <c r="QXD1185" s="1582"/>
      <c r="QXE1185" s="1582"/>
      <c r="QXF1185" s="1582"/>
      <c r="QXG1185" s="1582"/>
      <c r="QXH1185" s="1582"/>
      <c r="QXI1185" s="1582"/>
      <c r="QXJ1185" s="1582"/>
      <c r="QXK1185" s="1582"/>
      <c r="QXL1185" s="1582"/>
      <c r="QXM1185" s="1582"/>
      <c r="QXN1185" s="1582"/>
      <c r="QXO1185" s="1582"/>
      <c r="QXP1185" s="1582"/>
      <c r="QXQ1185" s="1582"/>
      <c r="QXR1185" s="1582"/>
      <c r="QXS1185" s="1582"/>
      <c r="QXT1185" s="1582"/>
      <c r="QXU1185" s="1582"/>
      <c r="QXV1185" s="1582"/>
      <c r="QXW1185" s="1582"/>
      <c r="QXX1185" s="1582"/>
      <c r="QXY1185" s="1582"/>
      <c r="QXZ1185" s="1582"/>
      <c r="QYA1185" s="1582"/>
      <c r="QYB1185" s="1582"/>
      <c r="QYC1185" s="1582"/>
      <c r="QYD1185" s="1582"/>
      <c r="QYE1185" s="1582"/>
      <c r="QYF1185" s="1582"/>
      <c r="QYG1185" s="1582"/>
      <c r="QYH1185" s="1582"/>
      <c r="QYI1185" s="1582"/>
      <c r="QYJ1185" s="1582"/>
      <c r="QYK1185" s="1582"/>
      <c r="QYL1185" s="1582"/>
      <c r="QYM1185" s="1582"/>
      <c r="QYN1185" s="1582"/>
      <c r="QYO1185" s="1582"/>
      <c r="QYP1185" s="1582"/>
      <c r="QYQ1185" s="1582"/>
      <c r="QYR1185" s="1582"/>
      <c r="QYS1185" s="1582"/>
      <c r="QYT1185" s="1582"/>
      <c r="QYU1185" s="1582"/>
      <c r="QYV1185" s="1582"/>
      <c r="QYW1185" s="1582"/>
      <c r="QYX1185" s="1582"/>
      <c r="QYY1185" s="1582"/>
      <c r="QYZ1185" s="1582"/>
      <c r="QZA1185" s="1582"/>
      <c r="QZB1185" s="1582"/>
      <c r="QZC1185" s="1582"/>
      <c r="QZD1185" s="1582"/>
      <c r="QZE1185" s="1582"/>
      <c r="QZF1185" s="1582"/>
      <c r="QZG1185" s="1582"/>
      <c r="QZH1185" s="1582"/>
      <c r="QZI1185" s="1582"/>
      <c r="QZJ1185" s="1582"/>
      <c r="QZK1185" s="1582"/>
      <c r="QZL1185" s="1582"/>
      <c r="QZM1185" s="1582"/>
      <c r="QZN1185" s="1582"/>
      <c r="QZO1185" s="1582"/>
      <c r="QZP1185" s="1582"/>
      <c r="QZQ1185" s="1582"/>
      <c r="QZR1185" s="1582"/>
      <c r="QZS1185" s="1582"/>
      <c r="QZT1185" s="1582"/>
      <c r="QZU1185" s="1582"/>
      <c r="QZV1185" s="1582"/>
      <c r="QZW1185" s="1582"/>
      <c r="QZX1185" s="1582"/>
      <c r="QZY1185" s="1582"/>
      <c r="QZZ1185" s="1582"/>
      <c r="RAA1185" s="1582"/>
      <c r="RAB1185" s="1582"/>
      <c r="RAC1185" s="1582"/>
      <c r="RAD1185" s="1582"/>
      <c r="RAE1185" s="1582"/>
      <c r="RAF1185" s="1582"/>
      <c r="RAG1185" s="1582"/>
      <c r="RAH1185" s="1582"/>
      <c r="RAI1185" s="1582"/>
      <c r="RAJ1185" s="1582"/>
      <c r="RAK1185" s="1582"/>
      <c r="RAL1185" s="1582"/>
      <c r="RAM1185" s="1582"/>
      <c r="RAN1185" s="1582"/>
      <c r="RAO1185" s="1582"/>
      <c r="RAP1185" s="1582"/>
      <c r="RAQ1185" s="1582"/>
      <c r="RAR1185" s="1582"/>
      <c r="RAS1185" s="1582"/>
      <c r="RAT1185" s="1582"/>
      <c r="RAU1185" s="1582"/>
      <c r="RAV1185" s="1582"/>
      <c r="RAW1185" s="1582"/>
      <c r="RAX1185" s="1582"/>
      <c r="RAY1185" s="1582"/>
      <c r="RAZ1185" s="1582"/>
      <c r="RBA1185" s="1582"/>
      <c r="RBB1185" s="1582"/>
      <c r="RBC1185" s="1582"/>
      <c r="RBD1185" s="1582"/>
      <c r="RBE1185" s="1582"/>
      <c r="RBF1185" s="1582"/>
      <c r="RBG1185" s="1582"/>
      <c r="RBH1185" s="1582"/>
      <c r="RBI1185" s="1582"/>
      <c r="RBJ1185" s="1582"/>
      <c r="RBK1185" s="1582"/>
      <c r="RBL1185" s="1582"/>
      <c r="RBM1185" s="1582"/>
      <c r="RBN1185" s="1582"/>
      <c r="RBO1185" s="1582"/>
      <c r="RBP1185" s="1582"/>
      <c r="RBQ1185" s="1582"/>
      <c r="RBR1185" s="1582"/>
      <c r="RBS1185" s="1582"/>
      <c r="RBT1185" s="1582"/>
      <c r="RBU1185" s="1582"/>
      <c r="RBV1185" s="1582"/>
      <c r="RBW1185" s="1582"/>
      <c r="RBX1185" s="1582"/>
      <c r="RBY1185" s="1582"/>
      <c r="RBZ1185" s="1582"/>
      <c r="RCA1185" s="1582"/>
      <c r="RCB1185" s="1582"/>
      <c r="RCC1185" s="1582"/>
      <c r="RCD1185" s="1582"/>
      <c r="RCE1185" s="1582"/>
      <c r="RCF1185" s="1582"/>
      <c r="RCG1185" s="1582"/>
      <c r="RCH1185" s="1582"/>
      <c r="RCI1185" s="1582"/>
      <c r="RCJ1185" s="1582"/>
      <c r="RCK1185" s="1582"/>
      <c r="RCL1185" s="1582"/>
      <c r="RCM1185" s="1582"/>
      <c r="RCN1185" s="1582"/>
      <c r="RCO1185" s="1582"/>
      <c r="RCP1185" s="1582"/>
      <c r="RCQ1185" s="1582"/>
      <c r="RCR1185" s="1582"/>
      <c r="RCS1185" s="1582"/>
      <c r="RCT1185" s="1582"/>
      <c r="RCU1185" s="1582"/>
      <c r="RCV1185" s="1582"/>
      <c r="RCW1185" s="1582"/>
      <c r="RCX1185" s="1582"/>
      <c r="RCY1185" s="1582"/>
      <c r="RCZ1185" s="1582"/>
      <c r="RDA1185" s="1582"/>
      <c r="RDB1185" s="1582"/>
      <c r="RDC1185" s="1582"/>
      <c r="RDD1185" s="1582"/>
      <c r="RDE1185" s="1582"/>
      <c r="RDF1185" s="1582"/>
      <c r="RDG1185" s="1582"/>
      <c r="RDH1185" s="1582"/>
      <c r="RDI1185" s="1582"/>
      <c r="RDJ1185" s="1582"/>
      <c r="RDK1185" s="1582"/>
      <c r="RDL1185" s="1582"/>
      <c r="RDM1185" s="1582"/>
      <c r="RDN1185" s="1582"/>
      <c r="RDO1185" s="1582"/>
      <c r="RDP1185" s="1582"/>
      <c r="RDQ1185" s="1582"/>
      <c r="RDR1185" s="1582"/>
      <c r="RDS1185" s="1582"/>
      <c r="RDT1185" s="1582"/>
      <c r="RDU1185" s="1582"/>
      <c r="RDV1185" s="1582"/>
      <c r="RDW1185" s="1582"/>
      <c r="RDX1185" s="1582"/>
      <c r="RDY1185" s="1582"/>
      <c r="RDZ1185" s="1582"/>
      <c r="REA1185" s="1582"/>
      <c r="REB1185" s="1582"/>
      <c r="REC1185" s="1582"/>
      <c r="RED1185" s="1582"/>
      <c r="REE1185" s="1582"/>
      <c r="REF1185" s="1582"/>
      <c r="REG1185" s="1582"/>
      <c r="REH1185" s="1582"/>
      <c r="REI1185" s="1582"/>
      <c r="REJ1185" s="1582"/>
      <c r="REK1185" s="1582"/>
      <c r="REL1185" s="1582"/>
      <c r="REM1185" s="1582"/>
      <c r="REN1185" s="1582"/>
      <c r="REO1185" s="1582"/>
      <c r="REP1185" s="1582"/>
      <c r="REQ1185" s="1582"/>
      <c r="RER1185" s="1582"/>
      <c r="RES1185" s="1582"/>
      <c r="RET1185" s="1582"/>
      <c r="REU1185" s="1582"/>
      <c r="REV1185" s="1582"/>
      <c r="REW1185" s="1582"/>
      <c r="REX1185" s="1582"/>
      <c r="REY1185" s="1582"/>
      <c r="REZ1185" s="1582"/>
      <c r="RFA1185" s="1582"/>
      <c r="RFB1185" s="1582"/>
      <c r="RFC1185" s="1582"/>
      <c r="RFD1185" s="1582"/>
      <c r="RFE1185" s="1582"/>
      <c r="RFF1185" s="1582"/>
      <c r="RFG1185" s="1582"/>
      <c r="RFH1185" s="1582"/>
      <c r="RFI1185" s="1582"/>
      <c r="RFJ1185" s="1582"/>
      <c r="RFK1185" s="1582"/>
      <c r="RFL1185" s="1582"/>
      <c r="RFM1185" s="1582"/>
      <c r="RFN1185" s="1582"/>
      <c r="RFO1185" s="1582"/>
      <c r="RFP1185" s="1582"/>
      <c r="RFQ1185" s="1582"/>
      <c r="RFR1185" s="1582"/>
      <c r="RFS1185" s="1582"/>
      <c r="RFT1185" s="1582"/>
      <c r="RFU1185" s="1582"/>
      <c r="RFV1185" s="1582"/>
      <c r="RFW1185" s="1582"/>
      <c r="RFX1185" s="1582"/>
      <c r="RFY1185" s="1582"/>
      <c r="RFZ1185" s="1582"/>
      <c r="RGA1185" s="1582"/>
      <c r="RGB1185" s="1582"/>
      <c r="RGC1185" s="1582"/>
      <c r="RGD1185" s="1582"/>
      <c r="RGE1185" s="1582"/>
      <c r="RGF1185" s="1582"/>
      <c r="RGG1185" s="1582"/>
      <c r="RGH1185" s="1582"/>
      <c r="RGI1185" s="1582"/>
      <c r="RGJ1185" s="1582"/>
      <c r="RGK1185" s="1582"/>
      <c r="RGL1185" s="1582"/>
      <c r="RGM1185" s="1582"/>
      <c r="RGN1185" s="1582"/>
      <c r="RGO1185" s="1582"/>
      <c r="RGP1185" s="1582"/>
      <c r="RGQ1185" s="1582"/>
      <c r="RGR1185" s="1582"/>
      <c r="RGS1185" s="1582"/>
      <c r="RGT1185" s="1582"/>
      <c r="RGU1185" s="1582"/>
      <c r="RGV1185" s="1582"/>
      <c r="RGW1185" s="1582"/>
      <c r="RGX1185" s="1582"/>
      <c r="RGY1185" s="1582"/>
      <c r="RGZ1185" s="1582"/>
      <c r="RHA1185" s="1582"/>
      <c r="RHB1185" s="1582"/>
      <c r="RHC1185" s="1582"/>
      <c r="RHD1185" s="1582"/>
      <c r="RHE1185" s="1582"/>
      <c r="RHF1185" s="1582"/>
      <c r="RHG1185" s="1582"/>
      <c r="RHH1185" s="1582"/>
      <c r="RHI1185" s="1582"/>
      <c r="RHJ1185" s="1582"/>
      <c r="RHK1185" s="1582"/>
      <c r="RHL1185" s="1582"/>
      <c r="RHM1185" s="1582"/>
      <c r="RHN1185" s="1582"/>
      <c r="RHO1185" s="1582"/>
      <c r="RHP1185" s="1582"/>
      <c r="RHQ1185" s="1582"/>
      <c r="RHR1185" s="1582"/>
      <c r="RHS1185" s="1582"/>
      <c r="RHT1185" s="1582"/>
      <c r="RHU1185" s="1582"/>
      <c r="RHV1185" s="1582"/>
      <c r="RHW1185" s="1582"/>
      <c r="RHX1185" s="1582"/>
      <c r="RHY1185" s="1582"/>
      <c r="RHZ1185" s="1582"/>
      <c r="RIA1185" s="1582"/>
      <c r="RIB1185" s="1582"/>
      <c r="RIC1185" s="1582"/>
      <c r="RID1185" s="1582"/>
      <c r="RIE1185" s="1582"/>
      <c r="RIF1185" s="1582"/>
      <c r="RIG1185" s="1582"/>
      <c r="RIH1185" s="1582"/>
      <c r="RII1185" s="1582"/>
      <c r="RIJ1185" s="1582"/>
      <c r="RIK1185" s="1582"/>
      <c r="RIL1185" s="1582"/>
      <c r="RIM1185" s="1582"/>
      <c r="RIN1185" s="1582"/>
      <c r="RIO1185" s="1582"/>
      <c r="RIP1185" s="1582"/>
      <c r="RIQ1185" s="1582"/>
      <c r="RIR1185" s="1582"/>
      <c r="RIS1185" s="1582"/>
      <c r="RIT1185" s="1582"/>
      <c r="RIU1185" s="1582"/>
      <c r="RIV1185" s="1582"/>
      <c r="RIW1185" s="1582"/>
      <c r="RIX1185" s="1582"/>
      <c r="RIY1185" s="1582"/>
      <c r="RIZ1185" s="1582"/>
      <c r="RJA1185" s="1582"/>
      <c r="RJB1185" s="1582"/>
      <c r="RJC1185" s="1582"/>
      <c r="RJD1185" s="1582"/>
      <c r="RJE1185" s="1582"/>
      <c r="RJF1185" s="1582"/>
      <c r="RJG1185" s="1582"/>
      <c r="RJH1185" s="1582"/>
      <c r="RJI1185" s="1582"/>
      <c r="RJJ1185" s="1582"/>
      <c r="RJK1185" s="1582"/>
      <c r="RJL1185" s="1582"/>
      <c r="RJM1185" s="1582"/>
      <c r="RJN1185" s="1582"/>
      <c r="RJO1185" s="1582"/>
      <c r="RJP1185" s="1582"/>
      <c r="RJQ1185" s="1582"/>
      <c r="RJR1185" s="1582"/>
      <c r="RJS1185" s="1582"/>
      <c r="RJT1185" s="1582"/>
      <c r="RJU1185" s="1582"/>
      <c r="RJV1185" s="1582"/>
      <c r="RJW1185" s="1582"/>
      <c r="RJX1185" s="1582"/>
      <c r="RJY1185" s="1582"/>
      <c r="RJZ1185" s="1582"/>
      <c r="RKA1185" s="1582"/>
      <c r="RKB1185" s="1582"/>
      <c r="RKC1185" s="1582"/>
      <c r="RKD1185" s="1582"/>
      <c r="RKE1185" s="1582"/>
      <c r="RKF1185" s="1582"/>
      <c r="RKG1185" s="1582"/>
      <c r="RKH1185" s="1582"/>
      <c r="RKI1185" s="1582"/>
      <c r="RKJ1185" s="1582"/>
      <c r="RKK1185" s="1582"/>
      <c r="RKL1185" s="1582"/>
      <c r="RKM1185" s="1582"/>
      <c r="RKN1185" s="1582"/>
      <c r="RKO1185" s="1582"/>
      <c r="RKP1185" s="1582"/>
      <c r="RKQ1185" s="1582"/>
      <c r="RKR1185" s="1582"/>
      <c r="RKS1185" s="1582"/>
      <c r="RKT1185" s="1582"/>
      <c r="RKU1185" s="1582"/>
      <c r="RKV1185" s="1582"/>
      <c r="RKW1185" s="1582"/>
      <c r="RKX1185" s="1582"/>
      <c r="RKY1185" s="1582"/>
      <c r="RKZ1185" s="1582"/>
      <c r="RLA1185" s="1582"/>
      <c r="RLB1185" s="1582"/>
      <c r="RLC1185" s="1582"/>
      <c r="RLD1185" s="1582"/>
      <c r="RLE1185" s="1582"/>
      <c r="RLF1185" s="1582"/>
      <c r="RLG1185" s="1582"/>
      <c r="RLH1185" s="1582"/>
      <c r="RLI1185" s="1582"/>
      <c r="RLJ1185" s="1582"/>
      <c r="RLK1185" s="1582"/>
      <c r="RLL1185" s="1582"/>
      <c r="RLM1185" s="1582"/>
      <c r="RLN1185" s="1582"/>
      <c r="RLO1185" s="1582"/>
      <c r="RLP1185" s="1582"/>
      <c r="RLQ1185" s="1582"/>
      <c r="RLR1185" s="1582"/>
      <c r="RLS1185" s="1582"/>
      <c r="RLT1185" s="1582"/>
      <c r="RLU1185" s="1582"/>
      <c r="RLV1185" s="1582"/>
      <c r="RLW1185" s="1582"/>
      <c r="RLX1185" s="1582"/>
      <c r="RLY1185" s="1582"/>
      <c r="RLZ1185" s="1582"/>
      <c r="RMA1185" s="1582"/>
      <c r="RMB1185" s="1582"/>
      <c r="RMC1185" s="1582"/>
      <c r="RMD1185" s="1582"/>
      <c r="RME1185" s="1582"/>
      <c r="RMF1185" s="1582"/>
      <c r="RMG1185" s="1582"/>
      <c r="RMH1185" s="1582"/>
      <c r="RMI1185" s="1582"/>
      <c r="RMJ1185" s="1582"/>
      <c r="RMK1185" s="1582"/>
      <c r="RML1185" s="1582"/>
      <c r="RMM1185" s="1582"/>
      <c r="RMN1185" s="1582"/>
      <c r="RMO1185" s="1582"/>
      <c r="RMP1185" s="1582"/>
      <c r="RMQ1185" s="1582"/>
      <c r="RMR1185" s="1582"/>
      <c r="RMS1185" s="1582"/>
      <c r="RMT1185" s="1582"/>
      <c r="RMU1185" s="1582"/>
      <c r="RMV1185" s="1582"/>
      <c r="RMW1185" s="1582"/>
      <c r="RMX1185" s="1582"/>
      <c r="RMY1185" s="1582"/>
      <c r="RMZ1185" s="1582"/>
      <c r="RNA1185" s="1582"/>
      <c r="RNB1185" s="1582"/>
      <c r="RNC1185" s="1582"/>
      <c r="RND1185" s="1582"/>
      <c r="RNE1185" s="1582"/>
      <c r="RNF1185" s="1582"/>
      <c r="RNG1185" s="1582"/>
      <c r="RNH1185" s="1582"/>
      <c r="RNI1185" s="1582"/>
      <c r="RNJ1185" s="1582"/>
      <c r="RNK1185" s="1582"/>
      <c r="RNL1185" s="1582"/>
      <c r="RNM1185" s="1582"/>
      <c r="RNN1185" s="1582"/>
      <c r="RNO1185" s="1582"/>
      <c r="RNP1185" s="1582"/>
      <c r="RNQ1185" s="1582"/>
      <c r="RNR1185" s="1582"/>
      <c r="RNS1185" s="1582"/>
      <c r="RNT1185" s="1582"/>
      <c r="RNU1185" s="1582"/>
      <c r="RNV1185" s="1582"/>
      <c r="RNW1185" s="1582"/>
      <c r="RNX1185" s="1582"/>
      <c r="RNY1185" s="1582"/>
      <c r="RNZ1185" s="1582"/>
      <c r="ROA1185" s="1582"/>
      <c r="ROB1185" s="1582"/>
      <c r="ROC1185" s="1582"/>
      <c r="ROD1185" s="1582"/>
      <c r="ROE1185" s="1582"/>
      <c r="ROF1185" s="1582"/>
      <c r="ROG1185" s="1582"/>
      <c r="ROH1185" s="1582"/>
      <c r="ROI1185" s="1582"/>
      <c r="ROJ1185" s="1582"/>
      <c r="ROK1185" s="1582"/>
      <c r="ROL1185" s="1582"/>
      <c r="ROM1185" s="1582"/>
      <c r="RON1185" s="1582"/>
      <c r="ROO1185" s="1582"/>
      <c r="ROP1185" s="1582"/>
      <c r="ROQ1185" s="1582"/>
      <c r="ROR1185" s="1582"/>
      <c r="ROS1185" s="1582"/>
      <c r="ROT1185" s="1582"/>
      <c r="ROU1185" s="1582"/>
      <c r="ROV1185" s="1582"/>
      <c r="ROW1185" s="1582"/>
      <c r="ROX1185" s="1582"/>
      <c r="ROY1185" s="1582"/>
      <c r="ROZ1185" s="1582"/>
      <c r="RPA1185" s="1582"/>
      <c r="RPB1185" s="1582"/>
      <c r="RPC1185" s="1582"/>
      <c r="RPD1185" s="1582"/>
      <c r="RPE1185" s="1582"/>
      <c r="RPF1185" s="1582"/>
      <c r="RPG1185" s="1582"/>
      <c r="RPH1185" s="1582"/>
      <c r="RPI1185" s="1582"/>
      <c r="RPJ1185" s="1582"/>
      <c r="RPK1185" s="1582"/>
      <c r="RPL1185" s="1582"/>
      <c r="RPM1185" s="1582"/>
      <c r="RPN1185" s="1582"/>
      <c r="RPO1185" s="1582"/>
      <c r="RPP1185" s="1582"/>
      <c r="RPQ1185" s="1582"/>
      <c r="RPR1185" s="1582"/>
      <c r="RPS1185" s="1582"/>
      <c r="RPT1185" s="1582"/>
      <c r="RPU1185" s="1582"/>
      <c r="RPV1185" s="1582"/>
      <c r="RPW1185" s="1582"/>
      <c r="RPX1185" s="1582"/>
      <c r="RPY1185" s="1582"/>
      <c r="RPZ1185" s="1582"/>
      <c r="RQA1185" s="1582"/>
      <c r="RQB1185" s="1582"/>
      <c r="RQC1185" s="1582"/>
      <c r="RQD1185" s="1582"/>
      <c r="RQE1185" s="1582"/>
      <c r="RQF1185" s="1582"/>
      <c r="RQG1185" s="1582"/>
      <c r="RQH1185" s="1582"/>
      <c r="RQI1185" s="1582"/>
      <c r="RQJ1185" s="1582"/>
      <c r="RQK1185" s="1582"/>
      <c r="RQL1185" s="1582"/>
      <c r="RQM1185" s="1582"/>
      <c r="RQN1185" s="1582"/>
      <c r="RQO1185" s="1582"/>
      <c r="RQP1185" s="1582"/>
      <c r="RQQ1185" s="1582"/>
      <c r="RQR1185" s="1582"/>
      <c r="RQS1185" s="1582"/>
      <c r="RQT1185" s="1582"/>
      <c r="RQU1185" s="1582"/>
      <c r="RQV1185" s="1582"/>
      <c r="RQW1185" s="1582"/>
      <c r="RQX1185" s="1582"/>
      <c r="RQY1185" s="1582"/>
      <c r="RQZ1185" s="1582"/>
      <c r="RRA1185" s="1582"/>
      <c r="RRB1185" s="1582"/>
      <c r="RRC1185" s="1582"/>
      <c r="RRD1185" s="1582"/>
      <c r="RRE1185" s="1582"/>
      <c r="RRF1185" s="1582"/>
      <c r="RRG1185" s="1582"/>
      <c r="RRH1185" s="1582"/>
      <c r="RRI1185" s="1582"/>
      <c r="RRJ1185" s="1582"/>
      <c r="RRK1185" s="1582"/>
      <c r="RRL1185" s="1582"/>
      <c r="RRM1185" s="1582"/>
      <c r="RRN1185" s="1582"/>
      <c r="RRO1185" s="1582"/>
      <c r="RRP1185" s="1582"/>
      <c r="RRQ1185" s="1582"/>
      <c r="RRR1185" s="1582"/>
      <c r="RRS1185" s="1582"/>
      <c r="RRT1185" s="1582"/>
      <c r="RRU1185" s="1582"/>
      <c r="RRV1185" s="1582"/>
      <c r="RRW1185" s="1582"/>
      <c r="RRX1185" s="1582"/>
      <c r="RRY1185" s="1582"/>
      <c r="RRZ1185" s="1582"/>
      <c r="RSA1185" s="1582"/>
      <c r="RSB1185" s="1582"/>
      <c r="RSC1185" s="1582"/>
      <c r="RSD1185" s="1582"/>
      <c r="RSE1185" s="1582"/>
      <c r="RSF1185" s="1582"/>
      <c r="RSG1185" s="1582"/>
      <c r="RSH1185" s="1582"/>
      <c r="RSI1185" s="1582"/>
      <c r="RSJ1185" s="1582"/>
      <c r="RSK1185" s="1582"/>
      <c r="RSL1185" s="1582"/>
      <c r="RSM1185" s="1582"/>
      <c r="RSN1185" s="1582"/>
      <c r="RSO1185" s="1582"/>
      <c r="RSP1185" s="1582"/>
      <c r="RSQ1185" s="1582"/>
      <c r="RSR1185" s="1582"/>
      <c r="RSS1185" s="1582"/>
      <c r="RST1185" s="1582"/>
      <c r="RSU1185" s="1582"/>
      <c r="RSV1185" s="1582"/>
      <c r="RSW1185" s="1582"/>
      <c r="RSX1185" s="1582"/>
      <c r="RSY1185" s="1582"/>
      <c r="RSZ1185" s="1582"/>
      <c r="RTA1185" s="1582"/>
      <c r="RTB1185" s="1582"/>
      <c r="RTC1185" s="1582"/>
      <c r="RTD1185" s="1582"/>
      <c r="RTE1185" s="1582"/>
      <c r="RTF1185" s="1582"/>
      <c r="RTG1185" s="1582"/>
      <c r="RTH1185" s="1582"/>
      <c r="RTI1185" s="1582"/>
      <c r="RTJ1185" s="1582"/>
      <c r="RTK1185" s="1582"/>
      <c r="RTL1185" s="1582"/>
      <c r="RTM1185" s="1582"/>
      <c r="RTN1185" s="1582"/>
      <c r="RTO1185" s="1582"/>
      <c r="RTP1185" s="1582"/>
      <c r="RTQ1185" s="1582"/>
      <c r="RTR1185" s="1582"/>
      <c r="RTS1185" s="1582"/>
      <c r="RTT1185" s="1582"/>
      <c r="RTU1185" s="1582"/>
      <c r="RTV1185" s="1582"/>
      <c r="RTW1185" s="1582"/>
      <c r="RTX1185" s="1582"/>
      <c r="RTY1185" s="1582"/>
      <c r="RTZ1185" s="1582"/>
      <c r="RUA1185" s="1582"/>
      <c r="RUB1185" s="1582"/>
      <c r="RUC1185" s="1582"/>
      <c r="RUD1185" s="1582"/>
      <c r="RUE1185" s="1582"/>
      <c r="RUF1185" s="1582"/>
      <c r="RUG1185" s="1582"/>
      <c r="RUH1185" s="1582"/>
      <c r="RUI1185" s="1582"/>
      <c r="RUJ1185" s="1582"/>
      <c r="RUK1185" s="1582"/>
      <c r="RUL1185" s="1582"/>
      <c r="RUM1185" s="1582"/>
      <c r="RUN1185" s="1582"/>
      <c r="RUO1185" s="1582"/>
      <c r="RUP1185" s="1582"/>
      <c r="RUQ1185" s="1582"/>
      <c r="RUR1185" s="1582"/>
      <c r="RUS1185" s="1582"/>
      <c r="RUT1185" s="1582"/>
      <c r="RUU1185" s="1582"/>
      <c r="RUV1185" s="1582"/>
      <c r="RUW1185" s="1582"/>
      <c r="RUX1185" s="1582"/>
      <c r="RUY1185" s="1582"/>
      <c r="RUZ1185" s="1582"/>
      <c r="RVA1185" s="1582"/>
      <c r="RVB1185" s="1582"/>
      <c r="RVC1185" s="1582"/>
      <c r="RVD1185" s="1582"/>
      <c r="RVE1185" s="1582"/>
      <c r="RVF1185" s="1582"/>
      <c r="RVG1185" s="1582"/>
      <c r="RVH1185" s="1582"/>
      <c r="RVI1185" s="1582"/>
      <c r="RVJ1185" s="1582"/>
      <c r="RVK1185" s="1582"/>
      <c r="RVL1185" s="1582"/>
      <c r="RVM1185" s="1582"/>
      <c r="RVN1185" s="1582"/>
      <c r="RVO1185" s="1582"/>
      <c r="RVP1185" s="1582"/>
      <c r="RVQ1185" s="1582"/>
      <c r="RVR1185" s="1582"/>
      <c r="RVS1185" s="1582"/>
      <c r="RVT1185" s="1582"/>
      <c r="RVU1185" s="1582"/>
      <c r="RVV1185" s="1582"/>
      <c r="RVW1185" s="1582"/>
      <c r="RVX1185" s="1582"/>
      <c r="RVY1185" s="1582"/>
      <c r="RVZ1185" s="1582"/>
      <c r="RWA1185" s="1582"/>
      <c r="RWB1185" s="1582"/>
      <c r="RWC1185" s="1582"/>
      <c r="RWD1185" s="1582"/>
      <c r="RWE1185" s="1582"/>
      <c r="RWF1185" s="1582"/>
      <c r="RWG1185" s="1582"/>
      <c r="RWH1185" s="1582"/>
      <c r="RWI1185" s="1582"/>
      <c r="RWJ1185" s="1582"/>
      <c r="RWK1185" s="1582"/>
      <c r="RWL1185" s="1582"/>
      <c r="RWM1185" s="1582"/>
      <c r="RWN1185" s="1582"/>
      <c r="RWO1185" s="1582"/>
      <c r="RWP1185" s="1582"/>
      <c r="RWQ1185" s="1582"/>
      <c r="RWR1185" s="1582"/>
      <c r="RWS1185" s="1582"/>
      <c r="RWT1185" s="1582"/>
      <c r="RWU1185" s="1582"/>
      <c r="RWV1185" s="1582"/>
      <c r="RWW1185" s="1582"/>
      <c r="RWX1185" s="1582"/>
      <c r="RWY1185" s="1582"/>
      <c r="RWZ1185" s="1582"/>
      <c r="RXA1185" s="1582"/>
      <c r="RXB1185" s="1582"/>
      <c r="RXC1185" s="1582"/>
      <c r="RXD1185" s="1582"/>
      <c r="RXE1185" s="1582"/>
      <c r="RXF1185" s="1582"/>
      <c r="RXG1185" s="1582"/>
      <c r="RXH1185" s="1582"/>
      <c r="RXI1185" s="1582"/>
      <c r="RXJ1185" s="1582"/>
      <c r="RXK1185" s="1582"/>
      <c r="RXL1185" s="1582"/>
      <c r="RXM1185" s="1582"/>
      <c r="RXN1185" s="1582"/>
      <c r="RXO1185" s="1582"/>
      <c r="RXP1185" s="1582"/>
      <c r="RXQ1185" s="1582"/>
      <c r="RXR1185" s="1582"/>
      <c r="RXS1185" s="1582"/>
      <c r="RXT1185" s="1582"/>
      <c r="RXU1185" s="1582"/>
      <c r="RXV1185" s="1582"/>
      <c r="RXW1185" s="1582"/>
      <c r="RXX1185" s="1582"/>
      <c r="RXY1185" s="1582"/>
      <c r="RXZ1185" s="1582"/>
      <c r="RYA1185" s="1582"/>
      <c r="RYB1185" s="1582"/>
      <c r="RYC1185" s="1582"/>
      <c r="RYD1185" s="1582"/>
      <c r="RYE1185" s="1582"/>
      <c r="RYF1185" s="1582"/>
      <c r="RYG1185" s="1582"/>
      <c r="RYH1185" s="1582"/>
      <c r="RYI1185" s="1582"/>
      <c r="RYJ1185" s="1582"/>
      <c r="RYK1185" s="1582"/>
      <c r="RYL1185" s="1582"/>
      <c r="RYM1185" s="1582"/>
      <c r="RYN1185" s="1582"/>
      <c r="RYO1185" s="1582"/>
      <c r="RYP1185" s="1582"/>
      <c r="RYQ1185" s="1582"/>
      <c r="RYR1185" s="1582"/>
      <c r="RYS1185" s="1582"/>
      <c r="RYT1185" s="1582"/>
      <c r="RYU1185" s="1582"/>
      <c r="RYV1185" s="1582"/>
      <c r="RYW1185" s="1582"/>
      <c r="RYX1185" s="1582"/>
      <c r="RYY1185" s="1582"/>
      <c r="RYZ1185" s="1582"/>
      <c r="RZA1185" s="1582"/>
      <c r="RZB1185" s="1582"/>
      <c r="RZC1185" s="1582"/>
      <c r="RZD1185" s="1582"/>
      <c r="RZE1185" s="1582"/>
      <c r="RZF1185" s="1582"/>
      <c r="RZG1185" s="1582"/>
      <c r="RZH1185" s="1582"/>
      <c r="RZI1185" s="1582"/>
      <c r="RZJ1185" s="1582"/>
      <c r="RZK1185" s="1582"/>
      <c r="RZL1185" s="1582"/>
      <c r="RZM1185" s="1582"/>
      <c r="RZN1185" s="1582"/>
      <c r="RZO1185" s="1582"/>
      <c r="RZP1185" s="1582"/>
      <c r="RZQ1185" s="1582"/>
      <c r="RZR1185" s="1582"/>
      <c r="RZS1185" s="1582"/>
      <c r="RZT1185" s="1582"/>
      <c r="RZU1185" s="1582"/>
      <c r="RZV1185" s="1582"/>
      <c r="RZW1185" s="1582"/>
      <c r="RZX1185" s="1582"/>
      <c r="RZY1185" s="1582"/>
      <c r="RZZ1185" s="1582"/>
      <c r="SAA1185" s="1582"/>
      <c r="SAB1185" s="1582"/>
      <c r="SAC1185" s="1582"/>
      <c r="SAD1185" s="1582"/>
      <c r="SAE1185" s="1582"/>
      <c r="SAF1185" s="1582"/>
      <c r="SAG1185" s="1582"/>
      <c r="SAH1185" s="1582"/>
      <c r="SAI1185" s="1582"/>
      <c r="SAJ1185" s="1582"/>
      <c r="SAK1185" s="1582"/>
      <c r="SAL1185" s="1582"/>
      <c r="SAM1185" s="1582"/>
      <c r="SAN1185" s="1582"/>
      <c r="SAO1185" s="1582"/>
      <c r="SAP1185" s="1582"/>
      <c r="SAQ1185" s="1582"/>
      <c r="SAR1185" s="1582"/>
      <c r="SAS1185" s="1582"/>
      <c r="SAT1185" s="1582"/>
      <c r="SAU1185" s="1582"/>
      <c r="SAV1185" s="1582"/>
      <c r="SAW1185" s="1582"/>
      <c r="SAX1185" s="1582"/>
      <c r="SAY1185" s="1582"/>
      <c r="SAZ1185" s="1582"/>
      <c r="SBA1185" s="1582"/>
      <c r="SBB1185" s="1582"/>
      <c r="SBC1185" s="1582"/>
      <c r="SBD1185" s="1582"/>
      <c r="SBE1185" s="1582"/>
      <c r="SBF1185" s="1582"/>
      <c r="SBG1185" s="1582"/>
      <c r="SBH1185" s="1582"/>
      <c r="SBI1185" s="1582"/>
      <c r="SBJ1185" s="1582"/>
      <c r="SBK1185" s="1582"/>
      <c r="SBL1185" s="1582"/>
      <c r="SBM1185" s="1582"/>
      <c r="SBN1185" s="1582"/>
      <c r="SBO1185" s="1582"/>
      <c r="SBP1185" s="1582"/>
      <c r="SBQ1185" s="1582"/>
      <c r="SBR1185" s="1582"/>
      <c r="SBS1185" s="1582"/>
      <c r="SBT1185" s="1582"/>
      <c r="SBU1185" s="1582"/>
      <c r="SBV1185" s="1582"/>
      <c r="SBW1185" s="1582"/>
      <c r="SBX1185" s="1582"/>
      <c r="SBY1185" s="1582"/>
      <c r="SBZ1185" s="1582"/>
      <c r="SCA1185" s="1582"/>
      <c r="SCB1185" s="1582"/>
      <c r="SCC1185" s="1582"/>
      <c r="SCD1185" s="1582"/>
      <c r="SCE1185" s="1582"/>
      <c r="SCF1185" s="1582"/>
      <c r="SCG1185" s="1582"/>
      <c r="SCH1185" s="1582"/>
      <c r="SCI1185" s="1582"/>
      <c r="SCJ1185" s="1582"/>
      <c r="SCK1185" s="1582"/>
      <c r="SCL1185" s="1582"/>
      <c r="SCM1185" s="1582"/>
      <c r="SCN1185" s="1582"/>
      <c r="SCO1185" s="1582"/>
      <c r="SCP1185" s="1582"/>
      <c r="SCQ1185" s="1582"/>
      <c r="SCR1185" s="1582"/>
      <c r="SCS1185" s="1582"/>
      <c r="SCT1185" s="1582"/>
      <c r="SCU1185" s="1582"/>
      <c r="SCV1185" s="1582"/>
      <c r="SCW1185" s="1582"/>
      <c r="SCX1185" s="1582"/>
      <c r="SCY1185" s="1582"/>
      <c r="SCZ1185" s="1582"/>
      <c r="SDA1185" s="1582"/>
      <c r="SDB1185" s="1582"/>
      <c r="SDC1185" s="1582"/>
      <c r="SDD1185" s="1582"/>
      <c r="SDE1185" s="1582"/>
      <c r="SDF1185" s="1582"/>
      <c r="SDG1185" s="1582"/>
      <c r="SDH1185" s="1582"/>
      <c r="SDI1185" s="1582"/>
      <c r="SDJ1185" s="1582"/>
      <c r="SDK1185" s="1582"/>
      <c r="SDL1185" s="1582"/>
      <c r="SDM1185" s="1582"/>
      <c r="SDN1185" s="1582"/>
      <c r="SDO1185" s="1582"/>
      <c r="SDP1185" s="1582"/>
      <c r="SDQ1185" s="1582"/>
      <c r="SDR1185" s="1582"/>
      <c r="SDS1185" s="1582"/>
      <c r="SDT1185" s="1582"/>
      <c r="SDU1185" s="1582"/>
      <c r="SDV1185" s="1582"/>
      <c r="SDW1185" s="1582"/>
      <c r="SDX1185" s="1582"/>
      <c r="SDY1185" s="1582"/>
      <c r="SDZ1185" s="1582"/>
      <c r="SEA1185" s="1582"/>
      <c r="SEB1185" s="1582"/>
      <c r="SEC1185" s="1582"/>
      <c r="SED1185" s="1582"/>
      <c r="SEE1185" s="1582"/>
      <c r="SEF1185" s="1582"/>
      <c r="SEG1185" s="1582"/>
      <c r="SEH1185" s="1582"/>
      <c r="SEI1185" s="1582"/>
      <c r="SEJ1185" s="1582"/>
      <c r="SEK1185" s="1582"/>
      <c r="SEL1185" s="1582"/>
      <c r="SEM1185" s="1582"/>
      <c r="SEN1185" s="1582"/>
      <c r="SEO1185" s="1582"/>
      <c r="SEP1185" s="1582"/>
      <c r="SEQ1185" s="1582"/>
      <c r="SER1185" s="1582"/>
      <c r="SES1185" s="1582"/>
      <c r="SET1185" s="1582"/>
      <c r="SEU1185" s="1582"/>
      <c r="SEV1185" s="1582"/>
      <c r="SEW1185" s="1582"/>
      <c r="SEX1185" s="1582"/>
      <c r="SEY1185" s="1582"/>
      <c r="SEZ1185" s="1582"/>
      <c r="SFA1185" s="1582"/>
      <c r="SFB1185" s="1582"/>
      <c r="SFC1185" s="1582"/>
      <c r="SFD1185" s="1582"/>
      <c r="SFE1185" s="1582"/>
      <c r="SFF1185" s="1582"/>
      <c r="SFG1185" s="1582"/>
      <c r="SFH1185" s="1582"/>
      <c r="SFI1185" s="1582"/>
      <c r="SFJ1185" s="1582"/>
      <c r="SFK1185" s="1582"/>
      <c r="SFL1185" s="1582"/>
      <c r="SFM1185" s="1582"/>
      <c r="SFN1185" s="1582"/>
      <c r="SFO1185" s="1582"/>
      <c r="SFP1185" s="1582"/>
      <c r="SFQ1185" s="1582"/>
      <c r="SFR1185" s="1582"/>
      <c r="SFS1185" s="1582"/>
      <c r="SFT1185" s="1582"/>
      <c r="SFU1185" s="1582"/>
      <c r="SFV1185" s="1582"/>
      <c r="SFW1185" s="1582"/>
      <c r="SFX1185" s="1582"/>
      <c r="SFY1185" s="1582"/>
      <c r="SFZ1185" s="1582"/>
      <c r="SGA1185" s="1582"/>
      <c r="SGB1185" s="1582"/>
      <c r="SGC1185" s="1582"/>
      <c r="SGD1185" s="1582"/>
      <c r="SGE1185" s="1582"/>
      <c r="SGF1185" s="1582"/>
      <c r="SGG1185" s="1582"/>
      <c r="SGH1185" s="1582"/>
      <c r="SGI1185" s="1582"/>
      <c r="SGJ1185" s="1582"/>
      <c r="SGK1185" s="1582"/>
      <c r="SGL1185" s="1582"/>
      <c r="SGM1185" s="1582"/>
      <c r="SGN1185" s="1582"/>
      <c r="SGO1185" s="1582"/>
      <c r="SGP1185" s="1582"/>
      <c r="SGQ1185" s="1582"/>
      <c r="SGR1185" s="1582"/>
      <c r="SGS1185" s="1582"/>
      <c r="SGT1185" s="1582"/>
      <c r="SGU1185" s="1582"/>
      <c r="SGV1185" s="1582"/>
      <c r="SGW1185" s="1582"/>
      <c r="SGX1185" s="1582"/>
      <c r="SGY1185" s="1582"/>
      <c r="SGZ1185" s="1582"/>
      <c r="SHA1185" s="1582"/>
      <c r="SHB1185" s="1582"/>
      <c r="SHC1185" s="1582"/>
      <c r="SHD1185" s="1582"/>
      <c r="SHE1185" s="1582"/>
      <c r="SHF1185" s="1582"/>
      <c r="SHG1185" s="1582"/>
      <c r="SHH1185" s="1582"/>
      <c r="SHI1185" s="1582"/>
      <c r="SHJ1185" s="1582"/>
      <c r="SHK1185" s="1582"/>
      <c r="SHL1185" s="1582"/>
      <c r="SHM1185" s="1582"/>
      <c r="SHN1185" s="1582"/>
      <c r="SHO1185" s="1582"/>
      <c r="SHP1185" s="1582"/>
      <c r="SHQ1185" s="1582"/>
      <c r="SHR1185" s="1582"/>
      <c r="SHS1185" s="1582"/>
      <c r="SHT1185" s="1582"/>
      <c r="SHU1185" s="1582"/>
      <c r="SHV1185" s="1582"/>
      <c r="SHW1185" s="1582"/>
      <c r="SHX1185" s="1582"/>
      <c r="SHY1185" s="1582"/>
      <c r="SHZ1185" s="1582"/>
      <c r="SIA1185" s="1582"/>
      <c r="SIB1185" s="1582"/>
      <c r="SIC1185" s="1582"/>
      <c r="SID1185" s="1582"/>
      <c r="SIE1185" s="1582"/>
      <c r="SIF1185" s="1582"/>
      <c r="SIG1185" s="1582"/>
      <c r="SIH1185" s="1582"/>
      <c r="SII1185" s="1582"/>
      <c r="SIJ1185" s="1582"/>
      <c r="SIK1185" s="1582"/>
      <c r="SIL1185" s="1582"/>
      <c r="SIM1185" s="1582"/>
      <c r="SIN1185" s="1582"/>
      <c r="SIO1185" s="1582"/>
      <c r="SIP1185" s="1582"/>
      <c r="SIQ1185" s="1582"/>
      <c r="SIR1185" s="1582"/>
      <c r="SIS1185" s="1582"/>
      <c r="SIT1185" s="1582"/>
      <c r="SIU1185" s="1582"/>
      <c r="SIV1185" s="1582"/>
      <c r="SIW1185" s="1582"/>
      <c r="SIX1185" s="1582"/>
      <c r="SIY1185" s="1582"/>
      <c r="SIZ1185" s="1582"/>
      <c r="SJA1185" s="1582"/>
      <c r="SJB1185" s="1582"/>
      <c r="SJC1185" s="1582"/>
      <c r="SJD1185" s="1582"/>
      <c r="SJE1185" s="1582"/>
      <c r="SJF1185" s="1582"/>
      <c r="SJG1185" s="1582"/>
      <c r="SJH1185" s="1582"/>
      <c r="SJI1185" s="1582"/>
      <c r="SJJ1185" s="1582"/>
      <c r="SJK1185" s="1582"/>
      <c r="SJL1185" s="1582"/>
      <c r="SJM1185" s="1582"/>
      <c r="SJN1185" s="1582"/>
      <c r="SJO1185" s="1582"/>
      <c r="SJP1185" s="1582"/>
      <c r="SJQ1185" s="1582"/>
      <c r="SJR1185" s="1582"/>
      <c r="SJS1185" s="1582"/>
      <c r="SJT1185" s="1582"/>
      <c r="SJU1185" s="1582"/>
      <c r="SJV1185" s="1582"/>
      <c r="SJW1185" s="1582"/>
      <c r="SJX1185" s="1582"/>
      <c r="SJY1185" s="1582"/>
      <c r="SJZ1185" s="1582"/>
      <c r="SKA1185" s="1582"/>
      <c r="SKB1185" s="1582"/>
      <c r="SKC1185" s="1582"/>
      <c r="SKD1185" s="1582"/>
      <c r="SKE1185" s="1582"/>
      <c r="SKF1185" s="1582"/>
      <c r="SKG1185" s="1582"/>
      <c r="SKH1185" s="1582"/>
      <c r="SKI1185" s="1582"/>
      <c r="SKJ1185" s="1582"/>
      <c r="SKK1185" s="1582"/>
      <c r="SKL1185" s="1582"/>
      <c r="SKM1185" s="1582"/>
      <c r="SKN1185" s="1582"/>
      <c r="SKO1185" s="1582"/>
      <c r="SKP1185" s="1582"/>
      <c r="SKQ1185" s="1582"/>
      <c r="SKR1185" s="1582"/>
      <c r="SKS1185" s="1582"/>
      <c r="SKT1185" s="1582"/>
      <c r="SKU1185" s="1582"/>
      <c r="SKV1185" s="1582"/>
      <c r="SKW1185" s="1582"/>
      <c r="SKX1185" s="1582"/>
      <c r="SKY1185" s="1582"/>
      <c r="SKZ1185" s="1582"/>
      <c r="SLA1185" s="1582"/>
      <c r="SLB1185" s="1582"/>
      <c r="SLC1185" s="1582"/>
      <c r="SLD1185" s="1582"/>
      <c r="SLE1185" s="1582"/>
      <c r="SLF1185" s="1582"/>
      <c r="SLG1185" s="1582"/>
      <c r="SLH1185" s="1582"/>
      <c r="SLI1185" s="1582"/>
      <c r="SLJ1185" s="1582"/>
      <c r="SLK1185" s="1582"/>
      <c r="SLL1185" s="1582"/>
      <c r="SLM1185" s="1582"/>
      <c r="SLN1185" s="1582"/>
      <c r="SLO1185" s="1582"/>
      <c r="SLP1185" s="1582"/>
      <c r="SLQ1185" s="1582"/>
      <c r="SLR1185" s="1582"/>
      <c r="SLS1185" s="1582"/>
      <c r="SLT1185" s="1582"/>
      <c r="SLU1185" s="1582"/>
      <c r="SLV1185" s="1582"/>
      <c r="SLW1185" s="1582"/>
      <c r="SLX1185" s="1582"/>
      <c r="SLY1185" s="1582"/>
      <c r="SLZ1185" s="1582"/>
      <c r="SMA1185" s="1582"/>
      <c r="SMB1185" s="1582"/>
      <c r="SMC1185" s="1582"/>
      <c r="SMD1185" s="1582"/>
      <c r="SME1185" s="1582"/>
      <c r="SMF1185" s="1582"/>
      <c r="SMG1185" s="1582"/>
      <c r="SMH1185" s="1582"/>
      <c r="SMI1185" s="1582"/>
      <c r="SMJ1185" s="1582"/>
      <c r="SMK1185" s="1582"/>
      <c r="SML1185" s="1582"/>
      <c r="SMM1185" s="1582"/>
      <c r="SMN1185" s="1582"/>
      <c r="SMO1185" s="1582"/>
      <c r="SMP1185" s="1582"/>
      <c r="SMQ1185" s="1582"/>
      <c r="SMR1185" s="1582"/>
      <c r="SMS1185" s="1582"/>
      <c r="SMT1185" s="1582"/>
      <c r="SMU1185" s="1582"/>
      <c r="SMV1185" s="1582"/>
      <c r="SMW1185" s="1582"/>
      <c r="SMX1185" s="1582"/>
      <c r="SMY1185" s="1582"/>
      <c r="SMZ1185" s="1582"/>
      <c r="SNA1185" s="1582"/>
      <c r="SNB1185" s="1582"/>
      <c r="SNC1185" s="1582"/>
      <c r="SND1185" s="1582"/>
      <c r="SNE1185" s="1582"/>
      <c r="SNF1185" s="1582"/>
      <c r="SNG1185" s="1582"/>
      <c r="SNH1185" s="1582"/>
      <c r="SNI1185" s="1582"/>
      <c r="SNJ1185" s="1582"/>
      <c r="SNK1185" s="1582"/>
      <c r="SNL1185" s="1582"/>
      <c r="SNM1185" s="1582"/>
      <c r="SNN1185" s="1582"/>
      <c r="SNO1185" s="1582"/>
      <c r="SNP1185" s="1582"/>
      <c r="SNQ1185" s="1582"/>
      <c r="SNR1185" s="1582"/>
      <c r="SNS1185" s="1582"/>
      <c r="SNT1185" s="1582"/>
      <c r="SNU1185" s="1582"/>
      <c r="SNV1185" s="1582"/>
      <c r="SNW1185" s="1582"/>
      <c r="SNX1185" s="1582"/>
      <c r="SNY1185" s="1582"/>
      <c r="SNZ1185" s="1582"/>
      <c r="SOA1185" s="1582"/>
      <c r="SOB1185" s="1582"/>
      <c r="SOC1185" s="1582"/>
      <c r="SOD1185" s="1582"/>
      <c r="SOE1185" s="1582"/>
      <c r="SOF1185" s="1582"/>
      <c r="SOG1185" s="1582"/>
      <c r="SOH1185" s="1582"/>
      <c r="SOI1185" s="1582"/>
      <c r="SOJ1185" s="1582"/>
      <c r="SOK1185" s="1582"/>
      <c r="SOL1185" s="1582"/>
      <c r="SOM1185" s="1582"/>
      <c r="SON1185" s="1582"/>
      <c r="SOO1185" s="1582"/>
      <c r="SOP1185" s="1582"/>
      <c r="SOQ1185" s="1582"/>
      <c r="SOR1185" s="1582"/>
      <c r="SOS1185" s="1582"/>
      <c r="SOT1185" s="1582"/>
      <c r="SOU1185" s="1582"/>
      <c r="SOV1185" s="1582"/>
      <c r="SOW1185" s="1582"/>
      <c r="SOX1185" s="1582"/>
      <c r="SOY1185" s="1582"/>
      <c r="SOZ1185" s="1582"/>
      <c r="SPA1185" s="1582"/>
      <c r="SPB1185" s="1582"/>
      <c r="SPC1185" s="1582"/>
      <c r="SPD1185" s="1582"/>
      <c r="SPE1185" s="1582"/>
      <c r="SPF1185" s="1582"/>
      <c r="SPG1185" s="1582"/>
      <c r="SPH1185" s="1582"/>
      <c r="SPI1185" s="1582"/>
      <c r="SPJ1185" s="1582"/>
      <c r="SPK1185" s="1582"/>
      <c r="SPL1185" s="1582"/>
      <c r="SPM1185" s="1582"/>
      <c r="SPN1185" s="1582"/>
      <c r="SPO1185" s="1582"/>
      <c r="SPP1185" s="1582"/>
      <c r="SPQ1185" s="1582"/>
      <c r="SPR1185" s="1582"/>
      <c r="SPS1185" s="1582"/>
      <c r="SPT1185" s="1582"/>
      <c r="SPU1185" s="1582"/>
      <c r="SPV1185" s="1582"/>
      <c r="SPW1185" s="1582"/>
      <c r="SPX1185" s="1582"/>
      <c r="SPY1185" s="1582"/>
      <c r="SPZ1185" s="1582"/>
      <c r="SQA1185" s="1582"/>
      <c r="SQB1185" s="1582"/>
      <c r="SQC1185" s="1582"/>
      <c r="SQD1185" s="1582"/>
      <c r="SQE1185" s="1582"/>
      <c r="SQF1185" s="1582"/>
      <c r="SQG1185" s="1582"/>
      <c r="SQH1185" s="1582"/>
      <c r="SQI1185" s="1582"/>
      <c r="SQJ1185" s="1582"/>
      <c r="SQK1185" s="1582"/>
      <c r="SQL1185" s="1582"/>
      <c r="SQM1185" s="1582"/>
      <c r="SQN1185" s="1582"/>
      <c r="SQO1185" s="1582"/>
      <c r="SQP1185" s="1582"/>
      <c r="SQQ1185" s="1582"/>
      <c r="SQR1185" s="1582"/>
      <c r="SQS1185" s="1582"/>
      <c r="SQT1185" s="1582"/>
      <c r="SQU1185" s="1582"/>
      <c r="SQV1185" s="1582"/>
      <c r="SQW1185" s="1582"/>
      <c r="SQX1185" s="1582"/>
      <c r="SQY1185" s="1582"/>
      <c r="SQZ1185" s="1582"/>
      <c r="SRA1185" s="1582"/>
      <c r="SRB1185" s="1582"/>
      <c r="SRC1185" s="1582"/>
      <c r="SRD1185" s="1582"/>
      <c r="SRE1185" s="1582"/>
      <c r="SRF1185" s="1582"/>
      <c r="SRG1185" s="1582"/>
      <c r="SRH1185" s="1582"/>
      <c r="SRI1185" s="1582"/>
      <c r="SRJ1185" s="1582"/>
      <c r="SRK1185" s="1582"/>
      <c r="SRL1185" s="1582"/>
      <c r="SRM1185" s="1582"/>
      <c r="SRN1185" s="1582"/>
      <c r="SRO1185" s="1582"/>
      <c r="SRP1185" s="1582"/>
      <c r="SRQ1185" s="1582"/>
      <c r="SRR1185" s="1582"/>
      <c r="SRS1185" s="1582"/>
      <c r="SRT1185" s="1582"/>
      <c r="SRU1185" s="1582"/>
      <c r="SRV1185" s="1582"/>
      <c r="SRW1185" s="1582"/>
      <c r="SRX1185" s="1582"/>
      <c r="SRY1185" s="1582"/>
      <c r="SRZ1185" s="1582"/>
      <c r="SSA1185" s="1582"/>
      <c r="SSB1185" s="1582"/>
      <c r="SSC1185" s="1582"/>
      <c r="SSD1185" s="1582"/>
      <c r="SSE1185" s="1582"/>
      <c r="SSF1185" s="1582"/>
      <c r="SSG1185" s="1582"/>
      <c r="SSH1185" s="1582"/>
      <c r="SSI1185" s="1582"/>
      <c r="SSJ1185" s="1582"/>
      <c r="SSK1185" s="1582"/>
      <c r="SSL1185" s="1582"/>
      <c r="SSM1185" s="1582"/>
      <c r="SSN1185" s="1582"/>
      <c r="SSO1185" s="1582"/>
      <c r="SSP1185" s="1582"/>
      <c r="SSQ1185" s="1582"/>
      <c r="SSR1185" s="1582"/>
      <c r="SSS1185" s="1582"/>
      <c r="SST1185" s="1582"/>
      <c r="SSU1185" s="1582"/>
      <c r="SSV1185" s="1582"/>
      <c r="SSW1185" s="1582"/>
      <c r="SSX1185" s="1582"/>
      <c r="SSY1185" s="1582"/>
      <c r="SSZ1185" s="1582"/>
      <c r="STA1185" s="1582"/>
      <c r="STB1185" s="1582"/>
      <c r="STC1185" s="1582"/>
      <c r="STD1185" s="1582"/>
      <c r="STE1185" s="1582"/>
      <c r="STF1185" s="1582"/>
      <c r="STG1185" s="1582"/>
      <c r="STH1185" s="1582"/>
      <c r="STI1185" s="1582"/>
      <c r="STJ1185" s="1582"/>
      <c r="STK1185" s="1582"/>
      <c r="STL1185" s="1582"/>
      <c r="STM1185" s="1582"/>
      <c r="STN1185" s="1582"/>
      <c r="STO1185" s="1582"/>
      <c r="STP1185" s="1582"/>
      <c r="STQ1185" s="1582"/>
      <c r="STR1185" s="1582"/>
      <c r="STS1185" s="1582"/>
      <c r="STT1185" s="1582"/>
      <c r="STU1185" s="1582"/>
      <c r="STV1185" s="1582"/>
      <c r="STW1185" s="1582"/>
      <c r="STX1185" s="1582"/>
      <c r="STY1185" s="1582"/>
      <c r="STZ1185" s="1582"/>
      <c r="SUA1185" s="1582"/>
      <c r="SUB1185" s="1582"/>
      <c r="SUC1185" s="1582"/>
      <c r="SUD1185" s="1582"/>
      <c r="SUE1185" s="1582"/>
      <c r="SUF1185" s="1582"/>
      <c r="SUG1185" s="1582"/>
      <c r="SUH1185" s="1582"/>
      <c r="SUI1185" s="1582"/>
      <c r="SUJ1185" s="1582"/>
      <c r="SUK1185" s="1582"/>
      <c r="SUL1185" s="1582"/>
      <c r="SUM1185" s="1582"/>
      <c r="SUN1185" s="1582"/>
      <c r="SUO1185" s="1582"/>
      <c r="SUP1185" s="1582"/>
      <c r="SUQ1185" s="1582"/>
      <c r="SUR1185" s="1582"/>
      <c r="SUS1185" s="1582"/>
      <c r="SUT1185" s="1582"/>
      <c r="SUU1185" s="1582"/>
      <c r="SUV1185" s="1582"/>
      <c r="SUW1185" s="1582"/>
      <c r="SUX1185" s="1582"/>
      <c r="SUY1185" s="1582"/>
      <c r="SUZ1185" s="1582"/>
      <c r="SVA1185" s="1582"/>
      <c r="SVB1185" s="1582"/>
      <c r="SVC1185" s="1582"/>
      <c r="SVD1185" s="1582"/>
      <c r="SVE1185" s="1582"/>
      <c r="SVF1185" s="1582"/>
      <c r="SVG1185" s="1582"/>
      <c r="SVH1185" s="1582"/>
      <c r="SVI1185" s="1582"/>
      <c r="SVJ1185" s="1582"/>
      <c r="SVK1185" s="1582"/>
      <c r="SVL1185" s="1582"/>
      <c r="SVM1185" s="1582"/>
      <c r="SVN1185" s="1582"/>
      <c r="SVO1185" s="1582"/>
      <c r="SVP1185" s="1582"/>
      <c r="SVQ1185" s="1582"/>
      <c r="SVR1185" s="1582"/>
      <c r="SVS1185" s="1582"/>
      <c r="SVT1185" s="1582"/>
      <c r="SVU1185" s="1582"/>
      <c r="SVV1185" s="1582"/>
      <c r="SVW1185" s="1582"/>
      <c r="SVX1185" s="1582"/>
      <c r="SVY1185" s="1582"/>
      <c r="SVZ1185" s="1582"/>
      <c r="SWA1185" s="1582"/>
      <c r="SWB1185" s="1582"/>
      <c r="SWC1185" s="1582"/>
      <c r="SWD1185" s="1582"/>
      <c r="SWE1185" s="1582"/>
      <c r="SWF1185" s="1582"/>
      <c r="SWG1185" s="1582"/>
      <c r="SWH1185" s="1582"/>
      <c r="SWI1185" s="1582"/>
      <c r="SWJ1185" s="1582"/>
      <c r="SWK1185" s="1582"/>
      <c r="SWL1185" s="1582"/>
      <c r="SWM1185" s="1582"/>
      <c r="SWN1185" s="1582"/>
      <c r="SWO1185" s="1582"/>
      <c r="SWP1185" s="1582"/>
      <c r="SWQ1185" s="1582"/>
      <c r="SWR1185" s="1582"/>
      <c r="SWS1185" s="1582"/>
      <c r="SWT1185" s="1582"/>
      <c r="SWU1185" s="1582"/>
      <c r="SWV1185" s="1582"/>
      <c r="SWW1185" s="1582"/>
      <c r="SWX1185" s="1582"/>
      <c r="SWY1185" s="1582"/>
      <c r="SWZ1185" s="1582"/>
      <c r="SXA1185" s="1582"/>
      <c r="SXB1185" s="1582"/>
      <c r="SXC1185" s="1582"/>
      <c r="SXD1185" s="1582"/>
      <c r="SXE1185" s="1582"/>
      <c r="SXF1185" s="1582"/>
      <c r="SXG1185" s="1582"/>
      <c r="SXH1185" s="1582"/>
      <c r="SXI1185" s="1582"/>
      <c r="SXJ1185" s="1582"/>
      <c r="SXK1185" s="1582"/>
      <c r="SXL1185" s="1582"/>
      <c r="SXM1185" s="1582"/>
      <c r="SXN1185" s="1582"/>
      <c r="SXO1185" s="1582"/>
      <c r="SXP1185" s="1582"/>
      <c r="SXQ1185" s="1582"/>
      <c r="SXR1185" s="1582"/>
      <c r="SXS1185" s="1582"/>
      <c r="SXT1185" s="1582"/>
      <c r="SXU1185" s="1582"/>
      <c r="SXV1185" s="1582"/>
      <c r="SXW1185" s="1582"/>
      <c r="SXX1185" s="1582"/>
      <c r="SXY1185" s="1582"/>
      <c r="SXZ1185" s="1582"/>
      <c r="SYA1185" s="1582"/>
      <c r="SYB1185" s="1582"/>
      <c r="SYC1185" s="1582"/>
      <c r="SYD1185" s="1582"/>
      <c r="SYE1185" s="1582"/>
      <c r="SYF1185" s="1582"/>
      <c r="SYG1185" s="1582"/>
      <c r="SYH1185" s="1582"/>
      <c r="SYI1185" s="1582"/>
      <c r="SYJ1185" s="1582"/>
      <c r="SYK1185" s="1582"/>
      <c r="SYL1185" s="1582"/>
      <c r="SYM1185" s="1582"/>
      <c r="SYN1185" s="1582"/>
      <c r="SYO1185" s="1582"/>
      <c r="SYP1185" s="1582"/>
      <c r="SYQ1185" s="1582"/>
      <c r="SYR1185" s="1582"/>
      <c r="SYS1185" s="1582"/>
      <c r="SYT1185" s="1582"/>
      <c r="SYU1185" s="1582"/>
      <c r="SYV1185" s="1582"/>
      <c r="SYW1185" s="1582"/>
      <c r="SYX1185" s="1582"/>
      <c r="SYY1185" s="1582"/>
      <c r="SYZ1185" s="1582"/>
      <c r="SZA1185" s="1582"/>
      <c r="SZB1185" s="1582"/>
      <c r="SZC1185" s="1582"/>
      <c r="SZD1185" s="1582"/>
      <c r="SZE1185" s="1582"/>
      <c r="SZF1185" s="1582"/>
      <c r="SZG1185" s="1582"/>
      <c r="SZH1185" s="1582"/>
      <c r="SZI1185" s="1582"/>
      <c r="SZJ1185" s="1582"/>
      <c r="SZK1185" s="1582"/>
      <c r="SZL1185" s="1582"/>
      <c r="SZM1185" s="1582"/>
      <c r="SZN1185" s="1582"/>
      <c r="SZO1185" s="1582"/>
      <c r="SZP1185" s="1582"/>
      <c r="SZQ1185" s="1582"/>
      <c r="SZR1185" s="1582"/>
      <c r="SZS1185" s="1582"/>
      <c r="SZT1185" s="1582"/>
      <c r="SZU1185" s="1582"/>
      <c r="SZV1185" s="1582"/>
      <c r="SZW1185" s="1582"/>
      <c r="SZX1185" s="1582"/>
      <c r="SZY1185" s="1582"/>
      <c r="SZZ1185" s="1582"/>
      <c r="TAA1185" s="1582"/>
      <c r="TAB1185" s="1582"/>
      <c r="TAC1185" s="1582"/>
      <c r="TAD1185" s="1582"/>
      <c r="TAE1185" s="1582"/>
      <c r="TAF1185" s="1582"/>
      <c r="TAG1185" s="1582"/>
      <c r="TAH1185" s="1582"/>
      <c r="TAI1185" s="1582"/>
      <c r="TAJ1185" s="1582"/>
      <c r="TAK1185" s="1582"/>
      <c r="TAL1185" s="1582"/>
      <c r="TAM1185" s="1582"/>
      <c r="TAN1185" s="1582"/>
      <c r="TAO1185" s="1582"/>
      <c r="TAP1185" s="1582"/>
      <c r="TAQ1185" s="1582"/>
      <c r="TAR1185" s="1582"/>
      <c r="TAS1185" s="1582"/>
      <c r="TAT1185" s="1582"/>
      <c r="TAU1185" s="1582"/>
      <c r="TAV1185" s="1582"/>
      <c r="TAW1185" s="1582"/>
      <c r="TAX1185" s="1582"/>
      <c r="TAY1185" s="1582"/>
      <c r="TAZ1185" s="1582"/>
      <c r="TBA1185" s="1582"/>
      <c r="TBB1185" s="1582"/>
      <c r="TBC1185" s="1582"/>
      <c r="TBD1185" s="1582"/>
      <c r="TBE1185" s="1582"/>
      <c r="TBF1185" s="1582"/>
      <c r="TBG1185" s="1582"/>
      <c r="TBH1185" s="1582"/>
      <c r="TBI1185" s="1582"/>
      <c r="TBJ1185" s="1582"/>
      <c r="TBK1185" s="1582"/>
      <c r="TBL1185" s="1582"/>
      <c r="TBM1185" s="1582"/>
      <c r="TBN1185" s="1582"/>
      <c r="TBO1185" s="1582"/>
      <c r="TBP1185" s="1582"/>
      <c r="TBQ1185" s="1582"/>
      <c r="TBR1185" s="1582"/>
      <c r="TBS1185" s="1582"/>
      <c r="TBT1185" s="1582"/>
      <c r="TBU1185" s="1582"/>
      <c r="TBV1185" s="1582"/>
      <c r="TBW1185" s="1582"/>
      <c r="TBX1185" s="1582"/>
      <c r="TBY1185" s="1582"/>
      <c r="TBZ1185" s="1582"/>
      <c r="TCA1185" s="1582"/>
      <c r="TCB1185" s="1582"/>
      <c r="TCC1185" s="1582"/>
      <c r="TCD1185" s="1582"/>
      <c r="TCE1185" s="1582"/>
      <c r="TCF1185" s="1582"/>
      <c r="TCG1185" s="1582"/>
      <c r="TCH1185" s="1582"/>
      <c r="TCI1185" s="1582"/>
      <c r="TCJ1185" s="1582"/>
      <c r="TCK1185" s="1582"/>
      <c r="TCL1185" s="1582"/>
      <c r="TCM1185" s="1582"/>
      <c r="TCN1185" s="1582"/>
      <c r="TCO1185" s="1582"/>
      <c r="TCP1185" s="1582"/>
      <c r="TCQ1185" s="1582"/>
      <c r="TCR1185" s="1582"/>
      <c r="TCS1185" s="1582"/>
      <c r="TCT1185" s="1582"/>
      <c r="TCU1185" s="1582"/>
      <c r="TCV1185" s="1582"/>
      <c r="TCW1185" s="1582"/>
      <c r="TCX1185" s="1582"/>
      <c r="TCY1185" s="1582"/>
      <c r="TCZ1185" s="1582"/>
      <c r="TDA1185" s="1582"/>
      <c r="TDB1185" s="1582"/>
      <c r="TDC1185" s="1582"/>
      <c r="TDD1185" s="1582"/>
      <c r="TDE1185" s="1582"/>
      <c r="TDF1185" s="1582"/>
      <c r="TDG1185" s="1582"/>
      <c r="TDH1185" s="1582"/>
      <c r="TDI1185" s="1582"/>
      <c r="TDJ1185" s="1582"/>
      <c r="TDK1185" s="1582"/>
      <c r="TDL1185" s="1582"/>
      <c r="TDM1185" s="1582"/>
      <c r="TDN1185" s="1582"/>
      <c r="TDO1185" s="1582"/>
      <c r="TDP1185" s="1582"/>
      <c r="TDQ1185" s="1582"/>
      <c r="TDR1185" s="1582"/>
      <c r="TDS1185" s="1582"/>
      <c r="TDT1185" s="1582"/>
      <c r="TDU1185" s="1582"/>
      <c r="TDV1185" s="1582"/>
      <c r="TDW1185" s="1582"/>
      <c r="TDX1185" s="1582"/>
      <c r="TDY1185" s="1582"/>
      <c r="TDZ1185" s="1582"/>
      <c r="TEA1185" s="1582"/>
      <c r="TEB1185" s="1582"/>
      <c r="TEC1185" s="1582"/>
      <c r="TED1185" s="1582"/>
      <c r="TEE1185" s="1582"/>
      <c r="TEF1185" s="1582"/>
      <c r="TEG1185" s="1582"/>
      <c r="TEH1185" s="1582"/>
      <c r="TEI1185" s="1582"/>
      <c r="TEJ1185" s="1582"/>
      <c r="TEK1185" s="1582"/>
      <c r="TEL1185" s="1582"/>
      <c r="TEM1185" s="1582"/>
      <c r="TEN1185" s="1582"/>
      <c r="TEO1185" s="1582"/>
      <c r="TEP1185" s="1582"/>
      <c r="TEQ1185" s="1582"/>
      <c r="TER1185" s="1582"/>
      <c r="TES1185" s="1582"/>
      <c r="TET1185" s="1582"/>
      <c r="TEU1185" s="1582"/>
      <c r="TEV1185" s="1582"/>
      <c r="TEW1185" s="1582"/>
      <c r="TEX1185" s="1582"/>
      <c r="TEY1185" s="1582"/>
      <c r="TEZ1185" s="1582"/>
      <c r="TFA1185" s="1582"/>
      <c r="TFB1185" s="1582"/>
      <c r="TFC1185" s="1582"/>
      <c r="TFD1185" s="1582"/>
      <c r="TFE1185" s="1582"/>
      <c r="TFF1185" s="1582"/>
      <c r="TFG1185" s="1582"/>
      <c r="TFH1185" s="1582"/>
      <c r="TFI1185" s="1582"/>
      <c r="TFJ1185" s="1582"/>
      <c r="TFK1185" s="1582"/>
      <c r="TFL1185" s="1582"/>
      <c r="TFM1185" s="1582"/>
      <c r="TFN1185" s="1582"/>
      <c r="TFO1185" s="1582"/>
      <c r="TFP1185" s="1582"/>
      <c r="TFQ1185" s="1582"/>
      <c r="TFR1185" s="1582"/>
      <c r="TFS1185" s="1582"/>
      <c r="TFT1185" s="1582"/>
      <c r="TFU1185" s="1582"/>
      <c r="TFV1185" s="1582"/>
      <c r="TFW1185" s="1582"/>
      <c r="TFX1185" s="1582"/>
      <c r="TFY1185" s="1582"/>
      <c r="TFZ1185" s="1582"/>
      <c r="TGA1185" s="1582"/>
      <c r="TGB1185" s="1582"/>
      <c r="TGC1185" s="1582"/>
      <c r="TGD1185" s="1582"/>
      <c r="TGE1185" s="1582"/>
      <c r="TGF1185" s="1582"/>
      <c r="TGG1185" s="1582"/>
      <c r="TGH1185" s="1582"/>
      <c r="TGI1185" s="1582"/>
      <c r="TGJ1185" s="1582"/>
      <c r="TGK1185" s="1582"/>
      <c r="TGL1185" s="1582"/>
      <c r="TGM1185" s="1582"/>
      <c r="TGN1185" s="1582"/>
      <c r="TGO1185" s="1582"/>
      <c r="TGP1185" s="1582"/>
      <c r="TGQ1185" s="1582"/>
      <c r="TGR1185" s="1582"/>
      <c r="TGS1185" s="1582"/>
      <c r="TGT1185" s="1582"/>
      <c r="TGU1185" s="1582"/>
      <c r="TGV1185" s="1582"/>
      <c r="TGW1185" s="1582"/>
      <c r="TGX1185" s="1582"/>
      <c r="TGY1185" s="1582"/>
      <c r="TGZ1185" s="1582"/>
      <c r="THA1185" s="1582"/>
      <c r="THB1185" s="1582"/>
      <c r="THC1185" s="1582"/>
      <c r="THD1185" s="1582"/>
      <c r="THE1185" s="1582"/>
      <c r="THF1185" s="1582"/>
      <c r="THG1185" s="1582"/>
      <c r="THH1185" s="1582"/>
      <c r="THI1185" s="1582"/>
      <c r="THJ1185" s="1582"/>
      <c r="THK1185" s="1582"/>
      <c r="THL1185" s="1582"/>
      <c r="THM1185" s="1582"/>
      <c r="THN1185" s="1582"/>
      <c r="THO1185" s="1582"/>
      <c r="THP1185" s="1582"/>
      <c r="THQ1185" s="1582"/>
      <c r="THR1185" s="1582"/>
      <c r="THS1185" s="1582"/>
      <c r="THT1185" s="1582"/>
      <c r="THU1185" s="1582"/>
      <c r="THV1185" s="1582"/>
      <c r="THW1185" s="1582"/>
      <c r="THX1185" s="1582"/>
      <c r="THY1185" s="1582"/>
      <c r="THZ1185" s="1582"/>
      <c r="TIA1185" s="1582"/>
      <c r="TIB1185" s="1582"/>
      <c r="TIC1185" s="1582"/>
      <c r="TID1185" s="1582"/>
      <c r="TIE1185" s="1582"/>
      <c r="TIF1185" s="1582"/>
      <c r="TIG1185" s="1582"/>
      <c r="TIH1185" s="1582"/>
      <c r="TII1185" s="1582"/>
      <c r="TIJ1185" s="1582"/>
      <c r="TIK1185" s="1582"/>
      <c r="TIL1185" s="1582"/>
      <c r="TIM1185" s="1582"/>
      <c r="TIN1185" s="1582"/>
      <c r="TIO1185" s="1582"/>
      <c r="TIP1185" s="1582"/>
      <c r="TIQ1185" s="1582"/>
      <c r="TIR1185" s="1582"/>
      <c r="TIS1185" s="1582"/>
      <c r="TIT1185" s="1582"/>
      <c r="TIU1185" s="1582"/>
      <c r="TIV1185" s="1582"/>
      <c r="TIW1185" s="1582"/>
      <c r="TIX1185" s="1582"/>
      <c r="TIY1185" s="1582"/>
      <c r="TIZ1185" s="1582"/>
      <c r="TJA1185" s="1582"/>
      <c r="TJB1185" s="1582"/>
      <c r="TJC1185" s="1582"/>
      <c r="TJD1185" s="1582"/>
      <c r="TJE1185" s="1582"/>
      <c r="TJF1185" s="1582"/>
      <c r="TJG1185" s="1582"/>
      <c r="TJH1185" s="1582"/>
      <c r="TJI1185" s="1582"/>
      <c r="TJJ1185" s="1582"/>
      <c r="TJK1185" s="1582"/>
      <c r="TJL1185" s="1582"/>
      <c r="TJM1185" s="1582"/>
      <c r="TJN1185" s="1582"/>
      <c r="TJO1185" s="1582"/>
      <c r="TJP1185" s="1582"/>
      <c r="TJQ1185" s="1582"/>
      <c r="TJR1185" s="1582"/>
      <c r="TJS1185" s="1582"/>
      <c r="TJT1185" s="1582"/>
      <c r="TJU1185" s="1582"/>
      <c r="TJV1185" s="1582"/>
      <c r="TJW1185" s="1582"/>
      <c r="TJX1185" s="1582"/>
      <c r="TJY1185" s="1582"/>
      <c r="TJZ1185" s="1582"/>
      <c r="TKA1185" s="1582"/>
      <c r="TKB1185" s="1582"/>
      <c r="TKC1185" s="1582"/>
      <c r="TKD1185" s="1582"/>
      <c r="TKE1185" s="1582"/>
      <c r="TKF1185" s="1582"/>
      <c r="TKG1185" s="1582"/>
      <c r="TKH1185" s="1582"/>
      <c r="TKI1185" s="1582"/>
      <c r="TKJ1185" s="1582"/>
      <c r="TKK1185" s="1582"/>
      <c r="TKL1185" s="1582"/>
      <c r="TKM1185" s="1582"/>
      <c r="TKN1185" s="1582"/>
      <c r="TKO1185" s="1582"/>
      <c r="TKP1185" s="1582"/>
      <c r="TKQ1185" s="1582"/>
      <c r="TKR1185" s="1582"/>
      <c r="TKS1185" s="1582"/>
      <c r="TKT1185" s="1582"/>
      <c r="TKU1185" s="1582"/>
      <c r="TKV1185" s="1582"/>
      <c r="TKW1185" s="1582"/>
      <c r="TKX1185" s="1582"/>
      <c r="TKY1185" s="1582"/>
      <c r="TKZ1185" s="1582"/>
      <c r="TLA1185" s="1582"/>
      <c r="TLB1185" s="1582"/>
      <c r="TLC1185" s="1582"/>
      <c r="TLD1185" s="1582"/>
      <c r="TLE1185" s="1582"/>
      <c r="TLF1185" s="1582"/>
      <c r="TLG1185" s="1582"/>
      <c r="TLH1185" s="1582"/>
      <c r="TLI1185" s="1582"/>
      <c r="TLJ1185" s="1582"/>
      <c r="TLK1185" s="1582"/>
      <c r="TLL1185" s="1582"/>
      <c r="TLM1185" s="1582"/>
      <c r="TLN1185" s="1582"/>
      <c r="TLO1185" s="1582"/>
      <c r="TLP1185" s="1582"/>
      <c r="TLQ1185" s="1582"/>
      <c r="TLR1185" s="1582"/>
      <c r="TLS1185" s="1582"/>
      <c r="TLT1185" s="1582"/>
      <c r="TLU1185" s="1582"/>
      <c r="TLV1185" s="1582"/>
      <c r="TLW1185" s="1582"/>
      <c r="TLX1185" s="1582"/>
      <c r="TLY1185" s="1582"/>
      <c r="TLZ1185" s="1582"/>
      <c r="TMA1185" s="1582"/>
      <c r="TMB1185" s="1582"/>
      <c r="TMC1185" s="1582"/>
      <c r="TMD1185" s="1582"/>
      <c r="TME1185" s="1582"/>
      <c r="TMF1185" s="1582"/>
      <c r="TMG1185" s="1582"/>
      <c r="TMH1185" s="1582"/>
      <c r="TMI1185" s="1582"/>
      <c r="TMJ1185" s="1582"/>
      <c r="TMK1185" s="1582"/>
      <c r="TML1185" s="1582"/>
      <c r="TMM1185" s="1582"/>
      <c r="TMN1185" s="1582"/>
      <c r="TMO1185" s="1582"/>
      <c r="TMP1185" s="1582"/>
      <c r="TMQ1185" s="1582"/>
      <c r="TMR1185" s="1582"/>
      <c r="TMS1185" s="1582"/>
      <c r="TMT1185" s="1582"/>
      <c r="TMU1185" s="1582"/>
      <c r="TMV1185" s="1582"/>
      <c r="TMW1185" s="1582"/>
      <c r="TMX1185" s="1582"/>
      <c r="TMY1185" s="1582"/>
      <c r="TMZ1185" s="1582"/>
      <c r="TNA1185" s="1582"/>
      <c r="TNB1185" s="1582"/>
      <c r="TNC1185" s="1582"/>
      <c r="TND1185" s="1582"/>
      <c r="TNE1185" s="1582"/>
      <c r="TNF1185" s="1582"/>
      <c r="TNG1185" s="1582"/>
      <c r="TNH1185" s="1582"/>
      <c r="TNI1185" s="1582"/>
      <c r="TNJ1185" s="1582"/>
      <c r="TNK1185" s="1582"/>
      <c r="TNL1185" s="1582"/>
      <c r="TNM1185" s="1582"/>
      <c r="TNN1185" s="1582"/>
      <c r="TNO1185" s="1582"/>
      <c r="TNP1185" s="1582"/>
      <c r="TNQ1185" s="1582"/>
      <c r="TNR1185" s="1582"/>
      <c r="TNS1185" s="1582"/>
      <c r="TNT1185" s="1582"/>
      <c r="TNU1185" s="1582"/>
      <c r="TNV1185" s="1582"/>
      <c r="TNW1185" s="1582"/>
      <c r="TNX1185" s="1582"/>
      <c r="TNY1185" s="1582"/>
      <c r="TNZ1185" s="1582"/>
      <c r="TOA1185" s="1582"/>
      <c r="TOB1185" s="1582"/>
      <c r="TOC1185" s="1582"/>
      <c r="TOD1185" s="1582"/>
      <c r="TOE1185" s="1582"/>
      <c r="TOF1185" s="1582"/>
      <c r="TOG1185" s="1582"/>
      <c r="TOH1185" s="1582"/>
      <c r="TOI1185" s="1582"/>
      <c r="TOJ1185" s="1582"/>
      <c r="TOK1185" s="1582"/>
      <c r="TOL1185" s="1582"/>
      <c r="TOM1185" s="1582"/>
      <c r="TON1185" s="1582"/>
      <c r="TOO1185" s="1582"/>
      <c r="TOP1185" s="1582"/>
      <c r="TOQ1185" s="1582"/>
      <c r="TOR1185" s="1582"/>
      <c r="TOS1185" s="1582"/>
      <c r="TOT1185" s="1582"/>
      <c r="TOU1185" s="1582"/>
      <c r="TOV1185" s="1582"/>
      <c r="TOW1185" s="1582"/>
      <c r="TOX1185" s="1582"/>
      <c r="TOY1185" s="1582"/>
      <c r="TOZ1185" s="1582"/>
      <c r="TPA1185" s="1582"/>
      <c r="TPB1185" s="1582"/>
      <c r="TPC1185" s="1582"/>
      <c r="TPD1185" s="1582"/>
      <c r="TPE1185" s="1582"/>
      <c r="TPF1185" s="1582"/>
      <c r="TPG1185" s="1582"/>
      <c r="TPH1185" s="1582"/>
      <c r="TPI1185" s="1582"/>
      <c r="TPJ1185" s="1582"/>
      <c r="TPK1185" s="1582"/>
      <c r="TPL1185" s="1582"/>
      <c r="TPM1185" s="1582"/>
      <c r="TPN1185" s="1582"/>
      <c r="TPO1185" s="1582"/>
      <c r="TPP1185" s="1582"/>
      <c r="TPQ1185" s="1582"/>
      <c r="TPR1185" s="1582"/>
      <c r="TPS1185" s="1582"/>
      <c r="TPT1185" s="1582"/>
      <c r="TPU1185" s="1582"/>
      <c r="TPV1185" s="1582"/>
      <c r="TPW1185" s="1582"/>
      <c r="TPX1185" s="1582"/>
      <c r="TPY1185" s="1582"/>
      <c r="TPZ1185" s="1582"/>
      <c r="TQA1185" s="1582"/>
      <c r="TQB1185" s="1582"/>
      <c r="TQC1185" s="1582"/>
      <c r="TQD1185" s="1582"/>
      <c r="TQE1185" s="1582"/>
      <c r="TQF1185" s="1582"/>
      <c r="TQG1185" s="1582"/>
      <c r="TQH1185" s="1582"/>
      <c r="TQI1185" s="1582"/>
      <c r="TQJ1185" s="1582"/>
      <c r="TQK1185" s="1582"/>
      <c r="TQL1185" s="1582"/>
      <c r="TQM1185" s="1582"/>
      <c r="TQN1185" s="1582"/>
      <c r="TQO1185" s="1582"/>
      <c r="TQP1185" s="1582"/>
      <c r="TQQ1185" s="1582"/>
      <c r="TQR1185" s="1582"/>
      <c r="TQS1185" s="1582"/>
      <c r="TQT1185" s="1582"/>
      <c r="TQU1185" s="1582"/>
      <c r="TQV1185" s="1582"/>
      <c r="TQW1185" s="1582"/>
      <c r="TQX1185" s="1582"/>
      <c r="TQY1185" s="1582"/>
      <c r="TQZ1185" s="1582"/>
      <c r="TRA1185" s="1582"/>
      <c r="TRB1185" s="1582"/>
      <c r="TRC1185" s="1582"/>
      <c r="TRD1185" s="1582"/>
      <c r="TRE1185" s="1582"/>
      <c r="TRF1185" s="1582"/>
      <c r="TRG1185" s="1582"/>
      <c r="TRH1185" s="1582"/>
      <c r="TRI1185" s="1582"/>
      <c r="TRJ1185" s="1582"/>
      <c r="TRK1185" s="1582"/>
      <c r="TRL1185" s="1582"/>
      <c r="TRM1185" s="1582"/>
      <c r="TRN1185" s="1582"/>
      <c r="TRO1185" s="1582"/>
      <c r="TRP1185" s="1582"/>
      <c r="TRQ1185" s="1582"/>
      <c r="TRR1185" s="1582"/>
      <c r="TRS1185" s="1582"/>
      <c r="TRT1185" s="1582"/>
      <c r="TRU1185" s="1582"/>
      <c r="TRV1185" s="1582"/>
      <c r="TRW1185" s="1582"/>
      <c r="TRX1185" s="1582"/>
      <c r="TRY1185" s="1582"/>
      <c r="TRZ1185" s="1582"/>
      <c r="TSA1185" s="1582"/>
      <c r="TSB1185" s="1582"/>
      <c r="TSC1185" s="1582"/>
      <c r="TSD1185" s="1582"/>
      <c r="TSE1185" s="1582"/>
      <c r="TSF1185" s="1582"/>
      <c r="TSG1185" s="1582"/>
      <c r="TSH1185" s="1582"/>
      <c r="TSI1185" s="1582"/>
      <c r="TSJ1185" s="1582"/>
      <c r="TSK1185" s="1582"/>
      <c r="TSL1185" s="1582"/>
      <c r="TSM1185" s="1582"/>
      <c r="TSN1185" s="1582"/>
      <c r="TSO1185" s="1582"/>
      <c r="TSP1185" s="1582"/>
      <c r="TSQ1185" s="1582"/>
      <c r="TSR1185" s="1582"/>
      <c r="TSS1185" s="1582"/>
      <c r="TST1185" s="1582"/>
      <c r="TSU1185" s="1582"/>
      <c r="TSV1185" s="1582"/>
      <c r="TSW1185" s="1582"/>
      <c r="TSX1185" s="1582"/>
      <c r="TSY1185" s="1582"/>
      <c r="TSZ1185" s="1582"/>
      <c r="TTA1185" s="1582"/>
      <c r="TTB1185" s="1582"/>
      <c r="TTC1185" s="1582"/>
      <c r="TTD1185" s="1582"/>
      <c r="TTE1185" s="1582"/>
      <c r="TTF1185" s="1582"/>
      <c r="TTG1185" s="1582"/>
      <c r="TTH1185" s="1582"/>
      <c r="TTI1185" s="1582"/>
      <c r="TTJ1185" s="1582"/>
      <c r="TTK1185" s="1582"/>
      <c r="TTL1185" s="1582"/>
      <c r="TTM1185" s="1582"/>
      <c r="TTN1185" s="1582"/>
      <c r="TTO1185" s="1582"/>
      <c r="TTP1185" s="1582"/>
      <c r="TTQ1185" s="1582"/>
      <c r="TTR1185" s="1582"/>
      <c r="TTS1185" s="1582"/>
      <c r="TTT1185" s="1582"/>
      <c r="TTU1185" s="1582"/>
      <c r="TTV1185" s="1582"/>
      <c r="TTW1185" s="1582"/>
      <c r="TTX1185" s="1582"/>
      <c r="TTY1185" s="1582"/>
      <c r="TTZ1185" s="1582"/>
      <c r="TUA1185" s="1582"/>
      <c r="TUB1185" s="1582"/>
      <c r="TUC1185" s="1582"/>
      <c r="TUD1185" s="1582"/>
      <c r="TUE1185" s="1582"/>
      <c r="TUF1185" s="1582"/>
      <c r="TUG1185" s="1582"/>
      <c r="TUH1185" s="1582"/>
      <c r="TUI1185" s="1582"/>
      <c r="TUJ1185" s="1582"/>
      <c r="TUK1185" s="1582"/>
      <c r="TUL1185" s="1582"/>
      <c r="TUM1185" s="1582"/>
      <c r="TUN1185" s="1582"/>
      <c r="TUO1185" s="1582"/>
      <c r="TUP1185" s="1582"/>
      <c r="TUQ1185" s="1582"/>
      <c r="TUR1185" s="1582"/>
      <c r="TUS1185" s="1582"/>
      <c r="TUT1185" s="1582"/>
      <c r="TUU1185" s="1582"/>
      <c r="TUV1185" s="1582"/>
      <c r="TUW1185" s="1582"/>
      <c r="TUX1185" s="1582"/>
      <c r="TUY1185" s="1582"/>
      <c r="TUZ1185" s="1582"/>
      <c r="TVA1185" s="1582"/>
      <c r="TVB1185" s="1582"/>
      <c r="TVC1185" s="1582"/>
      <c r="TVD1185" s="1582"/>
      <c r="TVE1185" s="1582"/>
      <c r="TVF1185" s="1582"/>
      <c r="TVG1185" s="1582"/>
      <c r="TVH1185" s="1582"/>
      <c r="TVI1185" s="1582"/>
      <c r="TVJ1185" s="1582"/>
      <c r="TVK1185" s="1582"/>
      <c r="TVL1185" s="1582"/>
      <c r="TVM1185" s="1582"/>
      <c r="TVN1185" s="1582"/>
      <c r="TVO1185" s="1582"/>
      <c r="TVP1185" s="1582"/>
      <c r="TVQ1185" s="1582"/>
      <c r="TVR1185" s="1582"/>
      <c r="TVS1185" s="1582"/>
      <c r="TVT1185" s="1582"/>
      <c r="TVU1185" s="1582"/>
      <c r="TVV1185" s="1582"/>
      <c r="TVW1185" s="1582"/>
      <c r="TVX1185" s="1582"/>
      <c r="TVY1185" s="1582"/>
      <c r="TVZ1185" s="1582"/>
      <c r="TWA1185" s="1582"/>
      <c r="TWB1185" s="1582"/>
      <c r="TWC1185" s="1582"/>
      <c r="TWD1185" s="1582"/>
      <c r="TWE1185" s="1582"/>
      <c r="TWF1185" s="1582"/>
      <c r="TWG1185" s="1582"/>
      <c r="TWH1185" s="1582"/>
      <c r="TWI1185" s="1582"/>
      <c r="TWJ1185" s="1582"/>
      <c r="TWK1185" s="1582"/>
      <c r="TWL1185" s="1582"/>
      <c r="TWM1185" s="1582"/>
      <c r="TWN1185" s="1582"/>
      <c r="TWO1185" s="1582"/>
      <c r="TWP1185" s="1582"/>
      <c r="TWQ1185" s="1582"/>
      <c r="TWR1185" s="1582"/>
      <c r="TWS1185" s="1582"/>
      <c r="TWT1185" s="1582"/>
      <c r="TWU1185" s="1582"/>
      <c r="TWV1185" s="1582"/>
      <c r="TWW1185" s="1582"/>
      <c r="TWX1185" s="1582"/>
      <c r="TWY1185" s="1582"/>
      <c r="TWZ1185" s="1582"/>
      <c r="TXA1185" s="1582"/>
      <c r="TXB1185" s="1582"/>
      <c r="TXC1185" s="1582"/>
      <c r="TXD1185" s="1582"/>
      <c r="TXE1185" s="1582"/>
      <c r="TXF1185" s="1582"/>
      <c r="TXG1185" s="1582"/>
      <c r="TXH1185" s="1582"/>
      <c r="TXI1185" s="1582"/>
      <c r="TXJ1185" s="1582"/>
      <c r="TXK1185" s="1582"/>
      <c r="TXL1185" s="1582"/>
      <c r="TXM1185" s="1582"/>
      <c r="TXN1185" s="1582"/>
      <c r="TXO1185" s="1582"/>
      <c r="TXP1185" s="1582"/>
      <c r="TXQ1185" s="1582"/>
      <c r="TXR1185" s="1582"/>
      <c r="TXS1185" s="1582"/>
      <c r="TXT1185" s="1582"/>
      <c r="TXU1185" s="1582"/>
      <c r="TXV1185" s="1582"/>
      <c r="TXW1185" s="1582"/>
      <c r="TXX1185" s="1582"/>
      <c r="TXY1185" s="1582"/>
      <c r="TXZ1185" s="1582"/>
      <c r="TYA1185" s="1582"/>
      <c r="TYB1185" s="1582"/>
      <c r="TYC1185" s="1582"/>
      <c r="TYD1185" s="1582"/>
      <c r="TYE1185" s="1582"/>
      <c r="TYF1185" s="1582"/>
      <c r="TYG1185" s="1582"/>
      <c r="TYH1185" s="1582"/>
      <c r="TYI1185" s="1582"/>
      <c r="TYJ1185" s="1582"/>
      <c r="TYK1185" s="1582"/>
      <c r="TYL1185" s="1582"/>
      <c r="TYM1185" s="1582"/>
      <c r="TYN1185" s="1582"/>
      <c r="TYO1185" s="1582"/>
      <c r="TYP1185" s="1582"/>
      <c r="TYQ1185" s="1582"/>
      <c r="TYR1185" s="1582"/>
      <c r="TYS1185" s="1582"/>
      <c r="TYT1185" s="1582"/>
      <c r="TYU1185" s="1582"/>
      <c r="TYV1185" s="1582"/>
      <c r="TYW1185" s="1582"/>
      <c r="TYX1185" s="1582"/>
      <c r="TYY1185" s="1582"/>
      <c r="TYZ1185" s="1582"/>
      <c r="TZA1185" s="1582"/>
      <c r="TZB1185" s="1582"/>
      <c r="TZC1185" s="1582"/>
      <c r="TZD1185" s="1582"/>
      <c r="TZE1185" s="1582"/>
      <c r="TZF1185" s="1582"/>
      <c r="TZG1185" s="1582"/>
      <c r="TZH1185" s="1582"/>
      <c r="TZI1185" s="1582"/>
      <c r="TZJ1185" s="1582"/>
      <c r="TZK1185" s="1582"/>
      <c r="TZL1185" s="1582"/>
      <c r="TZM1185" s="1582"/>
      <c r="TZN1185" s="1582"/>
      <c r="TZO1185" s="1582"/>
      <c r="TZP1185" s="1582"/>
      <c r="TZQ1185" s="1582"/>
      <c r="TZR1185" s="1582"/>
      <c r="TZS1185" s="1582"/>
      <c r="TZT1185" s="1582"/>
      <c r="TZU1185" s="1582"/>
      <c r="TZV1185" s="1582"/>
      <c r="TZW1185" s="1582"/>
      <c r="TZX1185" s="1582"/>
      <c r="TZY1185" s="1582"/>
      <c r="TZZ1185" s="1582"/>
      <c r="UAA1185" s="1582"/>
      <c r="UAB1185" s="1582"/>
      <c r="UAC1185" s="1582"/>
      <c r="UAD1185" s="1582"/>
      <c r="UAE1185" s="1582"/>
      <c r="UAF1185" s="1582"/>
      <c r="UAG1185" s="1582"/>
      <c r="UAH1185" s="1582"/>
      <c r="UAI1185" s="1582"/>
      <c r="UAJ1185" s="1582"/>
      <c r="UAK1185" s="1582"/>
      <c r="UAL1185" s="1582"/>
      <c r="UAM1185" s="1582"/>
      <c r="UAN1185" s="1582"/>
      <c r="UAO1185" s="1582"/>
      <c r="UAP1185" s="1582"/>
      <c r="UAQ1185" s="1582"/>
      <c r="UAR1185" s="1582"/>
      <c r="UAS1185" s="1582"/>
      <c r="UAT1185" s="1582"/>
      <c r="UAU1185" s="1582"/>
      <c r="UAV1185" s="1582"/>
      <c r="UAW1185" s="1582"/>
      <c r="UAX1185" s="1582"/>
      <c r="UAY1185" s="1582"/>
      <c r="UAZ1185" s="1582"/>
      <c r="UBA1185" s="1582"/>
      <c r="UBB1185" s="1582"/>
      <c r="UBC1185" s="1582"/>
      <c r="UBD1185" s="1582"/>
      <c r="UBE1185" s="1582"/>
      <c r="UBF1185" s="1582"/>
      <c r="UBG1185" s="1582"/>
      <c r="UBH1185" s="1582"/>
      <c r="UBI1185" s="1582"/>
      <c r="UBJ1185" s="1582"/>
      <c r="UBK1185" s="1582"/>
      <c r="UBL1185" s="1582"/>
      <c r="UBM1185" s="1582"/>
      <c r="UBN1185" s="1582"/>
      <c r="UBO1185" s="1582"/>
      <c r="UBP1185" s="1582"/>
      <c r="UBQ1185" s="1582"/>
      <c r="UBR1185" s="1582"/>
      <c r="UBS1185" s="1582"/>
      <c r="UBT1185" s="1582"/>
      <c r="UBU1185" s="1582"/>
      <c r="UBV1185" s="1582"/>
      <c r="UBW1185" s="1582"/>
      <c r="UBX1185" s="1582"/>
      <c r="UBY1185" s="1582"/>
      <c r="UBZ1185" s="1582"/>
      <c r="UCA1185" s="1582"/>
      <c r="UCB1185" s="1582"/>
      <c r="UCC1185" s="1582"/>
      <c r="UCD1185" s="1582"/>
      <c r="UCE1185" s="1582"/>
      <c r="UCF1185" s="1582"/>
      <c r="UCG1185" s="1582"/>
      <c r="UCH1185" s="1582"/>
      <c r="UCI1185" s="1582"/>
      <c r="UCJ1185" s="1582"/>
      <c r="UCK1185" s="1582"/>
      <c r="UCL1185" s="1582"/>
      <c r="UCM1185" s="1582"/>
      <c r="UCN1185" s="1582"/>
      <c r="UCO1185" s="1582"/>
      <c r="UCP1185" s="1582"/>
      <c r="UCQ1185" s="1582"/>
      <c r="UCR1185" s="1582"/>
      <c r="UCS1185" s="1582"/>
      <c r="UCT1185" s="1582"/>
      <c r="UCU1185" s="1582"/>
      <c r="UCV1185" s="1582"/>
      <c r="UCW1185" s="1582"/>
      <c r="UCX1185" s="1582"/>
      <c r="UCY1185" s="1582"/>
      <c r="UCZ1185" s="1582"/>
      <c r="UDA1185" s="1582"/>
      <c r="UDB1185" s="1582"/>
      <c r="UDC1185" s="1582"/>
      <c r="UDD1185" s="1582"/>
      <c r="UDE1185" s="1582"/>
      <c r="UDF1185" s="1582"/>
      <c r="UDG1185" s="1582"/>
      <c r="UDH1185" s="1582"/>
      <c r="UDI1185" s="1582"/>
      <c r="UDJ1185" s="1582"/>
      <c r="UDK1185" s="1582"/>
      <c r="UDL1185" s="1582"/>
      <c r="UDM1185" s="1582"/>
      <c r="UDN1185" s="1582"/>
      <c r="UDO1185" s="1582"/>
      <c r="UDP1185" s="1582"/>
      <c r="UDQ1185" s="1582"/>
      <c r="UDR1185" s="1582"/>
      <c r="UDS1185" s="1582"/>
      <c r="UDT1185" s="1582"/>
      <c r="UDU1185" s="1582"/>
      <c r="UDV1185" s="1582"/>
      <c r="UDW1185" s="1582"/>
      <c r="UDX1185" s="1582"/>
      <c r="UDY1185" s="1582"/>
      <c r="UDZ1185" s="1582"/>
      <c r="UEA1185" s="1582"/>
      <c r="UEB1185" s="1582"/>
      <c r="UEC1185" s="1582"/>
      <c r="UED1185" s="1582"/>
      <c r="UEE1185" s="1582"/>
      <c r="UEF1185" s="1582"/>
      <c r="UEG1185" s="1582"/>
      <c r="UEH1185" s="1582"/>
      <c r="UEI1185" s="1582"/>
      <c r="UEJ1185" s="1582"/>
      <c r="UEK1185" s="1582"/>
      <c r="UEL1185" s="1582"/>
      <c r="UEM1185" s="1582"/>
      <c r="UEN1185" s="1582"/>
      <c r="UEO1185" s="1582"/>
      <c r="UEP1185" s="1582"/>
      <c r="UEQ1185" s="1582"/>
      <c r="UER1185" s="1582"/>
      <c r="UES1185" s="1582"/>
      <c r="UET1185" s="1582"/>
      <c r="UEU1185" s="1582"/>
      <c r="UEV1185" s="1582"/>
      <c r="UEW1185" s="1582"/>
      <c r="UEX1185" s="1582"/>
      <c r="UEY1185" s="1582"/>
      <c r="UEZ1185" s="1582"/>
      <c r="UFA1185" s="1582"/>
      <c r="UFB1185" s="1582"/>
      <c r="UFC1185" s="1582"/>
      <c r="UFD1185" s="1582"/>
      <c r="UFE1185" s="1582"/>
      <c r="UFF1185" s="1582"/>
      <c r="UFG1185" s="1582"/>
      <c r="UFH1185" s="1582"/>
      <c r="UFI1185" s="1582"/>
      <c r="UFJ1185" s="1582"/>
      <c r="UFK1185" s="1582"/>
      <c r="UFL1185" s="1582"/>
      <c r="UFM1185" s="1582"/>
      <c r="UFN1185" s="1582"/>
      <c r="UFO1185" s="1582"/>
      <c r="UFP1185" s="1582"/>
      <c r="UFQ1185" s="1582"/>
      <c r="UFR1185" s="1582"/>
      <c r="UFS1185" s="1582"/>
      <c r="UFT1185" s="1582"/>
      <c r="UFU1185" s="1582"/>
      <c r="UFV1185" s="1582"/>
      <c r="UFW1185" s="1582"/>
      <c r="UFX1185" s="1582"/>
      <c r="UFY1185" s="1582"/>
      <c r="UFZ1185" s="1582"/>
      <c r="UGA1185" s="1582"/>
      <c r="UGB1185" s="1582"/>
      <c r="UGC1185" s="1582"/>
      <c r="UGD1185" s="1582"/>
      <c r="UGE1185" s="1582"/>
      <c r="UGF1185" s="1582"/>
      <c r="UGG1185" s="1582"/>
      <c r="UGH1185" s="1582"/>
      <c r="UGI1185" s="1582"/>
      <c r="UGJ1185" s="1582"/>
      <c r="UGK1185" s="1582"/>
      <c r="UGL1185" s="1582"/>
      <c r="UGM1185" s="1582"/>
      <c r="UGN1185" s="1582"/>
      <c r="UGO1185" s="1582"/>
      <c r="UGP1185" s="1582"/>
      <c r="UGQ1185" s="1582"/>
      <c r="UGR1185" s="1582"/>
      <c r="UGS1185" s="1582"/>
      <c r="UGT1185" s="1582"/>
      <c r="UGU1185" s="1582"/>
      <c r="UGV1185" s="1582"/>
      <c r="UGW1185" s="1582"/>
      <c r="UGX1185" s="1582"/>
      <c r="UGY1185" s="1582"/>
      <c r="UGZ1185" s="1582"/>
      <c r="UHA1185" s="1582"/>
      <c r="UHB1185" s="1582"/>
      <c r="UHC1185" s="1582"/>
      <c r="UHD1185" s="1582"/>
      <c r="UHE1185" s="1582"/>
      <c r="UHF1185" s="1582"/>
      <c r="UHG1185" s="1582"/>
      <c r="UHH1185" s="1582"/>
      <c r="UHI1185" s="1582"/>
      <c r="UHJ1185" s="1582"/>
      <c r="UHK1185" s="1582"/>
      <c r="UHL1185" s="1582"/>
      <c r="UHM1185" s="1582"/>
      <c r="UHN1185" s="1582"/>
      <c r="UHO1185" s="1582"/>
      <c r="UHP1185" s="1582"/>
      <c r="UHQ1185" s="1582"/>
      <c r="UHR1185" s="1582"/>
      <c r="UHS1185" s="1582"/>
      <c r="UHT1185" s="1582"/>
      <c r="UHU1185" s="1582"/>
      <c r="UHV1185" s="1582"/>
      <c r="UHW1185" s="1582"/>
      <c r="UHX1185" s="1582"/>
      <c r="UHY1185" s="1582"/>
      <c r="UHZ1185" s="1582"/>
      <c r="UIA1185" s="1582"/>
      <c r="UIB1185" s="1582"/>
      <c r="UIC1185" s="1582"/>
      <c r="UID1185" s="1582"/>
      <c r="UIE1185" s="1582"/>
      <c r="UIF1185" s="1582"/>
      <c r="UIG1185" s="1582"/>
      <c r="UIH1185" s="1582"/>
      <c r="UII1185" s="1582"/>
      <c r="UIJ1185" s="1582"/>
      <c r="UIK1185" s="1582"/>
      <c r="UIL1185" s="1582"/>
      <c r="UIM1185" s="1582"/>
      <c r="UIN1185" s="1582"/>
      <c r="UIO1185" s="1582"/>
      <c r="UIP1185" s="1582"/>
      <c r="UIQ1185" s="1582"/>
      <c r="UIR1185" s="1582"/>
      <c r="UIS1185" s="1582"/>
      <c r="UIT1185" s="1582"/>
      <c r="UIU1185" s="1582"/>
      <c r="UIV1185" s="1582"/>
      <c r="UIW1185" s="1582"/>
      <c r="UIX1185" s="1582"/>
      <c r="UIY1185" s="1582"/>
      <c r="UIZ1185" s="1582"/>
      <c r="UJA1185" s="1582"/>
      <c r="UJB1185" s="1582"/>
      <c r="UJC1185" s="1582"/>
      <c r="UJD1185" s="1582"/>
      <c r="UJE1185" s="1582"/>
      <c r="UJF1185" s="1582"/>
      <c r="UJG1185" s="1582"/>
      <c r="UJH1185" s="1582"/>
      <c r="UJI1185" s="1582"/>
      <c r="UJJ1185" s="1582"/>
      <c r="UJK1185" s="1582"/>
      <c r="UJL1185" s="1582"/>
      <c r="UJM1185" s="1582"/>
      <c r="UJN1185" s="1582"/>
      <c r="UJO1185" s="1582"/>
      <c r="UJP1185" s="1582"/>
      <c r="UJQ1185" s="1582"/>
      <c r="UJR1185" s="1582"/>
      <c r="UJS1185" s="1582"/>
      <c r="UJT1185" s="1582"/>
      <c r="UJU1185" s="1582"/>
      <c r="UJV1185" s="1582"/>
      <c r="UJW1185" s="1582"/>
      <c r="UJX1185" s="1582"/>
      <c r="UJY1185" s="1582"/>
      <c r="UJZ1185" s="1582"/>
      <c r="UKA1185" s="1582"/>
      <c r="UKB1185" s="1582"/>
      <c r="UKC1185" s="1582"/>
      <c r="UKD1185" s="1582"/>
      <c r="UKE1185" s="1582"/>
      <c r="UKF1185" s="1582"/>
      <c r="UKG1185" s="1582"/>
      <c r="UKH1185" s="1582"/>
      <c r="UKI1185" s="1582"/>
      <c r="UKJ1185" s="1582"/>
      <c r="UKK1185" s="1582"/>
      <c r="UKL1185" s="1582"/>
      <c r="UKM1185" s="1582"/>
      <c r="UKN1185" s="1582"/>
      <c r="UKO1185" s="1582"/>
      <c r="UKP1185" s="1582"/>
      <c r="UKQ1185" s="1582"/>
      <c r="UKR1185" s="1582"/>
      <c r="UKS1185" s="1582"/>
      <c r="UKT1185" s="1582"/>
      <c r="UKU1185" s="1582"/>
      <c r="UKV1185" s="1582"/>
      <c r="UKW1185" s="1582"/>
      <c r="UKX1185" s="1582"/>
      <c r="UKY1185" s="1582"/>
      <c r="UKZ1185" s="1582"/>
      <c r="ULA1185" s="1582"/>
      <c r="ULB1185" s="1582"/>
      <c r="ULC1185" s="1582"/>
      <c r="ULD1185" s="1582"/>
      <c r="ULE1185" s="1582"/>
      <c r="ULF1185" s="1582"/>
      <c r="ULG1185" s="1582"/>
      <c r="ULH1185" s="1582"/>
      <c r="ULI1185" s="1582"/>
      <c r="ULJ1185" s="1582"/>
      <c r="ULK1185" s="1582"/>
      <c r="ULL1185" s="1582"/>
      <c r="ULM1185" s="1582"/>
      <c r="ULN1185" s="1582"/>
      <c r="ULO1185" s="1582"/>
      <c r="ULP1185" s="1582"/>
      <c r="ULQ1185" s="1582"/>
      <c r="ULR1185" s="1582"/>
      <c r="ULS1185" s="1582"/>
      <c r="ULT1185" s="1582"/>
      <c r="ULU1185" s="1582"/>
      <c r="ULV1185" s="1582"/>
      <c r="ULW1185" s="1582"/>
      <c r="ULX1185" s="1582"/>
      <c r="ULY1185" s="1582"/>
      <c r="ULZ1185" s="1582"/>
      <c r="UMA1185" s="1582"/>
      <c r="UMB1185" s="1582"/>
      <c r="UMC1185" s="1582"/>
      <c r="UMD1185" s="1582"/>
      <c r="UME1185" s="1582"/>
      <c r="UMF1185" s="1582"/>
      <c r="UMG1185" s="1582"/>
      <c r="UMH1185" s="1582"/>
      <c r="UMI1185" s="1582"/>
      <c r="UMJ1185" s="1582"/>
      <c r="UMK1185" s="1582"/>
      <c r="UML1185" s="1582"/>
      <c r="UMM1185" s="1582"/>
      <c r="UMN1185" s="1582"/>
      <c r="UMO1185" s="1582"/>
      <c r="UMP1185" s="1582"/>
      <c r="UMQ1185" s="1582"/>
      <c r="UMR1185" s="1582"/>
      <c r="UMS1185" s="1582"/>
      <c r="UMT1185" s="1582"/>
      <c r="UMU1185" s="1582"/>
      <c r="UMV1185" s="1582"/>
      <c r="UMW1185" s="1582"/>
      <c r="UMX1185" s="1582"/>
      <c r="UMY1185" s="1582"/>
      <c r="UMZ1185" s="1582"/>
      <c r="UNA1185" s="1582"/>
      <c r="UNB1185" s="1582"/>
      <c r="UNC1185" s="1582"/>
      <c r="UND1185" s="1582"/>
      <c r="UNE1185" s="1582"/>
      <c r="UNF1185" s="1582"/>
      <c r="UNG1185" s="1582"/>
      <c r="UNH1185" s="1582"/>
      <c r="UNI1185" s="1582"/>
      <c r="UNJ1185" s="1582"/>
      <c r="UNK1185" s="1582"/>
      <c r="UNL1185" s="1582"/>
      <c r="UNM1185" s="1582"/>
      <c r="UNN1185" s="1582"/>
      <c r="UNO1185" s="1582"/>
      <c r="UNP1185" s="1582"/>
      <c r="UNQ1185" s="1582"/>
      <c r="UNR1185" s="1582"/>
      <c r="UNS1185" s="1582"/>
      <c r="UNT1185" s="1582"/>
      <c r="UNU1185" s="1582"/>
      <c r="UNV1185" s="1582"/>
      <c r="UNW1185" s="1582"/>
      <c r="UNX1185" s="1582"/>
      <c r="UNY1185" s="1582"/>
      <c r="UNZ1185" s="1582"/>
      <c r="UOA1185" s="1582"/>
      <c r="UOB1185" s="1582"/>
      <c r="UOC1185" s="1582"/>
      <c r="UOD1185" s="1582"/>
      <c r="UOE1185" s="1582"/>
      <c r="UOF1185" s="1582"/>
      <c r="UOG1185" s="1582"/>
      <c r="UOH1185" s="1582"/>
      <c r="UOI1185" s="1582"/>
      <c r="UOJ1185" s="1582"/>
      <c r="UOK1185" s="1582"/>
      <c r="UOL1185" s="1582"/>
      <c r="UOM1185" s="1582"/>
      <c r="UON1185" s="1582"/>
      <c r="UOO1185" s="1582"/>
      <c r="UOP1185" s="1582"/>
      <c r="UOQ1185" s="1582"/>
      <c r="UOR1185" s="1582"/>
      <c r="UOS1185" s="1582"/>
      <c r="UOT1185" s="1582"/>
      <c r="UOU1185" s="1582"/>
      <c r="UOV1185" s="1582"/>
      <c r="UOW1185" s="1582"/>
      <c r="UOX1185" s="1582"/>
      <c r="UOY1185" s="1582"/>
      <c r="UOZ1185" s="1582"/>
      <c r="UPA1185" s="1582"/>
      <c r="UPB1185" s="1582"/>
      <c r="UPC1185" s="1582"/>
      <c r="UPD1185" s="1582"/>
      <c r="UPE1185" s="1582"/>
      <c r="UPF1185" s="1582"/>
      <c r="UPG1185" s="1582"/>
      <c r="UPH1185" s="1582"/>
      <c r="UPI1185" s="1582"/>
      <c r="UPJ1185" s="1582"/>
      <c r="UPK1185" s="1582"/>
      <c r="UPL1185" s="1582"/>
      <c r="UPM1185" s="1582"/>
      <c r="UPN1185" s="1582"/>
      <c r="UPO1185" s="1582"/>
      <c r="UPP1185" s="1582"/>
      <c r="UPQ1185" s="1582"/>
      <c r="UPR1185" s="1582"/>
      <c r="UPS1185" s="1582"/>
      <c r="UPT1185" s="1582"/>
      <c r="UPU1185" s="1582"/>
      <c r="UPV1185" s="1582"/>
      <c r="UPW1185" s="1582"/>
      <c r="UPX1185" s="1582"/>
      <c r="UPY1185" s="1582"/>
      <c r="UPZ1185" s="1582"/>
      <c r="UQA1185" s="1582"/>
      <c r="UQB1185" s="1582"/>
      <c r="UQC1185" s="1582"/>
      <c r="UQD1185" s="1582"/>
      <c r="UQE1185" s="1582"/>
      <c r="UQF1185" s="1582"/>
      <c r="UQG1185" s="1582"/>
      <c r="UQH1185" s="1582"/>
      <c r="UQI1185" s="1582"/>
      <c r="UQJ1185" s="1582"/>
      <c r="UQK1185" s="1582"/>
      <c r="UQL1185" s="1582"/>
      <c r="UQM1185" s="1582"/>
      <c r="UQN1185" s="1582"/>
      <c r="UQO1185" s="1582"/>
      <c r="UQP1185" s="1582"/>
      <c r="UQQ1185" s="1582"/>
      <c r="UQR1185" s="1582"/>
      <c r="UQS1185" s="1582"/>
      <c r="UQT1185" s="1582"/>
      <c r="UQU1185" s="1582"/>
      <c r="UQV1185" s="1582"/>
      <c r="UQW1185" s="1582"/>
      <c r="UQX1185" s="1582"/>
      <c r="UQY1185" s="1582"/>
      <c r="UQZ1185" s="1582"/>
      <c r="URA1185" s="1582"/>
      <c r="URB1185" s="1582"/>
      <c r="URC1185" s="1582"/>
      <c r="URD1185" s="1582"/>
      <c r="URE1185" s="1582"/>
      <c r="URF1185" s="1582"/>
      <c r="URG1185" s="1582"/>
      <c r="URH1185" s="1582"/>
      <c r="URI1185" s="1582"/>
      <c r="URJ1185" s="1582"/>
      <c r="URK1185" s="1582"/>
      <c r="URL1185" s="1582"/>
      <c r="URM1185" s="1582"/>
      <c r="URN1185" s="1582"/>
      <c r="URO1185" s="1582"/>
      <c r="URP1185" s="1582"/>
      <c r="URQ1185" s="1582"/>
      <c r="URR1185" s="1582"/>
      <c r="URS1185" s="1582"/>
      <c r="URT1185" s="1582"/>
      <c r="URU1185" s="1582"/>
      <c r="URV1185" s="1582"/>
      <c r="URW1185" s="1582"/>
      <c r="URX1185" s="1582"/>
      <c r="URY1185" s="1582"/>
      <c r="URZ1185" s="1582"/>
      <c r="USA1185" s="1582"/>
      <c r="USB1185" s="1582"/>
      <c r="USC1185" s="1582"/>
      <c r="USD1185" s="1582"/>
      <c r="USE1185" s="1582"/>
      <c r="USF1185" s="1582"/>
      <c r="USG1185" s="1582"/>
      <c r="USH1185" s="1582"/>
      <c r="USI1185" s="1582"/>
      <c r="USJ1185" s="1582"/>
      <c r="USK1185" s="1582"/>
      <c r="USL1185" s="1582"/>
      <c r="USM1185" s="1582"/>
      <c r="USN1185" s="1582"/>
      <c r="USO1185" s="1582"/>
      <c r="USP1185" s="1582"/>
      <c r="USQ1185" s="1582"/>
      <c r="USR1185" s="1582"/>
      <c r="USS1185" s="1582"/>
      <c r="UST1185" s="1582"/>
      <c r="USU1185" s="1582"/>
      <c r="USV1185" s="1582"/>
      <c r="USW1185" s="1582"/>
      <c r="USX1185" s="1582"/>
      <c r="USY1185" s="1582"/>
      <c r="USZ1185" s="1582"/>
      <c r="UTA1185" s="1582"/>
      <c r="UTB1185" s="1582"/>
      <c r="UTC1185" s="1582"/>
      <c r="UTD1185" s="1582"/>
      <c r="UTE1185" s="1582"/>
      <c r="UTF1185" s="1582"/>
      <c r="UTG1185" s="1582"/>
      <c r="UTH1185" s="1582"/>
      <c r="UTI1185" s="1582"/>
      <c r="UTJ1185" s="1582"/>
      <c r="UTK1185" s="1582"/>
      <c r="UTL1185" s="1582"/>
      <c r="UTM1185" s="1582"/>
      <c r="UTN1185" s="1582"/>
      <c r="UTO1185" s="1582"/>
      <c r="UTP1185" s="1582"/>
      <c r="UTQ1185" s="1582"/>
      <c r="UTR1185" s="1582"/>
      <c r="UTS1185" s="1582"/>
      <c r="UTT1185" s="1582"/>
      <c r="UTU1185" s="1582"/>
      <c r="UTV1185" s="1582"/>
      <c r="UTW1185" s="1582"/>
      <c r="UTX1185" s="1582"/>
      <c r="UTY1185" s="1582"/>
      <c r="UTZ1185" s="1582"/>
      <c r="UUA1185" s="1582"/>
      <c r="UUB1185" s="1582"/>
      <c r="UUC1185" s="1582"/>
      <c r="UUD1185" s="1582"/>
      <c r="UUE1185" s="1582"/>
      <c r="UUF1185" s="1582"/>
      <c r="UUG1185" s="1582"/>
      <c r="UUH1185" s="1582"/>
      <c r="UUI1185" s="1582"/>
      <c r="UUJ1185" s="1582"/>
      <c r="UUK1185" s="1582"/>
      <c r="UUL1185" s="1582"/>
      <c r="UUM1185" s="1582"/>
      <c r="UUN1185" s="1582"/>
      <c r="UUO1185" s="1582"/>
      <c r="UUP1185" s="1582"/>
      <c r="UUQ1185" s="1582"/>
      <c r="UUR1185" s="1582"/>
      <c r="UUS1185" s="1582"/>
      <c r="UUT1185" s="1582"/>
      <c r="UUU1185" s="1582"/>
      <c r="UUV1185" s="1582"/>
      <c r="UUW1185" s="1582"/>
      <c r="UUX1185" s="1582"/>
      <c r="UUY1185" s="1582"/>
      <c r="UUZ1185" s="1582"/>
      <c r="UVA1185" s="1582"/>
      <c r="UVB1185" s="1582"/>
      <c r="UVC1185" s="1582"/>
      <c r="UVD1185" s="1582"/>
      <c r="UVE1185" s="1582"/>
      <c r="UVF1185" s="1582"/>
      <c r="UVG1185" s="1582"/>
      <c r="UVH1185" s="1582"/>
      <c r="UVI1185" s="1582"/>
      <c r="UVJ1185" s="1582"/>
      <c r="UVK1185" s="1582"/>
      <c r="UVL1185" s="1582"/>
      <c r="UVM1185" s="1582"/>
      <c r="UVN1185" s="1582"/>
      <c r="UVO1185" s="1582"/>
      <c r="UVP1185" s="1582"/>
      <c r="UVQ1185" s="1582"/>
      <c r="UVR1185" s="1582"/>
      <c r="UVS1185" s="1582"/>
      <c r="UVT1185" s="1582"/>
      <c r="UVU1185" s="1582"/>
      <c r="UVV1185" s="1582"/>
      <c r="UVW1185" s="1582"/>
      <c r="UVX1185" s="1582"/>
      <c r="UVY1185" s="1582"/>
      <c r="UVZ1185" s="1582"/>
      <c r="UWA1185" s="1582"/>
      <c r="UWB1185" s="1582"/>
      <c r="UWC1185" s="1582"/>
      <c r="UWD1185" s="1582"/>
      <c r="UWE1185" s="1582"/>
      <c r="UWF1185" s="1582"/>
      <c r="UWG1185" s="1582"/>
      <c r="UWH1185" s="1582"/>
      <c r="UWI1185" s="1582"/>
      <c r="UWJ1185" s="1582"/>
      <c r="UWK1185" s="1582"/>
      <c r="UWL1185" s="1582"/>
      <c r="UWM1185" s="1582"/>
      <c r="UWN1185" s="1582"/>
      <c r="UWO1185" s="1582"/>
      <c r="UWP1185" s="1582"/>
      <c r="UWQ1185" s="1582"/>
      <c r="UWR1185" s="1582"/>
      <c r="UWS1185" s="1582"/>
      <c r="UWT1185" s="1582"/>
      <c r="UWU1185" s="1582"/>
      <c r="UWV1185" s="1582"/>
      <c r="UWW1185" s="1582"/>
      <c r="UWX1185" s="1582"/>
      <c r="UWY1185" s="1582"/>
      <c r="UWZ1185" s="1582"/>
      <c r="UXA1185" s="1582"/>
      <c r="UXB1185" s="1582"/>
      <c r="UXC1185" s="1582"/>
      <c r="UXD1185" s="1582"/>
      <c r="UXE1185" s="1582"/>
      <c r="UXF1185" s="1582"/>
      <c r="UXG1185" s="1582"/>
      <c r="UXH1185" s="1582"/>
      <c r="UXI1185" s="1582"/>
      <c r="UXJ1185" s="1582"/>
      <c r="UXK1185" s="1582"/>
      <c r="UXL1185" s="1582"/>
      <c r="UXM1185" s="1582"/>
      <c r="UXN1185" s="1582"/>
      <c r="UXO1185" s="1582"/>
      <c r="UXP1185" s="1582"/>
      <c r="UXQ1185" s="1582"/>
      <c r="UXR1185" s="1582"/>
      <c r="UXS1185" s="1582"/>
      <c r="UXT1185" s="1582"/>
      <c r="UXU1185" s="1582"/>
      <c r="UXV1185" s="1582"/>
      <c r="UXW1185" s="1582"/>
      <c r="UXX1185" s="1582"/>
      <c r="UXY1185" s="1582"/>
      <c r="UXZ1185" s="1582"/>
      <c r="UYA1185" s="1582"/>
      <c r="UYB1185" s="1582"/>
      <c r="UYC1185" s="1582"/>
      <c r="UYD1185" s="1582"/>
      <c r="UYE1185" s="1582"/>
      <c r="UYF1185" s="1582"/>
      <c r="UYG1185" s="1582"/>
      <c r="UYH1185" s="1582"/>
      <c r="UYI1185" s="1582"/>
      <c r="UYJ1185" s="1582"/>
      <c r="UYK1185" s="1582"/>
      <c r="UYL1185" s="1582"/>
      <c r="UYM1185" s="1582"/>
      <c r="UYN1185" s="1582"/>
      <c r="UYO1185" s="1582"/>
      <c r="UYP1185" s="1582"/>
      <c r="UYQ1185" s="1582"/>
      <c r="UYR1185" s="1582"/>
      <c r="UYS1185" s="1582"/>
      <c r="UYT1185" s="1582"/>
      <c r="UYU1185" s="1582"/>
      <c r="UYV1185" s="1582"/>
      <c r="UYW1185" s="1582"/>
      <c r="UYX1185" s="1582"/>
      <c r="UYY1185" s="1582"/>
      <c r="UYZ1185" s="1582"/>
      <c r="UZA1185" s="1582"/>
      <c r="UZB1185" s="1582"/>
      <c r="UZC1185" s="1582"/>
      <c r="UZD1185" s="1582"/>
      <c r="UZE1185" s="1582"/>
      <c r="UZF1185" s="1582"/>
      <c r="UZG1185" s="1582"/>
      <c r="UZH1185" s="1582"/>
      <c r="UZI1185" s="1582"/>
      <c r="UZJ1185" s="1582"/>
      <c r="UZK1185" s="1582"/>
      <c r="UZL1185" s="1582"/>
      <c r="UZM1185" s="1582"/>
      <c r="UZN1185" s="1582"/>
      <c r="UZO1185" s="1582"/>
      <c r="UZP1185" s="1582"/>
      <c r="UZQ1185" s="1582"/>
      <c r="UZR1185" s="1582"/>
      <c r="UZS1185" s="1582"/>
      <c r="UZT1185" s="1582"/>
      <c r="UZU1185" s="1582"/>
      <c r="UZV1185" s="1582"/>
      <c r="UZW1185" s="1582"/>
      <c r="UZX1185" s="1582"/>
      <c r="UZY1185" s="1582"/>
      <c r="UZZ1185" s="1582"/>
      <c r="VAA1185" s="1582"/>
      <c r="VAB1185" s="1582"/>
      <c r="VAC1185" s="1582"/>
      <c r="VAD1185" s="1582"/>
      <c r="VAE1185" s="1582"/>
      <c r="VAF1185" s="1582"/>
      <c r="VAG1185" s="1582"/>
      <c r="VAH1185" s="1582"/>
      <c r="VAI1185" s="1582"/>
      <c r="VAJ1185" s="1582"/>
      <c r="VAK1185" s="1582"/>
      <c r="VAL1185" s="1582"/>
      <c r="VAM1185" s="1582"/>
      <c r="VAN1185" s="1582"/>
      <c r="VAO1185" s="1582"/>
      <c r="VAP1185" s="1582"/>
      <c r="VAQ1185" s="1582"/>
      <c r="VAR1185" s="1582"/>
      <c r="VAS1185" s="1582"/>
      <c r="VAT1185" s="1582"/>
      <c r="VAU1185" s="1582"/>
      <c r="VAV1185" s="1582"/>
      <c r="VAW1185" s="1582"/>
      <c r="VAX1185" s="1582"/>
      <c r="VAY1185" s="1582"/>
      <c r="VAZ1185" s="1582"/>
      <c r="VBA1185" s="1582"/>
      <c r="VBB1185" s="1582"/>
      <c r="VBC1185" s="1582"/>
      <c r="VBD1185" s="1582"/>
      <c r="VBE1185" s="1582"/>
      <c r="VBF1185" s="1582"/>
      <c r="VBG1185" s="1582"/>
      <c r="VBH1185" s="1582"/>
      <c r="VBI1185" s="1582"/>
      <c r="VBJ1185" s="1582"/>
      <c r="VBK1185" s="1582"/>
      <c r="VBL1185" s="1582"/>
      <c r="VBM1185" s="1582"/>
      <c r="VBN1185" s="1582"/>
      <c r="VBO1185" s="1582"/>
      <c r="VBP1185" s="1582"/>
      <c r="VBQ1185" s="1582"/>
      <c r="VBR1185" s="1582"/>
      <c r="VBS1185" s="1582"/>
      <c r="VBT1185" s="1582"/>
      <c r="VBU1185" s="1582"/>
      <c r="VBV1185" s="1582"/>
      <c r="VBW1185" s="1582"/>
      <c r="VBX1185" s="1582"/>
      <c r="VBY1185" s="1582"/>
      <c r="VBZ1185" s="1582"/>
      <c r="VCA1185" s="1582"/>
      <c r="VCB1185" s="1582"/>
      <c r="VCC1185" s="1582"/>
      <c r="VCD1185" s="1582"/>
      <c r="VCE1185" s="1582"/>
      <c r="VCF1185" s="1582"/>
      <c r="VCG1185" s="1582"/>
      <c r="VCH1185" s="1582"/>
      <c r="VCI1185" s="1582"/>
      <c r="VCJ1185" s="1582"/>
      <c r="VCK1185" s="1582"/>
      <c r="VCL1185" s="1582"/>
      <c r="VCM1185" s="1582"/>
      <c r="VCN1185" s="1582"/>
      <c r="VCO1185" s="1582"/>
      <c r="VCP1185" s="1582"/>
      <c r="VCQ1185" s="1582"/>
      <c r="VCR1185" s="1582"/>
      <c r="VCS1185" s="1582"/>
      <c r="VCT1185" s="1582"/>
      <c r="VCU1185" s="1582"/>
      <c r="VCV1185" s="1582"/>
      <c r="VCW1185" s="1582"/>
      <c r="VCX1185" s="1582"/>
      <c r="VCY1185" s="1582"/>
      <c r="VCZ1185" s="1582"/>
      <c r="VDA1185" s="1582"/>
      <c r="VDB1185" s="1582"/>
      <c r="VDC1185" s="1582"/>
      <c r="VDD1185" s="1582"/>
      <c r="VDE1185" s="1582"/>
      <c r="VDF1185" s="1582"/>
      <c r="VDG1185" s="1582"/>
      <c r="VDH1185" s="1582"/>
      <c r="VDI1185" s="1582"/>
      <c r="VDJ1185" s="1582"/>
      <c r="VDK1185" s="1582"/>
      <c r="VDL1185" s="1582"/>
      <c r="VDM1185" s="1582"/>
      <c r="VDN1185" s="1582"/>
      <c r="VDO1185" s="1582"/>
      <c r="VDP1185" s="1582"/>
      <c r="VDQ1185" s="1582"/>
      <c r="VDR1185" s="1582"/>
      <c r="VDS1185" s="1582"/>
      <c r="VDT1185" s="1582"/>
      <c r="VDU1185" s="1582"/>
      <c r="VDV1185" s="1582"/>
      <c r="VDW1185" s="1582"/>
      <c r="VDX1185" s="1582"/>
      <c r="VDY1185" s="1582"/>
      <c r="VDZ1185" s="1582"/>
      <c r="VEA1185" s="1582"/>
      <c r="VEB1185" s="1582"/>
      <c r="VEC1185" s="1582"/>
      <c r="VED1185" s="1582"/>
      <c r="VEE1185" s="1582"/>
      <c r="VEF1185" s="1582"/>
      <c r="VEG1185" s="1582"/>
      <c r="VEH1185" s="1582"/>
      <c r="VEI1185" s="1582"/>
      <c r="VEJ1185" s="1582"/>
      <c r="VEK1185" s="1582"/>
      <c r="VEL1185" s="1582"/>
      <c r="VEM1185" s="1582"/>
      <c r="VEN1185" s="1582"/>
      <c r="VEO1185" s="1582"/>
      <c r="VEP1185" s="1582"/>
      <c r="VEQ1185" s="1582"/>
      <c r="VER1185" s="1582"/>
      <c r="VES1185" s="1582"/>
      <c r="VET1185" s="1582"/>
      <c r="VEU1185" s="1582"/>
      <c r="VEV1185" s="1582"/>
      <c r="VEW1185" s="1582"/>
      <c r="VEX1185" s="1582"/>
      <c r="VEY1185" s="1582"/>
      <c r="VEZ1185" s="1582"/>
      <c r="VFA1185" s="1582"/>
      <c r="VFB1185" s="1582"/>
      <c r="VFC1185" s="1582"/>
      <c r="VFD1185" s="1582"/>
      <c r="VFE1185" s="1582"/>
      <c r="VFF1185" s="1582"/>
      <c r="VFG1185" s="1582"/>
      <c r="VFH1185" s="1582"/>
      <c r="VFI1185" s="1582"/>
      <c r="VFJ1185" s="1582"/>
      <c r="VFK1185" s="1582"/>
      <c r="VFL1185" s="1582"/>
      <c r="VFM1185" s="1582"/>
      <c r="VFN1185" s="1582"/>
      <c r="VFO1185" s="1582"/>
      <c r="VFP1185" s="1582"/>
      <c r="VFQ1185" s="1582"/>
      <c r="VFR1185" s="1582"/>
      <c r="VFS1185" s="1582"/>
      <c r="VFT1185" s="1582"/>
      <c r="VFU1185" s="1582"/>
      <c r="VFV1185" s="1582"/>
      <c r="VFW1185" s="1582"/>
      <c r="VFX1185" s="1582"/>
      <c r="VFY1185" s="1582"/>
      <c r="VFZ1185" s="1582"/>
      <c r="VGA1185" s="1582"/>
      <c r="VGB1185" s="1582"/>
      <c r="VGC1185" s="1582"/>
      <c r="VGD1185" s="1582"/>
      <c r="VGE1185" s="1582"/>
      <c r="VGF1185" s="1582"/>
      <c r="VGG1185" s="1582"/>
      <c r="VGH1185" s="1582"/>
      <c r="VGI1185" s="1582"/>
      <c r="VGJ1185" s="1582"/>
      <c r="VGK1185" s="1582"/>
      <c r="VGL1185" s="1582"/>
      <c r="VGM1185" s="1582"/>
      <c r="VGN1185" s="1582"/>
      <c r="VGO1185" s="1582"/>
      <c r="VGP1185" s="1582"/>
      <c r="VGQ1185" s="1582"/>
      <c r="VGR1185" s="1582"/>
      <c r="VGS1185" s="1582"/>
      <c r="VGT1185" s="1582"/>
      <c r="VGU1185" s="1582"/>
      <c r="VGV1185" s="1582"/>
      <c r="VGW1185" s="1582"/>
      <c r="VGX1185" s="1582"/>
      <c r="VGY1185" s="1582"/>
      <c r="VGZ1185" s="1582"/>
      <c r="VHA1185" s="1582"/>
      <c r="VHB1185" s="1582"/>
      <c r="VHC1185" s="1582"/>
      <c r="VHD1185" s="1582"/>
      <c r="VHE1185" s="1582"/>
      <c r="VHF1185" s="1582"/>
      <c r="VHG1185" s="1582"/>
      <c r="VHH1185" s="1582"/>
      <c r="VHI1185" s="1582"/>
      <c r="VHJ1185" s="1582"/>
      <c r="VHK1185" s="1582"/>
      <c r="VHL1185" s="1582"/>
      <c r="VHM1185" s="1582"/>
      <c r="VHN1185" s="1582"/>
      <c r="VHO1185" s="1582"/>
      <c r="VHP1185" s="1582"/>
      <c r="VHQ1185" s="1582"/>
      <c r="VHR1185" s="1582"/>
      <c r="VHS1185" s="1582"/>
      <c r="VHT1185" s="1582"/>
      <c r="VHU1185" s="1582"/>
      <c r="VHV1185" s="1582"/>
      <c r="VHW1185" s="1582"/>
      <c r="VHX1185" s="1582"/>
      <c r="VHY1185" s="1582"/>
      <c r="VHZ1185" s="1582"/>
      <c r="VIA1185" s="1582"/>
      <c r="VIB1185" s="1582"/>
      <c r="VIC1185" s="1582"/>
      <c r="VID1185" s="1582"/>
      <c r="VIE1185" s="1582"/>
      <c r="VIF1185" s="1582"/>
      <c r="VIG1185" s="1582"/>
      <c r="VIH1185" s="1582"/>
      <c r="VII1185" s="1582"/>
      <c r="VIJ1185" s="1582"/>
      <c r="VIK1185" s="1582"/>
      <c r="VIL1185" s="1582"/>
      <c r="VIM1185" s="1582"/>
      <c r="VIN1185" s="1582"/>
      <c r="VIO1185" s="1582"/>
      <c r="VIP1185" s="1582"/>
      <c r="VIQ1185" s="1582"/>
      <c r="VIR1185" s="1582"/>
      <c r="VIS1185" s="1582"/>
      <c r="VIT1185" s="1582"/>
      <c r="VIU1185" s="1582"/>
      <c r="VIV1185" s="1582"/>
      <c r="VIW1185" s="1582"/>
      <c r="VIX1185" s="1582"/>
      <c r="VIY1185" s="1582"/>
      <c r="VIZ1185" s="1582"/>
      <c r="VJA1185" s="1582"/>
      <c r="VJB1185" s="1582"/>
      <c r="VJC1185" s="1582"/>
      <c r="VJD1185" s="1582"/>
      <c r="VJE1185" s="1582"/>
      <c r="VJF1185" s="1582"/>
      <c r="VJG1185" s="1582"/>
      <c r="VJH1185" s="1582"/>
      <c r="VJI1185" s="1582"/>
      <c r="VJJ1185" s="1582"/>
      <c r="VJK1185" s="1582"/>
      <c r="VJL1185" s="1582"/>
      <c r="VJM1185" s="1582"/>
      <c r="VJN1185" s="1582"/>
      <c r="VJO1185" s="1582"/>
      <c r="VJP1185" s="1582"/>
      <c r="VJQ1185" s="1582"/>
      <c r="VJR1185" s="1582"/>
      <c r="VJS1185" s="1582"/>
      <c r="VJT1185" s="1582"/>
      <c r="VJU1185" s="1582"/>
      <c r="VJV1185" s="1582"/>
      <c r="VJW1185" s="1582"/>
      <c r="VJX1185" s="1582"/>
      <c r="VJY1185" s="1582"/>
      <c r="VJZ1185" s="1582"/>
      <c r="VKA1185" s="1582"/>
      <c r="VKB1185" s="1582"/>
      <c r="VKC1185" s="1582"/>
      <c r="VKD1185" s="1582"/>
      <c r="VKE1185" s="1582"/>
      <c r="VKF1185" s="1582"/>
      <c r="VKG1185" s="1582"/>
      <c r="VKH1185" s="1582"/>
      <c r="VKI1185" s="1582"/>
      <c r="VKJ1185" s="1582"/>
      <c r="VKK1185" s="1582"/>
      <c r="VKL1185" s="1582"/>
      <c r="VKM1185" s="1582"/>
      <c r="VKN1185" s="1582"/>
      <c r="VKO1185" s="1582"/>
      <c r="VKP1185" s="1582"/>
      <c r="VKQ1185" s="1582"/>
      <c r="VKR1185" s="1582"/>
      <c r="VKS1185" s="1582"/>
      <c r="VKT1185" s="1582"/>
      <c r="VKU1185" s="1582"/>
      <c r="VKV1185" s="1582"/>
      <c r="VKW1185" s="1582"/>
      <c r="VKX1185" s="1582"/>
      <c r="VKY1185" s="1582"/>
      <c r="VKZ1185" s="1582"/>
      <c r="VLA1185" s="1582"/>
      <c r="VLB1185" s="1582"/>
      <c r="VLC1185" s="1582"/>
      <c r="VLD1185" s="1582"/>
      <c r="VLE1185" s="1582"/>
      <c r="VLF1185" s="1582"/>
      <c r="VLG1185" s="1582"/>
      <c r="VLH1185" s="1582"/>
      <c r="VLI1185" s="1582"/>
      <c r="VLJ1185" s="1582"/>
      <c r="VLK1185" s="1582"/>
      <c r="VLL1185" s="1582"/>
      <c r="VLM1185" s="1582"/>
      <c r="VLN1185" s="1582"/>
      <c r="VLO1185" s="1582"/>
      <c r="VLP1185" s="1582"/>
      <c r="VLQ1185" s="1582"/>
      <c r="VLR1185" s="1582"/>
      <c r="VLS1185" s="1582"/>
      <c r="VLT1185" s="1582"/>
      <c r="VLU1185" s="1582"/>
      <c r="VLV1185" s="1582"/>
      <c r="VLW1185" s="1582"/>
      <c r="VLX1185" s="1582"/>
      <c r="VLY1185" s="1582"/>
      <c r="VLZ1185" s="1582"/>
      <c r="VMA1185" s="1582"/>
      <c r="VMB1185" s="1582"/>
      <c r="VMC1185" s="1582"/>
      <c r="VMD1185" s="1582"/>
      <c r="VME1185" s="1582"/>
      <c r="VMF1185" s="1582"/>
      <c r="VMG1185" s="1582"/>
      <c r="VMH1185" s="1582"/>
      <c r="VMI1185" s="1582"/>
      <c r="VMJ1185" s="1582"/>
      <c r="VMK1185" s="1582"/>
      <c r="VML1185" s="1582"/>
      <c r="VMM1185" s="1582"/>
      <c r="VMN1185" s="1582"/>
      <c r="VMO1185" s="1582"/>
      <c r="VMP1185" s="1582"/>
      <c r="VMQ1185" s="1582"/>
      <c r="VMR1185" s="1582"/>
      <c r="VMS1185" s="1582"/>
      <c r="VMT1185" s="1582"/>
      <c r="VMU1185" s="1582"/>
      <c r="VMV1185" s="1582"/>
      <c r="VMW1185" s="1582"/>
      <c r="VMX1185" s="1582"/>
      <c r="VMY1185" s="1582"/>
      <c r="VMZ1185" s="1582"/>
      <c r="VNA1185" s="1582"/>
      <c r="VNB1185" s="1582"/>
      <c r="VNC1185" s="1582"/>
      <c r="VND1185" s="1582"/>
      <c r="VNE1185" s="1582"/>
      <c r="VNF1185" s="1582"/>
      <c r="VNG1185" s="1582"/>
      <c r="VNH1185" s="1582"/>
      <c r="VNI1185" s="1582"/>
      <c r="VNJ1185" s="1582"/>
      <c r="VNK1185" s="1582"/>
      <c r="VNL1185" s="1582"/>
      <c r="VNM1185" s="1582"/>
      <c r="VNN1185" s="1582"/>
      <c r="VNO1185" s="1582"/>
      <c r="VNP1185" s="1582"/>
      <c r="VNQ1185" s="1582"/>
      <c r="VNR1185" s="1582"/>
      <c r="VNS1185" s="1582"/>
      <c r="VNT1185" s="1582"/>
      <c r="VNU1185" s="1582"/>
      <c r="VNV1185" s="1582"/>
      <c r="VNW1185" s="1582"/>
      <c r="VNX1185" s="1582"/>
      <c r="VNY1185" s="1582"/>
      <c r="VNZ1185" s="1582"/>
      <c r="VOA1185" s="1582"/>
      <c r="VOB1185" s="1582"/>
      <c r="VOC1185" s="1582"/>
      <c r="VOD1185" s="1582"/>
      <c r="VOE1185" s="1582"/>
      <c r="VOF1185" s="1582"/>
      <c r="VOG1185" s="1582"/>
      <c r="VOH1185" s="1582"/>
      <c r="VOI1185" s="1582"/>
      <c r="VOJ1185" s="1582"/>
      <c r="VOK1185" s="1582"/>
      <c r="VOL1185" s="1582"/>
      <c r="VOM1185" s="1582"/>
      <c r="VON1185" s="1582"/>
      <c r="VOO1185" s="1582"/>
      <c r="VOP1185" s="1582"/>
      <c r="VOQ1185" s="1582"/>
      <c r="VOR1185" s="1582"/>
      <c r="VOS1185" s="1582"/>
      <c r="VOT1185" s="1582"/>
      <c r="VOU1185" s="1582"/>
      <c r="VOV1185" s="1582"/>
      <c r="VOW1185" s="1582"/>
      <c r="VOX1185" s="1582"/>
      <c r="VOY1185" s="1582"/>
      <c r="VOZ1185" s="1582"/>
      <c r="VPA1185" s="1582"/>
      <c r="VPB1185" s="1582"/>
      <c r="VPC1185" s="1582"/>
      <c r="VPD1185" s="1582"/>
      <c r="VPE1185" s="1582"/>
      <c r="VPF1185" s="1582"/>
      <c r="VPG1185" s="1582"/>
      <c r="VPH1185" s="1582"/>
      <c r="VPI1185" s="1582"/>
      <c r="VPJ1185" s="1582"/>
      <c r="VPK1185" s="1582"/>
      <c r="VPL1185" s="1582"/>
      <c r="VPM1185" s="1582"/>
      <c r="VPN1185" s="1582"/>
      <c r="VPO1185" s="1582"/>
      <c r="VPP1185" s="1582"/>
      <c r="VPQ1185" s="1582"/>
      <c r="VPR1185" s="1582"/>
      <c r="VPS1185" s="1582"/>
      <c r="VPT1185" s="1582"/>
      <c r="VPU1185" s="1582"/>
      <c r="VPV1185" s="1582"/>
      <c r="VPW1185" s="1582"/>
      <c r="VPX1185" s="1582"/>
      <c r="VPY1185" s="1582"/>
      <c r="VPZ1185" s="1582"/>
      <c r="VQA1185" s="1582"/>
      <c r="VQB1185" s="1582"/>
      <c r="VQC1185" s="1582"/>
      <c r="VQD1185" s="1582"/>
      <c r="VQE1185" s="1582"/>
      <c r="VQF1185" s="1582"/>
      <c r="VQG1185" s="1582"/>
      <c r="VQH1185" s="1582"/>
      <c r="VQI1185" s="1582"/>
      <c r="VQJ1185" s="1582"/>
      <c r="VQK1185" s="1582"/>
      <c r="VQL1185" s="1582"/>
      <c r="VQM1185" s="1582"/>
      <c r="VQN1185" s="1582"/>
      <c r="VQO1185" s="1582"/>
      <c r="VQP1185" s="1582"/>
      <c r="VQQ1185" s="1582"/>
      <c r="VQR1185" s="1582"/>
      <c r="VQS1185" s="1582"/>
      <c r="VQT1185" s="1582"/>
      <c r="VQU1185" s="1582"/>
      <c r="VQV1185" s="1582"/>
      <c r="VQW1185" s="1582"/>
      <c r="VQX1185" s="1582"/>
      <c r="VQY1185" s="1582"/>
      <c r="VQZ1185" s="1582"/>
      <c r="VRA1185" s="1582"/>
      <c r="VRB1185" s="1582"/>
      <c r="VRC1185" s="1582"/>
      <c r="VRD1185" s="1582"/>
      <c r="VRE1185" s="1582"/>
      <c r="VRF1185" s="1582"/>
      <c r="VRG1185" s="1582"/>
      <c r="VRH1185" s="1582"/>
      <c r="VRI1185" s="1582"/>
      <c r="VRJ1185" s="1582"/>
      <c r="VRK1185" s="1582"/>
      <c r="VRL1185" s="1582"/>
      <c r="VRM1185" s="1582"/>
      <c r="VRN1185" s="1582"/>
      <c r="VRO1185" s="1582"/>
      <c r="VRP1185" s="1582"/>
      <c r="VRQ1185" s="1582"/>
      <c r="VRR1185" s="1582"/>
      <c r="VRS1185" s="1582"/>
      <c r="VRT1185" s="1582"/>
      <c r="VRU1185" s="1582"/>
      <c r="VRV1185" s="1582"/>
      <c r="VRW1185" s="1582"/>
      <c r="VRX1185" s="1582"/>
      <c r="VRY1185" s="1582"/>
      <c r="VRZ1185" s="1582"/>
      <c r="VSA1185" s="1582"/>
      <c r="VSB1185" s="1582"/>
      <c r="VSC1185" s="1582"/>
      <c r="VSD1185" s="1582"/>
      <c r="VSE1185" s="1582"/>
      <c r="VSF1185" s="1582"/>
      <c r="VSG1185" s="1582"/>
      <c r="VSH1185" s="1582"/>
      <c r="VSI1185" s="1582"/>
      <c r="VSJ1185" s="1582"/>
      <c r="VSK1185" s="1582"/>
      <c r="VSL1185" s="1582"/>
      <c r="VSM1185" s="1582"/>
      <c r="VSN1185" s="1582"/>
      <c r="VSO1185" s="1582"/>
      <c r="VSP1185" s="1582"/>
      <c r="VSQ1185" s="1582"/>
      <c r="VSR1185" s="1582"/>
      <c r="VSS1185" s="1582"/>
      <c r="VST1185" s="1582"/>
      <c r="VSU1185" s="1582"/>
      <c r="VSV1185" s="1582"/>
      <c r="VSW1185" s="1582"/>
      <c r="VSX1185" s="1582"/>
      <c r="VSY1185" s="1582"/>
      <c r="VSZ1185" s="1582"/>
      <c r="VTA1185" s="1582"/>
      <c r="VTB1185" s="1582"/>
      <c r="VTC1185" s="1582"/>
      <c r="VTD1185" s="1582"/>
      <c r="VTE1185" s="1582"/>
      <c r="VTF1185" s="1582"/>
      <c r="VTG1185" s="1582"/>
      <c r="VTH1185" s="1582"/>
      <c r="VTI1185" s="1582"/>
      <c r="VTJ1185" s="1582"/>
      <c r="VTK1185" s="1582"/>
      <c r="VTL1185" s="1582"/>
      <c r="VTM1185" s="1582"/>
      <c r="VTN1185" s="1582"/>
      <c r="VTO1185" s="1582"/>
      <c r="VTP1185" s="1582"/>
      <c r="VTQ1185" s="1582"/>
      <c r="VTR1185" s="1582"/>
      <c r="VTS1185" s="1582"/>
      <c r="VTT1185" s="1582"/>
      <c r="VTU1185" s="1582"/>
      <c r="VTV1185" s="1582"/>
      <c r="VTW1185" s="1582"/>
      <c r="VTX1185" s="1582"/>
      <c r="VTY1185" s="1582"/>
      <c r="VTZ1185" s="1582"/>
      <c r="VUA1185" s="1582"/>
      <c r="VUB1185" s="1582"/>
      <c r="VUC1185" s="1582"/>
      <c r="VUD1185" s="1582"/>
      <c r="VUE1185" s="1582"/>
      <c r="VUF1185" s="1582"/>
      <c r="VUG1185" s="1582"/>
      <c r="VUH1185" s="1582"/>
      <c r="VUI1185" s="1582"/>
      <c r="VUJ1185" s="1582"/>
      <c r="VUK1185" s="1582"/>
      <c r="VUL1185" s="1582"/>
      <c r="VUM1185" s="1582"/>
      <c r="VUN1185" s="1582"/>
      <c r="VUO1185" s="1582"/>
      <c r="VUP1185" s="1582"/>
      <c r="VUQ1185" s="1582"/>
      <c r="VUR1185" s="1582"/>
      <c r="VUS1185" s="1582"/>
      <c r="VUT1185" s="1582"/>
      <c r="VUU1185" s="1582"/>
      <c r="VUV1185" s="1582"/>
      <c r="VUW1185" s="1582"/>
      <c r="VUX1185" s="1582"/>
      <c r="VUY1185" s="1582"/>
      <c r="VUZ1185" s="1582"/>
      <c r="VVA1185" s="1582"/>
      <c r="VVB1185" s="1582"/>
      <c r="VVC1185" s="1582"/>
      <c r="VVD1185" s="1582"/>
      <c r="VVE1185" s="1582"/>
      <c r="VVF1185" s="1582"/>
      <c r="VVG1185" s="1582"/>
      <c r="VVH1185" s="1582"/>
      <c r="VVI1185" s="1582"/>
      <c r="VVJ1185" s="1582"/>
      <c r="VVK1185" s="1582"/>
      <c r="VVL1185" s="1582"/>
      <c r="VVM1185" s="1582"/>
      <c r="VVN1185" s="1582"/>
      <c r="VVO1185" s="1582"/>
      <c r="VVP1185" s="1582"/>
      <c r="VVQ1185" s="1582"/>
      <c r="VVR1185" s="1582"/>
      <c r="VVS1185" s="1582"/>
      <c r="VVT1185" s="1582"/>
      <c r="VVU1185" s="1582"/>
      <c r="VVV1185" s="1582"/>
      <c r="VVW1185" s="1582"/>
      <c r="VVX1185" s="1582"/>
      <c r="VVY1185" s="1582"/>
      <c r="VVZ1185" s="1582"/>
      <c r="VWA1185" s="1582"/>
      <c r="VWB1185" s="1582"/>
      <c r="VWC1185" s="1582"/>
      <c r="VWD1185" s="1582"/>
      <c r="VWE1185" s="1582"/>
      <c r="VWF1185" s="1582"/>
      <c r="VWG1185" s="1582"/>
      <c r="VWH1185" s="1582"/>
      <c r="VWI1185" s="1582"/>
      <c r="VWJ1185" s="1582"/>
      <c r="VWK1185" s="1582"/>
      <c r="VWL1185" s="1582"/>
      <c r="VWM1185" s="1582"/>
      <c r="VWN1185" s="1582"/>
      <c r="VWO1185" s="1582"/>
      <c r="VWP1185" s="1582"/>
      <c r="VWQ1185" s="1582"/>
      <c r="VWR1185" s="1582"/>
      <c r="VWS1185" s="1582"/>
      <c r="VWT1185" s="1582"/>
      <c r="VWU1185" s="1582"/>
      <c r="VWV1185" s="1582"/>
      <c r="VWW1185" s="1582"/>
      <c r="VWX1185" s="1582"/>
      <c r="VWY1185" s="1582"/>
      <c r="VWZ1185" s="1582"/>
      <c r="VXA1185" s="1582"/>
      <c r="VXB1185" s="1582"/>
      <c r="VXC1185" s="1582"/>
      <c r="VXD1185" s="1582"/>
      <c r="VXE1185" s="1582"/>
      <c r="VXF1185" s="1582"/>
      <c r="VXG1185" s="1582"/>
      <c r="VXH1185" s="1582"/>
      <c r="VXI1185" s="1582"/>
      <c r="VXJ1185" s="1582"/>
      <c r="VXK1185" s="1582"/>
      <c r="VXL1185" s="1582"/>
      <c r="VXM1185" s="1582"/>
      <c r="VXN1185" s="1582"/>
      <c r="VXO1185" s="1582"/>
      <c r="VXP1185" s="1582"/>
      <c r="VXQ1185" s="1582"/>
      <c r="VXR1185" s="1582"/>
      <c r="VXS1185" s="1582"/>
      <c r="VXT1185" s="1582"/>
      <c r="VXU1185" s="1582"/>
      <c r="VXV1185" s="1582"/>
      <c r="VXW1185" s="1582"/>
      <c r="VXX1185" s="1582"/>
      <c r="VXY1185" s="1582"/>
      <c r="VXZ1185" s="1582"/>
      <c r="VYA1185" s="1582"/>
      <c r="VYB1185" s="1582"/>
      <c r="VYC1185" s="1582"/>
      <c r="VYD1185" s="1582"/>
      <c r="VYE1185" s="1582"/>
      <c r="VYF1185" s="1582"/>
      <c r="VYG1185" s="1582"/>
      <c r="VYH1185" s="1582"/>
      <c r="VYI1185" s="1582"/>
      <c r="VYJ1185" s="1582"/>
      <c r="VYK1185" s="1582"/>
      <c r="VYL1185" s="1582"/>
      <c r="VYM1185" s="1582"/>
      <c r="VYN1185" s="1582"/>
      <c r="VYO1185" s="1582"/>
      <c r="VYP1185" s="1582"/>
      <c r="VYQ1185" s="1582"/>
      <c r="VYR1185" s="1582"/>
      <c r="VYS1185" s="1582"/>
      <c r="VYT1185" s="1582"/>
      <c r="VYU1185" s="1582"/>
      <c r="VYV1185" s="1582"/>
      <c r="VYW1185" s="1582"/>
      <c r="VYX1185" s="1582"/>
      <c r="VYY1185" s="1582"/>
      <c r="VYZ1185" s="1582"/>
      <c r="VZA1185" s="1582"/>
      <c r="VZB1185" s="1582"/>
      <c r="VZC1185" s="1582"/>
      <c r="VZD1185" s="1582"/>
      <c r="VZE1185" s="1582"/>
      <c r="VZF1185" s="1582"/>
      <c r="VZG1185" s="1582"/>
      <c r="VZH1185" s="1582"/>
      <c r="VZI1185" s="1582"/>
      <c r="VZJ1185" s="1582"/>
      <c r="VZK1185" s="1582"/>
      <c r="VZL1185" s="1582"/>
      <c r="VZM1185" s="1582"/>
      <c r="VZN1185" s="1582"/>
      <c r="VZO1185" s="1582"/>
      <c r="VZP1185" s="1582"/>
      <c r="VZQ1185" s="1582"/>
      <c r="VZR1185" s="1582"/>
      <c r="VZS1185" s="1582"/>
      <c r="VZT1185" s="1582"/>
      <c r="VZU1185" s="1582"/>
      <c r="VZV1185" s="1582"/>
      <c r="VZW1185" s="1582"/>
      <c r="VZX1185" s="1582"/>
      <c r="VZY1185" s="1582"/>
      <c r="VZZ1185" s="1582"/>
      <c r="WAA1185" s="1582"/>
      <c r="WAB1185" s="1582"/>
      <c r="WAC1185" s="1582"/>
      <c r="WAD1185" s="1582"/>
      <c r="WAE1185" s="1582"/>
      <c r="WAF1185" s="1582"/>
      <c r="WAG1185" s="1582"/>
      <c r="WAH1185" s="1582"/>
      <c r="WAI1185" s="1582"/>
      <c r="WAJ1185" s="1582"/>
      <c r="WAK1185" s="1582"/>
      <c r="WAL1185" s="1582"/>
      <c r="WAM1185" s="1582"/>
      <c r="WAN1185" s="1582"/>
      <c r="WAO1185" s="1582"/>
      <c r="WAP1185" s="1582"/>
      <c r="WAQ1185" s="1582"/>
      <c r="WAR1185" s="1582"/>
      <c r="WAS1185" s="1582"/>
      <c r="WAT1185" s="1582"/>
      <c r="WAU1185" s="1582"/>
      <c r="WAV1185" s="1582"/>
      <c r="WAW1185" s="1582"/>
      <c r="WAX1185" s="1582"/>
      <c r="WAY1185" s="1582"/>
      <c r="WAZ1185" s="1582"/>
      <c r="WBA1185" s="1582"/>
      <c r="WBB1185" s="1582"/>
      <c r="WBC1185" s="1582"/>
      <c r="WBD1185" s="1582"/>
      <c r="WBE1185" s="1582"/>
      <c r="WBF1185" s="1582"/>
      <c r="WBG1185" s="1582"/>
      <c r="WBH1185" s="1582"/>
      <c r="WBI1185" s="1582"/>
      <c r="WBJ1185" s="1582"/>
      <c r="WBK1185" s="1582"/>
      <c r="WBL1185" s="1582"/>
      <c r="WBM1185" s="1582"/>
      <c r="WBN1185" s="1582"/>
      <c r="WBO1185" s="1582"/>
      <c r="WBP1185" s="1582"/>
      <c r="WBQ1185" s="1582"/>
      <c r="WBR1185" s="1582"/>
      <c r="WBS1185" s="1582"/>
      <c r="WBT1185" s="1582"/>
      <c r="WBU1185" s="1582"/>
      <c r="WBV1185" s="1582"/>
      <c r="WBW1185" s="1582"/>
      <c r="WBX1185" s="1582"/>
      <c r="WBY1185" s="1582"/>
      <c r="WBZ1185" s="1582"/>
      <c r="WCA1185" s="1582"/>
      <c r="WCB1185" s="1582"/>
      <c r="WCC1185" s="1582"/>
      <c r="WCD1185" s="1582"/>
      <c r="WCE1185" s="1582"/>
      <c r="WCF1185" s="1582"/>
      <c r="WCG1185" s="1582"/>
      <c r="WCH1185" s="1582"/>
      <c r="WCI1185" s="1582"/>
      <c r="WCJ1185" s="1582"/>
      <c r="WCK1185" s="1582"/>
      <c r="WCL1185" s="1582"/>
      <c r="WCM1185" s="1582"/>
      <c r="WCN1185" s="1582"/>
      <c r="WCO1185" s="1582"/>
      <c r="WCP1185" s="1582"/>
      <c r="WCQ1185" s="1582"/>
      <c r="WCR1185" s="1582"/>
      <c r="WCS1185" s="1582"/>
      <c r="WCT1185" s="1582"/>
      <c r="WCU1185" s="1582"/>
      <c r="WCV1185" s="1582"/>
      <c r="WCW1185" s="1582"/>
      <c r="WCX1185" s="1582"/>
      <c r="WCY1185" s="1582"/>
      <c r="WCZ1185" s="1582"/>
      <c r="WDA1185" s="1582"/>
      <c r="WDB1185" s="1582"/>
      <c r="WDC1185" s="1582"/>
      <c r="WDD1185" s="1582"/>
      <c r="WDE1185" s="1582"/>
      <c r="WDF1185" s="1582"/>
      <c r="WDG1185" s="1582"/>
      <c r="WDH1185" s="1582"/>
      <c r="WDI1185" s="1582"/>
      <c r="WDJ1185" s="1582"/>
      <c r="WDK1185" s="1582"/>
      <c r="WDL1185" s="1582"/>
      <c r="WDM1185" s="1582"/>
      <c r="WDN1185" s="1582"/>
      <c r="WDO1185" s="1582"/>
      <c r="WDP1185" s="1582"/>
      <c r="WDQ1185" s="1582"/>
      <c r="WDR1185" s="1582"/>
      <c r="WDS1185" s="1582"/>
      <c r="WDT1185" s="1582"/>
      <c r="WDU1185" s="1582"/>
      <c r="WDV1185" s="1582"/>
      <c r="WDW1185" s="1582"/>
      <c r="WDX1185" s="1582"/>
      <c r="WDY1185" s="1582"/>
      <c r="WDZ1185" s="1582"/>
      <c r="WEA1185" s="1582"/>
      <c r="WEB1185" s="1582"/>
      <c r="WEC1185" s="1582"/>
      <c r="WED1185" s="1582"/>
      <c r="WEE1185" s="1582"/>
      <c r="WEF1185" s="1582"/>
      <c r="WEG1185" s="1582"/>
      <c r="WEH1185" s="1582"/>
      <c r="WEI1185" s="1582"/>
      <c r="WEJ1185" s="1582"/>
      <c r="WEK1185" s="1582"/>
      <c r="WEL1185" s="1582"/>
      <c r="WEM1185" s="1582"/>
      <c r="WEN1185" s="1582"/>
      <c r="WEO1185" s="1582"/>
      <c r="WEP1185" s="1582"/>
      <c r="WEQ1185" s="1582"/>
      <c r="WER1185" s="1582"/>
      <c r="WES1185" s="1582"/>
      <c r="WET1185" s="1582"/>
      <c r="WEU1185" s="1582"/>
      <c r="WEV1185" s="1582"/>
      <c r="WEW1185" s="1582"/>
      <c r="WEX1185" s="1582"/>
      <c r="WEY1185" s="1582"/>
      <c r="WEZ1185" s="1582"/>
      <c r="WFA1185" s="1582"/>
      <c r="WFB1185" s="1582"/>
      <c r="WFC1185" s="1582"/>
      <c r="WFD1185" s="1582"/>
      <c r="WFE1185" s="1582"/>
      <c r="WFF1185" s="1582"/>
      <c r="WFG1185" s="1582"/>
      <c r="WFH1185" s="1582"/>
      <c r="WFI1185" s="1582"/>
      <c r="WFJ1185" s="1582"/>
      <c r="WFK1185" s="1582"/>
      <c r="WFL1185" s="1582"/>
      <c r="WFM1185" s="1582"/>
      <c r="WFN1185" s="1582"/>
      <c r="WFO1185" s="1582"/>
      <c r="WFP1185" s="1582"/>
      <c r="WFQ1185" s="1582"/>
      <c r="WFR1185" s="1582"/>
      <c r="WFS1185" s="1582"/>
      <c r="WFT1185" s="1582"/>
      <c r="WFU1185" s="1582"/>
      <c r="WFV1185" s="1582"/>
      <c r="WFW1185" s="1582"/>
      <c r="WFX1185" s="1582"/>
      <c r="WFY1185" s="1582"/>
      <c r="WFZ1185" s="1582"/>
      <c r="WGA1185" s="1582"/>
      <c r="WGB1185" s="1582"/>
      <c r="WGC1185" s="1582"/>
      <c r="WGD1185" s="1582"/>
      <c r="WGE1185" s="1582"/>
      <c r="WGF1185" s="1582"/>
      <c r="WGG1185" s="1582"/>
      <c r="WGH1185" s="1582"/>
      <c r="WGI1185" s="1582"/>
      <c r="WGJ1185" s="1582"/>
      <c r="WGK1185" s="1582"/>
      <c r="WGL1185" s="1582"/>
      <c r="WGM1185" s="1582"/>
      <c r="WGN1185" s="1582"/>
      <c r="WGO1185" s="1582"/>
      <c r="WGP1185" s="1582"/>
      <c r="WGQ1185" s="1582"/>
      <c r="WGR1185" s="1582"/>
      <c r="WGS1185" s="1582"/>
      <c r="WGT1185" s="1582"/>
      <c r="WGU1185" s="1582"/>
      <c r="WGV1185" s="1582"/>
      <c r="WGW1185" s="1582"/>
      <c r="WGX1185" s="1582"/>
      <c r="WGY1185" s="1582"/>
      <c r="WGZ1185" s="1582"/>
      <c r="WHA1185" s="1582"/>
      <c r="WHB1185" s="1582"/>
      <c r="WHC1185" s="1582"/>
      <c r="WHD1185" s="1582"/>
      <c r="WHE1185" s="1582"/>
      <c r="WHF1185" s="1582"/>
      <c r="WHG1185" s="1582"/>
      <c r="WHH1185" s="1582"/>
      <c r="WHI1185" s="1582"/>
      <c r="WHJ1185" s="1582"/>
      <c r="WHK1185" s="1582"/>
      <c r="WHL1185" s="1582"/>
      <c r="WHM1185" s="1582"/>
      <c r="WHN1185" s="1582"/>
      <c r="WHO1185" s="1582"/>
      <c r="WHP1185" s="1582"/>
      <c r="WHQ1185" s="1582"/>
      <c r="WHR1185" s="1582"/>
      <c r="WHS1185" s="1582"/>
      <c r="WHT1185" s="1582"/>
      <c r="WHU1185" s="1582"/>
      <c r="WHV1185" s="1582"/>
      <c r="WHW1185" s="1582"/>
      <c r="WHX1185" s="1582"/>
      <c r="WHY1185" s="1582"/>
      <c r="WHZ1185" s="1582"/>
      <c r="WIA1185" s="1582"/>
      <c r="WIB1185" s="1582"/>
      <c r="WIC1185" s="1582"/>
      <c r="WID1185" s="1582"/>
      <c r="WIE1185" s="1582"/>
      <c r="WIF1185" s="1582"/>
      <c r="WIG1185" s="1582"/>
      <c r="WIH1185" s="1582"/>
      <c r="WII1185" s="1582"/>
      <c r="WIJ1185" s="1582"/>
      <c r="WIK1185" s="1582"/>
      <c r="WIL1185" s="1582"/>
      <c r="WIM1185" s="1582"/>
      <c r="WIN1185" s="1582"/>
      <c r="WIO1185" s="1582"/>
      <c r="WIP1185" s="1582"/>
      <c r="WIQ1185" s="1582"/>
      <c r="WIR1185" s="1582"/>
      <c r="WIS1185" s="1582"/>
      <c r="WIT1185" s="1582"/>
      <c r="WIU1185" s="1582"/>
      <c r="WIV1185" s="1582"/>
      <c r="WIW1185" s="1582"/>
      <c r="WIX1185" s="1582"/>
      <c r="WIY1185" s="1582"/>
      <c r="WIZ1185" s="1582"/>
      <c r="WJA1185" s="1582"/>
      <c r="WJB1185" s="1582"/>
      <c r="WJC1185" s="1582"/>
      <c r="WJD1185" s="1582"/>
      <c r="WJE1185" s="1582"/>
      <c r="WJF1185" s="1582"/>
      <c r="WJG1185" s="1582"/>
      <c r="WJH1185" s="1582"/>
      <c r="WJI1185" s="1582"/>
      <c r="WJJ1185" s="1582"/>
      <c r="WJK1185" s="1582"/>
      <c r="WJL1185" s="1582"/>
      <c r="WJM1185" s="1582"/>
      <c r="WJN1185" s="1582"/>
      <c r="WJO1185" s="1582"/>
      <c r="WJP1185" s="1582"/>
      <c r="WJQ1185" s="1582"/>
      <c r="WJR1185" s="1582"/>
      <c r="WJS1185" s="1582"/>
      <c r="WJT1185" s="1582"/>
      <c r="WJU1185" s="1582"/>
      <c r="WJV1185" s="1582"/>
      <c r="WJW1185" s="1582"/>
      <c r="WJX1185" s="1582"/>
      <c r="WJY1185" s="1582"/>
      <c r="WJZ1185" s="1582"/>
      <c r="WKA1185" s="1582"/>
      <c r="WKB1185" s="1582"/>
      <c r="WKC1185" s="1582"/>
      <c r="WKD1185" s="1582"/>
      <c r="WKE1185" s="1582"/>
      <c r="WKF1185" s="1582"/>
      <c r="WKG1185" s="1582"/>
      <c r="WKH1185" s="1582"/>
      <c r="WKI1185" s="1582"/>
      <c r="WKJ1185" s="1582"/>
      <c r="WKK1185" s="1582"/>
      <c r="WKL1185" s="1582"/>
      <c r="WKM1185" s="1582"/>
      <c r="WKN1185" s="1582"/>
      <c r="WKO1185" s="1582"/>
      <c r="WKP1185" s="1582"/>
      <c r="WKQ1185" s="1582"/>
      <c r="WKR1185" s="1582"/>
      <c r="WKS1185" s="1582"/>
      <c r="WKT1185" s="1582"/>
      <c r="WKU1185" s="1582"/>
      <c r="WKV1185" s="1582"/>
      <c r="WKW1185" s="1582"/>
      <c r="WKX1185" s="1582"/>
      <c r="WKY1185" s="1582"/>
      <c r="WKZ1185" s="1582"/>
      <c r="WLA1185" s="1582"/>
      <c r="WLB1185" s="1582"/>
      <c r="WLC1185" s="1582"/>
      <c r="WLD1185" s="1582"/>
      <c r="WLE1185" s="1582"/>
      <c r="WLF1185" s="1582"/>
      <c r="WLG1185" s="1582"/>
      <c r="WLH1185" s="1582"/>
      <c r="WLI1185" s="1582"/>
      <c r="WLJ1185" s="1582"/>
      <c r="WLK1185" s="1582"/>
      <c r="WLL1185" s="1582"/>
      <c r="WLM1185" s="1582"/>
      <c r="WLN1185" s="1582"/>
      <c r="WLO1185" s="1582"/>
      <c r="WLP1185" s="1582"/>
      <c r="WLQ1185" s="1582"/>
      <c r="WLR1185" s="1582"/>
      <c r="WLS1185" s="1582"/>
      <c r="WLT1185" s="1582"/>
      <c r="WLU1185" s="1582"/>
      <c r="WLV1185" s="1582"/>
      <c r="WLW1185" s="1582"/>
      <c r="WLX1185" s="1582"/>
      <c r="WLY1185" s="1582"/>
      <c r="WLZ1185" s="1582"/>
      <c r="WMA1185" s="1582"/>
      <c r="WMB1185" s="1582"/>
      <c r="WMC1185" s="1582"/>
      <c r="WMD1185" s="1582"/>
      <c r="WME1185" s="1582"/>
      <c r="WMF1185" s="1582"/>
      <c r="WMG1185" s="1582"/>
      <c r="WMH1185" s="1582"/>
      <c r="WMI1185" s="1582"/>
      <c r="WMJ1185" s="1582"/>
      <c r="WMK1185" s="1582"/>
      <c r="WML1185" s="1582"/>
      <c r="WMM1185" s="1582"/>
      <c r="WMN1185" s="1582"/>
      <c r="WMO1185" s="1582"/>
      <c r="WMP1185" s="1582"/>
      <c r="WMQ1185" s="1582"/>
      <c r="WMR1185" s="1582"/>
      <c r="WMS1185" s="1582"/>
      <c r="WMT1185" s="1582"/>
      <c r="WMU1185" s="1582"/>
      <c r="WMV1185" s="1582"/>
      <c r="WMW1185" s="1582"/>
      <c r="WMX1185" s="1582"/>
      <c r="WMY1185" s="1582"/>
      <c r="WMZ1185" s="1582"/>
      <c r="WNA1185" s="1582"/>
      <c r="WNB1185" s="1582"/>
      <c r="WNC1185" s="1582"/>
      <c r="WND1185" s="1582"/>
      <c r="WNE1185" s="1582"/>
      <c r="WNF1185" s="1582"/>
      <c r="WNG1185" s="1582"/>
      <c r="WNH1185" s="1582"/>
      <c r="WNI1185" s="1582"/>
      <c r="WNJ1185" s="1582"/>
      <c r="WNK1185" s="1582"/>
      <c r="WNL1185" s="1582"/>
      <c r="WNM1185" s="1582"/>
      <c r="WNN1185" s="1582"/>
      <c r="WNO1185" s="1582"/>
      <c r="WNP1185" s="1582"/>
      <c r="WNQ1185" s="1582"/>
      <c r="WNR1185" s="1582"/>
      <c r="WNS1185" s="1582"/>
      <c r="WNT1185" s="1582"/>
      <c r="WNU1185" s="1582"/>
      <c r="WNV1185" s="1582"/>
      <c r="WNW1185" s="1582"/>
      <c r="WNX1185" s="1582"/>
      <c r="WNY1185" s="1582"/>
      <c r="WNZ1185" s="1582"/>
      <c r="WOA1185" s="1582"/>
      <c r="WOB1185" s="1582"/>
      <c r="WOC1185" s="1582"/>
      <c r="WOD1185" s="1582"/>
      <c r="WOE1185" s="1582"/>
      <c r="WOF1185" s="1582"/>
      <c r="WOG1185" s="1582"/>
      <c r="WOH1185" s="1582"/>
      <c r="WOI1185" s="1582"/>
      <c r="WOJ1185" s="1582"/>
      <c r="WOK1185" s="1582"/>
      <c r="WOL1185" s="1582"/>
      <c r="WOM1185" s="1582"/>
      <c r="WON1185" s="1582"/>
      <c r="WOO1185" s="1582"/>
      <c r="WOP1185" s="1582"/>
      <c r="WOQ1185" s="1582"/>
      <c r="WOR1185" s="1582"/>
      <c r="WOS1185" s="1582"/>
      <c r="WOT1185" s="1582"/>
      <c r="WOU1185" s="1582"/>
      <c r="WOV1185" s="1582"/>
      <c r="WOW1185" s="1582"/>
      <c r="WOX1185" s="1582"/>
      <c r="WOY1185" s="1582"/>
      <c r="WOZ1185" s="1582"/>
      <c r="WPA1185" s="1582"/>
      <c r="WPB1185" s="1582"/>
      <c r="WPC1185" s="1582"/>
      <c r="WPD1185" s="1582"/>
      <c r="WPE1185" s="1582"/>
      <c r="WPF1185" s="1582"/>
      <c r="WPG1185" s="1582"/>
      <c r="WPH1185" s="1582"/>
      <c r="WPI1185" s="1582"/>
      <c r="WPJ1185" s="1582"/>
      <c r="WPK1185" s="1582"/>
      <c r="WPL1185" s="1582"/>
      <c r="WPM1185" s="1582"/>
      <c r="WPN1185" s="1582"/>
      <c r="WPO1185" s="1582"/>
      <c r="WPP1185" s="1582"/>
      <c r="WPQ1185" s="1582"/>
      <c r="WPR1185" s="1582"/>
      <c r="WPS1185" s="1582"/>
      <c r="WPT1185" s="1582"/>
      <c r="WPU1185" s="1582"/>
      <c r="WPV1185" s="1582"/>
      <c r="WPW1185" s="1582"/>
      <c r="WPX1185" s="1582"/>
      <c r="WPY1185" s="1582"/>
      <c r="WPZ1185" s="1582"/>
      <c r="WQA1185" s="1582"/>
      <c r="WQB1185" s="1582"/>
      <c r="WQC1185" s="1582"/>
      <c r="WQD1185" s="1582"/>
      <c r="WQE1185" s="1582"/>
      <c r="WQF1185" s="1582"/>
      <c r="WQG1185" s="1582"/>
      <c r="WQH1185" s="1582"/>
      <c r="WQI1185" s="1582"/>
      <c r="WQJ1185" s="1582"/>
      <c r="WQK1185" s="1582"/>
      <c r="WQL1185" s="1582"/>
      <c r="WQM1185" s="1582"/>
      <c r="WQN1185" s="1582"/>
      <c r="WQO1185" s="1582"/>
      <c r="WQP1185" s="1582"/>
      <c r="WQQ1185" s="1582"/>
      <c r="WQR1185" s="1582"/>
      <c r="WQS1185" s="1582"/>
      <c r="WQT1185" s="1582"/>
      <c r="WQU1185" s="1582"/>
      <c r="WQV1185" s="1582"/>
      <c r="WQW1185" s="1582"/>
      <c r="WQX1185" s="1582"/>
      <c r="WQY1185" s="1582"/>
      <c r="WQZ1185" s="1582"/>
      <c r="WRA1185" s="1582"/>
      <c r="WRB1185" s="1582"/>
      <c r="WRC1185" s="1582"/>
      <c r="WRD1185" s="1582"/>
      <c r="WRE1185" s="1582"/>
      <c r="WRF1185" s="1582"/>
      <c r="WRG1185" s="1582"/>
      <c r="WRH1185" s="1582"/>
      <c r="WRI1185" s="1582"/>
      <c r="WRJ1185" s="1582"/>
      <c r="WRK1185" s="1582"/>
      <c r="WRL1185" s="1582"/>
      <c r="WRM1185" s="1582"/>
      <c r="WRN1185" s="1582"/>
      <c r="WRO1185" s="1582"/>
      <c r="WRP1185" s="1582"/>
      <c r="WRQ1185" s="1582"/>
      <c r="WRR1185" s="1582"/>
      <c r="WRS1185" s="1582"/>
      <c r="WRT1185" s="1582"/>
      <c r="WRU1185" s="1582"/>
      <c r="WRV1185" s="1582"/>
      <c r="WRW1185" s="1582"/>
      <c r="WRX1185" s="1582"/>
      <c r="WRY1185" s="1582"/>
      <c r="WRZ1185" s="1582"/>
      <c r="WSA1185" s="1582"/>
      <c r="WSB1185" s="1582"/>
      <c r="WSC1185" s="1582"/>
      <c r="WSD1185" s="1582"/>
      <c r="WSE1185" s="1582"/>
      <c r="WSF1185" s="1582"/>
      <c r="WSG1185" s="1582"/>
      <c r="WSH1185" s="1582"/>
      <c r="WSI1185" s="1582"/>
      <c r="WSJ1185" s="1582"/>
      <c r="WSK1185" s="1582"/>
      <c r="WSL1185" s="1582"/>
      <c r="WSM1185" s="1582"/>
      <c r="WSN1185" s="1582"/>
      <c r="WSO1185" s="1582"/>
      <c r="WSP1185" s="1582"/>
      <c r="WSQ1185" s="1582"/>
      <c r="WSR1185" s="1582"/>
      <c r="WSS1185" s="1582"/>
      <c r="WST1185" s="1582"/>
      <c r="WSU1185" s="1582"/>
      <c r="WSV1185" s="1582"/>
      <c r="WSW1185" s="1582"/>
      <c r="WSX1185" s="1582"/>
      <c r="WSY1185" s="1582"/>
      <c r="WSZ1185" s="1582"/>
      <c r="WTA1185" s="1582"/>
      <c r="WTB1185" s="1582"/>
      <c r="WTC1185" s="1582"/>
      <c r="WTD1185" s="1582"/>
      <c r="WTE1185" s="1582"/>
      <c r="WTF1185" s="1582"/>
      <c r="WTG1185" s="1582"/>
      <c r="WTH1185" s="1582"/>
      <c r="WTI1185" s="1582"/>
      <c r="WTJ1185" s="1582"/>
      <c r="WTK1185" s="1582"/>
      <c r="WTL1185" s="1582"/>
      <c r="WTM1185" s="1582"/>
      <c r="WTN1185" s="1582"/>
      <c r="WTO1185" s="1582"/>
      <c r="WTP1185" s="1582"/>
      <c r="WTQ1185" s="1582"/>
      <c r="WTR1185" s="1582"/>
      <c r="WTS1185" s="1582"/>
      <c r="WTT1185" s="1582"/>
      <c r="WTU1185" s="1582"/>
      <c r="WTV1185" s="1582"/>
      <c r="WTW1185" s="1582"/>
      <c r="WTX1185" s="1582"/>
      <c r="WTY1185" s="1582"/>
      <c r="WTZ1185" s="1582"/>
      <c r="WUA1185" s="1582"/>
      <c r="WUB1185" s="1582"/>
      <c r="WUC1185" s="1582"/>
      <c r="WUD1185" s="1582"/>
      <c r="WUE1185" s="1582"/>
      <c r="WUF1185" s="1582"/>
      <c r="WUG1185" s="1582"/>
      <c r="WUH1185" s="1582"/>
      <c r="WUI1185" s="1582"/>
      <c r="WUJ1185" s="1582"/>
      <c r="WUK1185" s="1582"/>
      <c r="WUL1185" s="1582"/>
      <c r="WUM1185" s="1582"/>
      <c r="WUN1185" s="1582"/>
      <c r="WUO1185" s="1582"/>
      <c r="WUP1185" s="1582"/>
      <c r="WUQ1185" s="1582"/>
      <c r="WUR1185" s="1582"/>
      <c r="WUS1185" s="1582"/>
      <c r="WUT1185" s="1582"/>
      <c r="WUU1185" s="1582"/>
      <c r="WUV1185" s="1582"/>
      <c r="WUW1185" s="1582"/>
      <c r="WUX1185" s="1582"/>
      <c r="WUY1185" s="1582"/>
      <c r="WUZ1185" s="1582"/>
      <c r="WVA1185" s="1582"/>
      <c r="WVB1185" s="1582"/>
      <c r="WVC1185" s="1582"/>
      <c r="WVD1185" s="1582"/>
      <c r="WVE1185" s="1582"/>
      <c r="WVF1185" s="1582"/>
      <c r="WVG1185" s="1582"/>
      <c r="WVH1185" s="1582"/>
      <c r="WVI1185" s="1582"/>
      <c r="WVJ1185" s="1582"/>
      <c r="WVK1185" s="1582"/>
      <c r="WVL1185" s="1582"/>
      <c r="WVM1185" s="1582"/>
      <c r="WVN1185" s="1582"/>
      <c r="WVO1185" s="1582"/>
      <c r="WVP1185" s="1582"/>
      <c r="WVQ1185" s="1582"/>
    </row>
    <row r="1186" spans="1:16137">
      <c r="A1186" s="1580" t="s">
        <v>10915</v>
      </c>
      <c r="B1186" s="1552" t="s">
        <v>10915</v>
      </c>
      <c r="C1186" s="1552" t="s">
        <v>10915</v>
      </c>
      <c r="D1186" s="1551" t="s">
        <v>10915</v>
      </c>
      <c r="E1186" s="1552" t="s">
        <v>13500</v>
      </c>
      <c r="F1186" s="1552">
        <v>4</v>
      </c>
      <c r="G1186" s="1552" t="s">
        <v>10915</v>
      </c>
      <c r="H1186" s="1558" t="s">
        <v>10915</v>
      </c>
      <c r="I1186" s="1562" t="s">
        <v>10915</v>
      </c>
      <c r="J1186" s="1562" t="s">
        <v>10915</v>
      </c>
      <c r="K1186" s="1583"/>
      <c r="L1186" s="1562" t="s">
        <v>10915</v>
      </c>
      <c r="M1186" s="1582"/>
      <c r="N1186" s="1582"/>
      <c r="O1186" s="1582"/>
      <c r="P1186" s="1582"/>
      <c r="Q1186" s="1582"/>
      <c r="R1186" s="1582"/>
      <c r="S1186" s="1582"/>
      <c r="T1186" s="1582"/>
      <c r="U1186" s="1582"/>
      <c r="V1186" s="1582"/>
      <c r="W1186" s="1582"/>
      <c r="X1186" s="1582"/>
      <c r="Y1186" s="1582"/>
      <c r="Z1186" s="1582"/>
      <c r="AA1186" s="1582"/>
      <c r="AB1186" s="1582"/>
      <c r="AC1186" s="1582"/>
      <c r="AD1186" s="1582"/>
      <c r="AE1186" s="1582"/>
      <c r="AF1186" s="1582"/>
      <c r="AG1186" s="1582"/>
      <c r="AH1186" s="1582"/>
      <c r="AI1186" s="1582"/>
      <c r="AJ1186" s="1582"/>
      <c r="AK1186" s="1582"/>
      <c r="AL1186" s="1582"/>
      <c r="AM1186" s="1582"/>
      <c r="AN1186" s="1582"/>
      <c r="AO1186" s="1582"/>
      <c r="AP1186" s="1582"/>
      <c r="AQ1186" s="1582"/>
      <c r="AR1186" s="1582"/>
      <c r="AS1186" s="1582"/>
      <c r="AT1186" s="1582"/>
      <c r="AU1186" s="1582"/>
      <c r="AV1186" s="1582"/>
      <c r="AW1186" s="1582"/>
      <c r="AX1186" s="1582"/>
      <c r="AY1186" s="1582"/>
      <c r="AZ1186" s="1582"/>
      <c r="BA1186" s="1582"/>
      <c r="BB1186" s="1582"/>
      <c r="BC1186" s="1582"/>
      <c r="BD1186" s="1582"/>
      <c r="BE1186" s="1582"/>
      <c r="BF1186" s="1582"/>
      <c r="BG1186" s="1582"/>
      <c r="BH1186" s="1582"/>
      <c r="BI1186" s="1582"/>
      <c r="BJ1186" s="1582"/>
      <c r="BK1186" s="1582"/>
      <c r="BL1186" s="1582"/>
      <c r="BM1186" s="1582"/>
      <c r="BN1186" s="1582"/>
      <c r="BO1186" s="1582"/>
      <c r="BP1186" s="1582"/>
      <c r="BQ1186" s="1582"/>
      <c r="BR1186" s="1582"/>
      <c r="BS1186" s="1582"/>
      <c r="BT1186" s="1582"/>
      <c r="BU1186" s="1582"/>
      <c r="BV1186" s="1582"/>
      <c r="BW1186" s="1582"/>
      <c r="BX1186" s="1582"/>
      <c r="BY1186" s="1582"/>
      <c r="BZ1186" s="1582"/>
      <c r="CA1186" s="1582"/>
      <c r="CB1186" s="1582"/>
      <c r="CC1186" s="1582"/>
      <c r="CD1186" s="1582"/>
      <c r="CE1186" s="1582"/>
      <c r="CF1186" s="1582"/>
      <c r="CG1186" s="1582"/>
      <c r="CH1186" s="1582"/>
      <c r="CI1186" s="1582"/>
      <c r="CJ1186" s="1582"/>
      <c r="CK1186" s="1582"/>
      <c r="CL1186" s="1582"/>
      <c r="CM1186" s="1582"/>
      <c r="CN1186" s="1582"/>
      <c r="CO1186" s="1582"/>
      <c r="CP1186" s="1582"/>
      <c r="CQ1186" s="1582"/>
      <c r="CR1186" s="1582"/>
      <c r="CS1186" s="1582"/>
      <c r="CT1186" s="1582"/>
      <c r="CU1186" s="1582"/>
      <c r="CV1186" s="1582"/>
      <c r="CW1186" s="1582"/>
      <c r="CX1186" s="1582"/>
      <c r="CY1186" s="1582"/>
      <c r="CZ1186" s="1582"/>
      <c r="DA1186" s="1582"/>
      <c r="DB1186" s="1582"/>
      <c r="DC1186" s="1582"/>
      <c r="DD1186" s="1582"/>
      <c r="DE1186" s="1582"/>
      <c r="DF1186" s="1582"/>
      <c r="DG1186" s="1582"/>
      <c r="DH1186" s="1582"/>
      <c r="DI1186" s="1582"/>
      <c r="DJ1186" s="1582"/>
      <c r="DK1186" s="1582"/>
      <c r="DL1186" s="1582"/>
      <c r="DM1186" s="1582"/>
      <c r="DN1186" s="1582"/>
      <c r="DO1186" s="1582"/>
      <c r="DP1186" s="1582"/>
      <c r="DQ1186" s="1582"/>
      <c r="DR1186" s="1582"/>
      <c r="DS1186" s="1582"/>
      <c r="DT1186" s="1582"/>
      <c r="DU1186" s="1582"/>
      <c r="DV1186" s="1582"/>
      <c r="DW1186" s="1582"/>
      <c r="DX1186" s="1582"/>
      <c r="DY1186" s="1582"/>
      <c r="DZ1186" s="1582"/>
      <c r="EA1186" s="1582"/>
      <c r="EB1186" s="1582"/>
      <c r="EC1186" s="1582"/>
      <c r="ED1186" s="1582"/>
      <c r="EE1186" s="1582"/>
      <c r="EF1186" s="1582"/>
      <c r="EG1186" s="1582"/>
      <c r="EH1186" s="1582"/>
      <c r="EI1186" s="1582"/>
      <c r="EJ1186" s="1582"/>
      <c r="EK1186" s="1582"/>
      <c r="EL1186" s="1582"/>
      <c r="EM1186" s="1582"/>
      <c r="EN1186" s="1582"/>
      <c r="EO1186" s="1582"/>
      <c r="EP1186" s="1582"/>
      <c r="EQ1186" s="1582"/>
      <c r="ER1186" s="1582"/>
      <c r="ES1186" s="1582"/>
      <c r="ET1186" s="1582"/>
      <c r="EU1186" s="1582"/>
      <c r="EV1186" s="1582"/>
      <c r="EW1186" s="1582"/>
      <c r="EX1186" s="1582"/>
      <c r="EY1186" s="1582"/>
      <c r="EZ1186" s="1582"/>
      <c r="FA1186" s="1582"/>
      <c r="FB1186" s="1582"/>
      <c r="FC1186" s="1582"/>
      <c r="FD1186" s="1582"/>
      <c r="FE1186" s="1582"/>
      <c r="FF1186" s="1582"/>
      <c r="FG1186" s="1582"/>
      <c r="FH1186" s="1582"/>
      <c r="FI1186" s="1582"/>
      <c r="FJ1186" s="1582"/>
      <c r="FK1186" s="1582"/>
      <c r="FL1186" s="1582"/>
      <c r="FM1186" s="1582"/>
      <c r="FN1186" s="1582"/>
      <c r="FO1186" s="1582"/>
      <c r="FP1186" s="1582"/>
      <c r="FQ1186" s="1582"/>
      <c r="FR1186" s="1582"/>
      <c r="FS1186" s="1582"/>
      <c r="FT1186" s="1582"/>
      <c r="FU1186" s="1582"/>
      <c r="FV1186" s="1582"/>
      <c r="FW1186" s="1582"/>
      <c r="FX1186" s="1582"/>
      <c r="FY1186" s="1582"/>
      <c r="FZ1186" s="1582"/>
      <c r="GA1186" s="1582"/>
      <c r="GB1186" s="1582"/>
      <c r="GC1186" s="1582"/>
      <c r="GD1186" s="1582"/>
      <c r="GE1186" s="1582"/>
      <c r="GF1186" s="1582"/>
      <c r="GG1186" s="1582"/>
      <c r="GH1186" s="1582"/>
      <c r="GI1186" s="1582"/>
      <c r="GJ1186" s="1582"/>
      <c r="GK1186" s="1582"/>
      <c r="GL1186" s="1582"/>
      <c r="GM1186" s="1582"/>
      <c r="GN1186" s="1582"/>
      <c r="GO1186" s="1582"/>
      <c r="GP1186" s="1582"/>
      <c r="GQ1186" s="1582"/>
      <c r="GR1186" s="1582"/>
      <c r="GS1186" s="1582"/>
      <c r="GT1186" s="1582"/>
      <c r="GU1186" s="1582"/>
      <c r="GV1186" s="1582"/>
      <c r="GW1186" s="1582"/>
      <c r="GX1186" s="1582"/>
      <c r="GY1186" s="1582"/>
      <c r="GZ1186" s="1582"/>
      <c r="HA1186" s="1582"/>
      <c r="HB1186" s="1582"/>
      <c r="HC1186" s="1582"/>
      <c r="HD1186" s="1582"/>
      <c r="HE1186" s="1582"/>
      <c r="HF1186" s="1582"/>
      <c r="HG1186" s="1582"/>
      <c r="HH1186" s="1582"/>
      <c r="HI1186" s="1582"/>
      <c r="HJ1186" s="1582"/>
      <c r="HK1186" s="1582"/>
      <c r="HL1186" s="1582"/>
      <c r="HM1186" s="1582"/>
      <c r="HN1186" s="1582"/>
      <c r="HO1186" s="1582"/>
      <c r="HP1186" s="1582"/>
      <c r="HQ1186" s="1582"/>
      <c r="HR1186" s="1582"/>
      <c r="HS1186" s="1582"/>
      <c r="HT1186" s="1582"/>
      <c r="HU1186" s="1582"/>
      <c r="HV1186" s="1582"/>
      <c r="HW1186" s="1582"/>
      <c r="HX1186" s="1582"/>
      <c r="HY1186" s="1582"/>
      <c r="HZ1186" s="1582"/>
      <c r="IA1186" s="1582"/>
      <c r="IB1186" s="1582"/>
      <c r="IC1186" s="1582"/>
      <c r="ID1186" s="1582"/>
      <c r="IE1186" s="1582"/>
      <c r="IF1186" s="1582"/>
      <c r="IG1186" s="1582"/>
      <c r="IH1186" s="1582"/>
      <c r="II1186" s="1582"/>
      <c r="IJ1186" s="1582"/>
      <c r="IK1186" s="1582"/>
      <c r="IL1186" s="1582"/>
      <c r="IM1186" s="1582"/>
      <c r="IN1186" s="1582"/>
      <c r="IO1186" s="1582"/>
      <c r="IP1186" s="1582"/>
      <c r="IQ1186" s="1582"/>
      <c r="IR1186" s="1582"/>
      <c r="IS1186" s="1582"/>
      <c r="IT1186" s="1582"/>
      <c r="IU1186" s="1582"/>
      <c r="IV1186" s="1582"/>
      <c r="IW1186" s="1582"/>
      <c r="IX1186" s="1582"/>
      <c r="IY1186" s="1582"/>
      <c r="IZ1186" s="1582"/>
      <c r="JA1186" s="1582"/>
      <c r="JB1186" s="1582"/>
      <c r="JC1186" s="1582"/>
      <c r="JD1186" s="1582"/>
      <c r="JE1186" s="1582"/>
      <c r="JF1186" s="1582"/>
      <c r="JG1186" s="1582"/>
      <c r="JH1186" s="1582"/>
      <c r="JI1186" s="1582"/>
      <c r="JJ1186" s="1582"/>
      <c r="JK1186" s="1582"/>
      <c r="JL1186" s="1582"/>
      <c r="JM1186" s="1582"/>
      <c r="JN1186" s="1582"/>
      <c r="JO1186" s="1582"/>
      <c r="JP1186" s="1582"/>
      <c r="JQ1186" s="1582"/>
      <c r="JR1186" s="1582"/>
      <c r="JS1186" s="1582"/>
      <c r="JT1186" s="1582"/>
      <c r="JU1186" s="1582"/>
      <c r="JV1186" s="1582"/>
      <c r="JW1186" s="1582"/>
      <c r="JX1186" s="1582"/>
      <c r="JY1186" s="1582"/>
      <c r="JZ1186" s="1582"/>
      <c r="KA1186" s="1582"/>
      <c r="KB1186" s="1582"/>
      <c r="KC1186" s="1582"/>
      <c r="KD1186" s="1582"/>
      <c r="KE1186" s="1582"/>
      <c r="KF1186" s="1582"/>
      <c r="KG1186" s="1582"/>
      <c r="KH1186" s="1582"/>
      <c r="KI1186" s="1582"/>
      <c r="KJ1186" s="1582"/>
      <c r="KK1186" s="1582"/>
      <c r="KL1186" s="1582"/>
      <c r="KM1186" s="1582"/>
      <c r="KN1186" s="1582"/>
      <c r="KO1186" s="1582"/>
      <c r="KP1186" s="1582"/>
      <c r="KQ1186" s="1582"/>
      <c r="KR1186" s="1582"/>
      <c r="KS1186" s="1582"/>
      <c r="KT1186" s="1582"/>
      <c r="KU1186" s="1582"/>
      <c r="KV1186" s="1582"/>
      <c r="KW1186" s="1582"/>
      <c r="KX1186" s="1582"/>
      <c r="KY1186" s="1582"/>
      <c r="KZ1186" s="1582"/>
      <c r="LA1186" s="1582"/>
      <c r="LB1186" s="1582"/>
      <c r="LC1186" s="1582"/>
      <c r="LD1186" s="1582"/>
      <c r="LE1186" s="1582"/>
      <c r="LF1186" s="1582"/>
      <c r="LG1186" s="1582"/>
      <c r="LH1186" s="1582"/>
      <c r="LI1186" s="1582"/>
      <c r="LJ1186" s="1582"/>
      <c r="LK1186" s="1582"/>
      <c r="LL1186" s="1582"/>
      <c r="LM1186" s="1582"/>
      <c r="LN1186" s="1582"/>
      <c r="LO1186" s="1582"/>
      <c r="LP1186" s="1582"/>
      <c r="LQ1186" s="1582"/>
      <c r="LR1186" s="1582"/>
      <c r="LS1186" s="1582"/>
      <c r="LT1186" s="1582"/>
      <c r="LU1186" s="1582"/>
      <c r="LV1186" s="1582"/>
      <c r="LW1186" s="1582"/>
      <c r="LX1186" s="1582"/>
      <c r="LY1186" s="1582"/>
      <c r="LZ1186" s="1582"/>
      <c r="MA1186" s="1582"/>
      <c r="MB1186" s="1582"/>
      <c r="MC1186" s="1582"/>
      <c r="MD1186" s="1582"/>
      <c r="ME1186" s="1582"/>
      <c r="MF1186" s="1582"/>
      <c r="MG1186" s="1582"/>
      <c r="MH1186" s="1582"/>
      <c r="MI1186" s="1582"/>
      <c r="MJ1186" s="1582"/>
      <c r="MK1186" s="1582"/>
      <c r="ML1186" s="1582"/>
      <c r="MM1186" s="1582"/>
      <c r="MN1186" s="1582"/>
      <c r="MO1186" s="1582"/>
      <c r="MP1186" s="1582"/>
      <c r="MQ1186" s="1582"/>
      <c r="MR1186" s="1582"/>
      <c r="MS1186" s="1582"/>
      <c r="MT1186" s="1582"/>
      <c r="MU1186" s="1582"/>
      <c r="MV1186" s="1582"/>
      <c r="MW1186" s="1582"/>
      <c r="MX1186" s="1582"/>
      <c r="MY1186" s="1582"/>
      <c r="MZ1186" s="1582"/>
      <c r="NA1186" s="1582"/>
      <c r="NB1186" s="1582"/>
      <c r="NC1186" s="1582"/>
      <c r="ND1186" s="1582"/>
      <c r="NE1186" s="1582"/>
      <c r="NF1186" s="1582"/>
      <c r="NG1186" s="1582"/>
      <c r="NH1186" s="1582"/>
      <c r="NI1186" s="1582"/>
      <c r="NJ1186" s="1582"/>
      <c r="NK1186" s="1582"/>
      <c r="NL1186" s="1582"/>
      <c r="NM1186" s="1582"/>
      <c r="NN1186" s="1582"/>
      <c r="NO1186" s="1582"/>
      <c r="NP1186" s="1582"/>
      <c r="NQ1186" s="1582"/>
      <c r="NR1186" s="1582"/>
      <c r="NS1186" s="1582"/>
      <c r="NT1186" s="1582"/>
      <c r="NU1186" s="1582"/>
      <c r="NV1186" s="1582"/>
      <c r="NW1186" s="1582"/>
      <c r="NX1186" s="1582"/>
      <c r="NY1186" s="1582"/>
      <c r="NZ1186" s="1582"/>
      <c r="OA1186" s="1582"/>
      <c r="OB1186" s="1582"/>
      <c r="OC1186" s="1582"/>
      <c r="OD1186" s="1582"/>
      <c r="OE1186" s="1582"/>
      <c r="OF1186" s="1582"/>
      <c r="OG1186" s="1582"/>
      <c r="OH1186" s="1582"/>
      <c r="OI1186" s="1582"/>
      <c r="OJ1186" s="1582"/>
      <c r="OK1186" s="1582"/>
      <c r="OL1186" s="1582"/>
      <c r="OM1186" s="1582"/>
      <c r="ON1186" s="1582"/>
      <c r="OO1186" s="1582"/>
      <c r="OP1186" s="1582"/>
      <c r="OQ1186" s="1582"/>
      <c r="OR1186" s="1582"/>
      <c r="OS1186" s="1582"/>
      <c r="OT1186" s="1582"/>
      <c r="OU1186" s="1582"/>
      <c r="OV1186" s="1582"/>
      <c r="OW1186" s="1582"/>
      <c r="OX1186" s="1582"/>
      <c r="OY1186" s="1582"/>
      <c r="OZ1186" s="1582"/>
      <c r="PA1186" s="1582"/>
      <c r="PB1186" s="1582"/>
      <c r="PC1186" s="1582"/>
      <c r="PD1186" s="1582"/>
      <c r="PE1186" s="1582"/>
      <c r="PF1186" s="1582"/>
      <c r="PG1186" s="1582"/>
      <c r="PH1186" s="1582"/>
      <c r="PI1186" s="1582"/>
      <c r="PJ1186" s="1582"/>
      <c r="PK1186" s="1582"/>
      <c r="PL1186" s="1582"/>
      <c r="PM1186" s="1582"/>
      <c r="PN1186" s="1582"/>
      <c r="PO1186" s="1582"/>
      <c r="PP1186" s="1582"/>
      <c r="PQ1186" s="1582"/>
      <c r="PR1186" s="1582"/>
      <c r="PS1186" s="1582"/>
      <c r="PT1186" s="1582"/>
      <c r="PU1186" s="1582"/>
      <c r="PV1186" s="1582"/>
      <c r="PW1186" s="1582"/>
      <c r="PX1186" s="1582"/>
      <c r="PY1186" s="1582"/>
      <c r="PZ1186" s="1582"/>
      <c r="QA1186" s="1582"/>
      <c r="QB1186" s="1582"/>
      <c r="QC1186" s="1582"/>
      <c r="QD1186" s="1582"/>
      <c r="QE1186" s="1582"/>
      <c r="QF1186" s="1582"/>
      <c r="QG1186" s="1582"/>
      <c r="QH1186" s="1582"/>
      <c r="QI1186" s="1582"/>
      <c r="QJ1186" s="1582"/>
      <c r="QK1186" s="1582"/>
      <c r="QL1186" s="1582"/>
      <c r="QM1186" s="1582"/>
      <c r="QN1186" s="1582"/>
      <c r="QO1186" s="1582"/>
      <c r="QP1186" s="1582"/>
      <c r="QQ1186" s="1582"/>
      <c r="QR1186" s="1582"/>
      <c r="QS1186" s="1582"/>
      <c r="QT1186" s="1582"/>
      <c r="QU1186" s="1582"/>
      <c r="QV1186" s="1582"/>
      <c r="QW1186" s="1582"/>
      <c r="QX1186" s="1582"/>
      <c r="QY1186" s="1582"/>
      <c r="QZ1186" s="1582"/>
      <c r="RA1186" s="1582"/>
      <c r="RB1186" s="1582"/>
      <c r="RC1186" s="1582"/>
      <c r="RD1186" s="1582"/>
      <c r="RE1186" s="1582"/>
      <c r="RF1186" s="1582"/>
      <c r="RG1186" s="1582"/>
      <c r="RH1186" s="1582"/>
      <c r="RI1186" s="1582"/>
      <c r="RJ1186" s="1582"/>
      <c r="RK1186" s="1582"/>
      <c r="RL1186" s="1582"/>
      <c r="RM1186" s="1582"/>
      <c r="RN1186" s="1582"/>
      <c r="RO1186" s="1582"/>
      <c r="RP1186" s="1582"/>
      <c r="RQ1186" s="1582"/>
      <c r="RR1186" s="1582"/>
      <c r="RS1186" s="1582"/>
      <c r="RT1186" s="1582"/>
      <c r="RU1186" s="1582"/>
      <c r="RV1186" s="1582"/>
      <c r="RW1186" s="1582"/>
      <c r="RX1186" s="1582"/>
      <c r="RY1186" s="1582"/>
      <c r="RZ1186" s="1582"/>
      <c r="SA1186" s="1582"/>
      <c r="SB1186" s="1582"/>
      <c r="SC1186" s="1582"/>
      <c r="SD1186" s="1582"/>
      <c r="SE1186" s="1582"/>
      <c r="SF1186" s="1582"/>
      <c r="SG1186" s="1582"/>
      <c r="SH1186" s="1582"/>
      <c r="SI1186" s="1582"/>
      <c r="SJ1186" s="1582"/>
      <c r="SK1186" s="1582"/>
      <c r="SL1186" s="1582"/>
      <c r="SM1186" s="1582"/>
      <c r="SN1186" s="1582"/>
      <c r="SO1186" s="1582"/>
      <c r="SP1186" s="1582"/>
      <c r="SQ1186" s="1582"/>
      <c r="SR1186" s="1582"/>
      <c r="SS1186" s="1582"/>
      <c r="ST1186" s="1582"/>
      <c r="SU1186" s="1582"/>
      <c r="SV1186" s="1582"/>
      <c r="SW1186" s="1582"/>
      <c r="SX1186" s="1582"/>
      <c r="SY1186" s="1582"/>
      <c r="SZ1186" s="1582"/>
      <c r="TA1186" s="1582"/>
      <c r="TB1186" s="1582"/>
      <c r="TC1186" s="1582"/>
      <c r="TD1186" s="1582"/>
      <c r="TE1186" s="1582"/>
      <c r="TF1186" s="1582"/>
      <c r="TG1186" s="1582"/>
      <c r="TH1186" s="1582"/>
      <c r="TI1186" s="1582"/>
      <c r="TJ1186" s="1582"/>
      <c r="TK1186" s="1582"/>
      <c r="TL1186" s="1582"/>
      <c r="TM1186" s="1582"/>
      <c r="TN1186" s="1582"/>
      <c r="TO1186" s="1582"/>
      <c r="TP1186" s="1582"/>
      <c r="TQ1186" s="1582"/>
      <c r="TR1186" s="1582"/>
      <c r="TS1186" s="1582"/>
      <c r="TT1186" s="1582"/>
      <c r="TU1186" s="1582"/>
      <c r="TV1186" s="1582"/>
      <c r="TW1186" s="1582"/>
      <c r="TX1186" s="1582"/>
      <c r="TY1186" s="1582"/>
      <c r="TZ1186" s="1582"/>
      <c r="UA1186" s="1582"/>
      <c r="UB1186" s="1582"/>
      <c r="UC1186" s="1582"/>
      <c r="UD1186" s="1582"/>
      <c r="UE1186" s="1582"/>
      <c r="UF1186" s="1582"/>
      <c r="UG1186" s="1582"/>
      <c r="UH1186" s="1582"/>
      <c r="UI1186" s="1582"/>
      <c r="UJ1186" s="1582"/>
      <c r="UK1186" s="1582"/>
      <c r="UL1186" s="1582"/>
      <c r="UM1186" s="1582"/>
      <c r="UN1186" s="1582"/>
      <c r="UO1186" s="1582"/>
      <c r="UP1186" s="1582"/>
      <c r="UQ1186" s="1582"/>
      <c r="UR1186" s="1582"/>
      <c r="US1186" s="1582"/>
      <c r="UT1186" s="1582"/>
      <c r="UU1186" s="1582"/>
      <c r="UV1186" s="1582"/>
      <c r="UW1186" s="1582"/>
      <c r="UX1186" s="1582"/>
      <c r="UY1186" s="1582"/>
      <c r="UZ1186" s="1582"/>
      <c r="VA1186" s="1582"/>
      <c r="VB1186" s="1582"/>
      <c r="VC1186" s="1582"/>
      <c r="VD1186" s="1582"/>
      <c r="VE1186" s="1582"/>
      <c r="VF1186" s="1582"/>
      <c r="VG1186" s="1582"/>
      <c r="VH1186" s="1582"/>
      <c r="VI1186" s="1582"/>
      <c r="VJ1186" s="1582"/>
      <c r="VK1186" s="1582"/>
      <c r="VL1186" s="1582"/>
      <c r="VM1186" s="1582"/>
      <c r="VN1186" s="1582"/>
      <c r="VO1186" s="1582"/>
      <c r="VP1186" s="1582"/>
      <c r="VQ1186" s="1582"/>
      <c r="VR1186" s="1582"/>
      <c r="VS1186" s="1582"/>
      <c r="VT1186" s="1582"/>
      <c r="VU1186" s="1582"/>
      <c r="VV1186" s="1582"/>
      <c r="VW1186" s="1582"/>
      <c r="VX1186" s="1582"/>
      <c r="VY1186" s="1582"/>
      <c r="VZ1186" s="1582"/>
      <c r="WA1186" s="1582"/>
      <c r="WB1186" s="1582"/>
      <c r="WC1186" s="1582"/>
      <c r="WD1186" s="1582"/>
      <c r="WE1186" s="1582"/>
      <c r="WF1186" s="1582"/>
      <c r="WG1186" s="1582"/>
      <c r="WH1186" s="1582"/>
      <c r="WI1186" s="1582"/>
      <c r="WJ1186" s="1582"/>
      <c r="WK1186" s="1582"/>
      <c r="WL1186" s="1582"/>
      <c r="WM1186" s="1582"/>
      <c r="WN1186" s="1582"/>
      <c r="WO1186" s="1582"/>
      <c r="WP1186" s="1582"/>
      <c r="WQ1186" s="1582"/>
      <c r="WR1186" s="1582"/>
      <c r="WS1186" s="1582"/>
      <c r="WT1186" s="1582"/>
      <c r="WU1186" s="1582"/>
      <c r="WV1186" s="1582"/>
      <c r="WW1186" s="1582"/>
      <c r="WX1186" s="1582"/>
      <c r="WY1186" s="1582"/>
      <c r="WZ1186" s="1582"/>
      <c r="XA1186" s="1582"/>
      <c r="XB1186" s="1582"/>
      <c r="XC1186" s="1582"/>
      <c r="XD1186" s="1582"/>
      <c r="XE1186" s="1582"/>
      <c r="XF1186" s="1582"/>
      <c r="XG1186" s="1582"/>
      <c r="XH1186" s="1582"/>
      <c r="XI1186" s="1582"/>
      <c r="XJ1186" s="1582"/>
      <c r="XK1186" s="1582"/>
      <c r="XL1186" s="1582"/>
      <c r="XM1186" s="1582"/>
      <c r="XN1186" s="1582"/>
      <c r="XO1186" s="1582"/>
      <c r="XP1186" s="1582"/>
      <c r="XQ1186" s="1582"/>
      <c r="XR1186" s="1582"/>
      <c r="XS1186" s="1582"/>
      <c r="XT1186" s="1582"/>
      <c r="XU1186" s="1582"/>
      <c r="XV1186" s="1582"/>
      <c r="XW1186" s="1582"/>
      <c r="XX1186" s="1582"/>
      <c r="XY1186" s="1582"/>
      <c r="XZ1186" s="1582"/>
      <c r="YA1186" s="1582"/>
      <c r="YB1186" s="1582"/>
      <c r="YC1186" s="1582"/>
      <c r="YD1186" s="1582"/>
      <c r="YE1186" s="1582"/>
      <c r="YF1186" s="1582"/>
      <c r="YG1186" s="1582"/>
      <c r="YH1186" s="1582"/>
      <c r="YI1186" s="1582"/>
      <c r="YJ1186" s="1582"/>
      <c r="YK1186" s="1582"/>
      <c r="YL1186" s="1582"/>
      <c r="YM1186" s="1582"/>
      <c r="YN1186" s="1582"/>
      <c r="YO1186" s="1582"/>
      <c r="YP1186" s="1582"/>
      <c r="YQ1186" s="1582"/>
      <c r="YR1186" s="1582"/>
      <c r="YS1186" s="1582"/>
      <c r="YT1186" s="1582"/>
      <c r="YU1186" s="1582"/>
      <c r="YV1186" s="1582"/>
      <c r="YW1186" s="1582"/>
      <c r="YX1186" s="1582"/>
      <c r="YY1186" s="1582"/>
      <c r="YZ1186" s="1582"/>
      <c r="ZA1186" s="1582"/>
      <c r="ZB1186" s="1582"/>
      <c r="ZC1186" s="1582"/>
      <c r="ZD1186" s="1582"/>
      <c r="ZE1186" s="1582"/>
      <c r="ZF1186" s="1582"/>
      <c r="ZG1186" s="1582"/>
      <c r="ZH1186" s="1582"/>
      <c r="ZI1186" s="1582"/>
      <c r="ZJ1186" s="1582"/>
      <c r="ZK1186" s="1582"/>
      <c r="ZL1186" s="1582"/>
      <c r="ZM1186" s="1582"/>
      <c r="ZN1186" s="1582"/>
      <c r="ZO1186" s="1582"/>
      <c r="ZP1186" s="1582"/>
      <c r="ZQ1186" s="1582"/>
      <c r="ZR1186" s="1582"/>
      <c r="ZS1186" s="1582"/>
      <c r="ZT1186" s="1582"/>
      <c r="ZU1186" s="1582"/>
      <c r="ZV1186" s="1582"/>
      <c r="ZW1186" s="1582"/>
      <c r="ZX1186" s="1582"/>
      <c r="ZY1186" s="1582"/>
      <c r="ZZ1186" s="1582"/>
      <c r="AAA1186" s="1582"/>
      <c r="AAB1186" s="1582"/>
      <c r="AAC1186" s="1582"/>
      <c r="AAD1186" s="1582"/>
      <c r="AAE1186" s="1582"/>
      <c r="AAF1186" s="1582"/>
      <c r="AAG1186" s="1582"/>
      <c r="AAH1186" s="1582"/>
      <c r="AAI1186" s="1582"/>
      <c r="AAJ1186" s="1582"/>
      <c r="AAK1186" s="1582"/>
      <c r="AAL1186" s="1582"/>
      <c r="AAM1186" s="1582"/>
      <c r="AAN1186" s="1582"/>
      <c r="AAO1186" s="1582"/>
      <c r="AAP1186" s="1582"/>
      <c r="AAQ1186" s="1582"/>
      <c r="AAR1186" s="1582"/>
      <c r="AAS1186" s="1582"/>
      <c r="AAT1186" s="1582"/>
      <c r="AAU1186" s="1582"/>
      <c r="AAV1186" s="1582"/>
      <c r="AAW1186" s="1582"/>
      <c r="AAX1186" s="1582"/>
      <c r="AAY1186" s="1582"/>
      <c r="AAZ1186" s="1582"/>
      <c r="ABA1186" s="1582"/>
      <c r="ABB1186" s="1582"/>
      <c r="ABC1186" s="1582"/>
      <c r="ABD1186" s="1582"/>
      <c r="ABE1186" s="1582"/>
      <c r="ABF1186" s="1582"/>
      <c r="ABG1186" s="1582"/>
      <c r="ABH1186" s="1582"/>
      <c r="ABI1186" s="1582"/>
      <c r="ABJ1186" s="1582"/>
      <c r="ABK1186" s="1582"/>
      <c r="ABL1186" s="1582"/>
      <c r="ABM1186" s="1582"/>
      <c r="ABN1186" s="1582"/>
      <c r="ABO1186" s="1582"/>
      <c r="ABP1186" s="1582"/>
      <c r="ABQ1186" s="1582"/>
      <c r="ABR1186" s="1582"/>
      <c r="ABS1186" s="1582"/>
      <c r="ABT1186" s="1582"/>
      <c r="ABU1186" s="1582"/>
      <c r="ABV1186" s="1582"/>
      <c r="ABW1186" s="1582"/>
      <c r="ABX1186" s="1582"/>
      <c r="ABY1186" s="1582"/>
      <c r="ABZ1186" s="1582"/>
      <c r="ACA1186" s="1582"/>
      <c r="ACB1186" s="1582"/>
      <c r="ACC1186" s="1582"/>
      <c r="ACD1186" s="1582"/>
      <c r="ACE1186" s="1582"/>
      <c r="ACF1186" s="1582"/>
      <c r="ACG1186" s="1582"/>
      <c r="ACH1186" s="1582"/>
      <c r="ACI1186" s="1582"/>
      <c r="ACJ1186" s="1582"/>
      <c r="ACK1186" s="1582"/>
      <c r="ACL1186" s="1582"/>
      <c r="ACM1186" s="1582"/>
      <c r="ACN1186" s="1582"/>
      <c r="ACO1186" s="1582"/>
      <c r="ACP1186" s="1582"/>
      <c r="ACQ1186" s="1582"/>
      <c r="ACR1186" s="1582"/>
      <c r="ACS1186" s="1582"/>
      <c r="ACT1186" s="1582"/>
      <c r="ACU1186" s="1582"/>
      <c r="ACV1186" s="1582"/>
      <c r="ACW1186" s="1582"/>
      <c r="ACX1186" s="1582"/>
      <c r="ACY1186" s="1582"/>
      <c r="ACZ1186" s="1582"/>
      <c r="ADA1186" s="1582"/>
      <c r="ADB1186" s="1582"/>
      <c r="ADC1186" s="1582"/>
      <c r="ADD1186" s="1582"/>
      <c r="ADE1186" s="1582"/>
      <c r="ADF1186" s="1582"/>
      <c r="ADG1186" s="1582"/>
      <c r="ADH1186" s="1582"/>
      <c r="ADI1186" s="1582"/>
      <c r="ADJ1186" s="1582"/>
      <c r="ADK1186" s="1582"/>
      <c r="ADL1186" s="1582"/>
      <c r="ADM1186" s="1582"/>
      <c r="ADN1186" s="1582"/>
      <c r="ADO1186" s="1582"/>
      <c r="ADP1186" s="1582"/>
      <c r="ADQ1186" s="1582"/>
      <c r="ADR1186" s="1582"/>
      <c r="ADS1186" s="1582"/>
      <c r="ADT1186" s="1582"/>
      <c r="ADU1186" s="1582"/>
      <c r="ADV1186" s="1582"/>
      <c r="ADW1186" s="1582"/>
      <c r="ADX1186" s="1582"/>
      <c r="ADY1186" s="1582"/>
      <c r="ADZ1186" s="1582"/>
      <c r="AEA1186" s="1582"/>
      <c r="AEB1186" s="1582"/>
      <c r="AEC1186" s="1582"/>
      <c r="AED1186" s="1582"/>
      <c r="AEE1186" s="1582"/>
      <c r="AEF1186" s="1582"/>
      <c r="AEG1186" s="1582"/>
      <c r="AEH1186" s="1582"/>
      <c r="AEI1186" s="1582"/>
      <c r="AEJ1186" s="1582"/>
      <c r="AEK1186" s="1582"/>
      <c r="AEL1186" s="1582"/>
      <c r="AEM1186" s="1582"/>
      <c r="AEN1186" s="1582"/>
      <c r="AEO1186" s="1582"/>
      <c r="AEP1186" s="1582"/>
      <c r="AEQ1186" s="1582"/>
      <c r="AER1186" s="1582"/>
      <c r="AES1186" s="1582"/>
      <c r="AET1186" s="1582"/>
      <c r="AEU1186" s="1582"/>
      <c r="AEV1186" s="1582"/>
      <c r="AEW1186" s="1582"/>
      <c r="AEX1186" s="1582"/>
      <c r="AEY1186" s="1582"/>
      <c r="AEZ1186" s="1582"/>
      <c r="AFA1186" s="1582"/>
      <c r="AFB1186" s="1582"/>
      <c r="AFC1186" s="1582"/>
      <c r="AFD1186" s="1582"/>
      <c r="AFE1186" s="1582"/>
      <c r="AFF1186" s="1582"/>
      <c r="AFG1186" s="1582"/>
      <c r="AFH1186" s="1582"/>
      <c r="AFI1186" s="1582"/>
      <c r="AFJ1186" s="1582"/>
      <c r="AFK1186" s="1582"/>
      <c r="AFL1186" s="1582"/>
      <c r="AFM1186" s="1582"/>
      <c r="AFN1186" s="1582"/>
      <c r="AFO1186" s="1582"/>
      <c r="AFP1186" s="1582"/>
      <c r="AFQ1186" s="1582"/>
      <c r="AFR1186" s="1582"/>
      <c r="AFS1186" s="1582"/>
      <c r="AFT1186" s="1582"/>
      <c r="AFU1186" s="1582"/>
      <c r="AFV1186" s="1582"/>
      <c r="AFW1186" s="1582"/>
      <c r="AFX1186" s="1582"/>
      <c r="AFY1186" s="1582"/>
      <c r="AFZ1186" s="1582"/>
      <c r="AGA1186" s="1582"/>
      <c r="AGB1186" s="1582"/>
      <c r="AGC1186" s="1582"/>
      <c r="AGD1186" s="1582"/>
      <c r="AGE1186" s="1582"/>
      <c r="AGF1186" s="1582"/>
      <c r="AGG1186" s="1582"/>
      <c r="AGH1186" s="1582"/>
      <c r="AGI1186" s="1582"/>
      <c r="AGJ1186" s="1582"/>
      <c r="AGK1186" s="1582"/>
      <c r="AGL1186" s="1582"/>
      <c r="AGM1186" s="1582"/>
      <c r="AGN1186" s="1582"/>
      <c r="AGO1186" s="1582"/>
      <c r="AGP1186" s="1582"/>
      <c r="AGQ1186" s="1582"/>
      <c r="AGR1186" s="1582"/>
      <c r="AGS1186" s="1582"/>
      <c r="AGT1186" s="1582"/>
      <c r="AGU1186" s="1582"/>
      <c r="AGV1186" s="1582"/>
      <c r="AGW1186" s="1582"/>
      <c r="AGX1186" s="1582"/>
      <c r="AGY1186" s="1582"/>
      <c r="AGZ1186" s="1582"/>
      <c r="AHA1186" s="1582"/>
      <c r="AHB1186" s="1582"/>
      <c r="AHC1186" s="1582"/>
      <c r="AHD1186" s="1582"/>
      <c r="AHE1186" s="1582"/>
      <c r="AHF1186" s="1582"/>
      <c r="AHG1186" s="1582"/>
      <c r="AHH1186" s="1582"/>
      <c r="AHI1186" s="1582"/>
      <c r="AHJ1186" s="1582"/>
      <c r="AHK1186" s="1582"/>
      <c r="AHL1186" s="1582"/>
      <c r="AHM1186" s="1582"/>
      <c r="AHN1186" s="1582"/>
      <c r="AHO1186" s="1582"/>
      <c r="AHP1186" s="1582"/>
      <c r="AHQ1186" s="1582"/>
      <c r="AHR1186" s="1582"/>
      <c r="AHS1186" s="1582"/>
      <c r="AHT1186" s="1582"/>
      <c r="AHU1186" s="1582"/>
      <c r="AHV1186" s="1582"/>
      <c r="AHW1186" s="1582"/>
      <c r="AHX1186" s="1582"/>
      <c r="AHY1186" s="1582"/>
      <c r="AHZ1186" s="1582"/>
      <c r="AIA1186" s="1582"/>
      <c r="AIB1186" s="1582"/>
      <c r="AIC1186" s="1582"/>
      <c r="AID1186" s="1582"/>
      <c r="AIE1186" s="1582"/>
      <c r="AIF1186" s="1582"/>
      <c r="AIG1186" s="1582"/>
      <c r="AIH1186" s="1582"/>
      <c r="AII1186" s="1582"/>
      <c r="AIJ1186" s="1582"/>
      <c r="AIK1186" s="1582"/>
      <c r="AIL1186" s="1582"/>
      <c r="AIM1186" s="1582"/>
      <c r="AIN1186" s="1582"/>
      <c r="AIO1186" s="1582"/>
      <c r="AIP1186" s="1582"/>
      <c r="AIQ1186" s="1582"/>
      <c r="AIR1186" s="1582"/>
      <c r="AIS1186" s="1582"/>
      <c r="AIT1186" s="1582"/>
      <c r="AIU1186" s="1582"/>
      <c r="AIV1186" s="1582"/>
      <c r="AIW1186" s="1582"/>
      <c r="AIX1186" s="1582"/>
      <c r="AIY1186" s="1582"/>
      <c r="AIZ1186" s="1582"/>
      <c r="AJA1186" s="1582"/>
      <c r="AJB1186" s="1582"/>
      <c r="AJC1186" s="1582"/>
      <c r="AJD1186" s="1582"/>
      <c r="AJE1186" s="1582"/>
      <c r="AJF1186" s="1582"/>
      <c r="AJG1186" s="1582"/>
      <c r="AJH1186" s="1582"/>
      <c r="AJI1186" s="1582"/>
      <c r="AJJ1186" s="1582"/>
      <c r="AJK1186" s="1582"/>
      <c r="AJL1186" s="1582"/>
      <c r="AJM1186" s="1582"/>
      <c r="AJN1186" s="1582"/>
      <c r="AJO1186" s="1582"/>
      <c r="AJP1186" s="1582"/>
      <c r="AJQ1186" s="1582"/>
      <c r="AJR1186" s="1582"/>
      <c r="AJS1186" s="1582"/>
      <c r="AJT1186" s="1582"/>
      <c r="AJU1186" s="1582"/>
      <c r="AJV1186" s="1582"/>
      <c r="AJW1186" s="1582"/>
      <c r="AJX1186" s="1582"/>
      <c r="AJY1186" s="1582"/>
      <c r="AJZ1186" s="1582"/>
      <c r="AKA1186" s="1582"/>
      <c r="AKB1186" s="1582"/>
      <c r="AKC1186" s="1582"/>
      <c r="AKD1186" s="1582"/>
      <c r="AKE1186" s="1582"/>
      <c r="AKF1186" s="1582"/>
      <c r="AKG1186" s="1582"/>
      <c r="AKH1186" s="1582"/>
      <c r="AKI1186" s="1582"/>
      <c r="AKJ1186" s="1582"/>
      <c r="AKK1186" s="1582"/>
      <c r="AKL1186" s="1582"/>
      <c r="AKM1186" s="1582"/>
      <c r="AKN1186" s="1582"/>
      <c r="AKO1186" s="1582"/>
      <c r="AKP1186" s="1582"/>
      <c r="AKQ1186" s="1582"/>
      <c r="AKR1186" s="1582"/>
      <c r="AKS1186" s="1582"/>
      <c r="AKT1186" s="1582"/>
      <c r="AKU1186" s="1582"/>
      <c r="AKV1186" s="1582"/>
      <c r="AKW1186" s="1582"/>
      <c r="AKX1186" s="1582"/>
      <c r="AKY1186" s="1582"/>
      <c r="AKZ1186" s="1582"/>
      <c r="ALA1186" s="1582"/>
      <c r="ALB1186" s="1582"/>
      <c r="ALC1186" s="1582"/>
      <c r="ALD1186" s="1582"/>
      <c r="ALE1186" s="1582"/>
      <c r="ALF1186" s="1582"/>
      <c r="ALG1186" s="1582"/>
      <c r="ALH1186" s="1582"/>
      <c r="ALI1186" s="1582"/>
      <c r="ALJ1186" s="1582"/>
      <c r="ALK1186" s="1582"/>
      <c r="ALL1186" s="1582"/>
      <c r="ALM1186" s="1582"/>
      <c r="ALN1186" s="1582"/>
      <c r="ALO1186" s="1582"/>
      <c r="ALP1186" s="1582"/>
      <c r="ALQ1186" s="1582"/>
      <c r="ALR1186" s="1582"/>
      <c r="ALS1186" s="1582"/>
      <c r="ALT1186" s="1582"/>
      <c r="ALU1186" s="1582"/>
      <c r="ALV1186" s="1582"/>
      <c r="ALW1186" s="1582"/>
      <c r="ALX1186" s="1582"/>
      <c r="ALY1186" s="1582"/>
      <c r="ALZ1186" s="1582"/>
      <c r="AMA1186" s="1582"/>
      <c r="AMB1186" s="1582"/>
      <c r="AMC1186" s="1582"/>
      <c r="AMD1186" s="1582"/>
      <c r="AME1186" s="1582"/>
      <c r="AMF1186" s="1582"/>
      <c r="AMG1186" s="1582"/>
      <c r="AMH1186" s="1582"/>
      <c r="AMI1186" s="1582"/>
      <c r="AMJ1186" s="1582"/>
      <c r="AMK1186" s="1582"/>
      <c r="AML1186" s="1582"/>
      <c r="AMM1186" s="1582"/>
      <c r="AMN1186" s="1582"/>
      <c r="AMO1186" s="1582"/>
      <c r="AMP1186" s="1582"/>
      <c r="AMQ1186" s="1582"/>
      <c r="AMR1186" s="1582"/>
      <c r="AMS1186" s="1582"/>
      <c r="AMT1186" s="1582"/>
      <c r="AMU1186" s="1582"/>
      <c r="AMV1186" s="1582"/>
      <c r="AMW1186" s="1582"/>
      <c r="AMX1186" s="1582"/>
      <c r="AMY1186" s="1582"/>
      <c r="AMZ1186" s="1582"/>
      <c r="ANA1186" s="1582"/>
      <c r="ANB1186" s="1582"/>
      <c r="ANC1186" s="1582"/>
      <c r="AND1186" s="1582"/>
      <c r="ANE1186" s="1582"/>
      <c r="ANF1186" s="1582"/>
      <c r="ANG1186" s="1582"/>
      <c r="ANH1186" s="1582"/>
      <c r="ANI1186" s="1582"/>
      <c r="ANJ1186" s="1582"/>
      <c r="ANK1186" s="1582"/>
      <c r="ANL1186" s="1582"/>
      <c r="ANM1186" s="1582"/>
      <c r="ANN1186" s="1582"/>
      <c r="ANO1186" s="1582"/>
      <c r="ANP1186" s="1582"/>
      <c r="ANQ1186" s="1582"/>
      <c r="ANR1186" s="1582"/>
      <c r="ANS1186" s="1582"/>
      <c r="ANT1186" s="1582"/>
      <c r="ANU1186" s="1582"/>
      <c r="ANV1186" s="1582"/>
      <c r="ANW1186" s="1582"/>
      <c r="ANX1186" s="1582"/>
      <c r="ANY1186" s="1582"/>
      <c r="ANZ1186" s="1582"/>
      <c r="AOA1186" s="1582"/>
      <c r="AOB1186" s="1582"/>
      <c r="AOC1186" s="1582"/>
      <c r="AOD1186" s="1582"/>
      <c r="AOE1186" s="1582"/>
      <c r="AOF1186" s="1582"/>
      <c r="AOG1186" s="1582"/>
      <c r="AOH1186" s="1582"/>
      <c r="AOI1186" s="1582"/>
      <c r="AOJ1186" s="1582"/>
      <c r="AOK1186" s="1582"/>
      <c r="AOL1186" s="1582"/>
      <c r="AOM1186" s="1582"/>
      <c r="AON1186" s="1582"/>
      <c r="AOO1186" s="1582"/>
      <c r="AOP1186" s="1582"/>
      <c r="AOQ1186" s="1582"/>
      <c r="AOR1186" s="1582"/>
      <c r="AOS1186" s="1582"/>
      <c r="AOT1186" s="1582"/>
      <c r="AOU1186" s="1582"/>
      <c r="AOV1186" s="1582"/>
      <c r="AOW1186" s="1582"/>
      <c r="AOX1186" s="1582"/>
      <c r="AOY1186" s="1582"/>
      <c r="AOZ1186" s="1582"/>
      <c r="APA1186" s="1582"/>
      <c r="APB1186" s="1582"/>
      <c r="APC1186" s="1582"/>
      <c r="APD1186" s="1582"/>
      <c r="APE1186" s="1582"/>
      <c r="APF1186" s="1582"/>
      <c r="APG1186" s="1582"/>
      <c r="APH1186" s="1582"/>
      <c r="API1186" s="1582"/>
      <c r="APJ1186" s="1582"/>
      <c r="APK1186" s="1582"/>
      <c r="APL1186" s="1582"/>
      <c r="APM1186" s="1582"/>
      <c r="APN1186" s="1582"/>
      <c r="APO1186" s="1582"/>
      <c r="APP1186" s="1582"/>
      <c r="APQ1186" s="1582"/>
      <c r="APR1186" s="1582"/>
      <c r="APS1186" s="1582"/>
      <c r="APT1186" s="1582"/>
      <c r="APU1186" s="1582"/>
      <c r="APV1186" s="1582"/>
      <c r="APW1186" s="1582"/>
      <c r="APX1186" s="1582"/>
      <c r="APY1186" s="1582"/>
      <c r="APZ1186" s="1582"/>
      <c r="AQA1186" s="1582"/>
      <c r="AQB1186" s="1582"/>
      <c r="AQC1186" s="1582"/>
      <c r="AQD1186" s="1582"/>
      <c r="AQE1186" s="1582"/>
      <c r="AQF1186" s="1582"/>
      <c r="AQG1186" s="1582"/>
      <c r="AQH1186" s="1582"/>
      <c r="AQI1186" s="1582"/>
      <c r="AQJ1186" s="1582"/>
      <c r="AQK1186" s="1582"/>
      <c r="AQL1186" s="1582"/>
      <c r="AQM1186" s="1582"/>
      <c r="AQN1186" s="1582"/>
      <c r="AQO1186" s="1582"/>
      <c r="AQP1186" s="1582"/>
      <c r="AQQ1186" s="1582"/>
      <c r="AQR1186" s="1582"/>
      <c r="AQS1186" s="1582"/>
      <c r="AQT1186" s="1582"/>
      <c r="AQU1186" s="1582"/>
      <c r="AQV1186" s="1582"/>
      <c r="AQW1186" s="1582"/>
      <c r="AQX1186" s="1582"/>
      <c r="AQY1186" s="1582"/>
      <c r="AQZ1186" s="1582"/>
      <c r="ARA1186" s="1582"/>
      <c r="ARB1186" s="1582"/>
      <c r="ARC1186" s="1582"/>
      <c r="ARD1186" s="1582"/>
      <c r="ARE1186" s="1582"/>
      <c r="ARF1186" s="1582"/>
      <c r="ARG1186" s="1582"/>
      <c r="ARH1186" s="1582"/>
      <c r="ARI1186" s="1582"/>
      <c r="ARJ1186" s="1582"/>
      <c r="ARK1186" s="1582"/>
      <c r="ARL1186" s="1582"/>
      <c r="ARM1186" s="1582"/>
      <c r="ARN1186" s="1582"/>
      <c r="ARO1186" s="1582"/>
      <c r="ARP1186" s="1582"/>
      <c r="ARQ1186" s="1582"/>
      <c r="ARR1186" s="1582"/>
      <c r="ARS1186" s="1582"/>
      <c r="ART1186" s="1582"/>
      <c r="ARU1186" s="1582"/>
      <c r="ARV1186" s="1582"/>
      <c r="ARW1186" s="1582"/>
      <c r="ARX1186" s="1582"/>
      <c r="ARY1186" s="1582"/>
      <c r="ARZ1186" s="1582"/>
      <c r="ASA1186" s="1582"/>
      <c r="ASB1186" s="1582"/>
      <c r="ASC1186" s="1582"/>
      <c r="ASD1186" s="1582"/>
      <c r="ASE1186" s="1582"/>
      <c r="ASF1186" s="1582"/>
      <c r="ASG1186" s="1582"/>
      <c r="ASH1186" s="1582"/>
      <c r="ASI1186" s="1582"/>
      <c r="ASJ1186" s="1582"/>
      <c r="ASK1186" s="1582"/>
      <c r="ASL1186" s="1582"/>
      <c r="ASM1186" s="1582"/>
      <c r="ASN1186" s="1582"/>
      <c r="ASO1186" s="1582"/>
      <c r="ASP1186" s="1582"/>
      <c r="ASQ1186" s="1582"/>
      <c r="ASR1186" s="1582"/>
      <c r="ASS1186" s="1582"/>
      <c r="AST1186" s="1582"/>
      <c r="ASU1186" s="1582"/>
      <c r="ASV1186" s="1582"/>
      <c r="ASW1186" s="1582"/>
      <c r="ASX1186" s="1582"/>
      <c r="ASY1186" s="1582"/>
      <c r="ASZ1186" s="1582"/>
      <c r="ATA1186" s="1582"/>
      <c r="ATB1186" s="1582"/>
      <c r="ATC1186" s="1582"/>
      <c r="ATD1186" s="1582"/>
      <c r="ATE1186" s="1582"/>
      <c r="ATF1186" s="1582"/>
      <c r="ATG1186" s="1582"/>
      <c r="ATH1186" s="1582"/>
      <c r="ATI1186" s="1582"/>
      <c r="ATJ1186" s="1582"/>
      <c r="ATK1186" s="1582"/>
      <c r="ATL1186" s="1582"/>
      <c r="ATM1186" s="1582"/>
      <c r="ATN1186" s="1582"/>
      <c r="ATO1186" s="1582"/>
      <c r="ATP1186" s="1582"/>
      <c r="ATQ1186" s="1582"/>
      <c r="ATR1186" s="1582"/>
      <c r="ATS1186" s="1582"/>
      <c r="ATT1186" s="1582"/>
      <c r="ATU1186" s="1582"/>
      <c r="ATV1186" s="1582"/>
      <c r="ATW1186" s="1582"/>
      <c r="ATX1186" s="1582"/>
      <c r="ATY1186" s="1582"/>
      <c r="ATZ1186" s="1582"/>
      <c r="AUA1186" s="1582"/>
      <c r="AUB1186" s="1582"/>
      <c r="AUC1186" s="1582"/>
      <c r="AUD1186" s="1582"/>
      <c r="AUE1186" s="1582"/>
      <c r="AUF1186" s="1582"/>
      <c r="AUG1186" s="1582"/>
      <c r="AUH1186" s="1582"/>
      <c r="AUI1186" s="1582"/>
      <c r="AUJ1186" s="1582"/>
      <c r="AUK1186" s="1582"/>
      <c r="AUL1186" s="1582"/>
      <c r="AUM1186" s="1582"/>
      <c r="AUN1186" s="1582"/>
      <c r="AUO1186" s="1582"/>
      <c r="AUP1186" s="1582"/>
      <c r="AUQ1186" s="1582"/>
      <c r="AUR1186" s="1582"/>
      <c r="AUS1186" s="1582"/>
      <c r="AUT1186" s="1582"/>
      <c r="AUU1186" s="1582"/>
      <c r="AUV1186" s="1582"/>
      <c r="AUW1186" s="1582"/>
      <c r="AUX1186" s="1582"/>
      <c r="AUY1186" s="1582"/>
      <c r="AUZ1186" s="1582"/>
      <c r="AVA1186" s="1582"/>
      <c r="AVB1186" s="1582"/>
      <c r="AVC1186" s="1582"/>
      <c r="AVD1186" s="1582"/>
      <c r="AVE1186" s="1582"/>
      <c r="AVF1186" s="1582"/>
      <c r="AVG1186" s="1582"/>
      <c r="AVH1186" s="1582"/>
      <c r="AVI1186" s="1582"/>
      <c r="AVJ1186" s="1582"/>
      <c r="AVK1186" s="1582"/>
      <c r="AVL1186" s="1582"/>
      <c r="AVM1186" s="1582"/>
      <c r="AVN1186" s="1582"/>
      <c r="AVO1186" s="1582"/>
      <c r="AVP1186" s="1582"/>
      <c r="AVQ1186" s="1582"/>
      <c r="AVR1186" s="1582"/>
      <c r="AVS1186" s="1582"/>
      <c r="AVT1186" s="1582"/>
      <c r="AVU1186" s="1582"/>
      <c r="AVV1186" s="1582"/>
      <c r="AVW1186" s="1582"/>
      <c r="AVX1186" s="1582"/>
      <c r="AVY1186" s="1582"/>
      <c r="AVZ1186" s="1582"/>
      <c r="AWA1186" s="1582"/>
      <c r="AWB1186" s="1582"/>
      <c r="AWC1186" s="1582"/>
      <c r="AWD1186" s="1582"/>
      <c r="AWE1186" s="1582"/>
      <c r="AWF1186" s="1582"/>
      <c r="AWG1186" s="1582"/>
      <c r="AWH1186" s="1582"/>
      <c r="AWI1186" s="1582"/>
      <c r="AWJ1186" s="1582"/>
      <c r="AWK1186" s="1582"/>
      <c r="AWL1186" s="1582"/>
      <c r="AWM1186" s="1582"/>
      <c r="AWN1186" s="1582"/>
      <c r="AWO1186" s="1582"/>
      <c r="AWP1186" s="1582"/>
      <c r="AWQ1186" s="1582"/>
      <c r="AWR1186" s="1582"/>
      <c r="AWS1186" s="1582"/>
      <c r="AWT1186" s="1582"/>
      <c r="AWU1186" s="1582"/>
      <c r="AWV1186" s="1582"/>
      <c r="AWW1186" s="1582"/>
      <c r="AWX1186" s="1582"/>
      <c r="AWY1186" s="1582"/>
      <c r="AWZ1186" s="1582"/>
      <c r="AXA1186" s="1582"/>
      <c r="AXB1186" s="1582"/>
      <c r="AXC1186" s="1582"/>
      <c r="AXD1186" s="1582"/>
      <c r="AXE1186" s="1582"/>
      <c r="AXF1186" s="1582"/>
      <c r="AXG1186" s="1582"/>
      <c r="AXH1186" s="1582"/>
      <c r="AXI1186" s="1582"/>
      <c r="AXJ1186" s="1582"/>
      <c r="AXK1186" s="1582"/>
      <c r="AXL1186" s="1582"/>
      <c r="AXM1186" s="1582"/>
      <c r="AXN1186" s="1582"/>
      <c r="AXO1186" s="1582"/>
      <c r="AXP1186" s="1582"/>
      <c r="AXQ1186" s="1582"/>
      <c r="AXR1186" s="1582"/>
      <c r="AXS1186" s="1582"/>
      <c r="AXT1186" s="1582"/>
      <c r="AXU1186" s="1582"/>
      <c r="AXV1186" s="1582"/>
      <c r="AXW1186" s="1582"/>
      <c r="AXX1186" s="1582"/>
      <c r="AXY1186" s="1582"/>
      <c r="AXZ1186" s="1582"/>
      <c r="AYA1186" s="1582"/>
      <c r="AYB1186" s="1582"/>
      <c r="AYC1186" s="1582"/>
      <c r="AYD1186" s="1582"/>
      <c r="AYE1186" s="1582"/>
      <c r="AYF1186" s="1582"/>
      <c r="AYG1186" s="1582"/>
      <c r="AYH1186" s="1582"/>
      <c r="AYI1186" s="1582"/>
      <c r="AYJ1186" s="1582"/>
      <c r="AYK1186" s="1582"/>
      <c r="AYL1186" s="1582"/>
      <c r="AYM1186" s="1582"/>
      <c r="AYN1186" s="1582"/>
      <c r="AYO1186" s="1582"/>
      <c r="AYP1186" s="1582"/>
      <c r="AYQ1186" s="1582"/>
      <c r="AYR1186" s="1582"/>
      <c r="AYS1186" s="1582"/>
      <c r="AYT1186" s="1582"/>
      <c r="AYU1186" s="1582"/>
      <c r="AYV1186" s="1582"/>
      <c r="AYW1186" s="1582"/>
      <c r="AYX1186" s="1582"/>
      <c r="AYY1186" s="1582"/>
      <c r="AYZ1186" s="1582"/>
      <c r="AZA1186" s="1582"/>
      <c r="AZB1186" s="1582"/>
      <c r="AZC1186" s="1582"/>
      <c r="AZD1186" s="1582"/>
      <c r="AZE1186" s="1582"/>
      <c r="AZF1186" s="1582"/>
      <c r="AZG1186" s="1582"/>
      <c r="AZH1186" s="1582"/>
      <c r="AZI1186" s="1582"/>
      <c r="AZJ1186" s="1582"/>
      <c r="AZK1186" s="1582"/>
      <c r="AZL1186" s="1582"/>
      <c r="AZM1186" s="1582"/>
      <c r="AZN1186" s="1582"/>
      <c r="AZO1186" s="1582"/>
      <c r="AZP1186" s="1582"/>
      <c r="AZQ1186" s="1582"/>
      <c r="AZR1186" s="1582"/>
      <c r="AZS1186" s="1582"/>
      <c r="AZT1186" s="1582"/>
      <c r="AZU1186" s="1582"/>
      <c r="AZV1186" s="1582"/>
      <c r="AZW1186" s="1582"/>
      <c r="AZX1186" s="1582"/>
      <c r="AZY1186" s="1582"/>
      <c r="AZZ1186" s="1582"/>
      <c r="BAA1186" s="1582"/>
      <c r="BAB1186" s="1582"/>
      <c r="BAC1186" s="1582"/>
      <c r="BAD1186" s="1582"/>
      <c r="BAE1186" s="1582"/>
      <c r="BAF1186" s="1582"/>
      <c r="BAG1186" s="1582"/>
      <c r="BAH1186" s="1582"/>
      <c r="BAI1186" s="1582"/>
      <c r="BAJ1186" s="1582"/>
      <c r="BAK1186" s="1582"/>
      <c r="BAL1186" s="1582"/>
      <c r="BAM1186" s="1582"/>
      <c r="BAN1186" s="1582"/>
      <c r="BAO1186" s="1582"/>
      <c r="BAP1186" s="1582"/>
      <c r="BAQ1186" s="1582"/>
      <c r="BAR1186" s="1582"/>
      <c r="BAS1186" s="1582"/>
      <c r="BAT1186" s="1582"/>
      <c r="BAU1186" s="1582"/>
      <c r="BAV1186" s="1582"/>
      <c r="BAW1186" s="1582"/>
      <c r="BAX1186" s="1582"/>
      <c r="BAY1186" s="1582"/>
      <c r="BAZ1186" s="1582"/>
      <c r="BBA1186" s="1582"/>
      <c r="BBB1186" s="1582"/>
      <c r="BBC1186" s="1582"/>
      <c r="BBD1186" s="1582"/>
      <c r="BBE1186" s="1582"/>
      <c r="BBF1186" s="1582"/>
      <c r="BBG1186" s="1582"/>
      <c r="BBH1186" s="1582"/>
      <c r="BBI1186" s="1582"/>
      <c r="BBJ1186" s="1582"/>
      <c r="BBK1186" s="1582"/>
      <c r="BBL1186" s="1582"/>
      <c r="BBM1186" s="1582"/>
      <c r="BBN1186" s="1582"/>
      <c r="BBO1186" s="1582"/>
      <c r="BBP1186" s="1582"/>
      <c r="BBQ1186" s="1582"/>
      <c r="BBR1186" s="1582"/>
      <c r="BBS1186" s="1582"/>
      <c r="BBT1186" s="1582"/>
      <c r="BBU1186" s="1582"/>
      <c r="BBV1186" s="1582"/>
      <c r="BBW1186" s="1582"/>
      <c r="BBX1186" s="1582"/>
      <c r="BBY1186" s="1582"/>
      <c r="BBZ1186" s="1582"/>
      <c r="BCA1186" s="1582"/>
      <c r="BCB1186" s="1582"/>
      <c r="BCC1186" s="1582"/>
      <c r="BCD1186" s="1582"/>
      <c r="BCE1186" s="1582"/>
      <c r="BCF1186" s="1582"/>
      <c r="BCG1186" s="1582"/>
      <c r="BCH1186" s="1582"/>
      <c r="BCI1186" s="1582"/>
      <c r="BCJ1186" s="1582"/>
      <c r="BCK1186" s="1582"/>
      <c r="BCL1186" s="1582"/>
      <c r="BCM1186" s="1582"/>
      <c r="BCN1186" s="1582"/>
      <c r="BCO1186" s="1582"/>
      <c r="BCP1186" s="1582"/>
      <c r="BCQ1186" s="1582"/>
      <c r="BCR1186" s="1582"/>
      <c r="BCS1186" s="1582"/>
      <c r="BCT1186" s="1582"/>
      <c r="BCU1186" s="1582"/>
      <c r="BCV1186" s="1582"/>
      <c r="BCW1186" s="1582"/>
      <c r="BCX1186" s="1582"/>
      <c r="BCY1186" s="1582"/>
      <c r="BCZ1186" s="1582"/>
      <c r="BDA1186" s="1582"/>
      <c r="BDB1186" s="1582"/>
      <c r="BDC1186" s="1582"/>
      <c r="BDD1186" s="1582"/>
      <c r="BDE1186" s="1582"/>
      <c r="BDF1186" s="1582"/>
      <c r="BDG1186" s="1582"/>
      <c r="BDH1186" s="1582"/>
      <c r="BDI1186" s="1582"/>
      <c r="BDJ1186" s="1582"/>
      <c r="BDK1186" s="1582"/>
      <c r="BDL1186" s="1582"/>
      <c r="BDM1186" s="1582"/>
      <c r="BDN1186" s="1582"/>
      <c r="BDO1186" s="1582"/>
      <c r="BDP1186" s="1582"/>
      <c r="BDQ1186" s="1582"/>
      <c r="BDR1186" s="1582"/>
      <c r="BDS1186" s="1582"/>
      <c r="BDT1186" s="1582"/>
      <c r="BDU1186" s="1582"/>
      <c r="BDV1186" s="1582"/>
      <c r="BDW1186" s="1582"/>
      <c r="BDX1186" s="1582"/>
      <c r="BDY1186" s="1582"/>
      <c r="BDZ1186" s="1582"/>
      <c r="BEA1186" s="1582"/>
      <c r="BEB1186" s="1582"/>
      <c r="BEC1186" s="1582"/>
      <c r="BED1186" s="1582"/>
      <c r="BEE1186" s="1582"/>
      <c r="BEF1186" s="1582"/>
      <c r="BEG1186" s="1582"/>
      <c r="BEH1186" s="1582"/>
      <c r="BEI1186" s="1582"/>
      <c r="BEJ1186" s="1582"/>
      <c r="BEK1186" s="1582"/>
      <c r="BEL1186" s="1582"/>
      <c r="BEM1186" s="1582"/>
      <c r="BEN1186" s="1582"/>
      <c r="BEO1186" s="1582"/>
      <c r="BEP1186" s="1582"/>
      <c r="BEQ1186" s="1582"/>
      <c r="BER1186" s="1582"/>
      <c r="BES1186" s="1582"/>
      <c r="BET1186" s="1582"/>
      <c r="BEU1186" s="1582"/>
      <c r="BEV1186" s="1582"/>
      <c r="BEW1186" s="1582"/>
      <c r="BEX1186" s="1582"/>
      <c r="BEY1186" s="1582"/>
      <c r="BEZ1186" s="1582"/>
      <c r="BFA1186" s="1582"/>
      <c r="BFB1186" s="1582"/>
      <c r="BFC1186" s="1582"/>
      <c r="BFD1186" s="1582"/>
      <c r="BFE1186" s="1582"/>
      <c r="BFF1186" s="1582"/>
      <c r="BFG1186" s="1582"/>
      <c r="BFH1186" s="1582"/>
      <c r="BFI1186" s="1582"/>
      <c r="BFJ1186" s="1582"/>
      <c r="BFK1186" s="1582"/>
      <c r="BFL1186" s="1582"/>
      <c r="BFM1186" s="1582"/>
      <c r="BFN1186" s="1582"/>
      <c r="BFO1186" s="1582"/>
      <c r="BFP1186" s="1582"/>
      <c r="BFQ1186" s="1582"/>
      <c r="BFR1186" s="1582"/>
      <c r="BFS1186" s="1582"/>
      <c r="BFT1186" s="1582"/>
      <c r="BFU1186" s="1582"/>
      <c r="BFV1186" s="1582"/>
      <c r="BFW1186" s="1582"/>
      <c r="BFX1186" s="1582"/>
      <c r="BFY1186" s="1582"/>
      <c r="BFZ1186" s="1582"/>
      <c r="BGA1186" s="1582"/>
      <c r="BGB1186" s="1582"/>
      <c r="BGC1186" s="1582"/>
      <c r="BGD1186" s="1582"/>
      <c r="BGE1186" s="1582"/>
      <c r="BGF1186" s="1582"/>
      <c r="BGG1186" s="1582"/>
      <c r="BGH1186" s="1582"/>
      <c r="BGI1186" s="1582"/>
      <c r="BGJ1186" s="1582"/>
      <c r="BGK1186" s="1582"/>
      <c r="BGL1186" s="1582"/>
      <c r="BGM1186" s="1582"/>
      <c r="BGN1186" s="1582"/>
      <c r="BGO1186" s="1582"/>
      <c r="BGP1186" s="1582"/>
      <c r="BGQ1186" s="1582"/>
      <c r="BGR1186" s="1582"/>
      <c r="BGS1186" s="1582"/>
      <c r="BGT1186" s="1582"/>
      <c r="BGU1186" s="1582"/>
      <c r="BGV1186" s="1582"/>
      <c r="BGW1186" s="1582"/>
      <c r="BGX1186" s="1582"/>
      <c r="BGY1186" s="1582"/>
      <c r="BGZ1186" s="1582"/>
      <c r="BHA1186" s="1582"/>
      <c r="BHB1186" s="1582"/>
      <c r="BHC1186" s="1582"/>
      <c r="BHD1186" s="1582"/>
      <c r="BHE1186" s="1582"/>
      <c r="BHF1186" s="1582"/>
      <c r="BHG1186" s="1582"/>
      <c r="BHH1186" s="1582"/>
      <c r="BHI1186" s="1582"/>
      <c r="BHJ1186" s="1582"/>
      <c r="BHK1186" s="1582"/>
      <c r="BHL1186" s="1582"/>
      <c r="BHM1186" s="1582"/>
      <c r="BHN1186" s="1582"/>
      <c r="BHO1186" s="1582"/>
      <c r="BHP1186" s="1582"/>
      <c r="BHQ1186" s="1582"/>
      <c r="BHR1186" s="1582"/>
      <c r="BHS1186" s="1582"/>
      <c r="BHT1186" s="1582"/>
      <c r="BHU1186" s="1582"/>
      <c r="BHV1186" s="1582"/>
      <c r="BHW1186" s="1582"/>
      <c r="BHX1186" s="1582"/>
      <c r="BHY1186" s="1582"/>
      <c r="BHZ1186" s="1582"/>
      <c r="BIA1186" s="1582"/>
      <c r="BIB1186" s="1582"/>
      <c r="BIC1186" s="1582"/>
      <c r="BID1186" s="1582"/>
      <c r="BIE1186" s="1582"/>
      <c r="BIF1186" s="1582"/>
      <c r="BIG1186" s="1582"/>
      <c r="BIH1186" s="1582"/>
      <c r="BII1186" s="1582"/>
      <c r="BIJ1186" s="1582"/>
      <c r="BIK1186" s="1582"/>
      <c r="BIL1186" s="1582"/>
      <c r="BIM1186" s="1582"/>
      <c r="BIN1186" s="1582"/>
      <c r="BIO1186" s="1582"/>
      <c r="BIP1186" s="1582"/>
      <c r="BIQ1186" s="1582"/>
      <c r="BIR1186" s="1582"/>
      <c r="BIS1186" s="1582"/>
      <c r="BIT1186" s="1582"/>
      <c r="BIU1186" s="1582"/>
      <c r="BIV1186" s="1582"/>
      <c r="BIW1186" s="1582"/>
      <c r="BIX1186" s="1582"/>
      <c r="BIY1186" s="1582"/>
      <c r="BIZ1186" s="1582"/>
      <c r="BJA1186" s="1582"/>
      <c r="BJB1186" s="1582"/>
      <c r="BJC1186" s="1582"/>
      <c r="BJD1186" s="1582"/>
      <c r="BJE1186" s="1582"/>
      <c r="BJF1186" s="1582"/>
      <c r="BJG1186" s="1582"/>
      <c r="BJH1186" s="1582"/>
      <c r="BJI1186" s="1582"/>
      <c r="BJJ1186" s="1582"/>
      <c r="BJK1186" s="1582"/>
      <c r="BJL1186" s="1582"/>
      <c r="BJM1186" s="1582"/>
      <c r="BJN1186" s="1582"/>
      <c r="BJO1186" s="1582"/>
      <c r="BJP1186" s="1582"/>
      <c r="BJQ1186" s="1582"/>
      <c r="BJR1186" s="1582"/>
      <c r="BJS1186" s="1582"/>
      <c r="BJT1186" s="1582"/>
      <c r="BJU1186" s="1582"/>
      <c r="BJV1186" s="1582"/>
      <c r="BJW1186" s="1582"/>
      <c r="BJX1186" s="1582"/>
      <c r="BJY1186" s="1582"/>
      <c r="BJZ1186" s="1582"/>
      <c r="BKA1186" s="1582"/>
      <c r="BKB1186" s="1582"/>
      <c r="BKC1186" s="1582"/>
      <c r="BKD1186" s="1582"/>
      <c r="BKE1186" s="1582"/>
      <c r="BKF1186" s="1582"/>
      <c r="BKG1186" s="1582"/>
      <c r="BKH1186" s="1582"/>
      <c r="BKI1186" s="1582"/>
      <c r="BKJ1186" s="1582"/>
      <c r="BKK1186" s="1582"/>
      <c r="BKL1186" s="1582"/>
      <c r="BKM1186" s="1582"/>
      <c r="BKN1186" s="1582"/>
      <c r="BKO1186" s="1582"/>
      <c r="BKP1186" s="1582"/>
      <c r="BKQ1186" s="1582"/>
      <c r="BKR1186" s="1582"/>
      <c r="BKS1186" s="1582"/>
      <c r="BKT1186" s="1582"/>
      <c r="BKU1186" s="1582"/>
      <c r="BKV1186" s="1582"/>
      <c r="BKW1186" s="1582"/>
      <c r="BKX1186" s="1582"/>
      <c r="BKY1186" s="1582"/>
      <c r="BKZ1186" s="1582"/>
      <c r="BLA1186" s="1582"/>
      <c r="BLB1186" s="1582"/>
      <c r="BLC1186" s="1582"/>
      <c r="BLD1186" s="1582"/>
      <c r="BLE1186" s="1582"/>
      <c r="BLF1186" s="1582"/>
      <c r="BLG1186" s="1582"/>
      <c r="BLH1186" s="1582"/>
      <c r="BLI1186" s="1582"/>
      <c r="BLJ1186" s="1582"/>
      <c r="BLK1186" s="1582"/>
      <c r="BLL1186" s="1582"/>
      <c r="BLM1186" s="1582"/>
      <c r="BLN1186" s="1582"/>
      <c r="BLO1186" s="1582"/>
      <c r="BLP1186" s="1582"/>
      <c r="BLQ1186" s="1582"/>
      <c r="BLR1186" s="1582"/>
      <c r="BLS1186" s="1582"/>
      <c r="BLT1186" s="1582"/>
      <c r="BLU1186" s="1582"/>
      <c r="BLV1186" s="1582"/>
      <c r="BLW1186" s="1582"/>
      <c r="BLX1186" s="1582"/>
      <c r="BLY1186" s="1582"/>
      <c r="BLZ1186" s="1582"/>
      <c r="BMA1186" s="1582"/>
      <c r="BMB1186" s="1582"/>
      <c r="BMC1186" s="1582"/>
      <c r="BMD1186" s="1582"/>
      <c r="BME1186" s="1582"/>
      <c r="BMF1186" s="1582"/>
      <c r="BMG1186" s="1582"/>
      <c r="BMH1186" s="1582"/>
      <c r="BMI1186" s="1582"/>
      <c r="BMJ1186" s="1582"/>
      <c r="BMK1186" s="1582"/>
      <c r="BML1186" s="1582"/>
      <c r="BMM1186" s="1582"/>
      <c r="BMN1186" s="1582"/>
      <c r="BMO1186" s="1582"/>
      <c r="BMP1186" s="1582"/>
      <c r="BMQ1186" s="1582"/>
      <c r="BMR1186" s="1582"/>
      <c r="BMS1186" s="1582"/>
      <c r="BMT1186" s="1582"/>
      <c r="BMU1186" s="1582"/>
      <c r="BMV1186" s="1582"/>
      <c r="BMW1186" s="1582"/>
      <c r="BMX1186" s="1582"/>
      <c r="BMY1186" s="1582"/>
      <c r="BMZ1186" s="1582"/>
      <c r="BNA1186" s="1582"/>
      <c r="BNB1186" s="1582"/>
      <c r="BNC1186" s="1582"/>
      <c r="BND1186" s="1582"/>
      <c r="BNE1186" s="1582"/>
      <c r="BNF1186" s="1582"/>
      <c r="BNG1186" s="1582"/>
      <c r="BNH1186" s="1582"/>
      <c r="BNI1186" s="1582"/>
      <c r="BNJ1186" s="1582"/>
      <c r="BNK1186" s="1582"/>
      <c r="BNL1186" s="1582"/>
      <c r="BNM1186" s="1582"/>
      <c r="BNN1186" s="1582"/>
      <c r="BNO1186" s="1582"/>
      <c r="BNP1186" s="1582"/>
      <c r="BNQ1186" s="1582"/>
      <c r="BNR1186" s="1582"/>
      <c r="BNS1186" s="1582"/>
      <c r="BNT1186" s="1582"/>
      <c r="BNU1186" s="1582"/>
      <c r="BNV1186" s="1582"/>
      <c r="BNW1186" s="1582"/>
      <c r="BNX1186" s="1582"/>
      <c r="BNY1186" s="1582"/>
      <c r="BNZ1186" s="1582"/>
      <c r="BOA1186" s="1582"/>
      <c r="BOB1186" s="1582"/>
      <c r="BOC1186" s="1582"/>
      <c r="BOD1186" s="1582"/>
      <c r="BOE1186" s="1582"/>
      <c r="BOF1186" s="1582"/>
      <c r="BOG1186" s="1582"/>
      <c r="BOH1186" s="1582"/>
      <c r="BOI1186" s="1582"/>
      <c r="BOJ1186" s="1582"/>
      <c r="BOK1186" s="1582"/>
      <c r="BOL1186" s="1582"/>
      <c r="BOM1186" s="1582"/>
      <c r="BON1186" s="1582"/>
      <c r="BOO1186" s="1582"/>
      <c r="BOP1186" s="1582"/>
      <c r="BOQ1186" s="1582"/>
      <c r="BOR1186" s="1582"/>
      <c r="BOS1186" s="1582"/>
      <c r="BOT1186" s="1582"/>
      <c r="BOU1186" s="1582"/>
      <c r="BOV1186" s="1582"/>
      <c r="BOW1186" s="1582"/>
      <c r="BOX1186" s="1582"/>
      <c r="BOY1186" s="1582"/>
      <c r="BOZ1186" s="1582"/>
      <c r="BPA1186" s="1582"/>
      <c r="BPB1186" s="1582"/>
      <c r="BPC1186" s="1582"/>
      <c r="BPD1186" s="1582"/>
      <c r="BPE1186" s="1582"/>
      <c r="BPF1186" s="1582"/>
      <c r="BPG1186" s="1582"/>
      <c r="BPH1186" s="1582"/>
      <c r="BPI1186" s="1582"/>
      <c r="BPJ1186" s="1582"/>
      <c r="BPK1186" s="1582"/>
      <c r="BPL1186" s="1582"/>
      <c r="BPM1186" s="1582"/>
      <c r="BPN1186" s="1582"/>
      <c r="BPO1186" s="1582"/>
      <c r="BPP1186" s="1582"/>
      <c r="BPQ1186" s="1582"/>
      <c r="BPR1186" s="1582"/>
      <c r="BPS1186" s="1582"/>
      <c r="BPT1186" s="1582"/>
      <c r="BPU1186" s="1582"/>
      <c r="BPV1186" s="1582"/>
      <c r="BPW1186" s="1582"/>
      <c r="BPX1186" s="1582"/>
      <c r="BPY1186" s="1582"/>
      <c r="BPZ1186" s="1582"/>
      <c r="BQA1186" s="1582"/>
      <c r="BQB1186" s="1582"/>
      <c r="BQC1186" s="1582"/>
      <c r="BQD1186" s="1582"/>
      <c r="BQE1186" s="1582"/>
      <c r="BQF1186" s="1582"/>
      <c r="BQG1186" s="1582"/>
      <c r="BQH1186" s="1582"/>
      <c r="BQI1186" s="1582"/>
      <c r="BQJ1186" s="1582"/>
      <c r="BQK1186" s="1582"/>
      <c r="BQL1186" s="1582"/>
      <c r="BQM1186" s="1582"/>
      <c r="BQN1186" s="1582"/>
      <c r="BQO1186" s="1582"/>
      <c r="BQP1186" s="1582"/>
      <c r="BQQ1186" s="1582"/>
      <c r="BQR1186" s="1582"/>
      <c r="BQS1186" s="1582"/>
      <c r="BQT1186" s="1582"/>
      <c r="BQU1186" s="1582"/>
      <c r="BQV1186" s="1582"/>
      <c r="BQW1186" s="1582"/>
      <c r="BQX1186" s="1582"/>
      <c r="BQY1186" s="1582"/>
      <c r="BQZ1186" s="1582"/>
      <c r="BRA1186" s="1582"/>
      <c r="BRB1186" s="1582"/>
      <c r="BRC1186" s="1582"/>
      <c r="BRD1186" s="1582"/>
      <c r="BRE1186" s="1582"/>
      <c r="BRF1186" s="1582"/>
      <c r="BRG1186" s="1582"/>
      <c r="BRH1186" s="1582"/>
      <c r="BRI1186" s="1582"/>
      <c r="BRJ1186" s="1582"/>
      <c r="BRK1186" s="1582"/>
      <c r="BRL1186" s="1582"/>
      <c r="BRM1186" s="1582"/>
      <c r="BRN1186" s="1582"/>
      <c r="BRO1186" s="1582"/>
      <c r="BRP1186" s="1582"/>
      <c r="BRQ1186" s="1582"/>
      <c r="BRR1186" s="1582"/>
      <c r="BRS1186" s="1582"/>
      <c r="BRT1186" s="1582"/>
      <c r="BRU1186" s="1582"/>
      <c r="BRV1186" s="1582"/>
      <c r="BRW1186" s="1582"/>
      <c r="BRX1186" s="1582"/>
      <c r="BRY1186" s="1582"/>
      <c r="BRZ1186" s="1582"/>
      <c r="BSA1186" s="1582"/>
      <c r="BSB1186" s="1582"/>
      <c r="BSC1186" s="1582"/>
      <c r="BSD1186" s="1582"/>
      <c r="BSE1186" s="1582"/>
      <c r="BSF1186" s="1582"/>
      <c r="BSG1186" s="1582"/>
      <c r="BSH1186" s="1582"/>
      <c r="BSI1186" s="1582"/>
      <c r="BSJ1186" s="1582"/>
      <c r="BSK1186" s="1582"/>
      <c r="BSL1186" s="1582"/>
      <c r="BSM1186" s="1582"/>
      <c r="BSN1186" s="1582"/>
      <c r="BSO1186" s="1582"/>
      <c r="BSP1186" s="1582"/>
      <c r="BSQ1186" s="1582"/>
      <c r="BSR1186" s="1582"/>
      <c r="BSS1186" s="1582"/>
      <c r="BST1186" s="1582"/>
      <c r="BSU1186" s="1582"/>
      <c r="BSV1186" s="1582"/>
      <c r="BSW1186" s="1582"/>
      <c r="BSX1186" s="1582"/>
      <c r="BSY1186" s="1582"/>
      <c r="BSZ1186" s="1582"/>
      <c r="BTA1186" s="1582"/>
      <c r="BTB1186" s="1582"/>
      <c r="BTC1186" s="1582"/>
      <c r="BTD1186" s="1582"/>
      <c r="BTE1186" s="1582"/>
      <c r="BTF1186" s="1582"/>
      <c r="BTG1186" s="1582"/>
      <c r="BTH1186" s="1582"/>
      <c r="BTI1186" s="1582"/>
      <c r="BTJ1186" s="1582"/>
      <c r="BTK1186" s="1582"/>
      <c r="BTL1186" s="1582"/>
      <c r="BTM1186" s="1582"/>
      <c r="BTN1186" s="1582"/>
      <c r="BTO1186" s="1582"/>
      <c r="BTP1186" s="1582"/>
      <c r="BTQ1186" s="1582"/>
      <c r="BTR1186" s="1582"/>
      <c r="BTS1186" s="1582"/>
      <c r="BTT1186" s="1582"/>
      <c r="BTU1186" s="1582"/>
      <c r="BTV1186" s="1582"/>
      <c r="BTW1186" s="1582"/>
      <c r="BTX1186" s="1582"/>
      <c r="BTY1186" s="1582"/>
      <c r="BTZ1186" s="1582"/>
      <c r="BUA1186" s="1582"/>
      <c r="BUB1186" s="1582"/>
      <c r="BUC1186" s="1582"/>
      <c r="BUD1186" s="1582"/>
      <c r="BUE1186" s="1582"/>
      <c r="BUF1186" s="1582"/>
      <c r="BUG1186" s="1582"/>
      <c r="BUH1186" s="1582"/>
      <c r="BUI1186" s="1582"/>
      <c r="BUJ1186" s="1582"/>
      <c r="BUK1186" s="1582"/>
      <c r="BUL1186" s="1582"/>
      <c r="BUM1186" s="1582"/>
      <c r="BUN1186" s="1582"/>
      <c r="BUO1186" s="1582"/>
      <c r="BUP1186" s="1582"/>
      <c r="BUQ1186" s="1582"/>
      <c r="BUR1186" s="1582"/>
      <c r="BUS1186" s="1582"/>
      <c r="BUT1186" s="1582"/>
      <c r="BUU1186" s="1582"/>
      <c r="BUV1186" s="1582"/>
      <c r="BUW1186" s="1582"/>
      <c r="BUX1186" s="1582"/>
      <c r="BUY1186" s="1582"/>
      <c r="BUZ1186" s="1582"/>
      <c r="BVA1186" s="1582"/>
      <c r="BVB1186" s="1582"/>
      <c r="BVC1186" s="1582"/>
      <c r="BVD1186" s="1582"/>
      <c r="BVE1186" s="1582"/>
      <c r="BVF1186" s="1582"/>
      <c r="BVG1186" s="1582"/>
      <c r="BVH1186" s="1582"/>
      <c r="BVI1186" s="1582"/>
      <c r="BVJ1186" s="1582"/>
      <c r="BVK1186" s="1582"/>
      <c r="BVL1186" s="1582"/>
      <c r="BVM1186" s="1582"/>
      <c r="BVN1186" s="1582"/>
      <c r="BVO1186" s="1582"/>
      <c r="BVP1186" s="1582"/>
      <c r="BVQ1186" s="1582"/>
      <c r="BVR1186" s="1582"/>
      <c r="BVS1186" s="1582"/>
      <c r="BVT1186" s="1582"/>
      <c r="BVU1186" s="1582"/>
      <c r="BVV1186" s="1582"/>
      <c r="BVW1186" s="1582"/>
      <c r="BVX1186" s="1582"/>
      <c r="BVY1186" s="1582"/>
      <c r="BVZ1186" s="1582"/>
      <c r="BWA1186" s="1582"/>
      <c r="BWB1186" s="1582"/>
      <c r="BWC1186" s="1582"/>
      <c r="BWD1186" s="1582"/>
      <c r="BWE1186" s="1582"/>
      <c r="BWF1186" s="1582"/>
      <c r="BWG1186" s="1582"/>
      <c r="BWH1186" s="1582"/>
      <c r="BWI1186" s="1582"/>
      <c r="BWJ1186" s="1582"/>
      <c r="BWK1186" s="1582"/>
      <c r="BWL1186" s="1582"/>
      <c r="BWM1186" s="1582"/>
      <c r="BWN1186" s="1582"/>
      <c r="BWO1186" s="1582"/>
      <c r="BWP1186" s="1582"/>
      <c r="BWQ1186" s="1582"/>
      <c r="BWR1186" s="1582"/>
      <c r="BWS1186" s="1582"/>
      <c r="BWT1186" s="1582"/>
      <c r="BWU1186" s="1582"/>
      <c r="BWV1186" s="1582"/>
      <c r="BWW1186" s="1582"/>
      <c r="BWX1186" s="1582"/>
      <c r="BWY1186" s="1582"/>
      <c r="BWZ1186" s="1582"/>
      <c r="BXA1186" s="1582"/>
      <c r="BXB1186" s="1582"/>
      <c r="BXC1186" s="1582"/>
      <c r="BXD1186" s="1582"/>
      <c r="BXE1186" s="1582"/>
      <c r="BXF1186" s="1582"/>
      <c r="BXG1186" s="1582"/>
      <c r="BXH1186" s="1582"/>
      <c r="BXI1186" s="1582"/>
      <c r="BXJ1186" s="1582"/>
      <c r="BXK1186" s="1582"/>
      <c r="BXL1186" s="1582"/>
      <c r="BXM1186" s="1582"/>
      <c r="BXN1186" s="1582"/>
      <c r="BXO1186" s="1582"/>
      <c r="BXP1186" s="1582"/>
      <c r="BXQ1186" s="1582"/>
      <c r="BXR1186" s="1582"/>
      <c r="BXS1186" s="1582"/>
      <c r="BXT1186" s="1582"/>
      <c r="BXU1186" s="1582"/>
      <c r="BXV1186" s="1582"/>
      <c r="BXW1186" s="1582"/>
      <c r="BXX1186" s="1582"/>
      <c r="BXY1186" s="1582"/>
      <c r="BXZ1186" s="1582"/>
      <c r="BYA1186" s="1582"/>
      <c r="BYB1186" s="1582"/>
      <c r="BYC1186" s="1582"/>
      <c r="BYD1186" s="1582"/>
      <c r="BYE1186" s="1582"/>
      <c r="BYF1186" s="1582"/>
      <c r="BYG1186" s="1582"/>
      <c r="BYH1186" s="1582"/>
      <c r="BYI1186" s="1582"/>
      <c r="BYJ1186" s="1582"/>
      <c r="BYK1186" s="1582"/>
      <c r="BYL1186" s="1582"/>
      <c r="BYM1186" s="1582"/>
      <c r="BYN1186" s="1582"/>
      <c r="BYO1186" s="1582"/>
      <c r="BYP1186" s="1582"/>
      <c r="BYQ1186" s="1582"/>
      <c r="BYR1186" s="1582"/>
      <c r="BYS1186" s="1582"/>
      <c r="BYT1186" s="1582"/>
      <c r="BYU1186" s="1582"/>
      <c r="BYV1186" s="1582"/>
      <c r="BYW1186" s="1582"/>
      <c r="BYX1186" s="1582"/>
      <c r="BYY1186" s="1582"/>
      <c r="BYZ1186" s="1582"/>
      <c r="BZA1186" s="1582"/>
      <c r="BZB1186" s="1582"/>
      <c r="BZC1186" s="1582"/>
      <c r="BZD1186" s="1582"/>
      <c r="BZE1186" s="1582"/>
      <c r="BZF1186" s="1582"/>
      <c r="BZG1186" s="1582"/>
      <c r="BZH1186" s="1582"/>
      <c r="BZI1186" s="1582"/>
      <c r="BZJ1186" s="1582"/>
      <c r="BZK1186" s="1582"/>
      <c r="BZL1186" s="1582"/>
      <c r="BZM1186" s="1582"/>
      <c r="BZN1186" s="1582"/>
      <c r="BZO1186" s="1582"/>
      <c r="BZP1186" s="1582"/>
      <c r="BZQ1186" s="1582"/>
      <c r="BZR1186" s="1582"/>
      <c r="BZS1186" s="1582"/>
      <c r="BZT1186" s="1582"/>
      <c r="BZU1186" s="1582"/>
      <c r="BZV1186" s="1582"/>
      <c r="BZW1186" s="1582"/>
      <c r="BZX1186" s="1582"/>
      <c r="BZY1186" s="1582"/>
      <c r="BZZ1186" s="1582"/>
      <c r="CAA1186" s="1582"/>
      <c r="CAB1186" s="1582"/>
      <c r="CAC1186" s="1582"/>
      <c r="CAD1186" s="1582"/>
      <c r="CAE1186" s="1582"/>
      <c r="CAF1186" s="1582"/>
      <c r="CAG1186" s="1582"/>
      <c r="CAH1186" s="1582"/>
      <c r="CAI1186" s="1582"/>
      <c r="CAJ1186" s="1582"/>
      <c r="CAK1186" s="1582"/>
      <c r="CAL1186" s="1582"/>
      <c r="CAM1186" s="1582"/>
      <c r="CAN1186" s="1582"/>
      <c r="CAO1186" s="1582"/>
      <c r="CAP1186" s="1582"/>
      <c r="CAQ1186" s="1582"/>
      <c r="CAR1186" s="1582"/>
      <c r="CAS1186" s="1582"/>
      <c r="CAT1186" s="1582"/>
      <c r="CAU1186" s="1582"/>
      <c r="CAV1186" s="1582"/>
      <c r="CAW1186" s="1582"/>
      <c r="CAX1186" s="1582"/>
      <c r="CAY1186" s="1582"/>
      <c r="CAZ1186" s="1582"/>
      <c r="CBA1186" s="1582"/>
      <c r="CBB1186" s="1582"/>
      <c r="CBC1186" s="1582"/>
      <c r="CBD1186" s="1582"/>
      <c r="CBE1186" s="1582"/>
      <c r="CBF1186" s="1582"/>
      <c r="CBG1186" s="1582"/>
      <c r="CBH1186" s="1582"/>
      <c r="CBI1186" s="1582"/>
      <c r="CBJ1186" s="1582"/>
      <c r="CBK1186" s="1582"/>
      <c r="CBL1186" s="1582"/>
      <c r="CBM1186" s="1582"/>
      <c r="CBN1186" s="1582"/>
      <c r="CBO1186" s="1582"/>
      <c r="CBP1186" s="1582"/>
      <c r="CBQ1186" s="1582"/>
      <c r="CBR1186" s="1582"/>
      <c r="CBS1186" s="1582"/>
      <c r="CBT1186" s="1582"/>
      <c r="CBU1186" s="1582"/>
      <c r="CBV1186" s="1582"/>
      <c r="CBW1186" s="1582"/>
      <c r="CBX1186" s="1582"/>
      <c r="CBY1186" s="1582"/>
      <c r="CBZ1186" s="1582"/>
      <c r="CCA1186" s="1582"/>
      <c r="CCB1186" s="1582"/>
      <c r="CCC1186" s="1582"/>
      <c r="CCD1186" s="1582"/>
      <c r="CCE1186" s="1582"/>
      <c r="CCF1186" s="1582"/>
      <c r="CCG1186" s="1582"/>
      <c r="CCH1186" s="1582"/>
      <c r="CCI1186" s="1582"/>
      <c r="CCJ1186" s="1582"/>
      <c r="CCK1186" s="1582"/>
      <c r="CCL1186" s="1582"/>
      <c r="CCM1186" s="1582"/>
      <c r="CCN1186" s="1582"/>
      <c r="CCO1186" s="1582"/>
      <c r="CCP1186" s="1582"/>
      <c r="CCQ1186" s="1582"/>
      <c r="CCR1186" s="1582"/>
      <c r="CCS1186" s="1582"/>
      <c r="CCT1186" s="1582"/>
      <c r="CCU1186" s="1582"/>
      <c r="CCV1186" s="1582"/>
      <c r="CCW1186" s="1582"/>
      <c r="CCX1186" s="1582"/>
      <c r="CCY1186" s="1582"/>
      <c r="CCZ1186" s="1582"/>
      <c r="CDA1186" s="1582"/>
      <c r="CDB1186" s="1582"/>
      <c r="CDC1186" s="1582"/>
      <c r="CDD1186" s="1582"/>
      <c r="CDE1186" s="1582"/>
      <c r="CDF1186" s="1582"/>
      <c r="CDG1186" s="1582"/>
      <c r="CDH1186" s="1582"/>
      <c r="CDI1186" s="1582"/>
      <c r="CDJ1186" s="1582"/>
      <c r="CDK1186" s="1582"/>
      <c r="CDL1186" s="1582"/>
      <c r="CDM1186" s="1582"/>
      <c r="CDN1186" s="1582"/>
      <c r="CDO1186" s="1582"/>
      <c r="CDP1186" s="1582"/>
      <c r="CDQ1186" s="1582"/>
      <c r="CDR1186" s="1582"/>
      <c r="CDS1186" s="1582"/>
      <c r="CDT1186" s="1582"/>
      <c r="CDU1186" s="1582"/>
      <c r="CDV1186" s="1582"/>
      <c r="CDW1186" s="1582"/>
      <c r="CDX1186" s="1582"/>
      <c r="CDY1186" s="1582"/>
      <c r="CDZ1186" s="1582"/>
      <c r="CEA1186" s="1582"/>
      <c r="CEB1186" s="1582"/>
      <c r="CEC1186" s="1582"/>
      <c r="CED1186" s="1582"/>
      <c r="CEE1186" s="1582"/>
      <c r="CEF1186" s="1582"/>
      <c r="CEG1186" s="1582"/>
      <c r="CEH1186" s="1582"/>
      <c r="CEI1186" s="1582"/>
      <c r="CEJ1186" s="1582"/>
      <c r="CEK1186" s="1582"/>
      <c r="CEL1186" s="1582"/>
      <c r="CEM1186" s="1582"/>
      <c r="CEN1186" s="1582"/>
      <c r="CEO1186" s="1582"/>
      <c r="CEP1186" s="1582"/>
      <c r="CEQ1186" s="1582"/>
      <c r="CER1186" s="1582"/>
      <c r="CES1186" s="1582"/>
      <c r="CET1186" s="1582"/>
      <c r="CEU1186" s="1582"/>
      <c r="CEV1186" s="1582"/>
      <c r="CEW1186" s="1582"/>
      <c r="CEX1186" s="1582"/>
      <c r="CEY1186" s="1582"/>
      <c r="CEZ1186" s="1582"/>
      <c r="CFA1186" s="1582"/>
      <c r="CFB1186" s="1582"/>
      <c r="CFC1186" s="1582"/>
      <c r="CFD1186" s="1582"/>
      <c r="CFE1186" s="1582"/>
      <c r="CFF1186" s="1582"/>
      <c r="CFG1186" s="1582"/>
      <c r="CFH1186" s="1582"/>
      <c r="CFI1186" s="1582"/>
      <c r="CFJ1186" s="1582"/>
      <c r="CFK1186" s="1582"/>
      <c r="CFL1186" s="1582"/>
      <c r="CFM1186" s="1582"/>
      <c r="CFN1186" s="1582"/>
      <c r="CFO1186" s="1582"/>
      <c r="CFP1186" s="1582"/>
      <c r="CFQ1186" s="1582"/>
      <c r="CFR1186" s="1582"/>
      <c r="CFS1186" s="1582"/>
      <c r="CFT1186" s="1582"/>
      <c r="CFU1186" s="1582"/>
      <c r="CFV1186" s="1582"/>
      <c r="CFW1186" s="1582"/>
      <c r="CFX1186" s="1582"/>
      <c r="CFY1186" s="1582"/>
      <c r="CFZ1186" s="1582"/>
      <c r="CGA1186" s="1582"/>
      <c r="CGB1186" s="1582"/>
      <c r="CGC1186" s="1582"/>
      <c r="CGD1186" s="1582"/>
      <c r="CGE1186" s="1582"/>
      <c r="CGF1186" s="1582"/>
      <c r="CGG1186" s="1582"/>
      <c r="CGH1186" s="1582"/>
      <c r="CGI1186" s="1582"/>
      <c r="CGJ1186" s="1582"/>
      <c r="CGK1186" s="1582"/>
      <c r="CGL1186" s="1582"/>
      <c r="CGM1186" s="1582"/>
      <c r="CGN1186" s="1582"/>
      <c r="CGO1186" s="1582"/>
      <c r="CGP1186" s="1582"/>
      <c r="CGQ1186" s="1582"/>
      <c r="CGR1186" s="1582"/>
      <c r="CGS1186" s="1582"/>
      <c r="CGT1186" s="1582"/>
      <c r="CGU1186" s="1582"/>
      <c r="CGV1186" s="1582"/>
      <c r="CGW1186" s="1582"/>
      <c r="CGX1186" s="1582"/>
      <c r="CGY1186" s="1582"/>
      <c r="CGZ1186" s="1582"/>
      <c r="CHA1186" s="1582"/>
      <c r="CHB1186" s="1582"/>
      <c r="CHC1186" s="1582"/>
      <c r="CHD1186" s="1582"/>
      <c r="CHE1186" s="1582"/>
      <c r="CHF1186" s="1582"/>
      <c r="CHG1186" s="1582"/>
      <c r="CHH1186" s="1582"/>
      <c r="CHI1186" s="1582"/>
      <c r="CHJ1186" s="1582"/>
      <c r="CHK1186" s="1582"/>
      <c r="CHL1186" s="1582"/>
      <c r="CHM1186" s="1582"/>
      <c r="CHN1186" s="1582"/>
      <c r="CHO1186" s="1582"/>
      <c r="CHP1186" s="1582"/>
      <c r="CHQ1186" s="1582"/>
      <c r="CHR1186" s="1582"/>
      <c r="CHS1186" s="1582"/>
      <c r="CHT1186" s="1582"/>
      <c r="CHU1186" s="1582"/>
      <c r="CHV1186" s="1582"/>
      <c r="CHW1186" s="1582"/>
      <c r="CHX1186" s="1582"/>
      <c r="CHY1186" s="1582"/>
      <c r="CHZ1186" s="1582"/>
      <c r="CIA1186" s="1582"/>
      <c r="CIB1186" s="1582"/>
      <c r="CIC1186" s="1582"/>
      <c r="CID1186" s="1582"/>
      <c r="CIE1186" s="1582"/>
      <c r="CIF1186" s="1582"/>
      <c r="CIG1186" s="1582"/>
      <c r="CIH1186" s="1582"/>
      <c r="CII1186" s="1582"/>
      <c r="CIJ1186" s="1582"/>
      <c r="CIK1186" s="1582"/>
      <c r="CIL1186" s="1582"/>
      <c r="CIM1186" s="1582"/>
      <c r="CIN1186" s="1582"/>
      <c r="CIO1186" s="1582"/>
      <c r="CIP1186" s="1582"/>
      <c r="CIQ1186" s="1582"/>
      <c r="CIR1186" s="1582"/>
      <c r="CIS1186" s="1582"/>
      <c r="CIT1186" s="1582"/>
      <c r="CIU1186" s="1582"/>
      <c r="CIV1186" s="1582"/>
      <c r="CIW1186" s="1582"/>
      <c r="CIX1186" s="1582"/>
      <c r="CIY1186" s="1582"/>
      <c r="CIZ1186" s="1582"/>
      <c r="CJA1186" s="1582"/>
      <c r="CJB1186" s="1582"/>
      <c r="CJC1186" s="1582"/>
      <c r="CJD1186" s="1582"/>
      <c r="CJE1186" s="1582"/>
      <c r="CJF1186" s="1582"/>
      <c r="CJG1186" s="1582"/>
      <c r="CJH1186" s="1582"/>
      <c r="CJI1186" s="1582"/>
      <c r="CJJ1186" s="1582"/>
      <c r="CJK1186" s="1582"/>
      <c r="CJL1186" s="1582"/>
      <c r="CJM1186" s="1582"/>
      <c r="CJN1186" s="1582"/>
      <c r="CJO1186" s="1582"/>
      <c r="CJP1186" s="1582"/>
      <c r="CJQ1186" s="1582"/>
      <c r="CJR1186" s="1582"/>
      <c r="CJS1186" s="1582"/>
      <c r="CJT1186" s="1582"/>
      <c r="CJU1186" s="1582"/>
      <c r="CJV1186" s="1582"/>
      <c r="CJW1186" s="1582"/>
      <c r="CJX1186" s="1582"/>
      <c r="CJY1186" s="1582"/>
      <c r="CJZ1186" s="1582"/>
      <c r="CKA1186" s="1582"/>
      <c r="CKB1186" s="1582"/>
      <c r="CKC1186" s="1582"/>
      <c r="CKD1186" s="1582"/>
      <c r="CKE1186" s="1582"/>
      <c r="CKF1186" s="1582"/>
      <c r="CKG1186" s="1582"/>
      <c r="CKH1186" s="1582"/>
      <c r="CKI1186" s="1582"/>
      <c r="CKJ1186" s="1582"/>
      <c r="CKK1186" s="1582"/>
      <c r="CKL1186" s="1582"/>
      <c r="CKM1186" s="1582"/>
      <c r="CKN1186" s="1582"/>
      <c r="CKO1186" s="1582"/>
      <c r="CKP1186" s="1582"/>
      <c r="CKQ1186" s="1582"/>
      <c r="CKR1186" s="1582"/>
      <c r="CKS1186" s="1582"/>
      <c r="CKT1186" s="1582"/>
      <c r="CKU1186" s="1582"/>
      <c r="CKV1186" s="1582"/>
      <c r="CKW1186" s="1582"/>
      <c r="CKX1186" s="1582"/>
      <c r="CKY1186" s="1582"/>
      <c r="CKZ1186" s="1582"/>
      <c r="CLA1186" s="1582"/>
      <c r="CLB1186" s="1582"/>
      <c r="CLC1186" s="1582"/>
      <c r="CLD1186" s="1582"/>
      <c r="CLE1186" s="1582"/>
      <c r="CLF1186" s="1582"/>
      <c r="CLG1186" s="1582"/>
      <c r="CLH1186" s="1582"/>
      <c r="CLI1186" s="1582"/>
      <c r="CLJ1186" s="1582"/>
      <c r="CLK1186" s="1582"/>
      <c r="CLL1186" s="1582"/>
      <c r="CLM1186" s="1582"/>
      <c r="CLN1186" s="1582"/>
      <c r="CLO1186" s="1582"/>
      <c r="CLP1186" s="1582"/>
      <c r="CLQ1186" s="1582"/>
      <c r="CLR1186" s="1582"/>
      <c r="CLS1186" s="1582"/>
      <c r="CLT1186" s="1582"/>
      <c r="CLU1186" s="1582"/>
      <c r="CLV1186" s="1582"/>
      <c r="CLW1186" s="1582"/>
      <c r="CLX1186" s="1582"/>
      <c r="CLY1186" s="1582"/>
      <c r="CLZ1186" s="1582"/>
      <c r="CMA1186" s="1582"/>
      <c r="CMB1186" s="1582"/>
      <c r="CMC1186" s="1582"/>
      <c r="CMD1186" s="1582"/>
      <c r="CME1186" s="1582"/>
      <c r="CMF1186" s="1582"/>
      <c r="CMG1186" s="1582"/>
      <c r="CMH1186" s="1582"/>
      <c r="CMI1186" s="1582"/>
      <c r="CMJ1186" s="1582"/>
      <c r="CMK1186" s="1582"/>
      <c r="CML1186" s="1582"/>
      <c r="CMM1186" s="1582"/>
      <c r="CMN1186" s="1582"/>
      <c r="CMO1186" s="1582"/>
      <c r="CMP1186" s="1582"/>
      <c r="CMQ1186" s="1582"/>
      <c r="CMR1186" s="1582"/>
      <c r="CMS1186" s="1582"/>
      <c r="CMT1186" s="1582"/>
      <c r="CMU1186" s="1582"/>
      <c r="CMV1186" s="1582"/>
      <c r="CMW1186" s="1582"/>
      <c r="CMX1186" s="1582"/>
      <c r="CMY1186" s="1582"/>
      <c r="CMZ1186" s="1582"/>
      <c r="CNA1186" s="1582"/>
      <c r="CNB1186" s="1582"/>
      <c r="CNC1186" s="1582"/>
      <c r="CND1186" s="1582"/>
      <c r="CNE1186" s="1582"/>
      <c r="CNF1186" s="1582"/>
      <c r="CNG1186" s="1582"/>
      <c r="CNH1186" s="1582"/>
      <c r="CNI1186" s="1582"/>
      <c r="CNJ1186" s="1582"/>
      <c r="CNK1186" s="1582"/>
      <c r="CNL1186" s="1582"/>
      <c r="CNM1186" s="1582"/>
      <c r="CNN1186" s="1582"/>
      <c r="CNO1186" s="1582"/>
      <c r="CNP1186" s="1582"/>
      <c r="CNQ1186" s="1582"/>
      <c r="CNR1186" s="1582"/>
      <c r="CNS1186" s="1582"/>
      <c r="CNT1186" s="1582"/>
      <c r="CNU1186" s="1582"/>
      <c r="CNV1186" s="1582"/>
      <c r="CNW1186" s="1582"/>
      <c r="CNX1186" s="1582"/>
      <c r="CNY1186" s="1582"/>
      <c r="CNZ1186" s="1582"/>
      <c r="COA1186" s="1582"/>
      <c r="COB1186" s="1582"/>
      <c r="COC1186" s="1582"/>
      <c r="COD1186" s="1582"/>
      <c r="COE1186" s="1582"/>
      <c r="COF1186" s="1582"/>
      <c r="COG1186" s="1582"/>
      <c r="COH1186" s="1582"/>
      <c r="COI1186" s="1582"/>
      <c r="COJ1186" s="1582"/>
      <c r="COK1186" s="1582"/>
      <c r="COL1186" s="1582"/>
      <c r="COM1186" s="1582"/>
      <c r="CON1186" s="1582"/>
      <c r="COO1186" s="1582"/>
      <c r="COP1186" s="1582"/>
      <c r="COQ1186" s="1582"/>
      <c r="COR1186" s="1582"/>
      <c r="COS1186" s="1582"/>
      <c r="COT1186" s="1582"/>
      <c r="COU1186" s="1582"/>
      <c r="COV1186" s="1582"/>
      <c r="COW1186" s="1582"/>
      <c r="COX1186" s="1582"/>
      <c r="COY1186" s="1582"/>
      <c r="COZ1186" s="1582"/>
      <c r="CPA1186" s="1582"/>
      <c r="CPB1186" s="1582"/>
      <c r="CPC1186" s="1582"/>
      <c r="CPD1186" s="1582"/>
      <c r="CPE1186" s="1582"/>
      <c r="CPF1186" s="1582"/>
      <c r="CPG1186" s="1582"/>
      <c r="CPH1186" s="1582"/>
      <c r="CPI1186" s="1582"/>
      <c r="CPJ1186" s="1582"/>
      <c r="CPK1186" s="1582"/>
      <c r="CPL1186" s="1582"/>
      <c r="CPM1186" s="1582"/>
      <c r="CPN1186" s="1582"/>
      <c r="CPO1186" s="1582"/>
      <c r="CPP1186" s="1582"/>
      <c r="CPQ1186" s="1582"/>
      <c r="CPR1186" s="1582"/>
      <c r="CPS1186" s="1582"/>
      <c r="CPT1186" s="1582"/>
      <c r="CPU1186" s="1582"/>
      <c r="CPV1186" s="1582"/>
      <c r="CPW1186" s="1582"/>
      <c r="CPX1186" s="1582"/>
      <c r="CPY1186" s="1582"/>
      <c r="CPZ1186" s="1582"/>
      <c r="CQA1186" s="1582"/>
      <c r="CQB1186" s="1582"/>
      <c r="CQC1186" s="1582"/>
      <c r="CQD1186" s="1582"/>
      <c r="CQE1186" s="1582"/>
      <c r="CQF1186" s="1582"/>
      <c r="CQG1186" s="1582"/>
      <c r="CQH1186" s="1582"/>
      <c r="CQI1186" s="1582"/>
      <c r="CQJ1186" s="1582"/>
      <c r="CQK1186" s="1582"/>
      <c r="CQL1186" s="1582"/>
      <c r="CQM1186" s="1582"/>
      <c r="CQN1186" s="1582"/>
      <c r="CQO1186" s="1582"/>
      <c r="CQP1186" s="1582"/>
      <c r="CQQ1186" s="1582"/>
      <c r="CQR1186" s="1582"/>
      <c r="CQS1186" s="1582"/>
      <c r="CQT1186" s="1582"/>
      <c r="CQU1186" s="1582"/>
      <c r="CQV1186" s="1582"/>
      <c r="CQW1186" s="1582"/>
      <c r="CQX1186" s="1582"/>
      <c r="CQY1186" s="1582"/>
      <c r="CQZ1186" s="1582"/>
      <c r="CRA1186" s="1582"/>
      <c r="CRB1186" s="1582"/>
      <c r="CRC1186" s="1582"/>
      <c r="CRD1186" s="1582"/>
      <c r="CRE1186" s="1582"/>
      <c r="CRF1186" s="1582"/>
      <c r="CRG1186" s="1582"/>
      <c r="CRH1186" s="1582"/>
      <c r="CRI1186" s="1582"/>
      <c r="CRJ1186" s="1582"/>
      <c r="CRK1186" s="1582"/>
      <c r="CRL1186" s="1582"/>
      <c r="CRM1186" s="1582"/>
      <c r="CRN1186" s="1582"/>
      <c r="CRO1186" s="1582"/>
      <c r="CRP1186" s="1582"/>
      <c r="CRQ1186" s="1582"/>
      <c r="CRR1186" s="1582"/>
      <c r="CRS1186" s="1582"/>
      <c r="CRT1186" s="1582"/>
      <c r="CRU1186" s="1582"/>
      <c r="CRV1186" s="1582"/>
      <c r="CRW1186" s="1582"/>
      <c r="CRX1186" s="1582"/>
      <c r="CRY1186" s="1582"/>
      <c r="CRZ1186" s="1582"/>
      <c r="CSA1186" s="1582"/>
      <c r="CSB1186" s="1582"/>
      <c r="CSC1186" s="1582"/>
      <c r="CSD1186" s="1582"/>
      <c r="CSE1186" s="1582"/>
      <c r="CSF1186" s="1582"/>
      <c r="CSG1186" s="1582"/>
      <c r="CSH1186" s="1582"/>
      <c r="CSI1186" s="1582"/>
      <c r="CSJ1186" s="1582"/>
      <c r="CSK1186" s="1582"/>
      <c r="CSL1186" s="1582"/>
      <c r="CSM1186" s="1582"/>
      <c r="CSN1186" s="1582"/>
      <c r="CSO1186" s="1582"/>
      <c r="CSP1186" s="1582"/>
      <c r="CSQ1186" s="1582"/>
      <c r="CSR1186" s="1582"/>
      <c r="CSS1186" s="1582"/>
      <c r="CST1186" s="1582"/>
      <c r="CSU1186" s="1582"/>
      <c r="CSV1186" s="1582"/>
      <c r="CSW1186" s="1582"/>
      <c r="CSX1186" s="1582"/>
      <c r="CSY1186" s="1582"/>
      <c r="CSZ1186" s="1582"/>
      <c r="CTA1186" s="1582"/>
      <c r="CTB1186" s="1582"/>
      <c r="CTC1186" s="1582"/>
      <c r="CTD1186" s="1582"/>
      <c r="CTE1186" s="1582"/>
      <c r="CTF1186" s="1582"/>
      <c r="CTG1186" s="1582"/>
      <c r="CTH1186" s="1582"/>
      <c r="CTI1186" s="1582"/>
      <c r="CTJ1186" s="1582"/>
      <c r="CTK1186" s="1582"/>
      <c r="CTL1186" s="1582"/>
      <c r="CTM1186" s="1582"/>
      <c r="CTN1186" s="1582"/>
      <c r="CTO1186" s="1582"/>
      <c r="CTP1186" s="1582"/>
      <c r="CTQ1186" s="1582"/>
      <c r="CTR1186" s="1582"/>
      <c r="CTS1186" s="1582"/>
      <c r="CTT1186" s="1582"/>
      <c r="CTU1186" s="1582"/>
      <c r="CTV1186" s="1582"/>
      <c r="CTW1186" s="1582"/>
      <c r="CTX1186" s="1582"/>
      <c r="CTY1186" s="1582"/>
      <c r="CTZ1186" s="1582"/>
      <c r="CUA1186" s="1582"/>
      <c r="CUB1186" s="1582"/>
      <c r="CUC1186" s="1582"/>
      <c r="CUD1186" s="1582"/>
      <c r="CUE1186" s="1582"/>
      <c r="CUF1186" s="1582"/>
      <c r="CUG1186" s="1582"/>
      <c r="CUH1186" s="1582"/>
      <c r="CUI1186" s="1582"/>
      <c r="CUJ1186" s="1582"/>
      <c r="CUK1186" s="1582"/>
      <c r="CUL1186" s="1582"/>
      <c r="CUM1186" s="1582"/>
      <c r="CUN1186" s="1582"/>
      <c r="CUO1186" s="1582"/>
      <c r="CUP1186" s="1582"/>
      <c r="CUQ1186" s="1582"/>
      <c r="CUR1186" s="1582"/>
      <c r="CUS1186" s="1582"/>
      <c r="CUT1186" s="1582"/>
      <c r="CUU1186" s="1582"/>
      <c r="CUV1186" s="1582"/>
      <c r="CUW1186" s="1582"/>
      <c r="CUX1186" s="1582"/>
      <c r="CUY1186" s="1582"/>
      <c r="CUZ1186" s="1582"/>
      <c r="CVA1186" s="1582"/>
      <c r="CVB1186" s="1582"/>
      <c r="CVC1186" s="1582"/>
      <c r="CVD1186" s="1582"/>
      <c r="CVE1186" s="1582"/>
      <c r="CVF1186" s="1582"/>
      <c r="CVG1186" s="1582"/>
      <c r="CVH1186" s="1582"/>
      <c r="CVI1186" s="1582"/>
      <c r="CVJ1186" s="1582"/>
      <c r="CVK1186" s="1582"/>
      <c r="CVL1186" s="1582"/>
      <c r="CVM1186" s="1582"/>
      <c r="CVN1186" s="1582"/>
      <c r="CVO1186" s="1582"/>
      <c r="CVP1186" s="1582"/>
      <c r="CVQ1186" s="1582"/>
      <c r="CVR1186" s="1582"/>
      <c r="CVS1186" s="1582"/>
      <c r="CVT1186" s="1582"/>
      <c r="CVU1186" s="1582"/>
      <c r="CVV1186" s="1582"/>
      <c r="CVW1186" s="1582"/>
      <c r="CVX1186" s="1582"/>
      <c r="CVY1186" s="1582"/>
      <c r="CVZ1186" s="1582"/>
      <c r="CWA1186" s="1582"/>
      <c r="CWB1186" s="1582"/>
      <c r="CWC1186" s="1582"/>
      <c r="CWD1186" s="1582"/>
      <c r="CWE1186" s="1582"/>
      <c r="CWF1186" s="1582"/>
      <c r="CWG1186" s="1582"/>
      <c r="CWH1186" s="1582"/>
      <c r="CWI1186" s="1582"/>
      <c r="CWJ1186" s="1582"/>
      <c r="CWK1186" s="1582"/>
      <c r="CWL1186" s="1582"/>
      <c r="CWM1186" s="1582"/>
      <c r="CWN1186" s="1582"/>
      <c r="CWO1186" s="1582"/>
      <c r="CWP1186" s="1582"/>
      <c r="CWQ1186" s="1582"/>
      <c r="CWR1186" s="1582"/>
      <c r="CWS1186" s="1582"/>
      <c r="CWT1186" s="1582"/>
      <c r="CWU1186" s="1582"/>
      <c r="CWV1186" s="1582"/>
      <c r="CWW1186" s="1582"/>
      <c r="CWX1186" s="1582"/>
      <c r="CWY1186" s="1582"/>
      <c r="CWZ1186" s="1582"/>
      <c r="CXA1186" s="1582"/>
      <c r="CXB1186" s="1582"/>
      <c r="CXC1186" s="1582"/>
      <c r="CXD1186" s="1582"/>
      <c r="CXE1186" s="1582"/>
      <c r="CXF1186" s="1582"/>
      <c r="CXG1186" s="1582"/>
      <c r="CXH1186" s="1582"/>
      <c r="CXI1186" s="1582"/>
      <c r="CXJ1186" s="1582"/>
      <c r="CXK1186" s="1582"/>
      <c r="CXL1186" s="1582"/>
      <c r="CXM1186" s="1582"/>
      <c r="CXN1186" s="1582"/>
      <c r="CXO1186" s="1582"/>
      <c r="CXP1186" s="1582"/>
      <c r="CXQ1186" s="1582"/>
      <c r="CXR1186" s="1582"/>
      <c r="CXS1186" s="1582"/>
      <c r="CXT1186" s="1582"/>
      <c r="CXU1186" s="1582"/>
      <c r="CXV1186" s="1582"/>
      <c r="CXW1186" s="1582"/>
      <c r="CXX1186" s="1582"/>
      <c r="CXY1186" s="1582"/>
      <c r="CXZ1186" s="1582"/>
      <c r="CYA1186" s="1582"/>
      <c r="CYB1186" s="1582"/>
      <c r="CYC1186" s="1582"/>
      <c r="CYD1186" s="1582"/>
      <c r="CYE1186" s="1582"/>
      <c r="CYF1186" s="1582"/>
      <c r="CYG1186" s="1582"/>
      <c r="CYH1186" s="1582"/>
      <c r="CYI1186" s="1582"/>
      <c r="CYJ1186" s="1582"/>
      <c r="CYK1186" s="1582"/>
      <c r="CYL1186" s="1582"/>
      <c r="CYM1186" s="1582"/>
      <c r="CYN1186" s="1582"/>
      <c r="CYO1186" s="1582"/>
      <c r="CYP1186" s="1582"/>
      <c r="CYQ1186" s="1582"/>
      <c r="CYR1186" s="1582"/>
      <c r="CYS1186" s="1582"/>
      <c r="CYT1186" s="1582"/>
      <c r="CYU1186" s="1582"/>
      <c r="CYV1186" s="1582"/>
      <c r="CYW1186" s="1582"/>
      <c r="CYX1186" s="1582"/>
      <c r="CYY1186" s="1582"/>
      <c r="CYZ1186" s="1582"/>
      <c r="CZA1186" s="1582"/>
      <c r="CZB1186" s="1582"/>
      <c r="CZC1186" s="1582"/>
      <c r="CZD1186" s="1582"/>
      <c r="CZE1186" s="1582"/>
      <c r="CZF1186" s="1582"/>
      <c r="CZG1186" s="1582"/>
      <c r="CZH1186" s="1582"/>
      <c r="CZI1186" s="1582"/>
      <c r="CZJ1186" s="1582"/>
      <c r="CZK1186" s="1582"/>
      <c r="CZL1186" s="1582"/>
      <c r="CZM1186" s="1582"/>
      <c r="CZN1186" s="1582"/>
      <c r="CZO1186" s="1582"/>
      <c r="CZP1186" s="1582"/>
      <c r="CZQ1186" s="1582"/>
      <c r="CZR1186" s="1582"/>
      <c r="CZS1186" s="1582"/>
      <c r="CZT1186" s="1582"/>
      <c r="CZU1186" s="1582"/>
      <c r="CZV1186" s="1582"/>
      <c r="CZW1186" s="1582"/>
      <c r="CZX1186" s="1582"/>
      <c r="CZY1186" s="1582"/>
      <c r="CZZ1186" s="1582"/>
      <c r="DAA1186" s="1582"/>
      <c r="DAB1186" s="1582"/>
      <c r="DAC1186" s="1582"/>
      <c r="DAD1186" s="1582"/>
      <c r="DAE1186" s="1582"/>
      <c r="DAF1186" s="1582"/>
      <c r="DAG1186" s="1582"/>
      <c r="DAH1186" s="1582"/>
      <c r="DAI1186" s="1582"/>
      <c r="DAJ1186" s="1582"/>
      <c r="DAK1186" s="1582"/>
      <c r="DAL1186" s="1582"/>
      <c r="DAM1186" s="1582"/>
      <c r="DAN1186" s="1582"/>
      <c r="DAO1186" s="1582"/>
      <c r="DAP1186" s="1582"/>
      <c r="DAQ1186" s="1582"/>
      <c r="DAR1186" s="1582"/>
      <c r="DAS1186" s="1582"/>
      <c r="DAT1186" s="1582"/>
      <c r="DAU1186" s="1582"/>
      <c r="DAV1186" s="1582"/>
      <c r="DAW1186" s="1582"/>
      <c r="DAX1186" s="1582"/>
      <c r="DAY1186" s="1582"/>
      <c r="DAZ1186" s="1582"/>
      <c r="DBA1186" s="1582"/>
      <c r="DBB1186" s="1582"/>
      <c r="DBC1186" s="1582"/>
      <c r="DBD1186" s="1582"/>
      <c r="DBE1186" s="1582"/>
      <c r="DBF1186" s="1582"/>
      <c r="DBG1186" s="1582"/>
      <c r="DBH1186" s="1582"/>
      <c r="DBI1186" s="1582"/>
      <c r="DBJ1186" s="1582"/>
      <c r="DBK1186" s="1582"/>
      <c r="DBL1186" s="1582"/>
      <c r="DBM1186" s="1582"/>
      <c r="DBN1186" s="1582"/>
      <c r="DBO1186" s="1582"/>
      <c r="DBP1186" s="1582"/>
      <c r="DBQ1186" s="1582"/>
      <c r="DBR1186" s="1582"/>
      <c r="DBS1186" s="1582"/>
      <c r="DBT1186" s="1582"/>
      <c r="DBU1186" s="1582"/>
      <c r="DBV1186" s="1582"/>
      <c r="DBW1186" s="1582"/>
      <c r="DBX1186" s="1582"/>
      <c r="DBY1186" s="1582"/>
      <c r="DBZ1186" s="1582"/>
      <c r="DCA1186" s="1582"/>
      <c r="DCB1186" s="1582"/>
      <c r="DCC1186" s="1582"/>
      <c r="DCD1186" s="1582"/>
      <c r="DCE1186" s="1582"/>
      <c r="DCF1186" s="1582"/>
      <c r="DCG1186" s="1582"/>
      <c r="DCH1186" s="1582"/>
      <c r="DCI1186" s="1582"/>
      <c r="DCJ1186" s="1582"/>
      <c r="DCK1186" s="1582"/>
      <c r="DCL1186" s="1582"/>
      <c r="DCM1186" s="1582"/>
      <c r="DCN1186" s="1582"/>
      <c r="DCO1186" s="1582"/>
      <c r="DCP1186" s="1582"/>
      <c r="DCQ1186" s="1582"/>
      <c r="DCR1186" s="1582"/>
      <c r="DCS1186" s="1582"/>
      <c r="DCT1186" s="1582"/>
      <c r="DCU1186" s="1582"/>
      <c r="DCV1186" s="1582"/>
      <c r="DCW1186" s="1582"/>
      <c r="DCX1186" s="1582"/>
      <c r="DCY1186" s="1582"/>
      <c r="DCZ1186" s="1582"/>
      <c r="DDA1186" s="1582"/>
      <c r="DDB1186" s="1582"/>
      <c r="DDC1186" s="1582"/>
      <c r="DDD1186" s="1582"/>
      <c r="DDE1186" s="1582"/>
      <c r="DDF1186" s="1582"/>
      <c r="DDG1186" s="1582"/>
      <c r="DDH1186" s="1582"/>
      <c r="DDI1186" s="1582"/>
      <c r="DDJ1186" s="1582"/>
      <c r="DDK1186" s="1582"/>
      <c r="DDL1186" s="1582"/>
      <c r="DDM1186" s="1582"/>
      <c r="DDN1186" s="1582"/>
      <c r="DDO1186" s="1582"/>
      <c r="DDP1186" s="1582"/>
      <c r="DDQ1186" s="1582"/>
      <c r="DDR1186" s="1582"/>
      <c r="DDS1186" s="1582"/>
      <c r="DDT1186" s="1582"/>
      <c r="DDU1186" s="1582"/>
      <c r="DDV1186" s="1582"/>
      <c r="DDW1186" s="1582"/>
      <c r="DDX1186" s="1582"/>
      <c r="DDY1186" s="1582"/>
      <c r="DDZ1186" s="1582"/>
      <c r="DEA1186" s="1582"/>
      <c r="DEB1186" s="1582"/>
      <c r="DEC1186" s="1582"/>
      <c r="DED1186" s="1582"/>
      <c r="DEE1186" s="1582"/>
      <c r="DEF1186" s="1582"/>
      <c r="DEG1186" s="1582"/>
      <c r="DEH1186" s="1582"/>
      <c r="DEI1186" s="1582"/>
      <c r="DEJ1186" s="1582"/>
      <c r="DEK1186" s="1582"/>
      <c r="DEL1186" s="1582"/>
      <c r="DEM1186" s="1582"/>
      <c r="DEN1186" s="1582"/>
      <c r="DEO1186" s="1582"/>
      <c r="DEP1186" s="1582"/>
      <c r="DEQ1186" s="1582"/>
      <c r="DER1186" s="1582"/>
      <c r="DES1186" s="1582"/>
      <c r="DET1186" s="1582"/>
      <c r="DEU1186" s="1582"/>
      <c r="DEV1186" s="1582"/>
      <c r="DEW1186" s="1582"/>
      <c r="DEX1186" s="1582"/>
      <c r="DEY1186" s="1582"/>
      <c r="DEZ1186" s="1582"/>
      <c r="DFA1186" s="1582"/>
      <c r="DFB1186" s="1582"/>
      <c r="DFC1186" s="1582"/>
      <c r="DFD1186" s="1582"/>
      <c r="DFE1186" s="1582"/>
      <c r="DFF1186" s="1582"/>
      <c r="DFG1186" s="1582"/>
      <c r="DFH1186" s="1582"/>
      <c r="DFI1186" s="1582"/>
      <c r="DFJ1186" s="1582"/>
      <c r="DFK1186" s="1582"/>
      <c r="DFL1186" s="1582"/>
      <c r="DFM1186" s="1582"/>
      <c r="DFN1186" s="1582"/>
      <c r="DFO1186" s="1582"/>
      <c r="DFP1186" s="1582"/>
      <c r="DFQ1186" s="1582"/>
      <c r="DFR1186" s="1582"/>
      <c r="DFS1186" s="1582"/>
      <c r="DFT1186" s="1582"/>
      <c r="DFU1186" s="1582"/>
      <c r="DFV1186" s="1582"/>
      <c r="DFW1186" s="1582"/>
      <c r="DFX1186" s="1582"/>
      <c r="DFY1186" s="1582"/>
      <c r="DFZ1186" s="1582"/>
      <c r="DGA1186" s="1582"/>
      <c r="DGB1186" s="1582"/>
      <c r="DGC1186" s="1582"/>
      <c r="DGD1186" s="1582"/>
      <c r="DGE1186" s="1582"/>
      <c r="DGF1186" s="1582"/>
      <c r="DGG1186" s="1582"/>
      <c r="DGH1186" s="1582"/>
      <c r="DGI1186" s="1582"/>
      <c r="DGJ1186" s="1582"/>
      <c r="DGK1186" s="1582"/>
      <c r="DGL1186" s="1582"/>
      <c r="DGM1186" s="1582"/>
      <c r="DGN1186" s="1582"/>
      <c r="DGO1186" s="1582"/>
      <c r="DGP1186" s="1582"/>
      <c r="DGQ1186" s="1582"/>
      <c r="DGR1186" s="1582"/>
      <c r="DGS1186" s="1582"/>
      <c r="DGT1186" s="1582"/>
      <c r="DGU1186" s="1582"/>
      <c r="DGV1186" s="1582"/>
      <c r="DGW1186" s="1582"/>
      <c r="DGX1186" s="1582"/>
      <c r="DGY1186" s="1582"/>
      <c r="DGZ1186" s="1582"/>
      <c r="DHA1186" s="1582"/>
      <c r="DHB1186" s="1582"/>
      <c r="DHC1186" s="1582"/>
      <c r="DHD1186" s="1582"/>
      <c r="DHE1186" s="1582"/>
      <c r="DHF1186" s="1582"/>
      <c r="DHG1186" s="1582"/>
      <c r="DHH1186" s="1582"/>
      <c r="DHI1186" s="1582"/>
      <c r="DHJ1186" s="1582"/>
      <c r="DHK1186" s="1582"/>
      <c r="DHL1186" s="1582"/>
      <c r="DHM1186" s="1582"/>
      <c r="DHN1186" s="1582"/>
      <c r="DHO1186" s="1582"/>
      <c r="DHP1186" s="1582"/>
      <c r="DHQ1186" s="1582"/>
      <c r="DHR1186" s="1582"/>
      <c r="DHS1186" s="1582"/>
      <c r="DHT1186" s="1582"/>
      <c r="DHU1186" s="1582"/>
      <c r="DHV1186" s="1582"/>
      <c r="DHW1186" s="1582"/>
      <c r="DHX1186" s="1582"/>
      <c r="DHY1186" s="1582"/>
      <c r="DHZ1186" s="1582"/>
      <c r="DIA1186" s="1582"/>
      <c r="DIB1186" s="1582"/>
      <c r="DIC1186" s="1582"/>
      <c r="DID1186" s="1582"/>
      <c r="DIE1186" s="1582"/>
      <c r="DIF1186" s="1582"/>
      <c r="DIG1186" s="1582"/>
      <c r="DIH1186" s="1582"/>
      <c r="DII1186" s="1582"/>
      <c r="DIJ1186" s="1582"/>
      <c r="DIK1186" s="1582"/>
      <c r="DIL1186" s="1582"/>
      <c r="DIM1186" s="1582"/>
      <c r="DIN1186" s="1582"/>
      <c r="DIO1186" s="1582"/>
      <c r="DIP1186" s="1582"/>
      <c r="DIQ1186" s="1582"/>
      <c r="DIR1186" s="1582"/>
      <c r="DIS1186" s="1582"/>
      <c r="DIT1186" s="1582"/>
      <c r="DIU1186" s="1582"/>
      <c r="DIV1186" s="1582"/>
      <c r="DIW1186" s="1582"/>
      <c r="DIX1186" s="1582"/>
      <c r="DIY1186" s="1582"/>
      <c r="DIZ1186" s="1582"/>
      <c r="DJA1186" s="1582"/>
      <c r="DJB1186" s="1582"/>
      <c r="DJC1186" s="1582"/>
      <c r="DJD1186" s="1582"/>
      <c r="DJE1186" s="1582"/>
      <c r="DJF1186" s="1582"/>
      <c r="DJG1186" s="1582"/>
      <c r="DJH1186" s="1582"/>
      <c r="DJI1186" s="1582"/>
      <c r="DJJ1186" s="1582"/>
      <c r="DJK1186" s="1582"/>
      <c r="DJL1186" s="1582"/>
      <c r="DJM1186" s="1582"/>
      <c r="DJN1186" s="1582"/>
      <c r="DJO1186" s="1582"/>
      <c r="DJP1186" s="1582"/>
      <c r="DJQ1186" s="1582"/>
      <c r="DJR1186" s="1582"/>
      <c r="DJS1186" s="1582"/>
      <c r="DJT1186" s="1582"/>
      <c r="DJU1186" s="1582"/>
      <c r="DJV1186" s="1582"/>
      <c r="DJW1186" s="1582"/>
      <c r="DJX1186" s="1582"/>
      <c r="DJY1186" s="1582"/>
      <c r="DJZ1186" s="1582"/>
      <c r="DKA1186" s="1582"/>
      <c r="DKB1186" s="1582"/>
      <c r="DKC1186" s="1582"/>
      <c r="DKD1186" s="1582"/>
      <c r="DKE1186" s="1582"/>
      <c r="DKF1186" s="1582"/>
      <c r="DKG1186" s="1582"/>
      <c r="DKH1186" s="1582"/>
      <c r="DKI1186" s="1582"/>
      <c r="DKJ1186" s="1582"/>
      <c r="DKK1186" s="1582"/>
      <c r="DKL1186" s="1582"/>
      <c r="DKM1186" s="1582"/>
      <c r="DKN1186" s="1582"/>
      <c r="DKO1186" s="1582"/>
      <c r="DKP1186" s="1582"/>
      <c r="DKQ1186" s="1582"/>
      <c r="DKR1186" s="1582"/>
      <c r="DKS1186" s="1582"/>
      <c r="DKT1186" s="1582"/>
      <c r="DKU1186" s="1582"/>
      <c r="DKV1186" s="1582"/>
      <c r="DKW1186" s="1582"/>
      <c r="DKX1186" s="1582"/>
      <c r="DKY1186" s="1582"/>
      <c r="DKZ1186" s="1582"/>
      <c r="DLA1186" s="1582"/>
      <c r="DLB1186" s="1582"/>
      <c r="DLC1186" s="1582"/>
      <c r="DLD1186" s="1582"/>
      <c r="DLE1186" s="1582"/>
      <c r="DLF1186" s="1582"/>
      <c r="DLG1186" s="1582"/>
      <c r="DLH1186" s="1582"/>
      <c r="DLI1186" s="1582"/>
      <c r="DLJ1186" s="1582"/>
      <c r="DLK1186" s="1582"/>
      <c r="DLL1186" s="1582"/>
      <c r="DLM1186" s="1582"/>
      <c r="DLN1186" s="1582"/>
      <c r="DLO1186" s="1582"/>
      <c r="DLP1186" s="1582"/>
      <c r="DLQ1186" s="1582"/>
      <c r="DLR1186" s="1582"/>
      <c r="DLS1186" s="1582"/>
      <c r="DLT1186" s="1582"/>
      <c r="DLU1186" s="1582"/>
      <c r="DLV1186" s="1582"/>
      <c r="DLW1186" s="1582"/>
      <c r="DLX1186" s="1582"/>
      <c r="DLY1186" s="1582"/>
      <c r="DLZ1186" s="1582"/>
      <c r="DMA1186" s="1582"/>
      <c r="DMB1186" s="1582"/>
      <c r="DMC1186" s="1582"/>
      <c r="DMD1186" s="1582"/>
      <c r="DME1186" s="1582"/>
      <c r="DMF1186" s="1582"/>
      <c r="DMG1186" s="1582"/>
      <c r="DMH1186" s="1582"/>
      <c r="DMI1186" s="1582"/>
      <c r="DMJ1186" s="1582"/>
      <c r="DMK1186" s="1582"/>
      <c r="DML1186" s="1582"/>
      <c r="DMM1186" s="1582"/>
      <c r="DMN1186" s="1582"/>
      <c r="DMO1186" s="1582"/>
      <c r="DMP1186" s="1582"/>
      <c r="DMQ1186" s="1582"/>
      <c r="DMR1186" s="1582"/>
      <c r="DMS1186" s="1582"/>
      <c r="DMT1186" s="1582"/>
      <c r="DMU1186" s="1582"/>
      <c r="DMV1186" s="1582"/>
      <c r="DMW1186" s="1582"/>
      <c r="DMX1186" s="1582"/>
      <c r="DMY1186" s="1582"/>
      <c r="DMZ1186" s="1582"/>
      <c r="DNA1186" s="1582"/>
      <c r="DNB1186" s="1582"/>
      <c r="DNC1186" s="1582"/>
      <c r="DND1186" s="1582"/>
      <c r="DNE1186" s="1582"/>
      <c r="DNF1186" s="1582"/>
      <c r="DNG1186" s="1582"/>
      <c r="DNH1186" s="1582"/>
      <c r="DNI1186" s="1582"/>
      <c r="DNJ1186" s="1582"/>
      <c r="DNK1186" s="1582"/>
      <c r="DNL1186" s="1582"/>
      <c r="DNM1186" s="1582"/>
      <c r="DNN1186" s="1582"/>
      <c r="DNO1186" s="1582"/>
      <c r="DNP1186" s="1582"/>
      <c r="DNQ1186" s="1582"/>
      <c r="DNR1186" s="1582"/>
      <c r="DNS1186" s="1582"/>
      <c r="DNT1186" s="1582"/>
      <c r="DNU1186" s="1582"/>
      <c r="DNV1186" s="1582"/>
      <c r="DNW1186" s="1582"/>
      <c r="DNX1186" s="1582"/>
      <c r="DNY1186" s="1582"/>
      <c r="DNZ1186" s="1582"/>
      <c r="DOA1186" s="1582"/>
      <c r="DOB1186" s="1582"/>
      <c r="DOC1186" s="1582"/>
      <c r="DOD1186" s="1582"/>
      <c r="DOE1186" s="1582"/>
      <c r="DOF1186" s="1582"/>
      <c r="DOG1186" s="1582"/>
      <c r="DOH1186" s="1582"/>
      <c r="DOI1186" s="1582"/>
      <c r="DOJ1186" s="1582"/>
      <c r="DOK1186" s="1582"/>
      <c r="DOL1186" s="1582"/>
      <c r="DOM1186" s="1582"/>
      <c r="DON1186" s="1582"/>
      <c r="DOO1186" s="1582"/>
      <c r="DOP1186" s="1582"/>
      <c r="DOQ1186" s="1582"/>
      <c r="DOR1186" s="1582"/>
      <c r="DOS1186" s="1582"/>
      <c r="DOT1186" s="1582"/>
      <c r="DOU1186" s="1582"/>
      <c r="DOV1186" s="1582"/>
      <c r="DOW1186" s="1582"/>
      <c r="DOX1186" s="1582"/>
      <c r="DOY1186" s="1582"/>
      <c r="DOZ1186" s="1582"/>
      <c r="DPA1186" s="1582"/>
      <c r="DPB1186" s="1582"/>
      <c r="DPC1186" s="1582"/>
      <c r="DPD1186" s="1582"/>
      <c r="DPE1186" s="1582"/>
      <c r="DPF1186" s="1582"/>
      <c r="DPG1186" s="1582"/>
      <c r="DPH1186" s="1582"/>
      <c r="DPI1186" s="1582"/>
      <c r="DPJ1186" s="1582"/>
      <c r="DPK1186" s="1582"/>
      <c r="DPL1186" s="1582"/>
      <c r="DPM1186" s="1582"/>
      <c r="DPN1186" s="1582"/>
      <c r="DPO1186" s="1582"/>
      <c r="DPP1186" s="1582"/>
      <c r="DPQ1186" s="1582"/>
      <c r="DPR1186" s="1582"/>
      <c r="DPS1186" s="1582"/>
      <c r="DPT1186" s="1582"/>
      <c r="DPU1186" s="1582"/>
      <c r="DPV1186" s="1582"/>
      <c r="DPW1186" s="1582"/>
      <c r="DPX1186" s="1582"/>
      <c r="DPY1186" s="1582"/>
      <c r="DPZ1186" s="1582"/>
      <c r="DQA1186" s="1582"/>
      <c r="DQB1186" s="1582"/>
      <c r="DQC1186" s="1582"/>
      <c r="DQD1186" s="1582"/>
      <c r="DQE1186" s="1582"/>
      <c r="DQF1186" s="1582"/>
      <c r="DQG1186" s="1582"/>
      <c r="DQH1186" s="1582"/>
      <c r="DQI1186" s="1582"/>
      <c r="DQJ1186" s="1582"/>
      <c r="DQK1186" s="1582"/>
      <c r="DQL1186" s="1582"/>
      <c r="DQM1186" s="1582"/>
      <c r="DQN1186" s="1582"/>
      <c r="DQO1186" s="1582"/>
      <c r="DQP1186" s="1582"/>
      <c r="DQQ1186" s="1582"/>
      <c r="DQR1186" s="1582"/>
      <c r="DQS1186" s="1582"/>
      <c r="DQT1186" s="1582"/>
      <c r="DQU1186" s="1582"/>
      <c r="DQV1186" s="1582"/>
      <c r="DQW1186" s="1582"/>
      <c r="DQX1186" s="1582"/>
      <c r="DQY1186" s="1582"/>
      <c r="DQZ1186" s="1582"/>
      <c r="DRA1186" s="1582"/>
      <c r="DRB1186" s="1582"/>
      <c r="DRC1186" s="1582"/>
      <c r="DRD1186" s="1582"/>
      <c r="DRE1186" s="1582"/>
      <c r="DRF1186" s="1582"/>
      <c r="DRG1186" s="1582"/>
      <c r="DRH1186" s="1582"/>
      <c r="DRI1186" s="1582"/>
      <c r="DRJ1186" s="1582"/>
      <c r="DRK1186" s="1582"/>
      <c r="DRL1186" s="1582"/>
      <c r="DRM1186" s="1582"/>
      <c r="DRN1186" s="1582"/>
      <c r="DRO1186" s="1582"/>
      <c r="DRP1186" s="1582"/>
      <c r="DRQ1186" s="1582"/>
      <c r="DRR1186" s="1582"/>
      <c r="DRS1186" s="1582"/>
      <c r="DRT1186" s="1582"/>
      <c r="DRU1186" s="1582"/>
      <c r="DRV1186" s="1582"/>
      <c r="DRW1186" s="1582"/>
      <c r="DRX1186" s="1582"/>
      <c r="DRY1186" s="1582"/>
      <c r="DRZ1186" s="1582"/>
      <c r="DSA1186" s="1582"/>
      <c r="DSB1186" s="1582"/>
      <c r="DSC1186" s="1582"/>
      <c r="DSD1186" s="1582"/>
      <c r="DSE1186" s="1582"/>
      <c r="DSF1186" s="1582"/>
      <c r="DSG1186" s="1582"/>
      <c r="DSH1186" s="1582"/>
      <c r="DSI1186" s="1582"/>
      <c r="DSJ1186" s="1582"/>
      <c r="DSK1186" s="1582"/>
      <c r="DSL1186" s="1582"/>
      <c r="DSM1186" s="1582"/>
      <c r="DSN1186" s="1582"/>
      <c r="DSO1186" s="1582"/>
      <c r="DSP1186" s="1582"/>
      <c r="DSQ1186" s="1582"/>
      <c r="DSR1186" s="1582"/>
      <c r="DSS1186" s="1582"/>
      <c r="DST1186" s="1582"/>
      <c r="DSU1186" s="1582"/>
      <c r="DSV1186" s="1582"/>
      <c r="DSW1186" s="1582"/>
      <c r="DSX1186" s="1582"/>
      <c r="DSY1186" s="1582"/>
      <c r="DSZ1186" s="1582"/>
      <c r="DTA1186" s="1582"/>
      <c r="DTB1186" s="1582"/>
      <c r="DTC1186" s="1582"/>
      <c r="DTD1186" s="1582"/>
      <c r="DTE1186" s="1582"/>
      <c r="DTF1186" s="1582"/>
      <c r="DTG1186" s="1582"/>
      <c r="DTH1186" s="1582"/>
      <c r="DTI1186" s="1582"/>
      <c r="DTJ1186" s="1582"/>
      <c r="DTK1186" s="1582"/>
      <c r="DTL1186" s="1582"/>
      <c r="DTM1186" s="1582"/>
      <c r="DTN1186" s="1582"/>
      <c r="DTO1186" s="1582"/>
      <c r="DTP1186" s="1582"/>
      <c r="DTQ1186" s="1582"/>
      <c r="DTR1186" s="1582"/>
      <c r="DTS1186" s="1582"/>
      <c r="DTT1186" s="1582"/>
      <c r="DTU1186" s="1582"/>
      <c r="DTV1186" s="1582"/>
      <c r="DTW1186" s="1582"/>
      <c r="DTX1186" s="1582"/>
      <c r="DTY1186" s="1582"/>
      <c r="DTZ1186" s="1582"/>
      <c r="DUA1186" s="1582"/>
      <c r="DUB1186" s="1582"/>
      <c r="DUC1186" s="1582"/>
      <c r="DUD1186" s="1582"/>
      <c r="DUE1186" s="1582"/>
      <c r="DUF1186" s="1582"/>
      <c r="DUG1186" s="1582"/>
      <c r="DUH1186" s="1582"/>
      <c r="DUI1186" s="1582"/>
      <c r="DUJ1186" s="1582"/>
      <c r="DUK1186" s="1582"/>
      <c r="DUL1186" s="1582"/>
      <c r="DUM1186" s="1582"/>
      <c r="DUN1186" s="1582"/>
      <c r="DUO1186" s="1582"/>
      <c r="DUP1186" s="1582"/>
      <c r="DUQ1186" s="1582"/>
      <c r="DUR1186" s="1582"/>
      <c r="DUS1186" s="1582"/>
      <c r="DUT1186" s="1582"/>
      <c r="DUU1186" s="1582"/>
      <c r="DUV1186" s="1582"/>
      <c r="DUW1186" s="1582"/>
      <c r="DUX1186" s="1582"/>
      <c r="DUY1186" s="1582"/>
      <c r="DUZ1186" s="1582"/>
      <c r="DVA1186" s="1582"/>
      <c r="DVB1186" s="1582"/>
      <c r="DVC1186" s="1582"/>
      <c r="DVD1186" s="1582"/>
      <c r="DVE1186" s="1582"/>
      <c r="DVF1186" s="1582"/>
      <c r="DVG1186" s="1582"/>
      <c r="DVH1186" s="1582"/>
      <c r="DVI1186" s="1582"/>
      <c r="DVJ1186" s="1582"/>
      <c r="DVK1186" s="1582"/>
      <c r="DVL1186" s="1582"/>
      <c r="DVM1186" s="1582"/>
      <c r="DVN1186" s="1582"/>
      <c r="DVO1186" s="1582"/>
      <c r="DVP1186" s="1582"/>
      <c r="DVQ1186" s="1582"/>
      <c r="DVR1186" s="1582"/>
      <c r="DVS1186" s="1582"/>
      <c r="DVT1186" s="1582"/>
      <c r="DVU1186" s="1582"/>
      <c r="DVV1186" s="1582"/>
      <c r="DVW1186" s="1582"/>
      <c r="DVX1186" s="1582"/>
      <c r="DVY1186" s="1582"/>
      <c r="DVZ1186" s="1582"/>
      <c r="DWA1186" s="1582"/>
      <c r="DWB1186" s="1582"/>
      <c r="DWC1186" s="1582"/>
      <c r="DWD1186" s="1582"/>
      <c r="DWE1186" s="1582"/>
      <c r="DWF1186" s="1582"/>
      <c r="DWG1186" s="1582"/>
      <c r="DWH1186" s="1582"/>
      <c r="DWI1186" s="1582"/>
      <c r="DWJ1186" s="1582"/>
      <c r="DWK1186" s="1582"/>
      <c r="DWL1186" s="1582"/>
      <c r="DWM1186" s="1582"/>
      <c r="DWN1186" s="1582"/>
      <c r="DWO1186" s="1582"/>
      <c r="DWP1186" s="1582"/>
      <c r="DWQ1186" s="1582"/>
      <c r="DWR1186" s="1582"/>
      <c r="DWS1186" s="1582"/>
      <c r="DWT1186" s="1582"/>
      <c r="DWU1186" s="1582"/>
      <c r="DWV1186" s="1582"/>
      <c r="DWW1186" s="1582"/>
      <c r="DWX1186" s="1582"/>
      <c r="DWY1186" s="1582"/>
      <c r="DWZ1186" s="1582"/>
      <c r="DXA1186" s="1582"/>
      <c r="DXB1186" s="1582"/>
      <c r="DXC1186" s="1582"/>
      <c r="DXD1186" s="1582"/>
      <c r="DXE1186" s="1582"/>
      <c r="DXF1186" s="1582"/>
      <c r="DXG1186" s="1582"/>
      <c r="DXH1186" s="1582"/>
      <c r="DXI1186" s="1582"/>
      <c r="DXJ1186" s="1582"/>
      <c r="DXK1186" s="1582"/>
      <c r="DXL1186" s="1582"/>
      <c r="DXM1186" s="1582"/>
      <c r="DXN1186" s="1582"/>
      <c r="DXO1186" s="1582"/>
      <c r="DXP1186" s="1582"/>
      <c r="DXQ1186" s="1582"/>
      <c r="DXR1186" s="1582"/>
      <c r="DXS1186" s="1582"/>
      <c r="DXT1186" s="1582"/>
      <c r="DXU1186" s="1582"/>
      <c r="DXV1186" s="1582"/>
      <c r="DXW1186" s="1582"/>
      <c r="DXX1186" s="1582"/>
      <c r="DXY1186" s="1582"/>
      <c r="DXZ1186" s="1582"/>
      <c r="DYA1186" s="1582"/>
      <c r="DYB1186" s="1582"/>
      <c r="DYC1186" s="1582"/>
      <c r="DYD1186" s="1582"/>
      <c r="DYE1186" s="1582"/>
      <c r="DYF1186" s="1582"/>
      <c r="DYG1186" s="1582"/>
      <c r="DYH1186" s="1582"/>
      <c r="DYI1186" s="1582"/>
      <c r="DYJ1186" s="1582"/>
      <c r="DYK1186" s="1582"/>
      <c r="DYL1186" s="1582"/>
      <c r="DYM1186" s="1582"/>
      <c r="DYN1186" s="1582"/>
      <c r="DYO1186" s="1582"/>
      <c r="DYP1186" s="1582"/>
      <c r="DYQ1186" s="1582"/>
      <c r="DYR1186" s="1582"/>
      <c r="DYS1186" s="1582"/>
      <c r="DYT1186" s="1582"/>
      <c r="DYU1186" s="1582"/>
      <c r="DYV1186" s="1582"/>
      <c r="DYW1186" s="1582"/>
      <c r="DYX1186" s="1582"/>
      <c r="DYY1186" s="1582"/>
      <c r="DYZ1186" s="1582"/>
      <c r="DZA1186" s="1582"/>
      <c r="DZB1186" s="1582"/>
      <c r="DZC1186" s="1582"/>
      <c r="DZD1186" s="1582"/>
      <c r="DZE1186" s="1582"/>
      <c r="DZF1186" s="1582"/>
      <c r="DZG1186" s="1582"/>
      <c r="DZH1186" s="1582"/>
      <c r="DZI1186" s="1582"/>
      <c r="DZJ1186" s="1582"/>
      <c r="DZK1186" s="1582"/>
      <c r="DZL1186" s="1582"/>
      <c r="DZM1186" s="1582"/>
      <c r="DZN1186" s="1582"/>
      <c r="DZO1186" s="1582"/>
      <c r="DZP1186" s="1582"/>
      <c r="DZQ1186" s="1582"/>
      <c r="DZR1186" s="1582"/>
      <c r="DZS1186" s="1582"/>
      <c r="DZT1186" s="1582"/>
      <c r="DZU1186" s="1582"/>
      <c r="DZV1186" s="1582"/>
      <c r="DZW1186" s="1582"/>
      <c r="DZX1186" s="1582"/>
      <c r="DZY1186" s="1582"/>
      <c r="DZZ1186" s="1582"/>
      <c r="EAA1186" s="1582"/>
      <c r="EAB1186" s="1582"/>
      <c r="EAC1186" s="1582"/>
      <c r="EAD1186" s="1582"/>
      <c r="EAE1186" s="1582"/>
      <c r="EAF1186" s="1582"/>
      <c r="EAG1186" s="1582"/>
      <c r="EAH1186" s="1582"/>
      <c r="EAI1186" s="1582"/>
      <c r="EAJ1186" s="1582"/>
      <c r="EAK1186" s="1582"/>
      <c r="EAL1186" s="1582"/>
      <c r="EAM1186" s="1582"/>
      <c r="EAN1186" s="1582"/>
      <c r="EAO1186" s="1582"/>
      <c r="EAP1186" s="1582"/>
      <c r="EAQ1186" s="1582"/>
      <c r="EAR1186" s="1582"/>
      <c r="EAS1186" s="1582"/>
      <c r="EAT1186" s="1582"/>
      <c r="EAU1186" s="1582"/>
      <c r="EAV1186" s="1582"/>
      <c r="EAW1186" s="1582"/>
      <c r="EAX1186" s="1582"/>
      <c r="EAY1186" s="1582"/>
      <c r="EAZ1186" s="1582"/>
      <c r="EBA1186" s="1582"/>
      <c r="EBB1186" s="1582"/>
      <c r="EBC1186" s="1582"/>
      <c r="EBD1186" s="1582"/>
      <c r="EBE1186" s="1582"/>
      <c r="EBF1186" s="1582"/>
      <c r="EBG1186" s="1582"/>
      <c r="EBH1186" s="1582"/>
      <c r="EBI1186" s="1582"/>
      <c r="EBJ1186" s="1582"/>
      <c r="EBK1186" s="1582"/>
      <c r="EBL1186" s="1582"/>
      <c r="EBM1186" s="1582"/>
      <c r="EBN1186" s="1582"/>
      <c r="EBO1186" s="1582"/>
      <c r="EBP1186" s="1582"/>
      <c r="EBQ1186" s="1582"/>
      <c r="EBR1186" s="1582"/>
      <c r="EBS1186" s="1582"/>
      <c r="EBT1186" s="1582"/>
      <c r="EBU1186" s="1582"/>
      <c r="EBV1186" s="1582"/>
      <c r="EBW1186" s="1582"/>
      <c r="EBX1186" s="1582"/>
      <c r="EBY1186" s="1582"/>
      <c r="EBZ1186" s="1582"/>
      <c r="ECA1186" s="1582"/>
      <c r="ECB1186" s="1582"/>
      <c r="ECC1186" s="1582"/>
      <c r="ECD1186" s="1582"/>
      <c r="ECE1186" s="1582"/>
      <c r="ECF1186" s="1582"/>
      <c r="ECG1186" s="1582"/>
      <c r="ECH1186" s="1582"/>
      <c r="ECI1186" s="1582"/>
      <c r="ECJ1186" s="1582"/>
      <c r="ECK1186" s="1582"/>
      <c r="ECL1186" s="1582"/>
      <c r="ECM1186" s="1582"/>
      <c r="ECN1186" s="1582"/>
      <c r="ECO1186" s="1582"/>
      <c r="ECP1186" s="1582"/>
      <c r="ECQ1186" s="1582"/>
      <c r="ECR1186" s="1582"/>
      <c r="ECS1186" s="1582"/>
      <c r="ECT1186" s="1582"/>
      <c r="ECU1186" s="1582"/>
      <c r="ECV1186" s="1582"/>
      <c r="ECW1186" s="1582"/>
      <c r="ECX1186" s="1582"/>
      <c r="ECY1186" s="1582"/>
      <c r="ECZ1186" s="1582"/>
      <c r="EDA1186" s="1582"/>
      <c r="EDB1186" s="1582"/>
      <c r="EDC1186" s="1582"/>
      <c r="EDD1186" s="1582"/>
      <c r="EDE1186" s="1582"/>
      <c r="EDF1186" s="1582"/>
      <c r="EDG1186" s="1582"/>
      <c r="EDH1186" s="1582"/>
      <c r="EDI1186" s="1582"/>
      <c r="EDJ1186" s="1582"/>
      <c r="EDK1186" s="1582"/>
      <c r="EDL1186" s="1582"/>
      <c r="EDM1186" s="1582"/>
      <c r="EDN1186" s="1582"/>
      <c r="EDO1186" s="1582"/>
      <c r="EDP1186" s="1582"/>
      <c r="EDQ1186" s="1582"/>
      <c r="EDR1186" s="1582"/>
      <c r="EDS1186" s="1582"/>
      <c r="EDT1186" s="1582"/>
      <c r="EDU1186" s="1582"/>
      <c r="EDV1186" s="1582"/>
      <c r="EDW1186" s="1582"/>
      <c r="EDX1186" s="1582"/>
      <c r="EDY1186" s="1582"/>
      <c r="EDZ1186" s="1582"/>
      <c r="EEA1186" s="1582"/>
      <c r="EEB1186" s="1582"/>
      <c r="EEC1186" s="1582"/>
      <c r="EED1186" s="1582"/>
      <c r="EEE1186" s="1582"/>
      <c r="EEF1186" s="1582"/>
      <c r="EEG1186" s="1582"/>
      <c r="EEH1186" s="1582"/>
      <c r="EEI1186" s="1582"/>
      <c r="EEJ1186" s="1582"/>
      <c r="EEK1186" s="1582"/>
      <c r="EEL1186" s="1582"/>
      <c r="EEM1186" s="1582"/>
      <c r="EEN1186" s="1582"/>
      <c r="EEO1186" s="1582"/>
      <c r="EEP1186" s="1582"/>
      <c r="EEQ1186" s="1582"/>
      <c r="EER1186" s="1582"/>
      <c r="EES1186" s="1582"/>
      <c r="EET1186" s="1582"/>
      <c r="EEU1186" s="1582"/>
      <c r="EEV1186" s="1582"/>
      <c r="EEW1186" s="1582"/>
      <c r="EEX1186" s="1582"/>
      <c r="EEY1186" s="1582"/>
      <c r="EEZ1186" s="1582"/>
      <c r="EFA1186" s="1582"/>
      <c r="EFB1186" s="1582"/>
      <c r="EFC1186" s="1582"/>
      <c r="EFD1186" s="1582"/>
      <c r="EFE1186" s="1582"/>
      <c r="EFF1186" s="1582"/>
      <c r="EFG1186" s="1582"/>
      <c r="EFH1186" s="1582"/>
      <c r="EFI1186" s="1582"/>
      <c r="EFJ1186" s="1582"/>
      <c r="EFK1186" s="1582"/>
      <c r="EFL1186" s="1582"/>
      <c r="EFM1186" s="1582"/>
      <c r="EFN1186" s="1582"/>
      <c r="EFO1186" s="1582"/>
      <c r="EFP1186" s="1582"/>
      <c r="EFQ1186" s="1582"/>
      <c r="EFR1186" s="1582"/>
      <c r="EFS1186" s="1582"/>
      <c r="EFT1186" s="1582"/>
      <c r="EFU1186" s="1582"/>
      <c r="EFV1186" s="1582"/>
      <c r="EFW1186" s="1582"/>
      <c r="EFX1186" s="1582"/>
      <c r="EFY1186" s="1582"/>
      <c r="EFZ1186" s="1582"/>
      <c r="EGA1186" s="1582"/>
      <c r="EGB1186" s="1582"/>
      <c r="EGC1186" s="1582"/>
      <c r="EGD1186" s="1582"/>
      <c r="EGE1186" s="1582"/>
      <c r="EGF1186" s="1582"/>
      <c r="EGG1186" s="1582"/>
      <c r="EGH1186" s="1582"/>
      <c r="EGI1186" s="1582"/>
      <c r="EGJ1186" s="1582"/>
      <c r="EGK1186" s="1582"/>
      <c r="EGL1186" s="1582"/>
      <c r="EGM1186" s="1582"/>
      <c r="EGN1186" s="1582"/>
      <c r="EGO1186" s="1582"/>
      <c r="EGP1186" s="1582"/>
      <c r="EGQ1186" s="1582"/>
      <c r="EGR1186" s="1582"/>
      <c r="EGS1186" s="1582"/>
      <c r="EGT1186" s="1582"/>
      <c r="EGU1186" s="1582"/>
      <c r="EGV1186" s="1582"/>
      <c r="EGW1186" s="1582"/>
      <c r="EGX1186" s="1582"/>
      <c r="EGY1186" s="1582"/>
      <c r="EGZ1186" s="1582"/>
      <c r="EHA1186" s="1582"/>
      <c r="EHB1186" s="1582"/>
      <c r="EHC1186" s="1582"/>
      <c r="EHD1186" s="1582"/>
      <c r="EHE1186" s="1582"/>
      <c r="EHF1186" s="1582"/>
      <c r="EHG1186" s="1582"/>
      <c r="EHH1186" s="1582"/>
      <c r="EHI1186" s="1582"/>
      <c r="EHJ1186" s="1582"/>
      <c r="EHK1186" s="1582"/>
      <c r="EHL1186" s="1582"/>
      <c r="EHM1186" s="1582"/>
      <c r="EHN1186" s="1582"/>
      <c r="EHO1186" s="1582"/>
      <c r="EHP1186" s="1582"/>
      <c r="EHQ1186" s="1582"/>
      <c r="EHR1186" s="1582"/>
      <c r="EHS1186" s="1582"/>
      <c r="EHT1186" s="1582"/>
      <c r="EHU1186" s="1582"/>
      <c r="EHV1186" s="1582"/>
      <c r="EHW1186" s="1582"/>
      <c r="EHX1186" s="1582"/>
      <c r="EHY1186" s="1582"/>
      <c r="EHZ1186" s="1582"/>
      <c r="EIA1186" s="1582"/>
      <c r="EIB1186" s="1582"/>
      <c r="EIC1186" s="1582"/>
      <c r="EID1186" s="1582"/>
      <c r="EIE1186" s="1582"/>
      <c r="EIF1186" s="1582"/>
      <c r="EIG1186" s="1582"/>
      <c r="EIH1186" s="1582"/>
      <c r="EII1186" s="1582"/>
      <c r="EIJ1186" s="1582"/>
      <c r="EIK1186" s="1582"/>
      <c r="EIL1186" s="1582"/>
      <c r="EIM1186" s="1582"/>
      <c r="EIN1186" s="1582"/>
      <c r="EIO1186" s="1582"/>
      <c r="EIP1186" s="1582"/>
      <c r="EIQ1186" s="1582"/>
      <c r="EIR1186" s="1582"/>
      <c r="EIS1186" s="1582"/>
      <c r="EIT1186" s="1582"/>
      <c r="EIU1186" s="1582"/>
      <c r="EIV1186" s="1582"/>
      <c r="EIW1186" s="1582"/>
      <c r="EIX1186" s="1582"/>
      <c r="EIY1186" s="1582"/>
      <c r="EIZ1186" s="1582"/>
      <c r="EJA1186" s="1582"/>
      <c r="EJB1186" s="1582"/>
      <c r="EJC1186" s="1582"/>
      <c r="EJD1186" s="1582"/>
      <c r="EJE1186" s="1582"/>
      <c r="EJF1186" s="1582"/>
      <c r="EJG1186" s="1582"/>
      <c r="EJH1186" s="1582"/>
      <c r="EJI1186" s="1582"/>
      <c r="EJJ1186" s="1582"/>
      <c r="EJK1186" s="1582"/>
      <c r="EJL1186" s="1582"/>
      <c r="EJM1186" s="1582"/>
      <c r="EJN1186" s="1582"/>
      <c r="EJO1186" s="1582"/>
      <c r="EJP1186" s="1582"/>
      <c r="EJQ1186" s="1582"/>
      <c r="EJR1186" s="1582"/>
      <c r="EJS1186" s="1582"/>
      <c r="EJT1186" s="1582"/>
      <c r="EJU1186" s="1582"/>
      <c r="EJV1186" s="1582"/>
      <c r="EJW1186" s="1582"/>
      <c r="EJX1186" s="1582"/>
      <c r="EJY1186" s="1582"/>
      <c r="EJZ1186" s="1582"/>
      <c r="EKA1186" s="1582"/>
      <c r="EKB1186" s="1582"/>
      <c r="EKC1186" s="1582"/>
      <c r="EKD1186" s="1582"/>
      <c r="EKE1186" s="1582"/>
      <c r="EKF1186" s="1582"/>
      <c r="EKG1186" s="1582"/>
      <c r="EKH1186" s="1582"/>
      <c r="EKI1186" s="1582"/>
      <c r="EKJ1186" s="1582"/>
      <c r="EKK1186" s="1582"/>
      <c r="EKL1186" s="1582"/>
      <c r="EKM1186" s="1582"/>
      <c r="EKN1186" s="1582"/>
      <c r="EKO1186" s="1582"/>
      <c r="EKP1186" s="1582"/>
      <c r="EKQ1186" s="1582"/>
      <c r="EKR1186" s="1582"/>
      <c r="EKS1186" s="1582"/>
      <c r="EKT1186" s="1582"/>
      <c r="EKU1186" s="1582"/>
      <c r="EKV1186" s="1582"/>
      <c r="EKW1186" s="1582"/>
      <c r="EKX1186" s="1582"/>
      <c r="EKY1186" s="1582"/>
      <c r="EKZ1186" s="1582"/>
      <c r="ELA1186" s="1582"/>
      <c r="ELB1186" s="1582"/>
      <c r="ELC1186" s="1582"/>
      <c r="ELD1186" s="1582"/>
      <c r="ELE1186" s="1582"/>
      <c r="ELF1186" s="1582"/>
      <c r="ELG1186" s="1582"/>
      <c r="ELH1186" s="1582"/>
      <c r="ELI1186" s="1582"/>
      <c r="ELJ1186" s="1582"/>
      <c r="ELK1186" s="1582"/>
      <c r="ELL1186" s="1582"/>
      <c r="ELM1186" s="1582"/>
      <c r="ELN1186" s="1582"/>
      <c r="ELO1186" s="1582"/>
      <c r="ELP1186" s="1582"/>
      <c r="ELQ1186" s="1582"/>
      <c r="ELR1186" s="1582"/>
      <c r="ELS1186" s="1582"/>
      <c r="ELT1186" s="1582"/>
      <c r="ELU1186" s="1582"/>
      <c r="ELV1186" s="1582"/>
      <c r="ELW1186" s="1582"/>
      <c r="ELX1186" s="1582"/>
      <c r="ELY1186" s="1582"/>
      <c r="ELZ1186" s="1582"/>
      <c r="EMA1186" s="1582"/>
      <c r="EMB1186" s="1582"/>
      <c r="EMC1186" s="1582"/>
      <c r="EMD1186" s="1582"/>
      <c r="EME1186" s="1582"/>
      <c r="EMF1186" s="1582"/>
      <c r="EMG1186" s="1582"/>
      <c r="EMH1186" s="1582"/>
      <c r="EMI1186" s="1582"/>
      <c r="EMJ1186" s="1582"/>
      <c r="EMK1186" s="1582"/>
      <c r="EML1186" s="1582"/>
      <c r="EMM1186" s="1582"/>
      <c r="EMN1186" s="1582"/>
      <c r="EMO1186" s="1582"/>
      <c r="EMP1186" s="1582"/>
      <c r="EMQ1186" s="1582"/>
      <c r="EMR1186" s="1582"/>
      <c r="EMS1186" s="1582"/>
      <c r="EMT1186" s="1582"/>
      <c r="EMU1186" s="1582"/>
      <c r="EMV1186" s="1582"/>
      <c r="EMW1186" s="1582"/>
      <c r="EMX1186" s="1582"/>
      <c r="EMY1186" s="1582"/>
      <c r="EMZ1186" s="1582"/>
      <c r="ENA1186" s="1582"/>
      <c r="ENB1186" s="1582"/>
      <c r="ENC1186" s="1582"/>
      <c r="END1186" s="1582"/>
      <c r="ENE1186" s="1582"/>
      <c r="ENF1186" s="1582"/>
      <c r="ENG1186" s="1582"/>
      <c r="ENH1186" s="1582"/>
      <c r="ENI1186" s="1582"/>
      <c r="ENJ1186" s="1582"/>
      <c r="ENK1186" s="1582"/>
      <c r="ENL1186" s="1582"/>
      <c r="ENM1186" s="1582"/>
      <c r="ENN1186" s="1582"/>
      <c r="ENO1186" s="1582"/>
      <c r="ENP1186" s="1582"/>
      <c r="ENQ1186" s="1582"/>
      <c r="ENR1186" s="1582"/>
      <c r="ENS1186" s="1582"/>
      <c r="ENT1186" s="1582"/>
      <c r="ENU1186" s="1582"/>
      <c r="ENV1186" s="1582"/>
      <c r="ENW1186" s="1582"/>
      <c r="ENX1186" s="1582"/>
      <c r="ENY1186" s="1582"/>
      <c r="ENZ1186" s="1582"/>
      <c r="EOA1186" s="1582"/>
      <c r="EOB1186" s="1582"/>
      <c r="EOC1186" s="1582"/>
      <c r="EOD1186" s="1582"/>
      <c r="EOE1186" s="1582"/>
      <c r="EOF1186" s="1582"/>
      <c r="EOG1186" s="1582"/>
      <c r="EOH1186" s="1582"/>
      <c r="EOI1186" s="1582"/>
      <c r="EOJ1186" s="1582"/>
      <c r="EOK1186" s="1582"/>
      <c r="EOL1186" s="1582"/>
      <c r="EOM1186" s="1582"/>
      <c r="EON1186" s="1582"/>
      <c r="EOO1186" s="1582"/>
      <c r="EOP1186" s="1582"/>
      <c r="EOQ1186" s="1582"/>
      <c r="EOR1186" s="1582"/>
      <c r="EOS1186" s="1582"/>
      <c r="EOT1186" s="1582"/>
      <c r="EOU1186" s="1582"/>
      <c r="EOV1186" s="1582"/>
      <c r="EOW1186" s="1582"/>
      <c r="EOX1186" s="1582"/>
      <c r="EOY1186" s="1582"/>
      <c r="EOZ1186" s="1582"/>
      <c r="EPA1186" s="1582"/>
      <c r="EPB1186" s="1582"/>
      <c r="EPC1186" s="1582"/>
      <c r="EPD1186" s="1582"/>
      <c r="EPE1186" s="1582"/>
      <c r="EPF1186" s="1582"/>
      <c r="EPG1186" s="1582"/>
      <c r="EPH1186" s="1582"/>
      <c r="EPI1186" s="1582"/>
      <c r="EPJ1186" s="1582"/>
      <c r="EPK1186" s="1582"/>
      <c r="EPL1186" s="1582"/>
      <c r="EPM1186" s="1582"/>
      <c r="EPN1186" s="1582"/>
      <c r="EPO1186" s="1582"/>
      <c r="EPP1186" s="1582"/>
      <c r="EPQ1186" s="1582"/>
      <c r="EPR1186" s="1582"/>
      <c r="EPS1186" s="1582"/>
      <c r="EPT1186" s="1582"/>
      <c r="EPU1186" s="1582"/>
      <c r="EPV1186" s="1582"/>
      <c r="EPW1186" s="1582"/>
      <c r="EPX1186" s="1582"/>
      <c r="EPY1186" s="1582"/>
      <c r="EPZ1186" s="1582"/>
      <c r="EQA1186" s="1582"/>
      <c r="EQB1186" s="1582"/>
      <c r="EQC1186" s="1582"/>
      <c r="EQD1186" s="1582"/>
      <c r="EQE1186" s="1582"/>
      <c r="EQF1186" s="1582"/>
      <c r="EQG1186" s="1582"/>
      <c r="EQH1186" s="1582"/>
      <c r="EQI1186" s="1582"/>
      <c r="EQJ1186" s="1582"/>
      <c r="EQK1186" s="1582"/>
      <c r="EQL1186" s="1582"/>
      <c r="EQM1186" s="1582"/>
      <c r="EQN1186" s="1582"/>
      <c r="EQO1186" s="1582"/>
      <c r="EQP1186" s="1582"/>
      <c r="EQQ1186" s="1582"/>
      <c r="EQR1186" s="1582"/>
      <c r="EQS1186" s="1582"/>
      <c r="EQT1186" s="1582"/>
      <c r="EQU1186" s="1582"/>
      <c r="EQV1186" s="1582"/>
      <c r="EQW1186" s="1582"/>
      <c r="EQX1186" s="1582"/>
      <c r="EQY1186" s="1582"/>
      <c r="EQZ1186" s="1582"/>
      <c r="ERA1186" s="1582"/>
      <c r="ERB1186" s="1582"/>
      <c r="ERC1186" s="1582"/>
      <c r="ERD1186" s="1582"/>
      <c r="ERE1186" s="1582"/>
      <c r="ERF1186" s="1582"/>
      <c r="ERG1186" s="1582"/>
      <c r="ERH1186" s="1582"/>
      <c r="ERI1186" s="1582"/>
      <c r="ERJ1186" s="1582"/>
      <c r="ERK1186" s="1582"/>
      <c r="ERL1186" s="1582"/>
      <c r="ERM1186" s="1582"/>
      <c r="ERN1186" s="1582"/>
      <c r="ERO1186" s="1582"/>
      <c r="ERP1186" s="1582"/>
      <c r="ERQ1186" s="1582"/>
      <c r="ERR1186" s="1582"/>
      <c r="ERS1186" s="1582"/>
      <c r="ERT1186" s="1582"/>
      <c r="ERU1186" s="1582"/>
      <c r="ERV1186" s="1582"/>
      <c r="ERW1186" s="1582"/>
      <c r="ERX1186" s="1582"/>
      <c r="ERY1186" s="1582"/>
      <c r="ERZ1186" s="1582"/>
      <c r="ESA1186" s="1582"/>
      <c r="ESB1186" s="1582"/>
      <c r="ESC1186" s="1582"/>
      <c r="ESD1186" s="1582"/>
      <c r="ESE1186" s="1582"/>
      <c r="ESF1186" s="1582"/>
      <c r="ESG1186" s="1582"/>
      <c r="ESH1186" s="1582"/>
      <c r="ESI1186" s="1582"/>
      <c r="ESJ1186" s="1582"/>
      <c r="ESK1186" s="1582"/>
      <c r="ESL1186" s="1582"/>
      <c r="ESM1186" s="1582"/>
      <c r="ESN1186" s="1582"/>
      <c r="ESO1186" s="1582"/>
      <c r="ESP1186" s="1582"/>
      <c r="ESQ1186" s="1582"/>
      <c r="ESR1186" s="1582"/>
      <c r="ESS1186" s="1582"/>
      <c r="EST1186" s="1582"/>
      <c r="ESU1186" s="1582"/>
      <c r="ESV1186" s="1582"/>
      <c r="ESW1186" s="1582"/>
      <c r="ESX1186" s="1582"/>
      <c r="ESY1186" s="1582"/>
      <c r="ESZ1186" s="1582"/>
      <c r="ETA1186" s="1582"/>
      <c r="ETB1186" s="1582"/>
      <c r="ETC1186" s="1582"/>
      <c r="ETD1186" s="1582"/>
      <c r="ETE1186" s="1582"/>
      <c r="ETF1186" s="1582"/>
      <c r="ETG1186" s="1582"/>
      <c r="ETH1186" s="1582"/>
      <c r="ETI1186" s="1582"/>
      <c r="ETJ1186" s="1582"/>
      <c r="ETK1186" s="1582"/>
      <c r="ETL1186" s="1582"/>
      <c r="ETM1186" s="1582"/>
      <c r="ETN1186" s="1582"/>
      <c r="ETO1186" s="1582"/>
      <c r="ETP1186" s="1582"/>
      <c r="ETQ1186" s="1582"/>
      <c r="ETR1186" s="1582"/>
      <c r="ETS1186" s="1582"/>
      <c r="ETT1186" s="1582"/>
      <c r="ETU1186" s="1582"/>
      <c r="ETV1186" s="1582"/>
      <c r="ETW1186" s="1582"/>
      <c r="ETX1186" s="1582"/>
      <c r="ETY1186" s="1582"/>
      <c r="ETZ1186" s="1582"/>
      <c r="EUA1186" s="1582"/>
      <c r="EUB1186" s="1582"/>
      <c r="EUC1186" s="1582"/>
      <c r="EUD1186" s="1582"/>
      <c r="EUE1186" s="1582"/>
      <c r="EUF1186" s="1582"/>
      <c r="EUG1186" s="1582"/>
      <c r="EUH1186" s="1582"/>
      <c r="EUI1186" s="1582"/>
      <c r="EUJ1186" s="1582"/>
      <c r="EUK1186" s="1582"/>
      <c r="EUL1186" s="1582"/>
      <c r="EUM1186" s="1582"/>
      <c r="EUN1186" s="1582"/>
      <c r="EUO1186" s="1582"/>
      <c r="EUP1186" s="1582"/>
      <c r="EUQ1186" s="1582"/>
      <c r="EUR1186" s="1582"/>
      <c r="EUS1186" s="1582"/>
      <c r="EUT1186" s="1582"/>
      <c r="EUU1186" s="1582"/>
      <c r="EUV1186" s="1582"/>
      <c r="EUW1186" s="1582"/>
      <c r="EUX1186" s="1582"/>
      <c r="EUY1186" s="1582"/>
      <c r="EUZ1186" s="1582"/>
      <c r="EVA1186" s="1582"/>
      <c r="EVB1186" s="1582"/>
      <c r="EVC1186" s="1582"/>
      <c r="EVD1186" s="1582"/>
      <c r="EVE1186" s="1582"/>
      <c r="EVF1186" s="1582"/>
      <c r="EVG1186" s="1582"/>
      <c r="EVH1186" s="1582"/>
      <c r="EVI1186" s="1582"/>
      <c r="EVJ1186" s="1582"/>
      <c r="EVK1186" s="1582"/>
      <c r="EVL1186" s="1582"/>
      <c r="EVM1186" s="1582"/>
      <c r="EVN1186" s="1582"/>
      <c r="EVO1186" s="1582"/>
      <c r="EVP1186" s="1582"/>
      <c r="EVQ1186" s="1582"/>
      <c r="EVR1186" s="1582"/>
      <c r="EVS1186" s="1582"/>
      <c r="EVT1186" s="1582"/>
      <c r="EVU1186" s="1582"/>
      <c r="EVV1186" s="1582"/>
      <c r="EVW1186" s="1582"/>
      <c r="EVX1186" s="1582"/>
      <c r="EVY1186" s="1582"/>
      <c r="EVZ1186" s="1582"/>
      <c r="EWA1186" s="1582"/>
      <c r="EWB1186" s="1582"/>
      <c r="EWC1186" s="1582"/>
      <c r="EWD1186" s="1582"/>
      <c r="EWE1186" s="1582"/>
      <c r="EWF1186" s="1582"/>
      <c r="EWG1186" s="1582"/>
      <c r="EWH1186" s="1582"/>
      <c r="EWI1186" s="1582"/>
      <c r="EWJ1186" s="1582"/>
      <c r="EWK1186" s="1582"/>
      <c r="EWL1186" s="1582"/>
      <c r="EWM1186" s="1582"/>
      <c r="EWN1186" s="1582"/>
      <c r="EWO1186" s="1582"/>
      <c r="EWP1186" s="1582"/>
      <c r="EWQ1186" s="1582"/>
      <c r="EWR1186" s="1582"/>
      <c r="EWS1186" s="1582"/>
      <c r="EWT1186" s="1582"/>
      <c r="EWU1186" s="1582"/>
      <c r="EWV1186" s="1582"/>
      <c r="EWW1186" s="1582"/>
      <c r="EWX1186" s="1582"/>
      <c r="EWY1186" s="1582"/>
      <c r="EWZ1186" s="1582"/>
      <c r="EXA1186" s="1582"/>
      <c r="EXB1186" s="1582"/>
      <c r="EXC1186" s="1582"/>
      <c r="EXD1186" s="1582"/>
      <c r="EXE1186" s="1582"/>
      <c r="EXF1186" s="1582"/>
      <c r="EXG1186" s="1582"/>
      <c r="EXH1186" s="1582"/>
      <c r="EXI1186" s="1582"/>
      <c r="EXJ1186" s="1582"/>
      <c r="EXK1186" s="1582"/>
      <c r="EXL1186" s="1582"/>
      <c r="EXM1186" s="1582"/>
      <c r="EXN1186" s="1582"/>
      <c r="EXO1186" s="1582"/>
      <c r="EXP1186" s="1582"/>
      <c r="EXQ1186" s="1582"/>
      <c r="EXR1186" s="1582"/>
      <c r="EXS1186" s="1582"/>
      <c r="EXT1186" s="1582"/>
      <c r="EXU1186" s="1582"/>
      <c r="EXV1186" s="1582"/>
      <c r="EXW1186" s="1582"/>
      <c r="EXX1186" s="1582"/>
      <c r="EXY1186" s="1582"/>
      <c r="EXZ1186" s="1582"/>
      <c r="EYA1186" s="1582"/>
      <c r="EYB1186" s="1582"/>
      <c r="EYC1186" s="1582"/>
      <c r="EYD1186" s="1582"/>
      <c r="EYE1186" s="1582"/>
      <c r="EYF1186" s="1582"/>
      <c r="EYG1186" s="1582"/>
      <c r="EYH1186" s="1582"/>
      <c r="EYI1186" s="1582"/>
      <c r="EYJ1186" s="1582"/>
      <c r="EYK1186" s="1582"/>
      <c r="EYL1186" s="1582"/>
      <c r="EYM1186" s="1582"/>
      <c r="EYN1186" s="1582"/>
      <c r="EYO1186" s="1582"/>
      <c r="EYP1186" s="1582"/>
      <c r="EYQ1186" s="1582"/>
      <c r="EYR1186" s="1582"/>
      <c r="EYS1186" s="1582"/>
      <c r="EYT1186" s="1582"/>
      <c r="EYU1186" s="1582"/>
      <c r="EYV1186" s="1582"/>
      <c r="EYW1186" s="1582"/>
      <c r="EYX1186" s="1582"/>
      <c r="EYY1186" s="1582"/>
      <c r="EYZ1186" s="1582"/>
      <c r="EZA1186" s="1582"/>
      <c r="EZB1186" s="1582"/>
      <c r="EZC1186" s="1582"/>
      <c r="EZD1186" s="1582"/>
      <c r="EZE1186" s="1582"/>
      <c r="EZF1186" s="1582"/>
      <c r="EZG1186" s="1582"/>
      <c r="EZH1186" s="1582"/>
      <c r="EZI1186" s="1582"/>
      <c r="EZJ1186" s="1582"/>
      <c r="EZK1186" s="1582"/>
      <c r="EZL1186" s="1582"/>
      <c r="EZM1186" s="1582"/>
      <c r="EZN1186" s="1582"/>
      <c r="EZO1186" s="1582"/>
      <c r="EZP1186" s="1582"/>
      <c r="EZQ1186" s="1582"/>
      <c r="EZR1186" s="1582"/>
      <c r="EZS1186" s="1582"/>
      <c r="EZT1186" s="1582"/>
      <c r="EZU1186" s="1582"/>
      <c r="EZV1186" s="1582"/>
      <c r="EZW1186" s="1582"/>
      <c r="EZX1186" s="1582"/>
      <c r="EZY1186" s="1582"/>
      <c r="EZZ1186" s="1582"/>
      <c r="FAA1186" s="1582"/>
      <c r="FAB1186" s="1582"/>
      <c r="FAC1186" s="1582"/>
      <c r="FAD1186" s="1582"/>
      <c r="FAE1186" s="1582"/>
      <c r="FAF1186" s="1582"/>
      <c r="FAG1186" s="1582"/>
      <c r="FAH1186" s="1582"/>
      <c r="FAI1186" s="1582"/>
      <c r="FAJ1186" s="1582"/>
      <c r="FAK1186" s="1582"/>
      <c r="FAL1186" s="1582"/>
      <c r="FAM1186" s="1582"/>
      <c r="FAN1186" s="1582"/>
      <c r="FAO1186" s="1582"/>
      <c r="FAP1186" s="1582"/>
      <c r="FAQ1186" s="1582"/>
      <c r="FAR1186" s="1582"/>
      <c r="FAS1186" s="1582"/>
      <c r="FAT1186" s="1582"/>
      <c r="FAU1186" s="1582"/>
      <c r="FAV1186" s="1582"/>
      <c r="FAW1186" s="1582"/>
      <c r="FAX1186" s="1582"/>
      <c r="FAY1186" s="1582"/>
      <c r="FAZ1186" s="1582"/>
      <c r="FBA1186" s="1582"/>
      <c r="FBB1186" s="1582"/>
      <c r="FBC1186" s="1582"/>
      <c r="FBD1186" s="1582"/>
      <c r="FBE1186" s="1582"/>
      <c r="FBF1186" s="1582"/>
      <c r="FBG1186" s="1582"/>
      <c r="FBH1186" s="1582"/>
      <c r="FBI1186" s="1582"/>
      <c r="FBJ1186" s="1582"/>
      <c r="FBK1186" s="1582"/>
      <c r="FBL1186" s="1582"/>
      <c r="FBM1186" s="1582"/>
      <c r="FBN1186" s="1582"/>
      <c r="FBO1186" s="1582"/>
      <c r="FBP1186" s="1582"/>
      <c r="FBQ1186" s="1582"/>
      <c r="FBR1186" s="1582"/>
      <c r="FBS1186" s="1582"/>
      <c r="FBT1186" s="1582"/>
      <c r="FBU1186" s="1582"/>
      <c r="FBV1186" s="1582"/>
      <c r="FBW1186" s="1582"/>
      <c r="FBX1186" s="1582"/>
      <c r="FBY1186" s="1582"/>
      <c r="FBZ1186" s="1582"/>
      <c r="FCA1186" s="1582"/>
      <c r="FCB1186" s="1582"/>
      <c r="FCC1186" s="1582"/>
      <c r="FCD1186" s="1582"/>
      <c r="FCE1186" s="1582"/>
      <c r="FCF1186" s="1582"/>
      <c r="FCG1186" s="1582"/>
      <c r="FCH1186" s="1582"/>
      <c r="FCI1186" s="1582"/>
      <c r="FCJ1186" s="1582"/>
      <c r="FCK1186" s="1582"/>
      <c r="FCL1186" s="1582"/>
      <c r="FCM1186" s="1582"/>
      <c r="FCN1186" s="1582"/>
      <c r="FCO1186" s="1582"/>
      <c r="FCP1186" s="1582"/>
      <c r="FCQ1186" s="1582"/>
      <c r="FCR1186" s="1582"/>
      <c r="FCS1186" s="1582"/>
      <c r="FCT1186" s="1582"/>
      <c r="FCU1186" s="1582"/>
      <c r="FCV1186" s="1582"/>
      <c r="FCW1186" s="1582"/>
      <c r="FCX1186" s="1582"/>
      <c r="FCY1186" s="1582"/>
      <c r="FCZ1186" s="1582"/>
      <c r="FDA1186" s="1582"/>
      <c r="FDB1186" s="1582"/>
      <c r="FDC1186" s="1582"/>
      <c r="FDD1186" s="1582"/>
      <c r="FDE1186" s="1582"/>
      <c r="FDF1186" s="1582"/>
      <c r="FDG1186" s="1582"/>
      <c r="FDH1186" s="1582"/>
      <c r="FDI1186" s="1582"/>
      <c r="FDJ1186" s="1582"/>
      <c r="FDK1186" s="1582"/>
      <c r="FDL1186" s="1582"/>
      <c r="FDM1186" s="1582"/>
      <c r="FDN1186" s="1582"/>
      <c r="FDO1186" s="1582"/>
      <c r="FDP1186" s="1582"/>
      <c r="FDQ1186" s="1582"/>
      <c r="FDR1186" s="1582"/>
      <c r="FDS1186" s="1582"/>
      <c r="FDT1186" s="1582"/>
      <c r="FDU1186" s="1582"/>
      <c r="FDV1186" s="1582"/>
      <c r="FDW1186" s="1582"/>
      <c r="FDX1186" s="1582"/>
      <c r="FDY1186" s="1582"/>
      <c r="FDZ1186" s="1582"/>
      <c r="FEA1186" s="1582"/>
      <c r="FEB1186" s="1582"/>
      <c r="FEC1186" s="1582"/>
      <c r="FED1186" s="1582"/>
      <c r="FEE1186" s="1582"/>
      <c r="FEF1186" s="1582"/>
      <c r="FEG1186" s="1582"/>
      <c r="FEH1186" s="1582"/>
      <c r="FEI1186" s="1582"/>
      <c r="FEJ1186" s="1582"/>
      <c r="FEK1186" s="1582"/>
      <c r="FEL1186" s="1582"/>
      <c r="FEM1186" s="1582"/>
      <c r="FEN1186" s="1582"/>
      <c r="FEO1186" s="1582"/>
      <c r="FEP1186" s="1582"/>
      <c r="FEQ1186" s="1582"/>
      <c r="FER1186" s="1582"/>
      <c r="FES1186" s="1582"/>
      <c r="FET1186" s="1582"/>
      <c r="FEU1186" s="1582"/>
      <c r="FEV1186" s="1582"/>
      <c r="FEW1186" s="1582"/>
      <c r="FEX1186" s="1582"/>
      <c r="FEY1186" s="1582"/>
      <c r="FEZ1186" s="1582"/>
      <c r="FFA1186" s="1582"/>
      <c r="FFB1186" s="1582"/>
      <c r="FFC1186" s="1582"/>
      <c r="FFD1186" s="1582"/>
      <c r="FFE1186" s="1582"/>
      <c r="FFF1186" s="1582"/>
      <c r="FFG1186" s="1582"/>
      <c r="FFH1186" s="1582"/>
      <c r="FFI1186" s="1582"/>
      <c r="FFJ1186" s="1582"/>
      <c r="FFK1186" s="1582"/>
      <c r="FFL1186" s="1582"/>
      <c r="FFM1186" s="1582"/>
      <c r="FFN1186" s="1582"/>
      <c r="FFO1186" s="1582"/>
      <c r="FFP1186" s="1582"/>
      <c r="FFQ1186" s="1582"/>
      <c r="FFR1186" s="1582"/>
      <c r="FFS1186" s="1582"/>
      <c r="FFT1186" s="1582"/>
      <c r="FFU1186" s="1582"/>
      <c r="FFV1186" s="1582"/>
      <c r="FFW1186" s="1582"/>
      <c r="FFX1186" s="1582"/>
      <c r="FFY1186" s="1582"/>
      <c r="FFZ1186" s="1582"/>
      <c r="FGA1186" s="1582"/>
      <c r="FGB1186" s="1582"/>
      <c r="FGC1186" s="1582"/>
      <c r="FGD1186" s="1582"/>
      <c r="FGE1186" s="1582"/>
      <c r="FGF1186" s="1582"/>
      <c r="FGG1186" s="1582"/>
      <c r="FGH1186" s="1582"/>
      <c r="FGI1186" s="1582"/>
      <c r="FGJ1186" s="1582"/>
      <c r="FGK1186" s="1582"/>
      <c r="FGL1186" s="1582"/>
      <c r="FGM1186" s="1582"/>
      <c r="FGN1186" s="1582"/>
      <c r="FGO1186" s="1582"/>
      <c r="FGP1186" s="1582"/>
      <c r="FGQ1186" s="1582"/>
      <c r="FGR1186" s="1582"/>
      <c r="FGS1186" s="1582"/>
      <c r="FGT1186" s="1582"/>
      <c r="FGU1186" s="1582"/>
      <c r="FGV1186" s="1582"/>
      <c r="FGW1186" s="1582"/>
      <c r="FGX1186" s="1582"/>
      <c r="FGY1186" s="1582"/>
      <c r="FGZ1186" s="1582"/>
      <c r="FHA1186" s="1582"/>
      <c r="FHB1186" s="1582"/>
      <c r="FHC1186" s="1582"/>
      <c r="FHD1186" s="1582"/>
      <c r="FHE1186" s="1582"/>
      <c r="FHF1186" s="1582"/>
      <c r="FHG1186" s="1582"/>
      <c r="FHH1186" s="1582"/>
      <c r="FHI1186" s="1582"/>
      <c r="FHJ1186" s="1582"/>
      <c r="FHK1186" s="1582"/>
      <c r="FHL1186" s="1582"/>
      <c r="FHM1186" s="1582"/>
      <c r="FHN1186" s="1582"/>
      <c r="FHO1186" s="1582"/>
      <c r="FHP1186" s="1582"/>
      <c r="FHQ1186" s="1582"/>
      <c r="FHR1186" s="1582"/>
      <c r="FHS1186" s="1582"/>
      <c r="FHT1186" s="1582"/>
      <c r="FHU1186" s="1582"/>
      <c r="FHV1186" s="1582"/>
      <c r="FHW1186" s="1582"/>
      <c r="FHX1186" s="1582"/>
      <c r="FHY1186" s="1582"/>
      <c r="FHZ1186" s="1582"/>
      <c r="FIA1186" s="1582"/>
      <c r="FIB1186" s="1582"/>
      <c r="FIC1186" s="1582"/>
      <c r="FID1186" s="1582"/>
      <c r="FIE1186" s="1582"/>
      <c r="FIF1186" s="1582"/>
      <c r="FIG1186" s="1582"/>
      <c r="FIH1186" s="1582"/>
      <c r="FII1186" s="1582"/>
      <c r="FIJ1186" s="1582"/>
      <c r="FIK1186" s="1582"/>
      <c r="FIL1186" s="1582"/>
      <c r="FIM1186" s="1582"/>
      <c r="FIN1186" s="1582"/>
      <c r="FIO1186" s="1582"/>
      <c r="FIP1186" s="1582"/>
      <c r="FIQ1186" s="1582"/>
      <c r="FIR1186" s="1582"/>
      <c r="FIS1186" s="1582"/>
      <c r="FIT1186" s="1582"/>
      <c r="FIU1186" s="1582"/>
      <c r="FIV1186" s="1582"/>
      <c r="FIW1186" s="1582"/>
      <c r="FIX1186" s="1582"/>
      <c r="FIY1186" s="1582"/>
      <c r="FIZ1186" s="1582"/>
      <c r="FJA1186" s="1582"/>
      <c r="FJB1186" s="1582"/>
      <c r="FJC1186" s="1582"/>
      <c r="FJD1186" s="1582"/>
      <c r="FJE1186" s="1582"/>
      <c r="FJF1186" s="1582"/>
      <c r="FJG1186" s="1582"/>
      <c r="FJH1186" s="1582"/>
      <c r="FJI1186" s="1582"/>
      <c r="FJJ1186" s="1582"/>
      <c r="FJK1186" s="1582"/>
      <c r="FJL1186" s="1582"/>
      <c r="FJM1186" s="1582"/>
      <c r="FJN1186" s="1582"/>
      <c r="FJO1186" s="1582"/>
      <c r="FJP1186" s="1582"/>
      <c r="FJQ1186" s="1582"/>
      <c r="FJR1186" s="1582"/>
      <c r="FJS1186" s="1582"/>
      <c r="FJT1186" s="1582"/>
      <c r="FJU1186" s="1582"/>
      <c r="FJV1186" s="1582"/>
      <c r="FJW1186" s="1582"/>
      <c r="FJX1186" s="1582"/>
      <c r="FJY1186" s="1582"/>
      <c r="FJZ1186" s="1582"/>
      <c r="FKA1186" s="1582"/>
      <c r="FKB1186" s="1582"/>
      <c r="FKC1186" s="1582"/>
      <c r="FKD1186" s="1582"/>
      <c r="FKE1186" s="1582"/>
      <c r="FKF1186" s="1582"/>
      <c r="FKG1186" s="1582"/>
      <c r="FKH1186" s="1582"/>
      <c r="FKI1186" s="1582"/>
      <c r="FKJ1186" s="1582"/>
      <c r="FKK1186" s="1582"/>
      <c r="FKL1186" s="1582"/>
      <c r="FKM1186" s="1582"/>
      <c r="FKN1186" s="1582"/>
      <c r="FKO1186" s="1582"/>
      <c r="FKP1186" s="1582"/>
      <c r="FKQ1186" s="1582"/>
      <c r="FKR1186" s="1582"/>
      <c r="FKS1186" s="1582"/>
      <c r="FKT1186" s="1582"/>
      <c r="FKU1186" s="1582"/>
      <c r="FKV1186" s="1582"/>
      <c r="FKW1186" s="1582"/>
      <c r="FKX1186" s="1582"/>
      <c r="FKY1186" s="1582"/>
      <c r="FKZ1186" s="1582"/>
      <c r="FLA1186" s="1582"/>
      <c r="FLB1186" s="1582"/>
      <c r="FLC1186" s="1582"/>
      <c r="FLD1186" s="1582"/>
      <c r="FLE1186" s="1582"/>
      <c r="FLF1186" s="1582"/>
      <c r="FLG1186" s="1582"/>
      <c r="FLH1186" s="1582"/>
      <c r="FLI1186" s="1582"/>
      <c r="FLJ1186" s="1582"/>
      <c r="FLK1186" s="1582"/>
      <c r="FLL1186" s="1582"/>
      <c r="FLM1186" s="1582"/>
      <c r="FLN1186" s="1582"/>
      <c r="FLO1186" s="1582"/>
      <c r="FLP1186" s="1582"/>
      <c r="FLQ1186" s="1582"/>
      <c r="FLR1186" s="1582"/>
      <c r="FLS1186" s="1582"/>
      <c r="FLT1186" s="1582"/>
      <c r="FLU1186" s="1582"/>
      <c r="FLV1186" s="1582"/>
      <c r="FLW1186" s="1582"/>
      <c r="FLX1186" s="1582"/>
      <c r="FLY1186" s="1582"/>
      <c r="FLZ1186" s="1582"/>
      <c r="FMA1186" s="1582"/>
      <c r="FMB1186" s="1582"/>
      <c r="FMC1186" s="1582"/>
      <c r="FMD1186" s="1582"/>
      <c r="FME1186" s="1582"/>
      <c r="FMF1186" s="1582"/>
      <c r="FMG1186" s="1582"/>
      <c r="FMH1186" s="1582"/>
      <c r="FMI1186" s="1582"/>
      <c r="FMJ1186" s="1582"/>
      <c r="FMK1186" s="1582"/>
      <c r="FML1186" s="1582"/>
      <c r="FMM1186" s="1582"/>
      <c r="FMN1186" s="1582"/>
      <c r="FMO1186" s="1582"/>
      <c r="FMP1186" s="1582"/>
      <c r="FMQ1186" s="1582"/>
      <c r="FMR1186" s="1582"/>
      <c r="FMS1186" s="1582"/>
      <c r="FMT1186" s="1582"/>
      <c r="FMU1186" s="1582"/>
      <c r="FMV1186" s="1582"/>
      <c r="FMW1186" s="1582"/>
      <c r="FMX1186" s="1582"/>
      <c r="FMY1186" s="1582"/>
      <c r="FMZ1186" s="1582"/>
      <c r="FNA1186" s="1582"/>
      <c r="FNB1186" s="1582"/>
      <c r="FNC1186" s="1582"/>
      <c r="FND1186" s="1582"/>
      <c r="FNE1186" s="1582"/>
      <c r="FNF1186" s="1582"/>
      <c r="FNG1186" s="1582"/>
      <c r="FNH1186" s="1582"/>
      <c r="FNI1186" s="1582"/>
      <c r="FNJ1186" s="1582"/>
      <c r="FNK1186" s="1582"/>
      <c r="FNL1186" s="1582"/>
      <c r="FNM1186" s="1582"/>
      <c r="FNN1186" s="1582"/>
      <c r="FNO1186" s="1582"/>
      <c r="FNP1186" s="1582"/>
      <c r="FNQ1186" s="1582"/>
      <c r="FNR1186" s="1582"/>
      <c r="FNS1186" s="1582"/>
      <c r="FNT1186" s="1582"/>
      <c r="FNU1186" s="1582"/>
      <c r="FNV1186" s="1582"/>
      <c r="FNW1186" s="1582"/>
      <c r="FNX1186" s="1582"/>
      <c r="FNY1186" s="1582"/>
      <c r="FNZ1186" s="1582"/>
      <c r="FOA1186" s="1582"/>
      <c r="FOB1186" s="1582"/>
      <c r="FOC1186" s="1582"/>
      <c r="FOD1186" s="1582"/>
      <c r="FOE1186" s="1582"/>
      <c r="FOF1186" s="1582"/>
      <c r="FOG1186" s="1582"/>
      <c r="FOH1186" s="1582"/>
      <c r="FOI1186" s="1582"/>
      <c r="FOJ1186" s="1582"/>
      <c r="FOK1186" s="1582"/>
      <c r="FOL1186" s="1582"/>
      <c r="FOM1186" s="1582"/>
      <c r="FON1186" s="1582"/>
      <c r="FOO1186" s="1582"/>
      <c r="FOP1186" s="1582"/>
      <c r="FOQ1186" s="1582"/>
      <c r="FOR1186" s="1582"/>
      <c r="FOS1186" s="1582"/>
      <c r="FOT1186" s="1582"/>
      <c r="FOU1186" s="1582"/>
      <c r="FOV1186" s="1582"/>
      <c r="FOW1186" s="1582"/>
      <c r="FOX1186" s="1582"/>
      <c r="FOY1186" s="1582"/>
      <c r="FOZ1186" s="1582"/>
      <c r="FPA1186" s="1582"/>
      <c r="FPB1186" s="1582"/>
      <c r="FPC1186" s="1582"/>
      <c r="FPD1186" s="1582"/>
      <c r="FPE1186" s="1582"/>
      <c r="FPF1186" s="1582"/>
      <c r="FPG1186" s="1582"/>
      <c r="FPH1186" s="1582"/>
      <c r="FPI1186" s="1582"/>
      <c r="FPJ1186" s="1582"/>
      <c r="FPK1186" s="1582"/>
      <c r="FPL1186" s="1582"/>
      <c r="FPM1186" s="1582"/>
      <c r="FPN1186" s="1582"/>
      <c r="FPO1186" s="1582"/>
      <c r="FPP1186" s="1582"/>
      <c r="FPQ1186" s="1582"/>
      <c r="FPR1186" s="1582"/>
      <c r="FPS1186" s="1582"/>
      <c r="FPT1186" s="1582"/>
      <c r="FPU1186" s="1582"/>
      <c r="FPV1186" s="1582"/>
      <c r="FPW1186" s="1582"/>
      <c r="FPX1186" s="1582"/>
      <c r="FPY1186" s="1582"/>
      <c r="FPZ1186" s="1582"/>
      <c r="FQA1186" s="1582"/>
      <c r="FQB1186" s="1582"/>
      <c r="FQC1186" s="1582"/>
      <c r="FQD1186" s="1582"/>
      <c r="FQE1186" s="1582"/>
      <c r="FQF1186" s="1582"/>
      <c r="FQG1186" s="1582"/>
      <c r="FQH1186" s="1582"/>
      <c r="FQI1186" s="1582"/>
      <c r="FQJ1186" s="1582"/>
      <c r="FQK1186" s="1582"/>
      <c r="FQL1186" s="1582"/>
      <c r="FQM1186" s="1582"/>
      <c r="FQN1186" s="1582"/>
      <c r="FQO1186" s="1582"/>
      <c r="FQP1186" s="1582"/>
      <c r="FQQ1186" s="1582"/>
      <c r="FQR1186" s="1582"/>
      <c r="FQS1186" s="1582"/>
      <c r="FQT1186" s="1582"/>
      <c r="FQU1186" s="1582"/>
      <c r="FQV1186" s="1582"/>
      <c r="FQW1186" s="1582"/>
      <c r="FQX1186" s="1582"/>
      <c r="FQY1186" s="1582"/>
      <c r="FQZ1186" s="1582"/>
      <c r="FRA1186" s="1582"/>
      <c r="FRB1186" s="1582"/>
      <c r="FRC1186" s="1582"/>
      <c r="FRD1186" s="1582"/>
      <c r="FRE1186" s="1582"/>
      <c r="FRF1186" s="1582"/>
      <c r="FRG1186" s="1582"/>
      <c r="FRH1186" s="1582"/>
      <c r="FRI1186" s="1582"/>
      <c r="FRJ1186" s="1582"/>
      <c r="FRK1186" s="1582"/>
      <c r="FRL1186" s="1582"/>
      <c r="FRM1186" s="1582"/>
      <c r="FRN1186" s="1582"/>
      <c r="FRO1186" s="1582"/>
      <c r="FRP1186" s="1582"/>
      <c r="FRQ1186" s="1582"/>
      <c r="FRR1186" s="1582"/>
      <c r="FRS1186" s="1582"/>
      <c r="FRT1186" s="1582"/>
      <c r="FRU1186" s="1582"/>
      <c r="FRV1186" s="1582"/>
      <c r="FRW1186" s="1582"/>
      <c r="FRX1186" s="1582"/>
      <c r="FRY1186" s="1582"/>
      <c r="FRZ1186" s="1582"/>
      <c r="FSA1186" s="1582"/>
      <c r="FSB1186" s="1582"/>
      <c r="FSC1186" s="1582"/>
      <c r="FSD1186" s="1582"/>
      <c r="FSE1186" s="1582"/>
      <c r="FSF1186" s="1582"/>
      <c r="FSG1186" s="1582"/>
      <c r="FSH1186" s="1582"/>
      <c r="FSI1186" s="1582"/>
      <c r="FSJ1186" s="1582"/>
      <c r="FSK1186" s="1582"/>
      <c r="FSL1186" s="1582"/>
      <c r="FSM1186" s="1582"/>
      <c r="FSN1186" s="1582"/>
      <c r="FSO1186" s="1582"/>
      <c r="FSP1186" s="1582"/>
      <c r="FSQ1186" s="1582"/>
      <c r="FSR1186" s="1582"/>
      <c r="FSS1186" s="1582"/>
      <c r="FST1186" s="1582"/>
      <c r="FSU1186" s="1582"/>
      <c r="FSV1186" s="1582"/>
      <c r="FSW1186" s="1582"/>
      <c r="FSX1186" s="1582"/>
      <c r="FSY1186" s="1582"/>
      <c r="FSZ1186" s="1582"/>
      <c r="FTA1186" s="1582"/>
      <c r="FTB1186" s="1582"/>
      <c r="FTC1186" s="1582"/>
      <c r="FTD1186" s="1582"/>
      <c r="FTE1186" s="1582"/>
      <c r="FTF1186" s="1582"/>
      <c r="FTG1186" s="1582"/>
      <c r="FTH1186" s="1582"/>
      <c r="FTI1186" s="1582"/>
      <c r="FTJ1186" s="1582"/>
      <c r="FTK1186" s="1582"/>
      <c r="FTL1186" s="1582"/>
      <c r="FTM1186" s="1582"/>
      <c r="FTN1186" s="1582"/>
      <c r="FTO1186" s="1582"/>
      <c r="FTP1186" s="1582"/>
      <c r="FTQ1186" s="1582"/>
      <c r="FTR1186" s="1582"/>
      <c r="FTS1186" s="1582"/>
      <c r="FTT1186" s="1582"/>
      <c r="FTU1186" s="1582"/>
      <c r="FTV1186" s="1582"/>
      <c r="FTW1186" s="1582"/>
      <c r="FTX1186" s="1582"/>
      <c r="FTY1186" s="1582"/>
      <c r="FTZ1186" s="1582"/>
      <c r="FUA1186" s="1582"/>
      <c r="FUB1186" s="1582"/>
      <c r="FUC1186" s="1582"/>
      <c r="FUD1186" s="1582"/>
      <c r="FUE1186" s="1582"/>
      <c r="FUF1186" s="1582"/>
      <c r="FUG1186" s="1582"/>
      <c r="FUH1186" s="1582"/>
      <c r="FUI1186" s="1582"/>
      <c r="FUJ1186" s="1582"/>
      <c r="FUK1186" s="1582"/>
      <c r="FUL1186" s="1582"/>
      <c r="FUM1186" s="1582"/>
      <c r="FUN1186" s="1582"/>
      <c r="FUO1186" s="1582"/>
      <c r="FUP1186" s="1582"/>
      <c r="FUQ1186" s="1582"/>
      <c r="FUR1186" s="1582"/>
      <c r="FUS1186" s="1582"/>
      <c r="FUT1186" s="1582"/>
      <c r="FUU1186" s="1582"/>
      <c r="FUV1186" s="1582"/>
      <c r="FUW1186" s="1582"/>
      <c r="FUX1186" s="1582"/>
      <c r="FUY1186" s="1582"/>
      <c r="FUZ1186" s="1582"/>
      <c r="FVA1186" s="1582"/>
      <c r="FVB1186" s="1582"/>
      <c r="FVC1186" s="1582"/>
      <c r="FVD1186" s="1582"/>
      <c r="FVE1186" s="1582"/>
      <c r="FVF1186" s="1582"/>
      <c r="FVG1186" s="1582"/>
      <c r="FVH1186" s="1582"/>
      <c r="FVI1186" s="1582"/>
      <c r="FVJ1186" s="1582"/>
      <c r="FVK1186" s="1582"/>
      <c r="FVL1186" s="1582"/>
      <c r="FVM1186" s="1582"/>
      <c r="FVN1186" s="1582"/>
      <c r="FVO1186" s="1582"/>
      <c r="FVP1186" s="1582"/>
      <c r="FVQ1186" s="1582"/>
      <c r="FVR1186" s="1582"/>
      <c r="FVS1186" s="1582"/>
      <c r="FVT1186" s="1582"/>
      <c r="FVU1186" s="1582"/>
      <c r="FVV1186" s="1582"/>
      <c r="FVW1186" s="1582"/>
      <c r="FVX1186" s="1582"/>
      <c r="FVY1186" s="1582"/>
      <c r="FVZ1186" s="1582"/>
      <c r="FWA1186" s="1582"/>
      <c r="FWB1186" s="1582"/>
      <c r="FWC1186" s="1582"/>
      <c r="FWD1186" s="1582"/>
      <c r="FWE1186" s="1582"/>
      <c r="FWF1186" s="1582"/>
      <c r="FWG1186" s="1582"/>
      <c r="FWH1186" s="1582"/>
      <c r="FWI1186" s="1582"/>
      <c r="FWJ1186" s="1582"/>
      <c r="FWK1186" s="1582"/>
      <c r="FWL1186" s="1582"/>
      <c r="FWM1186" s="1582"/>
      <c r="FWN1186" s="1582"/>
      <c r="FWO1186" s="1582"/>
      <c r="FWP1186" s="1582"/>
      <c r="FWQ1186" s="1582"/>
      <c r="FWR1186" s="1582"/>
      <c r="FWS1186" s="1582"/>
      <c r="FWT1186" s="1582"/>
      <c r="FWU1186" s="1582"/>
      <c r="FWV1186" s="1582"/>
      <c r="FWW1186" s="1582"/>
      <c r="FWX1186" s="1582"/>
      <c r="FWY1186" s="1582"/>
      <c r="FWZ1186" s="1582"/>
      <c r="FXA1186" s="1582"/>
      <c r="FXB1186" s="1582"/>
      <c r="FXC1186" s="1582"/>
      <c r="FXD1186" s="1582"/>
      <c r="FXE1186" s="1582"/>
      <c r="FXF1186" s="1582"/>
      <c r="FXG1186" s="1582"/>
      <c r="FXH1186" s="1582"/>
      <c r="FXI1186" s="1582"/>
      <c r="FXJ1186" s="1582"/>
      <c r="FXK1186" s="1582"/>
      <c r="FXL1186" s="1582"/>
      <c r="FXM1186" s="1582"/>
      <c r="FXN1186" s="1582"/>
      <c r="FXO1186" s="1582"/>
      <c r="FXP1186" s="1582"/>
      <c r="FXQ1186" s="1582"/>
      <c r="FXR1186" s="1582"/>
      <c r="FXS1186" s="1582"/>
      <c r="FXT1186" s="1582"/>
      <c r="FXU1186" s="1582"/>
      <c r="FXV1186" s="1582"/>
      <c r="FXW1186" s="1582"/>
      <c r="FXX1186" s="1582"/>
      <c r="FXY1186" s="1582"/>
      <c r="FXZ1186" s="1582"/>
      <c r="FYA1186" s="1582"/>
      <c r="FYB1186" s="1582"/>
      <c r="FYC1186" s="1582"/>
      <c r="FYD1186" s="1582"/>
      <c r="FYE1186" s="1582"/>
      <c r="FYF1186" s="1582"/>
      <c r="FYG1186" s="1582"/>
      <c r="FYH1186" s="1582"/>
      <c r="FYI1186" s="1582"/>
      <c r="FYJ1186" s="1582"/>
      <c r="FYK1186" s="1582"/>
      <c r="FYL1186" s="1582"/>
      <c r="FYM1186" s="1582"/>
      <c r="FYN1186" s="1582"/>
      <c r="FYO1186" s="1582"/>
      <c r="FYP1186" s="1582"/>
      <c r="FYQ1186" s="1582"/>
      <c r="FYR1186" s="1582"/>
      <c r="FYS1186" s="1582"/>
      <c r="FYT1186" s="1582"/>
      <c r="FYU1186" s="1582"/>
      <c r="FYV1186" s="1582"/>
      <c r="FYW1186" s="1582"/>
      <c r="FYX1186" s="1582"/>
      <c r="FYY1186" s="1582"/>
      <c r="FYZ1186" s="1582"/>
      <c r="FZA1186" s="1582"/>
      <c r="FZB1186" s="1582"/>
      <c r="FZC1186" s="1582"/>
      <c r="FZD1186" s="1582"/>
      <c r="FZE1186" s="1582"/>
      <c r="FZF1186" s="1582"/>
      <c r="FZG1186" s="1582"/>
      <c r="FZH1186" s="1582"/>
      <c r="FZI1186" s="1582"/>
      <c r="FZJ1186" s="1582"/>
      <c r="FZK1186" s="1582"/>
      <c r="FZL1186" s="1582"/>
      <c r="FZM1186" s="1582"/>
      <c r="FZN1186" s="1582"/>
      <c r="FZO1186" s="1582"/>
      <c r="FZP1186" s="1582"/>
      <c r="FZQ1186" s="1582"/>
      <c r="FZR1186" s="1582"/>
      <c r="FZS1186" s="1582"/>
      <c r="FZT1186" s="1582"/>
      <c r="FZU1186" s="1582"/>
      <c r="FZV1186" s="1582"/>
      <c r="FZW1186" s="1582"/>
      <c r="FZX1186" s="1582"/>
      <c r="FZY1186" s="1582"/>
      <c r="FZZ1186" s="1582"/>
      <c r="GAA1186" s="1582"/>
      <c r="GAB1186" s="1582"/>
      <c r="GAC1186" s="1582"/>
      <c r="GAD1186" s="1582"/>
      <c r="GAE1186" s="1582"/>
      <c r="GAF1186" s="1582"/>
      <c r="GAG1186" s="1582"/>
      <c r="GAH1186" s="1582"/>
      <c r="GAI1186" s="1582"/>
      <c r="GAJ1186" s="1582"/>
      <c r="GAK1186" s="1582"/>
      <c r="GAL1186" s="1582"/>
      <c r="GAM1186" s="1582"/>
      <c r="GAN1186" s="1582"/>
      <c r="GAO1186" s="1582"/>
      <c r="GAP1186" s="1582"/>
      <c r="GAQ1186" s="1582"/>
      <c r="GAR1186" s="1582"/>
      <c r="GAS1186" s="1582"/>
      <c r="GAT1186" s="1582"/>
      <c r="GAU1186" s="1582"/>
      <c r="GAV1186" s="1582"/>
      <c r="GAW1186" s="1582"/>
      <c r="GAX1186" s="1582"/>
      <c r="GAY1186" s="1582"/>
      <c r="GAZ1186" s="1582"/>
      <c r="GBA1186" s="1582"/>
      <c r="GBB1186" s="1582"/>
      <c r="GBC1186" s="1582"/>
      <c r="GBD1186" s="1582"/>
      <c r="GBE1186" s="1582"/>
      <c r="GBF1186" s="1582"/>
      <c r="GBG1186" s="1582"/>
      <c r="GBH1186" s="1582"/>
      <c r="GBI1186" s="1582"/>
      <c r="GBJ1186" s="1582"/>
      <c r="GBK1186" s="1582"/>
      <c r="GBL1186" s="1582"/>
      <c r="GBM1186" s="1582"/>
      <c r="GBN1186" s="1582"/>
      <c r="GBO1186" s="1582"/>
      <c r="GBP1186" s="1582"/>
      <c r="GBQ1186" s="1582"/>
      <c r="GBR1186" s="1582"/>
      <c r="GBS1186" s="1582"/>
      <c r="GBT1186" s="1582"/>
      <c r="GBU1186" s="1582"/>
      <c r="GBV1186" s="1582"/>
      <c r="GBW1186" s="1582"/>
      <c r="GBX1186" s="1582"/>
      <c r="GBY1186" s="1582"/>
      <c r="GBZ1186" s="1582"/>
      <c r="GCA1186" s="1582"/>
      <c r="GCB1186" s="1582"/>
      <c r="GCC1186" s="1582"/>
      <c r="GCD1186" s="1582"/>
      <c r="GCE1186" s="1582"/>
      <c r="GCF1186" s="1582"/>
      <c r="GCG1186" s="1582"/>
      <c r="GCH1186" s="1582"/>
      <c r="GCI1186" s="1582"/>
      <c r="GCJ1186" s="1582"/>
      <c r="GCK1186" s="1582"/>
      <c r="GCL1186" s="1582"/>
      <c r="GCM1186" s="1582"/>
      <c r="GCN1186" s="1582"/>
      <c r="GCO1186" s="1582"/>
      <c r="GCP1186" s="1582"/>
      <c r="GCQ1186" s="1582"/>
      <c r="GCR1186" s="1582"/>
      <c r="GCS1186" s="1582"/>
      <c r="GCT1186" s="1582"/>
      <c r="GCU1186" s="1582"/>
      <c r="GCV1186" s="1582"/>
      <c r="GCW1186" s="1582"/>
      <c r="GCX1186" s="1582"/>
      <c r="GCY1186" s="1582"/>
      <c r="GCZ1186" s="1582"/>
      <c r="GDA1186" s="1582"/>
      <c r="GDB1186" s="1582"/>
      <c r="GDC1186" s="1582"/>
      <c r="GDD1186" s="1582"/>
      <c r="GDE1186" s="1582"/>
      <c r="GDF1186" s="1582"/>
      <c r="GDG1186" s="1582"/>
      <c r="GDH1186" s="1582"/>
      <c r="GDI1186" s="1582"/>
      <c r="GDJ1186" s="1582"/>
      <c r="GDK1186" s="1582"/>
      <c r="GDL1186" s="1582"/>
      <c r="GDM1186" s="1582"/>
      <c r="GDN1186" s="1582"/>
      <c r="GDO1186" s="1582"/>
      <c r="GDP1186" s="1582"/>
      <c r="GDQ1186" s="1582"/>
      <c r="GDR1186" s="1582"/>
      <c r="GDS1186" s="1582"/>
      <c r="GDT1186" s="1582"/>
      <c r="GDU1186" s="1582"/>
      <c r="GDV1186" s="1582"/>
      <c r="GDW1186" s="1582"/>
      <c r="GDX1186" s="1582"/>
      <c r="GDY1186" s="1582"/>
      <c r="GDZ1186" s="1582"/>
      <c r="GEA1186" s="1582"/>
      <c r="GEB1186" s="1582"/>
      <c r="GEC1186" s="1582"/>
      <c r="GED1186" s="1582"/>
      <c r="GEE1186" s="1582"/>
      <c r="GEF1186" s="1582"/>
      <c r="GEG1186" s="1582"/>
      <c r="GEH1186" s="1582"/>
      <c r="GEI1186" s="1582"/>
      <c r="GEJ1186" s="1582"/>
      <c r="GEK1186" s="1582"/>
      <c r="GEL1186" s="1582"/>
      <c r="GEM1186" s="1582"/>
      <c r="GEN1186" s="1582"/>
      <c r="GEO1186" s="1582"/>
      <c r="GEP1186" s="1582"/>
      <c r="GEQ1186" s="1582"/>
      <c r="GER1186" s="1582"/>
      <c r="GES1186" s="1582"/>
      <c r="GET1186" s="1582"/>
      <c r="GEU1186" s="1582"/>
      <c r="GEV1186" s="1582"/>
      <c r="GEW1186" s="1582"/>
      <c r="GEX1186" s="1582"/>
      <c r="GEY1186" s="1582"/>
      <c r="GEZ1186" s="1582"/>
      <c r="GFA1186" s="1582"/>
      <c r="GFB1186" s="1582"/>
      <c r="GFC1186" s="1582"/>
      <c r="GFD1186" s="1582"/>
      <c r="GFE1186" s="1582"/>
      <c r="GFF1186" s="1582"/>
      <c r="GFG1186" s="1582"/>
      <c r="GFH1186" s="1582"/>
      <c r="GFI1186" s="1582"/>
      <c r="GFJ1186" s="1582"/>
      <c r="GFK1186" s="1582"/>
      <c r="GFL1186" s="1582"/>
      <c r="GFM1186" s="1582"/>
      <c r="GFN1186" s="1582"/>
      <c r="GFO1186" s="1582"/>
      <c r="GFP1186" s="1582"/>
      <c r="GFQ1186" s="1582"/>
      <c r="GFR1186" s="1582"/>
      <c r="GFS1186" s="1582"/>
      <c r="GFT1186" s="1582"/>
      <c r="GFU1186" s="1582"/>
      <c r="GFV1186" s="1582"/>
      <c r="GFW1186" s="1582"/>
      <c r="GFX1186" s="1582"/>
      <c r="GFY1186" s="1582"/>
      <c r="GFZ1186" s="1582"/>
      <c r="GGA1186" s="1582"/>
      <c r="GGB1186" s="1582"/>
      <c r="GGC1186" s="1582"/>
      <c r="GGD1186" s="1582"/>
      <c r="GGE1186" s="1582"/>
      <c r="GGF1186" s="1582"/>
      <c r="GGG1186" s="1582"/>
      <c r="GGH1186" s="1582"/>
      <c r="GGI1186" s="1582"/>
      <c r="GGJ1186" s="1582"/>
      <c r="GGK1186" s="1582"/>
      <c r="GGL1186" s="1582"/>
      <c r="GGM1186" s="1582"/>
      <c r="GGN1186" s="1582"/>
      <c r="GGO1186" s="1582"/>
      <c r="GGP1186" s="1582"/>
      <c r="GGQ1186" s="1582"/>
      <c r="GGR1186" s="1582"/>
      <c r="GGS1186" s="1582"/>
      <c r="GGT1186" s="1582"/>
      <c r="GGU1186" s="1582"/>
      <c r="GGV1186" s="1582"/>
      <c r="GGW1186" s="1582"/>
      <c r="GGX1186" s="1582"/>
      <c r="GGY1186" s="1582"/>
      <c r="GGZ1186" s="1582"/>
      <c r="GHA1186" s="1582"/>
      <c r="GHB1186" s="1582"/>
      <c r="GHC1186" s="1582"/>
      <c r="GHD1186" s="1582"/>
      <c r="GHE1186" s="1582"/>
      <c r="GHF1186" s="1582"/>
      <c r="GHG1186" s="1582"/>
      <c r="GHH1186" s="1582"/>
      <c r="GHI1186" s="1582"/>
      <c r="GHJ1186" s="1582"/>
      <c r="GHK1186" s="1582"/>
      <c r="GHL1186" s="1582"/>
      <c r="GHM1186" s="1582"/>
      <c r="GHN1186" s="1582"/>
      <c r="GHO1186" s="1582"/>
      <c r="GHP1186" s="1582"/>
      <c r="GHQ1186" s="1582"/>
      <c r="GHR1186" s="1582"/>
      <c r="GHS1186" s="1582"/>
      <c r="GHT1186" s="1582"/>
      <c r="GHU1186" s="1582"/>
      <c r="GHV1186" s="1582"/>
      <c r="GHW1186" s="1582"/>
      <c r="GHX1186" s="1582"/>
      <c r="GHY1186" s="1582"/>
      <c r="GHZ1186" s="1582"/>
      <c r="GIA1186" s="1582"/>
      <c r="GIB1186" s="1582"/>
      <c r="GIC1186" s="1582"/>
      <c r="GID1186" s="1582"/>
      <c r="GIE1186" s="1582"/>
      <c r="GIF1186" s="1582"/>
      <c r="GIG1186" s="1582"/>
      <c r="GIH1186" s="1582"/>
      <c r="GII1186" s="1582"/>
      <c r="GIJ1186" s="1582"/>
      <c r="GIK1186" s="1582"/>
      <c r="GIL1186" s="1582"/>
      <c r="GIM1186" s="1582"/>
      <c r="GIN1186" s="1582"/>
      <c r="GIO1186" s="1582"/>
      <c r="GIP1186" s="1582"/>
      <c r="GIQ1186" s="1582"/>
      <c r="GIR1186" s="1582"/>
      <c r="GIS1186" s="1582"/>
      <c r="GIT1186" s="1582"/>
      <c r="GIU1186" s="1582"/>
      <c r="GIV1186" s="1582"/>
      <c r="GIW1186" s="1582"/>
      <c r="GIX1186" s="1582"/>
      <c r="GIY1186" s="1582"/>
      <c r="GIZ1186" s="1582"/>
      <c r="GJA1186" s="1582"/>
      <c r="GJB1186" s="1582"/>
      <c r="GJC1186" s="1582"/>
      <c r="GJD1186" s="1582"/>
      <c r="GJE1186" s="1582"/>
      <c r="GJF1186" s="1582"/>
      <c r="GJG1186" s="1582"/>
      <c r="GJH1186" s="1582"/>
      <c r="GJI1186" s="1582"/>
      <c r="GJJ1186" s="1582"/>
      <c r="GJK1186" s="1582"/>
      <c r="GJL1186" s="1582"/>
      <c r="GJM1186" s="1582"/>
      <c r="GJN1186" s="1582"/>
      <c r="GJO1186" s="1582"/>
      <c r="GJP1186" s="1582"/>
      <c r="GJQ1186" s="1582"/>
      <c r="GJR1186" s="1582"/>
      <c r="GJS1186" s="1582"/>
      <c r="GJT1186" s="1582"/>
      <c r="GJU1186" s="1582"/>
      <c r="GJV1186" s="1582"/>
      <c r="GJW1186" s="1582"/>
      <c r="GJX1186" s="1582"/>
      <c r="GJY1186" s="1582"/>
      <c r="GJZ1186" s="1582"/>
      <c r="GKA1186" s="1582"/>
      <c r="GKB1186" s="1582"/>
      <c r="GKC1186" s="1582"/>
      <c r="GKD1186" s="1582"/>
      <c r="GKE1186" s="1582"/>
      <c r="GKF1186" s="1582"/>
      <c r="GKG1186" s="1582"/>
      <c r="GKH1186" s="1582"/>
      <c r="GKI1186" s="1582"/>
      <c r="GKJ1186" s="1582"/>
      <c r="GKK1186" s="1582"/>
      <c r="GKL1186" s="1582"/>
      <c r="GKM1186" s="1582"/>
      <c r="GKN1186" s="1582"/>
      <c r="GKO1186" s="1582"/>
      <c r="GKP1186" s="1582"/>
      <c r="GKQ1186" s="1582"/>
      <c r="GKR1186" s="1582"/>
      <c r="GKS1186" s="1582"/>
      <c r="GKT1186" s="1582"/>
      <c r="GKU1186" s="1582"/>
      <c r="GKV1186" s="1582"/>
      <c r="GKW1186" s="1582"/>
      <c r="GKX1186" s="1582"/>
      <c r="GKY1186" s="1582"/>
      <c r="GKZ1186" s="1582"/>
      <c r="GLA1186" s="1582"/>
      <c r="GLB1186" s="1582"/>
      <c r="GLC1186" s="1582"/>
      <c r="GLD1186" s="1582"/>
      <c r="GLE1186" s="1582"/>
      <c r="GLF1186" s="1582"/>
      <c r="GLG1186" s="1582"/>
      <c r="GLH1186" s="1582"/>
      <c r="GLI1186" s="1582"/>
      <c r="GLJ1186" s="1582"/>
      <c r="GLK1186" s="1582"/>
      <c r="GLL1186" s="1582"/>
      <c r="GLM1186" s="1582"/>
      <c r="GLN1186" s="1582"/>
      <c r="GLO1186" s="1582"/>
      <c r="GLP1186" s="1582"/>
      <c r="GLQ1186" s="1582"/>
      <c r="GLR1186" s="1582"/>
      <c r="GLS1186" s="1582"/>
      <c r="GLT1186" s="1582"/>
      <c r="GLU1186" s="1582"/>
      <c r="GLV1186" s="1582"/>
      <c r="GLW1186" s="1582"/>
      <c r="GLX1186" s="1582"/>
      <c r="GLY1186" s="1582"/>
      <c r="GLZ1186" s="1582"/>
      <c r="GMA1186" s="1582"/>
      <c r="GMB1186" s="1582"/>
      <c r="GMC1186" s="1582"/>
      <c r="GMD1186" s="1582"/>
      <c r="GME1186" s="1582"/>
      <c r="GMF1186" s="1582"/>
      <c r="GMG1186" s="1582"/>
      <c r="GMH1186" s="1582"/>
      <c r="GMI1186" s="1582"/>
      <c r="GMJ1186" s="1582"/>
      <c r="GMK1186" s="1582"/>
      <c r="GML1186" s="1582"/>
      <c r="GMM1186" s="1582"/>
      <c r="GMN1186" s="1582"/>
      <c r="GMO1186" s="1582"/>
      <c r="GMP1186" s="1582"/>
      <c r="GMQ1186" s="1582"/>
      <c r="GMR1186" s="1582"/>
      <c r="GMS1186" s="1582"/>
      <c r="GMT1186" s="1582"/>
      <c r="GMU1186" s="1582"/>
      <c r="GMV1186" s="1582"/>
      <c r="GMW1186" s="1582"/>
      <c r="GMX1186" s="1582"/>
      <c r="GMY1186" s="1582"/>
      <c r="GMZ1186" s="1582"/>
      <c r="GNA1186" s="1582"/>
      <c r="GNB1186" s="1582"/>
      <c r="GNC1186" s="1582"/>
      <c r="GND1186" s="1582"/>
      <c r="GNE1186" s="1582"/>
      <c r="GNF1186" s="1582"/>
      <c r="GNG1186" s="1582"/>
      <c r="GNH1186" s="1582"/>
      <c r="GNI1186" s="1582"/>
      <c r="GNJ1186" s="1582"/>
      <c r="GNK1186" s="1582"/>
      <c r="GNL1186" s="1582"/>
      <c r="GNM1186" s="1582"/>
      <c r="GNN1186" s="1582"/>
      <c r="GNO1186" s="1582"/>
      <c r="GNP1186" s="1582"/>
      <c r="GNQ1186" s="1582"/>
      <c r="GNR1186" s="1582"/>
      <c r="GNS1186" s="1582"/>
      <c r="GNT1186" s="1582"/>
      <c r="GNU1186" s="1582"/>
      <c r="GNV1186" s="1582"/>
      <c r="GNW1186" s="1582"/>
      <c r="GNX1186" s="1582"/>
      <c r="GNY1186" s="1582"/>
      <c r="GNZ1186" s="1582"/>
      <c r="GOA1186" s="1582"/>
      <c r="GOB1186" s="1582"/>
      <c r="GOC1186" s="1582"/>
      <c r="GOD1186" s="1582"/>
      <c r="GOE1186" s="1582"/>
      <c r="GOF1186" s="1582"/>
      <c r="GOG1186" s="1582"/>
      <c r="GOH1186" s="1582"/>
      <c r="GOI1186" s="1582"/>
      <c r="GOJ1186" s="1582"/>
      <c r="GOK1186" s="1582"/>
      <c r="GOL1186" s="1582"/>
      <c r="GOM1186" s="1582"/>
      <c r="GON1186" s="1582"/>
      <c r="GOO1186" s="1582"/>
      <c r="GOP1186" s="1582"/>
      <c r="GOQ1186" s="1582"/>
      <c r="GOR1186" s="1582"/>
      <c r="GOS1186" s="1582"/>
      <c r="GOT1186" s="1582"/>
      <c r="GOU1186" s="1582"/>
      <c r="GOV1186" s="1582"/>
      <c r="GOW1186" s="1582"/>
      <c r="GOX1186" s="1582"/>
      <c r="GOY1186" s="1582"/>
      <c r="GOZ1186" s="1582"/>
      <c r="GPA1186" s="1582"/>
      <c r="GPB1186" s="1582"/>
      <c r="GPC1186" s="1582"/>
      <c r="GPD1186" s="1582"/>
      <c r="GPE1186" s="1582"/>
      <c r="GPF1186" s="1582"/>
      <c r="GPG1186" s="1582"/>
      <c r="GPH1186" s="1582"/>
      <c r="GPI1186" s="1582"/>
      <c r="GPJ1186" s="1582"/>
      <c r="GPK1186" s="1582"/>
      <c r="GPL1186" s="1582"/>
      <c r="GPM1186" s="1582"/>
      <c r="GPN1186" s="1582"/>
      <c r="GPO1186" s="1582"/>
      <c r="GPP1186" s="1582"/>
      <c r="GPQ1186" s="1582"/>
      <c r="GPR1186" s="1582"/>
      <c r="GPS1186" s="1582"/>
      <c r="GPT1186" s="1582"/>
      <c r="GPU1186" s="1582"/>
      <c r="GPV1186" s="1582"/>
      <c r="GPW1186" s="1582"/>
      <c r="GPX1186" s="1582"/>
      <c r="GPY1186" s="1582"/>
      <c r="GPZ1186" s="1582"/>
      <c r="GQA1186" s="1582"/>
      <c r="GQB1186" s="1582"/>
      <c r="GQC1186" s="1582"/>
      <c r="GQD1186" s="1582"/>
      <c r="GQE1186" s="1582"/>
      <c r="GQF1186" s="1582"/>
      <c r="GQG1186" s="1582"/>
      <c r="GQH1186" s="1582"/>
      <c r="GQI1186" s="1582"/>
      <c r="GQJ1186" s="1582"/>
      <c r="GQK1186" s="1582"/>
      <c r="GQL1186" s="1582"/>
      <c r="GQM1186" s="1582"/>
      <c r="GQN1186" s="1582"/>
      <c r="GQO1186" s="1582"/>
      <c r="GQP1186" s="1582"/>
      <c r="GQQ1186" s="1582"/>
      <c r="GQR1186" s="1582"/>
      <c r="GQS1186" s="1582"/>
      <c r="GQT1186" s="1582"/>
      <c r="GQU1186" s="1582"/>
      <c r="GQV1186" s="1582"/>
      <c r="GQW1186" s="1582"/>
      <c r="GQX1186" s="1582"/>
      <c r="GQY1186" s="1582"/>
      <c r="GQZ1186" s="1582"/>
      <c r="GRA1186" s="1582"/>
      <c r="GRB1186" s="1582"/>
      <c r="GRC1186" s="1582"/>
      <c r="GRD1186" s="1582"/>
      <c r="GRE1186" s="1582"/>
      <c r="GRF1186" s="1582"/>
      <c r="GRG1186" s="1582"/>
      <c r="GRH1186" s="1582"/>
      <c r="GRI1186" s="1582"/>
      <c r="GRJ1186" s="1582"/>
      <c r="GRK1186" s="1582"/>
      <c r="GRL1186" s="1582"/>
      <c r="GRM1186" s="1582"/>
      <c r="GRN1186" s="1582"/>
      <c r="GRO1186" s="1582"/>
      <c r="GRP1186" s="1582"/>
      <c r="GRQ1186" s="1582"/>
      <c r="GRR1186" s="1582"/>
      <c r="GRS1186" s="1582"/>
      <c r="GRT1186" s="1582"/>
      <c r="GRU1186" s="1582"/>
      <c r="GRV1186" s="1582"/>
      <c r="GRW1186" s="1582"/>
      <c r="GRX1186" s="1582"/>
      <c r="GRY1186" s="1582"/>
      <c r="GRZ1186" s="1582"/>
      <c r="GSA1186" s="1582"/>
      <c r="GSB1186" s="1582"/>
      <c r="GSC1186" s="1582"/>
      <c r="GSD1186" s="1582"/>
      <c r="GSE1186" s="1582"/>
      <c r="GSF1186" s="1582"/>
      <c r="GSG1186" s="1582"/>
      <c r="GSH1186" s="1582"/>
      <c r="GSI1186" s="1582"/>
      <c r="GSJ1186" s="1582"/>
      <c r="GSK1186" s="1582"/>
      <c r="GSL1186" s="1582"/>
      <c r="GSM1186" s="1582"/>
      <c r="GSN1186" s="1582"/>
      <c r="GSO1186" s="1582"/>
      <c r="GSP1186" s="1582"/>
      <c r="GSQ1186" s="1582"/>
      <c r="GSR1186" s="1582"/>
      <c r="GSS1186" s="1582"/>
      <c r="GST1186" s="1582"/>
      <c r="GSU1186" s="1582"/>
      <c r="GSV1186" s="1582"/>
      <c r="GSW1186" s="1582"/>
      <c r="GSX1186" s="1582"/>
      <c r="GSY1186" s="1582"/>
      <c r="GSZ1186" s="1582"/>
      <c r="GTA1186" s="1582"/>
      <c r="GTB1186" s="1582"/>
      <c r="GTC1186" s="1582"/>
      <c r="GTD1186" s="1582"/>
      <c r="GTE1186" s="1582"/>
      <c r="GTF1186" s="1582"/>
      <c r="GTG1186" s="1582"/>
      <c r="GTH1186" s="1582"/>
      <c r="GTI1186" s="1582"/>
      <c r="GTJ1186" s="1582"/>
      <c r="GTK1186" s="1582"/>
      <c r="GTL1186" s="1582"/>
      <c r="GTM1186" s="1582"/>
      <c r="GTN1186" s="1582"/>
      <c r="GTO1186" s="1582"/>
      <c r="GTP1186" s="1582"/>
      <c r="GTQ1186" s="1582"/>
      <c r="GTR1186" s="1582"/>
      <c r="GTS1186" s="1582"/>
      <c r="GTT1186" s="1582"/>
      <c r="GTU1186" s="1582"/>
      <c r="GTV1186" s="1582"/>
      <c r="GTW1186" s="1582"/>
      <c r="GTX1186" s="1582"/>
      <c r="GTY1186" s="1582"/>
      <c r="GTZ1186" s="1582"/>
      <c r="GUA1186" s="1582"/>
      <c r="GUB1186" s="1582"/>
      <c r="GUC1186" s="1582"/>
      <c r="GUD1186" s="1582"/>
      <c r="GUE1186" s="1582"/>
      <c r="GUF1186" s="1582"/>
      <c r="GUG1186" s="1582"/>
      <c r="GUH1186" s="1582"/>
      <c r="GUI1186" s="1582"/>
      <c r="GUJ1186" s="1582"/>
      <c r="GUK1186" s="1582"/>
      <c r="GUL1186" s="1582"/>
      <c r="GUM1186" s="1582"/>
      <c r="GUN1186" s="1582"/>
      <c r="GUO1186" s="1582"/>
      <c r="GUP1186" s="1582"/>
      <c r="GUQ1186" s="1582"/>
      <c r="GUR1186" s="1582"/>
      <c r="GUS1186" s="1582"/>
      <c r="GUT1186" s="1582"/>
      <c r="GUU1186" s="1582"/>
      <c r="GUV1186" s="1582"/>
      <c r="GUW1186" s="1582"/>
      <c r="GUX1186" s="1582"/>
      <c r="GUY1186" s="1582"/>
      <c r="GUZ1186" s="1582"/>
      <c r="GVA1186" s="1582"/>
      <c r="GVB1186" s="1582"/>
      <c r="GVC1186" s="1582"/>
      <c r="GVD1186" s="1582"/>
      <c r="GVE1186" s="1582"/>
      <c r="GVF1186" s="1582"/>
      <c r="GVG1186" s="1582"/>
      <c r="GVH1186" s="1582"/>
      <c r="GVI1186" s="1582"/>
      <c r="GVJ1186" s="1582"/>
      <c r="GVK1186" s="1582"/>
      <c r="GVL1186" s="1582"/>
      <c r="GVM1186" s="1582"/>
      <c r="GVN1186" s="1582"/>
      <c r="GVO1186" s="1582"/>
      <c r="GVP1186" s="1582"/>
      <c r="GVQ1186" s="1582"/>
      <c r="GVR1186" s="1582"/>
      <c r="GVS1186" s="1582"/>
      <c r="GVT1186" s="1582"/>
      <c r="GVU1186" s="1582"/>
      <c r="GVV1186" s="1582"/>
      <c r="GVW1186" s="1582"/>
      <c r="GVX1186" s="1582"/>
      <c r="GVY1186" s="1582"/>
      <c r="GVZ1186" s="1582"/>
      <c r="GWA1186" s="1582"/>
      <c r="GWB1186" s="1582"/>
      <c r="GWC1186" s="1582"/>
      <c r="GWD1186" s="1582"/>
      <c r="GWE1186" s="1582"/>
      <c r="GWF1186" s="1582"/>
      <c r="GWG1186" s="1582"/>
      <c r="GWH1186" s="1582"/>
      <c r="GWI1186" s="1582"/>
      <c r="GWJ1186" s="1582"/>
      <c r="GWK1186" s="1582"/>
      <c r="GWL1186" s="1582"/>
      <c r="GWM1186" s="1582"/>
      <c r="GWN1186" s="1582"/>
      <c r="GWO1186" s="1582"/>
      <c r="GWP1186" s="1582"/>
      <c r="GWQ1186" s="1582"/>
      <c r="GWR1186" s="1582"/>
      <c r="GWS1186" s="1582"/>
      <c r="GWT1186" s="1582"/>
      <c r="GWU1186" s="1582"/>
      <c r="GWV1186" s="1582"/>
      <c r="GWW1186" s="1582"/>
      <c r="GWX1186" s="1582"/>
      <c r="GWY1186" s="1582"/>
      <c r="GWZ1186" s="1582"/>
      <c r="GXA1186" s="1582"/>
      <c r="GXB1186" s="1582"/>
      <c r="GXC1186" s="1582"/>
      <c r="GXD1186" s="1582"/>
      <c r="GXE1186" s="1582"/>
      <c r="GXF1186" s="1582"/>
      <c r="GXG1186" s="1582"/>
      <c r="GXH1186" s="1582"/>
      <c r="GXI1186" s="1582"/>
      <c r="GXJ1186" s="1582"/>
      <c r="GXK1186" s="1582"/>
      <c r="GXL1186" s="1582"/>
      <c r="GXM1186" s="1582"/>
      <c r="GXN1186" s="1582"/>
      <c r="GXO1186" s="1582"/>
      <c r="GXP1186" s="1582"/>
      <c r="GXQ1186" s="1582"/>
      <c r="GXR1186" s="1582"/>
      <c r="GXS1186" s="1582"/>
      <c r="GXT1186" s="1582"/>
      <c r="GXU1186" s="1582"/>
      <c r="GXV1186" s="1582"/>
      <c r="GXW1186" s="1582"/>
      <c r="GXX1186" s="1582"/>
      <c r="GXY1186" s="1582"/>
      <c r="GXZ1186" s="1582"/>
      <c r="GYA1186" s="1582"/>
      <c r="GYB1186" s="1582"/>
      <c r="GYC1186" s="1582"/>
      <c r="GYD1186" s="1582"/>
      <c r="GYE1186" s="1582"/>
      <c r="GYF1186" s="1582"/>
      <c r="GYG1186" s="1582"/>
      <c r="GYH1186" s="1582"/>
      <c r="GYI1186" s="1582"/>
      <c r="GYJ1186" s="1582"/>
      <c r="GYK1186" s="1582"/>
      <c r="GYL1186" s="1582"/>
      <c r="GYM1186" s="1582"/>
      <c r="GYN1186" s="1582"/>
      <c r="GYO1186" s="1582"/>
      <c r="GYP1186" s="1582"/>
      <c r="GYQ1186" s="1582"/>
      <c r="GYR1186" s="1582"/>
      <c r="GYS1186" s="1582"/>
      <c r="GYT1186" s="1582"/>
      <c r="GYU1186" s="1582"/>
      <c r="GYV1186" s="1582"/>
      <c r="GYW1186" s="1582"/>
      <c r="GYX1186" s="1582"/>
      <c r="GYY1186" s="1582"/>
      <c r="GYZ1186" s="1582"/>
      <c r="GZA1186" s="1582"/>
      <c r="GZB1186" s="1582"/>
      <c r="GZC1186" s="1582"/>
      <c r="GZD1186" s="1582"/>
      <c r="GZE1186" s="1582"/>
      <c r="GZF1186" s="1582"/>
      <c r="GZG1186" s="1582"/>
      <c r="GZH1186" s="1582"/>
      <c r="GZI1186" s="1582"/>
      <c r="GZJ1186" s="1582"/>
      <c r="GZK1186" s="1582"/>
      <c r="GZL1186" s="1582"/>
      <c r="GZM1186" s="1582"/>
      <c r="GZN1186" s="1582"/>
      <c r="GZO1186" s="1582"/>
      <c r="GZP1186" s="1582"/>
      <c r="GZQ1186" s="1582"/>
      <c r="GZR1186" s="1582"/>
      <c r="GZS1186" s="1582"/>
      <c r="GZT1186" s="1582"/>
      <c r="GZU1186" s="1582"/>
      <c r="GZV1186" s="1582"/>
      <c r="GZW1186" s="1582"/>
      <c r="GZX1186" s="1582"/>
      <c r="GZY1186" s="1582"/>
      <c r="GZZ1186" s="1582"/>
      <c r="HAA1186" s="1582"/>
      <c r="HAB1186" s="1582"/>
      <c r="HAC1186" s="1582"/>
      <c r="HAD1186" s="1582"/>
      <c r="HAE1186" s="1582"/>
      <c r="HAF1186" s="1582"/>
      <c r="HAG1186" s="1582"/>
      <c r="HAH1186" s="1582"/>
      <c r="HAI1186" s="1582"/>
      <c r="HAJ1186" s="1582"/>
      <c r="HAK1186" s="1582"/>
      <c r="HAL1186" s="1582"/>
      <c r="HAM1186" s="1582"/>
      <c r="HAN1186" s="1582"/>
      <c r="HAO1186" s="1582"/>
      <c r="HAP1186" s="1582"/>
      <c r="HAQ1186" s="1582"/>
      <c r="HAR1186" s="1582"/>
      <c r="HAS1186" s="1582"/>
      <c r="HAT1186" s="1582"/>
      <c r="HAU1186" s="1582"/>
      <c r="HAV1186" s="1582"/>
      <c r="HAW1186" s="1582"/>
      <c r="HAX1186" s="1582"/>
      <c r="HAY1186" s="1582"/>
      <c r="HAZ1186" s="1582"/>
      <c r="HBA1186" s="1582"/>
      <c r="HBB1186" s="1582"/>
      <c r="HBC1186" s="1582"/>
      <c r="HBD1186" s="1582"/>
      <c r="HBE1186" s="1582"/>
      <c r="HBF1186" s="1582"/>
      <c r="HBG1186" s="1582"/>
      <c r="HBH1186" s="1582"/>
      <c r="HBI1186" s="1582"/>
      <c r="HBJ1186" s="1582"/>
      <c r="HBK1186" s="1582"/>
      <c r="HBL1186" s="1582"/>
      <c r="HBM1186" s="1582"/>
      <c r="HBN1186" s="1582"/>
      <c r="HBO1186" s="1582"/>
      <c r="HBP1186" s="1582"/>
      <c r="HBQ1186" s="1582"/>
      <c r="HBR1186" s="1582"/>
      <c r="HBS1186" s="1582"/>
      <c r="HBT1186" s="1582"/>
      <c r="HBU1186" s="1582"/>
      <c r="HBV1186" s="1582"/>
      <c r="HBW1186" s="1582"/>
      <c r="HBX1186" s="1582"/>
      <c r="HBY1186" s="1582"/>
      <c r="HBZ1186" s="1582"/>
      <c r="HCA1186" s="1582"/>
      <c r="HCB1186" s="1582"/>
      <c r="HCC1186" s="1582"/>
      <c r="HCD1186" s="1582"/>
      <c r="HCE1186" s="1582"/>
      <c r="HCF1186" s="1582"/>
      <c r="HCG1186" s="1582"/>
      <c r="HCH1186" s="1582"/>
      <c r="HCI1186" s="1582"/>
      <c r="HCJ1186" s="1582"/>
      <c r="HCK1186" s="1582"/>
      <c r="HCL1186" s="1582"/>
      <c r="HCM1186" s="1582"/>
      <c r="HCN1186" s="1582"/>
      <c r="HCO1186" s="1582"/>
      <c r="HCP1186" s="1582"/>
      <c r="HCQ1186" s="1582"/>
      <c r="HCR1186" s="1582"/>
      <c r="HCS1186" s="1582"/>
      <c r="HCT1186" s="1582"/>
      <c r="HCU1186" s="1582"/>
      <c r="HCV1186" s="1582"/>
      <c r="HCW1186" s="1582"/>
      <c r="HCX1186" s="1582"/>
      <c r="HCY1186" s="1582"/>
      <c r="HCZ1186" s="1582"/>
      <c r="HDA1186" s="1582"/>
      <c r="HDB1186" s="1582"/>
      <c r="HDC1186" s="1582"/>
      <c r="HDD1186" s="1582"/>
      <c r="HDE1186" s="1582"/>
      <c r="HDF1186" s="1582"/>
      <c r="HDG1186" s="1582"/>
      <c r="HDH1186" s="1582"/>
      <c r="HDI1186" s="1582"/>
      <c r="HDJ1186" s="1582"/>
      <c r="HDK1186" s="1582"/>
      <c r="HDL1186" s="1582"/>
      <c r="HDM1186" s="1582"/>
      <c r="HDN1186" s="1582"/>
      <c r="HDO1186" s="1582"/>
      <c r="HDP1186" s="1582"/>
      <c r="HDQ1186" s="1582"/>
      <c r="HDR1186" s="1582"/>
      <c r="HDS1186" s="1582"/>
      <c r="HDT1186" s="1582"/>
      <c r="HDU1186" s="1582"/>
      <c r="HDV1186" s="1582"/>
      <c r="HDW1186" s="1582"/>
      <c r="HDX1186" s="1582"/>
      <c r="HDY1186" s="1582"/>
      <c r="HDZ1186" s="1582"/>
      <c r="HEA1186" s="1582"/>
      <c r="HEB1186" s="1582"/>
      <c r="HEC1186" s="1582"/>
      <c r="HED1186" s="1582"/>
      <c r="HEE1186" s="1582"/>
      <c r="HEF1186" s="1582"/>
      <c r="HEG1186" s="1582"/>
      <c r="HEH1186" s="1582"/>
      <c r="HEI1186" s="1582"/>
      <c r="HEJ1186" s="1582"/>
      <c r="HEK1186" s="1582"/>
      <c r="HEL1186" s="1582"/>
      <c r="HEM1186" s="1582"/>
      <c r="HEN1186" s="1582"/>
      <c r="HEO1186" s="1582"/>
      <c r="HEP1186" s="1582"/>
      <c r="HEQ1186" s="1582"/>
      <c r="HER1186" s="1582"/>
      <c r="HES1186" s="1582"/>
      <c r="HET1186" s="1582"/>
      <c r="HEU1186" s="1582"/>
      <c r="HEV1186" s="1582"/>
      <c r="HEW1186" s="1582"/>
      <c r="HEX1186" s="1582"/>
      <c r="HEY1186" s="1582"/>
      <c r="HEZ1186" s="1582"/>
      <c r="HFA1186" s="1582"/>
      <c r="HFB1186" s="1582"/>
      <c r="HFC1186" s="1582"/>
      <c r="HFD1186" s="1582"/>
      <c r="HFE1186" s="1582"/>
      <c r="HFF1186" s="1582"/>
      <c r="HFG1186" s="1582"/>
      <c r="HFH1186" s="1582"/>
      <c r="HFI1186" s="1582"/>
      <c r="HFJ1186" s="1582"/>
      <c r="HFK1186" s="1582"/>
      <c r="HFL1186" s="1582"/>
      <c r="HFM1186" s="1582"/>
      <c r="HFN1186" s="1582"/>
      <c r="HFO1186" s="1582"/>
      <c r="HFP1186" s="1582"/>
      <c r="HFQ1186" s="1582"/>
      <c r="HFR1186" s="1582"/>
      <c r="HFS1186" s="1582"/>
      <c r="HFT1186" s="1582"/>
      <c r="HFU1186" s="1582"/>
      <c r="HFV1186" s="1582"/>
      <c r="HFW1186" s="1582"/>
      <c r="HFX1186" s="1582"/>
      <c r="HFY1186" s="1582"/>
      <c r="HFZ1186" s="1582"/>
      <c r="HGA1186" s="1582"/>
      <c r="HGB1186" s="1582"/>
      <c r="HGC1186" s="1582"/>
      <c r="HGD1186" s="1582"/>
      <c r="HGE1186" s="1582"/>
      <c r="HGF1186" s="1582"/>
      <c r="HGG1186" s="1582"/>
      <c r="HGH1186" s="1582"/>
      <c r="HGI1186" s="1582"/>
      <c r="HGJ1186" s="1582"/>
      <c r="HGK1186" s="1582"/>
      <c r="HGL1186" s="1582"/>
      <c r="HGM1186" s="1582"/>
      <c r="HGN1186" s="1582"/>
      <c r="HGO1186" s="1582"/>
      <c r="HGP1186" s="1582"/>
      <c r="HGQ1186" s="1582"/>
      <c r="HGR1186" s="1582"/>
      <c r="HGS1186" s="1582"/>
      <c r="HGT1186" s="1582"/>
      <c r="HGU1186" s="1582"/>
      <c r="HGV1186" s="1582"/>
      <c r="HGW1186" s="1582"/>
      <c r="HGX1186" s="1582"/>
      <c r="HGY1186" s="1582"/>
      <c r="HGZ1186" s="1582"/>
      <c r="HHA1186" s="1582"/>
      <c r="HHB1186" s="1582"/>
      <c r="HHC1186" s="1582"/>
      <c r="HHD1186" s="1582"/>
      <c r="HHE1186" s="1582"/>
      <c r="HHF1186" s="1582"/>
      <c r="HHG1186" s="1582"/>
      <c r="HHH1186" s="1582"/>
      <c r="HHI1186" s="1582"/>
      <c r="HHJ1186" s="1582"/>
      <c r="HHK1186" s="1582"/>
      <c r="HHL1186" s="1582"/>
      <c r="HHM1186" s="1582"/>
      <c r="HHN1186" s="1582"/>
      <c r="HHO1186" s="1582"/>
      <c r="HHP1186" s="1582"/>
      <c r="HHQ1186" s="1582"/>
      <c r="HHR1186" s="1582"/>
      <c r="HHS1186" s="1582"/>
      <c r="HHT1186" s="1582"/>
      <c r="HHU1186" s="1582"/>
      <c r="HHV1186" s="1582"/>
      <c r="HHW1186" s="1582"/>
      <c r="HHX1186" s="1582"/>
      <c r="HHY1186" s="1582"/>
      <c r="HHZ1186" s="1582"/>
      <c r="HIA1186" s="1582"/>
      <c r="HIB1186" s="1582"/>
      <c r="HIC1186" s="1582"/>
      <c r="HID1186" s="1582"/>
      <c r="HIE1186" s="1582"/>
      <c r="HIF1186" s="1582"/>
      <c r="HIG1186" s="1582"/>
      <c r="HIH1186" s="1582"/>
      <c r="HII1186" s="1582"/>
      <c r="HIJ1186" s="1582"/>
      <c r="HIK1186" s="1582"/>
      <c r="HIL1186" s="1582"/>
      <c r="HIM1186" s="1582"/>
      <c r="HIN1186" s="1582"/>
      <c r="HIO1186" s="1582"/>
      <c r="HIP1186" s="1582"/>
      <c r="HIQ1186" s="1582"/>
      <c r="HIR1186" s="1582"/>
      <c r="HIS1186" s="1582"/>
      <c r="HIT1186" s="1582"/>
      <c r="HIU1186" s="1582"/>
      <c r="HIV1186" s="1582"/>
      <c r="HIW1186" s="1582"/>
      <c r="HIX1186" s="1582"/>
      <c r="HIY1186" s="1582"/>
      <c r="HIZ1186" s="1582"/>
      <c r="HJA1186" s="1582"/>
      <c r="HJB1186" s="1582"/>
      <c r="HJC1186" s="1582"/>
      <c r="HJD1186" s="1582"/>
      <c r="HJE1186" s="1582"/>
      <c r="HJF1186" s="1582"/>
      <c r="HJG1186" s="1582"/>
      <c r="HJH1186" s="1582"/>
      <c r="HJI1186" s="1582"/>
      <c r="HJJ1186" s="1582"/>
      <c r="HJK1186" s="1582"/>
      <c r="HJL1186" s="1582"/>
      <c r="HJM1186" s="1582"/>
      <c r="HJN1186" s="1582"/>
      <c r="HJO1186" s="1582"/>
      <c r="HJP1186" s="1582"/>
      <c r="HJQ1186" s="1582"/>
      <c r="HJR1186" s="1582"/>
      <c r="HJS1186" s="1582"/>
      <c r="HJT1186" s="1582"/>
      <c r="HJU1186" s="1582"/>
      <c r="HJV1186" s="1582"/>
      <c r="HJW1186" s="1582"/>
      <c r="HJX1186" s="1582"/>
      <c r="HJY1186" s="1582"/>
      <c r="HJZ1186" s="1582"/>
      <c r="HKA1186" s="1582"/>
      <c r="HKB1186" s="1582"/>
      <c r="HKC1186" s="1582"/>
      <c r="HKD1186" s="1582"/>
      <c r="HKE1186" s="1582"/>
      <c r="HKF1186" s="1582"/>
      <c r="HKG1186" s="1582"/>
      <c r="HKH1186" s="1582"/>
      <c r="HKI1186" s="1582"/>
      <c r="HKJ1186" s="1582"/>
      <c r="HKK1186" s="1582"/>
      <c r="HKL1186" s="1582"/>
      <c r="HKM1186" s="1582"/>
      <c r="HKN1186" s="1582"/>
      <c r="HKO1186" s="1582"/>
      <c r="HKP1186" s="1582"/>
      <c r="HKQ1186" s="1582"/>
      <c r="HKR1186" s="1582"/>
      <c r="HKS1186" s="1582"/>
      <c r="HKT1186" s="1582"/>
      <c r="HKU1186" s="1582"/>
      <c r="HKV1186" s="1582"/>
      <c r="HKW1186" s="1582"/>
      <c r="HKX1186" s="1582"/>
      <c r="HKY1186" s="1582"/>
      <c r="HKZ1186" s="1582"/>
      <c r="HLA1186" s="1582"/>
      <c r="HLB1186" s="1582"/>
      <c r="HLC1186" s="1582"/>
      <c r="HLD1186" s="1582"/>
      <c r="HLE1186" s="1582"/>
      <c r="HLF1186" s="1582"/>
      <c r="HLG1186" s="1582"/>
      <c r="HLH1186" s="1582"/>
      <c r="HLI1186" s="1582"/>
      <c r="HLJ1186" s="1582"/>
      <c r="HLK1186" s="1582"/>
      <c r="HLL1186" s="1582"/>
      <c r="HLM1186" s="1582"/>
      <c r="HLN1186" s="1582"/>
      <c r="HLO1186" s="1582"/>
      <c r="HLP1186" s="1582"/>
      <c r="HLQ1186" s="1582"/>
      <c r="HLR1186" s="1582"/>
      <c r="HLS1186" s="1582"/>
      <c r="HLT1186" s="1582"/>
      <c r="HLU1186" s="1582"/>
      <c r="HLV1186" s="1582"/>
      <c r="HLW1186" s="1582"/>
      <c r="HLX1186" s="1582"/>
      <c r="HLY1186" s="1582"/>
      <c r="HLZ1186" s="1582"/>
      <c r="HMA1186" s="1582"/>
      <c r="HMB1186" s="1582"/>
      <c r="HMC1186" s="1582"/>
      <c r="HMD1186" s="1582"/>
      <c r="HME1186" s="1582"/>
      <c r="HMF1186" s="1582"/>
      <c r="HMG1186" s="1582"/>
      <c r="HMH1186" s="1582"/>
      <c r="HMI1186" s="1582"/>
      <c r="HMJ1186" s="1582"/>
      <c r="HMK1186" s="1582"/>
      <c r="HML1186" s="1582"/>
      <c r="HMM1186" s="1582"/>
      <c r="HMN1186" s="1582"/>
      <c r="HMO1186" s="1582"/>
      <c r="HMP1186" s="1582"/>
      <c r="HMQ1186" s="1582"/>
      <c r="HMR1186" s="1582"/>
      <c r="HMS1186" s="1582"/>
      <c r="HMT1186" s="1582"/>
      <c r="HMU1186" s="1582"/>
      <c r="HMV1186" s="1582"/>
      <c r="HMW1186" s="1582"/>
      <c r="HMX1186" s="1582"/>
      <c r="HMY1186" s="1582"/>
      <c r="HMZ1186" s="1582"/>
      <c r="HNA1186" s="1582"/>
      <c r="HNB1186" s="1582"/>
      <c r="HNC1186" s="1582"/>
      <c r="HND1186" s="1582"/>
      <c r="HNE1186" s="1582"/>
      <c r="HNF1186" s="1582"/>
      <c r="HNG1186" s="1582"/>
      <c r="HNH1186" s="1582"/>
      <c r="HNI1186" s="1582"/>
      <c r="HNJ1186" s="1582"/>
      <c r="HNK1186" s="1582"/>
      <c r="HNL1186" s="1582"/>
      <c r="HNM1186" s="1582"/>
      <c r="HNN1186" s="1582"/>
      <c r="HNO1186" s="1582"/>
      <c r="HNP1186" s="1582"/>
      <c r="HNQ1186" s="1582"/>
      <c r="HNR1186" s="1582"/>
      <c r="HNS1186" s="1582"/>
      <c r="HNT1186" s="1582"/>
      <c r="HNU1186" s="1582"/>
      <c r="HNV1186" s="1582"/>
      <c r="HNW1186" s="1582"/>
      <c r="HNX1186" s="1582"/>
      <c r="HNY1186" s="1582"/>
      <c r="HNZ1186" s="1582"/>
      <c r="HOA1186" s="1582"/>
      <c r="HOB1186" s="1582"/>
      <c r="HOC1186" s="1582"/>
      <c r="HOD1186" s="1582"/>
      <c r="HOE1186" s="1582"/>
      <c r="HOF1186" s="1582"/>
      <c r="HOG1186" s="1582"/>
      <c r="HOH1186" s="1582"/>
      <c r="HOI1186" s="1582"/>
      <c r="HOJ1186" s="1582"/>
      <c r="HOK1186" s="1582"/>
      <c r="HOL1186" s="1582"/>
      <c r="HOM1186" s="1582"/>
      <c r="HON1186" s="1582"/>
      <c r="HOO1186" s="1582"/>
      <c r="HOP1186" s="1582"/>
      <c r="HOQ1186" s="1582"/>
      <c r="HOR1186" s="1582"/>
      <c r="HOS1186" s="1582"/>
      <c r="HOT1186" s="1582"/>
      <c r="HOU1186" s="1582"/>
      <c r="HOV1186" s="1582"/>
      <c r="HOW1186" s="1582"/>
      <c r="HOX1186" s="1582"/>
      <c r="HOY1186" s="1582"/>
      <c r="HOZ1186" s="1582"/>
      <c r="HPA1186" s="1582"/>
      <c r="HPB1186" s="1582"/>
      <c r="HPC1186" s="1582"/>
      <c r="HPD1186" s="1582"/>
      <c r="HPE1186" s="1582"/>
      <c r="HPF1186" s="1582"/>
      <c r="HPG1186" s="1582"/>
      <c r="HPH1186" s="1582"/>
      <c r="HPI1186" s="1582"/>
      <c r="HPJ1186" s="1582"/>
      <c r="HPK1186" s="1582"/>
      <c r="HPL1186" s="1582"/>
      <c r="HPM1186" s="1582"/>
      <c r="HPN1186" s="1582"/>
      <c r="HPO1186" s="1582"/>
      <c r="HPP1186" s="1582"/>
      <c r="HPQ1186" s="1582"/>
      <c r="HPR1186" s="1582"/>
      <c r="HPS1186" s="1582"/>
      <c r="HPT1186" s="1582"/>
      <c r="HPU1186" s="1582"/>
      <c r="HPV1186" s="1582"/>
      <c r="HPW1186" s="1582"/>
      <c r="HPX1186" s="1582"/>
      <c r="HPY1186" s="1582"/>
      <c r="HPZ1186" s="1582"/>
      <c r="HQA1186" s="1582"/>
      <c r="HQB1186" s="1582"/>
      <c r="HQC1186" s="1582"/>
      <c r="HQD1186" s="1582"/>
      <c r="HQE1186" s="1582"/>
      <c r="HQF1186" s="1582"/>
      <c r="HQG1186" s="1582"/>
      <c r="HQH1186" s="1582"/>
      <c r="HQI1186" s="1582"/>
      <c r="HQJ1186" s="1582"/>
      <c r="HQK1186" s="1582"/>
      <c r="HQL1186" s="1582"/>
      <c r="HQM1186" s="1582"/>
      <c r="HQN1186" s="1582"/>
      <c r="HQO1186" s="1582"/>
      <c r="HQP1186" s="1582"/>
      <c r="HQQ1186" s="1582"/>
      <c r="HQR1186" s="1582"/>
      <c r="HQS1186" s="1582"/>
      <c r="HQT1186" s="1582"/>
      <c r="HQU1186" s="1582"/>
      <c r="HQV1186" s="1582"/>
      <c r="HQW1186" s="1582"/>
      <c r="HQX1186" s="1582"/>
      <c r="HQY1186" s="1582"/>
      <c r="HQZ1186" s="1582"/>
      <c r="HRA1186" s="1582"/>
      <c r="HRB1186" s="1582"/>
      <c r="HRC1186" s="1582"/>
      <c r="HRD1186" s="1582"/>
      <c r="HRE1186" s="1582"/>
      <c r="HRF1186" s="1582"/>
      <c r="HRG1186" s="1582"/>
      <c r="HRH1186" s="1582"/>
      <c r="HRI1186" s="1582"/>
      <c r="HRJ1186" s="1582"/>
      <c r="HRK1186" s="1582"/>
      <c r="HRL1186" s="1582"/>
      <c r="HRM1186" s="1582"/>
      <c r="HRN1186" s="1582"/>
      <c r="HRO1186" s="1582"/>
      <c r="HRP1186" s="1582"/>
      <c r="HRQ1186" s="1582"/>
      <c r="HRR1186" s="1582"/>
      <c r="HRS1186" s="1582"/>
      <c r="HRT1186" s="1582"/>
      <c r="HRU1186" s="1582"/>
      <c r="HRV1186" s="1582"/>
      <c r="HRW1186" s="1582"/>
      <c r="HRX1186" s="1582"/>
      <c r="HRY1186" s="1582"/>
      <c r="HRZ1186" s="1582"/>
      <c r="HSA1186" s="1582"/>
      <c r="HSB1186" s="1582"/>
      <c r="HSC1186" s="1582"/>
      <c r="HSD1186" s="1582"/>
      <c r="HSE1186" s="1582"/>
      <c r="HSF1186" s="1582"/>
      <c r="HSG1186" s="1582"/>
      <c r="HSH1186" s="1582"/>
      <c r="HSI1186" s="1582"/>
      <c r="HSJ1186" s="1582"/>
      <c r="HSK1186" s="1582"/>
      <c r="HSL1186" s="1582"/>
      <c r="HSM1186" s="1582"/>
      <c r="HSN1186" s="1582"/>
      <c r="HSO1186" s="1582"/>
      <c r="HSP1186" s="1582"/>
      <c r="HSQ1186" s="1582"/>
      <c r="HSR1186" s="1582"/>
      <c r="HSS1186" s="1582"/>
      <c r="HST1186" s="1582"/>
      <c r="HSU1186" s="1582"/>
      <c r="HSV1186" s="1582"/>
      <c r="HSW1186" s="1582"/>
      <c r="HSX1186" s="1582"/>
      <c r="HSY1186" s="1582"/>
      <c r="HSZ1186" s="1582"/>
      <c r="HTA1186" s="1582"/>
      <c r="HTB1186" s="1582"/>
      <c r="HTC1186" s="1582"/>
      <c r="HTD1186" s="1582"/>
      <c r="HTE1186" s="1582"/>
      <c r="HTF1186" s="1582"/>
      <c r="HTG1186" s="1582"/>
      <c r="HTH1186" s="1582"/>
      <c r="HTI1186" s="1582"/>
      <c r="HTJ1186" s="1582"/>
      <c r="HTK1186" s="1582"/>
      <c r="HTL1186" s="1582"/>
      <c r="HTM1186" s="1582"/>
      <c r="HTN1186" s="1582"/>
      <c r="HTO1186" s="1582"/>
      <c r="HTP1186" s="1582"/>
      <c r="HTQ1186" s="1582"/>
      <c r="HTR1186" s="1582"/>
      <c r="HTS1186" s="1582"/>
      <c r="HTT1186" s="1582"/>
      <c r="HTU1186" s="1582"/>
      <c r="HTV1186" s="1582"/>
      <c r="HTW1186" s="1582"/>
      <c r="HTX1186" s="1582"/>
      <c r="HTY1186" s="1582"/>
      <c r="HTZ1186" s="1582"/>
      <c r="HUA1186" s="1582"/>
      <c r="HUB1186" s="1582"/>
      <c r="HUC1186" s="1582"/>
      <c r="HUD1186" s="1582"/>
      <c r="HUE1186" s="1582"/>
      <c r="HUF1186" s="1582"/>
      <c r="HUG1186" s="1582"/>
      <c r="HUH1186" s="1582"/>
      <c r="HUI1186" s="1582"/>
      <c r="HUJ1186" s="1582"/>
      <c r="HUK1186" s="1582"/>
      <c r="HUL1186" s="1582"/>
      <c r="HUM1186" s="1582"/>
      <c r="HUN1186" s="1582"/>
      <c r="HUO1186" s="1582"/>
      <c r="HUP1186" s="1582"/>
      <c r="HUQ1186" s="1582"/>
      <c r="HUR1186" s="1582"/>
      <c r="HUS1186" s="1582"/>
      <c r="HUT1186" s="1582"/>
      <c r="HUU1186" s="1582"/>
      <c r="HUV1186" s="1582"/>
      <c r="HUW1186" s="1582"/>
      <c r="HUX1186" s="1582"/>
      <c r="HUY1186" s="1582"/>
      <c r="HUZ1186" s="1582"/>
      <c r="HVA1186" s="1582"/>
      <c r="HVB1186" s="1582"/>
      <c r="HVC1186" s="1582"/>
      <c r="HVD1186" s="1582"/>
      <c r="HVE1186" s="1582"/>
      <c r="HVF1186" s="1582"/>
      <c r="HVG1186" s="1582"/>
      <c r="HVH1186" s="1582"/>
      <c r="HVI1186" s="1582"/>
      <c r="HVJ1186" s="1582"/>
      <c r="HVK1186" s="1582"/>
      <c r="HVL1186" s="1582"/>
      <c r="HVM1186" s="1582"/>
      <c r="HVN1186" s="1582"/>
      <c r="HVO1186" s="1582"/>
      <c r="HVP1186" s="1582"/>
      <c r="HVQ1186" s="1582"/>
      <c r="HVR1186" s="1582"/>
      <c r="HVS1186" s="1582"/>
      <c r="HVT1186" s="1582"/>
      <c r="HVU1186" s="1582"/>
      <c r="HVV1186" s="1582"/>
      <c r="HVW1186" s="1582"/>
      <c r="HVX1186" s="1582"/>
      <c r="HVY1186" s="1582"/>
      <c r="HVZ1186" s="1582"/>
      <c r="HWA1186" s="1582"/>
      <c r="HWB1186" s="1582"/>
      <c r="HWC1186" s="1582"/>
      <c r="HWD1186" s="1582"/>
      <c r="HWE1186" s="1582"/>
      <c r="HWF1186" s="1582"/>
      <c r="HWG1186" s="1582"/>
      <c r="HWH1186" s="1582"/>
      <c r="HWI1186" s="1582"/>
      <c r="HWJ1186" s="1582"/>
      <c r="HWK1186" s="1582"/>
      <c r="HWL1186" s="1582"/>
      <c r="HWM1186" s="1582"/>
      <c r="HWN1186" s="1582"/>
      <c r="HWO1186" s="1582"/>
      <c r="HWP1186" s="1582"/>
      <c r="HWQ1186" s="1582"/>
      <c r="HWR1186" s="1582"/>
      <c r="HWS1186" s="1582"/>
      <c r="HWT1186" s="1582"/>
      <c r="HWU1186" s="1582"/>
      <c r="HWV1186" s="1582"/>
      <c r="HWW1186" s="1582"/>
      <c r="HWX1186" s="1582"/>
      <c r="HWY1186" s="1582"/>
      <c r="HWZ1186" s="1582"/>
      <c r="HXA1186" s="1582"/>
      <c r="HXB1186" s="1582"/>
      <c r="HXC1186" s="1582"/>
      <c r="HXD1186" s="1582"/>
      <c r="HXE1186" s="1582"/>
      <c r="HXF1186" s="1582"/>
      <c r="HXG1186" s="1582"/>
      <c r="HXH1186" s="1582"/>
      <c r="HXI1186" s="1582"/>
      <c r="HXJ1186" s="1582"/>
      <c r="HXK1186" s="1582"/>
      <c r="HXL1186" s="1582"/>
      <c r="HXM1186" s="1582"/>
      <c r="HXN1186" s="1582"/>
      <c r="HXO1186" s="1582"/>
      <c r="HXP1186" s="1582"/>
      <c r="HXQ1186" s="1582"/>
      <c r="HXR1186" s="1582"/>
      <c r="HXS1186" s="1582"/>
      <c r="HXT1186" s="1582"/>
      <c r="HXU1186" s="1582"/>
      <c r="HXV1186" s="1582"/>
      <c r="HXW1186" s="1582"/>
      <c r="HXX1186" s="1582"/>
      <c r="HXY1186" s="1582"/>
      <c r="HXZ1186" s="1582"/>
      <c r="HYA1186" s="1582"/>
      <c r="HYB1186" s="1582"/>
      <c r="HYC1186" s="1582"/>
      <c r="HYD1186" s="1582"/>
      <c r="HYE1186" s="1582"/>
      <c r="HYF1186" s="1582"/>
      <c r="HYG1186" s="1582"/>
      <c r="HYH1186" s="1582"/>
      <c r="HYI1186" s="1582"/>
      <c r="HYJ1186" s="1582"/>
      <c r="HYK1186" s="1582"/>
      <c r="HYL1186" s="1582"/>
      <c r="HYM1186" s="1582"/>
      <c r="HYN1186" s="1582"/>
      <c r="HYO1186" s="1582"/>
      <c r="HYP1186" s="1582"/>
      <c r="HYQ1186" s="1582"/>
      <c r="HYR1186" s="1582"/>
      <c r="HYS1186" s="1582"/>
      <c r="HYT1186" s="1582"/>
      <c r="HYU1186" s="1582"/>
      <c r="HYV1186" s="1582"/>
      <c r="HYW1186" s="1582"/>
      <c r="HYX1186" s="1582"/>
      <c r="HYY1186" s="1582"/>
      <c r="HYZ1186" s="1582"/>
      <c r="HZA1186" s="1582"/>
      <c r="HZB1186" s="1582"/>
      <c r="HZC1186" s="1582"/>
      <c r="HZD1186" s="1582"/>
      <c r="HZE1186" s="1582"/>
      <c r="HZF1186" s="1582"/>
      <c r="HZG1186" s="1582"/>
      <c r="HZH1186" s="1582"/>
      <c r="HZI1186" s="1582"/>
      <c r="HZJ1186" s="1582"/>
      <c r="HZK1186" s="1582"/>
      <c r="HZL1186" s="1582"/>
      <c r="HZM1186" s="1582"/>
      <c r="HZN1186" s="1582"/>
      <c r="HZO1186" s="1582"/>
      <c r="HZP1186" s="1582"/>
      <c r="HZQ1186" s="1582"/>
      <c r="HZR1186" s="1582"/>
      <c r="HZS1186" s="1582"/>
      <c r="HZT1186" s="1582"/>
      <c r="HZU1186" s="1582"/>
      <c r="HZV1186" s="1582"/>
      <c r="HZW1186" s="1582"/>
      <c r="HZX1186" s="1582"/>
      <c r="HZY1186" s="1582"/>
      <c r="HZZ1186" s="1582"/>
      <c r="IAA1186" s="1582"/>
      <c r="IAB1186" s="1582"/>
      <c r="IAC1186" s="1582"/>
      <c r="IAD1186" s="1582"/>
      <c r="IAE1186" s="1582"/>
      <c r="IAF1186" s="1582"/>
      <c r="IAG1186" s="1582"/>
      <c r="IAH1186" s="1582"/>
      <c r="IAI1186" s="1582"/>
      <c r="IAJ1186" s="1582"/>
      <c r="IAK1186" s="1582"/>
      <c r="IAL1186" s="1582"/>
      <c r="IAM1186" s="1582"/>
      <c r="IAN1186" s="1582"/>
      <c r="IAO1186" s="1582"/>
      <c r="IAP1186" s="1582"/>
      <c r="IAQ1186" s="1582"/>
      <c r="IAR1186" s="1582"/>
      <c r="IAS1186" s="1582"/>
      <c r="IAT1186" s="1582"/>
      <c r="IAU1186" s="1582"/>
      <c r="IAV1186" s="1582"/>
      <c r="IAW1186" s="1582"/>
      <c r="IAX1186" s="1582"/>
      <c r="IAY1186" s="1582"/>
      <c r="IAZ1186" s="1582"/>
      <c r="IBA1186" s="1582"/>
      <c r="IBB1186" s="1582"/>
      <c r="IBC1186" s="1582"/>
      <c r="IBD1186" s="1582"/>
      <c r="IBE1186" s="1582"/>
      <c r="IBF1186" s="1582"/>
      <c r="IBG1186" s="1582"/>
      <c r="IBH1186" s="1582"/>
      <c r="IBI1186" s="1582"/>
      <c r="IBJ1186" s="1582"/>
      <c r="IBK1186" s="1582"/>
      <c r="IBL1186" s="1582"/>
      <c r="IBM1186" s="1582"/>
      <c r="IBN1186" s="1582"/>
      <c r="IBO1186" s="1582"/>
      <c r="IBP1186" s="1582"/>
      <c r="IBQ1186" s="1582"/>
      <c r="IBR1186" s="1582"/>
      <c r="IBS1186" s="1582"/>
      <c r="IBT1186" s="1582"/>
      <c r="IBU1186" s="1582"/>
      <c r="IBV1186" s="1582"/>
      <c r="IBW1186" s="1582"/>
      <c r="IBX1186" s="1582"/>
      <c r="IBY1186" s="1582"/>
      <c r="IBZ1186" s="1582"/>
      <c r="ICA1186" s="1582"/>
      <c r="ICB1186" s="1582"/>
      <c r="ICC1186" s="1582"/>
      <c r="ICD1186" s="1582"/>
      <c r="ICE1186" s="1582"/>
      <c r="ICF1186" s="1582"/>
      <c r="ICG1186" s="1582"/>
      <c r="ICH1186" s="1582"/>
      <c r="ICI1186" s="1582"/>
      <c r="ICJ1186" s="1582"/>
      <c r="ICK1186" s="1582"/>
      <c r="ICL1186" s="1582"/>
      <c r="ICM1186" s="1582"/>
      <c r="ICN1186" s="1582"/>
      <c r="ICO1186" s="1582"/>
      <c r="ICP1186" s="1582"/>
      <c r="ICQ1186" s="1582"/>
      <c r="ICR1186" s="1582"/>
      <c r="ICS1186" s="1582"/>
      <c r="ICT1186" s="1582"/>
      <c r="ICU1186" s="1582"/>
      <c r="ICV1186" s="1582"/>
      <c r="ICW1186" s="1582"/>
      <c r="ICX1186" s="1582"/>
      <c r="ICY1186" s="1582"/>
      <c r="ICZ1186" s="1582"/>
      <c r="IDA1186" s="1582"/>
      <c r="IDB1186" s="1582"/>
      <c r="IDC1186" s="1582"/>
      <c r="IDD1186" s="1582"/>
      <c r="IDE1186" s="1582"/>
      <c r="IDF1186" s="1582"/>
      <c r="IDG1186" s="1582"/>
      <c r="IDH1186" s="1582"/>
      <c r="IDI1186" s="1582"/>
      <c r="IDJ1186" s="1582"/>
      <c r="IDK1186" s="1582"/>
      <c r="IDL1186" s="1582"/>
      <c r="IDM1186" s="1582"/>
      <c r="IDN1186" s="1582"/>
      <c r="IDO1186" s="1582"/>
      <c r="IDP1186" s="1582"/>
      <c r="IDQ1186" s="1582"/>
      <c r="IDR1186" s="1582"/>
      <c r="IDS1186" s="1582"/>
      <c r="IDT1186" s="1582"/>
      <c r="IDU1186" s="1582"/>
      <c r="IDV1186" s="1582"/>
      <c r="IDW1186" s="1582"/>
      <c r="IDX1186" s="1582"/>
      <c r="IDY1186" s="1582"/>
      <c r="IDZ1186" s="1582"/>
      <c r="IEA1186" s="1582"/>
      <c r="IEB1186" s="1582"/>
      <c r="IEC1186" s="1582"/>
      <c r="IED1186" s="1582"/>
      <c r="IEE1186" s="1582"/>
      <c r="IEF1186" s="1582"/>
      <c r="IEG1186" s="1582"/>
      <c r="IEH1186" s="1582"/>
      <c r="IEI1186" s="1582"/>
      <c r="IEJ1186" s="1582"/>
      <c r="IEK1186" s="1582"/>
      <c r="IEL1186" s="1582"/>
      <c r="IEM1186" s="1582"/>
      <c r="IEN1186" s="1582"/>
      <c r="IEO1186" s="1582"/>
      <c r="IEP1186" s="1582"/>
      <c r="IEQ1186" s="1582"/>
      <c r="IER1186" s="1582"/>
      <c r="IES1186" s="1582"/>
      <c r="IET1186" s="1582"/>
      <c r="IEU1186" s="1582"/>
      <c r="IEV1186" s="1582"/>
      <c r="IEW1186" s="1582"/>
      <c r="IEX1186" s="1582"/>
      <c r="IEY1186" s="1582"/>
      <c r="IEZ1186" s="1582"/>
      <c r="IFA1186" s="1582"/>
      <c r="IFB1186" s="1582"/>
      <c r="IFC1186" s="1582"/>
      <c r="IFD1186" s="1582"/>
      <c r="IFE1186" s="1582"/>
      <c r="IFF1186" s="1582"/>
      <c r="IFG1186" s="1582"/>
      <c r="IFH1186" s="1582"/>
      <c r="IFI1186" s="1582"/>
      <c r="IFJ1186" s="1582"/>
      <c r="IFK1186" s="1582"/>
      <c r="IFL1186" s="1582"/>
      <c r="IFM1186" s="1582"/>
      <c r="IFN1186" s="1582"/>
      <c r="IFO1186" s="1582"/>
      <c r="IFP1186" s="1582"/>
      <c r="IFQ1186" s="1582"/>
      <c r="IFR1186" s="1582"/>
      <c r="IFS1186" s="1582"/>
      <c r="IFT1186" s="1582"/>
      <c r="IFU1186" s="1582"/>
      <c r="IFV1186" s="1582"/>
      <c r="IFW1186" s="1582"/>
      <c r="IFX1186" s="1582"/>
      <c r="IFY1186" s="1582"/>
      <c r="IFZ1186" s="1582"/>
      <c r="IGA1186" s="1582"/>
      <c r="IGB1186" s="1582"/>
      <c r="IGC1186" s="1582"/>
      <c r="IGD1186" s="1582"/>
      <c r="IGE1186" s="1582"/>
      <c r="IGF1186" s="1582"/>
      <c r="IGG1186" s="1582"/>
      <c r="IGH1186" s="1582"/>
      <c r="IGI1186" s="1582"/>
      <c r="IGJ1186" s="1582"/>
      <c r="IGK1186" s="1582"/>
      <c r="IGL1186" s="1582"/>
      <c r="IGM1186" s="1582"/>
      <c r="IGN1186" s="1582"/>
      <c r="IGO1186" s="1582"/>
      <c r="IGP1186" s="1582"/>
      <c r="IGQ1186" s="1582"/>
      <c r="IGR1186" s="1582"/>
      <c r="IGS1186" s="1582"/>
      <c r="IGT1186" s="1582"/>
      <c r="IGU1186" s="1582"/>
      <c r="IGV1186" s="1582"/>
      <c r="IGW1186" s="1582"/>
      <c r="IGX1186" s="1582"/>
      <c r="IGY1186" s="1582"/>
      <c r="IGZ1186" s="1582"/>
      <c r="IHA1186" s="1582"/>
      <c r="IHB1186" s="1582"/>
      <c r="IHC1186" s="1582"/>
      <c r="IHD1186" s="1582"/>
      <c r="IHE1186" s="1582"/>
      <c r="IHF1186" s="1582"/>
      <c r="IHG1186" s="1582"/>
      <c r="IHH1186" s="1582"/>
      <c r="IHI1186" s="1582"/>
      <c r="IHJ1186" s="1582"/>
      <c r="IHK1186" s="1582"/>
      <c r="IHL1186" s="1582"/>
      <c r="IHM1186" s="1582"/>
      <c r="IHN1186" s="1582"/>
      <c r="IHO1186" s="1582"/>
      <c r="IHP1186" s="1582"/>
      <c r="IHQ1186" s="1582"/>
      <c r="IHR1186" s="1582"/>
      <c r="IHS1186" s="1582"/>
      <c r="IHT1186" s="1582"/>
      <c r="IHU1186" s="1582"/>
      <c r="IHV1186" s="1582"/>
      <c r="IHW1186" s="1582"/>
      <c r="IHX1186" s="1582"/>
      <c r="IHY1186" s="1582"/>
      <c r="IHZ1186" s="1582"/>
      <c r="IIA1186" s="1582"/>
      <c r="IIB1186" s="1582"/>
      <c r="IIC1186" s="1582"/>
      <c r="IID1186" s="1582"/>
      <c r="IIE1186" s="1582"/>
      <c r="IIF1186" s="1582"/>
      <c r="IIG1186" s="1582"/>
      <c r="IIH1186" s="1582"/>
      <c r="III1186" s="1582"/>
      <c r="IIJ1186" s="1582"/>
      <c r="IIK1186" s="1582"/>
      <c r="IIL1186" s="1582"/>
      <c r="IIM1186" s="1582"/>
      <c r="IIN1186" s="1582"/>
      <c r="IIO1186" s="1582"/>
      <c r="IIP1186" s="1582"/>
      <c r="IIQ1186" s="1582"/>
      <c r="IIR1186" s="1582"/>
      <c r="IIS1186" s="1582"/>
      <c r="IIT1186" s="1582"/>
      <c r="IIU1186" s="1582"/>
      <c r="IIV1186" s="1582"/>
      <c r="IIW1186" s="1582"/>
      <c r="IIX1186" s="1582"/>
      <c r="IIY1186" s="1582"/>
      <c r="IIZ1186" s="1582"/>
      <c r="IJA1186" s="1582"/>
      <c r="IJB1186" s="1582"/>
      <c r="IJC1186" s="1582"/>
      <c r="IJD1186" s="1582"/>
      <c r="IJE1186" s="1582"/>
      <c r="IJF1186" s="1582"/>
      <c r="IJG1186" s="1582"/>
      <c r="IJH1186" s="1582"/>
      <c r="IJI1186" s="1582"/>
      <c r="IJJ1186" s="1582"/>
      <c r="IJK1186" s="1582"/>
      <c r="IJL1186" s="1582"/>
      <c r="IJM1186" s="1582"/>
      <c r="IJN1186" s="1582"/>
      <c r="IJO1186" s="1582"/>
      <c r="IJP1186" s="1582"/>
      <c r="IJQ1186" s="1582"/>
      <c r="IJR1186" s="1582"/>
      <c r="IJS1186" s="1582"/>
      <c r="IJT1186" s="1582"/>
      <c r="IJU1186" s="1582"/>
      <c r="IJV1186" s="1582"/>
      <c r="IJW1186" s="1582"/>
      <c r="IJX1186" s="1582"/>
      <c r="IJY1186" s="1582"/>
      <c r="IJZ1186" s="1582"/>
      <c r="IKA1186" s="1582"/>
      <c r="IKB1186" s="1582"/>
      <c r="IKC1186" s="1582"/>
      <c r="IKD1186" s="1582"/>
      <c r="IKE1186" s="1582"/>
      <c r="IKF1186" s="1582"/>
      <c r="IKG1186" s="1582"/>
      <c r="IKH1186" s="1582"/>
      <c r="IKI1186" s="1582"/>
      <c r="IKJ1186" s="1582"/>
      <c r="IKK1186" s="1582"/>
      <c r="IKL1186" s="1582"/>
      <c r="IKM1186" s="1582"/>
      <c r="IKN1186" s="1582"/>
      <c r="IKO1186" s="1582"/>
      <c r="IKP1186" s="1582"/>
      <c r="IKQ1186" s="1582"/>
      <c r="IKR1186" s="1582"/>
      <c r="IKS1186" s="1582"/>
      <c r="IKT1186" s="1582"/>
      <c r="IKU1186" s="1582"/>
      <c r="IKV1186" s="1582"/>
      <c r="IKW1186" s="1582"/>
      <c r="IKX1186" s="1582"/>
      <c r="IKY1186" s="1582"/>
      <c r="IKZ1186" s="1582"/>
      <c r="ILA1186" s="1582"/>
      <c r="ILB1186" s="1582"/>
      <c r="ILC1186" s="1582"/>
      <c r="ILD1186" s="1582"/>
      <c r="ILE1186" s="1582"/>
      <c r="ILF1186" s="1582"/>
      <c r="ILG1186" s="1582"/>
      <c r="ILH1186" s="1582"/>
      <c r="ILI1186" s="1582"/>
      <c r="ILJ1186" s="1582"/>
      <c r="ILK1186" s="1582"/>
      <c r="ILL1186" s="1582"/>
      <c r="ILM1186" s="1582"/>
      <c r="ILN1186" s="1582"/>
      <c r="ILO1186" s="1582"/>
      <c r="ILP1186" s="1582"/>
      <c r="ILQ1186" s="1582"/>
      <c r="ILR1186" s="1582"/>
      <c r="ILS1186" s="1582"/>
      <c r="ILT1186" s="1582"/>
      <c r="ILU1186" s="1582"/>
      <c r="ILV1186" s="1582"/>
      <c r="ILW1186" s="1582"/>
      <c r="ILX1186" s="1582"/>
      <c r="ILY1186" s="1582"/>
      <c r="ILZ1186" s="1582"/>
      <c r="IMA1186" s="1582"/>
      <c r="IMB1186" s="1582"/>
      <c r="IMC1186" s="1582"/>
      <c r="IMD1186" s="1582"/>
      <c r="IME1186" s="1582"/>
      <c r="IMF1186" s="1582"/>
      <c r="IMG1186" s="1582"/>
      <c r="IMH1186" s="1582"/>
      <c r="IMI1186" s="1582"/>
      <c r="IMJ1186" s="1582"/>
      <c r="IMK1186" s="1582"/>
      <c r="IML1186" s="1582"/>
      <c r="IMM1186" s="1582"/>
      <c r="IMN1186" s="1582"/>
      <c r="IMO1186" s="1582"/>
      <c r="IMP1186" s="1582"/>
      <c r="IMQ1186" s="1582"/>
      <c r="IMR1186" s="1582"/>
      <c r="IMS1186" s="1582"/>
      <c r="IMT1186" s="1582"/>
      <c r="IMU1186" s="1582"/>
      <c r="IMV1186" s="1582"/>
      <c r="IMW1186" s="1582"/>
      <c r="IMX1186" s="1582"/>
      <c r="IMY1186" s="1582"/>
      <c r="IMZ1186" s="1582"/>
      <c r="INA1186" s="1582"/>
      <c r="INB1186" s="1582"/>
      <c r="INC1186" s="1582"/>
      <c r="IND1186" s="1582"/>
      <c r="INE1186" s="1582"/>
      <c r="INF1186" s="1582"/>
      <c r="ING1186" s="1582"/>
      <c r="INH1186" s="1582"/>
      <c r="INI1186" s="1582"/>
      <c r="INJ1186" s="1582"/>
      <c r="INK1186" s="1582"/>
      <c r="INL1186" s="1582"/>
      <c r="INM1186" s="1582"/>
      <c r="INN1186" s="1582"/>
      <c r="INO1186" s="1582"/>
      <c r="INP1186" s="1582"/>
      <c r="INQ1186" s="1582"/>
      <c r="INR1186" s="1582"/>
      <c r="INS1186" s="1582"/>
      <c r="INT1186" s="1582"/>
      <c r="INU1186" s="1582"/>
      <c r="INV1186" s="1582"/>
      <c r="INW1186" s="1582"/>
      <c r="INX1186" s="1582"/>
      <c r="INY1186" s="1582"/>
      <c r="INZ1186" s="1582"/>
      <c r="IOA1186" s="1582"/>
      <c r="IOB1186" s="1582"/>
      <c r="IOC1186" s="1582"/>
      <c r="IOD1186" s="1582"/>
      <c r="IOE1186" s="1582"/>
      <c r="IOF1186" s="1582"/>
      <c r="IOG1186" s="1582"/>
      <c r="IOH1186" s="1582"/>
      <c r="IOI1186" s="1582"/>
      <c r="IOJ1186" s="1582"/>
      <c r="IOK1186" s="1582"/>
      <c r="IOL1186" s="1582"/>
      <c r="IOM1186" s="1582"/>
      <c r="ION1186" s="1582"/>
      <c r="IOO1186" s="1582"/>
      <c r="IOP1186" s="1582"/>
      <c r="IOQ1186" s="1582"/>
      <c r="IOR1186" s="1582"/>
      <c r="IOS1186" s="1582"/>
      <c r="IOT1186" s="1582"/>
      <c r="IOU1186" s="1582"/>
      <c r="IOV1186" s="1582"/>
      <c r="IOW1186" s="1582"/>
      <c r="IOX1186" s="1582"/>
      <c r="IOY1186" s="1582"/>
      <c r="IOZ1186" s="1582"/>
      <c r="IPA1186" s="1582"/>
      <c r="IPB1186" s="1582"/>
      <c r="IPC1186" s="1582"/>
      <c r="IPD1186" s="1582"/>
      <c r="IPE1186" s="1582"/>
      <c r="IPF1186" s="1582"/>
      <c r="IPG1186" s="1582"/>
      <c r="IPH1186" s="1582"/>
      <c r="IPI1186" s="1582"/>
      <c r="IPJ1186" s="1582"/>
      <c r="IPK1186" s="1582"/>
      <c r="IPL1186" s="1582"/>
      <c r="IPM1186" s="1582"/>
      <c r="IPN1186" s="1582"/>
      <c r="IPO1186" s="1582"/>
      <c r="IPP1186" s="1582"/>
      <c r="IPQ1186" s="1582"/>
      <c r="IPR1186" s="1582"/>
      <c r="IPS1186" s="1582"/>
      <c r="IPT1186" s="1582"/>
      <c r="IPU1186" s="1582"/>
      <c r="IPV1186" s="1582"/>
      <c r="IPW1186" s="1582"/>
      <c r="IPX1186" s="1582"/>
      <c r="IPY1186" s="1582"/>
      <c r="IPZ1186" s="1582"/>
      <c r="IQA1186" s="1582"/>
      <c r="IQB1186" s="1582"/>
      <c r="IQC1186" s="1582"/>
      <c r="IQD1186" s="1582"/>
      <c r="IQE1186" s="1582"/>
      <c r="IQF1186" s="1582"/>
      <c r="IQG1186" s="1582"/>
      <c r="IQH1186" s="1582"/>
      <c r="IQI1186" s="1582"/>
      <c r="IQJ1186" s="1582"/>
      <c r="IQK1186" s="1582"/>
      <c r="IQL1186" s="1582"/>
      <c r="IQM1186" s="1582"/>
      <c r="IQN1186" s="1582"/>
      <c r="IQO1186" s="1582"/>
      <c r="IQP1186" s="1582"/>
      <c r="IQQ1186" s="1582"/>
      <c r="IQR1186" s="1582"/>
      <c r="IQS1186" s="1582"/>
      <c r="IQT1186" s="1582"/>
      <c r="IQU1186" s="1582"/>
      <c r="IQV1186" s="1582"/>
      <c r="IQW1186" s="1582"/>
      <c r="IQX1186" s="1582"/>
      <c r="IQY1186" s="1582"/>
      <c r="IQZ1186" s="1582"/>
      <c r="IRA1186" s="1582"/>
      <c r="IRB1186" s="1582"/>
      <c r="IRC1186" s="1582"/>
      <c r="IRD1186" s="1582"/>
      <c r="IRE1186" s="1582"/>
      <c r="IRF1186" s="1582"/>
      <c r="IRG1186" s="1582"/>
      <c r="IRH1186" s="1582"/>
      <c r="IRI1186" s="1582"/>
      <c r="IRJ1186" s="1582"/>
      <c r="IRK1186" s="1582"/>
      <c r="IRL1186" s="1582"/>
      <c r="IRM1186" s="1582"/>
      <c r="IRN1186" s="1582"/>
      <c r="IRO1186" s="1582"/>
      <c r="IRP1186" s="1582"/>
      <c r="IRQ1186" s="1582"/>
      <c r="IRR1186" s="1582"/>
      <c r="IRS1186" s="1582"/>
      <c r="IRT1186" s="1582"/>
      <c r="IRU1186" s="1582"/>
      <c r="IRV1186" s="1582"/>
      <c r="IRW1186" s="1582"/>
      <c r="IRX1186" s="1582"/>
      <c r="IRY1186" s="1582"/>
      <c r="IRZ1186" s="1582"/>
      <c r="ISA1186" s="1582"/>
      <c r="ISB1186" s="1582"/>
      <c r="ISC1186" s="1582"/>
      <c r="ISD1186" s="1582"/>
      <c r="ISE1186" s="1582"/>
      <c r="ISF1186" s="1582"/>
      <c r="ISG1186" s="1582"/>
      <c r="ISH1186" s="1582"/>
      <c r="ISI1186" s="1582"/>
      <c r="ISJ1186" s="1582"/>
      <c r="ISK1186" s="1582"/>
      <c r="ISL1186" s="1582"/>
      <c r="ISM1186" s="1582"/>
      <c r="ISN1186" s="1582"/>
      <c r="ISO1186" s="1582"/>
      <c r="ISP1186" s="1582"/>
      <c r="ISQ1186" s="1582"/>
      <c r="ISR1186" s="1582"/>
      <c r="ISS1186" s="1582"/>
      <c r="IST1186" s="1582"/>
      <c r="ISU1186" s="1582"/>
      <c r="ISV1186" s="1582"/>
      <c r="ISW1186" s="1582"/>
      <c r="ISX1186" s="1582"/>
      <c r="ISY1186" s="1582"/>
      <c r="ISZ1186" s="1582"/>
      <c r="ITA1186" s="1582"/>
      <c r="ITB1186" s="1582"/>
      <c r="ITC1186" s="1582"/>
      <c r="ITD1186" s="1582"/>
      <c r="ITE1186" s="1582"/>
      <c r="ITF1186" s="1582"/>
      <c r="ITG1186" s="1582"/>
      <c r="ITH1186" s="1582"/>
      <c r="ITI1186" s="1582"/>
      <c r="ITJ1186" s="1582"/>
      <c r="ITK1186" s="1582"/>
      <c r="ITL1186" s="1582"/>
      <c r="ITM1186" s="1582"/>
      <c r="ITN1186" s="1582"/>
      <c r="ITO1186" s="1582"/>
      <c r="ITP1186" s="1582"/>
      <c r="ITQ1186" s="1582"/>
      <c r="ITR1186" s="1582"/>
      <c r="ITS1186" s="1582"/>
      <c r="ITT1186" s="1582"/>
      <c r="ITU1186" s="1582"/>
      <c r="ITV1186" s="1582"/>
      <c r="ITW1186" s="1582"/>
      <c r="ITX1186" s="1582"/>
      <c r="ITY1186" s="1582"/>
      <c r="ITZ1186" s="1582"/>
      <c r="IUA1186" s="1582"/>
      <c r="IUB1186" s="1582"/>
      <c r="IUC1186" s="1582"/>
      <c r="IUD1186" s="1582"/>
      <c r="IUE1186" s="1582"/>
      <c r="IUF1186" s="1582"/>
      <c r="IUG1186" s="1582"/>
      <c r="IUH1186" s="1582"/>
      <c r="IUI1186" s="1582"/>
      <c r="IUJ1186" s="1582"/>
      <c r="IUK1186" s="1582"/>
      <c r="IUL1186" s="1582"/>
      <c r="IUM1186" s="1582"/>
      <c r="IUN1186" s="1582"/>
      <c r="IUO1186" s="1582"/>
      <c r="IUP1186" s="1582"/>
      <c r="IUQ1186" s="1582"/>
      <c r="IUR1186" s="1582"/>
      <c r="IUS1186" s="1582"/>
      <c r="IUT1186" s="1582"/>
      <c r="IUU1186" s="1582"/>
      <c r="IUV1186" s="1582"/>
      <c r="IUW1186" s="1582"/>
      <c r="IUX1186" s="1582"/>
      <c r="IUY1186" s="1582"/>
      <c r="IUZ1186" s="1582"/>
      <c r="IVA1186" s="1582"/>
      <c r="IVB1186" s="1582"/>
      <c r="IVC1186" s="1582"/>
      <c r="IVD1186" s="1582"/>
      <c r="IVE1186" s="1582"/>
      <c r="IVF1186" s="1582"/>
      <c r="IVG1186" s="1582"/>
      <c r="IVH1186" s="1582"/>
      <c r="IVI1186" s="1582"/>
      <c r="IVJ1186" s="1582"/>
      <c r="IVK1186" s="1582"/>
      <c r="IVL1186" s="1582"/>
      <c r="IVM1186" s="1582"/>
      <c r="IVN1186" s="1582"/>
      <c r="IVO1186" s="1582"/>
      <c r="IVP1186" s="1582"/>
      <c r="IVQ1186" s="1582"/>
      <c r="IVR1186" s="1582"/>
      <c r="IVS1186" s="1582"/>
      <c r="IVT1186" s="1582"/>
      <c r="IVU1186" s="1582"/>
      <c r="IVV1186" s="1582"/>
      <c r="IVW1186" s="1582"/>
      <c r="IVX1186" s="1582"/>
      <c r="IVY1186" s="1582"/>
      <c r="IVZ1186" s="1582"/>
      <c r="IWA1186" s="1582"/>
      <c r="IWB1186" s="1582"/>
      <c r="IWC1186" s="1582"/>
      <c r="IWD1186" s="1582"/>
      <c r="IWE1186" s="1582"/>
      <c r="IWF1186" s="1582"/>
      <c r="IWG1186" s="1582"/>
      <c r="IWH1186" s="1582"/>
      <c r="IWI1186" s="1582"/>
      <c r="IWJ1186" s="1582"/>
      <c r="IWK1186" s="1582"/>
      <c r="IWL1186" s="1582"/>
      <c r="IWM1186" s="1582"/>
      <c r="IWN1186" s="1582"/>
      <c r="IWO1186" s="1582"/>
      <c r="IWP1186" s="1582"/>
      <c r="IWQ1186" s="1582"/>
      <c r="IWR1186" s="1582"/>
      <c r="IWS1186" s="1582"/>
      <c r="IWT1186" s="1582"/>
      <c r="IWU1186" s="1582"/>
      <c r="IWV1186" s="1582"/>
      <c r="IWW1186" s="1582"/>
      <c r="IWX1186" s="1582"/>
      <c r="IWY1186" s="1582"/>
      <c r="IWZ1186" s="1582"/>
      <c r="IXA1186" s="1582"/>
      <c r="IXB1186" s="1582"/>
      <c r="IXC1186" s="1582"/>
      <c r="IXD1186" s="1582"/>
      <c r="IXE1186" s="1582"/>
      <c r="IXF1186" s="1582"/>
      <c r="IXG1186" s="1582"/>
      <c r="IXH1186" s="1582"/>
      <c r="IXI1186" s="1582"/>
      <c r="IXJ1186" s="1582"/>
      <c r="IXK1186" s="1582"/>
      <c r="IXL1186" s="1582"/>
      <c r="IXM1186" s="1582"/>
      <c r="IXN1186" s="1582"/>
      <c r="IXO1186" s="1582"/>
      <c r="IXP1186" s="1582"/>
      <c r="IXQ1186" s="1582"/>
      <c r="IXR1186" s="1582"/>
      <c r="IXS1186" s="1582"/>
      <c r="IXT1186" s="1582"/>
      <c r="IXU1186" s="1582"/>
      <c r="IXV1186" s="1582"/>
      <c r="IXW1186" s="1582"/>
      <c r="IXX1186" s="1582"/>
      <c r="IXY1186" s="1582"/>
      <c r="IXZ1186" s="1582"/>
      <c r="IYA1186" s="1582"/>
      <c r="IYB1186" s="1582"/>
      <c r="IYC1186" s="1582"/>
      <c r="IYD1186" s="1582"/>
      <c r="IYE1186" s="1582"/>
      <c r="IYF1186" s="1582"/>
      <c r="IYG1186" s="1582"/>
      <c r="IYH1186" s="1582"/>
      <c r="IYI1186" s="1582"/>
      <c r="IYJ1186" s="1582"/>
      <c r="IYK1186" s="1582"/>
      <c r="IYL1186" s="1582"/>
      <c r="IYM1186" s="1582"/>
      <c r="IYN1186" s="1582"/>
      <c r="IYO1186" s="1582"/>
      <c r="IYP1186" s="1582"/>
      <c r="IYQ1186" s="1582"/>
      <c r="IYR1186" s="1582"/>
      <c r="IYS1186" s="1582"/>
      <c r="IYT1186" s="1582"/>
      <c r="IYU1186" s="1582"/>
      <c r="IYV1186" s="1582"/>
      <c r="IYW1186" s="1582"/>
      <c r="IYX1186" s="1582"/>
      <c r="IYY1186" s="1582"/>
      <c r="IYZ1186" s="1582"/>
      <c r="IZA1186" s="1582"/>
      <c r="IZB1186" s="1582"/>
      <c r="IZC1186" s="1582"/>
      <c r="IZD1186" s="1582"/>
      <c r="IZE1186" s="1582"/>
      <c r="IZF1186" s="1582"/>
      <c r="IZG1186" s="1582"/>
      <c r="IZH1186" s="1582"/>
      <c r="IZI1186" s="1582"/>
      <c r="IZJ1186" s="1582"/>
      <c r="IZK1186" s="1582"/>
      <c r="IZL1186" s="1582"/>
      <c r="IZM1186" s="1582"/>
      <c r="IZN1186" s="1582"/>
      <c r="IZO1186" s="1582"/>
      <c r="IZP1186" s="1582"/>
      <c r="IZQ1186" s="1582"/>
      <c r="IZR1186" s="1582"/>
      <c r="IZS1186" s="1582"/>
      <c r="IZT1186" s="1582"/>
      <c r="IZU1186" s="1582"/>
      <c r="IZV1186" s="1582"/>
      <c r="IZW1186" s="1582"/>
      <c r="IZX1186" s="1582"/>
      <c r="IZY1186" s="1582"/>
      <c r="IZZ1186" s="1582"/>
      <c r="JAA1186" s="1582"/>
      <c r="JAB1186" s="1582"/>
      <c r="JAC1186" s="1582"/>
      <c r="JAD1186" s="1582"/>
      <c r="JAE1186" s="1582"/>
      <c r="JAF1186" s="1582"/>
      <c r="JAG1186" s="1582"/>
      <c r="JAH1186" s="1582"/>
      <c r="JAI1186" s="1582"/>
      <c r="JAJ1186" s="1582"/>
      <c r="JAK1186" s="1582"/>
      <c r="JAL1186" s="1582"/>
      <c r="JAM1186" s="1582"/>
      <c r="JAN1186" s="1582"/>
      <c r="JAO1186" s="1582"/>
      <c r="JAP1186" s="1582"/>
      <c r="JAQ1186" s="1582"/>
      <c r="JAR1186" s="1582"/>
      <c r="JAS1186" s="1582"/>
      <c r="JAT1186" s="1582"/>
      <c r="JAU1186" s="1582"/>
      <c r="JAV1186" s="1582"/>
      <c r="JAW1186" s="1582"/>
      <c r="JAX1186" s="1582"/>
      <c r="JAY1186" s="1582"/>
      <c r="JAZ1186" s="1582"/>
      <c r="JBA1186" s="1582"/>
      <c r="JBB1186" s="1582"/>
      <c r="JBC1186" s="1582"/>
      <c r="JBD1186" s="1582"/>
      <c r="JBE1186" s="1582"/>
      <c r="JBF1186" s="1582"/>
      <c r="JBG1186" s="1582"/>
      <c r="JBH1186" s="1582"/>
      <c r="JBI1186" s="1582"/>
      <c r="JBJ1186" s="1582"/>
      <c r="JBK1186" s="1582"/>
      <c r="JBL1186" s="1582"/>
      <c r="JBM1186" s="1582"/>
      <c r="JBN1186" s="1582"/>
      <c r="JBO1186" s="1582"/>
      <c r="JBP1186" s="1582"/>
      <c r="JBQ1186" s="1582"/>
      <c r="JBR1186" s="1582"/>
      <c r="JBS1186" s="1582"/>
      <c r="JBT1186" s="1582"/>
      <c r="JBU1186" s="1582"/>
      <c r="JBV1186" s="1582"/>
      <c r="JBW1186" s="1582"/>
      <c r="JBX1186" s="1582"/>
      <c r="JBY1186" s="1582"/>
      <c r="JBZ1186" s="1582"/>
      <c r="JCA1186" s="1582"/>
      <c r="JCB1186" s="1582"/>
      <c r="JCC1186" s="1582"/>
      <c r="JCD1186" s="1582"/>
      <c r="JCE1186" s="1582"/>
      <c r="JCF1186" s="1582"/>
      <c r="JCG1186" s="1582"/>
      <c r="JCH1186" s="1582"/>
      <c r="JCI1186" s="1582"/>
      <c r="JCJ1186" s="1582"/>
      <c r="JCK1186" s="1582"/>
      <c r="JCL1186" s="1582"/>
      <c r="JCM1186" s="1582"/>
      <c r="JCN1186" s="1582"/>
      <c r="JCO1186" s="1582"/>
      <c r="JCP1186" s="1582"/>
      <c r="JCQ1186" s="1582"/>
      <c r="JCR1186" s="1582"/>
      <c r="JCS1186" s="1582"/>
      <c r="JCT1186" s="1582"/>
      <c r="JCU1186" s="1582"/>
      <c r="JCV1186" s="1582"/>
      <c r="JCW1186" s="1582"/>
      <c r="JCX1186" s="1582"/>
      <c r="JCY1186" s="1582"/>
      <c r="JCZ1186" s="1582"/>
      <c r="JDA1186" s="1582"/>
      <c r="JDB1186" s="1582"/>
      <c r="JDC1186" s="1582"/>
      <c r="JDD1186" s="1582"/>
      <c r="JDE1186" s="1582"/>
      <c r="JDF1186" s="1582"/>
      <c r="JDG1186" s="1582"/>
      <c r="JDH1186" s="1582"/>
      <c r="JDI1186" s="1582"/>
      <c r="JDJ1186" s="1582"/>
      <c r="JDK1186" s="1582"/>
      <c r="JDL1186" s="1582"/>
      <c r="JDM1186" s="1582"/>
      <c r="JDN1186" s="1582"/>
      <c r="JDO1186" s="1582"/>
      <c r="JDP1186" s="1582"/>
      <c r="JDQ1186" s="1582"/>
      <c r="JDR1186" s="1582"/>
      <c r="JDS1186" s="1582"/>
      <c r="JDT1186" s="1582"/>
      <c r="JDU1186" s="1582"/>
      <c r="JDV1186" s="1582"/>
      <c r="JDW1186" s="1582"/>
      <c r="JDX1186" s="1582"/>
      <c r="JDY1186" s="1582"/>
      <c r="JDZ1186" s="1582"/>
      <c r="JEA1186" s="1582"/>
      <c r="JEB1186" s="1582"/>
      <c r="JEC1186" s="1582"/>
      <c r="JED1186" s="1582"/>
      <c r="JEE1186" s="1582"/>
      <c r="JEF1186" s="1582"/>
      <c r="JEG1186" s="1582"/>
      <c r="JEH1186" s="1582"/>
      <c r="JEI1186" s="1582"/>
      <c r="JEJ1186" s="1582"/>
      <c r="JEK1186" s="1582"/>
      <c r="JEL1186" s="1582"/>
      <c r="JEM1186" s="1582"/>
      <c r="JEN1186" s="1582"/>
      <c r="JEO1186" s="1582"/>
      <c r="JEP1186" s="1582"/>
      <c r="JEQ1186" s="1582"/>
      <c r="JER1186" s="1582"/>
      <c r="JES1186" s="1582"/>
      <c r="JET1186" s="1582"/>
      <c r="JEU1186" s="1582"/>
      <c r="JEV1186" s="1582"/>
      <c r="JEW1186" s="1582"/>
      <c r="JEX1186" s="1582"/>
      <c r="JEY1186" s="1582"/>
      <c r="JEZ1186" s="1582"/>
      <c r="JFA1186" s="1582"/>
      <c r="JFB1186" s="1582"/>
      <c r="JFC1186" s="1582"/>
      <c r="JFD1186" s="1582"/>
      <c r="JFE1186" s="1582"/>
      <c r="JFF1186" s="1582"/>
      <c r="JFG1186" s="1582"/>
      <c r="JFH1186" s="1582"/>
      <c r="JFI1186" s="1582"/>
      <c r="JFJ1186" s="1582"/>
      <c r="JFK1186" s="1582"/>
      <c r="JFL1186" s="1582"/>
      <c r="JFM1186" s="1582"/>
      <c r="JFN1186" s="1582"/>
      <c r="JFO1186" s="1582"/>
      <c r="JFP1186" s="1582"/>
      <c r="JFQ1186" s="1582"/>
      <c r="JFR1186" s="1582"/>
      <c r="JFS1186" s="1582"/>
      <c r="JFT1186" s="1582"/>
      <c r="JFU1186" s="1582"/>
      <c r="JFV1186" s="1582"/>
      <c r="JFW1186" s="1582"/>
      <c r="JFX1186" s="1582"/>
      <c r="JFY1186" s="1582"/>
      <c r="JFZ1186" s="1582"/>
      <c r="JGA1186" s="1582"/>
      <c r="JGB1186" s="1582"/>
      <c r="JGC1186" s="1582"/>
      <c r="JGD1186" s="1582"/>
      <c r="JGE1186" s="1582"/>
      <c r="JGF1186" s="1582"/>
      <c r="JGG1186" s="1582"/>
      <c r="JGH1186" s="1582"/>
      <c r="JGI1186" s="1582"/>
      <c r="JGJ1186" s="1582"/>
      <c r="JGK1186" s="1582"/>
      <c r="JGL1186" s="1582"/>
      <c r="JGM1186" s="1582"/>
      <c r="JGN1186" s="1582"/>
      <c r="JGO1186" s="1582"/>
      <c r="JGP1186" s="1582"/>
      <c r="JGQ1186" s="1582"/>
      <c r="JGR1186" s="1582"/>
      <c r="JGS1186" s="1582"/>
      <c r="JGT1186" s="1582"/>
      <c r="JGU1186" s="1582"/>
      <c r="JGV1186" s="1582"/>
      <c r="JGW1186" s="1582"/>
      <c r="JGX1186" s="1582"/>
      <c r="JGY1186" s="1582"/>
      <c r="JGZ1186" s="1582"/>
      <c r="JHA1186" s="1582"/>
      <c r="JHB1186" s="1582"/>
      <c r="JHC1186" s="1582"/>
      <c r="JHD1186" s="1582"/>
      <c r="JHE1186" s="1582"/>
      <c r="JHF1186" s="1582"/>
      <c r="JHG1186" s="1582"/>
      <c r="JHH1186" s="1582"/>
      <c r="JHI1186" s="1582"/>
      <c r="JHJ1186" s="1582"/>
      <c r="JHK1186" s="1582"/>
      <c r="JHL1186" s="1582"/>
      <c r="JHM1186" s="1582"/>
      <c r="JHN1186" s="1582"/>
      <c r="JHO1186" s="1582"/>
      <c r="JHP1186" s="1582"/>
      <c r="JHQ1186" s="1582"/>
      <c r="JHR1186" s="1582"/>
      <c r="JHS1186" s="1582"/>
      <c r="JHT1186" s="1582"/>
      <c r="JHU1186" s="1582"/>
      <c r="JHV1186" s="1582"/>
      <c r="JHW1186" s="1582"/>
      <c r="JHX1186" s="1582"/>
      <c r="JHY1186" s="1582"/>
      <c r="JHZ1186" s="1582"/>
      <c r="JIA1186" s="1582"/>
      <c r="JIB1186" s="1582"/>
      <c r="JIC1186" s="1582"/>
      <c r="JID1186" s="1582"/>
      <c r="JIE1186" s="1582"/>
      <c r="JIF1186" s="1582"/>
      <c r="JIG1186" s="1582"/>
      <c r="JIH1186" s="1582"/>
      <c r="JII1186" s="1582"/>
      <c r="JIJ1186" s="1582"/>
      <c r="JIK1186" s="1582"/>
      <c r="JIL1186" s="1582"/>
      <c r="JIM1186" s="1582"/>
      <c r="JIN1186" s="1582"/>
      <c r="JIO1186" s="1582"/>
      <c r="JIP1186" s="1582"/>
      <c r="JIQ1186" s="1582"/>
      <c r="JIR1186" s="1582"/>
      <c r="JIS1186" s="1582"/>
      <c r="JIT1186" s="1582"/>
      <c r="JIU1186" s="1582"/>
      <c r="JIV1186" s="1582"/>
      <c r="JIW1186" s="1582"/>
      <c r="JIX1186" s="1582"/>
      <c r="JIY1186" s="1582"/>
      <c r="JIZ1186" s="1582"/>
      <c r="JJA1186" s="1582"/>
      <c r="JJB1186" s="1582"/>
      <c r="JJC1186" s="1582"/>
      <c r="JJD1186" s="1582"/>
      <c r="JJE1186" s="1582"/>
      <c r="JJF1186" s="1582"/>
      <c r="JJG1186" s="1582"/>
      <c r="JJH1186" s="1582"/>
      <c r="JJI1186" s="1582"/>
      <c r="JJJ1186" s="1582"/>
      <c r="JJK1186" s="1582"/>
      <c r="JJL1186" s="1582"/>
      <c r="JJM1186" s="1582"/>
      <c r="JJN1186" s="1582"/>
      <c r="JJO1186" s="1582"/>
      <c r="JJP1186" s="1582"/>
      <c r="JJQ1186" s="1582"/>
      <c r="JJR1186" s="1582"/>
      <c r="JJS1186" s="1582"/>
      <c r="JJT1186" s="1582"/>
      <c r="JJU1186" s="1582"/>
      <c r="JJV1186" s="1582"/>
      <c r="JJW1186" s="1582"/>
      <c r="JJX1186" s="1582"/>
      <c r="JJY1186" s="1582"/>
      <c r="JJZ1186" s="1582"/>
      <c r="JKA1186" s="1582"/>
      <c r="JKB1186" s="1582"/>
      <c r="JKC1186" s="1582"/>
      <c r="JKD1186" s="1582"/>
      <c r="JKE1186" s="1582"/>
      <c r="JKF1186" s="1582"/>
      <c r="JKG1186" s="1582"/>
      <c r="JKH1186" s="1582"/>
      <c r="JKI1186" s="1582"/>
      <c r="JKJ1186" s="1582"/>
      <c r="JKK1186" s="1582"/>
      <c r="JKL1186" s="1582"/>
      <c r="JKM1186" s="1582"/>
      <c r="JKN1186" s="1582"/>
      <c r="JKO1186" s="1582"/>
      <c r="JKP1186" s="1582"/>
      <c r="JKQ1186" s="1582"/>
      <c r="JKR1186" s="1582"/>
      <c r="JKS1186" s="1582"/>
      <c r="JKT1186" s="1582"/>
      <c r="JKU1186" s="1582"/>
      <c r="JKV1186" s="1582"/>
      <c r="JKW1186" s="1582"/>
      <c r="JKX1186" s="1582"/>
      <c r="JKY1186" s="1582"/>
      <c r="JKZ1186" s="1582"/>
      <c r="JLA1186" s="1582"/>
      <c r="JLB1186" s="1582"/>
      <c r="JLC1186" s="1582"/>
      <c r="JLD1186" s="1582"/>
      <c r="JLE1186" s="1582"/>
      <c r="JLF1186" s="1582"/>
      <c r="JLG1186" s="1582"/>
      <c r="JLH1186" s="1582"/>
      <c r="JLI1186" s="1582"/>
      <c r="JLJ1186" s="1582"/>
      <c r="JLK1186" s="1582"/>
      <c r="JLL1186" s="1582"/>
      <c r="JLM1186" s="1582"/>
      <c r="JLN1186" s="1582"/>
      <c r="JLO1186" s="1582"/>
      <c r="JLP1186" s="1582"/>
      <c r="JLQ1186" s="1582"/>
      <c r="JLR1186" s="1582"/>
      <c r="JLS1186" s="1582"/>
      <c r="JLT1186" s="1582"/>
      <c r="JLU1186" s="1582"/>
      <c r="JLV1186" s="1582"/>
      <c r="JLW1186" s="1582"/>
      <c r="JLX1186" s="1582"/>
      <c r="JLY1186" s="1582"/>
      <c r="JLZ1186" s="1582"/>
      <c r="JMA1186" s="1582"/>
      <c r="JMB1186" s="1582"/>
      <c r="JMC1186" s="1582"/>
      <c r="JMD1186" s="1582"/>
      <c r="JME1186" s="1582"/>
      <c r="JMF1186" s="1582"/>
      <c r="JMG1186" s="1582"/>
      <c r="JMH1186" s="1582"/>
      <c r="JMI1186" s="1582"/>
      <c r="JMJ1186" s="1582"/>
      <c r="JMK1186" s="1582"/>
      <c r="JML1186" s="1582"/>
      <c r="JMM1186" s="1582"/>
      <c r="JMN1186" s="1582"/>
      <c r="JMO1186" s="1582"/>
      <c r="JMP1186" s="1582"/>
      <c r="JMQ1186" s="1582"/>
      <c r="JMR1186" s="1582"/>
      <c r="JMS1186" s="1582"/>
      <c r="JMT1186" s="1582"/>
      <c r="JMU1186" s="1582"/>
      <c r="JMV1186" s="1582"/>
      <c r="JMW1186" s="1582"/>
      <c r="JMX1186" s="1582"/>
      <c r="JMY1186" s="1582"/>
      <c r="JMZ1186" s="1582"/>
      <c r="JNA1186" s="1582"/>
      <c r="JNB1186" s="1582"/>
      <c r="JNC1186" s="1582"/>
      <c r="JND1186" s="1582"/>
      <c r="JNE1186" s="1582"/>
      <c r="JNF1186" s="1582"/>
      <c r="JNG1186" s="1582"/>
      <c r="JNH1186" s="1582"/>
      <c r="JNI1186" s="1582"/>
      <c r="JNJ1186" s="1582"/>
      <c r="JNK1186" s="1582"/>
      <c r="JNL1186" s="1582"/>
      <c r="JNM1186" s="1582"/>
      <c r="JNN1186" s="1582"/>
      <c r="JNO1186" s="1582"/>
      <c r="JNP1186" s="1582"/>
      <c r="JNQ1186" s="1582"/>
      <c r="JNR1186" s="1582"/>
      <c r="JNS1186" s="1582"/>
      <c r="JNT1186" s="1582"/>
      <c r="JNU1186" s="1582"/>
      <c r="JNV1186" s="1582"/>
      <c r="JNW1186" s="1582"/>
      <c r="JNX1186" s="1582"/>
      <c r="JNY1186" s="1582"/>
      <c r="JNZ1186" s="1582"/>
      <c r="JOA1186" s="1582"/>
      <c r="JOB1186" s="1582"/>
      <c r="JOC1186" s="1582"/>
      <c r="JOD1186" s="1582"/>
      <c r="JOE1186" s="1582"/>
      <c r="JOF1186" s="1582"/>
      <c r="JOG1186" s="1582"/>
      <c r="JOH1186" s="1582"/>
      <c r="JOI1186" s="1582"/>
      <c r="JOJ1186" s="1582"/>
      <c r="JOK1186" s="1582"/>
      <c r="JOL1186" s="1582"/>
      <c r="JOM1186" s="1582"/>
      <c r="JON1186" s="1582"/>
      <c r="JOO1186" s="1582"/>
      <c r="JOP1186" s="1582"/>
      <c r="JOQ1186" s="1582"/>
      <c r="JOR1186" s="1582"/>
      <c r="JOS1186" s="1582"/>
      <c r="JOT1186" s="1582"/>
      <c r="JOU1186" s="1582"/>
      <c r="JOV1186" s="1582"/>
      <c r="JOW1186" s="1582"/>
      <c r="JOX1186" s="1582"/>
      <c r="JOY1186" s="1582"/>
      <c r="JOZ1186" s="1582"/>
      <c r="JPA1186" s="1582"/>
      <c r="JPB1186" s="1582"/>
      <c r="JPC1186" s="1582"/>
      <c r="JPD1186" s="1582"/>
      <c r="JPE1186" s="1582"/>
      <c r="JPF1186" s="1582"/>
      <c r="JPG1186" s="1582"/>
      <c r="JPH1186" s="1582"/>
      <c r="JPI1186" s="1582"/>
      <c r="JPJ1186" s="1582"/>
      <c r="JPK1186" s="1582"/>
      <c r="JPL1186" s="1582"/>
      <c r="JPM1186" s="1582"/>
      <c r="JPN1186" s="1582"/>
      <c r="JPO1186" s="1582"/>
      <c r="JPP1186" s="1582"/>
      <c r="JPQ1186" s="1582"/>
      <c r="JPR1186" s="1582"/>
      <c r="JPS1186" s="1582"/>
      <c r="JPT1186" s="1582"/>
      <c r="JPU1186" s="1582"/>
      <c r="JPV1186" s="1582"/>
      <c r="JPW1186" s="1582"/>
      <c r="JPX1186" s="1582"/>
      <c r="JPY1186" s="1582"/>
      <c r="JPZ1186" s="1582"/>
      <c r="JQA1186" s="1582"/>
      <c r="JQB1186" s="1582"/>
      <c r="JQC1186" s="1582"/>
      <c r="JQD1186" s="1582"/>
      <c r="JQE1186" s="1582"/>
      <c r="JQF1186" s="1582"/>
      <c r="JQG1186" s="1582"/>
      <c r="JQH1186" s="1582"/>
      <c r="JQI1186" s="1582"/>
      <c r="JQJ1186" s="1582"/>
      <c r="JQK1186" s="1582"/>
      <c r="JQL1186" s="1582"/>
      <c r="JQM1186" s="1582"/>
      <c r="JQN1186" s="1582"/>
      <c r="JQO1186" s="1582"/>
      <c r="JQP1186" s="1582"/>
      <c r="JQQ1186" s="1582"/>
      <c r="JQR1186" s="1582"/>
      <c r="JQS1186" s="1582"/>
      <c r="JQT1186" s="1582"/>
      <c r="JQU1186" s="1582"/>
      <c r="JQV1186" s="1582"/>
      <c r="JQW1186" s="1582"/>
      <c r="JQX1186" s="1582"/>
      <c r="JQY1186" s="1582"/>
      <c r="JQZ1186" s="1582"/>
      <c r="JRA1186" s="1582"/>
      <c r="JRB1186" s="1582"/>
      <c r="JRC1186" s="1582"/>
      <c r="JRD1186" s="1582"/>
      <c r="JRE1186" s="1582"/>
      <c r="JRF1186" s="1582"/>
      <c r="JRG1186" s="1582"/>
      <c r="JRH1186" s="1582"/>
      <c r="JRI1186" s="1582"/>
      <c r="JRJ1186" s="1582"/>
      <c r="JRK1186" s="1582"/>
      <c r="JRL1186" s="1582"/>
      <c r="JRM1186" s="1582"/>
      <c r="JRN1186" s="1582"/>
      <c r="JRO1186" s="1582"/>
      <c r="JRP1186" s="1582"/>
      <c r="JRQ1186" s="1582"/>
      <c r="JRR1186" s="1582"/>
      <c r="JRS1186" s="1582"/>
      <c r="JRT1186" s="1582"/>
      <c r="JRU1186" s="1582"/>
      <c r="JRV1186" s="1582"/>
      <c r="JRW1186" s="1582"/>
      <c r="JRX1186" s="1582"/>
      <c r="JRY1186" s="1582"/>
      <c r="JRZ1186" s="1582"/>
      <c r="JSA1186" s="1582"/>
      <c r="JSB1186" s="1582"/>
      <c r="JSC1186" s="1582"/>
      <c r="JSD1186" s="1582"/>
      <c r="JSE1186" s="1582"/>
      <c r="JSF1186" s="1582"/>
      <c r="JSG1186" s="1582"/>
      <c r="JSH1186" s="1582"/>
      <c r="JSI1186" s="1582"/>
      <c r="JSJ1186" s="1582"/>
      <c r="JSK1186" s="1582"/>
      <c r="JSL1186" s="1582"/>
      <c r="JSM1186" s="1582"/>
      <c r="JSN1186" s="1582"/>
      <c r="JSO1186" s="1582"/>
      <c r="JSP1186" s="1582"/>
      <c r="JSQ1186" s="1582"/>
      <c r="JSR1186" s="1582"/>
      <c r="JSS1186" s="1582"/>
      <c r="JST1186" s="1582"/>
      <c r="JSU1186" s="1582"/>
      <c r="JSV1186" s="1582"/>
      <c r="JSW1186" s="1582"/>
      <c r="JSX1186" s="1582"/>
      <c r="JSY1186" s="1582"/>
      <c r="JSZ1186" s="1582"/>
      <c r="JTA1186" s="1582"/>
      <c r="JTB1186" s="1582"/>
      <c r="JTC1186" s="1582"/>
      <c r="JTD1186" s="1582"/>
      <c r="JTE1186" s="1582"/>
      <c r="JTF1186" s="1582"/>
      <c r="JTG1186" s="1582"/>
      <c r="JTH1186" s="1582"/>
      <c r="JTI1186" s="1582"/>
      <c r="JTJ1186" s="1582"/>
      <c r="JTK1186" s="1582"/>
      <c r="JTL1186" s="1582"/>
      <c r="JTM1186" s="1582"/>
      <c r="JTN1186" s="1582"/>
      <c r="JTO1186" s="1582"/>
      <c r="JTP1186" s="1582"/>
      <c r="JTQ1186" s="1582"/>
      <c r="JTR1186" s="1582"/>
      <c r="JTS1186" s="1582"/>
      <c r="JTT1186" s="1582"/>
      <c r="JTU1186" s="1582"/>
      <c r="JTV1186" s="1582"/>
      <c r="JTW1186" s="1582"/>
      <c r="JTX1186" s="1582"/>
      <c r="JTY1186" s="1582"/>
      <c r="JTZ1186" s="1582"/>
      <c r="JUA1186" s="1582"/>
      <c r="JUB1186" s="1582"/>
      <c r="JUC1186" s="1582"/>
      <c r="JUD1186" s="1582"/>
      <c r="JUE1186" s="1582"/>
      <c r="JUF1186" s="1582"/>
      <c r="JUG1186" s="1582"/>
      <c r="JUH1186" s="1582"/>
      <c r="JUI1186" s="1582"/>
      <c r="JUJ1186" s="1582"/>
      <c r="JUK1186" s="1582"/>
      <c r="JUL1186" s="1582"/>
      <c r="JUM1186" s="1582"/>
      <c r="JUN1186" s="1582"/>
      <c r="JUO1186" s="1582"/>
      <c r="JUP1186" s="1582"/>
      <c r="JUQ1186" s="1582"/>
      <c r="JUR1186" s="1582"/>
      <c r="JUS1186" s="1582"/>
      <c r="JUT1186" s="1582"/>
      <c r="JUU1186" s="1582"/>
      <c r="JUV1186" s="1582"/>
      <c r="JUW1186" s="1582"/>
      <c r="JUX1186" s="1582"/>
      <c r="JUY1186" s="1582"/>
      <c r="JUZ1186" s="1582"/>
      <c r="JVA1186" s="1582"/>
      <c r="JVB1186" s="1582"/>
      <c r="JVC1186" s="1582"/>
      <c r="JVD1186" s="1582"/>
      <c r="JVE1186" s="1582"/>
      <c r="JVF1186" s="1582"/>
      <c r="JVG1186" s="1582"/>
      <c r="JVH1186" s="1582"/>
      <c r="JVI1186" s="1582"/>
      <c r="JVJ1186" s="1582"/>
      <c r="JVK1186" s="1582"/>
      <c r="JVL1186" s="1582"/>
      <c r="JVM1186" s="1582"/>
      <c r="JVN1186" s="1582"/>
      <c r="JVO1186" s="1582"/>
      <c r="JVP1186" s="1582"/>
      <c r="JVQ1186" s="1582"/>
      <c r="JVR1186" s="1582"/>
      <c r="JVS1186" s="1582"/>
      <c r="JVT1186" s="1582"/>
      <c r="JVU1186" s="1582"/>
      <c r="JVV1186" s="1582"/>
      <c r="JVW1186" s="1582"/>
      <c r="JVX1186" s="1582"/>
      <c r="JVY1186" s="1582"/>
      <c r="JVZ1186" s="1582"/>
      <c r="JWA1186" s="1582"/>
      <c r="JWB1186" s="1582"/>
      <c r="JWC1186" s="1582"/>
      <c r="JWD1186" s="1582"/>
      <c r="JWE1186" s="1582"/>
      <c r="JWF1186" s="1582"/>
      <c r="JWG1186" s="1582"/>
      <c r="JWH1186" s="1582"/>
      <c r="JWI1186" s="1582"/>
      <c r="JWJ1186" s="1582"/>
      <c r="JWK1186" s="1582"/>
      <c r="JWL1186" s="1582"/>
      <c r="JWM1186" s="1582"/>
      <c r="JWN1186" s="1582"/>
      <c r="JWO1186" s="1582"/>
      <c r="JWP1186" s="1582"/>
      <c r="JWQ1186" s="1582"/>
      <c r="JWR1186" s="1582"/>
      <c r="JWS1186" s="1582"/>
      <c r="JWT1186" s="1582"/>
      <c r="JWU1186" s="1582"/>
      <c r="JWV1186" s="1582"/>
      <c r="JWW1186" s="1582"/>
      <c r="JWX1186" s="1582"/>
      <c r="JWY1186" s="1582"/>
      <c r="JWZ1186" s="1582"/>
      <c r="JXA1186" s="1582"/>
      <c r="JXB1186" s="1582"/>
      <c r="JXC1186" s="1582"/>
      <c r="JXD1186" s="1582"/>
      <c r="JXE1186" s="1582"/>
      <c r="JXF1186" s="1582"/>
      <c r="JXG1186" s="1582"/>
      <c r="JXH1186" s="1582"/>
      <c r="JXI1186" s="1582"/>
      <c r="JXJ1186" s="1582"/>
      <c r="JXK1186" s="1582"/>
      <c r="JXL1186" s="1582"/>
      <c r="JXM1186" s="1582"/>
      <c r="JXN1186" s="1582"/>
      <c r="JXO1186" s="1582"/>
      <c r="JXP1186" s="1582"/>
      <c r="JXQ1186" s="1582"/>
      <c r="JXR1186" s="1582"/>
      <c r="JXS1186" s="1582"/>
      <c r="JXT1186" s="1582"/>
      <c r="JXU1186" s="1582"/>
      <c r="JXV1186" s="1582"/>
      <c r="JXW1186" s="1582"/>
      <c r="JXX1186" s="1582"/>
      <c r="JXY1186" s="1582"/>
      <c r="JXZ1186" s="1582"/>
      <c r="JYA1186" s="1582"/>
      <c r="JYB1186" s="1582"/>
      <c r="JYC1186" s="1582"/>
      <c r="JYD1186" s="1582"/>
      <c r="JYE1186" s="1582"/>
      <c r="JYF1186" s="1582"/>
      <c r="JYG1186" s="1582"/>
      <c r="JYH1186" s="1582"/>
      <c r="JYI1186" s="1582"/>
      <c r="JYJ1186" s="1582"/>
      <c r="JYK1186" s="1582"/>
      <c r="JYL1186" s="1582"/>
      <c r="JYM1186" s="1582"/>
      <c r="JYN1186" s="1582"/>
      <c r="JYO1186" s="1582"/>
      <c r="JYP1186" s="1582"/>
      <c r="JYQ1186" s="1582"/>
      <c r="JYR1186" s="1582"/>
      <c r="JYS1186" s="1582"/>
      <c r="JYT1186" s="1582"/>
      <c r="JYU1186" s="1582"/>
      <c r="JYV1186" s="1582"/>
      <c r="JYW1186" s="1582"/>
      <c r="JYX1186" s="1582"/>
      <c r="JYY1186" s="1582"/>
      <c r="JYZ1186" s="1582"/>
      <c r="JZA1186" s="1582"/>
      <c r="JZB1186" s="1582"/>
      <c r="JZC1186" s="1582"/>
      <c r="JZD1186" s="1582"/>
      <c r="JZE1186" s="1582"/>
      <c r="JZF1186" s="1582"/>
      <c r="JZG1186" s="1582"/>
      <c r="JZH1186" s="1582"/>
      <c r="JZI1186" s="1582"/>
      <c r="JZJ1186" s="1582"/>
      <c r="JZK1186" s="1582"/>
      <c r="JZL1186" s="1582"/>
      <c r="JZM1186" s="1582"/>
      <c r="JZN1186" s="1582"/>
      <c r="JZO1186" s="1582"/>
      <c r="JZP1186" s="1582"/>
      <c r="JZQ1186" s="1582"/>
      <c r="JZR1186" s="1582"/>
      <c r="JZS1186" s="1582"/>
      <c r="JZT1186" s="1582"/>
      <c r="JZU1186" s="1582"/>
      <c r="JZV1186" s="1582"/>
      <c r="JZW1186" s="1582"/>
      <c r="JZX1186" s="1582"/>
      <c r="JZY1186" s="1582"/>
      <c r="JZZ1186" s="1582"/>
      <c r="KAA1186" s="1582"/>
      <c r="KAB1186" s="1582"/>
      <c r="KAC1186" s="1582"/>
      <c r="KAD1186" s="1582"/>
      <c r="KAE1186" s="1582"/>
      <c r="KAF1186" s="1582"/>
      <c r="KAG1186" s="1582"/>
      <c r="KAH1186" s="1582"/>
      <c r="KAI1186" s="1582"/>
      <c r="KAJ1186" s="1582"/>
      <c r="KAK1186" s="1582"/>
      <c r="KAL1186" s="1582"/>
      <c r="KAM1186" s="1582"/>
      <c r="KAN1186" s="1582"/>
      <c r="KAO1186" s="1582"/>
      <c r="KAP1186" s="1582"/>
      <c r="KAQ1186" s="1582"/>
      <c r="KAR1186" s="1582"/>
      <c r="KAS1186" s="1582"/>
      <c r="KAT1186" s="1582"/>
      <c r="KAU1186" s="1582"/>
      <c r="KAV1186" s="1582"/>
      <c r="KAW1186" s="1582"/>
      <c r="KAX1186" s="1582"/>
      <c r="KAY1186" s="1582"/>
      <c r="KAZ1186" s="1582"/>
      <c r="KBA1186" s="1582"/>
      <c r="KBB1186" s="1582"/>
      <c r="KBC1186" s="1582"/>
      <c r="KBD1186" s="1582"/>
      <c r="KBE1186" s="1582"/>
      <c r="KBF1186" s="1582"/>
      <c r="KBG1186" s="1582"/>
      <c r="KBH1186" s="1582"/>
      <c r="KBI1186" s="1582"/>
      <c r="KBJ1186" s="1582"/>
      <c r="KBK1186" s="1582"/>
      <c r="KBL1186" s="1582"/>
      <c r="KBM1186" s="1582"/>
      <c r="KBN1186" s="1582"/>
      <c r="KBO1186" s="1582"/>
      <c r="KBP1186" s="1582"/>
      <c r="KBQ1186" s="1582"/>
      <c r="KBR1186" s="1582"/>
      <c r="KBS1186" s="1582"/>
      <c r="KBT1186" s="1582"/>
      <c r="KBU1186" s="1582"/>
      <c r="KBV1186" s="1582"/>
      <c r="KBW1186" s="1582"/>
      <c r="KBX1186" s="1582"/>
      <c r="KBY1186" s="1582"/>
      <c r="KBZ1186" s="1582"/>
      <c r="KCA1186" s="1582"/>
      <c r="KCB1186" s="1582"/>
      <c r="KCC1186" s="1582"/>
      <c r="KCD1186" s="1582"/>
      <c r="KCE1186" s="1582"/>
      <c r="KCF1186" s="1582"/>
      <c r="KCG1186" s="1582"/>
      <c r="KCH1186" s="1582"/>
      <c r="KCI1186" s="1582"/>
      <c r="KCJ1186" s="1582"/>
      <c r="KCK1186" s="1582"/>
      <c r="KCL1186" s="1582"/>
      <c r="KCM1186" s="1582"/>
      <c r="KCN1186" s="1582"/>
      <c r="KCO1186" s="1582"/>
      <c r="KCP1186" s="1582"/>
      <c r="KCQ1186" s="1582"/>
      <c r="KCR1186" s="1582"/>
      <c r="KCS1186" s="1582"/>
      <c r="KCT1186" s="1582"/>
      <c r="KCU1186" s="1582"/>
      <c r="KCV1186" s="1582"/>
      <c r="KCW1186" s="1582"/>
      <c r="KCX1186" s="1582"/>
      <c r="KCY1186" s="1582"/>
      <c r="KCZ1186" s="1582"/>
      <c r="KDA1186" s="1582"/>
      <c r="KDB1186" s="1582"/>
      <c r="KDC1186" s="1582"/>
      <c r="KDD1186" s="1582"/>
      <c r="KDE1186" s="1582"/>
      <c r="KDF1186" s="1582"/>
      <c r="KDG1186" s="1582"/>
      <c r="KDH1186" s="1582"/>
      <c r="KDI1186" s="1582"/>
      <c r="KDJ1186" s="1582"/>
      <c r="KDK1186" s="1582"/>
      <c r="KDL1186" s="1582"/>
      <c r="KDM1186" s="1582"/>
      <c r="KDN1186" s="1582"/>
      <c r="KDO1186" s="1582"/>
      <c r="KDP1186" s="1582"/>
      <c r="KDQ1186" s="1582"/>
      <c r="KDR1186" s="1582"/>
      <c r="KDS1186" s="1582"/>
      <c r="KDT1186" s="1582"/>
      <c r="KDU1186" s="1582"/>
      <c r="KDV1186" s="1582"/>
      <c r="KDW1186" s="1582"/>
      <c r="KDX1186" s="1582"/>
      <c r="KDY1186" s="1582"/>
      <c r="KDZ1186" s="1582"/>
      <c r="KEA1186" s="1582"/>
      <c r="KEB1186" s="1582"/>
      <c r="KEC1186" s="1582"/>
      <c r="KED1186" s="1582"/>
      <c r="KEE1186" s="1582"/>
      <c r="KEF1186" s="1582"/>
      <c r="KEG1186" s="1582"/>
      <c r="KEH1186" s="1582"/>
      <c r="KEI1186" s="1582"/>
      <c r="KEJ1186" s="1582"/>
      <c r="KEK1186" s="1582"/>
      <c r="KEL1186" s="1582"/>
      <c r="KEM1186" s="1582"/>
      <c r="KEN1186" s="1582"/>
      <c r="KEO1186" s="1582"/>
      <c r="KEP1186" s="1582"/>
      <c r="KEQ1186" s="1582"/>
      <c r="KER1186" s="1582"/>
      <c r="KES1186" s="1582"/>
      <c r="KET1186" s="1582"/>
      <c r="KEU1186" s="1582"/>
      <c r="KEV1186" s="1582"/>
      <c r="KEW1186" s="1582"/>
      <c r="KEX1186" s="1582"/>
      <c r="KEY1186" s="1582"/>
      <c r="KEZ1186" s="1582"/>
      <c r="KFA1186" s="1582"/>
      <c r="KFB1186" s="1582"/>
      <c r="KFC1186" s="1582"/>
      <c r="KFD1186" s="1582"/>
      <c r="KFE1186" s="1582"/>
      <c r="KFF1186" s="1582"/>
      <c r="KFG1186" s="1582"/>
      <c r="KFH1186" s="1582"/>
      <c r="KFI1186" s="1582"/>
      <c r="KFJ1186" s="1582"/>
      <c r="KFK1186" s="1582"/>
      <c r="KFL1186" s="1582"/>
      <c r="KFM1186" s="1582"/>
      <c r="KFN1186" s="1582"/>
      <c r="KFO1186" s="1582"/>
      <c r="KFP1186" s="1582"/>
      <c r="KFQ1186" s="1582"/>
      <c r="KFR1186" s="1582"/>
      <c r="KFS1186" s="1582"/>
      <c r="KFT1186" s="1582"/>
      <c r="KFU1186" s="1582"/>
      <c r="KFV1186" s="1582"/>
      <c r="KFW1186" s="1582"/>
      <c r="KFX1186" s="1582"/>
      <c r="KFY1186" s="1582"/>
      <c r="KFZ1186" s="1582"/>
      <c r="KGA1186" s="1582"/>
      <c r="KGB1186" s="1582"/>
      <c r="KGC1186" s="1582"/>
      <c r="KGD1186" s="1582"/>
      <c r="KGE1186" s="1582"/>
      <c r="KGF1186" s="1582"/>
      <c r="KGG1186" s="1582"/>
      <c r="KGH1186" s="1582"/>
      <c r="KGI1186" s="1582"/>
      <c r="KGJ1186" s="1582"/>
      <c r="KGK1186" s="1582"/>
      <c r="KGL1186" s="1582"/>
      <c r="KGM1186" s="1582"/>
      <c r="KGN1186" s="1582"/>
      <c r="KGO1186" s="1582"/>
      <c r="KGP1186" s="1582"/>
      <c r="KGQ1186" s="1582"/>
      <c r="KGR1186" s="1582"/>
      <c r="KGS1186" s="1582"/>
      <c r="KGT1186" s="1582"/>
      <c r="KGU1186" s="1582"/>
      <c r="KGV1186" s="1582"/>
      <c r="KGW1186" s="1582"/>
      <c r="KGX1186" s="1582"/>
      <c r="KGY1186" s="1582"/>
      <c r="KGZ1186" s="1582"/>
      <c r="KHA1186" s="1582"/>
      <c r="KHB1186" s="1582"/>
      <c r="KHC1186" s="1582"/>
      <c r="KHD1186" s="1582"/>
      <c r="KHE1186" s="1582"/>
      <c r="KHF1186" s="1582"/>
      <c r="KHG1186" s="1582"/>
      <c r="KHH1186" s="1582"/>
      <c r="KHI1186" s="1582"/>
      <c r="KHJ1186" s="1582"/>
      <c r="KHK1186" s="1582"/>
      <c r="KHL1186" s="1582"/>
      <c r="KHM1186" s="1582"/>
      <c r="KHN1186" s="1582"/>
      <c r="KHO1186" s="1582"/>
      <c r="KHP1186" s="1582"/>
      <c r="KHQ1186" s="1582"/>
      <c r="KHR1186" s="1582"/>
      <c r="KHS1186" s="1582"/>
      <c r="KHT1186" s="1582"/>
      <c r="KHU1186" s="1582"/>
      <c r="KHV1186" s="1582"/>
      <c r="KHW1186" s="1582"/>
      <c r="KHX1186" s="1582"/>
      <c r="KHY1186" s="1582"/>
      <c r="KHZ1186" s="1582"/>
      <c r="KIA1186" s="1582"/>
      <c r="KIB1186" s="1582"/>
      <c r="KIC1186" s="1582"/>
      <c r="KID1186" s="1582"/>
      <c r="KIE1186" s="1582"/>
      <c r="KIF1186" s="1582"/>
      <c r="KIG1186" s="1582"/>
      <c r="KIH1186" s="1582"/>
      <c r="KII1186" s="1582"/>
      <c r="KIJ1186" s="1582"/>
      <c r="KIK1186" s="1582"/>
      <c r="KIL1186" s="1582"/>
      <c r="KIM1186" s="1582"/>
      <c r="KIN1186" s="1582"/>
      <c r="KIO1186" s="1582"/>
      <c r="KIP1186" s="1582"/>
      <c r="KIQ1186" s="1582"/>
      <c r="KIR1186" s="1582"/>
      <c r="KIS1186" s="1582"/>
      <c r="KIT1186" s="1582"/>
      <c r="KIU1186" s="1582"/>
      <c r="KIV1186" s="1582"/>
      <c r="KIW1186" s="1582"/>
      <c r="KIX1186" s="1582"/>
      <c r="KIY1186" s="1582"/>
      <c r="KIZ1186" s="1582"/>
      <c r="KJA1186" s="1582"/>
      <c r="KJB1186" s="1582"/>
      <c r="KJC1186" s="1582"/>
      <c r="KJD1186" s="1582"/>
      <c r="KJE1186" s="1582"/>
      <c r="KJF1186" s="1582"/>
      <c r="KJG1186" s="1582"/>
      <c r="KJH1186" s="1582"/>
      <c r="KJI1186" s="1582"/>
      <c r="KJJ1186" s="1582"/>
      <c r="KJK1186" s="1582"/>
      <c r="KJL1186" s="1582"/>
      <c r="KJM1186" s="1582"/>
      <c r="KJN1186" s="1582"/>
      <c r="KJO1186" s="1582"/>
      <c r="KJP1186" s="1582"/>
      <c r="KJQ1186" s="1582"/>
      <c r="KJR1186" s="1582"/>
      <c r="KJS1186" s="1582"/>
      <c r="KJT1186" s="1582"/>
      <c r="KJU1186" s="1582"/>
      <c r="KJV1186" s="1582"/>
      <c r="KJW1186" s="1582"/>
      <c r="KJX1186" s="1582"/>
      <c r="KJY1186" s="1582"/>
      <c r="KJZ1186" s="1582"/>
      <c r="KKA1186" s="1582"/>
      <c r="KKB1186" s="1582"/>
      <c r="KKC1186" s="1582"/>
      <c r="KKD1186" s="1582"/>
      <c r="KKE1186" s="1582"/>
      <c r="KKF1186" s="1582"/>
      <c r="KKG1186" s="1582"/>
      <c r="KKH1186" s="1582"/>
      <c r="KKI1186" s="1582"/>
      <c r="KKJ1186" s="1582"/>
      <c r="KKK1186" s="1582"/>
      <c r="KKL1186" s="1582"/>
      <c r="KKM1186" s="1582"/>
      <c r="KKN1186" s="1582"/>
      <c r="KKO1186" s="1582"/>
      <c r="KKP1186" s="1582"/>
      <c r="KKQ1186" s="1582"/>
      <c r="KKR1186" s="1582"/>
      <c r="KKS1186" s="1582"/>
      <c r="KKT1186" s="1582"/>
      <c r="KKU1186" s="1582"/>
      <c r="KKV1186" s="1582"/>
      <c r="KKW1186" s="1582"/>
      <c r="KKX1186" s="1582"/>
      <c r="KKY1186" s="1582"/>
      <c r="KKZ1186" s="1582"/>
      <c r="KLA1186" s="1582"/>
      <c r="KLB1186" s="1582"/>
      <c r="KLC1186" s="1582"/>
      <c r="KLD1186" s="1582"/>
      <c r="KLE1186" s="1582"/>
      <c r="KLF1186" s="1582"/>
      <c r="KLG1186" s="1582"/>
      <c r="KLH1186" s="1582"/>
      <c r="KLI1186" s="1582"/>
      <c r="KLJ1186" s="1582"/>
      <c r="KLK1186" s="1582"/>
      <c r="KLL1186" s="1582"/>
      <c r="KLM1186" s="1582"/>
      <c r="KLN1186" s="1582"/>
      <c r="KLO1186" s="1582"/>
      <c r="KLP1186" s="1582"/>
      <c r="KLQ1186" s="1582"/>
      <c r="KLR1186" s="1582"/>
      <c r="KLS1186" s="1582"/>
      <c r="KLT1186" s="1582"/>
      <c r="KLU1186" s="1582"/>
      <c r="KLV1186" s="1582"/>
      <c r="KLW1186" s="1582"/>
      <c r="KLX1186" s="1582"/>
      <c r="KLY1186" s="1582"/>
      <c r="KLZ1186" s="1582"/>
      <c r="KMA1186" s="1582"/>
      <c r="KMB1186" s="1582"/>
      <c r="KMC1186" s="1582"/>
      <c r="KMD1186" s="1582"/>
      <c r="KME1186" s="1582"/>
      <c r="KMF1186" s="1582"/>
      <c r="KMG1186" s="1582"/>
      <c r="KMH1186" s="1582"/>
      <c r="KMI1186" s="1582"/>
      <c r="KMJ1186" s="1582"/>
      <c r="KMK1186" s="1582"/>
      <c r="KML1186" s="1582"/>
      <c r="KMM1186" s="1582"/>
      <c r="KMN1186" s="1582"/>
      <c r="KMO1186" s="1582"/>
      <c r="KMP1186" s="1582"/>
      <c r="KMQ1186" s="1582"/>
      <c r="KMR1186" s="1582"/>
      <c r="KMS1186" s="1582"/>
      <c r="KMT1186" s="1582"/>
      <c r="KMU1186" s="1582"/>
      <c r="KMV1186" s="1582"/>
      <c r="KMW1186" s="1582"/>
      <c r="KMX1186" s="1582"/>
      <c r="KMY1186" s="1582"/>
      <c r="KMZ1186" s="1582"/>
      <c r="KNA1186" s="1582"/>
      <c r="KNB1186" s="1582"/>
      <c r="KNC1186" s="1582"/>
      <c r="KND1186" s="1582"/>
      <c r="KNE1186" s="1582"/>
      <c r="KNF1186" s="1582"/>
      <c r="KNG1186" s="1582"/>
      <c r="KNH1186" s="1582"/>
      <c r="KNI1186" s="1582"/>
      <c r="KNJ1186" s="1582"/>
      <c r="KNK1186" s="1582"/>
      <c r="KNL1186" s="1582"/>
      <c r="KNM1186" s="1582"/>
      <c r="KNN1186" s="1582"/>
      <c r="KNO1186" s="1582"/>
      <c r="KNP1186" s="1582"/>
      <c r="KNQ1186" s="1582"/>
      <c r="KNR1186" s="1582"/>
      <c r="KNS1186" s="1582"/>
      <c r="KNT1186" s="1582"/>
      <c r="KNU1186" s="1582"/>
      <c r="KNV1186" s="1582"/>
      <c r="KNW1186" s="1582"/>
      <c r="KNX1186" s="1582"/>
      <c r="KNY1186" s="1582"/>
      <c r="KNZ1186" s="1582"/>
      <c r="KOA1186" s="1582"/>
      <c r="KOB1186" s="1582"/>
      <c r="KOC1186" s="1582"/>
      <c r="KOD1186" s="1582"/>
      <c r="KOE1186" s="1582"/>
      <c r="KOF1186" s="1582"/>
      <c r="KOG1186" s="1582"/>
      <c r="KOH1186" s="1582"/>
      <c r="KOI1186" s="1582"/>
      <c r="KOJ1186" s="1582"/>
      <c r="KOK1186" s="1582"/>
      <c r="KOL1186" s="1582"/>
      <c r="KOM1186" s="1582"/>
      <c r="KON1186" s="1582"/>
      <c r="KOO1186" s="1582"/>
      <c r="KOP1186" s="1582"/>
      <c r="KOQ1186" s="1582"/>
      <c r="KOR1186" s="1582"/>
      <c r="KOS1186" s="1582"/>
      <c r="KOT1186" s="1582"/>
      <c r="KOU1186" s="1582"/>
      <c r="KOV1186" s="1582"/>
      <c r="KOW1186" s="1582"/>
      <c r="KOX1186" s="1582"/>
      <c r="KOY1186" s="1582"/>
      <c r="KOZ1186" s="1582"/>
      <c r="KPA1186" s="1582"/>
      <c r="KPB1186" s="1582"/>
      <c r="KPC1186" s="1582"/>
      <c r="KPD1186" s="1582"/>
      <c r="KPE1186" s="1582"/>
      <c r="KPF1186" s="1582"/>
      <c r="KPG1186" s="1582"/>
      <c r="KPH1186" s="1582"/>
      <c r="KPI1186" s="1582"/>
      <c r="KPJ1186" s="1582"/>
      <c r="KPK1186" s="1582"/>
      <c r="KPL1186" s="1582"/>
      <c r="KPM1186" s="1582"/>
      <c r="KPN1186" s="1582"/>
      <c r="KPO1186" s="1582"/>
      <c r="KPP1186" s="1582"/>
      <c r="KPQ1186" s="1582"/>
      <c r="KPR1186" s="1582"/>
      <c r="KPS1186" s="1582"/>
      <c r="KPT1186" s="1582"/>
      <c r="KPU1186" s="1582"/>
      <c r="KPV1186" s="1582"/>
      <c r="KPW1186" s="1582"/>
      <c r="KPX1186" s="1582"/>
      <c r="KPY1186" s="1582"/>
      <c r="KPZ1186" s="1582"/>
      <c r="KQA1186" s="1582"/>
      <c r="KQB1186" s="1582"/>
      <c r="KQC1186" s="1582"/>
      <c r="KQD1186" s="1582"/>
      <c r="KQE1186" s="1582"/>
      <c r="KQF1186" s="1582"/>
      <c r="KQG1186" s="1582"/>
      <c r="KQH1186" s="1582"/>
      <c r="KQI1186" s="1582"/>
      <c r="KQJ1186" s="1582"/>
      <c r="KQK1186" s="1582"/>
      <c r="KQL1186" s="1582"/>
      <c r="KQM1186" s="1582"/>
      <c r="KQN1186" s="1582"/>
      <c r="KQO1186" s="1582"/>
      <c r="KQP1186" s="1582"/>
      <c r="KQQ1186" s="1582"/>
      <c r="KQR1186" s="1582"/>
      <c r="KQS1186" s="1582"/>
      <c r="KQT1186" s="1582"/>
      <c r="KQU1186" s="1582"/>
      <c r="KQV1186" s="1582"/>
      <c r="KQW1186" s="1582"/>
      <c r="KQX1186" s="1582"/>
      <c r="KQY1186" s="1582"/>
      <c r="KQZ1186" s="1582"/>
      <c r="KRA1186" s="1582"/>
      <c r="KRB1186" s="1582"/>
      <c r="KRC1186" s="1582"/>
      <c r="KRD1186" s="1582"/>
      <c r="KRE1186" s="1582"/>
      <c r="KRF1186" s="1582"/>
      <c r="KRG1186" s="1582"/>
      <c r="KRH1186" s="1582"/>
      <c r="KRI1186" s="1582"/>
      <c r="KRJ1186" s="1582"/>
      <c r="KRK1186" s="1582"/>
      <c r="KRL1186" s="1582"/>
      <c r="KRM1186" s="1582"/>
      <c r="KRN1186" s="1582"/>
      <c r="KRO1186" s="1582"/>
      <c r="KRP1186" s="1582"/>
      <c r="KRQ1186" s="1582"/>
      <c r="KRR1186" s="1582"/>
      <c r="KRS1186" s="1582"/>
      <c r="KRT1186" s="1582"/>
      <c r="KRU1186" s="1582"/>
      <c r="KRV1186" s="1582"/>
      <c r="KRW1186" s="1582"/>
      <c r="KRX1186" s="1582"/>
      <c r="KRY1186" s="1582"/>
      <c r="KRZ1186" s="1582"/>
      <c r="KSA1186" s="1582"/>
      <c r="KSB1186" s="1582"/>
      <c r="KSC1186" s="1582"/>
      <c r="KSD1186" s="1582"/>
      <c r="KSE1186" s="1582"/>
      <c r="KSF1186" s="1582"/>
      <c r="KSG1186" s="1582"/>
      <c r="KSH1186" s="1582"/>
      <c r="KSI1186" s="1582"/>
      <c r="KSJ1186" s="1582"/>
      <c r="KSK1186" s="1582"/>
      <c r="KSL1186" s="1582"/>
      <c r="KSM1186" s="1582"/>
      <c r="KSN1186" s="1582"/>
      <c r="KSO1186" s="1582"/>
      <c r="KSP1186" s="1582"/>
      <c r="KSQ1186" s="1582"/>
      <c r="KSR1186" s="1582"/>
      <c r="KSS1186" s="1582"/>
      <c r="KST1186" s="1582"/>
      <c r="KSU1186" s="1582"/>
      <c r="KSV1186" s="1582"/>
      <c r="KSW1186" s="1582"/>
      <c r="KSX1186" s="1582"/>
      <c r="KSY1186" s="1582"/>
      <c r="KSZ1186" s="1582"/>
      <c r="KTA1186" s="1582"/>
      <c r="KTB1186" s="1582"/>
      <c r="KTC1186" s="1582"/>
      <c r="KTD1186" s="1582"/>
      <c r="KTE1186" s="1582"/>
      <c r="KTF1186" s="1582"/>
      <c r="KTG1186" s="1582"/>
      <c r="KTH1186" s="1582"/>
      <c r="KTI1186" s="1582"/>
      <c r="KTJ1186" s="1582"/>
      <c r="KTK1186" s="1582"/>
      <c r="KTL1186" s="1582"/>
      <c r="KTM1186" s="1582"/>
      <c r="KTN1186" s="1582"/>
      <c r="KTO1186" s="1582"/>
      <c r="KTP1186" s="1582"/>
      <c r="KTQ1186" s="1582"/>
      <c r="KTR1186" s="1582"/>
      <c r="KTS1186" s="1582"/>
      <c r="KTT1186" s="1582"/>
      <c r="KTU1186" s="1582"/>
      <c r="KTV1186" s="1582"/>
      <c r="KTW1186" s="1582"/>
      <c r="KTX1186" s="1582"/>
      <c r="KTY1186" s="1582"/>
      <c r="KTZ1186" s="1582"/>
      <c r="KUA1186" s="1582"/>
      <c r="KUB1186" s="1582"/>
      <c r="KUC1186" s="1582"/>
      <c r="KUD1186" s="1582"/>
      <c r="KUE1186" s="1582"/>
      <c r="KUF1186" s="1582"/>
      <c r="KUG1186" s="1582"/>
      <c r="KUH1186" s="1582"/>
      <c r="KUI1186" s="1582"/>
      <c r="KUJ1186" s="1582"/>
      <c r="KUK1186" s="1582"/>
      <c r="KUL1186" s="1582"/>
      <c r="KUM1186" s="1582"/>
      <c r="KUN1186" s="1582"/>
      <c r="KUO1186" s="1582"/>
      <c r="KUP1186" s="1582"/>
      <c r="KUQ1186" s="1582"/>
      <c r="KUR1186" s="1582"/>
      <c r="KUS1186" s="1582"/>
      <c r="KUT1186" s="1582"/>
      <c r="KUU1186" s="1582"/>
      <c r="KUV1186" s="1582"/>
      <c r="KUW1186" s="1582"/>
      <c r="KUX1186" s="1582"/>
      <c r="KUY1186" s="1582"/>
      <c r="KUZ1186" s="1582"/>
      <c r="KVA1186" s="1582"/>
      <c r="KVB1186" s="1582"/>
      <c r="KVC1186" s="1582"/>
      <c r="KVD1186" s="1582"/>
      <c r="KVE1186" s="1582"/>
      <c r="KVF1186" s="1582"/>
      <c r="KVG1186" s="1582"/>
      <c r="KVH1186" s="1582"/>
      <c r="KVI1186" s="1582"/>
      <c r="KVJ1186" s="1582"/>
      <c r="KVK1186" s="1582"/>
      <c r="KVL1186" s="1582"/>
      <c r="KVM1186" s="1582"/>
      <c r="KVN1186" s="1582"/>
      <c r="KVO1186" s="1582"/>
      <c r="KVP1186" s="1582"/>
      <c r="KVQ1186" s="1582"/>
      <c r="KVR1186" s="1582"/>
      <c r="KVS1186" s="1582"/>
      <c r="KVT1186" s="1582"/>
      <c r="KVU1186" s="1582"/>
      <c r="KVV1186" s="1582"/>
      <c r="KVW1186" s="1582"/>
      <c r="KVX1186" s="1582"/>
      <c r="KVY1186" s="1582"/>
      <c r="KVZ1186" s="1582"/>
      <c r="KWA1186" s="1582"/>
      <c r="KWB1186" s="1582"/>
      <c r="KWC1186" s="1582"/>
      <c r="KWD1186" s="1582"/>
      <c r="KWE1186" s="1582"/>
      <c r="KWF1186" s="1582"/>
      <c r="KWG1186" s="1582"/>
      <c r="KWH1186" s="1582"/>
      <c r="KWI1186" s="1582"/>
      <c r="KWJ1186" s="1582"/>
      <c r="KWK1186" s="1582"/>
      <c r="KWL1186" s="1582"/>
      <c r="KWM1186" s="1582"/>
      <c r="KWN1186" s="1582"/>
      <c r="KWO1186" s="1582"/>
      <c r="KWP1186" s="1582"/>
      <c r="KWQ1186" s="1582"/>
      <c r="KWR1186" s="1582"/>
      <c r="KWS1186" s="1582"/>
      <c r="KWT1186" s="1582"/>
      <c r="KWU1186" s="1582"/>
      <c r="KWV1186" s="1582"/>
      <c r="KWW1186" s="1582"/>
      <c r="KWX1186" s="1582"/>
      <c r="KWY1186" s="1582"/>
      <c r="KWZ1186" s="1582"/>
      <c r="KXA1186" s="1582"/>
      <c r="KXB1186" s="1582"/>
      <c r="KXC1186" s="1582"/>
      <c r="KXD1186" s="1582"/>
      <c r="KXE1186" s="1582"/>
      <c r="KXF1186" s="1582"/>
      <c r="KXG1186" s="1582"/>
      <c r="KXH1186" s="1582"/>
      <c r="KXI1186" s="1582"/>
      <c r="KXJ1186" s="1582"/>
      <c r="KXK1186" s="1582"/>
      <c r="KXL1186" s="1582"/>
      <c r="KXM1186" s="1582"/>
      <c r="KXN1186" s="1582"/>
      <c r="KXO1186" s="1582"/>
      <c r="KXP1186" s="1582"/>
      <c r="KXQ1186" s="1582"/>
      <c r="KXR1186" s="1582"/>
      <c r="KXS1186" s="1582"/>
      <c r="KXT1186" s="1582"/>
      <c r="KXU1186" s="1582"/>
      <c r="KXV1186" s="1582"/>
      <c r="KXW1186" s="1582"/>
      <c r="KXX1186" s="1582"/>
      <c r="KXY1186" s="1582"/>
      <c r="KXZ1186" s="1582"/>
      <c r="KYA1186" s="1582"/>
      <c r="KYB1186" s="1582"/>
      <c r="KYC1186" s="1582"/>
      <c r="KYD1186" s="1582"/>
      <c r="KYE1186" s="1582"/>
      <c r="KYF1186" s="1582"/>
      <c r="KYG1186" s="1582"/>
      <c r="KYH1186" s="1582"/>
      <c r="KYI1186" s="1582"/>
      <c r="KYJ1186" s="1582"/>
      <c r="KYK1186" s="1582"/>
      <c r="KYL1186" s="1582"/>
      <c r="KYM1186" s="1582"/>
      <c r="KYN1186" s="1582"/>
      <c r="KYO1186" s="1582"/>
      <c r="KYP1186" s="1582"/>
      <c r="KYQ1186" s="1582"/>
      <c r="KYR1186" s="1582"/>
      <c r="KYS1186" s="1582"/>
      <c r="KYT1186" s="1582"/>
      <c r="KYU1186" s="1582"/>
      <c r="KYV1186" s="1582"/>
      <c r="KYW1186" s="1582"/>
      <c r="KYX1186" s="1582"/>
      <c r="KYY1186" s="1582"/>
      <c r="KYZ1186" s="1582"/>
      <c r="KZA1186" s="1582"/>
      <c r="KZB1186" s="1582"/>
      <c r="KZC1186" s="1582"/>
      <c r="KZD1186" s="1582"/>
      <c r="KZE1186" s="1582"/>
      <c r="KZF1186" s="1582"/>
      <c r="KZG1186" s="1582"/>
      <c r="KZH1186" s="1582"/>
      <c r="KZI1186" s="1582"/>
      <c r="KZJ1186" s="1582"/>
      <c r="KZK1186" s="1582"/>
      <c r="KZL1186" s="1582"/>
      <c r="KZM1186" s="1582"/>
      <c r="KZN1186" s="1582"/>
      <c r="KZO1186" s="1582"/>
      <c r="KZP1186" s="1582"/>
      <c r="KZQ1186" s="1582"/>
      <c r="KZR1186" s="1582"/>
      <c r="KZS1186" s="1582"/>
      <c r="KZT1186" s="1582"/>
      <c r="KZU1186" s="1582"/>
      <c r="KZV1186" s="1582"/>
      <c r="KZW1186" s="1582"/>
      <c r="KZX1186" s="1582"/>
      <c r="KZY1186" s="1582"/>
      <c r="KZZ1186" s="1582"/>
      <c r="LAA1186" s="1582"/>
      <c r="LAB1186" s="1582"/>
      <c r="LAC1186" s="1582"/>
      <c r="LAD1186" s="1582"/>
      <c r="LAE1186" s="1582"/>
      <c r="LAF1186" s="1582"/>
      <c r="LAG1186" s="1582"/>
      <c r="LAH1186" s="1582"/>
      <c r="LAI1186" s="1582"/>
      <c r="LAJ1186" s="1582"/>
      <c r="LAK1186" s="1582"/>
      <c r="LAL1186" s="1582"/>
      <c r="LAM1186" s="1582"/>
      <c r="LAN1186" s="1582"/>
      <c r="LAO1186" s="1582"/>
      <c r="LAP1186" s="1582"/>
      <c r="LAQ1186" s="1582"/>
      <c r="LAR1186" s="1582"/>
      <c r="LAS1186" s="1582"/>
      <c r="LAT1186" s="1582"/>
      <c r="LAU1186" s="1582"/>
      <c r="LAV1186" s="1582"/>
      <c r="LAW1186" s="1582"/>
      <c r="LAX1186" s="1582"/>
      <c r="LAY1186" s="1582"/>
      <c r="LAZ1186" s="1582"/>
      <c r="LBA1186" s="1582"/>
      <c r="LBB1186" s="1582"/>
      <c r="LBC1186" s="1582"/>
      <c r="LBD1186" s="1582"/>
      <c r="LBE1186" s="1582"/>
      <c r="LBF1186" s="1582"/>
      <c r="LBG1186" s="1582"/>
      <c r="LBH1186" s="1582"/>
      <c r="LBI1186" s="1582"/>
      <c r="LBJ1186" s="1582"/>
      <c r="LBK1186" s="1582"/>
      <c r="LBL1186" s="1582"/>
      <c r="LBM1186" s="1582"/>
      <c r="LBN1186" s="1582"/>
      <c r="LBO1186" s="1582"/>
      <c r="LBP1186" s="1582"/>
      <c r="LBQ1186" s="1582"/>
      <c r="LBR1186" s="1582"/>
      <c r="LBS1186" s="1582"/>
      <c r="LBT1186" s="1582"/>
      <c r="LBU1186" s="1582"/>
      <c r="LBV1186" s="1582"/>
      <c r="LBW1186" s="1582"/>
      <c r="LBX1186" s="1582"/>
      <c r="LBY1186" s="1582"/>
      <c r="LBZ1186" s="1582"/>
      <c r="LCA1186" s="1582"/>
      <c r="LCB1186" s="1582"/>
      <c r="LCC1186" s="1582"/>
      <c r="LCD1186" s="1582"/>
      <c r="LCE1186" s="1582"/>
      <c r="LCF1186" s="1582"/>
      <c r="LCG1186" s="1582"/>
      <c r="LCH1186" s="1582"/>
      <c r="LCI1186" s="1582"/>
      <c r="LCJ1186" s="1582"/>
      <c r="LCK1186" s="1582"/>
      <c r="LCL1186" s="1582"/>
      <c r="LCM1186" s="1582"/>
      <c r="LCN1186" s="1582"/>
      <c r="LCO1186" s="1582"/>
      <c r="LCP1186" s="1582"/>
      <c r="LCQ1186" s="1582"/>
      <c r="LCR1186" s="1582"/>
      <c r="LCS1186" s="1582"/>
      <c r="LCT1186" s="1582"/>
      <c r="LCU1186" s="1582"/>
      <c r="LCV1186" s="1582"/>
      <c r="LCW1186" s="1582"/>
      <c r="LCX1186" s="1582"/>
      <c r="LCY1186" s="1582"/>
      <c r="LCZ1186" s="1582"/>
      <c r="LDA1186" s="1582"/>
      <c r="LDB1186" s="1582"/>
      <c r="LDC1186" s="1582"/>
      <c r="LDD1186" s="1582"/>
      <c r="LDE1186" s="1582"/>
      <c r="LDF1186" s="1582"/>
      <c r="LDG1186" s="1582"/>
      <c r="LDH1186" s="1582"/>
      <c r="LDI1186" s="1582"/>
      <c r="LDJ1186" s="1582"/>
      <c r="LDK1186" s="1582"/>
      <c r="LDL1186" s="1582"/>
      <c r="LDM1186" s="1582"/>
      <c r="LDN1186" s="1582"/>
      <c r="LDO1186" s="1582"/>
      <c r="LDP1186" s="1582"/>
      <c r="LDQ1186" s="1582"/>
      <c r="LDR1186" s="1582"/>
      <c r="LDS1186" s="1582"/>
      <c r="LDT1186" s="1582"/>
      <c r="LDU1186" s="1582"/>
      <c r="LDV1186" s="1582"/>
      <c r="LDW1186" s="1582"/>
      <c r="LDX1186" s="1582"/>
      <c r="LDY1186" s="1582"/>
      <c r="LDZ1186" s="1582"/>
      <c r="LEA1186" s="1582"/>
      <c r="LEB1186" s="1582"/>
      <c r="LEC1186" s="1582"/>
      <c r="LED1186" s="1582"/>
      <c r="LEE1186" s="1582"/>
      <c r="LEF1186" s="1582"/>
      <c r="LEG1186" s="1582"/>
      <c r="LEH1186" s="1582"/>
      <c r="LEI1186" s="1582"/>
      <c r="LEJ1186" s="1582"/>
      <c r="LEK1186" s="1582"/>
      <c r="LEL1186" s="1582"/>
      <c r="LEM1186" s="1582"/>
      <c r="LEN1186" s="1582"/>
      <c r="LEO1186" s="1582"/>
      <c r="LEP1186" s="1582"/>
      <c r="LEQ1186" s="1582"/>
      <c r="LER1186" s="1582"/>
      <c r="LES1186" s="1582"/>
      <c r="LET1186" s="1582"/>
      <c r="LEU1186" s="1582"/>
      <c r="LEV1186" s="1582"/>
      <c r="LEW1186" s="1582"/>
      <c r="LEX1186" s="1582"/>
      <c r="LEY1186" s="1582"/>
      <c r="LEZ1186" s="1582"/>
      <c r="LFA1186" s="1582"/>
      <c r="LFB1186" s="1582"/>
      <c r="LFC1186" s="1582"/>
      <c r="LFD1186" s="1582"/>
      <c r="LFE1186" s="1582"/>
      <c r="LFF1186" s="1582"/>
      <c r="LFG1186" s="1582"/>
      <c r="LFH1186" s="1582"/>
      <c r="LFI1186" s="1582"/>
      <c r="LFJ1186" s="1582"/>
      <c r="LFK1186" s="1582"/>
      <c r="LFL1186" s="1582"/>
      <c r="LFM1186" s="1582"/>
      <c r="LFN1186" s="1582"/>
      <c r="LFO1186" s="1582"/>
      <c r="LFP1186" s="1582"/>
      <c r="LFQ1186" s="1582"/>
      <c r="LFR1186" s="1582"/>
      <c r="LFS1186" s="1582"/>
      <c r="LFT1186" s="1582"/>
      <c r="LFU1186" s="1582"/>
      <c r="LFV1186" s="1582"/>
      <c r="LFW1186" s="1582"/>
      <c r="LFX1186" s="1582"/>
      <c r="LFY1186" s="1582"/>
      <c r="LFZ1186" s="1582"/>
      <c r="LGA1186" s="1582"/>
      <c r="LGB1186" s="1582"/>
      <c r="LGC1186" s="1582"/>
      <c r="LGD1186" s="1582"/>
      <c r="LGE1186" s="1582"/>
      <c r="LGF1186" s="1582"/>
      <c r="LGG1186" s="1582"/>
      <c r="LGH1186" s="1582"/>
      <c r="LGI1186" s="1582"/>
      <c r="LGJ1186" s="1582"/>
      <c r="LGK1186" s="1582"/>
      <c r="LGL1186" s="1582"/>
      <c r="LGM1186" s="1582"/>
      <c r="LGN1186" s="1582"/>
      <c r="LGO1186" s="1582"/>
      <c r="LGP1186" s="1582"/>
      <c r="LGQ1186" s="1582"/>
      <c r="LGR1186" s="1582"/>
      <c r="LGS1186" s="1582"/>
      <c r="LGT1186" s="1582"/>
      <c r="LGU1186" s="1582"/>
      <c r="LGV1186" s="1582"/>
      <c r="LGW1186" s="1582"/>
      <c r="LGX1186" s="1582"/>
      <c r="LGY1186" s="1582"/>
      <c r="LGZ1186" s="1582"/>
      <c r="LHA1186" s="1582"/>
      <c r="LHB1186" s="1582"/>
      <c r="LHC1186" s="1582"/>
      <c r="LHD1186" s="1582"/>
      <c r="LHE1186" s="1582"/>
      <c r="LHF1186" s="1582"/>
      <c r="LHG1186" s="1582"/>
      <c r="LHH1186" s="1582"/>
      <c r="LHI1186" s="1582"/>
      <c r="LHJ1186" s="1582"/>
      <c r="LHK1186" s="1582"/>
      <c r="LHL1186" s="1582"/>
      <c r="LHM1186" s="1582"/>
      <c r="LHN1186" s="1582"/>
      <c r="LHO1186" s="1582"/>
      <c r="LHP1186" s="1582"/>
      <c r="LHQ1186" s="1582"/>
      <c r="LHR1186" s="1582"/>
      <c r="LHS1186" s="1582"/>
      <c r="LHT1186" s="1582"/>
      <c r="LHU1186" s="1582"/>
      <c r="LHV1186" s="1582"/>
      <c r="LHW1186" s="1582"/>
      <c r="LHX1186" s="1582"/>
      <c r="LHY1186" s="1582"/>
      <c r="LHZ1186" s="1582"/>
      <c r="LIA1186" s="1582"/>
      <c r="LIB1186" s="1582"/>
      <c r="LIC1186" s="1582"/>
      <c r="LID1186" s="1582"/>
      <c r="LIE1186" s="1582"/>
      <c r="LIF1186" s="1582"/>
      <c r="LIG1186" s="1582"/>
      <c r="LIH1186" s="1582"/>
      <c r="LII1186" s="1582"/>
      <c r="LIJ1186" s="1582"/>
      <c r="LIK1186" s="1582"/>
      <c r="LIL1186" s="1582"/>
      <c r="LIM1186" s="1582"/>
      <c r="LIN1186" s="1582"/>
      <c r="LIO1186" s="1582"/>
      <c r="LIP1186" s="1582"/>
      <c r="LIQ1186" s="1582"/>
      <c r="LIR1186" s="1582"/>
      <c r="LIS1186" s="1582"/>
      <c r="LIT1186" s="1582"/>
      <c r="LIU1186" s="1582"/>
      <c r="LIV1186" s="1582"/>
      <c r="LIW1186" s="1582"/>
      <c r="LIX1186" s="1582"/>
      <c r="LIY1186" s="1582"/>
      <c r="LIZ1186" s="1582"/>
      <c r="LJA1186" s="1582"/>
      <c r="LJB1186" s="1582"/>
      <c r="LJC1186" s="1582"/>
      <c r="LJD1186" s="1582"/>
      <c r="LJE1186" s="1582"/>
      <c r="LJF1186" s="1582"/>
      <c r="LJG1186" s="1582"/>
      <c r="LJH1186" s="1582"/>
      <c r="LJI1186" s="1582"/>
      <c r="LJJ1186" s="1582"/>
      <c r="LJK1186" s="1582"/>
      <c r="LJL1186" s="1582"/>
      <c r="LJM1186" s="1582"/>
      <c r="LJN1186" s="1582"/>
      <c r="LJO1186" s="1582"/>
      <c r="LJP1186" s="1582"/>
      <c r="LJQ1186" s="1582"/>
      <c r="LJR1186" s="1582"/>
      <c r="LJS1186" s="1582"/>
      <c r="LJT1186" s="1582"/>
      <c r="LJU1186" s="1582"/>
      <c r="LJV1186" s="1582"/>
      <c r="LJW1186" s="1582"/>
      <c r="LJX1186" s="1582"/>
      <c r="LJY1186" s="1582"/>
      <c r="LJZ1186" s="1582"/>
      <c r="LKA1186" s="1582"/>
      <c r="LKB1186" s="1582"/>
      <c r="LKC1186" s="1582"/>
      <c r="LKD1186" s="1582"/>
      <c r="LKE1186" s="1582"/>
      <c r="LKF1186" s="1582"/>
      <c r="LKG1186" s="1582"/>
      <c r="LKH1186" s="1582"/>
      <c r="LKI1186" s="1582"/>
      <c r="LKJ1186" s="1582"/>
      <c r="LKK1186" s="1582"/>
      <c r="LKL1186" s="1582"/>
      <c r="LKM1186" s="1582"/>
      <c r="LKN1186" s="1582"/>
      <c r="LKO1186" s="1582"/>
      <c r="LKP1186" s="1582"/>
      <c r="LKQ1186" s="1582"/>
      <c r="LKR1186" s="1582"/>
      <c r="LKS1186" s="1582"/>
      <c r="LKT1186" s="1582"/>
      <c r="LKU1186" s="1582"/>
      <c r="LKV1186" s="1582"/>
      <c r="LKW1186" s="1582"/>
      <c r="LKX1186" s="1582"/>
      <c r="LKY1186" s="1582"/>
      <c r="LKZ1186" s="1582"/>
      <c r="LLA1186" s="1582"/>
      <c r="LLB1186" s="1582"/>
      <c r="LLC1186" s="1582"/>
      <c r="LLD1186" s="1582"/>
      <c r="LLE1186" s="1582"/>
      <c r="LLF1186" s="1582"/>
      <c r="LLG1186" s="1582"/>
      <c r="LLH1186" s="1582"/>
      <c r="LLI1186" s="1582"/>
      <c r="LLJ1186" s="1582"/>
      <c r="LLK1186" s="1582"/>
      <c r="LLL1186" s="1582"/>
      <c r="LLM1186" s="1582"/>
      <c r="LLN1186" s="1582"/>
      <c r="LLO1186" s="1582"/>
      <c r="LLP1186" s="1582"/>
      <c r="LLQ1186" s="1582"/>
      <c r="LLR1186" s="1582"/>
      <c r="LLS1186" s="1582"/>
      <c r="LLT1186" s="1582"/>
      <c r="LLU1186" s="1582"/>
      <c r="LLV1186" s="1582"/>
      <c r="LLW1186" s="1582"/>
      <c r="LLX1186" s="1582"/>
      <c r="LLY1186" s="1582"/>
      <c r="LLZ1186" s="1582"/>
      <c r="LMA1186" s="1582"/>
      <c r="LMB1186" s="1582"/>
      <c r="LMC1186" s="1582"/>
      <c r="LMD1186" s="1582"/>
      <c r="LME1186" s="1582"/>
      <c r="LMF1186" s="1582"/>
      <c r="LMG1186" s="1582"/>
      <c r="LMH1186" s="1582"/>
      <c r="LMI1186" s="1582"/>
      <c r="LMJ1186" s="1582"/>
      <c r="LMK1186" s="1582"/>
      <c r="LML1186" s="1582"/>
      <c r="LMM1186" s="1582"/>
      <c r="LMN1186" s="1582"/>
      <c r="LMO1186" s="1582"/>
      <c r="LMP1186" s="1582"/>
      <c r="LMQ1186" s="1582"/>
      <c r="LMR1186" s="1582"/>
      <c r="LMS1186" s="1582"/>
      <c r="LMT1186" s="1582"/>
      <c r="LMU1186" s="1582"/>
      <c r="LMV1186" s="1582"/>
      <c r="LMW1186" s="1582"/>
      <c r="LMX1186" s="1582"/>
      <c r="LMY1186" s="1582"/>
      <c r="LMZ1186" s="1582"/>
      <c r="LNA1186" s="1582"/>
      <c r="LNB1186" s="1582"/>
      <c r="LNC1186" s="1582"/>
      <c r="LND1186" s="1582"/>
      <c r="LNE1186" s="1582"/>
      <c r="LNF1186" s="1582"/>
      <c r="LNG1186" s="1582"/>
      <c r="LNH1186" s="1582"/>
      <c r="LNI1186" s="1582"/>
      <c r="LNJ1186" s="1582"/>
      <c r="LNK1186" s="1582"/>
      <c r="LNL1186" s="1582"/>
      <c r="LNM1186" s="1582"/>
      <c r="LNN1186" s="1582"/>
      <c r="LNO1186" s="1582"/>
      <c r="LNP1186" s="1582"/>
      <c r="LNQ1186" s="1582"/>
      <c r="LNR1186" s="1582"/>
      <c r="LNS1186" s="1582"/>
      <c r="LNT1186" s="1582"/>
      <c r="LNU1186" s="1582"/>
      <c r="LNV1186" s="1582"/>
      <c r="LNW1186" s="1582"/>
      <c r="LNX1186" s="1582"/>
      <c r="LNY1186" s="1582"/>
      <c r="LNZ1186" s="1582"/>
      <c r="LOA1186" s="1582"/>
      <c r="LOB1186" s="1582"/>
      <c r="LOC1186" s="1582"/>
      <c r="LOD1186" s="1582"/>
      <c r="LOE1186" s="1582"/>
      <c r="LOF1186" s="1582"/>
      <c r="LOG1186" s="1582"/>
      <c r="LOH1186" s="1582"/>
      <c r="LOI1186" s="1582"/>
      <c r="LOJ1186" s="1582"/>
      <c r="LOK1186" s="1582"/>
      <c r="LOL1186" s="1582"/>
      <c r="LOM1186" s="1582"/>
      <c r="LON1186" s="1582"/>
      <c r="LOO1186" s="1582"/>
      <c r="LOP1186" s="1582"/>
      <c r="LOQ1186" s="1582"/>
      <c r="LOR1186" s="1582"/>
      <c r="LOS1186" s="1582"/>
      <c r="LOT1186" s="1582"/>
      <c r="LOU1186" s="1582"/>
      <c r="LOV1186" s="1582"/>
      <c r="LOW1186" s="1582"/>
      <c r="LOX1186" s="1582"/>
      <c r="LOY1186" s="1582"/>
      <c r="LOZ1186" s="1582"/>
      <c r="LPA1186" s="1582"/>
      <c r="LPB1186" s="1582"/>
      <c r="LPC1186" s="1582"/>
      <c r="LPD1186" s="1582"/>
      <c r="LPE1186" s="1582"/>
      <c r="LPF1186" s="1582"/>
      <c r="LPG1186" s="1582"/>
      <c r="LPH1186" s="1582"/>
      <c r="LPI1186" s="1582"/>
      <c r="LPJ1186" s="1582"/>
      <c r="LPK1186" s="1582"/>
      <c r="LPL1186" s="1582"/>
      <c r="LPM1186" s="1582"/>
      <c r="LPN1186" s="1582"/>
      <c r="LPO1186" s="1582"/>
      <c r="LPP1186" s="1582"/>
      <c r="LPQ1186" s="1582"/>
      <c r="LPR1186" s="1582"/>
      <c r="LPS1186" s="1582"/>
      <c r="LPT1186" s="1582"/>
      <c r="LPU1186" s="1582"/>
      <c r="LPV1186" s="1582"/>
      <c r="LPW1186" s="1582"/>
      <c r="LPX1186" s="1582"/>
      <c r="LPY1186" s="1582"/>
      <c r="LPZ1186" s="1582"/>
      <c r="LQA1186" s="1582"/>
      <c r="LQB1186" s="1582"/>
      <c r="LQC1186" s="1582"/>
      <c r="LQD1186" s="1582"/>
      <c r="LQE1186" s="1582"/>
      <c r="LQF1186" s="1582"/>
      <c r="LQG1186" s="1582"/>
      <c r="LQH1186" s="1582"/>
      <c r="LQI1186" s="1582"/>
      <c r="LQJ1186" s="1582"/>
      <c r="LQK1186" s="1582"/>
      <c r="LQL1186" s="1582"/>
      <c r="LQM1186" s="1582"/>
      <c r="LQN1186" s="1582"/>
      <c r="LQO1186" s="1582"/>
      <c r="LQP1186" s="1582"/>
      <c r="LQQ1186" s="1582"/>
      <c r="LQR1186" s="1582"/>
      <c r="LQS1186" s="1582"/>
      <c r="LQT1186" s="1582"/>
      <c r="LQU1186" s="1582"/>
      <c r="LQV1186" s="1582"/>
      <c r="LQW1186" s="1582"/>
      <c r="LQX1186" s="1582"/>
      <c r="LQY1186" s="1582"/>
      <c r="LQZ1186" s="1582"/>
      <c r="LRA1186" s="1582"/>
      <c r="LRB1186" s="1582"/>
      <c r="LRC1186" s="1582"/>
      <c r="LRD1186" s="1582"/>
      <c r="LRE1186" s="1582"/>
      <c r="LRF1186" s="1582"/>
      <c r="LRG1186" s="1582"/>
      <c r="LRH1186" s="1582"/>
      <c r="LRI1186" s="1582"/>
      <c r="LRJ1186" s="1582"/>
      <c r="LRK1186" s="1582"/>
      <c r="LRL1186" s="1582"/>
      <c r="LRM1186" s="1582"/>
      <c r="LRN1186" s="1582"/>
      <c r="LRO1186" s="1582"/>
      <c r="LRP1186" s="1582"/>
      <c r="LRQ1186" s="1582"/>
      <c r="LRR1186" s="1582"/>
      <c r="LRS1186" s="1582"/>
      <c r="LRT1186" s="1582"/>
      <c r="LRU1186" s="1582"/>
      <c r="LRV1186" s="1582"/>
      <c r="LRW1186" s="1582"/>
      <c r="LRX1186" s="1582"/>
      <c r="LRY1186" s="1582"/>
      <c r="LRZ1186" s="1582"/>
      <c r="LSA1186" s="1582"/>
      <c r="LSB1186" s="1582"/>
      <c r="LSC1186" s="1582"/>
      <c r="LSD1186" s="1582"/>
      <c r="LSE1186" s="1582"/>
      <c r="LSF1186" s="1582"/>
      <c r="LSG1186" s="1582"/>
      <c r="LSH1186" s="1582"/>
      <c r="LSI1186" s="1582"/>
      <c r="LSJ1186" s="1582"/>
      <c r="LSK1186" s="1582"/>
      <c r="LSL1186" s="1582"/>
      <c r="LSM1186" s="1582"/>
      <c r="LSN1186" s="1582"/>
      <c r="LSO1186" s="1582"/>
      <c r="LSP1186" s="1582"/>
      <c r="LSQ1186" s="1582"/>
      <c r="LSR1186" s="1582"/>
      <c r="LSS1186" s="1582"/>
      <c r="LST1186" s="1582"/>
      <c r="LSU1186" s="1582"/>
      <c r="LSV1186" s="1582"/>
      <c r="LSW1186" s="1582"/>
      <c r="LSX1186" s="1582"/>
      <c r="LSY1186" s="1582"/>
      <c r="LSZ1186" s="1582"/>
      <c r="LTA1186" s="1582"/>
      <c r="LTB1186" s="1582"/>
      <c r="LTC1186" s="1582"/>
      <c r="LTD1186" s="1582"/>
      <c r="LTE1186" s="1582"/>
      <c r="LTF1186" s="1582"/>
      <c r="LTG1186" s="1582"/>
      <c r="LTH1186" s="1582"/>
      <c r="LTI1186" s="1582"/>
      <c r="LTJ1186" s="1582"/>
      <c r="LTK1186" s="1582"/>
      <c r="LTL1186" s="1582"/>
      <c r="LTM1186" s="1582"/>
      <c r="LTN1186" s="1582"/>
      <c r="LTO1186" s="1582"/>
      <c r="LTP1186" s="1582"/>
      <c r="LTQ1186" s="1582"/>
      <c r="LTR1186" s="1582"/>
      <c r="LTS1186" s="1582"/>
      <c r="LTT1186" s="1582"/>
      <c r="LTU1186" s="1582"/>
      <c r="LTV1186" s="1582"/>
      <c r="LTW1186" s="1582"/>
      <c r="LTX1186" s="1582"/>
      <c r="LTY1186" s="1582"/>
      <c r="LTZ1186" s="1582"/>
      <c r="LUA1186" s="1582"/>
      <c r="LUB1186" s="1582"/>
      <c r="LUC1186" s="1582"/>
      <c r="LUD1186" s="1582"/>
      <c r="LUE1186" s="1582"/>
      <c r="LUF1186" s="1582"/>
      <c r="LUG1186" s="1582"/>
      <c r="LUH1186" s="1582"/>
      <c r="LUI1186" s="1582"/>
      <c r="LUJ1186" s="1582"/>
      <c r="LUK1186" s="1582"/>
      <c r="LUL1186" s="1582"/>
      <c r="LUM1186" s="1582"/>
      <c r="LUN1186" s="1582"/>
      <c r="LUO1186" s="1582"/>
      <c r="LUP1186" s="1582"/>
      <c r="LUQ1186" s="1582"/>
      <c r="LUR1186" s="1582"/>
      <c r="LUS1186" s="1582"/>
      <c r="LUT1186" s="1582"/>
      <c r="LUU1186" s="1582"/>
      <c r="LUV1186" s="1582"/>
      <c r="LUW1186" s="1582"/>
      <c r="LUX1186" s="1582"/>
      <c r="LUY1186" s="1582"/>
      <c r="LUZ1186" s="1582"/>
      <c r="LVA1186" s="1582"/>
      <c r="LVB1186" s="1582"/>
      <c r="LVC1186" s="1582"/>
      <c r="LVD1186" s="1582"/>
      <c r="LVE1186" s="1582"/>
      <c r="LVF1186" s="1582"/>
      <c r="LVG1186" s="1582"/>
      <c r="LVH1186" s="1582"/>
      <c r="LVI1186" s="1582"/>
      <c r="LVJ1186" s="1582"/>
      <c r="LVK1186" s="1582"/>
      <c r="LVL1186" s="1582"/>
      <c r="LVM1186" s="1582"/>
      <c r="LVN1186" s="1582"/>
      <c r="LVO1186" s="1582"/>
      <c r="LVP1186" s="1582"/>
      <c r="LVQ1186" s="1582"/>
      <c r="LVR1186" s="1582"/>
      <c r="LVS1186" s="1582"/>
      <c r="LVT1186" s="1582"/>
      <c r="LVU1186" s="1582"/>
      <c r="LVV1186" s="1582"/>
      <c r="LVW1186" s="1582"/>
      <c r="LVX1186" s="1582"/>
      <c r="LVY1186" s="1582"/>
      <c r="LVZ1186" s="1582"/>
      <c r="LWA1186" s="1582"/>
      <c r="LWB1186" s="1582"/>
      <c r="LWC1186" s="1582"/>
      <c r="LWD1186" s="1582"/>
      <c r="LWE1186" s="1582"/>
      <c r="LWF1186" s="1582"/>
      <c r="LWG1186" s="1582"/>
      <c r="LWH1186" s="1582"/>
      <c r="LWI1186" s="1582"/>
      <c r="LWJ1186" s="1582"/>
      <c r="LWK1186" s="1582"/>
      <c r="LWL1186" s="1582"/>
      <c r="LWM1186" s="1582"/>
      <c r="LWN1186" s="1582"/>
      <c r="LWO1186" s="1582"/>
      <c r="LWP1186" s="1582"/>
      <c r="LWQ1186" s="1582"/>
      <c r="LWR1186" s="1582"/>
      <c r="LWS1186" s="1582"/>
      <c r="LWT1186" s="1582"/>
      <c r="LWU1186" s="1582"/>
      <c r="LWV1186" s="1582"/>
      <c r="LWW1186" s="1582"/>
      <c r="LWX1186" s="1582"/>
      <c r="LWY1186" s="1582"/>
      <c r="LWZ1186" s="1582"/>
      <c r="LXA1186" s="1582"/>
      <c r="LXB1186" s="1582"/>
      <c r="LXC1186" s="1582"/>
      <c r="LXD1186" s="1582"/>
      <c r="LXE1186" s="1582"/>
      <c r="LXF1186" s="1582"/>
      <c r="LXG1186" s="1582"/>
      <c r="LXH1186" s="1582"/>
      <c r="LXI1186" s="1582"/>
      <c r="LXJ1186" s="1582"/>
      <c r="LXK1186" s="1582"/>
      <c r="LXL1186" s="1582"/>
      <c r="LXM1186" s="1582"/>
      <c r="LXN1186" s="1582"/>
      <c r="LXO1186" s="1582"/>
      <c r="LXP1186" s="1582"/>
      <c r="LXQ1186" s="1582"/>
      <c r="LXR1186" s="1582"/>
      <c r="LXS1186" s="1582"/>
      <c r="LXT1186" s="1582"/>
      <c r="LXU1186" s="1582"/>
      <c r="LXV1186" s="1582"/>
      <c r="LXW1186" s="1582"/>
      <c r="LXX1186" s="1582"/>
      <c r="LXY1186" s="1582"/>
      <c r="LXZ1186" s="1582"/>
      <c r="LYA1186" s="1582"/>
      <c r="LYB1186" s="1582"/>
      <c r="LYC1186" s="1582"/>
      <c r="LYD1186" s="1582"/>
      <c r="LYE1186" s="1582"/>
      <c r="LYF1186" s="1582"/>
      <c r="LYG1186" s="1582"/>
      <c r="LYH1186" s="1582"/>
      <c r="LYI1186" s="1582"/>
      <c r="LYJ1186" s="1582"/>
      <c r="LYK1186" s="1582"/>
      <c r="LYL1186" s="1582"/>
      <c r="LYM1186" s="1582"/>
      <c r="LYN1186" s="1582"/>
      <c r="LYO1186" s="1582"/>
      <c r="LYP1186" s="1582"/>
      <c r="LYQ1186" s="1582"/>
      <c r="LYR1186" s="1582"/>
      <c r="LYS1186" s="1582"/>
      <c r="LYT1186" s="1582"/>
      <c r="LYU1186" s="1582"/>
      <c r="LYV1186" s="1582"/>
      <c r="LYW1186" s="1582"/>
      <c r="LYX1186" s="1582"/>
      <c r="LYY1186" s="1582"/>
      <c r="LYZ1186" s="1582"/>
      <c r="LZA1186" s="1582"/>
      <c r="LZB1186" s="1582"/>
      <c r="LZC1186" s="1582"/>
      <c r="LZD1186" s="1582"/>
      <c r="LZE1186" s="1582"/>
      <c r="LZF1186" s="1582"/>
      <c r="LZG1186" s="1582"/>
      <c r="LZH1186" s="1582"/>
      <c r="LZI1186" s="1582"/>
      <c r="LZJ1186" s="1582"/>
      <c r="LZK1186" s="1582"/>
      <c r="LZL1186" s="1582"/>
      <c r="LZM1186" s="1582"/>
      <c r="LZN1186" s="1582"/>
      <c r="LZO1186" s="1582"/>
      <c r="LZP1186" s="1582"/>
      <c r="LZQ1186" s="1582"/>
      <c r="LZR1186" s="1582"/>
      <c r="LZS1186" s="1582"/>
      <c r="LZT1186" s="1582"/>
      <c r="LZU1186" s="1582"/>
      <c r="LZV1186" s="1582"/>
      <c r="LZW1186" s="1582"/>
      <c r="LZX1186" s="1582"/>
      <c r="LZY1186" s="1582"/>
      <c r="LZZ1186" s="1582"/>
      <c r="MAA1186" s="1582"/>
      <c r="MAB1186" s="1582"/>
      <c r="MAC1186" s="1582"/>
      <c r="MAD1186" s="1582"/>
      <c r="MAE1186" s="1582"/>
      <c r="MAF1186" s="1582"/>
      <c r="MAG1186" s="1582"/>
      <c r="MAH1186" s="1582"/>
      <c r="MAI1186" s="1582"/>
      <c r="MAJ1186" s="1582"/>
      <c r="MAK1186" s="1582"/>
      <c r="MAL1186" s="1582"/>
      <c r="MAM1186" s="1582"/>
      <c r="MAN1186" s="1582"/>
      <c r="MAO1186" s="1582"/>
      <c r="MAP1186" s="1582"/>
      <c r="MAQ1186" s="1582"/>
      <c r="MAR1186" s="1582"/>
      <c r="MAS1186" s="1582"/>
      <c r="MAT1186" s="1582"/>
      <c r="MAU1186" s="1582"/>
      <c r="MAV1186" s="1582"/>
      <c r="MAW1186" s="1582"/>
      <c r="MAX1186" s="1582"/>
      <c r="MAY1186" s="1582"/>
      <c r="MAZ1186" s="1582"/>
      <c r="MBA1186" s="1582"/>
      <c r="MBB1186" s="1582"/>
      <c r="MBC1186" s="1582"/>
      <c r="MBD1186" s="1582"/>
      <c r="MBE1186" s="1582"/>
      <c r="MBF1186" s="1582"/>
      <c r="MBG1186" s="1582"/>
      <c r="MBH1186" s="1582"/>
      <c r="MBI1186" s="1582"/>
      <c r="MBJ1186" s="1582"/>
      <c r="MBK1186" s="1582"/>
      <c r="MBL1186" s="1582"/>
      <c r="MBM1186" s="1582"/>
      <c r="MBN1186" s="1582"/>
      <c r="MBO1186" s="1582"/>
      <c r="MBP1186" s="1582"/>
      <c r="MBQ1186" s="1582"/>
      <c r="MBR1186" s="1582"/>
      <c r="MBS1186" s="1582"/>
      <c r="MBT1186" s="1582"/>
      <c r="MBU1186" s="1582"/>
      <c r="MBV1186" s="1582"/>
      <c r="MBW1186" s="1582"/>
      <c r="MBX1186" s="1582"/>
      <c r="MBY1186" s="1582"/>
      <c r="MBZ1186" s="1582"/>
      <c r="MCA1186" s="1582"/>
      <c r="MCB1186" s="1582"/>
      <c r="MCC1186" s="1582"/>
      <c r="MCD1186" s="1582"/>
      <c r="MCE1186" s="1582"/>
      <c r="MCF1186" s="1582"/>
      <c r="MCG1186" s="1582"/>
      <c r="MCH1186" s="1582"/>
      <c r="MCI1186" s="1582"/>
      <c r="MCJ1186" s="1582"/>
      <c r="MCK1186" s="1582"/>
      <c r="MCL1186" s="1582"/>
      <c r="MCM1186" s="1582"/>
      <c r="MCN1186" s="1582"/>
      <c r="MCO1186" s="1582"/>
      <c r="MCP1186" s="1582"/>
      <c r="MCQ1186" s="1582"/>
      <c r="MCR1186" s="1582"/>
      <c r="MCS1186" s="1582"/>
      <c r="MCT1186" s="1582"/>
      <c r="MCU1186" s="1582"/>
      <c r="MCV1186" s="1582"/>
      <c r="MCW1186" s="1582"/>
      <c r="MCX1186" s="1582"/>
      <c r="MCY1186" s="1582"/>
      <c r="MCZ1186" s="1582"/>
      <c r="MDA1186" s="1582"/>
      <c r="MDB1186" s="1582"/>
      <c r="MDC1186" s="1582"/>
      <c r="MDD1186" s="1582"/>
      <c r="MDE1186" s="1582"/>
      <c r="MDF1186" s="1582"/>
      <c r="MDG1186" s="1582"/>
      <c r="MDH1186" s="1582"/>
      <c r="MDI1186" s="1582"/>
      <c r="MDJ1186" s="1582"/>
      <c r="MDK1186" s="1582"/>
      <c r="MDL1186" s="1582"/>
      <c r="MDM1186" s="1582"/>
      <c r="MDN1186" s="1582"/>
      <c r="MDO1186" s="1582"/>
      <c r="MDP1186" s="1582"/>
      <c r="MDQ1186" s="1582"/>
      <c r="MDR1186" s="1582"/>
      <c r="MDS1186" s="1582"/>
      <c r="MDT1186" s="1582"/>
      <c r="MDU1186" s="1582"/>
      <c r="MDV1186" s="1582"/>
      <c r="MDW1186" s="1582"/>
      <c r="MDX1186" s="1582"/>
      <c r="MDY1186" s="1582"/>
      <c r="MDZ1186" s="1582"/>
      <c r="MEA1186" s="1582"/>
      <c r="MEB1186" s="1582"/>
      <c r="MEC1186" s="1582"/>
      <c r="MED1186" s="1582"/>
      <c r="MEE1186" s="1582"/>
      <c r="MEF1186" s="1582"/>
      <c r="MEG1186" s="1582"/>
      <c r="MEH1186" s="1582"/>
      <c r="MEI1186" s="1582"/>
      <c r="MEJ1186" s="1582"/>
      <c r="MEK1186" s="1582"/>
      <c r="MEL1186" s="1582"/>
      <c r="MEM1186" s="1582"/>
      <c r="MEN1186" s="1582"/>
      <c r="MEO1186" s="1582"/>
      <c r="MEP1186" s="1582"/>
      <c r="MEQ1186" s="1582"/>
      <c r="MER1186" s="1582"/>
      <c r="MES1186" s="1582"/>
      <c r="MET1186" s="1582"/>
      <c r="MEU1186" s="1582"/>
      <c r="MEV1186" s="1582"/>
      <c r="MEW1186" s="1582"/>
      <c r="MEX1186" s="1582"/>
      <c r="MEY1186" s="1582"/>
      <c r="MEZ1186" s="1582"/>
      <c r="MFA1186" s="1582"/>
      <c r="MFB1186" s="1582"/>
      <c r="MFC1186" s="1582"/>
      <c r="MFD1186" s="1582"/>
      <c r="MFE1186" s="1582"/>
      <c r="MFF1186" s="1582"/>
      <c r="MFG1186" s="1582"/>
      <c r="MFH1186" s="1582"/>
      <c r="MFI1186" s="1582"/>
      <c r="MFJ1186" s="1582"/>
      <c r="MFK1186" s="1582"/>
      <c r="MFL1186" s="1582"/>
      <c r="MFM1186" s="1582"/>
      <c r="MFN1186" s="1582"/>
      <c r="MFO1186" s="1582"/>
      <c r="MFP1186" s="1582"/>
      <c r="MFQ1186" s="1582"/>
      <c r="MFR1186" s="1582"/>
      <c r="MFS1186" s="1582"/>
      <c r="MFT1186" s="1582"/>
      <c r="MFU1186" s="1582"/>
      <c r="MFV1186" s="1582"/>
      <c r="MFW1186" s="1582"/>
      <c r="MFX1186" s="1582"/>
      <c r="MFY1186" s="1582"/>
      <c r="MFZ1186" s="1582"/>
      <c r="MGA1186" s="1582"/>
      <c r="MGB1186" s="1582"/>
      <c r="MGC1186" s="1582"/>
      <c r="MGD1186" s="1582"/>
      <c r="MGE1186" s="1582"/>
      <c r="MGF1186" s="1582"/>
      <c r="MGG1186" s="1582"/>
      <c r="MGH1186" s="1582"/>
      <c r="MGI1186" s="1582"/>
      <c r="MGJ1186" s="1582"/>
      <c r="MGK1186" s="1582"/>
      <c r="MGL1186" s="1582"/>
      <c r="MGM1186" s="1582"/>
      <c r="MGN1186" s="1582"/>
      <c r="MGO1186" s="1582"/>
      <c r="MGP1186" s="1582"/>
      <c r="MGQ1186" s="1582"/>
      <c r="MGR1186" s="1582"/>
      <c r="MGS1186" s="1582"/>
      <c r="MGT1186" s="1582"/>
      <c r="MGU1186" s="1582"/>
      <c r="MGV1186" s="1582"/>
      <c r="MGW1186" s="1582"/>
      <c r="MGX1186" s="1582"/>
      <c r="MGY1186" s="1582"/>
      <c r="MGZ1186" s="1582"/>
      <c r="MHA1186" s="1582"/>
      <c r="MHB1186" s="1582"/>
      <c r="MHC1186" s="1582"/>
      <c r="MHD1186" s="1582"/>
      <c r="MHE1186" s="1582"/>
      <c r="MHF1186" s="1582"/>
      <c r="MHG1186" s="1582"/>
      <c r="MHH1186" s="1582"/>
      <c r="MHI1186" s="1582"/>
      <c r="MHJ1186" s="1582"/>
      <c r="MHK1186" s="1582"/>
      <c r="MHL1186" s="1582"/>
      <c r="MHM1186" s="1582"/>
      <c r="MHN1186" s="1582"/>
      <c r="MHO1186" s="1582"/>
      <c r="MHP1186" s="1582"/>
      <c r="MHQ1186" s="1582"/>
      <c r="MHR1186" s="1582"/>
      <c r="MHS1186" s="1582"/>
      <c r="MHT1186" s="1582"/>
      <c r="MHU1186" s="1582"/>
      <c r="MHV1186" s="1582"/>
      <c r="MHW1186" s="1582"/>
      <c r="MHX1186" s="1582"/>
      <c r="MHY1186" s="1582"/>
      <c r="MHZ1186" s="1582"/>
      <c r="MIA1186" s="1582"/>
      <c r="MIB1186" s="1582"/>
      <c r="MIC1186" s="1582"/>
      <c r="MID1186" s="1582"/>
      <c r="MIE1186" s="1582"/>
      <c r="MIF1186" s="1582"/>
      <c r="MIG1186" s="1582"/>
      <c r="MIH1186" s="1582"/>
      <c r="MII1186" s="1582"/>
      <c r="MIJ1186" s="1582"/>
      <c r="MIK1186" s="1582"/>
      <c r="MIL1186" s="1582"/>
      <c r="MIM1186" s="1582"/>
      <c r="MIN1186" s="1582"/>
      <c r="MIO1186" s="1582"/>
      <c r="MIP1186" s="1582"/>
      <c r="MIQ1186" s="1582"/>
      <c r="MIR1186" s="1582"/>
      <c r="MIS1186" s="1582"/>
      <c r="MIT1186" s="1582"/>
      <c r="MIU1186" s="1582"/>
      <c r="MIV1186" s="1582"/>
      <c r="MIW1186" s="1582"/>
      <c r="MIX1186" s="1582"/>
      <c r="MIY1186" s="1582"/>
      <c r="MIZ1186" s="1582"/>
      <c r="MJA1186" s="1582"/>
      <c r="MJB1186" s="1582"/>
      <c r="MJC1186" s="1582"/>
      <c r="MJD1186" s="1582"/>
      <c r="MJE1186" s="1582"/>
      <c r="MJF1186" s="1582"/>
      <c r="MJG1186" s="1582"/>
      <c r="MJH1186" s="1582"/>
      <c r="MJI1186" s="1582"/>
      <c r="MJJ1186" s="1582"/>
      <c r="MJK1186" s="1582"/>
      <c r="MJL1186" s="1582"/>
      <c r="MJM1186" s="1582"/>
      <c r="MJN1186" s="1582"/>
      <c r="MJO1186" s="1582"/>
      <c r="MJP1186" s="1582"/>
      <c r="MJQ1186" s="1582"/>
      <c r="MJR1186" s="1582"/>
      <c r="MJS1186" s="1582"/>
      <c r="MJT1186" s="1582"/>
      <c r="MJU1186" s="1582"/>
      <c r="MJV1186" s="1582"/>
      <c r="MJW1186" s="1582"/>
      <c r="MJX1186" s="1582"/>
      <c r="MJY1186" s="1582"/>
      <c r="MJZ1186" s="1582"/>
      <c r="MKA1186" s="1582"/>
      <c r="MKB1186" s="1582"/>
      <c r="MKC1186" s="1582"/>
      <c r="MKD1186" s="1582"/>
      <c r="MKE1186" s="1582"/>
      <c r="MKF1186" s="1582"/>
      <c r="MKG1186" s="1582"/>
      <c r="MKH1186" s="1582"/>
      <c r="MKI1186" s="1582"/>
      <c r="MKJ1186" s="1582"/>
      <c r="MKK1186" s="1582"/>
      <c r="MKL1186" s="1582"/>
      <c r="MKM1186" s="1582"/>
      <c r="MKN1186" s="1582"/>
      <c r="MKO1186" s="1582"/>
      <c r="MKP1186" s="1582"/>
      <c r="MKQ1186" s="1582"/>
      <c r="MKR1186" s="1582"/>
      <c r="MKS1186" s="1582"/>
      <c r="MKT1186" s="1582"/>
      <c r="MKU1186" s="1582"/>
      <c r="MKV1186" s="1582"/>
      <c r="MKW1186" s="1582"/>
      <c r="MKX1186" s="1582"/>
      <c r="MKY1186" s="1582"/>
      <c r="MKZ1186" s="1582"/>
      <c r="MLA1186" s="1582"/>
      <c r="MLB1186" s="1582"/>
      <c r="MLC1186" s="1582"/>
      <c r="MLD1186" s="1582"/>
      <c r="MLE1186" s="1582"/>
      <c r="MLF1186" s="1582"/>
      <c r="MLG1186" s="1582"/>
      <c r="MLH1186" s="1582"/>
      <c r="MLI1186" s="1582"/>
      <c r="MLJ1186" s="1582"/>
      <c r="MLK1186" s="1582"/>
      <c r="MLL1186" s="1582"/>
      <c r="MLM1186" s="1582"/>
      <c r="MLN1186" s="1582"/>
      <c r="MLO1186" s="1582"/>
      <c r="MLP1186" s="1582"/>
      <c r="MLQ1186" s="1582"/>
      <c r="MLR1186" s="1582"/>
      <c r="MLS1186" s="1582"/>
      <c r="MLT1186" s="1582"/>
      <c r="MLU1186" s="1582"/>
      <c r="MLV1186" s="1582"/>
      <c r="MLW1186" s="1582"/>
      <c r="MLX1186" s="1582"/>
      <c r="MLY1186" s="1582"/>
      <c r="MLZ1186" s="1582"/>
      <c r="MMA1186" s="1582"/>
      <c r="MMB1186" s="1582"/>
      <c r="MMC1186" s="1582"/>
      <c r="MMD1186" s="1582"/>
      <c r="MME1186" s="1582"/>
      <c r="MMF1186" s="1582"/>
      <c r="MMG1186" s="1582"/>
      <c r="MMH1186" s="1582"/>
      <c r="MMI1186" s="1582"/>
      <c r="MMJ1186" s="1582"/>
      <c r="MMK1186" s="1582"/>
      <c r="MML1186" s="1582"/>
      <c r="MMM1186" s="1582"/>
      <c r="MMN1186" s="1582"/>
      <c r="MMO1186" s="1582"/>
      <c r="MMP1186" s="1582"/>
      <c r="MMQ1186" s="1582"/>
      <c r="MMR1186" s="1582"/>
      <c r="MMS1186" s="1582"/>
      <c r="MMT1186" s="1582"/>
      <c r="MMU1186" s="1582"/>
      <c r="MMV1186" s="1582"/>
      <c r="MMW1186" s="1582"/>
      <c r="MMX1186" s="1582"/>
      <c r="MMY1186" s="1582"/>
      <c r="MMZ1186" s="1582"/>
      <c r="MNA1186" s="1582"/>
      <c r="MNB1186" s="1582"/>
      <c r="MNC1186" s="1582"/>
      <c r="MND1186" s="1582"/>
      <c r="MNE1186" s="1582"/>
      <c r="MNF1186" s="1582"/>
      <c r="MNG1186" s="1582"/>
      <c r="MNH1186" s="1582"/>
      <c r="MNI1186" s="1582"/>
      <c r="MNJ1186" s="1582"/>
      <c r="MNK1186" s="1582"/>
      <c r="MNL1186" s="1582"/>
      <c r="MNM1186" s="1582"/>
      <c r="MNN1186" s="1582"/>
      <c r="MNO1186" s="1582"/>
      <c r="MNP1186" s="1582"/>
      <c r="MNQ1186" s="1582"/>
      <c r="MNR1186" s="1582"/>
      <c r="MNS1186" s="1582"/>
      <c r="MNT1186" s="1582"/>
      <c r="MNU1186" s="1582"/>
      <c r="MNV1186" s="1582"/>
      <c r="MNW1186" s="1582"/>
      <c r="MNX1186" s="1582"/>
      <c r="MNY1186" s="1582"/>
      <c r="MNZ1186" s="1582"/>
      <c r="MOA1186" s="1582"/>
      <c r="MOB1186" s="1582"/>
      <c r="MOC1186" s="1582"/>
      <c r="MOD1186" s="1582"/>
      <c r="MOE1186" s="1582"/>
      <c r="MOF1186" s="1582"/>
      <c r="MOG1186" s="1582"/>
      <c r="MOH1186" s="1582"/>
      <c r="MOI1186" s="1582"/>
      <c r="MOJ1186" s="1582"/>
      <c r="MOK1186" s="1582"/>
      <c r="MOL1186" s="1582"/>
      <c r="MOM1186" s="1582"/>
      <c r="MON1186" s="1582"/>
      <c r="MOO1186" s="1582"/>
      <c r="MOP1186" s="1582"/>
      <c r="MOQ1186" s="1582"/>
      <c r="MOR1186" s="1582"/>
      <c r="MOS1186" s="1582"/>
      <c r="MOT1186" s="1582"/>
      <c r="MOU1186" s="1582"/>
      <c r="MOV1186" s="1582"/>
      <c r="MOW1186" s="1582"/>
      <c r="MOX1186" s="1582"/>
      <c r="MOY1186" s="1582"/>
      <c r="MOZ1186" s="1582"/>
      <c r="MPA1186" s="1582"/>
      <c r="MPB1186" s="1582"/>
      <c r="MPC1186" s="1582"/>
      <c r="MPD1186" s="1582"/>
      <c r="MPE1186" s="1582"/>
      <c r="MPF1186" s="1582"/>
      <c r="MPG1186" s="1582"/>
      <c r="MPH1186" s="1582"/>
      <c r="MPI1186" s="1582"/>
      <c r="MPJ1186" s="1582"/>
      <c r="MPK1186" s="1582"/>
      <c r="MPL1186" s="1582"/>
      <c r="MPM1186" s="1582"/>
      <c r="MPN1186" s="1582"/>
      <c r="MPO1186" s="1582"/>
      <c r="MPP1186" s="1582"/>
      <c r="MPQ1186" s="1582"/>
      <c r="MPR1186" s="1582"/>
      <c r="MPS1186" s="1582"/>
      <c r="MPT1186" s="1582"/>
      <c r="MPU1186" s="1582"/>
      <c r="MPV1186" s="1582"/>
      <c r="MPW1186" s="1582"/>
      <c r="MPX1186" s="1582"/>
      <c r="MPY1186" s="1582"/>
      <c r="MPZ1186" s="1582"/>
      <c r="MQA1186" s="1582"/>
      <c r="MQB1186" s="1582"/>
      <c r="MQC1186" s="1582"/>
      <c r="MQD1186" s="1582"/>
      <c r="MQE1186" s="1582"/>
      <c r="MQF1186" s="1582"/>
      <c r="MQG1186" s="1582"/>
      <c r="MQH1186" s="1582"/>
      <c r="MQI1186" s="1582"/>
      <c r="MQJ1186" s="1582"/>
      <c r="MQK1186" s="1582"/>
      <c r="MQL1186" s="1582"/>
      <c r="MQM1186" s="1582"/>
      <c r="MQN1186" s="1582"/>
      <c r="MQO1186" s="1582"/>
      <c r="MQP1186" s="1582"/>
      <c r="MQQ1186" s="1582"/>
      <c r="MQR1186" s="1582"/>
      <c r="MQS1186" s="1582"/>
      <c r="MQT1186" s="1582"/>
      <c r="MQU1186" s="1582"/>
      <c r="MQV1186" s="1582"/>
      <c r="MQW1186" s="1582"/>
      <c r="MQX1186" s="1582"/>
      <c r="MQY1186" s="1582"/>
      <c r="MQZ1186" s="1582"/>
      <c r="MRA1186" s="1582"/>
      <c r="MRB1186" s="1582"/>
      <c r="MRC1186" s="1582"/>
      <c r="MRD1186" s="1582"/>
      <c r="MRE1186" s="1582"/>
      <c r="MRF1186" s="1582"/>
      <c r="MRG1186" s="1582"/>
      <c r="MRH1186" s="1582"/>
      <c r="MRI1186" s="1582"/>
      <c r="MRJ1186" s="1582"/>
      <c r="MRK1186" s="1582"/>
      <c r="MRL1186" s="1582"/>
      <c r="MRM1186" s="1582"/>
      <c r="MRN1186" s="1582"/>
      <c r="MRO1186" s="1582"/>
      <c r="MRP1186" s="1582"/>
      <c r="MRQ1186" s="1582"/>
      <c r="MRR1186" s="1582"/>
      <c r="MRS1186" s="1582"/>
      <c r="MRT1186" s="1582"/>
      <c r="MRU1186" s="1582"/>
      <c r="MRV1186" s="1582"/>
      <c r="MRW1186" s="1582"/>
      <c r="MRX1186" s="1582"/>
      <c r="MRY1186" s="1582"/>
      <c r="MRZ1186" s="1582"/>
      <c r="MSA1186" s="1582"/>
      <c r="MSB1186" s="1582"/>
      <c r="MSC1186" s="1582"/>
      <c r="MSD1186" s="1582"/>
      <c r="MSE1186" s="1582"/>
      <c r="MSF1186" s="1582"/>
      <c r="MSG1186" s="1582"/>
      <c r="MSH1186" s="1582"/>
      <c r="MSI1186" s="1582"/>
      <c r="MSJ1186" s="1582"/>
      <c r="MSK1186" s="1582"/>
      <c r="MSL1186" s="1582"/>
      <c r="MSM1186" s="1582"/>
      <c r="MSN1186" s="1582"/>
      <c r="MSO1186" s="1582"/>
      <c r="MSP1186" s="1582"/>
      <c r="MSQ1186" s="1582"/>
      <c r="MSR1186" s="1582"/>
      <c r="MSS1186" s="1582"/>
      <c r="MST1186" s="1582"/>
      <c r="MSU1186" s="1582"/>
      <c r="MSV1186" s="1582"/>
      <c r="MSW1186" s="1582"/>
      <c r="MSX1186" s="1582"/>
      <c r="MSY1186" s="1582"/>
      <c r="MSZ1186" s="1582"/>
      <c r="MTA1186" s="1582"/>
      <c r="MTB1186" s="1582"/>
      <c r="MTC1186" s="1582"/>
      <c r="MTD1186" s="1582"/>
      <c r="MTE1186" s="1582"/>
      <c r="MTF1186" s="1582"/>
      <c r="MTG1186" s="1582"/>
      <c r="MTH1186" s="1582"/>
      <c r="MTI1186" s="1582"/>
      <c r="MTJ1186" s="1582"/>
      <c r="MTK1186" s="1582"/>
      <c r="MTL1186" s="1582"/>
      <c r="MTM1186" s="1582"/>
      <c r="MTN1186" s="1582"/>
      <c r="MTO1186" s="1582"/>
      <c r="MTP1186" s="1582"/>
      <c r="MTQ1186" s="1582"/>
      <c r="MTR1186" s="1582"/>
      <c r="MTS1186" s="1582"/>
      <c r="MTT1186" s="1582"/>
      <c r="MTU1186" s="1582"/>
      <c r="MTV1186" s="1582"/>
      <c r="MTW1186" s="1582"/>
      <c r="MTX1186" s="1582"/>
      <c r="MTY1186" s="1582"/>
      <c r="MTZ1186" s="1582"/>
      <c r="MUA1186" s="1582"/>
      <c r="MUB1186" s="1582"/>
      <c r="MUC1186" s="1582"/>
      <c r="MUD1186" s="1582"/>
      <c r="MUE1186" s="1582"/>
      <c r="MUF1186" s="1582"/>
      <c r="MUG1186" s="1582"/>
      <c r="MUH1186" s="1582"/>
      <c r="MUI1186" s="1582"/>
      <c r="MUJ1186" s="1582"/>
      <c r="MUK1186" s="1582"/>
      <c r="MUL1186" s="1582"/>
      <c r="MUM1186" s="1582"/>
      <c r="MUN1186" s="1582"/>
      <c r="MUO1186" s="1582"/>
      <c r="MUP1186" s="1582"/>
      <c r="MUQ1186" s="1582"/>
      <c r="MUR1186" s="1582"/>
      <c r="MUS1186" s="1582"/>
      <c r="MUT1186" s="1582"/>
      <c r="MUU1186" s="1582"/>
      <c r="MUV1186" s="1582"/>
      <c r="MUW1186" s="1582"/>
      <c r="MUX1186" s="1582"/>
      <c r="MUY1186" s="1582"/>
      <c r="MUZ1186" s="1582"/>
      <c r="MVA1186" s="1582"/>
      <c r="MVB1186" s="1582"/>
      <c r="MVC1186" s="1582"/>
      <c r="MVD1186" s="1582"/>
      <c r="MVE1186" s="1582"/>
      <c r="MVF1186" s="1582"/>
      <c r="MVG1186" s="1582"/>
      <c r="MVH1186" s="1582"/>
      <c r="MVI1186" s="1582"/>
      <c r="MVJ1186" s="1582"/>
      <c r="MVK1186" s="1582"/>
      <c r="MVL1186" s="1582"/>
      <c r="MVM1186" s="1582"/>
      <c r="MVN1186" s="1582"/>
      <c r="MVO1186" s="1582"/>
      <c r="MVP1186" s="1582"/>
      <c r="MVQ1186" s="1582"/>
      <c r="MVR1186" s="1582"/>
      <c r="MVS1186" s="1582"/>
      <c r="MVT1186" s="1582"/>
      <c r="MVU1186" s="1582"/>
      <c r="MVV1186" s="1582"/>
      <c r="MVW1186" s="1582"/>
      <c r="MVX1186" s="1582"/>
      <c r="MVY1186" s="1582"/>
      <c r="MVZ1186" s="1582"/>
      <c r="MWA1186" s="1582"/>
      <c r="MWB1186" s="1582"/>
      <c r="MWC1186" s="1582"/>
      <c r="MWD1186" s="1582"/>
      <c r="MWE1186" s="1582"/>
      <c r="MWF1186" s="1582"/>
      <c r="MWG1186" s="1582"/>
      <c r="MWH1186" s="1582"/>
      <c r="MWI1186" s="1582"/>
      <c r="MWJ1186" s="1582"/>
      <c r="MWK1186" s="1582"/>
      <c r="MWL1186" s="1582"/>
      <c r="MWM1186" s="1582"/>
      <c r="MWN1186" s="1582"/>
      <c r="MWO1186" s="1582"/>
      <c r="MWP1186" s="1582"/>
      <c r="MWQ1186" s="1582"/>
      <c r="MWR1186" s="1582"/>
      <c r="MWS1186" s="1582"/>
      <c r="MWT1186" s="1582"/>
      <c r="MWU1186" s="1582"/>
      <c r="MWV1186" s="1582"/>
      <c r="MWW1186" s="1582"/>
      <c r="MWX1186" s="1582"/>
      <c r="MWY1186" s="1582"/>
      <c r="MWZ1186" s="1582"/>
      <c r="MXA1186" s="1582"/>
      <c r="MXB1186" s="1582"/>
      <c r="MXC1186" s="1582"/>
      <c r="MXD1186" s="1582"/>
      <c r="MXE1186" s="1582"/>
      <c r="MXF1186" s="1582"/>
      <c r="MXG1186" s="1582"/>
      <c r="MXH1186" s="1582"/>
      <c r="MXI1186" s="1582"/>
      <c r="MXJ1186" s="1582"/>
      <c r="MXK1186" s="1582"/>
      <c r="MXL1186" s="1582"/>
      <c r="MXM1186" s="1582"/>
      <c r="MXN1186" s="1582"/>
      <c r="MXO1186" s="1582"/>
      <c r="MXP1186" s="1582"/>
      <c r="MXQ1186" s="1582"/>
      <c r="MXR1186" s="1582"/>
      <c r="MXS1186" s="1582"/>
      <c r="MXT1186" s="1582"/>
      <c r="MXU1186" s="1582"/>
      <c r="MXV1186" s="1582"/>
      <c r="MXW1186" s="1582"/>
      <c r="MXX1186" s="1582"/>
      <c r="MXY1186" s="1582"/>
      <c r="MXZ1186" s="1582"/>
      <c r="MYA1186" s="1582"/>
      <c r="MYB1186" s="1582"/>
      <c r="MYC1186" s="1582"/>
      <c r="MYD1186" s="1582"/>
      <c r="MYE1186" s="1582"/>
      <c r="MYF1186" s="1582"/>
      <c r="MYG1186" s="1582"/>
      <c r="MYH1186" s="1582"/>
      <c r="MYI1186" s="1582"/>
      <c r="MYJ1186" s="1582"/>
      <c r="MYK1186" s="1582"/>
      <c r="MYL1186" s="1582"/>
      <c r="MYM1186" s="1582"/>
      <c r="MYN1186" s="1582"/>
      <c r="MYO1186" s="1582"/>
      <c r="MYP1186" s="1582"/>
      <c r="MYQ1186" s="1582"/>
      <c r="MYR1186" s="1582"/>
      <c r="MYS1186" s="1582"/>
      <c r="MYT1186" s="1582"/>
      <c r="MYU1186" s="1582"/>
      <c r="MYV1186" s="1582"/>
      <c r="MYW1186" s="1582"/>
      <c r="MYX1186" s="1582"/>
      <c r="MYY1186" s="1582"/>
      <c r="MYZ1186" s="1582"/>
      <c r="MZA1186" s="1582"/>
      <c r="MZB1186" s="1582"/>
      <c r="MZC1186" s="1582"/>
      <c r="MZD1186" s="1582"/>
      <c r="MZE1186" s="1582"/>
      <c r="MZF1186" s="1582"/>
      <c r="MZG1186" s="1582"/>
      <c r="MZH1186" s="1582"/>
      <c r="MZI1186" s="1582"/>
      <c r="MZJ1186" s="1582"/>
      <c r="MZK1186" s="1582"/>
      <c r="MZL1186" s="1582"/>
      <c r="MZM1186" s="1582"/>
      <c r="MZN1186" s="1582"/>
      <c r="MZO1186" s="1582"/>
      <c r="MZP1186" s="1582"/>
      <c r="MZQ1186" s="1582"/>
      <c r="MZR1186" s="1582"/>
      <c r="MZS1186" s="1582"/>
      <c r="MZT1186" s="1582"/>
      <c r="MZU1186" s="1582"/>
      <c r="MZV1186" s="1582"/>
      <c r="MZW1186" s="1582"/>
      <c r="MZX1186" s="1582"/>
      <c r="MZY1186" s="1582"/>
      <c r="MZZ1186" s="1582"/>
      <c r="NAA1186" s="1582"/>
      <c r="NAB1186" s="1582"/>
      <c r="NAC1186" s="1582"/>
      <c r="NAD1186" s="1582"/>
      <c r="NAE1186" s="1582"/>
      <c r="NAF1186" s="1582"/>
      <c r="NAG1186" s="1582"/>
      <c r="NAH1186" s="1582"/>
      <c r="NAI1186" s="1582"/>
      <c r="NAJ1186" s="1582"/>
      <c r="NAK1186" s="1582"/>
      <c r="NAL1186" s="1582"/>
      <c r="NAM1186" s="1582"/>
      <c r="NAN1186" s="1582"/>
      <c r="NAO1186" s="1582"/>
      <c r="NAP1186" s="1582"/>
      <c r="NAQ1186" s="1582"/>
      <c r="NAR1186" s="1582"/>
      <c r="NAS1186" s="1582"/>
      <c r="NAT1186" s="1582"/>
      <c r="NAU1186" s="1582"/>
      <c r="NAV1186" s="1582"/>
      <c r="NAW1186" s="1582"/>
      <c r="NAX1186" s="1582"/>
      <c r="NAY1186" s="1582"/>
      <c r="NAZ1186" s="1582"/>
      <c r="NBA1186" s="1582"/>
      <c r="NBB1186" s="1582"/>
      <c r="NBC1186" s="1582"/>
      <c r="NBD1186" s="1582"/>
      <c r="NBE1186" s="1582"/>
      <c r="NBF1186" s="1582"/>
      <c r="NBG1186" s="1582"/>
      <c r="NBH1186" s="1582"/>
      <c r="NBI1186" s="1582"/>
      <c r="NBJ1186" s="1582"/>
      <c r="NBK1186" s="1582"/>
      <c r="NBL1186" s="1582"/>
      <c r="NBM1186" s="1582"/>
      <c r="NBN1186" s="1582"/>
      <c r="NBO1186" s="1582"/>
      <c r="NBP1186" s="1582"/>
      <c r="NBQ1186" s="1582"/>
      <c r="NBR1186" s="1582"/>
      <c r="NBS1186" s="1582"/>
      <c r="NBT1186" s="1582"/>
      <c r="NBU1186" s="1582"/>
      <c r="NBV1186" s="1582"/>
      <c r="NBW1186" s="1582"/>
      <c r="NBX1186" s="1582"/>
      <c r="NBY1186" s="1582"/>
      <c r="NBZ1186" s="1582"/>
      <c r="NCA1186" s="1582"/>
      <c r="NCB1186" s="1582"/>
      <c r="NCC1186" s="1582"/>
      <c r="NCD1186" s="1582"/>
      <c r="NCE1186" s="1582"/>
      <c r="NCF1186" s="1582"/>
      <c r="NCG1186" s="1582"/>
      <c r="NCH1186" s="1582"/>
      <c r="NCI1186" s="1582"/>
      <c r="NCJ1186" s="1582"/>
      <c r="NCK1186" s="1582"/>
      <c r="NCL1186" s="1582"/>
      <c r="NCM1186" s="1582"/>
      <c r="NCN1186" s="1582"/>
      <c r="NCO1186" s="1582"/>
      <c r="NCP1186" s="1582"/>
      <c r="NCQ1186" s="1582"/>
      <c r="NCR1186" s="1582"/>
      <c r="NCS1186" s="1582"/>
      <c r="NCT1186" s="1582"/>
      <c r="NCU1186" s="1582"/>
      <c r="NCV1186" s="1582"/>
      <c r="NCW1186" s="1582"/>
      <c r="NCX1186" s="1582"/>
      <c r="NCY1186" s="1582"/>
      <c r="NCZ1186" s="1582"/>
      <c r="NDA1186" s="1582"/>
      <c r="NDB1186" s="1582"/>
      <c r="NDC1186" s="1582"/>
      <c r="NDD1186" s="1582"/>
      <c r="NDE1186" s="1582"/>
      <c r="NDF1186" s="1582"/>
      <c r="NDG1186" s="1582"/>
      <c r="NDH1186" s="1582"/>
      <c r="NDI1186" s="1582"/>
      <c r="NDJ1186" s="1582"/>
      <c r="NDK1186" s="1582"/>
      <c r="NDL1186" s="1582"/>
      <c r="NDM1186" s="1582"/>
      <c r="NDN1186" s="1582"/>
      <c r="NDO1186" s="1582"/>
      <c r="NDP1186" s="1582"/>
      <c r="NDQ1186" s="1582"/>
      <c r="NDR1186" s="1582"/>
      <c r="NDS1186" s="1582"/>
      <c r="NDT1186" s="1582"/>
      <c r="NDU1186" s="1582"/>
      <c r="NDV1186" s="1582"/>
      <c r="NDW1186" s="1582"/>
      <c r="NDX1186" s="1582"/>
      <c r="NDY1186" s="1582"/>
      <c r="NDZ1186" s="1582"/>
      <c r="NEA1186" s="1582"/>
      <c r="NEB1186" s="1582"/>
      <c r="NEC1186" s="1582"/>
      <c r="NED1186" s="1582"/>
      <c r="NEE1186" s="1582"/>
      <c r="NEF1186" s="1582"/>
      <c r="NEG1186" s="1582"/>
      <c r="NEH1186" s="1582"/>
      <c r="NEI1186" s="1582"/>
      <c r="NEJ1186" s="1582"/>
      <c r="NEK1186" s="1582"/>
      <c r="NEL1186" s="1582"/>
      <c r="NEM1186" s="1582"/>
      <c r="NEN1186" s="1582"/>
      <c r="NEO1186" s="1582"/>
      <c r="NEP1186" s="1582"/>
      <c r="NEQ1186" s="1582"/>
      <c r="NER1186" s="1582"/>
      <c r="NES1186" s="1582"/>
      <c r="NET1186" s="1582"/>
      <c r="NEU1186" s="1582"/>
      <c r="NEV1186" s="1582"/>
      <c r="NEW1186" s="1582"/>
      <c r="NEX1186" s="1582"/>
      <c r="NEY1186" s="1582"/>
      <c r="NEZ1186" s="1582"/>
      <c r="NFA1186" s="1582"/>
      <c r="NFB1186" s="1582"/>
      <c r="NFC1186" s="1582"/>
      <c r="NFD1186" s="1582"/>
      <c r="NFE1186" s="1582"/>
      <c r="NFF1186" s="1582"/>
      <c r="NFG1186" s="1582"/>
      <c r="NFH1186" s="1582"/>
      <c r="NFI1186" s="1582"/>
      <c r="NFJ1186" s="1582"/>
      <c r="NFK1186" s="1582"/>
      <c r="NFL1186" s="1582"/>
      <c r="NFM1186" s="1582"/>
      <c r="NFN1186" s="1582"/>
      <c r="NFO1186" s="1582"/>
      <c r="NFP1186" s="1582"/>
      <c r="NFQ1186" s="1582"/>
      <c r="NFR1186" s="1582"/>
      <c r="NFS1186" s="1582"/>
      <c r="NFT1186" s="1582"/>
      <c r="NFU1186" s="1582"/>
      <c r="NFV1186" s="1582"/>
      <c r="NFW1186" s="1582"/>
      <c r="NFX1186" s="1582"/>
      <c r="NFY1186" s="1582"/>
      <c r="NFZ1186" s="1582"/>
      <c r="NGA1186" s="1582"/>
      <c r="NGB1186" s="1582"/>
      <c r="NGC1186" s="1582"/>
      <c r="NGD1186" s="1582"/>
      <c r="NGE1186" s="1582"/>
      <c r="NGF1186" s="1582"/>
      <c r="NGG1186" s="1582"/>
      <c r="NGH1186" s="1582"/>
      <c r="NGI1186" s="1582"/>
      <c r="NGJ1186" s="1582"/>
      <c r="NGK1186" s="1582"/>
      <c r="NGL1186" s="1582"/>
      <c r="NGM1186" s="1582"/>
      <c r="NGN1186" s="1582"/>
      <c r="NGO1186" s="1582"/>
      <c r="NGP1186" s="1582"/>
      <c r="NGQ1186" s="1582"/>
      <c r="NGR1186" s="1582"/>
      <c r="NGS1186" s="1582"/>
      <c r="NGT1186" s="1582"/>
      <c r="NGU1186" s="1582"/>
      <c r="NGV1186" s="1582"/>
      <c r="NGW1186" s="1582"/>
      <c r="NGX1186" s="1582"/>
      <c r="NGY1186" s="1582"/>
      <c r="NGZ1186" s="1582"/>
      <c r="NHA1186" s="1582"/>
      <c r="NHB1186" s="1582"/>
      <c r="NHC1186" s="1582"/>
      <c r="NHD1186" s="1582"/>
      <c r="NHE1186" s="1582"/>
      <c r="NHF1186" s="1582"/>
      <c r="NHG1186" s="1582"/>
      <c r="NHH1186" s="1582"/>
      <c r="NHI1186" s="1582"/>
      <c r="NHJ1186" s="1582"/>
      <c r="NHK1186" s="1582"/>
      <c r="NHL1186" s="1582"/>
      <c r="NHM1186" s="1582"/>
      <c r="NHN1186" s="1582"/>
      <c r="NHO1186" s="1582"/>
      <c r="NHP1186" s="1582"/>
      <c r="NHQ1186" s="1582"/>
      <c r="NHR1186" s="1582"/>
      <c r="NHS1186" s="1582"/>
      <c r="NHT1186" s="1582"/>
      <c r="NHU1186" s="1582"/>
      <c r="NHV1186" s="1582"/>
      <c r="NHW1186" s="1582"/>
      <c r="NHX1186" s="1582"/>
      <c r="NHY1186" s="1582"/>
      <c r="NHZ1186" s="1582"/>
      <c r="NIA1186" s="1582"/>
      <c r="NIB1186" s="1582"/>
      <c r="NIC1186" s="1582"/>
      <c r="NID1186" s="1582"/>
      <c r="NIE1186" s="1582"/>
      <c r="NIF1186" s="1582"/>
      <c r="NIG1186" s="1582"/>
      <c r="NIH1186" s="1582"/>
      <c r="NII1186" s="1582"/>
      <c r="NIJ1186" s="1582"/>
      <c r="NIK1186" s="1582"/>
      <c r="NIL1186" s="1582"/>
      <c r="NIM1186" s="1582"/>
      <c r="NIN1186" s="1582"/>
      <c r="NIO1186" s="1582"/>
      <c r="NIP1186" s="1582"/>
      <c r="NIQ1186" s="1582"/>
      <c r="NIR1186" s="1582"/>
      <c r="NIS1186" s="1582"/>
      <c r="NIT1186" s="1582"/>
      <c r="NIU1186" s="1582"/>
      <c r="NIV1186" s="1582"/>
      <c r="NIW1186" s="1582"/>
      <c r="NIX1186" s="1582"/>
      <c r="NIY1186" s="1582"/>
      <c r="NIZ1186" s="1582"/>
      <c r="NJA1186" s="1582"/>
      <c r="NJB1186" s="1582"/>
      <c r="NJC1186" s="1582"/>
      <c r="NJD1186" s="1582"/>
      <c r="NJE1186" s="1582"/>
      <c r="NJF1186" s="1582"/>
      <c r="NJG1186" s="1582"/>
      <c r="NJH1186" s="1582"/>
      <c r="NJI1186" s="1582"/>
      <c r="NJJ1186" s="1582"/>
      <c r="NJK1186" s="1582"/>
      <c r="NJL1186" s="1582"/>
      <c r="NJM1186" s="1582"/>
      <c r="NJN1186" s="1582"/>
      <c r="NJO1186" s="1582"/>
      <c r="NJP1186" s="1582"/>
      <c r="NJQ1186" s="1582"/>
      <c r="NJR1186" s="1582"/>
      <c r="NJS1186" s="1582"/>
      <c r="NJT1186" s="1582"/>
      <c r="NJU1186" s="1582"/>
      <c r="NJV1186" s="1582"/>
      <c r="NJW1186" s="1582"/>
      <c r="NJX1186" s="1582"/>
      <c r="NJY1186" s="1582"/>
      <c r="NJZ1186" s="1582"/>
      <c r="NKA1186" s="1582"/>
      <c r="NKB1186" s="1582"/>
      <c r="NKC1186" s="1582"/>
      <c r="NKD1186" s="1582"/>
      <c r="NKE1186" s="1582"/>
      <c r="NKF1186" s="1582"/>
      <c r="NKG1186" s="1582"/>
      <c r="NKH1186" s="1582"/>
      <c r="NKI1186" s="1582"/>
      <c r="NKJ1186" s="1582"/>
      <c r="NKK1186" s="1582"/>
      <c r="NKL1186" s="1582"/>
      <c r="NKM1186" s="1582"/>
      <c r="NKN1186" s="1582"/>
      <c r="NKO1186" s="1582"/>
      <c r="NKP1186" s="1582"/>
      <c r="NKQ1186" s="1582"/>
      <c r="NKR1186" s="1582"/>
      <c r="NKS1186" s="1582"/>
      <c r="NKT1186" s="1582"/>
      <c r="NKU1186" s="1582"/>
      <c r="NKV1186" s="1582"/>
      <c r="NKW1186" s="1582"/>
      <c r="NKX1186" s="1582"/>
      <c r="NKY1186" s="1582"/>
      <c r="NKZ1186" s="1582"/>
      <c r="NLA1186" s="1582"/>
      <c r="NLB1186" s="1582"/>
      <c r="NLC1186" s="1582"/>
      <c r="NLD1186" s="1582"/>
      <c r="NLE1186" s="1582"/>
      <c r="NLF1186" s="1582"/>
      <c r="NLG1186" s="1582"/>
      <c r="NLH1186" s="1582"/>
      <c r="NLI1186" s="1582"/>
      <c r="NLJ1186" s="1582"/>
      <c r="NLK1186" s="1582"/>
      <c r="NLL1186" s="1582"/>
      <c r="NLM1186" s="1582"/>
      <c r="NLN1186" s="1582"/>
      <c r="NLO1186" s="1582"/>
      <c r="NLP1186" s="1582"/>
      <c r="NLQ1186" s="1582"/>
      <c r="NLR1186" s="1582"/>
      <c r="NLS1186" s="1582"/>
      <c r="NLT1186" s="1582"/>
      <c r="NLU1186" s="1582"/>
      <c r="NLV1186" s="1582"/>
      <c r="NLW1186" s="1582"/>
      <c r="NLX1186" s="1582"/>
      <c r="NLY1186" s="1582"/>
      <c r="NLZ1186" s="1582"/>
      <c r="NMA1186" s="1582"/>
      <c r="NMB1186" s="1582"/>
      <c r="NMC1186" s="1582"/>
      <c r="NMD1186" s="1582"/>
      <c r="NME1186" s="1582"/>
      <c r="NMF1186" s="1582"/>
      <c r="NMG1186" s="1582"/>
      <c r="NMH1186" s="1582"/>
      <c r="NMI1186" s="1582"/>
      <c r="NMJ1186" s="1582"/>
      <c r="NMK1186" s="1582"/>
      <c r="NML1186" s="1582"/>
      <c r="NMM1186" s="1582"/>
      <c r="NMN1186" s="1582"/>
      <c r="NMO1186" s="1582"/>
      <c r="NMP1186" s="1582"/>
      <c r="NMQ1186" s="1582"/>
      <c r="NMR1186" s="1582"/>
      <c r="NMS1186" s="1582"/>
      <c r="NMT1186" s="1582"/>
      <c r="NMU1186" s="1582"/>
      <c r="NMV1186" s="1582"/>
      <c r="NMW1186" s="1582"/>
      <c r="NMX1186" s="1582"/>
      <c r="NMY1186" s="1582"/>
      <c r="NMZ1186" s="1582"/>
      <c r="NNA1186" s="1582"/>
      <c r="NNB1186" s="1582"/>
      <c r="NNC1186" s="1582"/>
      <c r="NND1186" s="1582"/>
      <c r="NNE1186" s="1582"/>
      <c r="NNF1186" s="1582"/>
      <c r="NNG1186" s="1582"/>
      <c r="NNH1186" s="1582"/>
      <c r="NNI1186" s="1582"/>
      <c r="NNJ1186" s="1582"/>
      <c r="NNK1186" s="1582"/>
      <c r="NNL1186" s="1582"/>
      <c r="NNM1186" s="1582"/>
      <c r="NNN1186" s="1582"/>
      <c r="NNO1186" s="1582"/>
      <c r="NNP1186" s="1582"/>
      <c r="NNQ1186" s="1582"/>
      <c r="NNR1186" s="1582"/>
      <c r="NNS1186" s="1582"/>
      <c r="NNT1186" s="1582"/>
      <c r="NNU1186" s="1582"/>
      <c r="NNV1186" s="1582"/>
      <c r="NNW1186" s="1582"/>
      <c r="NNX1186" s="1582"/>
      <c r="NNY1186" s="1582"/>
      <c r="NNZ1186" s="1582"/>
      <c r="NOA1186" s="1582"/>
      <c r="NOB1186" s="1582"/>
      <c r="NOC1186" s="1582"/>
      <c r="NOD1186" s="1582"/>
      <c r="NOE1186" s="1582"/>
      <c r="NOF1186" s="1582"/>
      <c r="NOG1186" s="1582"/>
      <c r="NOH1186" s="1582"/>
      <c r="NOI1186" s="1582"/>
      <c r="NOJ1186" s="1582"/>
      <c r="NOK1186" s="1582"/>
      <c r="NOL1186" s="1582"/>
      <c r="NOM1186" s="1582"/>
      <c r="NON1186" s="1582"/>
      <c r="NOO1186" s="1582"/>
      <c r="NOP1186" s="1582"/>
      <c r="NOQ1186" s="1582"/>
      <c r="NOR1186" s="1582"/>
      <c r="NOS1186" s="1582"/>
      <c r="NOT1186" s="1582"/>
      <c r="NOU1186" s="1582"/>
      <c r="NOV1186" s="1582"/>
      <c r="NOW1186" s="1582"/>
      <c r="NOX1186" s="1582"/>
      <c r="NOY1186" s="1582"/>
      <c r="NOZ1186" s="1582"/>
      <c r="NPA1186" s="1582"/>
      <c r="NPB1186" s="1582"/>
      <c r="NPC1186" s="1582"/>
      <c r="NPD1186" s="1582"/>
      <c r="NPE1186" s="1582"/>
      <c r="NPF1186" s="1582"/>
      <c r="NPG1186" s="1582"/>
      <c r="NPH1186" s="1582"/>
      <c r="NPI1186" s="1582"/>
      <c r="NPJ1186" s="1582"/>
      <c r="NPK1186" s="1582"/>
      <c r="NPL1186" s="1582"/>
      <c r="NPM1186" s="1582"/>
      <c r="NPN1186" s="1582"/>
      <c r="NPO1186" s="1582"/>
      <c r="NPP1186" s="1582"/>
      <c r="NPQ1186" s="1582"/>
      <c r="NPR1186" s="1582"/>
      <c r="NPS1186" s="1582"/>
      <c r="NPT1186" s="1582"/>
      <c r="NPU1186" s="1582"/>
      <c r="NPV1186" s="1582"/>
      <c r="NPW1186" s="1582"/>
      <c r="NPX1186" s="1582"/>
      <c r="NPY1186" s="1582"/>
      <c r="NPZ1186" s="1582"/>
      <c r="NQA1186" s="1582"/>
      <c r="NQB1186" s="1582"/>
      <c r="NQC1186" s="1582"/>
      <c r="NQD1186" s="1582"/>
      <c r="NQE1186" s="1582"/>
      <c r="NQF1186" s="1582"/>
      <c r="NQG1186" s="1582"/>
      <c r="NQH1186" s="1582"/>
      <c r="NQI1186" s="1582"/>
      <c r="NQJ1186" s="1582"/>
      <c r="NQK1186" s="1582"/>
      <c r="NQL1186" s="1582"/>
      <c r="NQM1186" s="1582"/>
      <c r="NQN1186" s="1582"/>
      <c r="NQO1186" s="1582"/>
      <c r="NQP1186" s="1582"/>
      <c r="NQQ1186" s="1582"/>
      <c r="NQR1186" s="1582"/>
      <c r="NQS1186" s="1582"/>
      <c r="NQT1186" s="1582"/>
      <c r="NQU1186" s="1582"/>
      <c r="NQV1186" s="1582"/>
      <c r="NQW1186" s="1582"/>
      <c r="NQX1186" s="1582"/>
      <c r="NQY1186" s="1582"/>
      <c r="NQZ1186" s="1582"/>
      <c r="NRA1186" s="1582"/>
      <c r="NRB1186" s="1582"/>
      <c r="NRC1186" s="1582"/>
      <c r="NRD1186" s="1582"/>
      <c r="NRE1186" s="1582"/>
      <c r="NRF1186" s="1582"/>
      <c r="NRG1186" s="1582"/>
      <c r="NRH1186" s="1582"/>
      <c r="NRI1186" s="1582"/>
      <c r="NRJ1186" s="1582"/>
      <c r="NRK1186" s="1582"/>
      <c r="NRL1186" s="1582"/>
      <c r="NRM1186" s="1582"/>
      <c r="NRN1186" s="1582"/>
      <c r="NRO1186" s="1582"/>
      <c r="NRP1186" s="1582"/>
      <c r="NRQ1186" s="1582"/>
      <c r="NRR1186" s="1582"/>
      <c r="NRS1186" s="1582"/>
      <c r="NRT1186" s="1582"/>
      <c r="NRU1186" s="1582"/>
      <c r="NRV1186" s="1582"/>
      <c r="NRW1186" s="1582"/>
      <c r="NRX1186" s="1582"/>
      <c r="NRY1186" s="1582"/>
      <c r="NRZ1186" s="1582"/>
      <c r="NSA1186" s="1582"/>
      <c r="NSB1186" s="1582"/>
      <c r="NSC1186" s="1582"/>
      <c r="NSD1186" s="1582"/>
      <c r="NSE1186" s="1582"/>
      <c r="NSF1186" s="1582"/>
      <c r="NSG1186" s="1582"/>
      <c r="NSH1186" s="1582"/>
      <c r="NSI1186" s="1582"/>
      <c r="NSJ1186" s="1582"/>
      <c r="NSK1186" s="1582"/>
      <c r="NSL1186" s="1582"/>
      <c r="NSM1186" s="1582"/>
      <c r="NSN1186" s="1582"/>
      <c r="NSO1186" s="1582"/>
      <c r="NSP1186" s="1582"/>
      <c r="NSQ1186" s="1582"/>
      <c r="NSR1186" s="1582"/>
      <c r="NSS1186" s="1582"/>
      <c r="NST1186" s="1582"/>
      <c r="NSU1186" s="1582"/>
      <c r="NSV1186" s="1582"/>
      <c r="NSW1186" s="1582"/>
      <c r="NSX1186" s="1582"/>
      <c r="NSY1186" s="1582"/>
      <c r="NSZ1186" s="1582"/>
      <c r="NTA1186" s="1582"/>
      <c r="NTB1186" s="1582"/>
      <c r="NTC1186" s="1582"/>
      <c r="NTD1186" s="1582"/>
      <c r="NTE1186" s="1582"/>
      <c r="NTF1186" s="1582"/>
      <c r="NTG1186" s="1582"/>
      <c r="NTH1186" s="1582"/>
      <c r="NTI1186" s="1582"/>
      <c r="NTJ1186" s="1582"/>
      <c r="NTK1186" s="1582"/>
      <c r="NTL1186" s="1582"/>
      <c r="NTM1186" s="1582"/>
      <c r="NTN1186" s="1582"/>
      <c r="NTO1186" s="1582"/>
      <c r="NTP1186" s="1582"/>
      <c r="NTQ1186" s="1582"/>
      <c r="NTR1186" s="1582"/>
      <c r="NTS1186" s="1582"/>
      <c r="NTT1186" s="1582"/>
      <c r="NTU1186" s="1582"/>
      <c r="NTV1186" s="1582"/>
      <c r="NTW1186" s="1582"/>
      <c r="NTX1186" s="1582"/>
      <c r="NTY1186" s="1582"/>
      <c r="NTZ1186" s="1582"/>
      <c r="NUA1186" s="1582"/>
      <c r="NUB1186" s="1582"/>
      <c r="NUC1186" s="1582"/>
      <c r="NUD1186" s="1582"/>
      <c r="NUE1186" s="1582"/>
      <c r="NUF1186" s="1582"/>
      <c r="NUG1186" s="1582"/>
      <c r="NUH1186" s="1582"/>
      <c r="NUI1186" s="1582"/>
      <c r="NUJ1186" s="1582"/>
      <c r="NUK1186" s="1582"/>
      <c r="NUL1186" s="1582"/>
      <c r="NUM1186" s="1582"/>
      <c r="NUN1186" s="1582"/>
      <c r="NUO1186" s="1582"/>
      <c r="NUP1186" s="1582"/>
      <c r="NUQ1186" s="1582"/>
      <c r="NUR1186" s="1582"/>
      <c r="NUS1186" s="1582"/>
      <c r="NUT1186" s="1582"/>
      <c r="NUU1186" s="1582"/>
      <c r="NUV1186" s="1582"/>
      <c r="NUW1186" s="1582"/>
      <c r="NUX1186" s="1582"/>
      <c r="NUY1186" s="1582"/>
      <c r="NUZ1186" s="1582"/>
      <c r="NVA1186" s="1582"/>
      <c r="NVB1186" s="1582"/>
      <c r="NVC1186" s="1582"/>
      <c r="NVD1186" s="1582"/>
      <c r="NVE1186" s="1582"/>
      <c r="NVF1186" s="1582"/>
      <c r="NVG1186" s="1582"/>
      <c r="NVH1186" s="1582"/>
      <c r="NVI1186" s="1582"/>
      <c r="NVJ1186" s="1582"/>
      <c r="NVK1186" s="1582"/>
      <c r="NVL1186" s="1582"/>
      <c r="NVM1186" s="1582"/>
      <c r="NVN1186" s="1582"/>
      <c r="NVO1186" s="1582"/>
      <c r="NVP1186" s="1582"/>
      <c r="NVQ1186" s="1582"/>
      <c r="NVR1186" s="1582"/>
      <c r="NVS1186" s="1582"/>
      <c r="NVT1186" s="1582"/>
      <c r="NVU1186" s="1582"/>
      <c r="NVV1186" s="1582"/>
      <c r="NVW1186" s="1582"/>
      <c r="NVX1186" s="1582"/>
      <c r="NVY1186" s="1582"/>
      <c r="NVZ1186" s="1582"/>
      <c r="NWA1186" s="1582"/>
      <c r="NWB1186" s="1582"/>
      <c r="NWC1186" s="1582"/>
      <c r="NWD1186" s="1582"/>
      <c r="NWE1186" s="1582"/>
      <c r="NWF1186" s="1582"/>
      <c r="NWG1186" s="1582"/>
      <c r="NWH1186" s="1582"/>
      <c r="NWI1186" s="1582"/>
      <c r="NWJ1186" s="1582"/>
      <c r="NWK1186" s="1582"/>
      <c r="NWL1186" s="1582"/>
      <c r="NWM1186" s="1582"/>
      <c r="NWN1186" s="1582"/>
      <c r="NWO1186" s="1582"/>
      <c r="NWP1186" s="1582"/>
      <c r="NWQ1186" s="1582"/>
      <c r="NWR1186" s="1582"/>
      <c r="NWS1186" s="1582"/>
      <c r="NWT1186" s="1582"/>
      <c r="NWU1186" s="1582"/>
      <c r="NWV1186" s="1582"/>
      <c r="NWW1186" s="1582"/>
      <c r="NWX1186" s="1582"/>
      <c r="NWY1186" s="1582"/>
      <c r="NWZ1186" s="1582"/>
      <c r="NXA1186" s="1582"/>
      <c r="NXB1186" s="1582"/>
      <c r="NXC1186" s="1582"/>
      <c r="NXD1186" s="1582"/>
      <c r="NXE1186" s="1582"/>
      <c r="NXF1186" s="1582"/>
      <c r="NXG1186" s="1582"/>
      <c r="NXH1186" s="1582"/>
      <c r="NXI1186" s="1582"/>
      <c r="NXJ1186" s="1582"/>
      <c r="NXK1186" s="1582"/>
      <c r="NXL1186" s="1582"/>
      <c r="NXM1186" s="1582"/>
      <c r="NXN1186" s="1582"/>
      <c r="NXO1186" s="1582"/>
      <c r="NXP1186" s="1582"/>
      <c r="NXQ1186" s="1582"/>
      <c r="NXR1186" s="1582"/>
      <c r="NXS1186" s="1582"/>
      <c r="NXT1186" s="1582"/>
      <c r="NXU1186" s="1582"/>
      <c r="NXV1186" s="1582"/>
      <c r="NXW1186" s="1582"/>
      <c r="NXX1186" s="1582"/>
      <c r="NXY1186" s="1582"/>
      <c r="NXZ1186" s="1582"/>
      <c r="NYA1186" s="1582"/>
      <c r="NYB1186" s="1582"/>
      <c r="NYC1186" s="1582"/>
      <c r="NYD1186" s="1582"/>
      <c r="NYE1186" s="1582"/>
      <c r="NYF1186" s="1582"/>
      <c r="NYG1186" s="1582"/>
      <c r="NYH1186" s="1582"/>
      <c r="NYI1186" s="1582"/>
      <c r="NYJ1186" s="1582"/>
      <c r="NYK1186" s="1582"/>
      <c r="NYL1186" s="1582"/>
      <c r="NYM1186" s="1582"/>
      <c r="NYN1186" s="1582"/>
      <c r="NYO1186" s="1582"/>
      <c r="NYP1186" s="1582"/>
      <c r="NYQ1186" s="1582"/>
      <c r="NYR1186" s="1582"/>
      <c r="NYS1186" s="1582"/>
      <c r="NYT1186" s="1582"/>
      <c r="NYU1186" s="1582"/>
      <c r="NYV1186" s="1582"/>
      <c r="NYW1186" s="1582"/>
      <c r="NYX1186" s="1582"/>
      <c r="NYY1186" s="1582"/>
      <c r="NYZ1186" s="1582"/>
      <c r="NZA1186" s="1582"/>
      <c r="NZB1186" s="1582"/>
      <c r="NZC1186" s="1582"/>
      <c r="NZD1186" s="1582"/>
      <c r="NZE1186" s="1582"/>
      <c r="NZF1186" s="1582"/>
      <c r="NZG1186" s="1582"/>
      <c r="NZH1186" s="1582"/>
      <c r="NZI1186" s="1582"/>
      <c r="NZJ1186" s="1582"/>
      <c r="NZK1186" s="1582"/>
      <c r="NZL1186" s="1582"/>
      <c r="NZM1186" s="1582"/>
      <c r="NZN1186" s="1582"/>
      <c r="NZO1186" s="1582"/>
      <c r="NZP1186" s="1582"/>
      <c r="NZQ1186" s="1582"/>
      <c r="NZR1186" s="1582"/>
      <c r="NZS1186" s="1582"/>
      <c r="NZT1186" s="1582"/>
      <c r="NZU1186" s="1582"/>
      <c r="NZV1186" s="1582"/>
      <c r="NZW1186" s="1582"/>
      <c r="NZX1186" s="1582"/>
      <c r="NZY1186" s="1582"/>
      <c r="NZZ1186" s="1582"/>
      <c r="OAA1186" s="1582"/>
      <c r="OAB1186" s="1582"/>
      <c r="OAC1186" s="1582"/>
      <c r="OAD1186" s="1582"/>
      <c r="OAE1186" s="1582"/>
      <c r="OAF1186" s="1582"/>
      <c r="OAG1186" s="1582"/>
      <c r="OAH1186" s="1582"/>
      <c r="OAI1186" s="1582"/>
      <c r="OAJ1186" s="1582"/>
      <c r="OAK1186" s="1582"/>
      <c r="OAL1186" s="1582"/>
      <c r="OAM1186" s="1582"/>
      <c r="OAN1186" s="1582"/>
      <c r="OAO1186" s="1582"/>
      <c r="OAP1186" s="1582"/>
      <c r="OAQ1186" s="1582"/>
      <c r="OAR1186" s="1582"/>
      <c r="OAS1186" s="1582"/>
      <c r="OAT1186" s="1582"/>
      <c r="OAU1186" s="1582"/>
      <c r="OAV1186" s="1582"/>
      <c r="OAW1186" s="1582"/>
      <c r="OAX1186" s="1582"/>
      <c r="OAY1186" s="1582"/>
      <c r="OAZ1186" s="1582"/>
      <c r="OBA1186" s="1582"/>
      <c r="OBB1186" s="1582"/>
      <c r="OBC1186" s="1582"/>
      <c r="OBD1186" s="1582"/>
      <c r="OBE1186" s="1582"/>
      <c r="OBF1186" s="1582"/>
      <c r="OBG1186" s="1582"/>
      <c r="OBH1186" s="1582"/>
      <c r="OBI1186" s="1582"/>
      <c r="OBJ1186" s="1582"/>
      <c r="OBK1186" s="1582"/>
      <c r="OBL1186" s="1582"/>
      <c r="OBM1186" s="1582"/>
      <c r="OBN1186" s="1582"/>
      <c r="OBO1186" s="1582"/>
      <c r="OBP1186" s="1582"/>
      <c r="OBQ1186" s="1582"/>
      <c r="OBR1186" s="1582"/>
      <c r="OBS1186" s="1582"/>
      <c r="OBT1186" s="1582"/>
      <c r="OBU1186" s="1582"/>
      <c r="OBV1186" s="1582"/>
      <c r="OBW1186" s="1582"/>
      <c r="OBX1186" s="1582"/>
      <c r="OBY1186" s="1582"/>
      <c r="OBZ1186" s="1582"/>
      <c r="OCA1186" s="1582"/>
      <c r="OCB1186" s="1582"/>
      <c r="OCC1186" s="1582"/>
      <c r="OCD1186" s="1582"/>
      <c r="OCE1186" s="1582"/>
      <c r="OCF1186" s="1582"/>
      <c r="OCG1186" s="1582"/>
      <c r="OCH1186" s="1582"/>
      <c r="OCI1186" s="1582"/>
      <c r="OCJ1186" s="1582"/>
      <c r="OCK1186" s="1582"/>
      <c r="OCL1186" s="1582"/>
      <c r="OCM1186" s="1582"/>
      <c r="OCN1186" s="1582"/>
      <c r="OCO1186" s="1582"/>
      <c r="OCP1186" s="1582"/>
      <c r="OCQ1186" s="1582"/>
      <c r="OCR1186" s="1582"/>
      <c r="OCS1186" s="1582"/>
      <c r="OCT1186" s="1582"/>
      <c r="OCU1186" s="1582"/>
      <c r="OCV1186" s="1582"/>
      <c r="OCW1186" s="1582"/>
      <c r="OCX1186" s="1582"/>
      <c r="OCY1186" s="1582"/>
      <c r="OCZ1186" s="1582"/>
      <c r="ODA1186" s="1582"/>
      <c r="ODB1186" s="1582"/>
      <c r="ODC1186" s="1582"/>
      <c r="ODD1186" s="1582"/>
      <c r="ODE1186" s="1582"/>
      <c r="ODF1186" s="1582"/>
      <c r="ODG1186" s="1582"/>
      <c r="ODH1186" s="1582"/>
      <c r="ODI1186" s="1582"/>
      <c r="ODJ1186" s="1582"/>
      <c r="ODK1186" s="1582"/>
      <c r="ODL1186" s="1582"/>
      <c r="ODM1186" s="1582"/>
      <c r="ODN1186" s="1582"/>
      <c r="ODO1186" s="1582"/>
      <c r="ODP1186" s="1582"/>
      <c r="ODQ1186" s="1582"/>
      <c r="ODR1186" s="1582"/>
      <c r="ODS1186" s="1582"/>
      <c r="ODT1186" s="1582"/>
      <c r="ODU1186" s="1582"/>
      <c r="ODV1186" s="1582"/>
      <c r="ODW1186" s="1582"/>
      <c r="ODX1186" s="1582"/>
      <c r="ODY1186" s="1582"/>
      <c r="ODZ1186" s="1582"/>
      <c r="OEA1186" s="1582"/>
      <c r="OEB1186" s="1582"/>
      <c r="OEC1186" s="1582"/>
      <c r="OED1186" s="1582"/>
      <c r="OEE1186" s="1582"/>
      <c r="OEF1186" s="1582"/>
      <c r="OEG1186" s="1582"/>
      <c r="OEH1186" s="1582"/>
      <c r="OEI1186" s="1582"/>
      <c r="OEJ1186" s="1582"/>
      <c r="OEK1186" s="1582"/>
      <c r="OEL1186" s="1582"/>
      <c r="OEM1186" s="1582"/>
      <c r="OEN1186" s="1582"/>
      <c r="OEO1186" s="1582"/>
      <c r="OEP1186" s="1582"/>
      <c r="OEQ1186" s="1582"/>
      <c r="OER1186" s="1582"/>
      <c r="OES1186" s="1582"/>
      <c r="OET1186" s="1582"/>
      <c r="OEU1186" s="1582"/>
      <c r="OEV1186" s="1582"/>
      <c r="OEW1186" s="1582"/>
      <c r="OEX1186" s="1582"/>
      <c r="OEY1186" s="1582"/>
      <c r="OEZ1186" s="1582"/>
      <c r="OFA1186" s="1582"/>
      <c r="OFB1186" s="1582"/>
      <c r="OFC1186" s="1582"/>
      <c r="OFD1186" s="1582"/>
      <c r="OFE1186" s="1582"/>
      <c r="OFF1186" s="1582"/>
      <c r="OFG1186" s="1582"/>
      <c r="OFH1186" s="1582"/>
      <c r="OFI1186" s="1582"/>
      <c r="OFJ1186" s="1582"/>
      <c r="OFK1186" s="1582"/>
      <c r="OFL1186" s="1582"/>
      <c r="OFM1186" s="1582"/>
      <c r="OFN1186" s="1582"/>
      <c r="OFO1186" s="1582"/>
      <c r="OFP1186" s="1582"/>
      <c r="OFQ1186" s="1582"/>
      <c r="OFR1186" s="1582"/>
      <c r="OFS1186" s="1582"/>
      <c r="OFT1186" s="1582"/>
      <c r="OFU1186" s="1582"/>
      <c r="OFV1186" s="1582"/>
      <c r="OFW1186" s="1582"/>
      <c r="OFX1186" s="1582"/>
      <c r="OFY1186" s="1582"/>
      <c r="OFZ1186" s="1582"/>
      <c r="OGA1186" s="1582"/>
      <c r="OGB1186" s="1582"/>
      <c r="OGC1186" s="1582"/>
      <c r="OGD1186" s="1582"/>
      <c r="OGE1186" s="1582"/>
      <c r="OGF1186" s="1582"/>
      <c r="OGG1186" s="1582"/>
      <c r="OGH1186" s="1582"/>
      <c r="OGI1186" s="1582"/>
      <c r="OGJ1186" s="1582"/>
      <c r="OGK1186" s="1582"/>
      <c r="OGL1186" s="1582"/>
      <c r="OGM1186" s="1582"/>
      <c r="OGN1186" s="1582"/>
      <c r="OGO1186" s="1582"/>
      <c r="OGP1186" s="1582"/>
      <c r="OGQ1186" s="1582"/>
      <c r="OGR1186" s="1582"/>
      <c r="OGS1186" s="1582"/>
      <c r="OGT1186" s="1582"/>
      <c r="OGU1186" s="1582"/>
      <c r="OGV1186" s="1582"/>
      <c r="OGW1186" s="1582"/>
      <c r="OGX1186" s="1582"/>
      <c r="OGY1186" s="1582"/>
      <c r="OGZ1186" s="1582"/>
      <c r="OHA1186" s="1582"/>
      <c r="OHB1186" s="1582"/>
      <c r="OHC1186" s="1582"/>
      <c r="OHD1186" s="1582"/>
      <c r="OHE1186" s="1582"/>
      <c r="OHF1186" s="1582"/>
      <c r="OHG1186" s="1582"/>
      <c r="OHH1186" s="1582"/>
      <c r="OHI1186" s="1582"/>
      <c r="OHJ1186" s="1582"/>
      <c r="OHK1186" s="1582"/>
      <c r="OHL1186" s="1582"/>
      <c r="OHM1186" s="1582"/>
      <c r="OHN1186" s="1582"/>
      <c r="OHO1186" s="1582"/>
      <c r="OHP1186" s="1582"/>
      <c r="OHQ1186" s="1582"/>
      <c r="OHR1186" s="1582"/>
      <c r="OHS1186" s="1582"/>
      <c r="OHT1186" s="1582"/>
      <c r="OHU1186" s="1582"/>
      <c r="OHV1186" s="1582"/>
      <c r="OHW1186" s="1582"/>
      <c r="OHX1186" s="1582"/>
      <c r="OHY1186" s="1582"/>
      <c r="OHZ1186" s="1582"/>
      <c r="OIA1186" s="1582"/>
      <c r="OIB1186" s="1582"/>
      <c r="OIC1186" s="1582"/>
      <c r="OID1186" s="1582"/>
      <c r="OIE1186" s="1582"/>
      <c r="OIF1186" s="1582"/>
      <c r="OIG1186" s="1582"/>
      <c r="OIH1186" s="1582"/>
      <c r="OII1186" s="1582"/>
      <c r="OIJ1186" s="1582"/>
      <c r="OIK1186" s="1582"/>
      <c r="OIL1186" s="1582"/>
      <c r="OIM1186" s="1582"/>
      <c r="OIN1186" s="1582"/>
      <c r="OIO1186" s="1582"/>
      <c r="OIP1186" s="1582"/>
      <c r="OIQ1186" s="1582"/>
      <c r="OIR1186" s="1582"/>
      <c r="OIS1186" s="1582"/>
      <c r="OIT1186" s="1582"/>
      <c r="OIU1186" s="1582"/>
      <c r="OIV1186" s="1582"/>
      <c r="OIW1186" s="1582"/>
      <c r="OIX1186" s="1582"/>
      <c r="OIY1186" s="1582"/>
      <c r="OIZ1186" s="1582"/>
      <c r="OJA1186" s="1582"/>
      <c r="OJB1186" s="1582"/>
      <c r="OJC1186" s="1582"/>
      <c r="OJD1186" s="1582"/>
      <c r="OJE1186" s="1582"/>
      <c r="OJF1186" s="1582"/>
      <c r="OJG1186" s="1582"/>
      <c r="OJH1186" s="1582"/>
      <c r="OJI1186" s="1582"/>
      <c r="OJJ1186" s="1582"/>
      <c r="OJK1186" s="1582"/>
      <c r="OJL1186" s="1582"/>
      <c r="OJM1186" s="1582"/>
      <c r="OJN1186" s="1582"/>
      <c r="OJO1186" s="1582"/>
      <c r="OJP1186" s="1582"/>
      <c r="OJQ1186" s="1582"/>
      <c r="OJR1186" s="1582"/>
      <c r="OJS1186" s="1582"/>
      <c r="OJT1186" s="1582"/>
      <c r="OJU1186" s="1582"/>
      <c r="OJV1186" s="1582"/>
      <c r="OJW1186" s="1582"/>
      <c r="OJX1186" s="1582"/>
      <c r="OJY1186" s="1582"/>
      <c r="OJZ1186" s="1582"/>
      <c r="OKA1186" s="1582"/>
      <c r="OKB1186" s="1582"/>
      <c r="OKC1186" s="1582"/>
      <c r="OKD1186" s="1582"/>
      <c r="OKE1186" s="1582"/>
      <c r="OKF1186" s="1582"/>
      <c r="OKG1186" s="1582"/>
      <c r="OKH1186" s="1582"/>
      <c r="OKI1186" s="1582"/>
      <c r="OKJ1186" s="1582"/>
      <c r="OKK1186" s="1582"/>
      <c r="OKL1186" s="1582"/>
      <c r="OKM1186" s="1582"/>
      <c r="OKN1186" s="1582"/>
      <c r="OKO1186" s="1582"/>
      <c r="OKP1186" s="1582"/>
      <c r="OKQ1186" s="1582"/>
      <c r="OKR1186" s="1582"/>
      <c r="OKS1186" s="1582"/>
      <c r="OKT1186" s="1582"/>
      <c r="OKU1186" s="1582"/>
      <c r="OKV1186" s="1582"/>
      <c r="OKW1186" s="1582"/>
      <c r="OKX1186" s="1582"/>
      <c r="OKY1186" s="1582"/>
      <c r="OKZ1186" s="1582"/>
      <c r="OLA1186" s="1582"/>
      <c r="OLB1186" s="1582"/>
      <c r="OLC1186" s="1582"/>
      <c r="OLD1186" s="1582"/>
      <c r="OLE1186" s="1582"/>
      <c r="OLF1186" s="1582"/>
      <c r="OLG1186" s="1582"/>
      <c r="OLH1186" s="1582"/>
      <c r="OLI1186" s="1582"/>
      <c r="OLJ1186" s="1582"/>
      <c r="OLK1186" s="1582"/>
      <c r="OLL1186" s="1582"/>
      <c r="OLM1186" s="1582"/>
      <c r="OLN1186" s="1582"/>
      <c r="OLO1186" s="1582"/>
      <c r="OLP1186" s="1582"/>
      <c r="OLQ1186" s="1582"/>
      <c r="OLR1186" s="1582"/>
      <c r="OLS1186" s="1582"/>
      <c r="OLT1186" s="1582"/>
      <c r="OLU1186" s="1582"/>
      <c r="OLV1186" s="1582"/>
      <c r="OLW1186" s="1582"/>
      <c r="OLX1186" s="1582"/>
      <c r="OLY1186" s="1582"/>
      <c r="OLZ1186" s="1582"/>
      <c r="OMA1186" s="1582"/>
      <c r="OMB1186" s="1582"/>
      <c r="OMC1186" s="1582"/>
      <c r="OMD1186" s="1582"/>
      <c r="OME1186" s="1582"/>
      <c r="OMF1186" s="1582"/>
      <c r="OMG1186" s="1582"/>
      <c r="OMH1186" s="1582"/>
      <c r="OMI1186" s="1582"/>
      <c r="OMJ1186" s="1582"/>
      <c r="OMK1186" s="1582"/>
      <c r="OML1186" s="1582"/>
      <c r="OMM1186" s="1582"/>
      <c r="OMN1186" s="1582"/>
      <c r="OMO1186" s="1582"/>
      <c r="OMP1186" s="1582"/>
      <c r="OMQ1186" s="1582"/>
      <c r="OMR1186" s="1582"/>
      <c r="OMS1186" s="1582"/>
      <c r="OMT1186" s="1582"/>
      <c r="OMU1186" s="1582"/>
      <c r="OMV1186" s="1582"/>
      <c r="OMW1186" s="1582"/>
      <c r="OMX1186" s="1582"/>
      <c r="OMY1186" s="1582"/>
      <c r="OMZ1186" s="1582"/>
      <c r="ONA1186" s="1582"/>
      <c r="ONB1186" s="1582"/>
      <c r="ONC1186" s="1582"/>
      <c r="OND1186" s="1582"/>
      <c r="ONE1186" s="1582"/>
      <c r="ONF1186" s="1582"/>
      <c r="ONG1186" s="1582"/>
      <c r="ONH1186" s="1582"/>
      <c r="ONI1186" s="1582"/>
      <c r="ONJ1186" s="1582"/>
      <c r="ONK1186" s="1582"/>
      <c r="ONL1186" s="1582"/>
      <c r="ONM1186" s="1582"/>
      <c r="ONN1186" s="1582"/>
      <c r="ONO1186" s="1582"/>
      <c r="ONP1186" s="1582"/>
      <c r="ONQ1186" s="1582"/>
      <c r="ONR1186" s="1582"/>
      <c r="ONS1186" s="1582"/>
      <c r="ONT1186" s="1582"/>
      <c r="ONU1186" s="1582"/>
      <c r="ONV1186" s="1582"/>
      <c r="ONW1186" s="1582"/>
      <c r="ONX1186" s="1582"/>
      <c r="ONY1186" s="1582"/>
      <c r="ONZ1186" s="1582"/>
      <c r="OOA1186" s="1582"/>
      <c r="OOB1186" s="1582"/>
      <c r="OOC1186" s="1582"/>
      <c r="OOD1186" s="1582"/>
      <c r="OOE1186" s="1582"/>
      <c r="OOF1186" s="1582"/>
      <c r="OOG1186" s="1582"/>
      <c r="OOH1186" s="1582"/>
      <c r="OOI1186" s="1582"/>
      <c r="OOJ1186" s="1582"/>
      <c r="OOK1186" s="1582"/>
      <c r="OOL1186" s="1582"/>
      <c r="OOM1186" s="1582"/>
      <c r="OON1186" s="1582"/>
      <c r="OOO1186" s="1582"/>
      <c r="OOP1186" s="1582"/>
      <c r="OOQ1186" s="1582"/>
      <c r="OOR1186" s="1582"/>
      <c r="OOS1186" s="1582"/>
      <c r="OOT1186" s="1582"/>
      <c r="OOU1186" s="1582"/>
      <c r="OOV1186" s="1582"/>
      <c r="OOW1186" s="1582"/>
      <c r="OOX1186" s="1582"/>
      <c r="OOY1186" s="1582"/>
      <c r="OOZ1186" s="1582"/>
      <c r="OPA1186" s="1582"/>
      <c r="OPB1186" s="1582"/>
      <c r="OPC1186" s="1582"/>
      <c r="OPD1186" s="1582"/>
      <c r="OPE1186" s="1582"/>
      <c r="OPF1186" s="1582"/>
      <c r="OPG1186" s="1582"/>
      <c r="OPH1186" s="1582"/>
      <c r="OPI1186" s="1582"/>
      <c r="OPJ1186" s="1582"/>
      <c r="OPK1186" s="1582"/>
      <c r="OPL1186" s="1582"/>
      <c r="OPM1186" s="1582"/>
      <c r="OPN1186" s="1582"/>
      <c r="OPO1186" s="1582"/>
      <c r="OPP1186" s="1582"/>
      <c r="OPQ1186" s="1582"/>
      <c r="OPR1186" s="1582"/>
      <c r="OPS1186" s="1582"/>
      <c r="OPT1186" s="1582"/>
      <c r="OPU1186" s="1582"/>
      <c r="OPV1186" s="1582"/>
      <c r="OPW1186" s="1582"/>
      <c r="OPX1186" s="1582"/>
      <c r="OPY1186" s="1582"/>
      <c r="OPZ1186" s="1582"/>
      <c r="OQA1186" s="1582"/>
      <c r="OQB1186" s="1582"/>
      <c r="OQC1186" s="1582"/>
      <c r="OQD1186" s="1582"/>
      <c r="OQE1186" s="1582"/>
      <c r="OQF1186" s="1582"/>
      <c r="OQG1186" s="1582"/>
      <c r="OQH1186" s="1582"/>
      <c r="OQI1186" s="1582"/>
      <c r="OQJ1186" s="1582"/>
      <c r="OQK1186" s="1582"/>
      <c r="OQL1186" s="1582"/>
      <c r="OQM1186" s="1582"/>
      <c r="OQN1186" s="1582"/>
      <c r="OQO1186" s="1582"/>
      <c r="OQP1186" s="1582"/>
      <c r="OQQ1186" s="1582"/>
      <c r="OQR1186" s="1582"/>
      <c r="OQS1186" s="1582"/>
      <c r="OQT1186" s="1582"/>
      <c r="OQU1186" s="1582"/>
      <c r="OQV1186" s="1582"/>
      <c r="OQW1186" s="1582"/>
      <c r="OQX1186" s="1582"/>
      <c r="OQY1186" s="1582"/>
      <c r="OQZ1186" s="1582"/>
      <c r="ORA1186" s="1582"/>
      <c r="ORB1186" s="1582"/>
      <c r="ORC1186" s="1582"/>
      <c r="ORD1186" s="1582"/>
      <c r="ORE1186" s="1582"/>
      <c r="ORF1186" s="1582"/>
      <c r="ORG1186" s="1582"/>
      <c r="ORH1186" s="1582"/>
      <c r="ORI1186" s="1582"/>
      <c r="ORJ1186" s="1582"/>
      <c r="ORK1186" s="1582"/>
      <c r="ORL1186" s="1582"/>
      <c r="ORM1186" s="1582"/>
      <c r="ORN1186" s="1582"/>
      <c r="ORO1186" s="1582"/>
      <c r="ORP1186" s="1582"/>
      <c r="ORQ1186" s="1582"/>
      <c r="ORR1186" s="1582"/>
      <c r="ORS1186" s="1582"/>
      <c r="ORT1186" s="1582"/>
      <c r="ORU1186" s="1582"/>
      <c r="ORV1186" s="1582"/>
      <c r="ORW1186" s="1582"/>
      <c r="ORX1186" s="1582"/>
      <c r="ORY1186" s="1582"/>
      <c r="ORZ1186" s="1582"/>
      <c r="OSA1186" s="1582"/>
      <c r="OSB1186" s="1582"/>
      <c r="OSC1186" s="1582"/>
      <c r="OSD1186" s="1582"/>
      <c r="OSE1186" s="1582"/>
      <c r="OSF1186" s="1582"/>
      <c r="OSG1186" s="1582"/>
      <c r="OSH1186" s="1582"/>
      <c r="OSI1186" s="1582"/>
      <c r="OSJ1186" s="1582"/>
      <c r="OSK1186" s="1582"/>
      <c r="OSL1186" s="1582"/>
      <c r="OSM1186" s="1582"/>
      <c r="OSN1186" s="1582"/>
      <c r="OSO1186" s="1582"/>
      <c r="OSP1186" s="1582"/>
      <c r="OSQ1186" s="1582"/>
      <c r="OSR1186" s="1582"/>
      <c r="OSS1186" s="1582"/>
      <c r="OST1186" s="1582"/>
      <c r="OSU1186" s="1582"/>
      <c r="OSV1186" s="1582"/>
      <c r="OSW1186" s="1582"/>
      <c r="OSX1186" s="1582"/>
      <c r="OSY1186" s="1582"/>
      <c r="OSZ1186" s="1582"/>
      <c r="OTA1186" s="1582"/>
      <c r="OTB1186" s="1582"/>
      <c r="OTC1186" s="1582"/>
      <c r="OTD1186" s="1582"/>
      <c r="OTE1186" s="1582"/>
      <c r="OTF1186" s="1582"/>
      <c r="OTG1186" s="1582"/>
      <c r="OTH1186" s="1582"/>
      <c r="OTI1186" s="1582"/>
      <c r="OTJ1186" s="1582"/>
      <c r="OTK1186" s="1582"/>
      <c r="OTL1186" s="1582"/>
      <c r="OTM1186" s="1582"/>
      <c r="OTN1186" s="1582"/>
      <c r="OTO1186" s="1582"/>
      <c r="OTP1186" s="1582"/>
      <c r="OTQ1186" s="1582"/>
      <c r="OTR1186" s="1582"/>
      <c r="OTS1186" s="1582"/>
      <c r="OTT1186" s="1582"/>
      <c r="OTU1186" s="1582"/>
      <c r="OTV1186" s="1582"/>
      <c r="OTW1186" s="1582"/>
      <c r="OTX1186" s="1582"/>
      <c r="OTY1186" s="1582"/>
      <c r="OTZ1186" s="1582"/>
      <c r="OUA1186" s="1582"/>
      <c r="OUB1186" s="1582"/>
      <c r="OUC1186" s="1582"/>
      <c r="OUD1186" s="1582"/>
      <c r="OUE1186" s="1582"/>
      <c r="OUF1186" s="1582"/>
      <c r="OUG1186" s="1582"/>
      <c r="OUH1186" s="1582"/>
      <c r="OUI1186" s="1582"/>
      <c r="OUJ1186" s="1582"/>
      <c r="OUK1186" s="1582"/>
      <c r="OUL1186" s="1582"/>
      <c r="OUM1186" s="1582"/>
      <c r="OUN1186" s="1582"/>
      <c r="OUO1186" s="1582"/>
      <c r="OUP1186" s="1582"/>
      <c r="OUQ1186" s="1582"/>
      <c r="OUR1186" s="1582"/>
      <c r="OUS1186" s="1582"/>
      <c r="OUT1186" s="1582"/>
      <c r="OUU1186" s="1582"/>
      <c r="OUV1186" s="1582"/>
      <c r="OUW1186" s="1582"/>
      <c r="OUX1186" s="1582"/>
      <c r="OUY1186" s="1582"/>
      <c r="OUZ1186" s="1582"/>
      <c r="OVA1186" s="1582"/>
      <c r="OVB1186" s="1582"/>
      <c r="OVC1186" s="1582"/>
      <c r="OVD1186" s="1582"/>
      <c r="OVE1186" s="1582"/>
      <c r="OVF1186" s="1582"/>
      <c r="OVG1186" s="1582"/>
      <c r="OVH1186" s="1582"/>
      <c r="OVI1186" s="1582"/>
      <c r="OVJ1186" s="1582"/>
      <c r="OVK1186" s="1582"/>
      <c r="OVL1186" s="1582"/>
      <c r="OVM1186" s="1582"/>
      <c r="OVN1186" s="1582"/>
      <c r="OVO1186" s="1582"/>
      <c r="OVP1186" s="1582"/>
      <c r="OVQ1186" s="1582"/>
      <c r="OVR1186" s="1582"/>
      <c r="OVS1186" s="1582"/>
      <c r="OVT1186" s="1582"/>
      <c r="OVU1186" s="1582"/>
      <c r="OVV1186" s="1582"/>
      <c r="OVW1186" s="1582"/>
      <c r="OVX1186" s="1582"/>
      <c r="OVY1186" s="1582"/>
      <c r="OVZ1186" s="1582"/>
      <c r="OWA1186" s="1582"/>
      <c r="OWB1186" s="1582"/>
      <c r="OWC1186" s="1582"/>
      <c r="OWD1186" s="1582"/>
      <c r="OWE1186" s="1582"/>
      <c r="OWF1186" s="1582"/>
      <c r="OWG1186" s="1582"/>
      <c r="OWH1186" s="1582"/>
      <c r="OWI1186" s="1582"/>
      <c r="OWJ1186" s="1582"/>
      <c r="OWK1186" s="1582"/>
      <c r="OWL1186" s="1582"/>
      <c r="OWM1186" s="1582"/>
      <c r="OWN1186" s="1582"/>
      <c r="OWO1186" s="1582"/>
      <c r="OWP1186" s="1582"/>
      <c r="OWQ1186" s="1582"/>
      <c r="OWR1186" s="1582"/>
      <c r="OWS1186" s="1582"/>
      <c r="OWT1186" s="1582"/>
      <c r="OWU1186" s="1582"/>
      <c r="OWV1186" s="1582"/>
      <c r="OWW1186" s="1582"/>
      <c r="OWX1186" s="1582"/>
      <c r="OWY1186" s="1582"/>
      <c r="OWZ1186" s="1582"/>
      <c r="OXA1186" s="1582"/>
      <c r="OXB1186" s="1582"/>
      <c r="OXC1186" s="1582"/>
      <c r="OXD1186" s="1582"/>
      <c r="OXE1186" s="1582"/>
      <c r="OXF1186" s="1582"/>
      <c r="OXG1186" s="1582"/>
      <c r="OXH1186" s="1582"/>
      <c r="OXI1186" s="1582"/>
      <c r="OXJ1186" s="1582"/>
      <c r="OXK1186" s="1582"/>
      <c r="OXL1186" s="1582"/>
      <c r="OXM1186" s="1582"/>
      <c r="OXN1186" s="1582"/>
      <c r="OXO1186" s="1582"/>
      <c r="OXP1186" s="1582"/>
      <c r="OXQ1186" s="1582"/>
      <c r="OXR1186" s="1582"/>
      <c r="OXS1186" s="1582"/>
      <c r="OXT1186" s="1582"/>
      <c r="OXU1186" s="1582"/>
      <c r="OXV1186" s="1582"/>
      <c r="OXW1186" s="1582"/>
      <c r="OXX1186" s="1582"/>
      <c r="OXY1186" s="1582"/>
      <c r="OXZ1186" s="1582"/>
      <c r="OYA1186" s="1582"/>
      <c r="OYB1186" s="1582"/>
      <c r="OYC1186" s="1582"/>
      <c r="OYD1186" s="1582"/>
      <c r="OYE1186" s="1582"/>
      <c r="OYF1186" s="1582"/>
      <c r="OYG1186" s="1582"/>
      <c r="OYH1186" s="1582"/>
      <c r="OYI1186" s="1582"/>
      <c r="OYJ1186" s="1582"/>
      <c r="OYK1186" s="1582"/>
      <c r="OYL1186" s="1582"/>
      <c r="OYM1186" s="1582"/>
      <c r="OYN1186" s="1582"/>
      <c r="OYO1186" s="1582"/>
      <c r="OYP1186" s="1582"/>
      <c r="OYQ1186" s="1582"/>
      <c r="OYR1186" s="1582"/>
      <c r="OYS1186" s="1582"/>
      <c r="OYT1186" s="1582"/>
      <c r="OYU1186" s="1582"/>
      <c r="OYV1186" s="1582"/>
      <c r="OYW1186" s="1582"/>
      <c r="OYX1186" s="1582"/>
      <c r="OYY1186" s="1582"/>
      <c r="OYZ1186" s="1582"/>
      <c r="OZA1186" s="1582"/>
      <c r="OZB1186" s="1582"/>
      <c r="OZC1186" s="1582"/>
      <c r="OZD1186" s="1582"/>
      <c r="OZE1186" s="1582"/>
      <c r="OZF1186" s="1582"/>
      <c r="OZG1186" s="1582"/>
      <c r="OZH1186" s="1582"/>
      <c r="OZI1186" s="1582"/>
      <c r="OZJ1186" s="1582"/>
      <c r="OZK1186" s="1582"/>
      <c r="OZL1186" s="1582"/>
      <c r="OZM1186" s="1582"/>
      <c r="OZN1186" s="1582"/>
      <c r="OZO1186" s="1582"/>
      <c r="OZP1186" s="1582"/>
      <c r="OZQ1186" s="1582"/>
      <c r="OZR1186" s="1582"/>
      <c r="OZS1186" s="1582"/>
      <c r="OZT1186" s="1582"/>
      <c r="OZU1186" s="1582"/>
      <c r="OZV1186" s="1582"/>
      <c r="OZW1186" s="1582"/>
      <c r="OZX1186" s="1582"/>
      <c r="OZY1186" s="1582"/>
      <c r="OZZ1186" s="1582"/>
      <c r="PAA1186" s="1582"/>
      <c r="PAB1186" s="1582"/>
      <c r="PAC1186" s="1582"/>
      <c r="PAD1186" s="1582"/>
      <c r="PAE1186" s="1582"/>
      <c r="PAF1186" s="1582"/>
      <c r="PAG1186" s="1582"/>
      <c r="PAH1186" s="1582"/>
      <c r="PAI1186" s="1582"/>
      <c r="PAJ1186" s="1582"/>
      <c r="PAK1186" s="1582"/>
      <c r="PAL1186" s="1582"/>
      <c r="PAM1186" s="1582"/>
      <c r="PAN1186" s="1582"/>
      <c r="PAO1186" s="1582"/>
      <c r="PAP1186" s="1582"/>
      <c r="PAQ1186" s="1582"/>
      <c r="PAR1186" s="1582"/>
      <c r="PAS1186" s="1582"/>
      <c r="PAT1186" s="1582"/>
      <c r="PAU1186" s="1582"/>
      <c r="PAV1186" s="1582"/>
      <c r="PAW1186" s="1582"/>
      <c r="PAX1186" s="1582"/>
      <c r="PAY1186" s="1582"/>
      <c r="PAZ1186" s="1582"/>
      <c r="PBA1186" s="1582"/>
      <c r="PBB1186" s="1582"/>
      <c r="PBC1186" s="1582"/>
      <c r="PBD1186" s="1582"/>
      <c r="PBE1186" s="1582"/>
      <c r="PBF1186" s="1582"/>
      <c r="PBG1186" s="1582"/>
      <c r="PBH1186" s="1582"/>
      <c r="PBI1186" s="1582"/>
      <c r="PBJ1186" s="1582"/>
      <c r="PBK1186" s="1582"/>
      <c r="PBL1186" s="1582"/>
      <c r="PBM1186" s="1582"/>
      <c r="PBN1186" s="1582"/>
      <c r="PBO1186" s="1582"/>
      <c r="PBP1186" s="1582"/>
      <c r="PBQ1186" s="1582"/>
      <c r="PBR1186" s="1582"/>
      <c r="PBS1186" s="1582"/>
      <c r="PBT1186" s="1582"/>
      <c r="PBU1186" s="1582"/>
      <c r="PBV1186" s="1582"/>
      <c r="PBW1186" s="1582"/>
      <c r="PBX1186" s="1582"/>
      <c r="PBY1186" s="1582"/>
      <c r="PBZ1186" s="1582"/>
      <c r="PCA1186" s="1582"/>
      <c r="PCB1186" s="1582"/>
      <c r="PCC1186" s="1582"/>
      <c r="PCD1186" s="1582"/>
      <c r="PCE1186" s="1582"/>
      <c r="PCF1186" s="1582"/>
      <c r="PCG1186" s="1582"/>
      <c r="PCH1186" s="1582"/>
      <c r="PCI1186" s="1582"/>
      <c r="PCJ1186" s="1582"/>
      <c r="PCK1186" s="1582"/>
      <c r="PCL1186" s="1582"/>
      <c r="PCM1186" s="1582"/>
      <c r="PCN1186" s="1582"/>
      <c r="PCO1186" s="1582"/>
      <c r="PCP1186" s="1582"/>
      <c r="PCQ1186" s="1582"/>
      <c r="PCR1186" s="1582"/>
      <c r="PCS1186" s="1582"/>
      <c r="PCT1186" s="1582"/>
      <c r="PCU1186" s="1582"/>
      <c r="PCV1186" s="1582"/>
      <c r="PCW1186" s="1582"/>
      <c r="PCX1186" s="1582"/>
      <c r="PCY1186" s="1582"/>
      <c r="PCZ1186" s="1582"/>
      <c r="PDA1186" s="1582"/>
      <c r="PDB1186" s="1582"/>
      <c r="PDC1186" s="1582"/>
      <c r="PDD1186" s="1582"/>
      <c r="PDE1186" s="1582"/>
      <c r="PDF1186" s="1582"/>
      <c r="PDG1186" s="1582"/>
      <c r="PDH1186" s="1582"/>
      <c r="PDI1186" s="1582"/>
      <c r="PDJ1186" s="1582"/>
      <c r="PDK1186" s="1582"/>
      <c r="PDL1186" s="1582"/>
      <c r="PDM1186" s="1582"/>
      <c r="PDN1186" s="1582"/>
      <c r="PDO1186" s="1582"/>
      <c r="PDP1186" s="1582"/>
      <c r="PDQ1186" s="1582"/>
      <c r="PDR1186" s="1582"/>
      <c r="PDS1186" s="1582"/>
      <c r="PDT1186" s="1582"/>
      <c r="PDU1186" s="1582"/>
      <c r="PDV1186" s="1582"/>
      <c r="PDW1186" s="1582"/>
      <c r="PDX1186" s="1582"/>
      <c r="PDY1186" s="1582"/>
      <c r="PDZ1186" s="1582"/>
      <c r="PEA1186" s="1582"/>
      <c r="PEB1186" s="1582"/>
      <c r="PEC1186" s="1582"/>
      <c r="PED1186" s="1582"/>
      <c r="PEE1186" s="1582"/>
      <c r="PEF1186" s="1582"/>
      <c r="PEG1186" s="1582"/>
      <c r="PEH1186" s="1582"/>
      <c r="PEI1186" s="1582"/>
      <c r="PEJ1186" s="1582"/>
      <c r="PEK1186" s="1582"/>
      <c r="PEL1186" s="1582"/>
      <c r="PEM1186" s="1582"/>
      <c r="PEN1186" s="1582"/>
      <c r="PEO1186" s="1582"/>
      <c r="PEP1186" s="1582"/>
      <c r="PEQ1186" s="1582"/>
      <c r="PER1186" s="1582"/>
      <c r="PES1186" s="1582"/>
      <c r="PET1186" s="1582"/>
      <c r="PEU1186" s="1582"/>
      <c r="PEV1186" s="1582"/>
      <c r="PEW1186" s="1582"/>
      <c r="PEX1186" s="1582"/>
      <c r="PEY1186" s="1582"/>
      <c r="PEZ1186" s="1582"/>
      <c r="PFA1186" s="1582"/>
      <c r="PFB1186" s="1582"/>
      <c r="PFC1186" s="1582"/>
      <c r="PFD1186" s="1582"/>
      <c r="PFE1186" s="1582"/>
      <c r="PFF1186" s="1582"/>
      <c r="PFG1186" s="1582"/>
      <c r="PFH1186" s="1582"/>
      <c r="PFI1186" s="1582"/>
      <c r="PFJ1186" s="1582"/>
      <c r="PFK1186" s="1582"/>
      <c r="PFL1186" s="1582"/>
      <c r="PFM1186" s="1582"/>
      <c r="PFN1186" s="1582"/>
      <c r="PFO1186" s="1582"/>
      <c r="PFP1186" s="1582"/>
      <c r="PFQ1186" s="1582"/>
      <c r="PFR1186" s="1582"/>
      <c r="PFS1186" s="1582"/>
      <c r="PFT1186" s="1582"/>
      <c r="PFU1186" s="1582"/>
      <c r="PFV1186" s="1582"/>
      <c r="PFW1186" s="1582"/>
      <c r="PFX1186" s="1582"/>
      <c r="PFY1186" s="1582"/>
      <c r="PFZ1186" s="1582"/>
      <c r="PGA1186" s="1582"/>
      <c r="PGB1186" s="1582"/>
      <c r="PGC1186" s="1582"/>
      <c r="PGD1186" s="1582"/>
      <c r="PGE1186" s="1582"/>
      <c r="PGF1186" s="1582"/>
      <c r="PGG1186" s="1582"/>
      <c r="PGH1186" s="1582"/>
      <c r="PGI1186" s="1582"/>
      <c r="PGJ1186" s="1582"/>
      <c r="PGK1186" s="1582"/>
      <c r="PGL1186" s="1582"/>
      <c r="PGM1186" s="1582"/>
      <c r="PGN1186" s="1582"/>
      <c r="PGO1186" s="1582"/>
      <c r="PGP1186" s="1582"/>
      <c r="PGQ1186" s="1582"/>
      <c r="PGR1186" s="1582"/>
      <c r="PGS1186" s="1582"/>
      <c r="PGT1186" s="1582"/>
      <c r="PGU1186" s="1582"/>
      <c r="PGV1186" s="1582"/>
      <c r="PGW1186" s="1582"/>
      <c r="PGX1186" s="1582"/>
      <c r="PGY1186" s="1582"/>
      <c r="PGZ1186" s="1582"/>
      <c r="PHA1186" s="1582"/>
      <c r="PHB1186" s="1582"/>
      <c r="PHC1186" s="1582"/>
      <c r="PHD1186" s="1582"/>
      <c r="PHE1186" s="1582"/>
      <c r="PHF1186" s="1582"/>
      <c r="PHG1186" s="1582"/>
      <c r="PHH1186" s="1582"/>
      <c r="PHI1186" s="1582"/>
      <c r="PHJ1186" s="1582"/>
      <c r="PHK1186" s="1582"/>
      <c r="PHL1186" s="1582"/>
      <c r="PHM1186" s="1582"/>
      <c r="PHN1186" s="1582"/>
      <c r="PHO1186" s="1582"/>
      <c r="PHP1186" s="1582"/>
      <c r="PHQ1186" s="1582"/>
      <c r="PHR1186" s="1582"/>
      <c r="PHS1186" s="1582"/>
      <c r="PHT1186" s="1582"/>
      <c r="PHU1186" s="1582"/>
      <c r="PHV1186" s="1582"/>
      <c r="PHW1186" s="1582"/>
      <c r="PHX1186" s="1582"/>
      <c r="PHY1186" s="1582"/>
      <c r="PHZ1186" s="1582"/>
      <c r="PIA1186" s="1582"/>
      <c r="PIB1186" s="1582"/>
      <c r="PIC1186" s="1582"/>
      <c r="PID1186" s="1582"/>
      <c r="PIE1186" s="1582"/>
      <c r="PIF1186" s="1582"/>
      <c r="PIG1186" s="1582"/>
      <c r="PIH1186" s="1582"/>
      <c r="PII1186" s="1582"/>
      <c r="PIJ1186" s="1582"/>
      <c r="PIK1186" s="1582"/>
      <c r="PIL1186" s="1582"/>
      <c r="PIM1186" s="1582"/>
      <c r="PIN1186" s="1582"/>
      <c r="PIO1186" s="1582"/>
      <c r="PIP1186" s="1582"/>
      <c r="PIQ1186" s="1582"/>
      <c r="PIR1186" s="1582"/>
      <c r="PIS1186" s="1582"/>
      <c r="PIT1186" s="1582"/>
      <c r="PIU1186" s="1582"/>
      <c r="PIV1186" s="1582"/>
      <c r="PIW1186" s="1582"/>
      <c r="PIX1186" s="1582"/>
      <c r="PIY1186" s="1582"/>
      <c r="PIZ1186" s="1582"/>
      <c r="PJA1186" s="1582"/>
      <c r="PJB1186" s="1582"/>
      <c r="PJC1186" s="1582"/>
      <c r="PJD1186" s="1582"/>
      <c r="PJE1186" s="1582"/>
      <c r="PJF1186" s="1582"/>
      <c r="PJG1186" s="1582"/>
      <c r="PJH1186" s="1582"/>
      <c r="PJI1186" s="1582"/>
      <c r="PJJ1186" s="1582"/>
      <c r="PJK1186" s="1582"/>
      <c r="PJL1186" s="1582"/>
      <c r="PJM1186" s="1582"/>
      <c r="PJN1186" s="1582"/>
      <c r="PJO1186" s="1582"/>
      <c r="PJP1186" s="1582"/>
      <c r="PJQ1186" s="1582"/>
      <c r="PJR1186" s="1582"/>
      <c r="PJS1186" s="1582"/>
      <c r="PJT1186" s="1582"/>
      <c r="PJU1186" s="1582"/>
      <c r="PJV1186" s="1582"/>
      <c r="PJW1186" s="1582"/>
      <c r="PJX1186" s="1582"/>
      <c r="PJY1186" s="1582"/>
      <c r="PJZ1186" s="1582"/>
      <c r="PKA1186" s="1582"/>
      <c r="PKB1186" s="1582"/>
      <c r="PKC1186" s="1582"/>
      <c r="PKD1186" s="1582"/>
      <c r="PKE1186" s="1582"/>
      <c r="PKF1186" s="1582"/>
      <c r="PKG1186" s="1582"/>
      <c r="PKH1186" s="1582"/>
      <c r="PKI1186" s="1582"/>
      <c r="PKJ1186" s="1582"/>
      <c r="PKK1186" s="1582"/>
      <c r="PKL1186" s="1582"/>
      <c r="PKM1186" s="1582"/>
      <c r="PKN1186" s="1582"/>
      <c r="PKO1186" s="1582"/>
      <c r="PKP1186" s="1582"/>
      <c r="PKQ1186" s="1582"/>
      <c r="PKR1186" s="1582"/>
      <c r="PKS1186" s="1582"/>
      <c r="PKT1186" s="1582"/>
      <c r="PKU1186" s="1582"/>
      <c r="PKV1186" s="1582"/>
      <c r="PKW1186" s="1582"/>
      <c r="PKX1186" s="1582"/>
      <c r="PKY1186" s="1582"/>
      <c r="PKZ1186" s="1582"/>
      <c r="PLA1186" s="1582"/>
      <c r="PLB1186" s="1582"/>
      <c r="PLC1186" s="1582"/>
      <c r="PLD1186" s="1582"/>
      <c r="PLE1186" s="1582"/>
      <c r="PLF1186" s="1582"/>
      <c r="PLG1186" s="1582"/>
      <c r="PLH1186" s="1582"/>
      <c r="PLI1186" s="1582"/>
      <c r="PLJ1186" s="1582"/>
      <c r="PLK1186" s="1582"/>
      <c r="PLL1186" s="1582"/>
      <c r="PLM1186" s="1582"/>
      <c r="PLN1186" s="1582"/>
      <c r="PLO1186" s="1582"/>
      <c r="PLP1186" s="1582"/>
      <c r="PLQ1186" s="1582"/>
      <c r="PLR1186" s="1582"/>
      <c r="PLS1186" s="1582"/>
      <c r="PLT1186" s="1582"/>
      <c r="PLU1186" s="1582"/>
      <c r="PLV1186" s="1582"/>
      <c r="PLW1186" s="1582"/>
      <c r="PLX1186" s="1582"/>
      <c r="PLY1186" s="1582"/>
      <c r="PLZ1186" s="1582"/>
      <c r="PMA1186" s="1582"/>
      <c r="PMB1186" s="1582"/>
      <c r="PMC1186" s="1582"/>
      <c r="PMD1186" s="1582"/>
      <c r="PME1186" s="1582"/>
      <c r="PMF1186" s="1582"/>
      <c r="PMG1186" s="1582"/>
      <c r="PMH1186" s="1582"/>
      <c r="PMI1186" s="1582"/>
      <c r="PMJ1186" s="1582"/>
      <c r="PMK1186" s="1582"/>
      <c r="PML1186" s="1582"/>
      <c r="PMM1186" s="1582"/>
      <c r="PMN1186" s="1582"/>
      <c r="PMO1186" s="1582"/>
      <c r="PMP1186" s="1582"/>
      <c r="PMQ1186" s="1582"/>
      <c r="PMR1186" s="1582"/>
      <c r="PMS1186" s="1582"/>
      <c r="PMT1186" s="1582"/>
      <c r="PMU1186" s="1582"/>
      <c r="PMV1186" s="1582"/>
      <c r="PMW1186" s="1582"/>
      <c r="PMX1186" s="1582"/>
      <c r="PMY1186" s="1582"/>
      <c r="PMZ1186" s="1582"/>
      <c r="PNA1186" s="1582"/>
      <c r="PNB1186" s="1582"/>
      <c r="PNC1186" s="1582"/>
      <c r="PND1186" s="1582"/>
      <c r="PNE1186" s="1582"/>
      <c r="PNF1186" s="1582"/>
      <c r="PNG1186" s="1582"/>
      <c r="PNH1186" s="1582"/>
      <c r="PNI1186" s="1582"/>
      <c r="PNJ1186" s="1582"/>
      <c r="PNK1186" s="1582"/>
      <c r="PNL1186" s="1582"/>
      <c r="PNM1186" s="1582"/>
      <c r="PNN1186" s="1582"/>
      <c r="PNO1186" s="1582"/>
      <c r="PNP1186" s="1582"/>
      <c r="PNQ1186" s="1582"/>
      <c r="PNR1186" s="1582"/>
      <c r="PNS1186" s="1582"/>
      <c r="PNT1186" s="1582"/>
      <c r="PNU1186" s="1582"/>
      <c r="PNV1186" s="1582"/>
      <c r="PNW1186" s="1582"/>
      <c r="PNX1186" s="1582"/>
      <c r="PNY1186" s="1582"/>
      <c r="PNZ1186" s="1582"/>
      <c r="POA1186" s="1582"/>
      <c r="POB1186" s="1582"/>
      <c r="POC1186" s="1582"/>
      <c r="POD1186" s="1582"/>
      <c r="POE1186" s="1582"/>
      <c r="POF1186" s="1582"/>
      <c r="POG1186" s="1582"/>
      <c r="POH1186" s="1582"/>
      <c r="POI1186" s="1582"/>
      <c r="POJ1186" s="1582"/>
      <c r="POK1186" s="1582"/>
      <c r="POL1186" s="1582"/>
      <c r="POM1186" s="1582"/>
      <c r="PON1186" s="1582"/>
      <c r="POO1186" s="1582"/>
      <c r="POP1186" s="1582"/>
      <c r="POQ1186" s="1582"/>
      <c r="POR1186" s="1582"/>
      <c r="POS1186" s="1582"/>
      <c r="POT1186" s="1582"/>
      <c r="POU1186" s="1582"/>
      <c r="POV1186" s="1582"/>
      <c r="POW1186" s="1582"/>
      <c r="POX1186" s="1582"/>
      <c r="POY1186" s="1582"/>
      <c r="POZ1186" s="1582"/>
      <c r="PPA1186" s="1582"/>
      <c r="PPB1186" s="1582"/>
      <c r="PPC1186" s="1582"/>
      <c r="PPD1186" s="1582"/>
      <c r="PPE1186" s="1582"/>
      <c r="PPF1186" s="1582"/>
      <c r="PPG1186" s="1582"/>
      <c r="PPH1186" s="1582"/>
      <c r="PPI1186" s="1582"/>
      <c r="PPJ1186" s="1582"/>
      <c r="PPK1186" s="1582"/>
      <c r="PPL1186" s="1582"/>
      <c r="PPM1186" s="1582"/>
      <c r="PPN1186" s="1582"/>
      <c r="PPO1186" s="1582"/>
      <c r="PPP1186" s="1582"/>
      <c r="PPQ1186" s="1582"/>
      <c r="PPR1186" s="1582"/>
      <c r="PPS1186" s="1582"/>
      <c r="PPT1186" s="1582"/>
      <c r="PPU1186" s="1582"/>
      <c r="PPV1186" s="1582"/>
      <c r="PPW1186" s="1582"/>
      <c r="PPX1186" s="1582"/>
      <c r="PPY1186" s="1582"/>
      <c r="PPZ1186" s="1582"/>
      <c r="PQA1186" s="1582"/>
      <c r="PQB1186" s="1582"/>
      <c r="PQC1186" s="1582"/>
      <c r="PQD1186" s="1582"/>
      <c r="PQE1186" s="1582"/>
      <c r="PQF1186" s="1582"/>
      <c r="PQG1186" s="1582"/>
      <c r="PQH1186" s="1582"/>
      <c r="PQI1186" s="1582"/>
      <c r="PQJ1186" s="1582"/>
      <c r="PQK1186" s="1582"/>
      <c r="PQL1186" s="1582"/>
      <c r="PQM1186" s="1582"/>
      <c r="PQN1186" s="1582"/>
      <c r="PQO1186" s="1582"/>
      <c r="PQP1186" s="1582"/>
      <c r="PQQ1186" s="1582"/>
      <c r="PQR1186" s="1582"/>
      <c r="PQS1186" s="1582"/>
      <c r="PQT1186" s="1582"/>
      <c r="PQU1186" s="1582"/>
      <c r="PQV1186" s="1582"/>
      <c r="PQW1186" s="1582"/>
      <c r="PQX1186" s="1582"/>
      <c r="PQY1186" s="1582"/>
      <c r="PQZ1186" s="1582"/>
      <c r="PRA1186" s="1582"/>
      <c r="PRB1186" s="1582"/>
      <c r="PRC1186" s="1582"/>
      <c r="PRD1186" s="1582"/>
      <c r="PRE1186" s="1582"/>
      <c r="PRF1186" s="1582"/>
      <c r="PRG1186" s="1582"/>
      <c r="PRH1186" s="1582"/>
      <c r="PRI1186" s="1582"/>
      <c r="PRJ1186" s="1582"/>
      <c r="PRK1186" s="1582"/>
      <c r="PRL1186" s="1582"/>
      <c r="PRM1186" s="1582"/>
      <c r="PRN1186" s="1582"/>
      <c r="PRO1186" s="1582"/>
      <c r="PRP1186" s="1582"/>
      <c r="PRQ1186" s="1582"/>
      <c r="PRR1186" s="1582"/>
      <c r="PRS1186" s="1582"/>
      <c r="PRT1186" s="1582"/>
      <c r="PRU1186" s="1582"/>
      <c r="PRV1186" s="1582"/>
      <c r="PRW1186" s="1582"/>
      <c r="PRX1186" s="1582"/>
      <c r="PRY1186" s="1582"/>
      <c r="PRZ1186" s="1582"/>
      <c r="PSA1186" s="1582"/>
      <c r="PSB1186" s="1582"/>
      <c r="PSC1186" s="1582"/>
      <c r="PSD1186" s="1582"/>
      <c r="PSE1186" s="1582"/>
      <c r="PSF1186" s="1582"/>
      <c r="PSG1186" s="1582"/>
      <c r="PSH1186" s="1582"/>
      <c r="PSI1186" s="1582"/>
      <c r="PSJ1186" s="1582"/>
      <c r="PSK1186" s="1582"/>
      <c r="PSL1186" s="1582"/>
      <c r="PSM1186" s="1582"/>
      <c r="PSN1186" s="1582"/>
      <c r="PSO1186" s="1582"/>
      <c r="PSP1186" s="1582"/>
      <c r="PSQ1186" s="1582"/>
      <c r="PSR1186" s="1582"/>
      <c r="PSS1186" s="1582"/>
      <c r="PST1186" s="1582"/>
      <c r="PSU1186" s="1582"/>
      <c r="PSV1186" s="1582"/>
      <c r="PSW1186" s="1582"/>
      <c r="PSX1186" s="1582"/>
      <c r="PSY1186" s="1582"/>
      <c r="PSZ1186" s="1582"/>
      <c r="PTA1186" s="1582"/>
      <c r="PTB1186" s="1582"/>
      <c r="PTC1186" s="1582"/>
      <c r="PTD1186" s="1582"/>
      <c r="PTE1186" s="1582"/>
      <c r="PTF1186" s="1582"/>
      <c r="PTG1186" s="1582"/>
      <c r="PTH1186" s="1582"/>
      <c r="PTI1186" s="1582"/>
      <c r="PTJ1186" s="1582"/>
      <c r="PTK1186" s="1582"/>
      <c r="PTL1186" s="1582"/>
      <c r="PTM1186" s="1582"/>
      <c r="PTN1186" s="1582"/>
      <c r="PTO1186" s="1582"/>
      <c r="PTP1186" s="1582"/>
      <c r="PTQ1186" s="1582"/>
      <c r="PTR1186" s="1582"/>
      <c r="PTS1186" s="1582"/>
      <c r="PTT1186" s="1582"/>
      <c r="PTU1186" s="1582"/>
      <c r="PTV1186" s="1582"/>
      <c r="PTW1186" s="1582"/>
      <c r="PTX1186" s="1582"/>
      <c r="PTY1186" s="1582"/>
      <c r="PTZ1186" s="1582"/>
      <c r="PUA1186" s="1582"/>
      <c r="PUB1186" s="1582"/>
      <c r="PUC1186" s="1582"/>
      <c r="PUD1186" s="1582"/>
      <c r="PUE1186" s="1582"/>
      <c r="PUF1186" s="1582"/>
      <c r="PUG1186" s="1582"/>
      <c r="PUH1186" s="1582"/>
      <c r="PUI1186" s="1582"/>
      <c r="PUJ1186" s="1582"/>
      <c r="PUK1186" s="1582"/>
      <c r="PUL1186" s="1582"/>
      <c r="PUM1186" s="1582"/>
      <c r="PUN1186" s="1582"/>
      <c r="PUO1186" s="1582"/>
      <c r="PUP1186" s="1582"/>
      <c r="PUQ1186" s="1582"/>
      <c r="PUR1186" s="1582"/>
      <c r="PUS1186" s="1582"/>
      <c r="PUT1186" s="1582"/>
      <c r="PUU1186" s="1582"/>
      <c r="PUV1186" s="1582"/>
      <c r="PUW1186" s="1582"/>
      <c r="PUX1186" s="1582"/>
      <c r="PUY1186" s="1582"/>
      <c r="PUZ1186" s="1582"/>
      <c r="PVA1186" s="1582"/>
      <c r="PVB1186" s="1582"/>
      <c r="PVC1186" s="1582"/>
      <c r="PVD1186" s="1582"/>
      <c r="PVE1186" s="1582"/>
      <c r="PVF1186" s="1582"/>
      <c r="PVG1186" s="1582"/>
      <c r="PVH1186" s="1582"/>
      <c r="PVI1186" s="1582"/>
      <c r="PVJ1186" s="1582"/>
      <c r="PVK1186" s="1582"/>
      <c r="PVL1186" s="1582"/>
      <c r="PVM1186" s="1582"/>
      <c r="PVN1186" s="1582"/>
      <c r="PVO1186" s="1582"/>
      <c r="PVP1186" s="1582"/>
      <c r="PVQ1186" s="1582"/>
      <c r="PVR1186" s="1582"/>
      <c r="PVS1186" s="1582"/>
      <c r="PVT1186" s="1582"/>
      <c r="PVU1186" s="1582"/>
      <c r="PVV1186" s="1582"/>
      <c r="PVW1186" s="1582"/>
      <c r="PVX1186" s="1582"/>
      <c r="PVY1186" s="1582"/>
      <c r="PVZ1186" s="1582"/>
      <c r="PWA1186" s="1582"/>
      <c r="PWB1186" s="1582"/>
      <c r="PWC1186" s="1582"/>
      <c r="PWD1186" s="1582"/>
      <c r="PWE1186" s="1582"/>
      <c r="PWF1186" s="1582"/>
      <c r="PWG1186" s="1582"/>
      <c r="PWH1186" s="1582"/>
      <c r="PWI1186" s="1582"/>
      <c r="PWJ1186" s="1582"/>
      <c r="PWK1186" s="1582"/>
      <c r="PWL1186" s="1582"/>
      <c r="PWM1186" s="1582"/>
      <c r="PWN1186" s="1582"/>
      <c r="PWO1186" s="1582"/>
      <c r="PWP1186" s="1582"/>
      <c r="PWQ1186" s="1582"/>
      <c r="PWR1186" s="1582"/>
      <c r="PWS1186" s="1582"/>
      <c r="PWT1186" s="1582"/>
      <c r="PWU1186" s="1582"/>
      <c r="PWV1186" s="1582"/>
      <c r="PWW1186" s="1582"/>
      <c r="PWX1186" s="1582"/>
      <c r="PWY1186" s="1582"/>
      <c r="PWZ1186" s="1582"/>
      <c r="PXA1186" s="1582"/>
      <c r="PXB1186" s="1582"/>
      <c r="PXC1186" s="1582"/>
      <c r="PXD1186" s="1582"/>
      <c r="PXE1186" s="1582"/>
      <c r="PXF1186" s="1582"/>
      <c r="PXG1186" s="1582"/>
      <c r="PXH1186" s="1582"/>
      <c r="PXI1186" s="1582"/>
      <c r="PXJ1186" s="1582"/>
      <c r="PXK1186" s="1582"/>
      <c r="PXL1186" s="1582"/>
      <c r="PXM1186" s="1582"/>
      <c r="PXN1186" s="1582"/>
      <c r="PXO1186" s="1582"/>
      <c r="PXP1186" s="1582"/>
      <c r="PXQ1186" s="1582"/>
      <c r="PXR1186" s="1582"/>
      <c r="PXS1186" s="1582"/>
      <c r="PXT1186" s="1582"/>
      <c r="PXU1186" s="1582"/>
      <c r="PXV1186" s="1582"/>
      <c r="PXW1186" s="1582"/>
      <c r="PXX1186" s="1582"/>
      <c r="PXY1186" s="1582"/>
      <c r="PXZ1186" s="1582"/>
      <c r="PYA1186" s="1582"/>
      <c r="PYB1186" s="1582"/>
      <c r="PYC1186" s="1582"/>
      <c r="PYD1186" s="1582"/>
      <c r="PYE1186" s="1582"/>
      <c r="PYF1186" s="1582"/>
      <c r="PYG1186" s="1582"/>
      <c r="PYH1186" s="1582"/>
      <c r="PYI1186" s="1582"/>
      <c r="PYJ1186" s="1582"/>
      <c r="PYK1186" s="1582"/>
      <c r="PYL1186" s="1582"/>
      <c r="PYM1186" s="1582"/>
      <c r="PYN1186" s="1582"/>
      <c r="PYO1186" s="1582"/>
      <c r="PYP1186" s="1582"/>
      <c r="PYQ1186" s="1582"/>
      <c r="PYR1186" s="1582"/>
      <c r="PYS1186" s="1582"/>
      <c r="PYT1186" s="1582"/>
      <c r="PYU1186" s="1582"/>
      <c r="PYV1186" s="1582"/>
      <c r="PYW1186" s="1582"/>
      <c r="PYX1186" s="1582"/>
      <c r="PYY1186" s="1582"/>
      <c r="PYZ1186" s="1582"/>
      <c r="PZA1186" s="1582"/>
      <c r="PZB1186" s="1582"/>
      <c r="PZC1186" s="1582"/>
      <c r="PZD1186" s="1582"/>
      <c r="PZE1186" s="1582"/>
      <c r="PZF1186" s="1582"/>
      <c r="PZG1186" s="1582"/>
      <c r="PZH1186" s="1582"/>
      <c r="PZI1186" s="1582"/>
      <c r="PZJ1186" s="1582"/>
      <c r="PZK1186" s="1582"/>
      <c r="PZL1186" s="1582"/>
      <c r="PZM1186" s="1582"/>
      <c r="PZN1186" s="1582"/>
      <c r="PZO1186" s="1582"/>
      <c r="PZP1186" s="1582"/>
      <c r="PZQ1186" s="1582"/>
      <c r="PZR1186" s="1582"/>
      <c r="PZS1186" s="1582"/>
      <c r="PZT1186" s="1582"/>
      <c r="PZU1186" s="1582"/>
      <c r="PZV1186" s="1582"/>
      <c r="PZW1186" s="1582"/>
      <c r="PZX1186" s="1582"/>
      <c r="PZY1186" s="1582"/>
      <c r="PZZ1186" s="1582"/>
      <c r="QAA1186" s="1582"/>
      <c r="QAB1186" s="1582"/>
      <c r="QAC1186" s="1582"/>
      <c r="QAD1186" s="1582"/>
      <c r="QAE1186" s="1582"/>
      <c r="QAF1186" s="1582"/>
      <c r="QAG1186" s="1582"/>
      <c r="QAH1186" s="1582"/>
      <c r="QAI1186" s="1582"/>
      <c r="QAJ1186" s="1582"/>
      <c r="QAK1186" s="1582"/>
      <c r="QAL1186" s="1582"/>
      <c r="QAM1186" s="1582"/>
      <c r="QAN1186" s="1582"/>
      <c r="QAO1186" s="1582"/>
      <c r="QAP1186" s="1582"/>
      <c r="QAQ1186" s="1582"/>
      <c r="QAR1186" s="1582"/>
      <c r="QAS1186" s="1582"/>
      <c r="QAT1186" s="1582"/>
      <c r="QAU1186" s="1582"/>
      <c r="QAV1186" s="1582"/>
      <c r="QAW1186" s="1582"/>
      <c r="QAX1186" s="1582"/>
      <c r="QAY1186" s="1582"/>
      <c r="QAZ1186" s="1582"/>
      <c r="QBA1186" s="1582"/>
      <c r="QBB1186" s="1582"/>
      <c r="QBC1186" s="1582"/>
      <c r="QBD1186" s="1582"/>
      <c r="QBE1186" s="1582"/>
      <c r="QBF1186" s="1582"/>
      <c r="QBG1186" s="1582"/>
      <c r="QBH1186" s="1582"/>
      <c r="QBI1186" s="1582"/>
      <c r="QBJ1186" s="1582"/>
      <c r="QBK1186" s="1582"/>
      <c r="QBL1186" s="1582"/>
      <c r="QBM1186" s="1582"/>
      <c r="QBN1186" s="1582"/>
      <c r="QBO1186" s="1582"/>
      <c r="QBP1186" s="1582"/>
      <c r="QBQ1186" s="1582"/>
      <c r="QBR1186" s="1582"/>
      <c r="QBS1186" s="1582"/>
      <c r="QBT1186" s="1582"/>
      <c r="QBU1186" s="1582"/>
      <c r="QBV1186" s="1582"/>
      <c r="QBW1186" s="1582"/>
      <c r="QBX1186" s="1582"/>
      <c r="QBY1186" s="1582"/>
      <c r="QBZ1186" s="1582"/>
      <c r="QCA1186" s="1582"/>
      <c r="QCB1186" s="1582"/>
      <c r="QCC1186" s="1582"/>
      <c r="QCD1186" s="1582"/>
      <c r="QCE1186" s="1582"/>
      <c r="QCF1186" s="1582"/>
      <c r="QCG1186" s="1582"/>
      <c r="QCH1186" s="1582"/>
      <c r="QCI1186" s="1582"/>
      <c r="QCJ1186" s="1582"/>
      <c r="QCK1186" s="1582"/>
      <c r="QCL1186" s="1582"/>
      <c r="QCM1186" s="1582"/>
      <c r="QCN1186" s="1582"/>
      <c r="QCO1186" s="1582"/>
      <c r="QCP1186" s="1582"/>
      <c r="QCQ1186" s="1582"/>
      <c r="QCR1186" s="1582"/>
      <c r="QCS1186" s="1582"/>
      <c r="QCT1186" s="1582"/>
      <c r="QCU1186" s="1582"/>
      <c r="QCV1186" s="1582"/>
      <c r="QCW1186" s="1582"/>
      <c r="QCX1186" s="1582"/>
      <c r="QCY1186" s="1582"/>
      <c r="QCZ1186" s="1582"/>
      <c r="QDA1186" s="1582"/>
      <c r="QDB1186" s="1582"/>
      <c r="QDC1186" s="1582"/>
      <c r="QDD1186" s="1582"/>
      <c r="QDE1186" s="1582"/>
      <c r="QDF1186" s="1582"/>
      <c r="QDG1186" s="1582"/>
      <c r="QDH1186" s="1582"/>
      <c r="QDI1186" s="1582"/>
      <c r="QDJ1186" s="1582"/>
      <c r="QDK1186" s="1582"/>
      <c r="QDL1186" s="1582"/>
      <c r="QDM1186" s="1582"/>
      <c r="QDN1186" s="1582"/>
      <c r="QDO1186" s="1582"/>
      <c r="QDP1186" s="1582"/>
      <c r="QDQ1186" s="1582"/>
      <c r="QDR1186" s="1582"/>
      <c r="QDS1186" s="1582"/>
      <c r="QDT1186" s="1582"/>
      <c r="QDU1186" s="1582"/>
      <c r="QDV1186" s="1582"/>
      <c r="QDW1186" s="1582"/>
      <c r="QDX1186" s="1582"/>
      <c r="QDY1186" s="1582"/>
      <c r="QDZ1186" s="1582"/>
      <c r="QEA1186" s="1582"/>
      <c r="QEB1186" s="1582"/>
      <c r="QEC1186" s="1582"/>
      <c r="QED1186" s="1582"/>
      <c r="QEE1186" s="1582"/>
      <c r="QEF1186" s="1582"/>
      <c r="QEG1186" s="1582"/>
      <c r="QEH1186" s="1582"/>
      <c r="QEI1186" s="1582"/>
      <c r="QEJ1186" s="1582"/>
      <c r="QEK1186" s="1582"/>
      <c r="QEL1186" s="1582"/>
      <c r="QEM1186" s="1582"/>
      <c r="QEN1186" s="1582"/>
      <c r="QEO1186" s="1582"/>
      <c r="QEP1186" s="1582"/>
      <c r="QEQ1186" s="1582"/>
      <c r="QER1186" s="1582"/>
      <c r="QES1186" s="1582"/>
      <c r="QET1186" s="1582"/>
      <c r="QEU1186" s="1582"/>
      <c r="QEV1186" s="1582"/>
      <c r="QEW1186" s="1582"/>
      <c r="QEX1186" s="1582"/>
      <c r="QEY1186" s="1582"/>
      <c r="QEZ1186" s="1582"/>
      <c r="QFA1186" s="1582"/>
      <c r="QFB1186" s="1582"/>
      <c r="QFC1186" s="1582"/>
      <c r="QFD1186" s="1582"/>
      <c r="QFE1186" s="1582"/>
      <c r="QFF1186" s="1582"/>
      <c r="QFG1186" s="1582"/>
      <c r="QFH1186" s="1582"/>
      <c r="QFI1186" s="1582"/>
      <c r="QFJ1186" s="1582"/>
      <c r="QFK1186" s="1582"/>
      <c r="QFL1186" s="1582"/>
      <c r="QFM1186" s="1582"/>
      <c r="QFN1186" s="1582"/>
      <c r="QFO1186" s="1582"/>
      <c r="QFP1186" s="1582"/>
      <c r="QFQ1186" s="1582"/>
      <c r="QFR1186" s="1582"/>
      <c r="QFS1186" s="1582"/>
      <c r="QFT1186" s="1582"/>
      <c r="QFU1186" s="1582"/>
      <c r="QFV1186" s="1582"/>
      <c r="QFW1186" s="1582"/>
      <c r="QFX1186" s="1582"/>
      <c r="QFY1186" s="1582"/>
      <c r="QFZ1186" s="1582"/>
      <c r="QGA1186" s="1582"/>
      <c r="QGB1186" s="1582"/>
      <c r="QGC1186" s="1582"/>
      <c r="QGD1186" s="1582"/>
      <c r="QGE1186" s="1582"/>
      <c r="QGF1186" s="1582"/>
      <c r="QGG1186" s="1582"/>
      <c r="QGH1186" s="1582"/>
      <c r="QGI1186" s="1582"/>
      <c r="QGJ1186" s="1582"/>
      <c r="QGK1186" s="1582"/>
      <c r="QGL1186" s="1582"/>
      <c r="QGM1186" s="1582"/>
      <c r="QGN1186" s="1582"/>
      <c r="QGO1186" s="1582"/>
      <c r="QGP1186" s="1582"/>
      <c r="QGQ1186" s="1582"/>
      <c r="QGR1186" s="1582"/>
      <c r="QGS1186" s="1582"/>
      <c r="QGT1186" s="1582"/>
      <c r="QGU1186" s="1582"/>
      <c r="QGV1186" s="1582"/>
      <c r="QGW1186" s="1582"/>
      <c r="QGX1186" s="1582"/>
      <c r="QGY1186" s="1582"/>
      <c r="QGZ1186" s="1582"/>
      <c r="QHA1186" s="1582"/>
      <c r="QHB1186" s="1582"/>
      <c r="QHC1186" s="1582"/>
      <c r="QHD1186" s="1582"/>
      <c r="QHE1186" s="1582"/>
      <c r="QHF1186" s="1582"/>
      <c r="QHG1186" s="1582"/>
      <c r="QHH1186" s="1582"/>
      <c r="QHI1186" s="1582"/>
      <c r="QHJ1186" s="1582"/>
      <c r="QHK1186" s="1582"/>
      <c r="QHL1186" s="1582"/>
      <c r="QHM1186" s="1582"/>
      <c r="QHN1186" s="1582"/>
      <c r="QHO1186" s="1582"/>
      <c r="QHP1186" s="1582"/>
      <c r="QHQ1186" s="1582"/>
      <c r="QHR1186" s="1582"/>
      <c r="QHS1186" s="1582"/>
      <c r="QHT1186" s="1582"/>
      <c r="QHU1186" s="1582"/>
      <c r="QHV1186" s="1582"/>
      <c r="QHW1186" s="1582"/>
      <c r="QHX1186" s="1582"/>
      <c r="QHY1186" s="1582"/>
      <c r="QHZ1186" s="1582"/>
      <c r="QIA1186" s="1582"/>
      <c r="QIB1186" s="1582"/>
      <c r="QIC1186" s="1582"/>
      <c r="QID1186" s="1582"/>
      <c r="QIE1186" s="1582"/>
      <c r="QIF1186" s="1582"/>
      <c r="QIG1186" s="1582"/>
      <c r="QIH1186" s="1582"/>
      <c r="QII1186" s="1582"/>
      <c r="QIJ1186" s="1582"/>
      <c r="QIK1186" s="1582"/>
      <c r="QIL1186" s="1582"/>
      <c r="QIM1186" s="1582"/>
      <c r="QIN1186" s="1582"/>
      <c r="QIO1186" s="1582"/>
      <c r="QIP1186" s="1582"/>
      <c r="QIQ1186" s="1582"/>
      <c r="QIR1186" s="1582"/>
      <c r="QIS1186" s="1582"/>
      <c r="QIT1186" s="1582"/>
      <c r="QIU1186" s="1582"/>
      <c r="QIV1186" s="1582"/>
      <c r="QIW1186" s="1582"/>
      <c r="QIX1186" s="1582"/>
      <c r="QIY1186" s="1582"/>
      <c r="QIZ1186" s="1582"/>
      <c r="QJA1186" s="1582"/>
      <c r="QJB1186" s="1582"/>
      <c r="QJC1186" s="1582"/>
      <c r="QJD1186" s="1582"/>
      <c r="QJE1186" s="1582"/>
      <c r="QJF1186" s="1582"/>
      <c r="QJG1186" s="1582"/>
      <c r="QJH1186" s="1582"/>
      <c r="QJI1186" s="1582"/>
      <c r="QJJ1186" s="1582"/>
      <c r="QJK1186" s="1582"/>
      <c r="QJL1186" s="1582"/>
      <c r="QJM1186" s="1582"/>
      <c r="QJN1186" s="1582"/>
      <c r="QJO1186" s="1582"/>
      <c r="QJP1186" s="1582"/>
      <c r="QJQ1186" s="1582"/>
      <c r="QJR1186" s="1582"/>
      <c r="QJS1186" s="1582"/>
      <c r="QJT1186" s="1582"/>
      <c r="QJU1186" s="1582"/>
      <c r="QJV1186" s="1582"/>
      <c r="QJW1186" s="1582"/>
      <c r="QJX1186" s="1582"/>
      <c r="QJY1186" s="1582"/>
      <c r="QJZ1186" s="1582"/>
      <c r="QKA1186" s="1582"/>
      <c r="QKB1186" s="1582"/>
      <c r="QKC1186" s="1582"/>
      <c r="QKD1186" s="1582"/>
      <c r="QKE1186" s="1582"/>
      <c r="QKF1186" s="1582"/>
      <c r="QKG1186" s="1582"/>
      <c r="QKH1186" s="1582"/>
      <c r="QKI1186" s="1582"/>
      <c r="QKJ1186" s="1582"/>
      <c r="QKK1186" s="1582"/>
      <c r="QKL1186" s="1582"/>
      <c r="QKM1186" s="1582"/>
      <c r="QKN1186" s="1582"/>
      <c r="QKO1186" s="1582"/>
      <c r="QKP1186" s="1582"/>
      <c r="QKQ1186" s="1582"/>
      <c r="QKR1186" s="1582"/>
      <c r="QKS1186" s="1582"/>
      <c r="QKT1186" s="1582"/>
      <c r="QKU1186" s="1582"/>
      <c r="QKV1186" s="1582"/>
      <c r="QKW1186" s="1582"/>
      <c r="QKX1186" s="1582"/>
      <c r="QKY1186" s="1582"/>
      <c r="QKZ1186" s="1582"/>
      <c r="QLA1186" s="1582"/>
      <c r="QLB1186" s="1582"/>
      <c r="QLC1186" s="1582"/>
      <c r="QLD1186" s="1582"/>
      <c r="QLE1186" s="1582"/>
      <c r="QLF1186" s="1582"/>
      <c r="QLG1186" s="1582"/>
      <c r="QLH1186" s="1582"/>
      <c r="QLI1186" s="1582"/>
      <c r="QLJ1186" s="1582"/>
      <c r="QLK1186" s="1582"/>
      <c r="QLL1186" s="1582"/>
      <c r="QLM1186" s="1582"/>
      <c r="QLN1186" s="1582"/>
      <c r="QLO1186" s="1582"/>
      <c r="QLP1186" s="1582"/>
      <c r="QLQ1186" s="1582"/>
      <c r="QLR1186" s="1582"/>
      <c r="QLS1186" s="1582"/>
      <c r="QLT1186" s="1582"/>
      <c r="QLU1186" s="1582"/>
      <c r="QLV1186" s="1582"/>
      <c r="QLW1186" s="1582"/>
      <c r="QLX1186" s="1582"/>
      <c r="QLY1186" s="1582"/>
      <c r="QLZ1186" s="1582"/>
      <c r="QMA1186" s="1582"/>
      <c r="QMB1186" s="1582"/>
      <c r="QMC1186" s="1582"/>
      <c r="QMD1186" s="1582"/>
      <c r="QME1186" s="1582"/>
      <c r="QMF1186" s="1582"/>
      <c r="QMG1186" s="1582"/>
      <c r="QMH1186" s="1582"/>
      <c r="QMI1186" s="1582"/>
      <c r="QMJ1186" s="1582"/>
      <c r="QMK1186" s="1582"/>
      <c r="QML1186" s="1582"/>
      <c r="QMM1186" s="1582"/>
      <c r="QMN1186" s="1582"/>
      <c r="QMO1186" s="1582"/>
      <c r="QMP1186" s="1582"/>
      <c r="QMQ1186" s="1582"/>
      <c r="QMR1186" s="1582"/>
      <c r="QMS1186" s="1582"/>
      <c r="QMT1186" s="1582"/>
      <c r="QMU1186" s="1582"/>
      <c r="QMV1186" s="1582"/>
      <c r="QMW1186" s="1582"/>
      <c r="QMX1186" s="1582"/>
      <c r="QMY1186" s="1582"/>
      <c r="QMZ1186" s="1582"/>
      <c r="QNA1186" s="1582"/>
      <c r="QNB1186" s="1582"/>
      <c r="QNC1186" s="1582"/>
      <c r="QND1186" s="1582"/>
      <c r="QNE1186" s="1582"/>
      <c r="QNF1186" s="1582"/>
      <c r="QNG1186" s="1582"/>
      <c r="QNH1186" s="1582"/>
      <c r="QNI1186" s="1582"/>
      <c r="QNJ1186" s="1582"/>
      <c r="QNK1186" s="1582"/>
      <c r="QNL1186" s="1582"/>
      <c r="QNM1186" s="1582"/>
      <c r="QNN1186" s="1582"/>
      <c r="QNO1186" s="1582"/>
      <c r="QNP1186" s="1582"/>
      <c r="QNQ1186" s="1582"/>
      <c r="QNR1186" s="1582"/>
      <c r="QNS1186" s="1582"/>
      <c r="QNT1186" s="1582"/>
      <c r="QNU1186" s="1582"/>
      <c r="QNV1186" s="1582"/>
      <c r="QNW1186" s="1582"/>
      <c r="QNX1186" s="1582"/>
      <c r="QNY1186" s="1582"/>
      <c r="QNZ1186" s="1582"/>
      <c r="QOA1186" s="1582"/>
      <c r="QOB1186" s="1582"/>
      <c r="QOC1186" s="1582"/>
      <c r="QOD1186" s="1582"/>
      <c r="QOE1186" s="1582"/>
      <c r="QOF1186" s="1582"/>
      <c r="QOG1186" s="1582"/>
      <c r="QOH1186" s="1582"/>
      <c r="QOI1186" s="1582"/>
      <c r="QOJ1186" s="1582"/>
      <c r="QOK1186" s="1582"/>
      <c r="QOL1186" s="1582"/>
      <c r="QOM1186" s="1582"/>
      <c r="QON1186" s="1582"/>
      <c r="QOO1186" s="1582"/>
      <c r="QOP1186" s="1582"/>
      <c r="QOQ1186" s="1582"/>
      <c r="QOR1186" s="1582"/>
      <c r="QOS1186" s="1582"/>
      <c r="QOT1186" s="1582"/>
      <c r="QOU1186" s="1582"/>
      <c r="QOV1186" s="1582"/>
      <c r="QOW1186" s="1582"/>
      <c r="QOX1186" s="1582"/>
      <c r="QOY1186" s="1582"/>
      <c r="QOZ1186" s="1582"/>
      <c r="QPA1186" s="1582"/>
      <c r="QPB1186" s="1582"/>
      <c r="QPC1186" s="1582"/>
      <c r="QPD1186" s="1582"/>
      <c r="QPE1186" s="1582"/>
      <c r="QPF1186" s="1582"/>
      <c r="QPG1186" s="1582"/>
      <c r="QPH1186" s="1582"/>
      <c r="QPI1186" s="1582"/>
      <c r="QPJ1186" s="1582"/>
      <c r="QPK1186" s="1582"/>
      <c r="QPL1186" s="1582"/>
      <c r="QPM1186" s="1582"/>
      <c r="QPN1186" s="1582"/>
      <c r="QPO1186" s="1582"/>
      <c r="QPP1186" s="1582"/>
      <c r="QPQ1186" s="1582"/>
      <c r="QPR1186" s="1582"/>
      <c r="QPS1186" s="1582"/>
      <c r="QPT1186" s="1582"/>
      <c r="QPU1186" s="1582"/>
      <c r="QPV1186" s="1582"/>
      <c r="QPW1186" s="1582"/>
      <c r="QPX1186" s="1582"/>
      <c r="QPY1186" s="1582"/>
      <c r="QPZ1186" s="1582"/>
      <c r="QQA1186" s="1582"/>
      <c r="QQB1186" s="1582"/>
      <c r="QQC1186" s="1582"/>
      <c r="QQD1186" s="1582"/>
      <c r="QQE1186" s="1582"/>
      <c r="QQF1186" s="1582"/>
      <c r="QQG1186" s="1582"/>
      <c r="QQH1186" s="1582"/>
      <c r="QQI1186" s="1582"/>
      <c r="QQJ1186" s="1582"/>
      <c r="QQK1186" s="1582"/>
      <c r="QQL1186" s="1582"/>
      <c r="QQM1186" s="1582"/>
      <c r="QQN1186" s="1582"/>
      <c r="QQO1186" s="1582"/>
      <c r="QQP1186" s="1582"/>
      <c r="QQQ1186" s="1582"/>
      <c r="QQR1186" s="1582"/>
      <c r="QQS1186" s="1582"/>
      <c r="QQT1186" s="1582"/>
      <c r="QQU1186" s="1582"/>
      <c r="QQV1186" s="1582"/>
      <c r="QQW1186" s="1582"/>
      <c r="QQX1186" s="1582"/>
      <c r="QQY1186" s="1582"/>
      <c r="QQZ1186" s="1582"/>
      <c r="QRA1186" s="1582"/>
      <c r="QRB1186" s="1582"/>
      <c r="QRC1186" s="1582"/>
      <c r="QRD1186" s="1582"/>
      <c r="QRE1186" s="1582"/>
      <c r="QRF1186" s="1582"/>
      <c r="QRG1186" s="1582"/>
      <c r="QRH1186" s="1582"/>
      <c r="QRI1186" s="1582"/>
      <c r="QRJ1186" s="1582"/>
      <c r="QRK1186" s="1582"/>
      <c r="QRL1186" s="1582"/>
      <c r="QRM1186" s="1582"/>
      <c r="QRN1186" s="1582"/>
      <c r="QRO1186" s="1582"/>
      <c r="QRP1186" s="1582"/>
      <c r="QRQ1186" s="1582"/>
      <c r="QRR1186" s="1582"/>
      <c r="QRS1186" s="1582"/>
      <c r="QRT1186" s="1582"/>
      <c r="QRU1186" s="1582"/>
      <c r="QRV1186" s="1582"/>
      <c r="QRW1186" s="1582"/>
      <c r="QRX1186" s="1582"/>
      <c r="QRY1186" s="1582"/>
      <c r="QRZ1186" s="1582"/>
      <c r="QSA1186" s="1582"/>
      <c r="QSB1186" s="1582"/>
      <c r="QSC1186" s="1582"/>
      <c r="QSD1186" s="1582"/>
      <c r="QSE1186" s="1582"/>
      <c r="QSF1186" s="1582"/>
      <c r="QSG1186" s="1582"/>
      <c r="QSH1186" s="1582"/>
      <c r="QSI1186" s="1582"/>
      <c r="QSJ1186" s="1582"/>
      <c r="QSK1186" s="1582"/>
      <c r="QSL1186" s="1582"/>
      <c r="QSM1186" s="1582"/>
      <c r="QSN1186" s="1582"/>
      <c r="QSO1186" s="1582"/>
      <c r="QSP1186" s="1582"/>
      <c r="QSQ1186" s="1582"/>
      <c r="QSR1186" s="1582"/>
      <c r="QSS1186" s="1582"/>
      <c r="QST1186" s="1582"/>
      <c r="QSU1186" s="1582"/>
      <c r="QSV1186" s="1582"/>
      <c r="QSW1186" s="1582"/>
      <c r="QSX1186" s="1582"/>
      <c r="QSY1186" s="1582"/>
      <c r="QSZ1186" s="1582"/>
      <c r="QTA1186" s="1582"/>
      <c r="QTB1186" s="1582"/>
      <c r="QTC1186" s="1582"/>
      <c r="QTD1186" s="1582"/>
      <c r="QTE1186" s="1582"/>
      <c r="QTF1186" s="1582"/>
      <c r="QTG1186" s="1582"/>
      <c r="QTH1186" s="1582"/>
      <c r="QTI1186" s="1582"/>
      <c r="QTJ1186" s="1582"/>
      <c r="QTK1186" s="1582"/>
      <c r="QTL1186" s="1582"/>
      <c r="QTM1186" s="1582"/>
      <c r="QTN1186" s="1582"/>
      <c r="QTO1186" s="1582"/>
      <c r="QTP1186" s="1582"/>
      <c r="QTQ1186" s="1582"/>
      <c r="QTR1186" s="1582"/>
      <c r="QTS1186" s="1582"/>
      <c r="QTT1186" s="1582"/>
      <c r="QTU1186" s="1582"/>
      <c r="QTV1186" s="1582"/>
      <c r="QTW1186" s="1582"/>
      <c r="QTX1186" s="1582"/>
      <c r="QTY1186" s="1582"/>
      <c r="QTZ1186" s="1582"/>
      <c r="QUA1186" s="1582"/>
      <c r="QUB1186" s="1582"/>
      <c r="QUC1186" s="1582"/>
      <c r="QUD1186" s="1582"/>
      <c r="QUE1186" s="1582"/>
      <c r="QUF1186" s="1582"/>
      <c r="QUG1186" s="1582"/>
      <c r="QUH1186" s="1582"/>
      <c r="QUI1186" s="1582"/>
      <c r="QUJ1186" s="1582"/>
      <c r="QUK1186" s="1582"/>
      <c r="QUL1186" s="1582"/>
      <c r="QUM1186" s="1582"/>
      <c r="QUN1186" s="1582"/>
      <c r="QUO1186" s="1582"/>
      <c r="QUP1186" s="1582"/>
      <c r="QUQ1186" s="1582"/>
      <c r="QUR1186" s="1582"/>
      <c r="QUS1186" s="1582"/>
      <c r="QUT1186" s="1582"/>
      <c r="QUU1186" s="1582"/>
      <c r="QUV1186" s="1582"/>
      <c r="QUW1186" s="1582"/>
      <c r="QUX1186" s="1582"/>
      <c r="QUY1186" s="1582"/>
      <c r="QUZ1186" s="1582"/>
      <c r="QVA1186" s="1582"/>
      <c r="QVB1186" s="1582"/>
      <c r="QVC1186" s="1582"/>
      <c r="QVD1186" s="1582"/>
      <c r="QVE1186" s="1582"/>
      <c r="QVF1186" s="1582"/>
      <c r="QVG1186" s="1582"/>
      <c r="QVH1186" s="1582"/>
      <c r="QVI1186" s="1582"/>
      <c r="QVJ1186" s="1582"/>
      <c r="QVK1186" s="1582"/>
      <c r="QVL1186" s="1582"/>
      <c r="QVM1186" s="1582"/>
      <c r="QVN1186" s="1582"/>
      <c r="QVO1186" s="1582"/>
      <c r="QVP1186" s="1582"/>
      <c r="QVQ1186" s="1582"/>
      <c r="QVR1186" s="1582"/>
      <c r="QVS1186" s="1582"/>
      <c r="QVT1186" s="1582"/>
      <c r="QVU1186" s="1582"/>
      <c r="QVV1186" s="1582"/>
      <c r="QVW1186" s="1582"/>
      <c r="QVX1186" s="1582"/>
      <c r="QVY1186" s="1582"/>
      <c r="QVZ1186" s="1582"/>
      <c r="QWA1186" s="1582"/>
      <c r="QWB1186" s="1582"/>
      <c r="QWC1186" s="1582"/>
      <c r="QWD1186" s="1582"/>
      <c r="QWE1186" s="1582"/>
      <c r="QWF1186" s="1582"/>
      <c r="QWG1186" s="1582"/>
      <c r="QWH1186" s="1582"/>
      <c r="QWI1186" s="1582"/>
      <c r="QWJ1186" s="1582"/>
      <c r="QWK1186" s="1582"/>
      <c r="QWL1186" s="1582"/>
      <c r="QWM1186" s="1582"/>
      <c r="QWN1186" s="1582"/>
      <c r="QWO1186" s="1582"/>
      <c r="QWP1186" s="1582"/>
      <c r="QWQ1186" s="1582"/>
      <c r="QWR1186" s="1582"/>
      <c r="QWS1186" s="1582"/>
      <c r="QWT1186" s="1582"/>
      <c r="QWU1186" s="1582"/>
      <c r="QWV1186" s="1582"/>
      <c r="QWW1186" s="1582"/>
      <c r="QWX1186" s="1582"/>
      <c r="QWY1186" s="1582"/>
      <c r="QWZ1186" s="1582"/>
      <c r="QXA1186" s="1582"/>
      <c r="QXB1186" s="1582"/>
      <c r="QXC1186" s="1582"/>
      <c r="QXD1186" s="1582"/>
      <c r="QXE1186" s="1582"/>
      <c r="QXF1186" s="1582"/>
      <c r="QXG1186" s="1582"/>
      <c r="QXH1186" s="1582"/>
      <c r="QXI1186" s="1582"/>
      <c r="QXJ1186" s="1582"/>
      <c r="QXK1186" s="1582"/>
      <c r="QXL1186" s="1582"/>
      <c r="QXM1186" s="1582"/>
      <c r="QXN1186" s="1582"/>
      <c r="QXO1186" s="1582"/>
      <c r="QXP1186" s="1582"/>
      <c r="QXQ1186" s="1582"/>
      <c r="QXR1186" s="1582"/>
      <c r="QXS1186" s="1582"/>
      <c r="QXT1186" s="1582"/>
      <c r="QXU1186" s="1582"/>
      <c r="QXV1186" s="1582"/>
      <c r="QXW1186" s="1582"/>
      <c r="QXX1186" s="1582"/>
      <c r="QXY1186" s="1582"/>
      <c r="QXZ1186" s="1582"/>
      <c r="QYA1186" s="1582"/>
      <c r="QYB1186" s="1582"/>
      <c r="QYC1186" s="1582"/>
      <c r="QYD1186" s="1582"/>
      <c r="QYE1186" s="1582"/>
      <c r="QYF1186" s="1582"/>
      <c r="QYG1186" s="1582"/>
      <c r="QYH1186" s="1582"/>
      <c r="QYI1186" s="1582"/>
      <c r="QYJ1186" s="1582"/>
      <c r="QYK1186" s="1582"/>
      <c r="QYL1186" s="1582"/>
      <c r="QYM1186" s="1582"/>
      <c r="QYN1186" s="1582"/>
      <c r="QYO1186" s="1582"/>
      <c r="QYP1186" s="1582"/>
      <c r="QYQ1186" s="1582"/>
      <c r="QYR1186" s="1582"/>
      <c r="QYS1186" s="1582"/>
      <c r="QYT1186" s="1582"/>
      <c r="QYU1186" s="1582"/>
      <c r="QYV1186" s="1582"/>
      <c r="QYW1186" s="1582"/>
      <c r="QYX1186" s="1582"/>
      <c r="QYY1186" s="1582"/>
      <c r="QYZ1186" s="1582"/>
      <c r="QZA1186" s="1582"/>
      <c r="QZB1186" s="1582"/>
      <c r="QZC1186" s="1582"/>
      <c r="QZD1186" s="1582"/>
      <c r="QZE1186" s="1582"/>
      <c r="QZF1186" s="1582"/>
      <c r="QZG1186" s="1582"/>
      <c r="QZH1186" s="1582"/>
      <c r="QZI1186" s="1582"/>
      <c r="QZJ1186" s="1582"/>
      <c r="QZK1186" s="1582"/>
      <c r="QZL1186" s="1582"/>
      <c r="QZM1186" s="1582"/>
      <c r="QZN1186" s="1582"/>
      <c r="QZO1186" s="1582"/>
      <c r="QZP1186" s="1582"/>
      <c r="QZQ1186" s="1582"/>
      <c r="QZR1186" s="1582"/>
      <c r="QZS1186" s="1582"/>
      <c r="QZT1186" s="1582"/>
      <c r="QZU1186" s="1582"/>
      <c r="QZV1186" s="1582"/>
      <c r="QZW1186" s="1582"/>
      <c r="QZX1186" s="1582"/>
      <c r="QZY1186" s="1582"/>
      <c r="QZZ1186" s="1582"/>
      <c r="RAA1186" s="1582"/>
      <c r="RAB1186" s="1582"/>
      <c r="RAC1186" s="1582"/>
      <c r="RAD1186" s="1582"/>
      <c r="RAE1186" s="1582"/>
      <c r="RAF1186" s="1582"/>
      <c r="RAG1186" s="1582"/>
      <c r="RAH1186" s="1582"/>
      <c r="RAI1186" s="1582"/>
      <c r="RAJ1186" s="1582"/>
      <c r="RAK1186" s="1582"/>
      <c r="RAL1186" s="1582"/>
      <c r="RAM1186" s="1582"/>
      <c r="RAN1186" s="1582"/>
      <c r="RAO1186" s="1582"/>
      <c r="RAP1186" s="1582"/>
      <c r="RAQ1186" s="1582"/>
      <c r="RAR1186" s="1582"/>
      <c r="RAS1186" s="1582"/>
      <c r="RAT1186" s="1582"/>
      <c r="RAU1186" s="1582"/>
      <c r="RAV1186" s="1582"/>
      <c r="RAW1186" s="1582"/>
      <c r="RAX1186" s="1582"/>
      <c r="RAY1186" s="1582"/>
      <c r="RAZ1186" s="1582"/>
      <c r="RBA1186" s="1582"/>
      <c r="RBB1186" s="1582"/>
      <c r="RBC1186" s="1582"/>
      <c r="RBD1186" s="1582"/>
      <c r="RBE1186" s="1582"/>
      <c r="RBF1186" s="1582"/>
      <c r="RBG1186" s="1582"/>
      <c r="RBH1186" s="1582"/>
      <c r="RBI1186" s="1582"/>
      <c r="RBJ1186" s="1582"/>
      <c r="RBK1186" s="1582"/>
      <c r="RBL1186" s="1582"/>
      <c r="RBM1186" s="1582"/>
      <c r="RBN1186" s="1582"/>
      <c r="RBO1186" s="1582"/>
      <c r="RBP1186" s="1582"/>
      <c r="RBQ1186" s="1582"/>
      <c r="RBR1186" s="1582"/>
      <c r="RBS1186" s="1582"/>
      <c r="RBT1186" s="1582"/>
      <c r="RBU1186" s="1582"/>
      <c r="RBV1186" s="1582"/>
      <c r="RBW1186" s="1582"/>
      <c r="RBX1186" s="1582"/>
      <c r="RBY1186" s="1582"/>
      <c r="RBZ1186" s="1582"/>
      <c r="RCA1186" s="1582"/>
      <c r="RCB1186" s="1582"/>
      <c r="RCC1186" s="1582"/>
      <c r="RCD1186" s="1582"/>
      <c r="RCE1186" s="1582"/>
      <c r="RCF1186" s="1582"/>
      <c r="RCG1186" s="1582"/>
      <c r="RCH1186" s="1582"/>
      <c r="RCI1186" s="1582"/>
      <c r="RCJ1186" s="1582"/>
      <c r="RCK1186" s="1582"/>
      <c r="RCL1186" s="1582"/>
      <c r="RCM1186" s="1582"/>
      <c r="RCN1186" s="1582"/>
      <c r="RCO1186" s="1582"/>
      <c r="RCP1186" s="1582"/>
      <c r="RCQ1186" s="1582"/>
      <c r="RCR1186" s="1582"/>
      <c r="RCS1186" s="1582"/>
      <c r="RCT1186" s="1582"/>
      <c r="RCU1186" s="1582"/>
      <c r="RCV1186" s="1582"/>
      <c r="RCW1186" s="1582"/>
      <c r="RCX1186" s="1582"/>
      <c r="RCY1186" s="1582"/>
      <c r="RCZ1186" s="1582"/>
      <c r="RDA1186" s="1582"/>
      <c r="RDB1186" s="1582"/>
      <c r="RDC1186" s="1582"/>
      <c r="RDD1186" s="1582"/>
      <c r="RDE1186" s="1582"/>
      <c r="RDF1186" s="1582"/>
      <c r="RDG1186" s="1582"/>
      <c r="RDH1186" s="1582"/>
      <c r="RDI1186" s="1582"/>
      <c r="RDJ1186" s="1582"/>
      <c r="RDK1186" s="1582"/>
      <c r="RDL1186" s="1582"/>
      <c r="RDM1186" s="1582"/>
      <c r="RDN1186" s="1582"/>
      <c r="RDO1186" s="1582"/>
      <c r="RDP1186" s="1582"/>
      <c r="RDQ1186" s="1582"/>
      <c r="RDR1186" s="1582"/>
      <c r="RDS1186" s="1582"/>
      <c r="RDT1186" s="1582"/>
      <c r="RDU1186" s="1582"/>
      <c r="RDV1186" s="1582"/>
      <c r="RDW1186" s="1582"/>
      <c r="RDX1186" s="1582"/>
      <c r="RDY1186" s="1582"/>
      <c r="RDZ1186" s="1582"/>
      <c r="REA1186" s="1582"/>
      <c r="REB1186" s="1582"/>
      <c r="REC1186" s="1582"/>
      <c r="RED1186" s="1582"/>
      <c r="REE1186" s="1582"/>
      <c r="REF1186" s="1582"/>
      <c r="REG1186" s="1582"/>
      <c r="REH1186" s="1582"/>
      <c r="REI1186" s="1582"/>
      <c r="REJ1186" s="1582"/>
      <c r="REK1186" s="1582"/>
      <c r="REL1186" s="1582"/>
      <c r="REM1186" s="1582"/>
      <c r="REN1186" s="1582"/>
      <c r="REO1186" s="1582"/>
      <c r="REP1186" s="1582"/>
      <c r="REQ1186" s="1582"/>
      <c r="RER1186" s="1582"/>
      <c r="RES1186" s="1582"/>
      <c r="RET1186" s="1582"/>
      <c r="REU1186" s="1582"/>
      <c r="REV1186" s="1582"/>
      <c r="REW1186" s="1582"/>
      <c r="REX1186" s="1582"/>
      <c r="REY1186" s="1582"/>
      <c r="REZ1186" s="1582"/>
      <c r="RFA1186" s="1582"/>
      <c r="RFB1186" s="1582"/>
      <c r="RFC1186" s="1582"/>
      <c r="RFD1186" s="1582"/>
      <c r="RFE1186" s="1582"/>
      <c r="RFF1186" s="1582"/>
      <c r="RFG1186" s="1582"/>
      <c r="RFH1186" s="1582"/>
      <c r="RFI1186" s="1582"/>
      <c r="RFJ1186" s="1582"/>
      <c r="RFK1186" s="1582"/>
      <c r="RFL1186" s="1582"/>
      <c r="RFM1186" s="1582"/>
      <c r="RFN1186" s="1582"/>
      <c r="RFO1186" s="1582"/>
      <c r="RFP1186" s="1582"/>
      <c r="RFQ1186" s="1582"/>
      <c r="RFR1186" s="1582"/>
      <c r="RFS1186" s="1582"/>
      <c r="RFT1186" s="1582"/>
      <c r="RFU1186" s="1582"/>
      <c r="RFV1186" s="1582"/>
      <c r="RFW1186" s="1582"/>
      <c r="RFX1186" s="1582"/>
      <c r="RFY1186" s="1582"/>
      <c r="RFZ1186" s="1582"/>
      <c r="RGA1186" s="1582"/>
      <c r="RGB1186" s="1582"/>
      <c r="RGC1186" s="1582"/>
      <c r="RGD1186" s="1582"/>
      <c r="RGE1186" s="1582"/>
      <c r="RGF1186" s="1582"/>
      <c r="RGG1186" s="1582"/>
      <c r="RGH1186" s="1582"/>
      <c r="RGI1186" s="1582"/>
      <c r="RGJ1186" s="1582"/>
      <c r="RGK1186" s="1582"/>
      <c r="RGL1186" s="1582"/>
      <c r="RGM1186" s="1582"/>
      <c r="RGN1186" s="1582"/>
      <c r="RGO1186" s="1582"/>
      <c r="RGP1186" s="1582"/>
      <c r="RGQ1186" s="1582"/>
      <c r="RGR1186" s="1582"/>
      <c r="RGS1186" s="1582"/>
      <c r="RGT1186" s="1582"/>
      <c r="RGU1186" s="1582"/>
      <c r="RGV1186" s="1582"/>
      <c r="RGW1186" s="1582"/>
      <c r="RGX1186" s="1582"/>
      <c r="RGY1186" s="1582"/>
      <c r="RGZ1186" s="1582"/>
      <c r="RHA1186" s="1582"/>
      <c r="RHB1186" s="1582"/>
      <c r="RHC1186" s="1582"/>
      <c r="RHD1186" s="1582"/>
      <c r="RHE1186" s="1582"/>
      <c r="RHF1186" s="1582"/>
      <c r="RHG1186" s="1582"/>
      <c r="RHH1186" s="1582"/>
      <c r="RHI1186" s="1582"/>
      <c r="RHJ1186" s="1582"/>
      <c r="RHK1186" s="1582"/>
      <c r="RHL1186" s="1582"/>
      <c r="RHM1186" s="1582"/>
      <c r="RHN1186" s="1582"/>
      <c r="RHO1186" s="1582"/>
      <c r="RHP1186" s="1582"/>
      <c r="RHQ1186" s="1582"/>
      <c r="RHR1186" s="1582"/>
      <c r="RHS1186" s="1582"/>
      <c r="RHT1186" s="1582"/>
      <c r="RHU1186" s="1582"/>
      <c r="RHV1186" s="1582"/>
      <c r="RHW1186" s="1582"/>
      <c r="RHX1186" s="1582"/>
      <c r="RHY1186" s="1582"/>
      <c r="RHZ1186" s="1582"/>
      <c r="RIA1186" s="1582"/>
      <c r="RIB1186" s="1582"/>
      <c r="RIC1186" s="1582"/>
      <c r="RID1186" s="1582"/>
      <c r="RIE1186" s="1582"/>
      <c r="RIF1186" s="1582"/>
      <c r="RIG1186" s="1582"/>
      <c r="RIH1186" s="1582"/>
      <c r="RII1186" s="1582"/>
      <c r="RIJ1186" s="1582"/>
      <c r="RIK1186" s="1582"/>
      <c r="RIL1186" s="1582"/>
      <c r="RIM1186" s="1582"/>
      <c r="RIN1186" s="1582"/>
      <c r="RIO1186" s="1582"/>
      <c r="RIP1186" s="1582"/>
      <c r="RIQ1186" s="1582"/>
      <c r="RIR1186" s="1582"/>
      <c r="RIS1186" s="1582"/>
      <c r="RIT1186" s="1582"/>
      <c r="RIU1186" s="1582"/>
      <c r="RIV1186" s="1582"/>
      <c r="RIW1186" s="1582"/>
      <c r="RIX1186" s="1582"/>
      <c r="RIY1186" s="1582"/>
      <c r="RIZ1186" s="1582"/>
      <c r="RJA1186" s="1582"/>
      <c r="RJB1186" s="1582"/>
      <c r="RJC1186" s="1582"/>
      <c r="RJD1186" s="1582"/>
      <c r="RJE1186" s="1582"/>
      <c r="RJF1186" s="1582"/>
      <c r="RJG1186" s="1582"/>
      <c r="RJH1186" s="1582"/>
      <c r="RJI1186" s="1582"/>
      <c r="RJJ1186" s="1582"/>
      <c r="RJK1186" s="1582"/>
      <c r="RJL1186" s="1582"/>
      <c r="RJM1186" s="1582"/>
      <c r="RJN1186" s="1582"/>
      <c r="RJO1186" s="1582"/>
      <c r="RJP1186" s="1582"/>
      <c r="RJQ1186" s="1582"/>
      <c r="RJR1186" s="1582"/>
      <c r="RJS1186" s="1582"/>
      <c r="RJT1186" s="1582"/>
      <c r="RJU1186" s="1582"/>
      <c r="RJV1186" s="1582"/>
      <c r="RJW1186" s="1582"/>
      <c r="RJX1186" s="1582"/>
      <c r="RJY1186" s="1582"/>
      <c r="RJZ1186" s="1582"/>
      <c r="RKA1186" s="1582"/>
      <c r="RKB1186" s="1582"/>
      <c r="RKC1186" s="1582"/>
      <c r="RKD1186" s="1582"/>
      <c r="RKE1186" s="1582"/>
      <c r="RKF1186" s="1582"/>
      <c r="RKG1186" s="1582"/>
      <c r="RKH1186" s="1582"/>
      <c r="RKI1186" s="1582"/>
      <c r="RKJ1186" s="1582"/>
      <c r="RKK1186" s="1582"/>
      <c r="RKL1186" s="1582"/>
      <c r="RKM1186" s="1582"/>
      <c r="RKN1186" s="1582"/>
      <c r="RKO1186" s="1582"/>
      <c r="RKP1186" s="1582"/>
      <c r="RKQ1186" s="1582"/>
      <c r="RKR1186" s="1582"/>
      <c r="RKS1186" s="1582"/>
      <c r="RKT1186" s="1582"/>
      <c r="RKU1186" s="1582"/>
      <c r="RKV1186" s="1582"/>
      <c r="RKW1186" s="1582"/>
      <c r="RKX1186" s="1582"/>
      <c r="RKY1186" s="1582"/>
      <c r="RKZ1186" s="1582"/>
      <c r="RLA1186" s="1582"/>
      <c r="RLB1186" s="1582"/>
      <c r="RLC1186" s="1582"/>
      <c r="RLD1186" s="1582"/>
      <c r="RLE1186" s="1582"/>
      <c r="RLF1186" s="1582"/>
      <c r="RLG1186" s="1582"/>
      <c r="RLH1186" s="1582"/>
      <c r="RLI1186" s="1582"/>
      <c r="RLJ1186" s="1582"/>
      <c r="RLK1186" s="1582"/>
      <c r="RLL1186" s="1582"/>
      <c r="RLM1186" s="1582"/>
      <c r="RLN1186" s="1582"/>
      <c r="RLO1186" s="1582"/>
      <c r="RLP1186" s="1582"/>
      <c r="RLQ1186" s="1582"/>
      <c r="RLR1186" s="1582"/>
      <c r="RLS1186" s="1582"/>
      <c r="RLT1186" s="1582"/>
      <c r="RLU1186" s="1582"/>
      <c r="RLV1186" s="1582"/>
      <c r="RLW1186" s="1582"/>
      <c r="RLX1186" s="1582"/>
      <c r="RLY1186" s="1582"/>
      <c r="RLZ1186" s="1582"/>
      <c r="RMA1186" s="1582"/>
      <c r="RMB1186" s="1582"/>
      <c r="RMC1186" s="1582"/>
      <c r="RMD1186" s="1582"/>
      <c r="RME1186" s="1582"/>
      <c r="RMF1186" s="1582"/>
      <c r="RMG1186" s="1582"/>
      <c r="RMH1186" s="1582"/>
      <c r="RMI1186" s="1582"/>
      <c r="RMJ1186" s="1582"/>
      <c r="RMK1186" s="1582"/>
      <c r="RML1186" s="1582"/>
      <c r="RMM1186" s="1582"/>
      <c r="RMN1186" s="1582"/>
      <c r="RMO1186" s="1582"/>
      <c r="RMP1186" s="1582"/>
      <c r="RMQ1186" s="1582"/>
      <c r="RMR1186" s="1582"/>
      <c r="RMS1186" s="1582"/>
      <c r="RMT1186" s="1582"/>
      <c r="RMU1186" s="1582"/>
      <c r="RMV1186" s="1582"/>
      <c r="RMW1186" s="1582"/>
      <c r="RMX1186" s="1582"/>
      <c r="RMY1186" s="1582"/>
      <c r="RMZ1186" s="1582"/>
      <c r="RNA1186" s="1582"/>
      <c r="RNB1186" s="1582"/>
      <c r="RNC1186" s="1582"/>
      <c r="RND1186" s="1582"/>
      <c r="RNE1186" s="1582"/>
      <c r="RNF1186" s="1582"/>
      <c r="RNG1186" s="1582"/>
      <c r="RNH1186" s="1582"/>
      <c r="RNI1186" s="1582"/>
      <c r="RNJ1186" s="1582"/>
      <c r="RNK1186" s="1582"/>
      <c r="RNL1186" s="1582"/>
      <c r="RNM1186" s="1582"/>
      <c r="RNN1186" s="1582"/>
      <c r="RNO1186" s="1582"/>
      <c r="RNP1186" s="1582"/>
      <c r="RNQ1186" s="1582"/>
      <c r="RNR1186" s="1582"/>
      <c r="RNS1186" s="1582"/>
      <c r="RNT1186" s="1582"/>
      <c r="RNU1186" s="1582"/>
      <c r="RNV1186" s="1582"/>
      <c r="RNW1186" s="1582"/>
      <c r="RNX1186" s="1582"/>
      <c r="RNY1186" s="1582"/>
      <c r="RNZ1186" s="1582"/>
      <c r="ROA1186" s="1582"/>
      <c r="ROB1186" s="1582"/>
      <c r="ROC1186" s="1582"/>
      <c r="ROD1186" s="1582"/>
      <c r="ROE1186" s="1582"/>
      <c r="ROF1186" s="1582"/>
      <c r="ROG1186" s="1582"/>
      <c r="ROH1186" s="1582"/>
      <c r="ROI1186" s="1582"/>
      <c r="ROJ1186" s="1582"/>
      <c r="ROK1186" s="1582"/>
      <c r="ROL1186" s="1582"/>
      <c r="ROM1186" s="1582"/>
      <c r="RON1186" s="1582"/>
      <c r="ROO1186" s="1582"/>
      <c r="ROP1186" s="1582"/>
      <c r="ROQ1186" s="1582"/>
      <c r="ROR1186" s="1582"/>
      <c r="ROS1186" s="1582"/>
      <c r="ROT1186" s="1582"/>
      <c r="ROU1186" s="1582"/>
      <c r="ROV1186" s="1582"/>
      <c r="ROW1186" s="1582"/>
      <c r="ROX1186" s="1582"/>
      <c r="ROY1186" s="1582"/>
      <c r="ROZ1186" s="1582"/>
      <c r="RPA1186" s="1582"/>
      <c r="RPB1186" s="1582"/>
      <c r="RPC1186" s="1582"/>
      <c r="RPD1186" s="1582"/>
      <c r="RPE1186" s="1582"/>
      <c r="RPF1186" s="1582"/>
      <c r="RPG1186" s="1582"/>
      <c r="RPH1186" s="1582"/>
      <c r="RPI1186" s="1582"/>
      <c r="RPJ1186" s="1582"/>
      <c r="RPK1186" s="1582"/>
      <c r="RPL1186" s="1582"/>
      <c r="RPM1186" s="1582"/>
      <c r="RPN1186" s="1582"/>
      <c r="RPO1186" s="1582"/>
      <c r="RPP1186" s="1582"/>
      <c r="RPQ1186" s="1582"/>
      <c r="RPR1186" s="1582"/>
      <c r="RPS1186" s="1582"/>
      <c r="RPT1186" s="1582"/>
      <c r="RPU1186" s="1582"/>
      <c r="RPV1186" s="1582"/>
      <c r="RPW1186" s="1582"/>
      <c r="RPX1186" s="1582"/>
      <c r="RPY1186" s="1582"/>
      <c r="RPZ1186" s="1582"/>
      <c r="RQA1186" s="1582"/>
      <c r="RQB1186" s="1582"/>
      <c r="RQC1186" s="1582"/>
      <c r="RQD1186" s="1582"/>
      <c r="RQE1186" s="1582"/>
      <c r="RQF1186" s="1582"/>
      <c r="RQG1186" s="1582"/>
      <c r="RQH1186" s="1582"/>
      <c r="RQI1186" s="1582"/>
      <c r="RQJ1186" s="1582"/>
      <c r="RQK1186" s="1582"/>
      <c r="RQL1186" s="1582"/>
      <c r="RQM1186" s="1582"/>
      <c r="RQN1186" s="1582"/>
      <c r="RQO1186" s="1582"/>
      <c r="RQP1186" s="1582"/>
      <c r="RQQ1186" s="1582"/>
      <c r="RQR1186" s="1582"/>
      <c r="RQS1186" s="1582"/>
      <c r="RQT1186" s="1582"/>
      <c r="RQU1186" s="1582"/>
      <c r="RQV1186" s="1582"/>
      <c r="RQW1186" s="1582"/>
      <c r="RQX1186" s="1582"/>
      <c r="RQY1186" s="1582"/>
      <c r="RQZ1186" s="1582"/>
      <c r="RRA1186" s="1582"/>
      <c r="RRB1186" s="1582"/>
      <c r="RRC1186" s="1582"/>
      <c r="RRD1186" s="1582"/>
      <c r="RRE1186" s="1582"/>
      <c r="RRF1186" s="1582"/>
      <c r="RRG1186" s="1582"/>
      <c r="RRH1186" s="1582"/>
      <c r="RRI1186" s="1582"/>
      <c r="RRJ1186" s="1582"/>
      <c r="RRK1186" s="1582"/>
      <c r="RRL1186" s="1582"/>
      <c r="RRM1186" s="1582"/>
      <c r="RRN1186" s="1582"/>
      <c r="RRO1186" s="1582"/>
      <c r="RRP1186" s="1582"/>
      <c r="RRQ1186" s="1582"/>
      <c r="RRR1186" s="1582"/>
      <c r="RRS1186" s="1582"/>
      <c r="RRT1186" s="1582"/>
      <c r="RRU1186" s="1582"/>
      <c r="RRV1186" s="1582"/>
      <c r="RRW1186" s="1582"/>
      <c r="RRX1186" s="1582"/>
      <c r="RRY1186" s="1582"/>
      <c r="RRZ1186" s="1582"/>
      <c r="RSA1186" s="1582"/>
      <c r="RSB1186" s="1582"/>
      <c r="RSC1186" s="1582"/>
      <c r="RSD1186" s="1582"/>
      <c r="RSE1186" s="1582"/>
      <c r="RSF1186" s="1582"/>
      <c r="RSG1186" s="1582"/>
      <c r="RSH1186" s="1582"/>
      <c r="RSI1186" s="1582"/>
      <c r="RSJ1186" s="1582"/>
      <c r="RSK1186" s="1582"/>
      <c r="RSL1186" s="1582"/>
      <c r="RSM1186" s="1582"/>
      <c r="RSN1186" s="1582"/>
      <c r="RSO1186" s="1582"/>
      <c r="RSP1186" s="1582"/>
      <c r="RSQ1186" s="1582"/>
      <c r="RSR1186" s="1582"/>
      <c r="RSS1186" s="1582"/>
      <c r="RST1186" s="1582"/>
      <c r="RSU1186" s="1582"/>
      <c r="RSV1186" s="1582"/>
      <c r="RSW1186" s="1582"/>
      <c r="RSX1186" s="1582"/>
      <c r="RSY1186" s="1582"/>
      <c r="RSZ1186" s="1582"/>
      <c r="RTA1186" s="1582"/>
      <c r="RTB1186" s="1582"/>
      <c r="RTC1186" s="1582"/>
      <c r="RTD1186" s="1582"/>
      <c r="RTE1186" s="1582"/>
      <c r="RTF1186" s="1582"/>
      <c r="RTG1186" s="1582"/>
      <c r="RTH1186" s="1582"/>
      <c r="RTI1186" s="1582"/>
      <c r="RTJ1186" s="1582"/>
      <c r="RTK1186" s="1582"/>
      <c r="RTL1186" s="1582"/>
      <c r="RTM1186" s="1582"/>
      <c r="RTN1186" s="1582"/>
      <c r="RTO1186" s="1582"/>
      <c r="RTP1186" s="1582"/>
      <c r="RTQ1186" s="1582"/>
      <c r="RTR1186" s="1582"/>
      <c r="RTS1186" s="1582"/>
      <c r="RTT1186" s="1582"/>
      <c r="RTU1186" s="1582"/>
      <c r="RTV1186" s="1582"/>
      <c r="RTW1186" s="1582"/>
      <c r="RTX1186" s="1582"/>
      <c r="RTY1186" s="1582"/>
      <c r="RTZ1186" s="1582"/>
      <c r="RUA1186" s="1582"/>
      <c r="RUB1186" s="1582"/>
      <c r="RUC1186" s="1582"/>
      <c r="RUD1186" s="1582"/>
      <c r="RUE1186" s="1582"/>
      <c r="RUF1186" s="1582"/>
      <c r="RUG1186" s="1582"/>
      <c r="RUH1186" s="1582"/>
      <c r="RUI1186" s="1582"/>
      <c r="RUJ1186" s="1582"/>
      <c r="RUK1186" s="1582"/>
      <c r="RUL1186" s="1582"/>
      <c r="RUM1186" s="1582"/>
      <c r="RUN1186" s="1582"/>
      <c r="RUO1186" s="1582"/>
      <c r="RUP1186" s="1582"/>
      <c r="RUQ1186" s="1582"/>
      <c r="RUR1186" s="1582"/>
      <c r="RUS1186" s="1582"/>
      <c r="RUT1186" s="1582"/>
      <c r="RUU1186" s="1582"/>
      <c r="RUV1186" s="1582"/>
      <c r="RUW1186" s="1582"/>
      <c r="RUX1186" s="1582"/>
      <c r="RUY1186" s="1582"/>
      <c r="RUZ1186" s="1582"/>
      <c r="RVA1186" s="1582"/>
      <c r="RVB1186" s="1582"/>
      <c r="RVC1186" s="1582"/>
      <c r="RVD1186" s="1582"/>
      <c r="RVE1186" s="1582"/>
      <c r="RVF1186" s="1582"/>
      <c r="RVG1186" s="1582"/>
      <c r="RVH1186" s="1582"/>
      <c r="RVI1186" s="1582"/>
      <c r="RVJ1186" s="1582"/>
      <c r="RVK1186" s="1582"/>
      <c r="RVL1186" s="1582"/>
      <c r="RVM1186" s="1582"/>
      <c r="RVN1186" s="1582"/>
      <c r="RVO1186" s="1582"/>
      <c r="RVP1186" s="1582"/>
      <c r="RVQ1186" s="1582"/>
      <c r="RVR1186" s="1582"/>
      <c r="RVS1186" s="1582"/>
      <c r="RVT1186" s="1582"/>
      <c r="RVU1186" s="1582"/>
      <c r="RVV1186" s="1582"/>
      <c r="RVW1186" s="1582"/>
      <c r="RVX1186" s="1582"/>
      <c r="RVY1186" s="1582"/>
      <c r="RVZ1186" s="1582"/>
      <c r="RWA1186" s="1582"/>
      <c r="RWB1186" s="1582"/>
      <c r="RWC1186" s="1582"/>
      <c r="RWD1186" s="1582"/>
      <c r="RWE1186" s="1582"/>
      <c r="RWF1186" s="1582"/>
      <c r="RWG1186" s="1582"/>
      <c r="RWH1186" s="1582"/>
      <c r="RWI1186" s="1582"/>
      <c r="RWJ1186" s="1582"/>
      <c r="RWK1186" s="1582"/>
      <c r="RWL1186" s="1582"/>
      <c r="RWM1186" s="1582"/>
      <c r="RWN1186" s="1582"/>
      <c r="RWO1186" s="1582"/>
      <c r="RWP1186" s="1582"/>
      <c r="RWQ1186" s="1582"/>
      <c r="RWR1186" s="1582"/>
      <c r="RWS1186" s="1582"/>
      <c r="RWT1186" s="1582"/>
      <c r="RWU1186" s="1582"/>
      <c r="RWV1186" s="1582"/>
      <c r="RWW1186" s="1582"/>
      <c r="RWX1186" s="1582"/>
      <c r="RWY1186" s="1582"/>
      <c r="RWZ1186" s="1582"/>
      <c r="RXA1186" s="1582"/>
      <c r="RXB1186" s="1582"/>
      <c r="RXC1186" s="1582"/>
      <c r="RXD1186" s="1582"/>
      <c r="RXE1186" s="1582"/>
      <c r="RXF1186" s="1582"/>
      <c r="RXG1186" s="1582"/>
      <c r="RXH1186" s="1582"/>
      <c r="RXI1186" s="1582"/>
      <c r="RXJ1186" s="1582"/>
      <c r="RXK1186" s="1582"/>
      <c r="RXL1186" s="1582"/>
      <c r="RXM1186" s="1582"/>
      <c r="RXN1186" s="1582"/>
      <c r="RXO1186" s="1582"/>
      <c r="RXP1186" s="1582"/>
      <c r="RXQ1186" s="1582"/>
      <c r="RXR1186" s="1582"/>
      <c r="RXS1186" s="1582"/>
      <c r="RXT1186" s="1582"/>
      <c r="RXU1186" s="1582"/>
      <c r="RXV1186" s="1582"/>
      <c r="RXW1186" s="1582"/>
      <c r="RXX1186" s="1582"/>
      <c r="RXY1186" s="1582"/>
      <c r="RXZ1186" s="1582"/>
      <c r="RYA1186" s="1582"/>
      <c r="RYB1186" s="1582"/>
      <c r="RYC1186" s="1582"/>
      <c r="RYD1186" s="1582"/>
      <c r="RYE1186" s="1582"/>
      <c r="RYF1186" s="1582"/>
      <c r="RYG1186" s="1582"/>
      <c r="RYH1186" s="1582"/>
      <c r="RYI1186" s="1582"/>
      <c r="RYJ1186" s="1582"/>
      <c r="RYK1186" s="1582"/>
      <c r="RYL1186" s="1582"/>
      <c r="RYM1186" s="1582"/>
      <c r="RYN1186" s="1582"/>
      <c r="RYO1186" s="1582"/>
      <c r="RYP1186" s="1582"/>
      <c r="RYQ1186" s="1582"/>
      <c r="RYR1186" s="1582"/>
      <c r="RYS1186" s="1582"/>
      <c r="RYT1186" s="1582"/>
      <c r="RYU1186" s="1582"/>
      <c r="RYV1186" s="1582"/>
      <c r="RYW1186" s="1582"/>
      <c r="RYX1186" s="1582"/>
      <c r="RYY1186" s="1582"/>
      <c r="RYZ1186" s="1582"/>
      <c r="RZA1186" s="1582"/>
      <c r="RZB1186" s="1582"/>
      <c r="RZC1186" s="1582"/>
      <c r="RZD1186" s="1582"/>
      <c r="RZE1186" s="1582"/>
      <c r="RZF1186" s="1582"/>
      <c r="RZG1186" s="1582"/>
      <c r="RZH1186" s="1582"/>
      <c r="RZI1186" s="1582"/>
      <c r="RZJ1186" s="1582"/>
      <c r="RZK1186" s="1582"/>
      <c r="RZL1186" s="1582"/>
      <c r="RZM1186" s="1582"/>
      <c r="RZN1186" s="1582"/>
      <c r="RZO1186" s="1582"/>
      <c r="RZP1186" s="1582"/>
      <c r="RZQ1186" s="1582"/>
      <c r="RZR1186" s="1582"/>
      <c r="RZS1186" s="1582"/>
      <c r="RZT1186" s="1582"/>
      <c r="RZU1186" s="1582"/>
      <c r="RZV1186" s="1582"/>
      <c r="RZW1186" s="1582"/>
      <c r="RZX1186" s="1582"/>
      <c r="RZY1186" s="1582"/>
      <c r="RZZ1186" s="1582"/>
      <c r="SAA1186" s="1582"/>
      <c r="SAB1186" s="1582"/>
      <c r="SAC1186" s="1582"/>
      <c r="SAD1186" s="1582"/>
      <c r="SAE1186" s="1582"/>
      <c r="SAF1186" s="1582"/>
      <c r="SAG1186" s="1582"/>
      <c r="SAH1186" s="1582"/>
      <c r="SAI1186" s="1582"/>
      <c r="SAJ1186" s="1582"/>
      <c r="SAK1186" s="1582"/>
      <c r="SAL1186" s="1582"/>
      <c r="SAM1186" s="1582"/>
      <c r="SAN1186" s="1582"/>
      <c r="SAO1186" s="1582"/>
      <c r="SAP1186" s="1582"/>
      <c r="SAQ1186" s="1582"/>
      <c r="SAR1186" s="1582"/>
      <c r="SAS1186" s="1582"/>
      <c r="SAT1186" s="1582"/>
      <c r="SAU1186" s="1582"/>
      <c r="SAV1186" s="1582"/>
      <c r="SAW1186" s="1582"/>
      <c r="SAX1186" s="1582"/>
      <c r="SAY1186" s="1582"/>
      <c r="SAZ1186" s="1582"/>
      <c r="SBA1186" s="1582"/>
      <c r="SBB1186" s="1582"/>
      <c r="SBC1186" s="1582"/>
      <c r="SBD1186" s="1582"/>
      <c r="SBE1186" s="1582"/>
      <c r="SBF1186" s="1582"/>
      <c r="SBG1186" s="1582"/>
      <c r="SBH1186" s="1582"/>
      <c r="SBI1186" s="1582"/>
      <c r="SBJ1186" s="1582"/>
      <c r="SBK1186" s="1582"/>
      <c r="SBL1186" s="1582"/>
      <c r="SBM1186" s="1582"/>
      <c r="SBN1186" s="1582"/>
      <c r="SBO1186" s="1582"/>
      <c r="SBP1186" s="1582"/>
      <c r="SBQ1186" s="1582"/>
      <c r="SBR1186" s="1582"/>
      <c r="SBS1186" s="1582"/>
      <c r="SBT1186" s="1582"/>
      <c r="SBU1186" s="1582"/>
      <c r="SBV1186" s="1582"/>
      <c r="SBW1186" s="1582"/>
      <c r="SBX1186" s="1582"/>
      <c r="SBY1186" s="1582"/>
      <c r="SBZ1186" s="1582"/>
      <c r="SCA1186" s="1582"/>
      <c r="SCB1186" s="1582"/>
      <c r="SCC1186" s="1582"/>
      <c r="SCD1186" s="1582"/>
      <c r="SCE1186" s="1582"/>
      <c r="SCF1186" s="1582"/>
      <c r="SCG1186" s="1582"/>
      <c r="SCH1186" s="1582"/>
      <c r="SCI1186" s="1582"/>
      <c r="SCJ1186" s="1582"/>
      <c r="SCK1186" s="1582"/>
      <c r="SCL1186" s="1582"/>
      <c r="SCM1186" s="1582"/>
      <c r="SCN1186" s="1582"/>
      <c r="SCO1186" s="1582"/>
      <c r="SCP1186" s="1582"/>
      <c r="SCQ1186" s="1582"/>
      <c r="SCR1186" s="1582"/>
      <c r="SCS1186" s="1582"/>
      <c r="SCT1186" s="1582"/>
      <c r="SCU1186" s="1582"/>
      <c r="SCV1186" s="1582"/>
      <c r="SCW1186" s="1582"/>
      <c r="SCX1186" s="1582"/>
      <c r="SCY1186" s="1582"/>
      <c r="SCZ1186" s="1582"/>
      <c r="SDA1186" s="1582"/>
      <c r="SDB1186" s="1582"/>
      <c r="SDC1186" s="1582"/>
      <c r="SDD1186" s="1582"/>
      <c r="SDE1186" s="1582"/>
      <c r="SDF1186" s="1582"/>
      <c r="SDG1186" s="1582"/>
      <c r="SDH1186" s="1582"/>
      <c r="SDI1186" s="1582"/>
      <c r="SDJ1186" s="1582"/>
      <c r="SDK1186" s="1582"/>
      <c r="SDL1186" s="1582"/>
      <c r="SDM1186" s="1582"/>
      <c r="SDN1186" s="1582"/>
      <c r="SDO1186" s="1582"/>
      <c r="SDP1186" s="1582"/>
      <c r="SDQ1186" s="1582"/>
      <c r="SDR1186" s="1582"/>
      <c r="SDS1186" s="1582"/>
      <c r="SDT1186" s="1582"/>
      <c r="SDU1186" s="1582"/>
      <c r="SDV1186" s="1582"/>
      <c r="SDW1186" s="1582"/>
      <c r="SDX1186" s="1582"/>
      <c r="SDY1186" s="1582"/>
      <c r="SDZ1186" s="1582"/>
      <c r="SEA1186" s="1582"/>
      <c r="SEB1186" s="1582"/>
      <c r="SEC1186" s="1582"/>
      <c r="SED1186" s="1582"/>
      <c r="SEE1186" s="1582"/>
      <c r="SEF1186" s="1582"/>
      <c r="SEG1186" s="1582"/>
      <c r="SEH1186" s="1582"/>
      <c r="SEI1186" s="1582"/>
      <c r="SEJ1186" s="1582"/>
      <c r="SEK1186" s="1582"/>
      <c r="SEL1186" s="1582"/>
      <c r="SEM1186" s="1582"/>
      <c r="SEN1186" s="1582"/>
      <c r="SEO1186" s="1582"/>
      <c r="SEP1186" s="1582"/>
      <c r="SEQ1186" s="1582"/>
      <c r="SER1186" s="1582"/>
      <c r="SES1186" s="1582"/>
      <c r="SET1186" s="1582"/>
      <c r="SEU1186" s="1582"/>
      <c r="SEV1186" s="1582"/>
      <c r="SEW1186" s="1582"/>
      <c r="SEX1186" s="1582"/>
      <c r="SEY1186" s="1582"/>
      <c r="SEZ1186" s="1582"/>
      <c r="SFA1186" s="1582"/>
      <c r="SFB1186" s="1582"/>
      <c r="SFC1186" s="1582"/>
      <c r="SFD1186" s="1582"/>
      <c r="SFE1186" s="1582"/>
      <c r="SFF1186" s="1582"/>
      <c r="SFG1186" s="1582"/>
      <c r="SFH1186" s="1582"/>
      <c r="SFI1186" s="1582"/>
      <c r="SFJ1186" s="1582"/>
      <c r="SFK1186" s="1582"/>
      <c r="SFL1186" s="1582"/>
      <c r="SFM1186" s="1582"/>
      <c r="SFN1186" s="1582"/>
      <c r="SFO1186" s="1582"/>
      <c r="SFP1186" s="1582"/>
      <c r="SFQ1186" s="1582"/>
      <c r="SFR1186" s="1582"/>
      <c r="SFS1186" s="1582"/>
      <c r="SFT1186" s="1582"/>
      <c r="SFU1186" s="1582"/>
      <c r="SFV1186" s="1582"/>
      <c r="SFW1186" s="1582"/>
      <c r="SFX1186" s="1582"/>
      <c r="SFY1186" s="1582"/>
      <c r="SFZ1186" s="1582"/>
      <c r="SGA1186" s="1582"/>
      <c r="SGB1186" s="1582"/>
      <c r="SGC1186" s="1582"/>
      <c r="SGD1186" s="1582"/>
      <c r="SGE1186" s="1582"/>
      <c r="SGF1186" s="1582"/>
      <c r="SGG1186" s="1582"/>
      <c r="SGH1186" s="1582"/>
      <c r="SGI1186" s="1582"/>
      <c r="SGJ1186" s="1582"/>
      <c r="SGK1186" s="1582"/>
      <c r="SGL1186" s="1582"/>
      <c r="SGM1186" s="1582"/>
      <c r="SGN1186" s="1582"/>
      <c r="SGO1186" s="1582"/>
      <c r="SGP1186" s="1582"/>
      <c r="SGQ1186" s="1582"/>
      <c r="SGR1186" s="1582"/>
      <c r="SGS1186" s="1582"/>
      <c r="SGT1186" s="1582"/>
      <c r="SGU1186" s="1582"/>
      <c r="SGV1186" s="1582"/>
      <c r="SGW1186" s="1582"/>
      <c r="SGX1186" s="1582"/>
      <c r="SGY1186" s="1582"/>
      <c r="SGZ1186" s="1582"/>
      <c r="SHA1186" s="1582"/>
      <c r="SHB1186" s="1582"/>
      <c r="SHC1186" s="1582"/>
      <c r="SHD1186" s="1582"/>
      <c r="SHE1186" s="1582"/>
      <c r="SHF1186" s="1582"/>
      <c r="SHG1186" s="1582"/>
      <c r="SHH1186" s="1582"/>
      <c r="SHI1186" s="1582"/>
      <c r="SHJ1186" s="1582"/>
      <c r="SHK1186" s="1582"/>
      <c r="SHL1186" s="1582"/>
      <c r="SHM1186" s="1582"/>
      <c r="SHN1186" s="1582"/>
      <c r="SHO1186" s="1582"/>
      <c r="SHP1186" s="1582"/>
      <c r="SHQ1186" s="1582"/>
      <c r="SHR1186" s="1582"/>
      <c r="SHS1186" s="1582"/>
      <c r="SHT1186" s="1582"/>
      <c r="SHU1186" s="1582"/>
      <c r="SHV1186" s="1582"/>
      <c r="SHW1186" s="1582"/>
      <c r="SHX1186" s="1582"/>
      <c r="SHY1186" s="1582"/>
      <c r="SHZ1186" s="1582"/>
      <c r="SIA1186" s="1582"/>
      <c r="SIB1186" s="1582"/>
      <c r="SIC1186" s="1582"/>
      <c r="SID1186" s="1582"/>
      <c r="SIE1186" s="1582"/>
      <c r="SIF1186" s="1582"/>
      <c r="SIG1186" s="1582"/>
      <c r="SIH1186" s="1582"/>
      <c r="SII1186" s="1582"/>
      <c r="SIJ1186" s="1582"/>
      <c r="SIK1186" s="1582"/>
      <c r="SIL1186" s="1582"/>
      <c r="SIM1186" s="1582"/>
      <c r="SIN1186" s="1582"/>
      <c r="SIO1186" s="1582"/>
      <c r="SIP1186" s="1582"/>
      <c r="SIQ1186" s="1582"/>
      <c r="SIR1186" s="1582"/>
      <c r="SIS1186" s="1582"/>
      <c r="SIT1186" s="1582"/>
      <c r="SIU1186" s="1582"/>
      <c r="SIV1186" s="1582"/>
      <c r="SIW1186" s="1582"/>
      <c r="SIX1186" s="1582"/>
      <c r="SIY1186" s="1582"/>
      <c r="SIZ1186" s="1582"/>
      <c r="SJA1186" s="1582"/>
      <c r="SJB1186" s="1582"/>
      <c r="SJC1186" s="1582"/>
      <c r="SJD1186" s="1582"/>
      <c r="SJE1186" s="1582"/>
      <c r="SJF1186" s="1582"/>
      <c r="SJG1186" s="1582"/>
      <c r="SJH1186" s="1582"/>
      <c r="SJI1186" s="1582"/>
      <c r="SJJ1186" s="1582"/>
      <c r="SJK1186" s="1582"/>
      <c r="SJL1186" s="1582"/>
      <c r="SJM1186" s="1582"/>
      <c r="SJN1186" s="1582"/>
      <c r="SJO1186" s="1582"/>
      <c r="SJP1186" s="1582"/>
      <c r="SJQ1186" s="1582"/>
      <c r="SJR1186" s="1582"/>
      <c r="SJS1186" s="1582"/>
      <c r="SJT1186" s="1582"/>
      <c r="SJU1186" s="1582"/>
      <c r="SJV1186" s="1582"/>
      <c r="SJW1186" s="1582"/>
      <c r="SJX1186" s="1582"/>
      <c r="SJY1186" s="1582"/>
      <c r="SJZ1186" s="1582"/>
      <c r="SKA1186" s="1582"/>
      <c r="SKB1186" s="1582"/>
      <c r="SKC1186" s="1582"/>
      <c r="SKD1186" s="1582"/>
      <c r="SKE1186" s="1582"/>
      <c r="SKF1186" s="1582"/>
      <c r="SKG1186" s="1582"/>
      <c r="SKH1186" s="1582"/>
      <c r="SKI1186" s="1582"/>
      <c r="SKJ1186" s="1582"/>
      <c r="SKK1186" s="1582"/>
      <c r="SKL1186" s="1582"/>
      <c r="SKM1186" s="1582"/>
      <c r="SKN1186" s="1582"/>
      <c r="SKO1186" s="1582"/>
      <c r="SKP1186" s="1582"/>
      <c r="SKQ1186" s="1582"/>
      <c r="SKR1186" s="1582"/>
      <c r="SKS1186" s="1582"/>
      <c r="SKT1186" s="1582"/>
      <c r="SKU1186" s="1582"/>
      <c r="SKV1186" s="1582"/>
      <c r="SKW1186" s="1582"/>
      <c r="SKX1186" s="1582"/>
      <c r="SKY1186" s="1582"/>
      <c r="SKZ1186" s="1582"/>
      <c r="SLA1186" s="1582"/>
      <c r="SLB1186" s="1582"/>
      <c r="SLC1186" s="1582"/>
      <c r="SLD1186" s="1582"/>
      <c r="SLE1186" s="1582"/>
      <c r="SLF1186" s="1582"/>
      <c r="SLG1186" s="1582"/>
      <c r="SLH1186" s="1582"/>
      <c r="SLI1186" s="1582"/>
      <c r="SLJ1186" s="1582"/>
      <c r="SLK1186" s="1582"/>
      <c r="SLL1186" s="1582"/>
      <c r="SLM1186" s="1582"/>
      <c r="SLN1186" s="1582"/>
      <c r="SLO1186" s="1582"/>
      <c r="SLP1186" s="1582"/>
      <c r="SLQ1186" s="1582"/>
      <c r="SLR1186" s="1582"/>
      <c r="SLS1186" s="1582"/>
      <c r="SLT1186" s="1582"/>
      <c r="SLU1186" s="1582"/>
      <c r="SLV1186" s="1582"/>
      <c r="SLW1186" s="1582"/>
      <c r="SLX1186" s="1582"/>
      <c r="SLY1186" s="1582"/>
      <c r="SLZ1186" s="1582"/>
      <c r="SMA1186" s="1582"/>
      <c r="SMB1186" s="1582"/>
      <c r="SMC1186" s="1582"/>
      <c r="SMD1186" s="1582"/>
      <c r="SME1186" s="1582"/>
      <c r="SMF1186" s="1582"/>
      <c r="SMG1186" s="1582"/>
      <c r="SMH1186" s="1582"/>
      <c r="SMI1186" s="1582"/>
      <c r="SMJ1186" s="1582"/>
      <c r="SMK1186" s="1582"/>
      <c r="SML1186" s="1582"/>
      <c r="SMM1186" s="1582"/>
      <c r="SMN1186" s="1582"/>
      <c r="SMO1186" s="1582"/>
      <c r="SMP1186" s="1582"/>
      <c r="SMQ1186" s="1582"/>
      <c r="SMR1186" s="1582"/>
      <c r="SMS1186" s="1582"/>
      <c r="SMT1186" s="1582"/>
      <c r="SMU1186" s="1582"/>
      <c r="SMV1186" s="1582"/>
      <c r="SMW1186" s="1582"/>
      <c r="SMX1186" s="1582"/>
      <c r="SMY1186" s="1582"/>
      <c r="SMZ1186" s="1582"/>
      <c r="SNA1186" s="1582"/>
      <c r="SNB1186" s="1582"/>
      <c r="SNC1186" s="1582"/>
      <c r="SND1186" s="1582"/>
      <c r="SNE1186" s="1582"/>
      <c r="SNF1186" s="1582"/>
      <c r="SNG1186" s="1582"/>
      <c r="SNH1186" s="1582"/>
      <c r="SNI1186" s="1582"/>
      <c r="SNJ1186" s="1582"/>
      <c r="SNK1186" s="1582"/>
      <c r="SNL1186" s="1582"/>
      <c r="SNM1186" s="1582"/>
      <c r="SNN1186" s="1582"/>
      <c r="SNO1186" s="1582"/>
      <c r="SNP1186" s="1582"/>
      <c r="SNQ1186" s="1582"/>
      <c r="SNR1186" s="1582"/>
      <c r="SNS1186" s="1582"/>
      <c r="SNT1186" s="1582"/>
      <c r="SNU1186" s="1582"/>
      <c r="SNV1186" s="1582"/>
      <c r="SNW1186" s="1582"/>
      <c r="SNX1186" s="1582"/>
      <c r="SNY1186" s="1582"/>
      <c r="SNZ1186" s="1582"/>
      <c r="SOA1186" s="1582"/>
      <c r="SOB1186" s="1582"/>
      <c r="SOC1186" s="1582"/>
      <c r="SOD1186" s="1582"/>
      <c r="SOE1186" s="1582"/>
      <c r="SOF1186" s="1582"/>
      <c r="SOG1186" s="1582"/>
      <c r="SOH1186" s="1582"/>
      <c r="SOI1186" s="1582"/>
      <c r="SOJ1186" s="1582"/>
      <c r="SOK1186" s="1582"/>
      <c r="SOL1186" s="1582"/>
      <c r="SOM1186" s="1582"/>
      <c r="SON1186" s="1582"/>
      <c r="SOO1186" s="1582"/>
      <c r="SOP1186" s="1582"/>
      <c r="SOQ1186" s="1582"/>
      <c r="SOR1186" s="1582"/>
      <c r="SOS1186" s="1582"/>
      <c r="SOT1186" s="1582"/>
      <c r="SOU1186" s="1582"/>
      <c r="SOV1186" s="1582"/>
      <c r="SOW1186" s="1582"/>
      <c r="SOX1186" s="1582"/>
      <c r="SOY1186" s="1582"/>
      <c r="SOZ1186" s="1582"/>
      <c r="SPA1186" s="1582"/>
      <c r="SPB1186" s="1582"/>
      <c r="SPC1186" s="1582"/>
      <c r="SPD1186" s="1582"/>
      <c r="SPE1186" s="1582"/>
      <c r="SPF1186" s="1582"/>
      <c r="SPG1186" s="1582"/>
      <c r="SPH1186" s="1582"/>
      <c r="SPI1186" s="1582"/>
      <c r="SPJ1186" s="1582"/>
      <c r="SPK1186" s="1582"/>
      <c r="SPL1186" s="1582"/>
      <c r="SPM1186" s="1582"/>
      <c r="SPN1186" s="1582"/>
      <c r="SPO1186" s="1582"/>
      <c r="SPP1186" s="1582"/>
      <c r="SPQ1186" s="1582"/>
      <c r="SPR1186" s="1582"/>
      <c r="SPS1186" s="1582"/>
      <c r="SPT1186" s="1582"/>
      <c r="SPU1186" s="1582"/>
      <c r="SPV1186" s="1582"/>
      <c r="SPW1186" s="1582"/>
      <c r="SPX1186" s="1582"/>
      <c r="SPY1186" s="1582"/>
      <c r="SPZ1186" s="1582"/>
      <c r="SQA1186" s="1582"/>
      <c r="SQB1186" s="1582"/>
      <c r="SQC1186" s="1582"/>
      <c r="SQD1186" s="1582"/>
      <c r="SQE1186" s="1582"/>
      <c r="SQF1186" s="1582"/>
      <c r="SQG1186" s="1582"/>
      <c r="SQH1186" s="1582"/>
      <c r="SQI1186" s="1582"/>
      <c r="SQJ1186" s="1582"/>
      <c r="SQK1186" s="1582"/>
      <c r="SQL1186" s="1582"/>
      <c r="SQM1186" s="1582"/>
      <c r="SQN1186" s="1582"/>
      <c r="SQO1186" s="1582"/>
      <c r="SQP1186" s="1582"/>
      <c r="SQQ1186" s="1582"/>
      <c r="SQR1186" s="1582"/>
      <c r="SQS1186" s="1582"/>
      <c r="SQT1186" s="1582"/>
      <c r="SQU1186" s="1582"/>
      <c r="SQV1186" s="1582"/>
      <c r="SQW1186" s="1582"/>
      <c r="SQX1186" s="1582"/>
      <c r="SQY1186" s="1582"/>
      <c r="SQZ1186" s="1582"/>
      <c r="SRA1186" s="1582"/>
      <c r="SRB1186" s="1582"/>
      <c r="SRC1186" s="1582"/>
      <c r="SRD1186" s="1582"/>
      <c r="SRE1186" s="1582"/>
      <c r="SRF1186" s="1582"/>
      <c r="SRG1186" s="1582"/>
      <c r="SRH1186" s="1582"/>
      <c r="SRI1186" s="1582"/>
      <c r="SRJ1186" s="1582"/>
      <c r="SRK1186" s="1582"/>
      <c r="SRL1186" s="1582"/>
      <c r="SRM1186" s="1582"/>
      <c r="SRN1186" s="1582"/>
      <c r="SRO1186" s="1582"/>
      <c r="SRP1186" s="1582"/>
      <c r="SRQ1186" s="1582"/>
      <c r="SRR1186" s="1582"/>
      <c r="SRS1186" s="1582"/>
      <c r="SRT1186" s="1582"/>
      <c r="SRU1186" s="1582"/>
      <c r="SRV1186" s="1582"/>
      <c r="SRW1186" s="1582"/>
      <c r="SRX1186" s="1582"/>
      <c r="SRY1186" s="1582"/>
      <c r="SRZ1186" s="1582"/>
      <c r="SSA1186" s="1582"/>
      <c r="SSB1186" s="1582"/>
      <c r="SSC1186" s="1582"/>
      <c r="SSD1186" s="1582"/>
      <c r="SSE1186" s="1582"/>
      <c r="SSF1186" s="1582"/>
      <c r="SSG1186" s="1582"/>
      <c r="SSH1186" s="1582"/>
      <c r="SSI1186" s="1582"/>
      <c r="SSJ1186" s="1582"/>
      <c r="SSK1186" s="1582"/>
      <c r="SSL1186" s="1582"/>
      <c r="SSM1186" s="1582"/>
      <c r="SSN1186" s="1582"/>
      <c r="SSO1186" s="1582"/>
      <c r="SSP1186" s="1582"/>
      <c r="SSQ1186" s="1582"/>
      <c r="SSR1186" s="1582"/>
      <c r="SSS1186" s="1582"/>
      <c r="SST1186" s="1582"/>
      <c r="SSU1186" s="1582"/>
      <c r="SSV1186" s="1582"/>
      <c r="SSW1186" s="1582"/>
      <c r="SSX1186" s="1582"/>
      <c r="SSY1186" s="1582"/>
      <c r="SSZ1186" s="1582"/>
      <c r="STA1186" s="1582"/>
      <c r="STB1186" s="1582"/>
      <c r="STC1186" s="1582"/>
      <c r="STD1186" s="1582"/>
      <c r="STE1186" s="1582"/>
      <c r="STF1186" s="1582"/>
      <c r="STG1186" s="1582"/>
      <c r="STH1186" s="1582"/>
      <c r="STI1186" s="1582"/>
      <c r="STJ1186" s="1582"/>
      <c r="STK1186" s="1582"/>
      <c r="STL1186" s="1582"/>
      <c r="STM1186" s="1582"/>
      <c r="STN1186" s="1582"/>
      <c r="STO1186" s="1582"/>
      <c r="STP1186" s="1582"/>
      <c r="STQ1186" s="1582"/>
      <c r="STR1186" s="1582"/>
      <c r="STS1186" s="1582"/>
      <c r="STT1186" s="1582"/>
      <c r="STU1186" s="1582"/>
      <c r="STV1186" s="1582"/>
      <c r="STW1186" s="1582"/>
      <c r="STX1186" s="1582"/>
      <c r="STY1186" s="1582"/>
      <c r="STZ1186" s="1582"/>
      <c r="SUA1186" s="1582"/>
      <c r="SUB1186" s="1582"/>
      <c r="SUC1186" s="1582"/>
      <c r="SUD1186" s="1582"/>
      <c r="SUE1186" s="1582"/>
      <c r="SUF1186" s="1582"/>
      <c r="SUG1186" s="1582"/>
      <c r="SUH1186" s="1582"/>
      <c r="SUI1186" s="1582"/>
      <c r="SUJ1186" s="1582"/>
      <c r="SUK1186" s="1582"/>
      <c r="SUL1186" s="1582"/>
      <c r="SUM1186" s="1582"/>
      <c r="SUN1186" s="1582"/>
      <c r="SUO1186" s="1582"/>
      <c r="SUP1186" s="1582"/>
      <c r="SUQ1186" s="1582"/>
      <c r="SUR1186" s="1582"/>
      <c r="SUS1186" s="1582"/>
      <c r="SUT1186" s="1582"/>
      <c r="SUU1186" s="1582"/>
      <c r="SUV1186" s="1582"/>
      <c r="SUW1186" s="1582"/>
      <c r="SUX1186" s="1582"/>
      <c r="SUY1186" s="1582"/>
      <c r="SUZ1186" s="1582"/>
      <c r="SVA1186" s="1582"/>
      <c r="SVB1186" s="1582"/>
      <c r="SVC1186" s="1582"/>
      <c r="SVD1186" s="1582"/>
      <c r="SVE1186" s="1582"/>
      <c r="SVF1186" s="1582"/>
      <c r="SVG1186" s="1582"/>
      <c r="SVH1186" s="1582"/>
      <c r="SVI1186" s="1582"/>
      <c r="SVJ1186" s="1582"/>
      <c r="SVK1186" s="1582"/>
      <c r="SVL1186" s="1582"/>
      <c r="SVM1186" s="1582"/>
      <c r="SVN1186" s="1582"/>
      <c r="SVO1186" s="1582"/>
      <c r="SVP1186" s="1582"/>
      <c r="SVQ1186" s="1582"/>
      <c r="SVR1186" s="1582"/>
      <c r="SVS1186" s="1582"/>
      <c r="SVT1186" s="1582"/>
      <c r="SVU1186" s="1582"/>
      <c r="SVV1186" s="1582"/>
      <c r="SVW1186" s="1582"/>
      <c r="SVX1186" s="1582"/>
      <c r="SVY1186" s="1582"/>
      <c r="SVZ1186" s="1582"/>
      <c r="SWA1186" s="1582"/>
      <c r="SWB1186" s="1582"/>
      <c r="SWC1186" s="1582"/>
      <c r="SWD1186" s="1582"/>
      <c r="SWE1186" s="1582"/>
      <c r="SWF1186" s="1582"/>
      <c r="SWG1186" s="1582"/>
      <c r="SWH1186" s="1582"/>
      <c r="SWI1186" s="1582"/>
      <c r="SWJ1186" s="1582"/>
      <c r="SWK1186" s="1582"/>
      <c r="SWL1186" s="1582"/>
      <c r="SWM1186" s="1582"/>
      <c r="SWN1186" s="1582"/>
      <c r="SWO1186" s="1582"/>
      <c r="SWP1186" s="1582"/>
      <c r="SWQ1186" s="1582"/>
      <c r="SWR1186" s="1582"/>
      <c r="SWS1186" s="1582"/>
      <c r="SWT1186" s="1582"/>
      <c r="SWU1186" s="1582"/>
      <c r="SWV1186" s="1582"/>
      <c r="SWW1186" s="1582"/>
      <c r="SWX1186" s="1582"/>
      <c r="SWY1186" s="1582"/>
      <c r="SWZ1186" s="1582"/>
      <c r="SXA1186" s="1582"/>
      <c r="SXB1186" s="1582"/>
      <c r="SXC1186" s="1582"/>
      <c r="SXD1186" s="1582"/>
      <c r="SXE1186" s="1582"/>
      <c r="SXF1186" s="1582"/>
      <c r="SXG1186" s="1582"/>
      <c r="SXH1186" s="1582"/>
      <c r="SXI1186" s="1582"/>
      <c r="SXJ1186" s="1582"/>
      <c r="SXK1186" s="1582"/>
      <c r="SXL1186" s="1582"/>
      <c r="SXM1186" s="1582"/>
      <c r="SXN1186" s="1582"/>
      <c r="SXO1186" s="1582"/>
      <c r="SXP1186" s="1582"/>
      <c r="SXQ1186" s="1582"/>
      <c r="SXR1186" s="1582"/>
      <c r="SXS1186" s="1582"/>
      <c r="SXT1186" s="1582"/>
      <c r="SXU1186" s="1582"/>
      <c r="SXV1186" s="1582"/>
      <c r="SXW1186" s="1582"/>
      <c r="SXX1186" s="1582"/>
      <c r="SXY1186" s="1582"/>
      <c r="SXZ1186" s="1582"/>
      <c r="SYA1186" s="1582"/>
      <c r="SYB1186" s="1582"/>
      <c r="SYC1186" s="1582"/>
      <c r="SYD1186" s="1582"/>
      <c r="SYE1186" s="1582"/>
      <c r="SYF1186" s="1582"/>
      <c r="SYG1186" s="1582"/>
      <c r="SYH1186" s="1582"/>
      <c r="SYI1186" s="1582"/>
      <c r="SYJ1186" s="1582"/>
      <c r="SYK1186" s="1582"/>
      <c r="SYL1186" s="1582"/>
      <c r="SYM1186" s="1582"/>
      <c r="SYN1186" s="1582"/>
      <c r="SYO1186" s="1582"/>
      <c r="SYP1186" s="1582"/>
      <c r="SYQ1186" s="1582"/>
      <c r="SYR1186" s="1582"/>
      <c r="SYS1186" s="1582"/>
      <c r="SYT1186" s="1582"/>
      <c r="SYU1186" s="1582"/>
      <c r="SYV1186" s="1582"/>
      <c r="SYW1186" s="1582"/>
      <c r="SYX1186" s="1582"/>
      <c r="SYY1186" s="1582"/>
      <c r="SYZ1186" s="1582"/>
      <c r="SZA1186" s="1582"/>
      <c r="SZB1186" s="1582"/>
      <c r="SZC1186" s="1582"/>
      <c r="SZD1186" s="1582"/>
      <c r="SZE1186" s="1582"/>
      <c r="SZF1186" s="1582"/>
      <c r="SZG1186" s="1582"/>
      <c r="SZH1186" s="1582"/>
      <c r="SZI1186" s="1582"/>
      <c r="SZJ1186" s="1582"/>
      <c r="SZK1186" s="1582"/>
      <c r="SZL1186" s="1582"/>
      <c r="SZM1186" s="1582"/>
      <c r="SZN1186" s="1582"/>
      <c r="SZO1186" s="1582"/>
      <c r="SZP1186" s="1582"/>
      <c r="SZQ1186" s="1582"/>
      <c r="SZR1186" s="1582"/>
      <c r="SZS1186" s="1582"/>
      <c r="SZT1186" s="1582"/>
      <c r="SZU1186" s="1582"/>
      <c r="SZV1186" s="1582"/>
      <c r="SZW1186" s="1582"/>
      <c r="SZX1186" s="1582"/>
      <c r="SZY1186" s="1582"/>
      <c r="SZZ1186" s="1582"/>
      <c r="TAA1186" s="1582"/>
      <c r="TAB1186" s="1582"/>
      <c r="TAC1186" s="1582"/>
      <c r="TAD1186" s="1582"/>
      <c r="TAE1186" s="1582"/>
      <c r="TAF1186" s="1582"/>
      <c r="TAG1186" s="1582"/>
      <c r="TAH1186" s="1582"/>
      <c r="TAI1186" s="1582"/>
      <c r="TAJ1186" s="1582"/>
      <c r="TAK1186" s="1582"/>
      <c r="TAL1186" s="1582"/>
      <c r="TAM1186" s="1582"/>
      <c r="TAN1186" s="1582"/>
      <c r="TAO1186" s="1582"/>
      <c r="TAP1186" s="1582"/>
      <c r="TAQ1186" s="1582"/>
      <c r="TAR1186" s="1582"/>
      <c r="TAS1186" s="1582"/>
      <c r="TAT1186" s="1582"/>
      <c r="TAU1186" s="1582"/>
      <c r="TAV1186" s="1582"/>
      <c r="TAW1186" s="1582"/>
      <c r="TAX1186" s="1582"/>
      <c r="TAY1186" s="1582"/>
      <c r="TAZ1186" s="1582"/>
      <c r="TBA1186" s="1582"/>
      <c r="TBB1186" s="1582"/>
      <c r="TBC1186" s="1582"/>
      <c r="TBD1186" s="1582"/>
      <c r="TBE1186" s="1582"/>
      <c r="TBF1186" s="1582"/>
      <c r="TBG1186" s="1582"/>
      <c r="TBH1186" s="1582"/>
      <c r="TBI1186" s="1582"/>
      <c r="TBJ1186" s="1582"/>
      <c r="TBK1186" s="1582"/>
      <c r="TBL1186" s="1582"/>
      <c r="TBM1186" s="1582"/>
      <c r="TBN1186" s="1582"/>
      <c r="TBO1186" s="1582"/>
      <c r="TBP1186" s="1582"/>
      <c r="TBQ1186" s="1582"/>
      <c r="TBR1186" s="1582"/>
      <c r="TBS1186" s="1582"/>
      <c r="TBT1186" s="1582"/>
      <c r="TBU1186" s="1582"/>
      <c r="TBV1186" s="1582"/>
      <c r="TBW1186" s="1582"/>
      <c r="TBX1186" s="1582"/>
      <c r="TBY1186" s="1582"/>
      <c r="TBZ1186" s="1582"/>
      <c r="TCA1186" s="1582"/>
      <c r="TCB1186" s="1582"/>
      <c r="TCC1186" s="1582"/>
      <c r="TCD1186" s="1582"/>
      <c r="TCE1186" s="1582"/>
      <c r="TCF1186" s="1582"/>
      <c r="TCG1186" s="1582"/>
      <c r="TCH1186" s="1582"/>
      <c r="TCI1186" s="1582"/>
      <c r="TCJ1186" s="1582"/>
      <c r="TCK1186" s="1582"/>
      <c r="TCL1186" s="1582"/>
      <c r="TCM1186" s="1582"/>
      <c r="TCN1186" s="1582"/>
      <c r="TCO1186" s="1582"/>
      <c r="TCP1186" s="1582"/>
      <c r="TCQ1186" s="1582"/>
      <c r="TCR1186" s="1582"/>
      <c r="TCS1186" s="1582"/>
      <c r="TCT1186" s="1582"/>
      <c r="TCU1186" s="1582"/>
      <c r="TCV1186" s="1582"/>
      <c r="TCW1186" s="1582"/>
      <c r="TCX1186" s="1582"/>
      <c r="TCY1186" s="1582"/>
      <c r="TCZ1186" s="1582"/>
      <c r="TDA1186" s="1582"/>
      <c r="TDB1186" s="1582"/>
      <c r="TDC1186" s="1582"/>
      <c r="TDD1186" s="1582"/>
      <c r="TDE1186" s="1582"/>
      <c r="TDF1186" s="1582"/>
      <c r="TDG1186" s="1582"/>
      <c r="TDH1186" s="1582"/>
      <c r="TDI1186" s="1582"/>
      <c r="TDJ1186" s="1582"/>
      <c r="TDK1186" s="1582"/>
      <c r="TDL1186" s="1582"/>
      <c r="TDM1186" s="1582"/>
      <c r="TDN1186" s="1582"/>
      <c r="TDO1186" s="1582"/>
      <c r="TDP1186" s="1582"/>
      <c r="TDQ1186" s="1582"/>
      <c r="TDR1186" s="1582"/>
      <c r="TDS1186" s="1582"/>
      <c r="TDT1186" s="1582"/>
      <c r="TDU1186" s="1582"/>
      <c r="TDV1186" s="1582"/>
      <c r="TDW1186" s="1582"/>
      <c r="TDX1186" s="1582"/>
      <c r="TDY1186" s="1582"/>
      <c r="TDZ1186" s="1582"/>
      <c r="TEA1186" s="1582"/>
      <c r="TEB1186" s="1582"/>
      <c r="TEC1186" s="1582"/>
      <c r="TED1186" s="1582"/>
      <c r="TEE1186" s="1582"/>
      <c r="TEF1186" s="1582"/>
      <c r="TEG1186" s="1582"/>
      <c r="TEH1186" s="1582"/>
      <c r="TEI1186" s="1582"/>
      <c r="TEJ1186" s="1582"/>
      <c r="TEK1186" s="1582"/>
      <c r="TEL1186" s="1582"/>
      <c r="TEM1186" s="1582"/>
      <c r="TEN1186" s="1582"/>
      <c r="TEO1186" s="1582"/>
      <c r="TEP1186" s="1582"/>
      <c r="TEQ1186" s="1582"/>
      <c r="TER1186" s="1582"/>
      <c r="TES1186" s="1582"/>
      <c r="TET1186" s="1582"/>
      <c r="TEU1186" s="1582"/>
      <c r="TEV1186" s="1582"/>
      <c r="TEW1186" s="1582"/>
      <c r="TEX1186" s="1582"/>
      <c r="TEY1186" s="1582"/>
      <c r="TEZ1186" s="1582"/>
      <c r="TFA1186" s="1582"/>
      <c r="TFB1186" s="1582"/>
      <c r="TFC1186" s="1582"/>
      <c r="TFD1186" s="1582"/>
      <c r="TFE1186" s="1582"/>
      <c r="TFF1186" s="1582"/>
      <c r="TFG1186" s="1582"/>
      <c r="TFH1186" s="1582"/>
      <c r="TFI1186" s="1582"/>
      <c r="TFJ1186" s="1582"/>
      <c r="TFK1186" s="1582"/>
      <c r="TFL1186" s="1582"/>
      <c r="TFM1186" s="1582"/>
      <c r="TFN1186" s="1582"/>
      <c r="TFO1186" s="1582"/>
      <c r="TFP1186" s="1582"/>
      <c r="TFQ1186" s="1582"/>
      <c r="TFR1186" s="1582"/>
      <c r="TFS1186" s="1582"/>
      <c r="TFT1186" s="1582"/>
      <c r="TFU1186" s="1582"/>
      <c r="TFV1186" s="1582"/>
      <c r="TFW1186" s="1582"/>
      <c r="TFX1186" s="1582"/>
      <c r="TFY1186" s="1582"/>
      <c r="TFZ1186" s="1582"/>
      <c r="TGA1186" s="1582"/>
      <c r="TGB1186" s="1582"/>
      <c r="TGC1186" s="1582"/>
      <c r="TGD1186" s="1582"/>
      <c r="TGE1186" s="1582"/>
      <c r="TGF1186" s="1582"/>
      <c r="TGG1186" s="1582"/>
      <c r="TGH1186" s="1582"/>
      <c r="TGI1186" s="1582"/>
      <c r="TGJ1186" s="1582"/>
      <c r="TGK1186" s="1582"/>
      <c r="TGL1186" s="1582"/>
      <c r="TGM1186" s="1582"/>
      <c r="TGN1186" s="1582"/>
      <c r="TGO1186" s="1582"/>
      <c r="TGP1186" s="1582"/>
      <c r="TGQ1186" s="1582"/>
      <c r="TGR1186" s="1582"/>
      <c r="TGS1186" s="1582"/>
      <c r="TGT1186" s="1582"/>
      <c r="TGU1186" s="1582"/>
      <c r="TGV1186" s="1582"/>
      <c r="TGW1186" s="1582"/>
      <c r="TGX1186" s="1582"/>
      <c r="TGY1186" s="1582"/>
      <c r="TGZ1186" s="1582"/>
      <c r="THA1186" s="1582"/>
      <c r="THB1186" s="1582"/>
      <c r="THC1186" s="1582"/>
      <c r="THD1186" s="1582"/>
      <c r="THE1186" s="1582"/>
      <c r="THF1186" s="1582"/>
      <c r="THG1186" s="1582"/>
      <c r="THH1186" s="1582"/>
      <c r="THI1186" s="1582"/>
      <c r="THJ1186" s="1582"/>
      <c r="THK1186" s="1582"/>
      <c r="THL1186" s="1582"/>
      <c r="THM1186" s="1582"/>
      <c r="THN1186" s="1582"/>
      <c r="THO1186" s="1582"/>
      <c r="THP1186" s="1582"/>
      <c r="THQ1186" s="1582"/>
      <c r="THR1186" s="1582"/>
      <c r="THS1186" s="1582"/>
      <c r="THT1186" s="1582"/>
      <c r="THU1186" s="1582"/>
      <c r="THV1186" s="1582"/>
      <c r="THW1186" s="1582"/>
      <c r="THX1186" s="1582"/>
      <c r="THY1186" s="1582"/>
      <c r="THZ1186" s="1582"/>
      <c r="TIA1186" s="1582"/>
      <c r="TIB1186" s="1582"/>
      <c r="TIC1186" s="1582"/>
      <c r="TID1186" s="1582"/>
      <c r="TIE1186" s="1582"/>
      <c r="TIF1186" s="1582"/>
      <c r="TIG1186" s="1582"/>
      <c r="TIH1186" s="1582"/>
      <c r="TII1186" s="1582"/>
      <c r="TIJ1186" s="1582"/>
      <c r="TIK1186" s="1582"/>
      <c r="TIL1186" s="1582"/>
      <c r="TIM1186" s="1582"/>
      <c r="TIN1186" s="1582"/>
      <c r="TIO1186" s="1582"/>
      <c r="TIP1186" s="1582"/>
      <c r="TIQ1186" s="1582"/>
      <c r="TIR1186" s="1582"/>
      <c r="TIS1186" s="1582"/>
      <c r="TIT1186" s="1582"/>
      <c r="TIU1186" s="1582"/>
      <c r="TIV1186" s="1582"/>
      <c r="TIW1186" s="1582"/>
      <c r="TIX1186" s="1582"/>
      <c r="TIY1186" s="1582"/>
      <c r="TIZ1186" s="1582"/>
      <c r="TJA1186" s="1582"/>
      <c r="TJB1186" s="1582"/>
      <c r="TJC1186" s="1582"/>
      <c r="TJD1186" s="1582"/>
      <c r="TJE1186" s="1582"/>
      <c r="TJF1186" s="1582"/>
      <c r="TJG1186" s="1582"/>
      <c r="TJH1186" s="1582"/>
      <c r="TJI1186" s="1582"/>
      <c r="TJJ1186" s="1582"/>
      <c r="TJK1186" s="1582"/>
      <c r="TJL1186" s="1582"/>
      <c r="TJM1186" s="1582"/>
      <c r="TJN1186" s="1582"/>
      <c r="TJO1186" s="1582"/>
      <c r="TJP1186" s="1582"/>
      <c r="TJQ1186" s="1582"/>
      <c r="TJR1186" s="1582"/>
      <c r="TJS1186" s="1582"/>
      <c r="TJT1186" s="1582"/>
      <c r="TJU1186" s="1582"/>
      <c r="TJV1186" s="1582"/>
      <c r="TJW1186" s="1582"/>
      <c r="TJX1186" s="1582"/>
      <c r="TJY1186" s="1582"/>
      <c r="TJZ1186" s="1582"/>
      <c r="TKA1186" s="1582"/>
      <c r="TKB1186" s="1582"/>
      <c r="TKC1186" s="1582"/>
      <c r="TKD1186" s="1582"/>
      <c r="TKE1186" s="1582"/>
      <c r="TKF1186" s="1582"/>
      <c r="TKG1186" s="1582"/>
      <c r="TKH1186" s="1582"/>
      <c r="TKI1186" s="1582"/>
      <c r="TKJ1186" s="1582"/>
      <c r="TKK1186" s="1582"/>
      <c r="TKL1186" s="1582"/>
      <c r="TKM1186" s="1582"/>
      <c r="TKN1186" s="1582"/>
      <c r="TKO1186" s="1582"/>
      <c r="TKP1186" s="1582"/>
      <c r="TKQ1186" s="1582"/>
      <c r="TKR1186" s="1582"/>
      <c r="TKS1186" s="1582"/>
      <c r="TKT1186" s="1582"/>
      <c r="TKU1186" s="1582"/>
      <c r="TKV1186" s="1582"/>
      <c r="TKW1186" s="1582"/>
      <c r="TKX1186" s="1582"/>
      <c r="TKY1186" s="1582"/>
      <c r="TKZ1186" s="1582"/>
      <c r="TLA1186" s="1582"/>
      <c r="TLB1186" s="1582"/>
      <c r="TLC1186" s="1582"/>
      <c r="TLD1186" s="1582"/>
      <c r="TLE1186" s="1582"/>
      <c r="TLF1186" s="1582"/>
      <c r="TLG1186" s="1582"/>
      <c r="TLH1186" s="1582"/>
      <c r="TLI1186" s="1582"/>
      <c r="TLJ1186" s="1582"/>
      <c r="TLK1186" s="1582"/>
      <c r="TLL1186" s="1582"/>
      <c r="TLM1186" s="1582"/>
      <c r="TLN1186" s="1582"/>
      <c r="TLO1186" s="1582"/>
      <c r="TLP1186" s="1582"/>
      <c r="TLQ1186" s="1582"/>
      <c r="TLR1186" s="1582"/>
      <c r="TLS1186" s="1582"/>
      <c r="TLT1186" s="1582"/>
      <c r="TLU1186" s="1582"/>
      <c r="TLV1186" s="1582"/>
      <c r="TLW1186" s="1582"/>
      <c r="TLX1186" s="1582"/>
      <c r="TLY1186" s="1582"/>
      <c r="TLZ1186" s="1582"/>
      <c r="TMA1186" s="1582"/>
      <c r="TMB1186" s="1582"/>
      <c r="TMC1186" s="1582"/>
      <c r="TMD1186" s="1582"/>
      <c r="TME1186" s="1582"/>
      <c r="TMF1186" s="1582"/>
      <c r="TMG1186" s="1582"/>
      <c r="TMH1186" s="1582"/>
      <c r="TMI1186" s="1582"/>
      <c r="TMJ1186" s="1582"/>
      <c r="TMK1186" s="1582"/>
      <c r="TML1186" s="1582"/>
      <c r="TMM1186" s="1582"/>
      <c r="TMN1186" s="1582"/>
      <c r="TMO1186" s="1582"/>
      <c r="TMP1186" s="1582"/>
      <c r="TMQ1186" s="1582"/>
      <c r="TMR1186" s="1582"/>
      <c r="TMS1186" s="1582"/>
      <c r="TMT1186" s="1582"/>
      <c r="TMU1186" s="1582"/>
      <c r="TMV1186" s="1582"/>
      <c r="TMW1186" s="1582"/>
      <c r="TMX1186" s="1582"/>
      <c r="TMY1186" s="1582"/>
      <c r="TMZ1186" s="1582"/>
      <c r="TNA1186" s="1582"/>
      <c r="TNB1186" s="1582"/>
      <c r="TNC1186" s="1582"/>
      <c r="TND1186" s="1582"/>
      <c r="TNE1186" s="1582"/>
      <c r="TNF1186" s="1582"/>
      <c r="TNG1186" s="1582"/>
      <c r="TNH1186" s="1582"/>
      <c r="TNI1186" s="1582"/>
      <c r="TNJ1186" s="1582"/>
      <c r="TNK1186" s="1582"/>
      <c r="TNL1186" s="1582"/>
      <c r="TNM1186" s="1582"/>
      <c r="TNN1186" s="1582"/>
      <c r="TNO1186" s="1582"/>
      <c r="TNP1186" s="1582"/>
      <c r="TNQ1186" s="1582"/>
      <c r="TNR1186" s="1582"/>
      <c r="TNS1186" s="1582"/>
      <c r="TNT1186" s="1582"/>
      <c r="TNU1186" s="1582"/>
      <c r="TNV1186" s="1582"/>
      <c r="TNW1186" s="1582"/>
      <c r="TNX1186" s="1582"/>
      <c r="TNY1186" s="1582"/>
      <c r="TNZ1186" s="1582"/>
      <c r="TOA1186" s="1582"/>
      <c r="TOB1186" s="1582"/>
      <c r="TOC1186" s="1582"/>
      <c r="TOD1186" s="1582"/>
      <c r="TOE1186" s="1582"/>
      <c r="TOF1186" s="1582"/>
      <c r="TOG1186" s="1582"/>
      <c r="TOH1186" s="1582"/>
      <c r="TOI1186" s="1582"/>
      <c r="TOJ1186" s="1582"/>
      <c r="TOK1186" s="1582"/>
      <c r="TOL1186" s="1582"/>
      <c r="TOM1186" s="1582"/>
      <c r="TON1186" s="1582"/>
      <c r="TOO1186" s="1582"/>
      <c r="TOP1186" s="1582"/>
      <c r="TOQ1186" s="1582"/>
      <c r="TOR1186" s="1582"/>
      <c r="TOS1186" s="1582"/>
      <c r="TOT1186" s="1582"/>
      <c r="TOU1186" s="1582"/>
      <c r="TOV1186" s="1582"/>
      <c r="TOW1186" s="1582"/>
      <c r="TOX1186" s="1582"/>
      <c r="TOY1186" s="1582"/>
      <c r="TOZ1186" s="1582"/>
      <c r="TPA1186" s="1582"/>
      <c r="TPB1186" s="1582"/>
      <c r="TPC1186" s="1582"/>
      <c r="TPD1186" s="1582"/>
      <c r="TPE1186" s="1582"/>
      <c r="TPF1186" s="1582"/>
      <c r="TPG1186" s="1582"/>
      <c r="TPH1186" s="1582"/>
      <c r="TPI1186" s="1582"/>
      <c r="TPJ1186" s="1582"/>
      <c r="TPK1186" s="1582"/>
      <c r="TPL1186" s="1582"/>
      <c r="TPM1186" s="1582"/>
      <c r="TPN1186" s="1582"/>
      <c r="TPO1186" s="1582"/>
      <c r="TPP1186" s="1582"/>
      <c r="TPQ1186" s="1582"/>
      <c r="TPR1186" s="1582"/>
      <c r="TPS1186" s="1582"/>
      <c r="TPT1186" s="1582"/>
      <c r="TPU1186" s="1582"/>
      <c r="TPV1186" s="1582"/>
      <c r="TPW1186" s="1582"/>
      <c r="TPX1186" s="1582"/>
      <c r="TPY1186" s="1582"/>
      <c r="TPZ1186" s="1582"/>
      <c r="TQA1186" s="1582"/>
      <c r="TQB1186" s="1582"/>
      <c r="TQC1186" s="1582"/>
      <c r="TQD1186" s="1582"/>
      <c r="TQE1186" s="1582"/>
      <c r="TQF1186" s="1582"/>
      <c r="TQG1186" s="1582"/>
      <c r="TQH1186" s="1582"/>
      <c r="TQI1186" s="1582"/>
      <c r="TQJ1186" s="1582"/>
      <c r="TQK1186" s="1582"/>
      <c r="TQL1186" s="1582"/>
      <c r="TQM1186" s="1582"/>
      <c r="TQN1186" s="1582"/>
      <c r="TQO1186" s="1582"/>
      <c r="TQP1186" s="1582"/>
      <c r="TQQ1186" s="1582"/>
      <c r="TQR1186" s="1582"/>
      <c r="TQS1186" s="1582"/>
      <c r="TQT1186" s="1582"/>
      <c r="TQU1186" s="1582"/>
      <c r="TQV1186" s="1582"/>
      <c r="TQW1186" s="1582"/>
      <c r="TQX1186" s="1582"/>
      <c r="TQY1186" s="1582"/>
      <c r="TQZ1186" s="1582"/>
      <c r="TRA1186" s="1582"/>
      <c r="TRB1186" s="1582"/>
      <c r="TRC1186" s="1582"/>
      <c r="TRD1186" s="1582"/>
      <c r="TRE1186" s="1582"/>
      <c r="TRF1186" s="1582"/>
      <c r="TRG1186" s="1582"/>
      <c r="TRH1186" s="1582"/>
      <c r="TRI1186" s="1582"/>
      <c r="TRJ1186" s="1582"/>
      <c r="TRK1186" s="1582"/>
      <c r="TRL1186" s="1582"/>
      <c r="TRM1186" s="1582"/>
      <c r="TRN1186" s="1582"/>
      <c r="TRO1186" s="1582"/>
      <c r="TRP1186" s="1582"/>
      <c r="TRQ1186" s="1582"/>
      <c r="TRR1186" s="1582"/>
      <c r="TRS1186" s="1582"/>
      <c r="TRT1186" s="1582"/>
      <c r="TRU1186" s="1582"/>
      <c r="TRV1186" s="1582"/>
      <c r="TRW1186" s="1582"/>
      <c r="TRX1186" s="1582"/>
      <c r="TRY1186" s="1582"/>
      <c r="TRZ1186" s="1582"/>
      <c r="TSA1186" s="1582"/>
      <c r="TSB1186" s="1582"/>
      <c r="TSC1186" s="1582"/>
      <c r="TSD1186" s="1582"/>
      <c r="TSE1186" s="1582"/>
      <c r="TSF1186" s="1582"/>
      <c r="TSG1186" s="1582"/>
      <c r="TSH1186" s="1582"/>
      <c r="TSI1186" s="1582"/>
      <c r="TSJ1186" s="1582"/>
      <c r="TSK1186" s="1582"/>
      <c r="TSL1186" s="1582"/>
      <c r="TSM1186" s="1582"/>
      <c r="TSN1186" s="1582"/>
      <c r="TSO1186" s="1582"/>
      <c r="TSP1186" s="1582"/>
      <c r="TSQ1186" s="1582"/>
      <c r="TSR1186" s="1582"/>
      <c r="TSS1186" s="1582"/>
      <c r="TST1186" s="1582"/>
      <c r="TSU1186" s="1582"/>
      <c r="TSV1186" s="1582"/>
      <c r="TSW1186" s="1582"/>
      <c r="TSX1186" s="1582"/>
      <c r="TSY1186" s="1582"/>
      <c r="TSZ1186" s="1582"/>
      <c r="TTA1186" s="1582"/>
      <c r="TTB1186" s="1582"/>
      <c r="TTC1186" s="1582"/>
      <c r="TTD1186" s="1582"/>
      <c r="TTE1186" s="1582"/>
      <c r="TTF1186" s="1582"/>
      <c r="TTG1186" s="1582"/>
      <c r="TTH1186" s="1582"/>
      <c r="TTI1186" s="1582"/>
      <c r="TTJ1186" s="1582"/>
      <c r="TTK1186" s="1582"/>
      <c r="TTL1186" s="1582"/>
      <c r="TTM1186" s="1582"/>
      <c r="TTN1186" s="1582"/>
      <c r="TTO1186" s="1582"/>
      <c r="TTP1186" s="1582"/>
      <c r="TTQ1186" s="1582"/>
      <c r="TTR1186" s="1582"/>
      <c r="TTS1186" s="1582"/>
      <c r="TTT1186" s="1582"/>
      <c r="TTU1186" s="1582"/>
      <c r="TTV1186" s="1582"/>
      <c r="TTW1186" s="1582"/>
      <c r="TTX1186" s="1582"/>
      <c r="TTY1186" s="1582"/>
      <c r="TTZ1186" s="1582"/>
      <c r="TUA1186" s="1582"/>
      <c r="TUB1186" s="1582"/>
      <c r="TUC1186" s="1582"/>
      <c r="TUD1186" s="1582"/>
      <c r="TUE1186" s="1582"/>
      <c r="TUF1186" s="1582"/>
      <c r="TUG1186" s="1582"/>
      <c r="TUH1186" s="1582"/>
      <c r="TUI1186" s="1582"/>
      <c r="TUJ1186" s="1582"/>
      <c r="TUK1186" s="1582"/>
      <c r="TUL1186" s="1582"/>
      <c r="TUM1186" s="1582"/>
      <c r="TUN1186" s="1582"/>
      <c r="TUO1186" s="1582"/>
      <c r="TUP1186" s="1582"/>
      <c r="TUQ1186" s="1582"/>
      <c r="TUR1186" s="1582"/>
      <c r="TUS1186" s="1582"/>
      <c r="TUT1186" s="1582"/>
      <c r="TUU1186" s="1582"/>
      <c r="TUV1186" s="1582"/>
      <c r="TUW1186" s="1582"/>
      <c r="TUX1186" s="1582"/>
      <c r="TUY1186" s="1582"/>
      <c r="TUZ1186" s="1582"/>
      <c r="TVA1186" s="1582"/>
      <c r="TVB1186" s="1582"/>
      <c r="TVC1186" s="1582"/>
      <c r="TVD1186" s="1582"/>
      <c r="TVE1186" s="1582"/>
      <c r="TVF1186" s="1582"/>
      <c r="TVG1186" s="1582"/>
      <c r="TVH1186" s="1582"/>
      <c r="TVI1186" s="1582"/>
      <c r="TVJ1186" s="1582"/>
      <c r="TVK1186" s="1582"/>
      <c r="TVL1186" s="1582"/>
      <c r="TVM1186" s="1582"/>
      <c r="TVN1186" s="1582"/>
      <c r="TVO1186" s="1582"/>
      <c r="TVP1186" s="1582"/>
      <c r="TVQ1186" s="1582"/>
      <c r="TVR1186" s="1582"/>
      <c r="TVS1186" s="1582"/>
      <c r="TVT1186" s="1582"/>
      <c r="TVU1186" s="1582"/>
      <c r="TVV1186" s="1582"/>
      <c r="TVW1186" s="1582"/>
      <c r="TVX1186" s="1582"/>
      <c r="TVY1186" s="1582"/>
      <c r="TVZ1186" s="1582"/>
      <c r="TWA1186" s="1582"/>
      <c r="TWB1186" s="1582"/>
      <c r="TWC1186" s="1582"/>
      <c r="TWD1186" s="1582"/>
      <c r="TWE1186" s="1582"/>
      <c r="TWF1186" s="1582"/>
      <c r="TWG1186" s="1582"/>
      <c r="TWH1186" s="1582"/>
      <c r="TWI1186" s="1582"/>
      <c r="TWJ1186" s="1582"/>
      <c r="TWK1186" s="1582"/>
      <c r="TWL1186" s="1582"/>
      <c r="TWM1186" s="1582"/>
      <c r="TWN1186" s="1582"/>
      <c r="TWO1186" s="1582"/>
      <c r="TWP1186" s="1582"/>
      <c r="TWQ1186" s="1582"/>
      <c r="TWR1186" s="1582"/>
      <c r="TWS1186" s="1582"/>
      <c r="TWT1186" s="1582"/>
      <c r="TWU1186" s="1582"/>
      <c r="TWV1186" s="1582"/>
      <c r="TWW1186" s="1582"/>
      <c r="TWX1186" s="1582"/>
      <c r="TWY1186" s="1582"/>
      <c r="TWZ1186" s="1582"/>
      <c r="TXA1186" s="1582"/>
      <c r="TXB1186" s="1582"/>
      <c r="TXC1186" s="1582"/>
      <c r="TXD1186" s="1582"/>
      <c r="TXE1186" s="1582"/>
      <c r="TXF1186" s="1582"/>
      <c r="TXG1186" s="1582"/>
      <c r="TXH1186" s="1582"/>
      <c r="TXI1186" s="1582"/>
      <c r="TXJ1186" s="1582"/>
      <c r="TXK1186" s="1582"/>
      <c r="TXL1186" s="1582"/>
      <c r="TXM1186" s="1582"/>
      <c r="TXN1186" s="1582"/>
      <c r="TXO1186" s="1582"/>
      <c r="TXP1186" s="1582"/>
      <c r="TXQ1186" s="1582"/>
      <c r="TXR1186" s="1582"/>
      <c r="TXS1186" s="1582"/>
      <c r="TXT1186" s="1582"/>
      <c r="TXU1186" s="1582"/>
      <c r="TXV1186" s="1582"/>
      <c r="TXW1186" s="1582"/>
      <c r="TXX1186" s="1582"/>
      <c r="TXY1186" s="1582"/>
      <c r="TXZ1186" s="1582"/>
      <c r="TYA1186" s="1582"/>
      <c r="TYB1186" s="1582"/>
      <c r="TYC1186" s="1582"/>
      <c r="TYD1186" s="1582"/>
      <c r="TYE1186" s="1582"/>
      <c r="TYF1186" s="1582"/>
      <c r="TYG1186" s="1582"/>
      <c r="TYH1186" s="1582"/>
      <c r="TYI1186" s="1582"/>
      <c r="TYJ1186" s="1582"/>
      <c r="TYK1186" s="1582"/>
      <c r="TYL1186" s="1582"/>
      <c r="TYM1186" s="1582"/>
      <c r="TYN1186" s="1582"/>
      <c r="TYO1186" s="1582"/>
      <c r="TYP1186" s="1582"/>
      <c r="TYQ1186" s="1582"/>
      <c r="TYR1186" s="1582"/>
      <c r="TYS1186" s="1582"/>
      <c r="TYT1186" s="1582"/>
      <c r="TYU1186" s="1582"/>
      <c r="TYV1186" s="1582"/>
      <c r="TYW1186" s="1582"/>
      <c r="TYX1186" s="1582"/>
      <c r="TYY1186" s="1582"/>
      <c r="TYZ1186" s="1582"/>
      <c r="TZA1186" s="1582"/>
      <c r="TZB1186" s="1582"/>
      <c r="TZC1186" s="1582"/>
      <c r="TZD1186" s="1582"/>
      <c r="TZE1186" s="1582"/>
      <c r="TZF1186" s="1582"/>
      <c r="TZG1186" s="1582"/>
      <c r="TZH1186" s="1582"/>
      <c r="TZI1186" s="1582"/>
      <c r="TZJ1186" s="1582"/>
      <c r="TZK1186" s="1582"/>
      <c r="TZL1186" s="1582"/>
      <c r="TZM1186" s="1582"/>
      <c r="TZN1186" s="1582"/>
      <c r="TZO1186" s="1582"/>
      <c r="TZP1186" s="1582"/>
      <c r="TZQ1186" s="1582"/>
      <c r="TZR1186" s="1582"/>
      <c r="TZS1186" s="1582"/>
      <c r="TZT1186" s="1582"/>
      <c r="TZU1186" s="1582"/>
      <c r="TZV1186" s="1582"/>
      <c r="TZW1186" s="1582"/>
      <c r="TZX1186" s="1582"/>
      <c r="TZY1186" s="1582"/>
      <c r="TZZ1186" s="1582"/>
      <c r="UAA1186" s="1582"/>
      <c r="UAB1186" s="1582"/>
      <c r="UAC1186" s="1582"/>
      <c r="UAD1186" s="1582"/>
      <c r="UAE1186" s="1582"/>
      <c r="UAF1186" s="1582"/>
      <c r="UAG1186" s="1582"/>
      <c r="UAH1186" s="1582"/>
      <c r="UAI1186" s="1582"/>
      <c r="UAJ1186" s="1582"/>
      <c r="UAK1186" s="1582"/>
      <c r="UAL1186" s="1582"/>
      <c r="UAM1186" s="1582"/>
      <c r="UAN1186" s="1582"/>
      <c r="UAO1186" s="1582"/>
      <c r="UAP1186" s="1582"/>
      <c r="UAQ1186" s="1582"/>
      <c r="UAR1186" s="1582"/>
      <c r="UAS1186" s="1582"/>
      <c r="UAT1186" s="1582"/>
      <c r="UAU1186" s="1582"/>
      <c r="UAV1186" s="1582"/>
      <c r="UAW1186" s="1582"/>
      <c r="UAX1186" s="1582"/>
      <c r="UAY1186" s="1582"/>
      <c r="UAZ1186" s="1582"/>
      <c r="UBA1186" s="1582"/>
      <c r="UBB1186" s="1582"/>
      <c r="UBC1186" s="1582"/>
      <c r="UBD1186" s="1582"/>
      <c r="UBE1186" s="1582"/>
      <c r="UBF1186" s="1582"/>
      <c r="UBG1186" s="1582"/>
      <c r="UBH1186" s="1582"/>
      <c r="UBI1186" s="1582"/>
      <c r="UBJ1186" s="1582"/>
      <c r="UBK1186" s="1582"/>
      <c r="UBL1186" s="1582"/>
      <c r="UBM1186" s="1582"/>
      <c r="UBN1186" s="1582"/>
      <c r="UBO1186" s="1582"/>
      <c r="UBP1186" s="1582"/>
      <c r="UBQ1186" s="1582"/>
      <c r="UBR1186" s="1582"/>
      <c r="UBS1186" s="1582"/>
      <c r="UBT1186" s="1582"/>
      <c r="UBU1186" s="1582"/>
      <c r="UBV1186" s="1582"/>
      <c r="UBW1186" s="1582"/>
      <c r="UBX1186" s="1582"/>
      <c r="UBY1186" s="1582"/>
      <c r="UBZ1186" s="1582"/>
      <c r="UCA1186" s="1582"/>
      <c r="UCB1186" s="1582"/>
      <c r="UCC1186" s="1582"/>
      <c r="UCD1186" s="1582"/>
      <c r="UCE1186" s="1582"/>
      <c r="UCF1186" s="1582"/>
      <c r="UCG1186" s="1582"/>
      <c r="UCH1186" s="1582"/>
      <c r="UCI1186" s="1582"/>
      <c r="UCJ1186" s="1582"/>
      <c r="UCK1186" s="1582"/>
      <c r="UCL1186" s="1582"/>
      <c r="UCM1186" s="1582"/>
      <c r="UCN1186" s="1582"/>
      <c r="UCO1186" s="1582"/>
      <c r="UCP1186" s="1582"/>
      <c r="UCQ1186" s="1582"/>
      <c r="UCR1186" s="1582"/>
      <c r="UCS1186" s="1582"/>
      <c r="UCT1186" s="1582"/>
      <c r="UCU1186" s="1582"/>
      <c r="UCV1186" s="1582"/>
      <c r="UCW1186" s="1582"/>
      <c r="UCX1186" s="1582"/>
      <c r="UCY1186" s="1582"/>
      <c r="UCZ1186" s="1582"/>
      <c r="UDA1186" s="1582"/>
      <c r="UDB1186" s="1582"/>
      <c r="UDC1186" s="1582"/>
      <c r="UDD1186" s="1582"/>
      <c r="UDE1186" s="1582"/>
      <c r="UDF1186" s="1582"/>
      <c r="UDG1186" s="1582"/>
      <c r="UDH1186" s="1582"/>
      <c r="UDI1186" s="1582"/>
      <c r="UDJ1186" s="1582"/>
      <c r="UDK1186" s="1582"/>
      <c r="UDL1186" s="1582"/>
      <c r="UDM1186" s="1582"/>
      <c r="UDN1186" s="1582"/>
      <c r="UDO1186" s="1582"/>
      <c r="UDP1186" s="1582"/>
      <c r="UDQ1186" s="1582"/>
      <c r="UDR1186" s="1582"/>
      <c r="UDS1186" s="1582"/>
      <c r="UDT1186" s="1582"/>
      <c r="UDU1186" s="1582"/>
      <c r="UDV1186" s="1582"/>
      <c r="UDW1186" s="1582"/>
      <c r="UDX1186" s="1582"/>
      <c r="UDY1186" s="1582"/>
      <c r="UDZ1186" s="1582"/>
      <c r="UEA1186" s="1582"/>
      <c r="UEB1186" s="1582"/>
      <c r="UEC1186" s="1582"/>
      <c r="UED1186" s="1582"/>
      <c r="UEE1186" s="1582"/>
      <c r="UEF1186" s="1582"/>
      <c r="UEG1186" s="1582"/>
      <c r="UEH1186" s="1582"/>
      <c r="UEI1186" s="1582"/>
      <c r="UEJ1186" s="1582"/>
      <c r="UEK1186" s="1582"/>
      <c r="UEL1186" s="1582"/>
      <c r="UEM1186" s="1582"/>
      <c r="UEN1186" s="1582"/>
      <c r="UEO1186" s="1582"/>
      <c r="UEP1186" s="1582"/>
      <c r="UEQ1186" s="1582"/>
      <c r="UER1186" s="1582"/>
      <c r="UES1186" s="1582"/>
      <c r="UET1186" s="1582"/>
      <c r="UEU1186" s="1582"/>
      <c r="UEV1186" s="1582"/>
      <c r="UEW1186" s="1582"/>
      <c r="UEX1186" s="1582"/>
      <c r="UEY1186" s="1582"/>
      <c r="UEZ1186" s="1582"/>
      <c r="UFA1186" s="1582"/>
      <c r="UFB1186" s="1582"/>
      <c r="UFC1186" s="1582"/>
      <c r="UFD1186" s="1582"/>
      <c r="UFE1186" s="1582"/>
      <c r="UFF1186" s="1582"/>
      <c r="UFG1186" s="1582"/>
      <c r="UFH1186" s="1582"/>
      <c r="UFI1186" s="1582"/>
      <c r="UFJ1186" s="1582"/>
      <c r="UFK1186" s="1582"/>
      <c r="UFL1186" s="1582"/>
      <c r="UFM1186" s="1582"/>
      <c r="UFN1186" s="1582"/>
      <c r="UFO1186" s="1582"/>
      <c r="UFP1186" s="1582"/>
      <c r="UFQ1186" s="1582"/>
      <c r="UFR1186" s="1582"/>
      <c r="UFS1186" s="1582"/>
      <c r="UFT1186" s="1582"/>
      <c r="UFU1186" s="1582"/>
      <c r="UFV1186" s="1582"/>
      <c r="UFW1186" s="1582"/>
      <c r="UFX1186" s="1582"/>
      <c r="UFY1186" s="1582"/>
      <c r="UFZ1186" s="1582"/>
      <c r="UGA1186" s="1582"/>
      <c r="UGB1186" s="1582"/>
      <c r="UGC1186" s="1582"/>
      <c r="UGD1186" s="1582"/>
      <c r="UGE1186" s="1582"/>
      <c r="UGF1186" s="1582"/>
      <c r="UGG1186" s="1582"/>
      <c r="UGH1186" s="1582"/>
      <c r="UGI1186" s="1582"/>
      <c r="UGJ1186" s="1582"/>
      <c r="UGK1186" s="1582"/>
      <c r="UGL1186" s="1582"/>
      <c r="UGM1186" s="1582"/>
      <c r="UGN1186" s="1582"/>
      <c r="UGO1186" s="1582"/>
      <c r="UGP1186" s="1582"/>
      <c r="UGQ1186" s="1582"/>
      <c r="UGR1186" s="1582"/>
      <c r="UGS1186" s="1582"/>
      <c r="UGT1186" s="1582"/>
      <c r="UGU1186" s="1582"/>
      <c r="UGV1186" s="1582"/>
      <c r="UGW1186" s="1582"/>
      <c r="UGX1186" s="1582"/>
      <c r="UGY1186" s="1582"/>
      <c r="UGZ1186" s="1582"/>
      <c r="UHA1186" s="1582"/>
      <c r="UHB1186" s="1582"/>
      <c r="UHC1186" s="1582"/>
      <c r="UHD1186" s="1582"/>
      <c r="UHE1186" s="1582"/>
      <c r="UHF1186" s="1582"/>
      <c r="UHG1186" s="1582"/>
      <c r="UHH1186" s="1582"/>
      <c r="UHI1186" s="1582"/>
      <c r="UHJ1186" s="1582"/>
      <c r="UHK1186" s="1582"/>
      <c r="UHL1186" s="1582"/>
      <c r="UHM1186" s="1582"/>
      <c r="UHN1186" s="1582"/>
      <c r="UHO1186" s="1582"/>
      <c r="UHP1186" s="1582"/>
      <c r="UHQ1186" s="1582"/>
      <c r="UHR1186" s="1582"/>
      <c r="UHS1186" s="1582"/>
      <c r="UHT1186" s="1582"/>
      <c r="UHU1186" s="1582"/>
      <c r="UHV1186" s="1582"/>
      <c r="UHW1186" s="1582"/>
      <c r="UHX1186" s="1582"/>
      <c r="UHY1186" s="1582"/>
      <c r="UHZ1186" s="1582"/>
      <c r="UIA1186" s="1582"/>
      <c r="UIB1186" s="1582"/>
      <c r="UIC1186" s="1582"/>
      <c r="UID1186" s="1582"/>
      <c r="UIE1186" s="1582"/>
      <c r="UIF1186" s="1582"/>
      <c r="UIG1186" s="1582"/>
      <c r="UIH1186" s="1582"/>
      <c r="UII1186" s="1582"/>
      <c r="UIJ1186" s="1582"/>
      <c r="UIK1186" s="1582"/>
      <c r="UIL1186" s="1582"/>
      <c r="UIM1186" s="1582"/>
      <c r="UIN1186" s="1582"/>
      <c r="UIO1186" s="1582"/>
      <c r="UIP1186" s="1582"/>
      <c r="UIQ1186" s="1582"/>
      <c r="UIR1186" s="1582"/>
      <c r="UIS1186" s="1582"/>
      <c r="UIT1186" s="1582"/>
      <c r="UIU1186" s="1582"/>
      <c r="UIV1186" s="1582"/>
      <c r="UIW1186" s="1582"/>
      <c r="UIX1186" s="1582"/>
      <c r="UIY1186" s="1582"/>
      <c r="UIZ1186" s="1582"/>
      <c r="UJA1186" s="1582"/>
      <c r="UJB1186" s="1582"/>
      <c r="UJC1186" s="1582"/>
      <c r="UJD1186" s="1582"/>
      <c r="UJE1186" s="1582"/>
      <c r="UJF1186" s="1582"/>
      <c r="UJG1186" s="1582"/>
      <c r="UJH1186" s="1582"/>
      <c r="UJI1186" s="1582"/>
      <c r="UJJ1186" s="1582"/>
      <c r="UJK1186" s="1582"/>
      <c r="UJL1186" s="1582"/>
      <c r="UJM1186" s="1582"/>
      <c r="UJN1186" s="1582"/>
      <c r="UJO1186" s="1582"/>
      <c r="UJP1186" s="1582"/>
      <c r="UJQ1186" s="1582"/>
      <c r="UJR1186" s="1582"/>
      <c r="UJS1186" s="1582"/>
      <c r="UJT1186" s="1582"/>
      <c r="UJU1186" s="1582"/>
      <c r="UJV1186" s="1582"/>
      <c r="UJW1186" s="1582"/>
      <c r="UJX1186" s="1582"/>
      <c r="UJY1186" s="1582"/>
      <c r="UJZ1186" s="1582"/>
      <c r="UKA1186" s="1582"/>
      <c r="UKB1186" s="1582"/>
      <c r="UKC1186" s="1582"/>
      <c r="UKD1186" s="1582"/>
      <c r="UKE1186" s="1582"/>
      <c r="UKF1186" s="1582"/>
      <c r="UKG1186" s="1582"/>
      <c r="UKH1186" s="1582"/>
      <c r="UKI1186" s="1582"/>
      <c r="UKJ1186" s="1582"/>
      <c r="UKK1186" s="1582"/>
      <c r="UKL1186" s="1582"/>
      <c r="UKM1186" s="1582"/>
      <c r="UKN1186" s="1582"/>
      <c r="UKO1186" s="1582"/>
      <c r="UKP1186" s="1582"/>
      <c r="UKQ1186" s="1582"/>
      <c r="UKR1186" s="1582"/>
      <c r="UKS1186" s="1582"/>
      <c r="UKT1186" s="1582"/>
      <c r="UKU1186" s="1582"/>
      <c r="UKV1186" s="1582"/>
      <c r="UKW1186" s="1582"/>
      <c r="UKX1186" s="1582"/>
      <c r="UKY1186" s="1582"/>
      <c r="UKZ1186" s="1582"/>
      <c r="ULA1186" s="1582"/>
      <c r="ULB1186" s="1582"/>
      <c r="ULC1186" s="1582"/>
      <c r="ULD1186" s="1582"/>
      <c r="ULE1186" s="1582"/>
      <c r="ULF1186" s="1582"/>
      <c r="ULG1186" s="1582"/>
      <c r="ULH1186" s="1582"/>
      <c r="ULI1186" s="1582"/>
      <c r="ULJ1186" s="1582"/>
      <c r="ULK1186" s="1582"/>
      <c r="ULL1186" s="1582"/>
      <c r="ULM1186" s="1582"/>
      <c r="ULN1186" s="1582"/>
      <c r="ULO1186" s="1582"/>
      <c r="ULP1186" s="1582"/>
      <c r="ULQ1186" s="1582"/>
      <c r="ULR1186" s="1582"/>
      <c r="ULS1186" s="1582"/>
      <c r="ULT1186" s="1582"/>
      <c r="ULU1186" s="1582"/>
      <c r="ULV1186" s="1582"/>
      <c r="ULW1186" s="1582"/>
      <c r="ULX1186" s="1582"/>
      <c r="ULY1186" s="1582"/>
      <c r="ULZ1186" s="1582"/>
      <c r="UMA1186" s="1582"/>
      <c r="UMB1186" s="1582"/>
      <c r="UMC1186" s="1582"/>
      <c r="UMD1186" s="1582"/>
      <c r="UME1186" s="1582"/>
      <c r="UMF1186" s="1582"/>
      <c r="UMG1186" s="1582"/>
      <c r="UMH1186" s="1582"/>
      <c r="UMI1186" s="1582"/>
      <c r="UMJ1186" s="1582"/>
      <c r="UMK1186" s="1582"/>
      <c r="UML1186" s="1582"/>
      <c r="UMM1186" s="1582"/>
      <c r="UMN1186" s="1582"/>
      <c r="UMO1186" s="1582"/>
      <c r="UMP1186" s="1582"/>
      <c r="UMQ1186" s="1582"/>
      <c r="UMR1186" s="1582"/>
      <c r="UMS1186" s="1582"/>
      <c r="UMT1186" s="1582"/>
      <c r="UMU1186" s="1582"/>
      <c r="UMV1186" s="1582"/>
      <c r="UMW1186" s="1582"/>
      <c r="UMX1186" s="1582"/>
      <c r="UMY1186" s="1582"/>
      <c r="UMZ1186" s="1582"/>
      <c r="UNA1186" s="1582"/>
      <c r="UNB1186" s="1582"/>
      <c r="UNC1186" s="1582"/>
      <c r="UND1186" s="1582"/>
      <c r="UNE1186" s="1582"/>
      <c r="UNF1186" s="1582"/>
      <c r="UNG1186" s="1582"/>
      <c r="UNH1186" s="1582"/>
      <c r="UNI1186" s="1582"/>
      <c r="UNJ1186" s="1582"/>
      <c r="UNK1186" s="1582"/>
      <c r="UNL1186" s="1582"/>
      <c r="UNM1186" s="1582"/>
      <c r="UNN1186" s="1582"/>
      <c r="UNO1186" s="1582"/>
      <c r="UNP1186" s="1582"/>
      <c r="UNQ1186" s="1582"/>
      <c r="UNR1186" s="1582"/>
      <c r="UNS1186" s="1582"/>
      <c r="UNT1186" s="1582"/>
      <c r="UNU1186" s="1582"/>
      <c r="UNV1186" s="1582"/>
      <c r="UNW1186" s="1582"/>
      <c r="UNX1186" s="1582"/>
      <c r="UNY1186" s="1582"/>
      <c r="UNZ1186" s="1582"/>
      <c r="UOA1186" s="1582"/>
      <c r="UOB1186" s="1582"/>
      <c r="UOC1186" s="1582"/>
      <c r="UOD1186" s="1582"/>
      <c r="UOE1186" s="1582"/>
      <c r="UOF1186" s="1582"/>
      <c r="UOG1186" s="1582"/>
      <c r="UOH1186" s="1582"/>
      <c r="UOI1186" s="1582"/>
      <c r="UOJ1186" s="1582"/>
      <c r="UOK1186" s="1582"/>
      <c r="UOL1186" s="1582"/>
      <c r="UOM1186" s="1582"/>
      <c r="UON1186" s="1582"/>
      <c r="UOO1186" s="1582"/>
      <c r="UOP1186" s="1582"/>
      <c r="UOQ1186" s="1582"/>
      <c r="UOR1186" s="1582"/>
      <c r="UOS1186" s="1582"/>
      <c r="UOT1186" s="1582"/>
      <c r="UOU1186" s="1582"/>
      <c r="UOV1186" s="1582"/>
      <c r="UOW1186" s="1582"/>
      <c r="UOX1186" s="1582"/>
      <c r="UOY1186" s="1582"/>
      <c r="UOZ1186" s="1582"/>
      <c r="UPA1186" s="1582"/>
      <c r="UPB1186" s="1582"/>
      <c r="UPC1186" s="1582"/>
      <c r="UPD1186" s="1582"/>
      <c r="UPE1186" s="1582"/>
      <c r="UPF1186" s="1582"/>
      <c r="UPG1186" s="1582"/>
      <c r="UPH1186" s="1582"/>
      <c r="UPI1186" s="1582"/>
      <c r="UPJ1186" s="1582"/>
      <c r="UPK1186" s="1582"/>
      <c r="UPL1186" s="1582"/>
      <c r="UPM1186" s="1582"/>
      <c r="UPN1186" s="1582"/>
      <c r="UPO1186" s="1582"/>
      <c r="UPP1186" s="1582"/>
      <c r="UPQ1186" s="1582"/>
      <c r="UPR1186" s="1582"/>
      <c r="UPS1186" s="1582"/>
      <c r="UPT1186" s="1582"/>
      <c r="UPU1186" s="1582"/>
      <c r="UPV1186" s="1582"/>
      <c r="UPW1186" s="1582"/>
      <c r="UPX1186" s="1582"/>
      <c r="UPY1186" s="1582"/>
      <c r="UPZ1186" s="1582"/>
      <c r="UQA1186" s="1582"/>
      <c r="UQB1186" s="1582"/>
      <c r="UQC1186" s="1582"/>
      <c r="UQD1186" s="1582"/>
      <c r="UQE1186" s="1582"/>
      <c r="UQF1186" s="1582"/>
      <c r="UQG1186" s="1582"/>
      <c r="UQH1186" s="1582"/>
      <c r="UQI1186" s="1582"/>
      <c r="UQJ1186" s="1582"/>
      <c r="UQK1186" s="1582"/>
      <c r="UQL1186" s="1582"/>
      <c r="UQM1186" s="1582"/>
      <c r="UQN1186" s="1582"/>
      <c r="UQO1186" s="1582"/>
      <c r="UQP1186" s="1582"/>
      <c r="UQQ1186" s="1582"/>
      <c r="UQR1186" s="1582"/>
      <c r="UQS1186" s="1582"/>
      <c r="UQT1186" s="1582"/>
      <c r="UQU1186" s="1582"/>
      <c r="UQV1186" s="1582"/>
      <c r="UQW1186" s="1582"/>
      <c r="UQX1186" s="1582"/>
      <c r="UQY1186" s="1582"/>
      <c r="UQZ1186" s="1582"/>
      <c r="URA1186" s="1582"/>
      <c r="URB1186" s="1582"/>
      <c r="URC1186" s="1582"/>
      <c r="URD1186" s="1582"/>
      <c r="URE1186" s="1582"/>
      <c r="URF1186" s="1582"/>
      <c r="URG1186" s="1582"/>
      <c r="URH1186" s="1582"/>
      <c r="URI1186" s="1582"/>
      <c r="URJ1186" s="1582"/>
      <c r="URK1186" s="1582"/>
      <c r="URL1186" s="1582"/>
      <c r="URM1186" s="1582"/>
      <c r="URN1186" s="1582"/>
      <c r="URO1186" s="1582"/>
      <c r="URP1186" s="1582"/>
      <c r="URQ1186" s="1582"/>
      <c r="URR1186" s="1582"/>
      <c r="URS1186" s="1582"/>
      <c r="URT1186" s="1582"/>
      <c r="URU1186" s="1582"/>
      <c r="URV1186" s="1582"/>
      <c r="URW1186" s="1582"/>
      <c r="URX1186" s="1582"/>
      <c r="URY1186" s="1582"/>
      <c r="URZ1186" s="1582"/>
      <c r="USA1186" s="1582"/>
      <c r="USB1186" s="1582"/>
      <c r="USC1186" s="1582"/>
      <c r="USD1186" s="1582"/>
      <c r="USE1186" s="1582"/>
      <c r="USF1186" s="1582"/>
      <c r="USG1186" s="1582"/>
      <c r="USH1186" s="1582"/>
      <c r="USI1186" s="1582"/>
      <c r="USJ1186" s="1582"/>
      <c r="USK1186" s="1582"/>
      <c r="USL1186" s="1582"/>
      <c r="USM1186" s="1582"/>
      <c r="USN1186" s="1582"/>
      <c r="USO1186" s="1582"/>
      <c r="USP1186" s="1582"/>
      <c r="USQ1186" s="1582"/>
      <c r="USR1186" s="1582"/>
      <c r="USS1186" s="1582"/>
      <c r="UST1186" s="1582"/>
      <c r="USU1186" s="1582"/>
      <c r="USV1186" s="1582"/>
      <c r="USW1186" s="1582"/>
      <c r="USX1186" s="1582"/>
      <c r="USY1186" s="1582"/>
      <c r="USZ1186" s="1582"/>
      <c r="UTA1186" s="1582"/>
      <c r="UTB1186" s="1582"/>
      <c r="UTC1186" s="1582"/>
      <c r="UTD1186" s="1582"/>
      <c r="UTE1186" s="1582"/>
      <c r="UTF1186" s="1582"/>
      <c r="UTG1186" s="1582"/>
      <c r="UTH1186" s="1582"/>
      <c r="UTI1186" s="1582"/>
      <c r="UTJ1186" s="1582"/>
      <c r="UTK1186" s="1582"/>
      <c r="UTL1186" s="1582"/>
      <c r="UTM1186" s="1582"/>
      <c r="UTN1186" s="1582"/>
      <c r="UTO1186" s="1582"/>
      <c r="UTP1186" s="1582"/>
      <c r="UTQ1186" s="1582"/>
      <c r="UTR1186" s="1582"/>
      <c r="UTS1186" s="1582"/>
      <c r="UTT1186" s="1582"/>
      <c r="UTU1186" s="1582"/>
      <c r="UTV1186" s="1582"/>
      <c r="UTW1186" s="1582"/>
      <c r="UTX1186" s="1582"/>
      <c r="UTY1186" s="1582"/>
      <c r="UTZ1186" s="1582"/>
      <c r="UUA1186" s="1582"/>
      <c r="UUB1186" s="1582"/>
      <c r="UUC1186" s="1582"/>
      <c r="UUD1186" s="1582"/>
      <c r="UUE1186" s="1582"/>
      <c r="UUF1186" s="1582"/>
      <c r="UUG1186" s="1582"/>
      <c r="UUH1186" s="1582"/>
      <c r="UUI1186" s="1582"/>
      <c r="UUJ1186" s="1582"/>
      <c r="UUK1186" s="1582"/>
      <c r="UUL1186" s="1582"/>
      <c r="UUM1186" s="1582"/>
      <c r="UUN1186" s="1582"/>
      <c r="UUO1186" s="1582"/>
      <c r="UUP1186" s="1582"/>
      <c r="UUQ1186" s="1582"/>
      <c r="UUR1186" s="1582"/>
      <c r="UUS1186" s="1582"/>
      <c r="UUT1186" s="1582"/>
      <c r="UUU1186" s="1582"/>
      <c r="UUV1186" s="1582"/>
      <c r="UUW1186" s="1582"/>
      <c r="UUX1186" s="1582"/>
      <c r="UUY1186" s="1582"/>
      <c r="UUZ1186" s="1582"/>
      <c r="UVA1186" s="1582"/>
      <c r="UVB1186" s="1582"/>
      <c r="UVC1186" s="1582"/>
      <c r="UVD1186" s="1582"/>
      <c r="UVE1186" s="1582"/>
      <c r="UVF1186" s="1582"/>
      <c r="UVG1186" s="1582"/>
      <c r="UVH1186" s="1582"/>
      <c r="UVI1186" s="1582"/>
      <c r="UVJ1186" s="1582"/>
      <c r="UVK1186" s="1582"/>
      <c r="UVL1186" s="1582"/>
      <c r="UVM1186" s="1582"/>
      <c r="UVN1186" s="1582"/>
      <c r="UVO1186" s="1582"/>
      <c r="UVP1186" s="1582"/>
      <c r="UVQ1186" s="1582"/>
      <c r="UVR1186" s="1582"/>
      <c r="UVS1186" s="1582"/>
      <c r="UVT1186" s="1582"/>
      <c r="UVU1186" s="1582"/>
      <c r="UVV1186" s="1582"/>
      <c r="UVW1186" s="1582"/>
      <c r="UVX1186" s="1582"/>
      <c r="UVY1186" s="1582"/>
      <c r="UVZ1186" s="1582"/>
      <c r="UWA1186" s="1582"/>
      <c r="UWB1186" s="1582"/>
      <c r="UWC1186" s="1582"/>
      <c r="UWD1186" s="1582"/>
      <c r="UWE1186" s="1582"/>
      <c r="UWF1186" s="1582"/>
      <c r="UWG1186" s="1582"/>
      <c r="UWH1186" s="1582"/>
      <c r="UWI1186" s="1582"/>
      <c r="UWJ1186" s="1582"/>
      <c r="UWK1186" s="1582"/>
      <c r="UWL1186" s="1582"/>
      <c r="UWM1186" s="1582"/>
      <c r="UWN1186" s="1582"/>
      <c r="UWO1186" s="1582"/>
      <c r="UWP1186" s="1582"/>
      <c r="UWQ1186" s="1582"/>
      <c r="UWR1186" s="1582"/>
      <c r="UWS1186" s="1582"/>
      <c r="UWT1186" s="1582"/>
      <c r="UWU1186" s="1582"/>
      <c r="UWV1186" s="1582"/>
      <c r="UWW1186" s="1582"/>
      <c r="UWX1186" s="1582"/>
      <c r="UWY1186" s="1582"/>
      <c r="UWZ1186" s="1582"/>
      <c r="UXA1186" s="1582"/>
      <c r="UXB1186" s="1582"/>
      <c r="UXC1186" s="1582"/>
      <c r="UXD1186" s="1582"/>
      <c r="UXE1186" s="1582"/>
      <c r="UXF1186" s="1582"/>
      <c r="UXG1186" s="1582"/>
      <c r="UXH1186" s="1582"/>
      <c r="UXI1186" s="1582"/>
      <c r="UXJ1186" s="1582"/>
      <c r="UXK1186" s="1582"/>
      <c r="UXL1186" s="1582"/>
      <c r="UXM1186" s="1582"/>
      <c r="UXN1186" s="1582"/>
      <c r="UXO1186" s="1582"/>
      <c r="UXP1186" s="1582"/>
      <c r="UXQ1186" s="1582"/>
      <c r="UXR1186" s="1582"/>
      <c r="UXS1186" s="1582"/>
      <c r="UXT1186" s="1582"/>
      <c r="UXU1186" s="1582"/>
      <c r="UXV1186" s="1582"/>
      <c r="UXW1186" s="1582"/>
      <c r="UXX1186" s="1582"/>
      <c r="UXY1186" s="1582"/>
      <c r="UXZ1186" s="1582"/>
      <c r="UYA1186" s="1582"/>
      <c r="UYB1186" s="1582"/>
      <c r="UYC1186" s="1582"/>
      <c r="UYD1186" s="1582"/>
      <c r="UYE1186" s="1582"/>
      <c r="UYF1186" s="1582"/>
      <c r="UYG1186" s="1582"/>
      <c r="UYH1186" s="1582"/>
      <c r="UYI1186" s="1582"/>
      <c r="UYJ1186" s="1582"/>
      <c r="UYK1186" s="1582"/>
      <c r="UYL1186" s="1582"/>
      <c r="UYM1186" s="1582"/>
      <c r="UYN1186" s="1582"/>
      <c r="UYO1186" s="1582"/>
      <c r="UYP1186" s="1582"/>
      <c r="UYQ1186" s="1582"/>
      <c r="UYR1186" s="1582"/>
      <c r="UYS1186" s="1582"/>
      <c r="UYT1186" s="1582"/>
      <c r="UYU1186" s="1582"/>
      <c r="UYV1186" s="1582"/>
      <c r="UYW1186" s="1582"/>
      <c r="UYX1186" s="1582"/>
      <c r="UYY1186" s="1582"/>
      <c r="UYZ1186" s="1582"/>
      <c r="UZA1186" s="1582"/>
      <c r="UZB1186" s="1582"/>
      <c r="UZC1186" s="1582"/>
      <c r="UZD1186" s="1582"/>
      <c r="UZE1186" s="1582"/>
      <c r="UZF1186" s="1582"/>
      <c r="UZG1186" s="1582"/>
      <c r="UZH1186" s="1582"/>
      <c r="UZI1186" s="1582"/>
      <c r="UZJ1186" s="1582"/>
      <c r="UZK1186" s="1582"/>
      <c r="UZL1186" s="1582"/>
      <c r="UZM1186" s="1582"/>
      <c r="UZN1186" s="1582"/>
      <c r="UZO1186" s="1582"/>
      <c r="UZP1186" s="1582"/>
      <c r="UZQ1186" s="1582"/>
      <c r="UZR1186" s="1582"/>
      <c r="UZS1186" s="1582"/>
      <c r="UZT1186" s="1582"/>
      <c r="UZU1186" s="1582"/>
      <c r="UZV1186" s="1582"/>
      <c r="UZW1186" s="1582"/>
      <c r="UZX1186" s="1582"/>
      <c r="UZY1186" s="1582"/>
      <c r="UZZ1186" s="1582"/>
      <c r="VAA1186" s="1582"/>
      <c r="VAB1186" s="1582"/>
      <c r="VAC1186" s="1582"/>
      <c r="VAD1186" s="1582"/>
      <c r="VAE1186" s="1582"/>
      <c r="VAF1186" s="1582"/>
      <c r="VAG1186" s="1582"/>
      <c r="VAH1186" s="1582"/>
      <c r="VAI1186" s="1582"/>
      <c r="VAJ1186" s="1582"/>
      <c r="VAK1186" s="1582"/>
      <c r="VAL1186" s="1582"/>
      <c r="VAM1186" s="1582"/>
      <c r="VAN1186" s="1582"/>
      <c r="VAO1186" s="1582"/>
      <c r="VAP1186" s="1582"/>
      <c r="VAQ1186" s="1582"/>
      <c r="VAR1186" s="1582"/>
      <c r="VAS1186" s="1582"/>
      <c r="VAT1186" s="1582"/>
      <c r="VAU1186" s="1582"/>
      <c r="VAV1186" s="1582"/>
      <c r="VAW1186" s="1582"/>
      <c r="VAX1186" s="1582"/>
      <c r="VAY1186" s="1582"/>
      <c r="VAZ1186" s="1582"/>
      <c r="VBA1186" s="1582"/>
      <c r="VBB1186" s="1582"/>
      <c r="VBC1186" s="1582"/>
      <c r="VBD1186" s="1582"/>
      <c r="VBE1186" s="1582"/>
      <c r="VBF1186" s="1582"/>
      <c r="VBG1186" s="1582"/>
      <c r="VBH1186" s="1582"/>
      <c r="VBI1186" s="1582"/>
      <c r="VBJ1186" s="1582"/>
      <c r="VBK1186" s="1582"/>
      <c r="VBL1186" s="1582"/>
      <c r="VBM1186" s="1582"/>
      <c r="VBN1186" s="1582"/>
      <c r="VBO1186" s="1582"/>
      <c r="VBP1186" s="1582"/>
      <c r="VBQ1186" s="1582"/>
      <c r="VBR1186" s="1582"/>
      <c r="VBS1186" s="1582"/>
      <c r="VBT1186" s="1582"/>
      <c r="VBU1186" s="1582"/>
      <c r="VBV1186" s="1582"/>
      <c r="VBW1186" s="1582"/>
      <c r="VBX1186" s="1582"/>
      <c r="VBY1186" s="1582"/>
      <c r="VBZ1186" s="1582"/>
      <c r="VCA1186" s="1582"/>
      <c r="VCB1186" s="1582"/>
      <c r="VCC1186" s="1582"/>
      <c r="VCD1186" s="1582"/>
      <c r="VCE1186" s="1582"/>
      <c r="VCF1186" s="1582"/>
      <c r="VCG1186" s="1582"/>
      <c r="VCH1186" s="1582"/>
      <c r="VCI1186" s="1582"/>
      <c r="VCJ1186" s="1582"/>
      <c r="VCK1186" s="1582"/>
      <c r="VCL1186" s="1582"/>
      <c r="VCM1186" s="1582"/>
      <c r="VCN1186" s="1582"/>
      <c r="VCO1186" s="1582"/>
      <c r="VCP1186" s="1582"/>
      <c r="VCQ1186" s="1582"/>
      <c r="VCR1186" s="1582"/>
      <c r="VCS1186" s="1582"/>
      <c r="VCT1186" s="1582"/>
      <c r="VCU1186" s="1582"/>
      <c r="VCV1186" s="1582"/>
      <c r="VCW1186" s="1582"/>
      <c r="VCX1186" s="1582"/>
      <c r="VCY1186" s="1582"/>
      <c r="VCZ1186" s="1582"/>
      <c r="VDA1186" s="1582"/>
      <c r="VDB1186" s="1582"/>
      <c r="VDC1186" s="1582"/>
      <c r="VDD1186" s="1582"/>
      <c r="VDE1186" s="1582"/>
      <c r="VDF1186" s="1582"/>
      <c r="VDG1186" s="1582"/>
      <c r="VDH1186" s="1582"/>
      <c r="VDI1186" s="1582"/>
      <c r="VDJ1186" s="1582"/>
      <c r="VDK1186" s="1582"/>
      <c r="VDL1186" s="1582"/>
      <c r="VDM1186" s="1582"/>
      <c r="VDN1186" s="1582"/>
      <c r="VDO1186" s="1582"/>
      <c r="VDP1186" s="1582"/>
      <c r="VDQ1186" s="1582"/>
      <c r="VDR1186" s="1582"/>
      <c r="VDS1186" s="1582"/>
      <c r="VDT1186" s="1582"/>
      <c r="VDU1186" s="1582"/>
      <c r="VDV1186" s="1582"/>
      <c r="VDW1186" s="1582"/>
      <c r="VDX1186" s="1582"/>
      <c r="VDY1186" s="1582"/>
      <c r="VDZ1186" s="1582"/>
      <c r="VEA1186" s="1582"/>
      <c r="VEB1186" s="1582"/>
      <c r="VEC1186" s="1582"/>
      <c r="VED1186" s="1582"/>
      <c r="VEE1186" s="1582"/>
      <c r="VEF1186" s="1582"/>
      <c r="VEG1186" s="1582"/>
      <c r="VEH1186" s="1582"/>
      <c r="VEI1186" s="1582"/>
      <c r="VEJ1186" s="1582"/>
      <c r="VEK1186" s="1582"/>
      <c r="VEL1186" s="1582"/>
      <c r="VEM1186" s="1582"/>
      <c r="VEN1186" s="1582"/>
      <c r="VEO1186" s="1582"/>
      <c r="VEP1186" s="1582"/>
      <c r="VEQ1186" s="1582"/>
      <c r="VER1186" s="1582"/>
      <c r="VES1186" s="1582"/>
      <c r="VET1186" s="1582"/>
      <c r="VEU1186" s="1582"/>
      <c r="VEV1186" s="1582"/>
      <c r="VEW1186" s="1582"/>
      <c r="VEX1186" s="1582"/>
      <c r="VEY1186" s="1582"/>
      <c r="VEZ1186" s="1582"/>
      <c r="VFA1186" s="1582"/>
      <c r="VFB1186" s="1582"/>
      <c r="VFC1186" s="1582"/>
      <c r="VFD1186" s="1582"/>
      <c r="VFE1186" s="1582"/>
      <c r="VFF1186" s="1582"/>
      <c r="VFG1186" s="1582"/>
      <c r="VFH1186" s="1582"/>
      <c r="VFI1186" s="1582"/>
      <c r="VFJ1186" s="1582"/>
      <c r="VFK1186" s="1582"/>
      <c r="VFL1186" s="1582"/>
      <c r="VFM1186" s="1582"/>
      <c r="VFN1186" s="1582"/>
      <c r="VFO1186" s="1582"/>
      <c r="VFP1186" s="1582"/>
      <c r="VFQ1186" s="1582"/>
      <c r="VFR1186" s="1582"/>
      <c r="VFS1186" s="1582"/>
      <c r="VFT1186" s="1582"/>
      <c r="VFU1186" s="1582"/>
      <c r="VFV1186" s="1582"/>
      <c r="VFW1186" s="1582"/>
      <c r="VFX1186" s="1582"/>
      <c r="VFY1186" s="1582"/>
      <c r="VFZ1186" s="1582"/>
      <c r="VGA1186" s="1582"/>
      <c r="VGB1186" s="1582"/>
      <c r="VGC1186" s="1582"/>
      <c r="VGD1186" s="1582"/>
      <c r="VGE1186" s="1582"/>
      <c r="VGF1186" s="1582"/>
      <c r="VGG1186" s="1582"/>
      <c r="VGH1186" s="1582"/>
      <c r="VGI1186" s="1582"/>
      <c r="VGJ1186" s="1582"/>
      <c r="VGK1186" s="1582"/>
      <c r="VGL1186" s="1582"/>
      <c r="VGM1186" s="1582"/>
      <c r="VGN1186" s="1582"/>
      <c r="VGO1186" s="1582"/>
      <c r="VGP1186" s="1582"/>
      <c r="VGQ1186" s="1582"/>
      <c r="VGR1186" s="1582"/>
      <c r="VGS1186" s="1582"/>
      <c r="VGT1186" s="1582"/>
      <c r="VGU1186" s="1582"/>
      <c r="VGV1186" s="1582"/>
      <c r="VGW1186" s="1582"/>
      <c r="VGX1186" s="1582"/>
      <c r="VGY1186" s="1582"/>
      <c r="VGZ1186" s="1582"/>
      <c r="VHA1186" s="1582"/>
      <c r="VHB1186" s="1582"/>
      <c r="VHC1186" s="1582"/>
      <c r="VHD1186" s="1582"/>
      <c r="VHE1186" s="1582"/>
      <c r="VHF1186" s="1582"/>
      <c r="VHG1186" s="1582"/>
      <c r="VHH1186" s="1582"/>
      <c r="VHI1186" s="1582"/>
      <c r="VHJ1186" s="1582"/>
      <c r="VHK1186" s="1582"/>
      <c r="VHL1186" s="1582"/>
      <c r="VHM1186" s="1582"/>
      <c r="VHN1186" s="1582"/>
      <c r="VHO1186" s="1582"/>
      <c r="VHP1186" s="1582"/>
      <c r="VHQ1186" s="1582"/>
      <c r="VHR1186" s="1582"/>
      <c r="VHS1186" s="1582"/>
      <c r="VHT1186" s="1582"/>
      <c r="VHU1186" s="1582"/>
      <c r="VHV1186" s="1582"/>
      <c r="VHW1186" s="1582"/>
      <c r="VHX1186" s="1582"/>
      <c r="VHY1186" s="1582"/>
      <c r="VHZ1186" s="1582"/>
      <c r="VIA1186" s="1582"/>
      <c r="VIB1186" s="1582"/>
      <c r="VIC1186" s="1582"/>
      <c r="VID1186" s="1582"/>
      <c r="VIE1186" s="1582"/>
      <c r="VIF1186" s="1582"/>
      <c r="VIG1186" s="1582"/>
      <c r="VIH1186" s="1582"/>
      <c r="VII1186" s="1582"/>
      <c r="VIJ1186" s="1582"/>
      <c r="VIK1186" s="1582"/>
      <c r="VIL1186" s="1582"/>
      <c r="VIM1186" s="1582"/>
      <c r="VIN1186" s="1582"/>
      <c r="VIO1186" s="1582"/>
      <c r="VIP1186" s="1582"/>
      <c r="VIQ1186" s="1582"/>
      <c r="VIR1186" s="1582"/>
      <c r="VIS1186" s="1582"/>
      <c r="VIT1186" s="1582"/>
      <c r="VIU1186" s="1582"/>
      <c r="VIV1186" s="1582"/>
      <c r="VIW1186" s="1582"/>
      <c r="VIX1186" s="1582"/>
      <c r="VIY1186" s="1582"/>
      <c r="VIZ1186" s="1582"/>
      <c r="VJA1186" s="1582"/>
      <c r="VJB1186" s="1582"/>
      <c r="VJC1186" s="1582"/>
      <c r="VJD1186" s="1582"/>
      <c r="VJE1186" s="1582"/>
      <c r="VJF1186" s="1582"/>
      <c r="VJG1186" s="1582"/>
      <c r="VJH1186" s="1582"/>
      <c r="VJI1186" s="1582"/>
      <c r="VJJ1186" s="1582"/>
      <c r="VJK1186" s="1582"/>
      <c r="VJL1186" s="1582"/>
      <c r="VJM1186" s="1582"/>
      <c r="VJN1186" s="1582"/>
      <c r="VJO1186" s="1582"/>
      <c r="VJP1186" s="1582"/>
      <c r="VJQ1186" s="1582"/>
      <c r="VJR1186" s="1582"/>
      <c r="VJS1186" s="1582"/>
      <c r="VJT1186" s="1582"/>
      <c r="VJU1186" s="1582"/>
      <c r="VJV1186" s="1582"/>
      <c r="VJW1186" s="1582"/>
      <c r="VJX1186" s="1582"/>
      <c r="VJY1186" s="1582"/>
      <c r="VJZ1186" s="1582"/>
      <c r="VKA1186" s="1582"/>
      <c r="VKB1186" s="1582"/>
      <c r="VKC1186" s="1582"/>
      <c r="VKD1186" s="1582"/>
      <c r="VKE1186" s="1582"/>
      <c r="VKF1186" s="1582"/>
      <c r="VKG1186" s="1582"/>
      <c r="VKH1186" s="1582"/>
      <c r="VKI1186" s="1582"/>
      <c r="VKJ1186" s="1582"/>
      <c r="VKK1186" s="1582"/>
      <c r="VKL1186" s="1582"/>
      <c r="VKM1186" s="1582"/>
      <c r="VKN1186" s="1582"/>
      <c r="VKO1186" s="1582"/>
      <c r="VKP1186" s="1582"/>
      <c r="VKQ1186" s="1582"/>
      <c r="VKR1186" s="1582"/>
      <c r="VKS1186" s="1582"/>
      <c r="VKT1186" s="1582"/>
      <c r="VKU1186" s="1582"/>
      <c r="VKV1186" s="1582"/>
      <c r="VKW1186" s="1582"/>
      <c r="VKX1186" s="1582"/>
      <c r="VKY1186" s="1582"/>
      <c r="VKZ1186" s="1582"/>
      <c r="VLA1186" s="1582"/>
      <c r="VLB1186" s="1582"/>
      <c r="VLC1186" s="1582"/>
      <c r="VLD1186" s="1582"/>
      <c r="VLE1186" s="1582"/>
      <c r="VLF1186" s="1582"/>
      <c r="VLG1186" s="1582"/>
      <c r="VLH1186" s="1582"/>
      <c r="VLI1186" s="1582"/>
      <c r="VLJ1186" s="1582"/>
      <c r="VLK1186" s="1582"/>
      <c r="VLL1186" s="1582"/>
      <c r="VLM1186" s="1582"/>
      <c r="VLN1186" s="1582"/>
      <c r="VLO1186" s="1582"/>
      <c r="VLP1186" s="1582"/>
      <c r="VLQ1186" s="1582"/>
      <c r="VLR1186" s="1582"/>
      <c r="VLS1186" s="1582"/>
      <c r="VLT1186" s="1582"/>
      <c r="VLU1186" s="1582"/>
      <c r="VLV1186" s="1582"/>
      <c r="VLW1186" s="1582"/>
      <c r="VLX1186" s="1582"/>
      <c r="VLY1186" s="1582"/>
      <c r="VLZ1186" s="1582"/>
      <c r="VMA1186" s="1582"/>
      <c r="VMB1186" s="1582"/>
      <c r="VMC1186" s="1582"/>
      <c r="VMD1186" s="1582"/>
      <c r="VME1186" s="1582"/>
      <c r="VMF1186" s="1582"/>
      <c r="VMG1186" s="1582"/>
      <c r="VMH1186" s="1582"/>
      <c r="VMI1186" s="1582"/>
      <c r="VMJ1186" s="1582"/>
      <c r="VMK1186" s="1582"/>
      <c r="VML1186" s="1582"/>
      <c r="VMM1186" s="1582"/>
      <c r="VMN1186" s="1582"/>
      <c r="VMO1186" s="1582"/>
      <c r="VMP1186" s="1582"/>
      <c r="VMQ1186" s="1582"/>
      <c r="VMR1186" s="1582"/>
      <c r="VMS1186" s="1582"/>
      <c r="VMT1186" s="1582"/>
      <c r="VMU1186" s="1582"/>
      <c r="VMV1186" s="1582"/>
      <c r="VMW1186" s="1582"/>
      <c r="VMX1186" s="1582"/>
      <c r="VMY1186" s="1582"/>
      <c r="VMZ1186" s="1582"/>
      <c r="VNA1186" s="1582"/>
      <c r="VNB1186" s="1582"/>
      <c r="VNC1186" s="1582"/>
      <c r="VND1186" s="1582"/>
      <c r="VNE1186" s="1582"/>
      <c r="VNF1186" s="1582"/>
      <c r="VNG1186" s="1582"/>
      <c r="VNH1186" s="1582"/>
      <c r="VNI1186" s="1582"/>
      <c r="VNJ1186" s="1582"/>
      <c r="VNK1186" s="1582"/>
      <c r="VNL1186" s="1582"/>
      <c r="VNM1186" s="1582"/>
      <c r="VNN1186" s="1582"/>
      <c r="VNO1186" s="1582"/>
      <c r="VNP1186" s="1582"/>
      <c r="VNQ1186" s="1582"/>
      <c r="VNR1186" s="1582"/>
      <c r="VNS1186" s="1582"/>
      <c r="VNT1186" s="1582"/>
      <c r="VNU1186" s="1582"/>
      <c r="VNV1186" s="1582"/>
      <c r="VNW1186" s="1582"/>
      <c r="VNX1186" s="1582"/>
      <c r="VNY1186" s="1582"/>
      <c r="VNZ1186" s="1582"/>
      <c r="VOA1186" s="1582"/>
      <c r="VOB1186" s="1582"/>
      <c r="VOC1186" s="1582"/>
      <c r="VOD1186" s="1582"/>
      <c r="VOE1186" s="1582"/>
      <c r="VOF1186" s="1582"/>
      <c r="VOG1186" s="1582"/>
      <c r="VOH1186" s="1582"/>
      <c r="VOI1186" s="1582"/>
      <c r="VOJ1186" s="1582"/>
      <c r="VOK1186" s="1582"/>
      <c r="VOL1186" s="1582"/>
      <c r="VOM1186" s="1582"/>
      <c r="VON1186" s="1582"/>
      <c r="VOO1186" s="1582"/>
      <c r="VOP1186" s="1582"/>
      <c r="VOQ1186" s="1582"/>
      <c r="VOR1186" s="1582"/>
      <c r="VOS1186" s="1582"/>
      <c r="VOT1186" s="1582"/>
      <c r="VOU1186" s="1582"/>
      <c r="VOV1186" s="1582"/>
      <c r="VOW1186" s="1582"/>
      <c r="VOX1186" s="1582"/>
      <c r="VOY1186" s="1582"/>
      <c r="VOZ1186" s="1582"/>
      <c r="VPA1186" s="1582"/>
      <c r="VPB1186" s="1582"/>
      <c r="VPC1186" s="1582"/>
      <c r="VPD1186" s="1582"/>
      <c r="VPE1186" s="1582"/>
      <c r="VPF1186" s="1582"/>
      <c r="VPG1186" s="1582"/>
      <c r="VPH1186" s="1582"/>
      <c r="VPI1186" s="1582"/>
      <c r="VPJ1186" s="1582"/>
      <c r="VPK1186" s="1582"/>
      <c r="VPL1186" s="1582"/>
      <c r="VPM1186" s="1582"/>
      <c r="VPN1186" s="1582"/>
      <c r="VPO1186" s="1582"/>
      <c r="VPP1186" s="1582"/>
      <c r="VPQ1186" s="1582"/>
      <c r="VPR1186" s="1582"/>
      <c r="VPS1186" s="1582"/>
      <c r="VPT1186" s="1582"/>
      <c r="VPU1186" s="1582"/>
      <c r="VPV1186" s="1582"/>
      <c r="VPW1186" s="1582"/>
      <c r="VPX1186" s="1582"/>
      <c r="VPY1186" s="1582"/>
      <c r="VPZ1186" s="1582"/>
      <c r="VQA1186" s="1582"/>
      <c r="VQB1186" s="1582"/>
      <c r="VQC1186" s="1582"/>
      <c r="VQD1186" s="1582"/>
      <c r="VQE1186" s="1582"/>
      <c r="VQF1186" s="1582"/>
      <c r="VQG1186" s="1582"/>
      <c r="VQH1186" s="1582"/>
      <c r="VQI1186" s="1582"/>
      <c r="VQJ1186" s="1582"/>
      <c r="VQK1186" s="1582"/>
      <c r="VQL1186" s="1582"/>
      <c r="VQM1186" s="1582"/>
      <c r="VQN1186" s="1582"/>
      <c r="VQO1186" s="1582"/>
      <c r="VQP1186" s="1582"/>
      <c r="VQQ1186" s="1582"/>
      <c r="VQR1186" s="1582"/>
      <c r="VQS1186" s="1582"/>
      <c r="VQT1186" s="1582"/>
      <c r="VQU1186" s="1582"/>
      <c r="VQV1186" s="1582"/>
      <c r="VQW1186" s="1582"/>
      <c r="VQX1186" s="1582"/>
      <c r="VQY1186" s="1582"/>
      <c r="VQZ1186" s="1582"/>
      <c r="VRA1186" s="1582"/>
      <c r="VRB1186" s="1582"/>
      <c r="VRC1186" s="1582"/>
      <c r="VRD1186" s="1582"/>
      <c r="VRE1186" s="1582"/>
      <c r="VRF1186" s="1582"/>
      <c r="VRG1186" s="1582"/>
      <c r="VRH1186" s="1582"/>
      <c r="VRI1186" s="1582"/>
      <c r="VRJ1186" s="1582"/>
      <c r="VRK1186" s="1582"/>
      <c r="VRL1186" s="1582"/>
      <c r="VRM1186" s="1582"/>
      <c r="VRN1186" s="1582"/>
      <c r="VRO1186" s="1582"/>
      <c r="VRP1186" s="1582"/>
      <c r="VRQ1186" s="1582"/>
      <c r="VRR1186" s="1582"/>
      <c r="VRS1186" s="1582"/>
      <c r="VRT1186" s="1582"/>
      <c r="VRU1186" s="1582"/>
      <c r="VRV1186" s="1582"/>
      <c r="VRW1186" s="1582"/>
      <c r="VRX1186" s="1582"/>
      <c r="VRY1186" s="1582"/>
      <c r="VRZ1186" s="1582"/>
      <c r="VSA1186" s="1582"/>
      <c r="VSB1186" s="1582"/>
      <c r="VSC1186" s="1582"/>
      <c r="VSD1186" s="1582"/>
      <c r="VSE1186" s="1582"/>
      <c r="VSF1186" s="1582"/>
      <c r="VSG1186" s="1582"/>
      <c r="VSH1186" s="1582"/>
      <c r="VSI1186" s="1582"/>
      <c r="VSJ1186" s="1582"/>
      <c r="VSK1186" s="1582"/>
      <c r="VSL1186" s="1582"/>
      <c r="VSM1186" s="1582"/>
      <c r="VSN1186" s="1582"/>
      <c r="VSO1186" s="1582"/>
      <c r="VSP1186" s="1582"/>
      <c r="VSQ1186" s="1582"/>
      <c r="VSR1186" s="1582"/>
      <c r="VSS1186" s="1582"/>
      <c r="VST1186" s="1582"/>
      <c r="VSU1186" s="1582"/>
      <c r="VSV1186" s="1582"/>
      <c r="VSW1186" s="1582"/>
      <c r="VSX1186" s="1582"/>
      <c r="VSY1186" s="1582"/>
      <c r="VSZ1186" s="1582"/>
      <c r="VTA1186" s="1582"/>
      <c r="VTB1186" s="1582"/>
      <c r="VTC1186" s="1582"/>
      <c r="VTD1186" s="1582"/>
      <c r="VTE1186" s="1582"/>
      <c r="VTF1186" s="1582"/>
      <c r="VTG1186" s="1582"/>
      <c r="VTH1186" s="1582"/>
      <c r="VTI1186" s="1582"/>
      <c r="VTJ1186" s="1582"/>
      <c r="VTK1186" s="1582"/>
      <c r="VTL1186" s="1582"/>
      <c r="VTM1186" s="1582"/>
      <c r="VTN1186" s="1582"/>
      <c r="VTO1186" s="1582"/>
      <c r="VTP1186" s="1582"/>
      <c r="VTQ1186" s="1582"/>
      <c r="VTR1186" s="1582"/>
      <c r="VTS1186" s="1582"/>
      <c r="VTT1186" s="1582"/>
      <c r="VTU1186" s="1582"/>
      <c r="VTV1186" s="1582"/>
      <c r="VTW1186" s="1582"/>
      <c r="VTX1186" s="1582"/>
      <c r="VTY1186" s="1582"/>
      <c r="VTZ1186" s="1582"/>
      <c r="VUA1186" s="1582"/>
      <c r="VUB1186" s="1582"/>
      <c r="VUC1186" s="1582"/>
      <c r="VUD1186" s="1582"/>
      <c r="VUE1186" s="1582"/>
      <c r="VUF1186" s="1582"/>
      <c r="VUG1186" s="1582"/>
      <c r="VUH1186" s="1582"/>
      <c r="VUI1186" s="1582"/>
      <c r="VUJ1186" s="1582"/>
      <c r="VUK1186" s="1582"/>
      <c r="VUL1186" s="1582"/>
      <c r="VUM1186" s="1582"/>
      <c r="VUN1186" s="1582"/>
      <c r="VUO1186" s="1582"/>
      <c r="VUP1186" s="1582"/>
      <c r="VUQ1186" s="1582"/>
      <c r="VUR1186" s="1582"/>
      <c r="VUS1186" s="1582"/>
      <c r="VUT1186" s="1582"/>
      <c r="VUU1186" s="1582"/>
      <c r="VUV1186" s="1582"/>
      <c r="VUW1186" s="1582"/>
      <c r="VUX1186" s="1582"/>
      <c r="VUY1186" s="1582"/>
      <c r="VUZ1186" s="1582"/>
      <c r="VVA1186" s="1582"/>
      <c r="VVB1186" s="1582"/>
      <c r="VVC1186" s="1582"/>
      <c r="VVD1186" s="1582"/>
      <c r="VVE1186" s="1582"/>
      <c r="VVF1186" s="1582"/>
      <c r="VVG1186" s="1582"/>
      <c r="VVH1186" s="1582"/>
      <c r="VVI1186" s="1582"/>
      <c r="VVJ1186" s="1582"/>
      <c r="VVK1186" s="1582"/>
      <c r="VVL1186" s="1582"/>
      <c r="VVM1186" s="1582"/>
      <c r="VVN1186" s="1582"/>
      <c r="VVO1186" s="1582"/>
      <c r="VVP1186" s="1582"/>
      <c r="VVQ1186" s="1582"/>
      <c r="VVR1186" s="1582"/>
      <c r="VVS1186" s="1582"/>
      <c r="VVT1186" s="1582"/>
      <c r="VVU1186" s="1582"/>
      <c r="VVV1186" s="1582"/>
      <c r="VVW1186" s="1582"/>
      <c r="VVX1186" s="1582"/>
      <c r="VVY1186" s="1582"/>
      <c r="VVZ1186" s="1582"/>
      <c r="VWA1186" s="1582"/>
      <c r="VWB1186" s="1582"/>
      <c r="VWC1186" s="1582"/>
      <c r="VWD1186" s="1582"/>
      <c r="VWE1186" s="1582"/>
      <c r="VWF1186" s="1582"/>
      <c r="VWG1186" s="1582"/>
      <c r="VWH1186" s="1582"/>
      <c r="VWI1186" s="1582"/>
      <c r="VWJ1186" s="1582"/>
      <c r="VWK1186" s="1582"/>
      <c r="VWL1186" s="1582"/>
      <c r="VWM1186" s="1582"/>
      <c r="VWN1186" s="1582"/>
      <c r="VWO1186" s="1582"/>
      <c r="VWP1186" s="1582"/>
      <c r="VWQ1186" s="1582"/>
      <c r="VWR1186" s="1582"/>
      <c r="VWS1186" s="1582"/>
      <c r="VWT1186" s="1582"/>
      <c r="VWU1186" s="1582"/>
      <c r="VWV1186" s="1582"/>
      <c r="VWW1186" s="1582"/>
      <c r="VWX1186" s="1582"/>
      <c r="VWY1186" s="1582"/>
      <c r="VWZ1186" s="1582"/>
      <c r="VXA1186" s="1582"/>
      <c r="VXB1186" s="1582"/>
      <c r="VXC1186" s="1582"/>
      <c r="VXD1186" s="1582"/>
      <c r="VXE1186" s="1582"/>
      <c r="VXF1186" s="1582"/>
      <c r="VXG1186" s="1582"/>
      <c r="VXH1186" s="1582"/>
      <c r="VXI1186" s="1582"/>
      <c r="VXJ1186" s="1582"/>
      <c r="VXK1186" s="1582"/>
      <c r="VXL1186" s="1582"/>
      <c r="VXM1186" s="1582"/>
      <c r="VXN1186" s="1582"/>
      <c r="VXO1186" s="1582"/>
      <c r="VXP1186" s="1582"/>
      <c r="VXQ1186" s="1582"/>
      <c r="VXR1186" s="1582"/>
      <c r="VXS1186" s="1582"/>
      <c r="VXT1186" s="1582"/>
      <c r="VXU1186" s="1582"/>
      <c r="VXV1186" s="1582"/>
      <c r="VXW1186" s="1582"/>
      <c r="VXX1186" s="1582"/>
      <c r="VXY1186" s="1582"/>
      <c r="VXZ1186" s="1582"/>
      <c r="VYA1186" s="1582"/>
      <c r="VYB1186" s="1582"/>
      <c r="VYC1186" s="1582"/>
      <c r="VYD1186" s="1582"/>
      <c r="VYE1186" s="1582"/>
      <c r="VYF1186" s="1582"/>
      <c r="VYG1186" s="1582"/>
      <c r="VYH1186" s="1582"/>
      <c r="VYI1186" s="1582"/>
      <c r="VYJ1186" s="1582"/>
      <c r="VYK1186" s="1582"/>
      <c r="VYL1186" s="1582"/>
      <c r="VYM1186" s="1582"/>
      <c r="VYN1186" s="1582"/>
      <c r="VYO1186" s="1582"/>
      <c r="VYP1186" s="1582"/>
      <c r="VYQ1186" s="1582"/>
      <c r="VYR1186" s="1582"/>
      <c r="VYS1186" s="1582"/>
      <c r="VYT1186" s="1582"/>
      <c r="VYU1186" s="1582"/>
      <c r="VYV1186" s="1582"/>
      <c r="VYW1186" s="1582"/>
      <c r="VYX1186" s="1582"/>
      <c r="VYY1186" s="1582"/>
      <c r="VYZ1186" s="1582"/>
      <c r="VZA1186" s="1582"/>
      <c r="VZB1186" s="1582"/>
      <c r="VZC1186" s="1582"/>
      <c r="VZD1186" s="1582"/>
      <c r="VZE1186" s="1582"/>
      <c r="VZF1186" s="1582"/>
      <c r="VZG1186" s="1582"/>
      <c r="VZH1186" s="1582"/>
      <c r="VZI1186" s="1582"/>
      <c r="VZJ1186" s="1582"/>
      <c r="VZK1186" s="1582"/>
      <c r="VZL1186" s="1582"/>
      <c r="VZM1186" s="1582"/>
      <c r="VZN1186" s="1582"/>
      <c r="VZO1186" s="1582"/>
      <c r="VZP1186" s="1582"/>
      <c r="VZQ1186" s="1582"/>
      <c r="VZR1186" s="1582"/>
      <c r="VZS1186" s="1582"/>
      <c r="VZT1186" s="1582"/>
      <c r="VZU1186" s="1582"/>
      <c r="VZV1186" s="1582"/>
      <c r="VZW1186" s="1582"/>
      <c r="VZX1186" s="1582"/>
      <c r="VZY1186" s="1582"/>
      <c r="VZZ1186" s="1582"/>
      <c r="WAA1186" s="1582"/>
      <c r="WAB1186" s="1582"/>
      <c r="WAC1186" s="1582"/>
      <c r="WAD1186" s="1582"/>
      <c r="WAE1186" s="1582"/>
      <c r="WAF1186" s="1582"/>
      <c r="WAG1186" s="1582"/>
      <c r="WAH1186" s="1582"/>
      <c r="WAI1186" s="1582"/>
      <c r="WAJ1186" s="1582"/>
      <c r="WAK1186" s="1582"/>
      <c r="WAL1186" s="1582"/>
      <c r="WAM1186" s="1582"/>
      <c r="WAN1186" s="1582"/>
      <c r="WAO1186" s="1582"/>
      <c r="WAP1186" s="1582"/>
      <c r="WAQ1186" s="1582"/>
      <c r="WAR1186" s="1582"/>
      <c r="WAS1186" s="1582"/>
      <c r="WAT1186" s="1582"/>
      <c r="WAU1186" s="1582"/>
      <c r="WAV1186" s="1582"/>
      <c r="WAW1186" s="1582"/>
      <c r="WAX1186" s="1582"/>
      <c r="WAY1186" s="1582"/>
      <c r="WAZ1186" s="1582"/>
      <c r="WBA1186" s="1582"/>
      <c r="WBB1186" s="1582"/>
      <c r="WBC1186" s="1582"/>
      <c r="WBD1186" s="1582"/>
      <c r="WBE1186" s="1582"/>
      <c r="WBF1186" s="1582"/>
      <c r="WBG1186" s="1582"/>
      <c r="WBH1186" s="1582"/>
      <c r="WBI1186" s="1582"/>
      <c r="WBJ1186" s="1582"/>
      <c r="WBK1186" s="1582"/>
      <c r="WBL1186" s="1582"/>
      <c r="WBM1186" s="1582"/>
      <c r="WBN1186" s="1582"/>
      <c r="WBO1186" s="1582"/>
      <c r="WBP1186" s="1582"/>
      <c r="WBQ1186" s="1582"/>
      <c r="WBR1186" s="1582"/>
      <c r="WBS1186" s="1582"/>
      <c r="WBT1186" s="1582"/>
      <c r="WBU1186" s="1582"/>
      <c r="WBV1186" s="1582"/>
      <c r="WBW1186" s="1582"/>
      <c r="WBX1186" s="1582"/>
      <c r="WBY1186" s="1582"/>
      <c r="WBZ1186" s="1582"/>
      <c r="WCA1186" s="1582"/>
      <c r="WCB1186" s="1582"/>
      <c r="WCC1186" s="1582"/>
      <c r="WCD1186" s="1582"/>
      <c r="WCE1186" s="1582"/>
      <c r="WCF1186" s="1582"/>
      <c r="WCG1186" s="1582"/>
      <c r="WCH1186" s="1582"/>
      <c r="WCI1186" s="1582"/>
      <c r="WCJ1186" s="1582"/>
      <c r="WCK1186" s="1582"/>
      <c r="WCL1186" s="1582"/>
      <c r="WCM1186" s="1582"/>
      <c r="WCN1186" s="1582"/>
      <c r="WCO1186" s="1582"/>
      <c r="WCP1186" s="1582"/>
      <c r="WCQ1186" s="1582"/>
      <c r="WCR1186" s="1582"/>
      <c r="WCS1186" s="1582"/>
      <c r="WCT1186" s="1582"/>
      <c r="WCU1186" s="1582"/>
      <c r="WCV1186" s="1582"/>
      <c r="WCW1186" s="1582"/>
      <c r="WCX1186" s="1582"/>
      <c r="WCY1186" s="1582"/>
      <c r="WCZ1186" s="1582"/>
      <c r="WDA1186" s="1582"/>
      <c r="WDB1186" s="1582"/>
      <c r="WDC1186" s="1582"/>
      <c r="WDD1186" s="1582"/>
      <c r="WDE1186" s="1582"/>
      <c r="WDF1186" s="1582"/>
      <c r="WDG1186" s="1582"/>
      <c r="WDH1186" s="1582"/>
      <c r="WDI1186" s="1582"/>
      <c r="WDJ1186" s="1582"/>
      <c r="WDK1186" s="1582"/>
      <c r="WDL1186" s="1582"/>
      <c r="WDM1186" s="1582"/>
      <c r="WDN1186" s="1582"/>
      <c r="WDO1186" s="1582"/>
      <c r="WDP1186" s="1582"/>
      <c r="WDQ1186" s="1582"/>
      <c r="WDR1186" s="1582"/>
      <c r="WDS1186" s="1582"/>
      <c r="WDT1186" s="1582"/>
      <c r="WDU1186" s="1582"/>
      <c r="WDV1186" s="1582"/>
      <c r="WDW1186" s="1582"/>
      <c r="WDX1186" s="1582"/>
      <c r="WDY1186" s="1582"/>
      <c r="WDZ1186" s="1582"/>
      <c r="WEA1186" s="1582"/>
      <c r="WEB1186" s="1582"/>
      <c r="WEC1186" s="1582"/>
      <c r="WED1186" s="1582"/>
      <c r="WEE1186" s="1582"/>
      <c r="WEF1186" s="1582"/>
      <c r="WEG1186" s="1582"/>
      <c r="WEH1186" s="1582"/>
      <c r="WEI1186" s="1582"/>
      <c r="WEJ1186" s="1582"/>
      <c r="WEK1186" s="1582"/>
      <c r="WEL1186" s="1582"/>
      <c r="WEM1186" s="1582"/>
      <c r="WEN1186" s="1582"/>
      <c r="WEO1186" s="1582"/>
      <c r="WEP1186" s="1582"/>
      <c r="WEQ1186" s="1582"/>
      <c r="WER1186" s="1582"/>
      <c r="WES1186" s="1582"/>
      <c r="WET1186" s="1582"/>
      <c r="WEU1186" s="1582"/>
      <c r="WEV1186" s="1582"/>
      <c r="WEW1186" s="1582"/>
      <c r="WEX1186" s="1582"/>
      <c r="WEY1186" s="1582"/>
      <c r="WEZ1186" s="1582"/>
      <c r="WFA1186" s="1582"/>
      <c r="WFB1186" s="1582"/>
      <c r="WFC1186" s="1582"/>
      <c r="WFD1186" s="1582"/>
      <c r="WFE1186" s="1582"/>
      <c r="WFF1186" s="1582"/>
      <c r="WFG1186" s="1582"/>
      <c r="WFH1186" s="1582"/>
      <c r="WFI1186" s="1582"/>
      <c r="WFJ1186" s="1582"/>
      <c r="WFK1186" s="1582"/>
      <c r="WFL1186" s="1582"/>
      <c r="WFM1186" s="1582"/>
      <c r="WFN1186" s="1582"/>
      <c r="WFO1186" s="1582"/>
      <c r="WFP1186" s="1582"/>
      <c r="WFQ1186" s="1582"/>
      <c r="WFR1186" s="1582"/>
      <c r="WFS1186" s="1582"/>
      <c r="WFT1186" s="1582"/>
      <c r="WFU1186" s="1582"/>
      <c r="WFV1186" s="1582"/>
      <c r="WFW1186" s="1582"/>
      <c r="WFX1186" s="1582"/>
      <c r="WFY1186" s="1582"/>
      <c r="WFZ1186" s="1582"/>
      <c r="WGA1186" s="1582"/>
      <c r="WGB1186" s="1582"/>
      <c r="WGC1186" s="1582"/>
      <c r="WGD1186" s="1582"/>
      <c r="WGE1186" s="1582"/>
      <c r="WGF1186" s="1582"/>
      <c r="WGG1186" s="1582"/>
      <c r="WGH1186" s="1582"/>
      <c r="WGI1186" s="1582"/>
      <c r="WGJ1186" s="1582"/>
      <c r="WGK1186" s="1582"/>
      <c r="WGL1186" s="1582"/>
      <c r="WGM1186" s="1582"/>
      <c r="WGN1186" s="1582"/>
      <c r="WGO1186" s="1582"/>
      <c r="WGP1186" s="1582"/>
      <c r="WGQ1186" s="1582"/>
      <c r="WGR1186" s="1582"/>
      <c r="WGS1186" s="1582"/>
      <c r="WGT1186" s="1582"/>
      <c r="WGU1186" s="1582"/>
      <c r="WGV1186" s="1582"/>
      <c r="WGW1186" s="1582"/>
      <c r="WGX1186" s="1582"/>
      <c r="WGY1186" s="1582"/>
      <c r="WGZ1186" s="1582"/>
      <c r="WHA1186" s="1582"/>
      <c r="WHB1186" s="1582"/>
      <c r="WHC1186" s="1582"/>
      <c r="WHD1186" s="1582"/>
      <c r="WHE1186" s="1582"/>
      <c r="WHF1186" s="1582"/>
      <c r="WHG1186" s="1582"/>
      <c r="WHH1186" s="1582"/>
      <c r="WHI1186" s="1582"/>
      <c r="WHJ1186" s="1582"/>
      <c r="WHK1186" s="1582"/>
      <c r="WHL1186" s="1582"/>
      <c r="WHM1186" s="1582"/>
      <c r="WHN1186" s="1582"/>
      <c r="WHO1186" s="1582"/>
      <c r="WHP1186" s="1582"/>
      <c r="WHQ1186" s="1582"/>
      <c r="WHR1186" s="1582"/>
      <c r="WHS1186" s="1582"/>
      <c r="WHT1186" s="1582"/>
      <c r="WHU1186" s="1582"/>
      <c r="WHV1186" s="1582"/>
      <c r="WHW1186" s="1582"/>
      <c r="WHX1186" s="1582"/>
      <c r="WHY1186" s="1582"/>
      <c r="WHZ1186" s="1582"/>
      <c r="WIA1186" s="1582"/>
      <c r="WIB1186" s="1582"/>
      <c r="WIC1186" s="1582"/>
      <c r="WID1186" s="1582"/>
      <c r="WIE1186" s="1582"/>
      <c r="WIF1186" s="1582"/>
      <c r="WIG1186" s="1582"/>
      <c r="WIH1186" s="1582"/>
      <c r="WII1186" s="1582"/>
      <c r="WIJ1186" s="1582"/>
      <c r="WIK1186" s="1582"/>
      <c r="WIL1186" s="1582"/>
      <c r="WIM1186" s="1582"/>
      <c r="WIN1186" s="1582"/>
      <c r="WIO1186" s="1582"/>
      <c r="WIP1186" s="1582"/>
      <c r="WIQ1186" s="1582"/>
      <c r="WIR1186" s="1582"/>
      <c r="WIS1186" s="1582"/>
      <c r="WIT1186" s="1582"/>
      <c r="WIU1186" s="1582"/>
      <c r="WIV1186" s="1582"/>
      <c r="WIW1186" s="1582"/>
      <c r="WIX1186" s="1582"/>
      <c r="WIY1186" s="1582"/>
      <c r="WIZ1186" s="1582"/>
      <c r="WJA1186" s="1582"/>
      <c r="WJB1186" s="1582"/>
      <c r="WJC1186" s="1582"/>
      <c r="WJD1186" s="1582"/>
      <c r="WJE1186" s="1582"/>
      <c r="WJF1186" s="1582"/>
      <c r="WJG1186" s="1582"/>
      <c r="WJH1186" s="1582"/>
      <c r="WJI1186" s="1582"/>
      <c r="WJJ1186" s="1582"/>
      <c r="WJK1186" s="1582"/>
      <c r="WJL1186" s="1582"/>
      <c r="WJM1186" s="1582"/>
      <c r="WJN1186" s="1582"/>
      <c r="WJO1186" s="1582"/>
      <c r="WJP1186" s="1582"/>
      <c r="WJQ1186" s="1582"/>
      <c r="WJR1186" s="1582"/>
      <c r="WJS1186" s="1582"/>
      <c r="WJT1186" s="1582"/>
      <c r="WJU1186" s="1582"/>
      <c r="WJV1186" s="1582"/>
      <c r="WJW1186" s="1582"/>
      <c r="WJX1186" s="1582"/>
      <c r="WJY1186" s="1582"/>
      <c r="WJZ1186" s="1582"/>
      <c r="WKA1186" s="1582"/>
      <c r="WKB1186" s="1582"/>
      <c r="WKC1186" s="1582"/>
      <c r="WKD1186" s="1582"/>
      <c r="WKE1186" s="1582"/>
      <c r="WKF1186" s="1582"/>
      <c r="WKG1186" s="1582"/>
      <c r="WKH1186" s="1582"/>
      <c r="WKI1186" s="1582"/>
      <c r="WKJ1186" s="1582"/>
      <c r="WKK1186" s="1582"/>
      <c r="WKL1186" s="1582"/>
      <c r="WKM1186" s="1582"/>
      <c r="WKN1186" s="1582"/>
      <c r="WKO1186" s="1582"/>
      <c r="WKP1186" s="1582"/>
      <c r="WKQ1186" s="1582"/>
      <c r="WKR1186" s="1582"/>
      <c r="WKS1186" s="1582"/>
      <c r="WKT1186" s="1582"/>
      <c r="WKU1186" s="1582"/>
      <c r="WKV1186" s="1582"/>
      <c r="WKW1186" s="1582"/>
      <c r="WKX1186" s="1582"/>
      <c r="WKY1186" s="1582"/>
      <c r="WKZ1186" s="1582"/>
      <c r="WLA1186" s="1582"/>
      <c r="WLB1186" s="1582"/>
      <c r="WLC1186" s="1582"/>
      <c r="WLD1186" s="1582"/>
      <c r="WLE1186" s="1582"/>
      <c r="WLF1186" s="1582"/>
      <c r="WLG1186" s="1582"/>
      <c r="WLH1186" s="1582"/>
      <c r="WLI1186" s="1582"/>
      <c r="WLJ1186" s="1582"/>
      <c r="WLK1186" s="1582"/>
      <c r="WLL1186" s="1582"/>
      <c r="WLM1186" s="1582"/>
      <c r="WLN1186" s="1582"/>
      <c r="WLO1186" s="1582"/>
      <c r="WLP1186" s="1582"/>
      <c r="WLQ1186" s="1582"/>
      <c r="WLR1186" s="1582"/>
      <c r="WLS1186" s="1582"/>
      <c r="WLT1186" s="1582"/>
      <c r="WLU1186" s="1582"/>
      <c r="WLV1186" s="1582"/>
      <c r="WLW1186" s="1582"/>
      <c r="WLX1186" s="1582"/>
      <c r="WLY1186" s="1582"/>
      <c r="WLZ1186" s="1582"/>
      <c r="WMA1186" s="1582"/>
      <c r="WMB1186" s="1582"/>
      <c r="WMC1186" s="1582"/>
      <c r="WMD1186" s="1582"/>
      <c r="WME1186" s="1582"/>
      <c r="WMF1186" s="1582"/>
      <c r="WMG1186" s="1582"/>
      <c r="WMH1186" s="1582"/>
      <c r="WMI1186" s="1582"/>
      <c r="WMJ1186" s="1582"/>
      <c r="WMK1186" s="1582"/>
      <c r="WML1186" s="1582"/>
      <c r="WMM1186" s="1582"/>
      <c r="WMN1186" s="1582"/>
      <c r="WMO1186" s="1582"/>
      <c r="WMP1186" s="1582"/>
      <c r="WMQ1186" s="1582"/>
      <c r="WMR1186" s="1582"/>
      <c r="WMS1186" s="1582"/>
      <c r="WMT1186" s="1582"/>
      <c r="WMU1186" s="1582"/>
      <c r="WMV1186" s="1582"/>
      <c r="WMW1186" s="1582"/>
      <c r="WMX1186" s="1582"/>
      <c r="WMY1186" s="1582"/>
      <c r="WMZ1186" s="1582"/>
      <c r="WNA1186" s="1582"/>
      <c r="WNB1186" s="1582"/>
      <c r="WNC1186" s="1582"/>
      <c r="WND1186" s="1582"/>
      <c r="WNE1186" s="1582"/>
      <c r="WNF1186" s="1582"/>
      <c r="WNG1186" s="1582"/>
      <c r="WNH1186" s="1582"/>
      <c r="WNI1186" s="1582"/>
      <c r="WNJ1186" s="1582"/>
      <c r="WNK1186" s="1582"/>
      <c r="WNL1186" s="1582"/>
      <c r="WNM1186" s="1582"/>
      <c r="WNN1186" s="1582"/>
      <c r="WNO1186" s="1582"/>
      <c r="WNP1186" s="1582"/>
      <c r="WNQ1186" s="1582"/>
      <c r="WNR1186" s="1582"/>
      <c r="WNS1186" s="1582"/>
      <c r="WNT1186" s="1582"/>
      <c r="WNU1186" s="1582"/>
      <c r="WNV1186" s="1582"/>
      <c r="WNW1186" s="1582"/>
      <c r="WNX1186" s="1582"/>
      <c r="WNY1186" s="1582"/>
      <c r="WNZ1186" s="1582"/>
      <c r="WOA1186" s="1582"/>
      <c r="WOB1186" s="1582"/>
      <c r="WOC1186" s="1582"/>
      <c r="WOD1186" s="1582"/>
      <c r="WOE1186" s="1582"/>
      <c r="WOF1186" s="1582"/>
      <c r="WOG1186" s="1582"/>
      <c r="WOH1186" s="1582"/>
      <c r="WOI1186" s="1582"/>
      <c r="WOJ1186" s="1582"/>
      <c r="WOK1186" s="1582"/>
      <c r="WOL1186" s="1582"/>
      <c r="WOM1186" s="1582"/>
      <c r="WON1186" s="1582"/>
      <c r="WOO1186" s="1582"/>
      <c r="WOP1186" s="1582"/>
      <c r="WOQ1186" s="1582"/>
      <c r="WOR1186" s="1582"/>
      <c r="WOS1186" s="1582"/>
      <c r="WOT1186" s="1582"/>
      <c r="WOU1186" s="1582"/>
      <c r="WOV1186" s="1582"/>
      <c r="WOW1186" s="1582"/>
      <c r="WOX1186" s="1582"/>
      <c r="WOY1186" s="1582"/>
      <c r="WOZ1186" s="1582"/>
      <c r="WPA1186" s="1582"/>
      <c r="WPB1186" s="1582"/>
      <c r="WPC1186" s="1582"/>
      <c r="WPD1186" s="1582"/>
      <c r="WPE1186" s="1582"/>
      <c r="WPF1186" s="1582"/>
      <c r="WPG1186" s="1582"/>
      <c r="WPH1186" s="1582"/>
      <c r="WPI1186" s="1582"/>
      <c r="WPJ1186" s="1582"/>
      <c r="WPK1186" s="1582"/>
      <c r="WPL1186" s="1582"/>
      <c r="WPM1186" s="1582"/>
      <c r="WPN1186" s="1582"/>
      <c r="WPO1186" s="1582"/>
      <c r="WPP1186" s="1582"/>
      <c r="WPQ1186" s="1582"/>
      <c r="WPR1186" s="1582"/>
      <c r="WPS1186" s="1582"/>
      <c r="WPT1186" s="1582"/>
      <c r="WPU1186" s="1582"/>
      <c r="WPV1186" s="1582"/>
      <c r="WPW1186" s="1582"/>
      <c r="WPX1186" s="1582"/>
      <c r="WPY1186" s="1582"/>
      <c r="WPZ1186" s="1582"/>
      <c r="WQA1186" s="1582"/>
      <c r="WQB1186" s="1582"/>
      <c r="WQC1186" s="1582"/>
      <c r="WQD1186" s="1582"/>
      <c r="WQE1186" s="1582"/>
      <c r="WQF1186" s="1582"/>
      <c r="WQG1186" s="1582"/>
      <c r="WQH1186" s="1582"/>
      <c r="WQI1186" s="1582"/>
      <c r="WQJ1186" s="1582"/>
      <c r="WQK1186" s="1582"/>
      <c r="WQL1186" s="1582"/>
      <c r="WQM1186" s="1582"/>
      <c r="WQN1186" s="1582"/>
      <c r="WQO1186" s="1582"/>
      <c r="WQP1186" s="1582"/>
      <c r="WQQ1186" s="1582"/>
      <c r="WQR1186" s="1582"/>
      <c r="WQS1186" s="1582"/>
      <c r="WQT1186" s="1582"/>
      <c r="WQU1186" s="1582"/>
      <c r="WQV1186" s="1582"/>
      <c r="WQW1186" s="1582"/>
      <c r="WQX1186" s="1582"/>
      <c r="WQY1186" s="1582"/>
      <c r="WQZ1186" s="1582"/>
      <c r="WRA1186" s="1582"/>
      <c r="WRB1186" s="1582"/>
      <c r="WRC1186" s="1582"/>
      <c r="WRD1186" s="1582"/>
      <c r="WRE1186" s="1582"/>
      <c r="WRF1186" s="1582"/>
      <c r="WRG1186" s="1582"/>
      <c r="WRH1186" s="1582"/>
      <c r="WRI1186" s="1582"/>
      <c r="WRJ1186" s="1582"/>
      <c r="WRK1186" s="1582"/>
      <c r="WRL1186" s="1582"/>
      <c r="WRM1186" s="1582"/>
      <c r="WRN1186" s="1582"/>
      <c r="WRO1186" s="1582"/>
      <c r="WRP1186" s="1582"/>
      <c r="WRQ1186" s="1582"/>
      <c r="WRR1186" s="1582"/>
      <c r="WRS1186" s="1582"/>
      <c r="WRT1186" s="1582"/>
      <c r="WRU1186" s="1582"/>
      <c r="WRV1186" s="1582"/>
      <c r="WRW1186" s="1582"/>
      <c r="WRX1186" s="1582"/>
      <c r="WRY1186" s="1582"/>
      <c r="WRZ1186" s="1582"/>
      <c r="WSA1186" s="1582"/>
      <c r="WSB1186" s="1582"/>
      <c r="WSC1186" s="1582"/>
      <c r="WSD1186" s="1582"/>
      <c r="WSE1186" s="1582"/>
      <c r="WSF1186" s="1582"/>
      <c r="WSG1186" s="1582"/>
      <c r="WSH1186" s="1582"/>
      <c r="WSI1186" s="1582"/>
      <c r="WSJ1186" s="1582"/>
      <c r="WSK1186" s="1582"/>
      <c r="WSL1186" s="1582"/>
      <c r="WSM1186" s="1582"/>
      <c r="WSN1186" s="1582"/>
      <c r="WSO1186" s="1582"/>
      <c r="WSP1186" s="1582"/>
      <c r="WSQ1186" s="1582"/>
      <c r="WSR1186" s="1582"/>
      <c r="WSS1186" s="1582"/>
      <c r="WST1186" s="1582"/>
      <c r="WSU1186" s="1582"/>
      <c r="WSV1186" s="1582"/>
      <c r="WSW1186" s="1582"/>
      <c r="WSX1186" s="1582"/>
      <c r="WSY1186" s="1582"/>
      <c r="WSZ1186" s="1582"/>
      <c r="WTA1186" s="1582"/>
      <c r="WTB1186" s="1582"/>
      <c r="WTC1186" s="1582"/>
      <c r="WTD1186" s="1582"/>
      <c r="WTE1186" s="1582"/>
      <c r="WTF1186" s="1582"/>
      <c r="WTG1186" s="1582"/>
      <c r="WTH1186" s="1582"/>
      <c r="WTI1186" s="1582"/>
      <c r="WTJ1186" s="1582"/>
      <c r="WTK1186" s="1582"/>
      <c r="WTL1186" s="1582"/>
      <c r="WTM1186" s="1582"/>
      <c r="WTN1186" s="1582"/>
      <c r="WTO1186" s="1582"/>
      <c r="WTP1186" s="1582"/>
      <c r="WTQ1186" s="1582"/>
      <c r="WTR1186" s="1582"/>
      <c r="WTS1186" s="1582"/>
      <c r="WTT1186" s="1582"/>
      <c r="WTU1186" s="1582"/>
      <c r="WTV1186" s="1582"/>
      <c r="WTW1186" s="1582"/>
      <c r="WTX1186" s="1582"/>
      <c r="WTY1186" s="1582"/>
      <c r="WTZ1186" s="1582"/>
      <c r="WUA1186" s="1582"/>
      <c r="WUB1186" s="1582"/>
      <c r="WUC1186" s="1582"/>
      <c r="WUD1186" s="1582"/>
      <c r="WUE1186" s="1582"/>
      <c r="WUF1186" s="1582"/>
      <c r="WUG1186" s="1582"/>
      <c r="WUH1186" s="1582"/>
      <c r="WUI1186" s="1582"/>
      <c r="WUJ1186" s="1582"/>
      <c r="WUK1186" s="1582"/>
      <c r="WUL1186" s="1582"/>
      <c r="WUM1186" s="1582"/>
      <c r="WUN1186" s="1582"/>
      <c r="WUO1186" s="1582"/>
      <c r="WUP1186" s="1582"/>
      <c r="WUQ1186" s="1582"/>
      <c r="WUR1186" s="1582"/>
      <c r="WUS1186" s="1582"/>
      <c r="WUT1186" s="1582"/>
      <c r="WUU1186" s="1582"/>
      <c r="WUV1186" s="1582"/>
      <c r="WUW1186" s="1582"/>
      <c r="WUX1186" s="1582"/>
      <c r="WUY1186" s="1582"/>
      <c r="WUZ1186" s="1582"/>
      <c r="WVA1186" s="1582"/>
      <c r="WVB1186" s="1582"/>
      <c r="WVC1186" s="1582"/>
      <c r="WVD1186" s="1582"/>
      <c r="WVE1186" s="1582"/>
      <c r="WVF1186" s="1582"/>
      <c r="WVG1186" s="1582"/>
      <c r="WVH1186" s="1582"/>
      <c r="WVI1186" s="1582"/>
      <c r="WVJ1186" s="1582"/>
      <c r="WVK1186" s="1582"/>
      <c r="WVL1186" s="1582"/>
      <c r="WVM1186" s="1582"/>
      <c r="WVN1186" s="1582"/>
      <c r="WVO1186" s="1582"/>
      <c r="WVP1186" s="1582"/>
      <c r="WVQ1186" s="1582"/>
    </row>
  </sheetData>
  <mergeCells count="224">
    <mergeCell ref="B1168:C1168"/>
    <mergeCell ref="B1172:C1172"/>
    <mergeCell ref="B1178:C1178"/>
    <mergeCell ref="B1182:C1182"/>
    <mergeCell ref="B1145:C1145"/>
    <mergeCell ref="B1150:C1150"/>
    <mergeCell ref="B1155:C1155"/>
    <mergeCell ref="B1156:C1156"/>
    <mergeCell ref="B1160:C1160"/>
    <mergeCell ref="B1164:C1164"/>
    <mergeCell ref="B1127:C1127"/>
    <mergeCell ref="B1128:C1128"/>
    <mergeCell ref="B1133:C1133"/>
    <mergeCell ref="B1134:C1134"/>
    <mergeCell ref="B1139:C1139"/>
    <mergeCell ref="B1144:C1144"/>
    <mergeCell ref="B1111:C1111"/>
    <mergeCell ref="B1112:C1112"/>
    <mergeCell ref="B1115:C1115"/>
    <mergeCell ref="B1116:C1116"/>
    <mergeCell ref="B1117:C1117"/>
    <mergeCell ref="B1122:C1122"/>
    <mergeCell ref="B1089:C1089"/>
    <mergeCell ref="B1090:C1090"/>
    <mergeCell ref="B1093:C1093"/>
    <mergeCell ref="B1094:C1094"/>
    <mergeCell ref="B1106:C1106"/>
    <mergeCell ref="B1107:C1107"/>
    <mergeCell ref="B1071:C1071"/>
    <mergeCell ref="B1072:C1072"/>
    <mergeCell ref="B1073:C1073"/>
    <mergeCell ref="B1077:C1077"/>
    <mergeCell ref="B1081:C1081"/>
    <mergeCell ref="B1085:C1085"/>
    <mergeCell ref="B1047:C1047"/>
    <mergeCell ref="B1051:C1051"/>
    <mergeCell ref="B1055:C1055"/>
    <mergeCell ref="B1059:C1059"/>
    <mergeCell ref="B1063:C1063"/>
    <mergeCell ref="B1067:C1067"/>
    <mergeCell ref="B1023:C1023"/>
    <mergeCell ref="B1027:C1027"/>
    <mergeCell ref="B1031:C1031"/>
    <mergeCell ref="B1035:C1035"/>
    <mergeCell ref="B1039:C1039"/>
    <mergeCell ref="B1043:C1043"/>
    <mergeCell ref="B1003:C1003"/>
    <mergeCell ref="B1007:C1007"/>
    <mergeCell ref="B1008:C1008"/>
    <mergeCell ref="B1014:C1014"/>
    <mergeCell ref="B1015:C1015"/>
    <mergeCell ref="B1019:C1019"/>
    <mergeCell ref="B985:C985"/>
    <mergeCell ref="B989:C989"/>
    <mergeCell ref="B990:C990"/>
    <mergeCell ref="B994:C994"/>
    <mergeCell ref="B998:C998"/>
    <mergeCell ref="B999:C999"/>
    <mergeCell ref="B937:C937"/>
    <mergeCell ref="B938:C938"/>
    <mergeCell ref="B942:C942"/>
    <mergeCell ref="B946:C946"/>
    <mergeCell ref="B950:C950"/>
    <mergeCell ref="B984:C984"/>
    <mergeCell ref="B922:C922"/>
    <mergeCell ref="B923:C923"/>
    <mergeCell ref="B926:C926"/>
    <mergeCell ref="B927:C927"/>
    <mergeCell ref="B928:C928"/>
    <mergeCell ref="B932:C932"/>
    <mergeCell ref="B881:C881"/>
    <mergeCell ref="B886:C886"/>
    <mergeCell ref="B898:C898"/>
    <mergeCell ref="B899:C899"/>
    <mergeCell ref="B915:C915"/>
    <mergeCell ref="B921:C921"/>
    <mergeCell ref="B842:C842"/>
    <mergeCell ref="B843:C843"/>
    <mergeCell ref="B850:C850"/>
    <mergeCell ref="B862:C862"/>
    <mergeCell ref="B879:C879"/>
    <mergeCell ref="B880:C880"/>
    <mergeCell ref="B813:C813"/>
    <mergeCell ref="B820:C820"/>
    <mergeCell ref="B825:C825"/>
    <mergeCell ref="B826:C826"/>
    <mergeCell ref="B831:C831"/>
    <mergeCell ref="B836:C836"/>
    <mergeCell ref="B779:C779"/>
    <mergeCell ref="B785:C785"/>
    <mergeCell ref="B794:C794"/>
    <mergeCell ref="B799:C799"/>
    <mergeCell ref="B804:C804"/>
    <mergeCell ref="B809:C809"/>
    <mergeCell ref="B758:C758"/>
    <mergeCell ref="B762:C762"/>
    <mergeCell ref="B765:C765"/>
    <mergeCell ref="B766:C766"/>
    <mergeCell ref="B767:C767"/>
    <mergeCell ref="B773:C773"/>
    <mergeCell ref="B739:C739"/>
    <mergeCell ref="B741:C741"/>
    <mergeCell ref="B743:C743"/>
    <mergeCell ref="B745:C745"/>
    <mergeCell ref="B750:C750"/>
    <mergeCell ref="B754:C754"/>
    <mergeCell ref="B715:C715"/>
    <mergeCell ref="B716:C716"/>
    <mergeCell ref="B721:C721"/>
    <mergeCell ref="B725:C725"/>
    <mergeCell ref="B735:C735"/>
    <mergeCell ref="B737:C737"/>
    <mergeCell ref="B696:C696"/>
    <mergeCell ref="B700:C700"/>
    <mergeCell ref="B705:C705"/>
    <mergeCell ref="B709:C709"/>
    <mergeCell ref="B713:C713"/>
    <mergeCell ref="B714:C714"/>
    <mergeCell ref="B673:C673"/>
    <mergeCell ref="B677:C677"/>
    <mergeCell ref="B678:C678"/>
    <mergeCell ref="B683:C683"/>
    <mergeCell ref="B687:C687"/>
    <mergeCell ref="B691:C691"/>
    <mergeCell ref="B634:C634"/>
    <mergeCell ref="B641:C641"/>
    <mergeCell ref="B648:C648"/>
    <mergeCell ref="B656:C656"/>
    <mergeCell ref="B664:C664"/>
    <mergeCell ref="B669:C669"/>
    <mergeCell ref="B607:C607"/>
    <mergeCell ref="B613:C613"/>
    <mergeCell ref="B618:C618"/>
    <mergeCell ref="B623:C623"/>
    <mergeCell ref="B628:C628"/>
    <mergeCell ref="B633:C633"/>
    <mergeCell ref="B594:C594"/>
    <mergeCell ref="B597:C597"/>
    <mergeCell ref="B598:C598"/>
    <mergeCell ref="B600:C600"/>
    <mergeCell ref="B602:C602"/>
    <mergeCell ref="B603:C603"/>
    <mergeCell ref="B582:C582"/>
    <mergeCell ref="B583:C583"/>
    <mergeCell ref="B586:C586"/>
    <mergeCell ref="B587:C587"/>
    <mergeCell ref="B588:C588"/>
    <mergeCell ref="B593:C593"/>
    <mergeCell ref="B570:C570"/>
    <mergeCell ref="B571:C571"/>
    <mergeCell ref="B573:C573"/>
    <mergeCell ref="B574:C574"/>
    <mergeCell ref="B578:C578"/>
    <mergeCell ref="B579:C579"/>
    <mergeCell ref="B550:C550"/>
    <mergeCell ref="B551:C551"/>
    <mergeCell ref="B557:C557"/>
    <mergeCell ref="B558:C558"/>
    <mergeCell ref="B559:C559"/>
    <mergeCell ref="B569:C569"/>
    <mergeCell ref="B524:C524"/>
    <mergeCell ref="B529:C529"/>
    <mergeCell ref="B535:C535"/>
    <mergeCell ref="B540:C540"/>
    <mergeCell ref="B548:C548"/>
    <mergeCell ref="B549:C549"/>
    <mergeCell ref="B453:C453"/>
    <mergeCell ref="B480:C480"/>
    <mergeCell ref="B484:C484"/>
    <mergeCell ref="B488:C488"/>
    <mergeCell ref="B510:C510"/>
    <mergeCell ref="B519:C519"/>
    <mergeCell ref="B302:C302"/>
    <mergeCell ref="B374:C374"/>
    <mergeCell ref="B400:C400"/>
    <mergeCell ref="B440:C440"/>
    <mergeCell ref="B446:C446"/>
    <mergeCell ref="B452:C452"/>
    <mergeCell ref="B277:C277"/>
    <mergeCell ref="B280:C280"/>
    <mergeCell ref="B284:C284"/>
    <mergeCell ref="B290:C290"/>
    <mergeCell ref="B295:C295"/>
    <mergeCell ref="B299:C299"/>
    <mergeCell ref="B240:C240"/>
    <mergeCell ref="B245:C245"/>
    <mergeCell ref="B246:C246"/>
    <mergeCell ref="B251:C251"/>
    <mergeCell ref="B255:C255"/>
    <mergeCell ref="B259:C259"/>
    <mergeCell ref="B207:C207"/>
    <mergeCell ref="B208:C208"/>
    <mergeCell ref="B209:C209"/>
    <mergeCell ref="B227:C227"/>
    <mergeCell ref="B233:C233"/>
    <mergeCell ref="B236:C236"/>
    <mergeCell ref="B178:C178"/>
    <mergeCell ref="B183:C183"/>
    <mergeCell ref="B190:C190"/>
    <mergeCell ref="B191:C191"/>
    <mergeCell ref="B195:C195"/>
    <mergeCell ref="B196:C196"/>
    <mergeCell ref="B133:C133"/>
    <mergeCell ref="B138:C138"/>
    <mergeCell ref="B142:C142"/>
    <mergeCell ref="B146:C146"/>
    <mergeCell ref="B164:C164"/>
    <mergeCell ref="B174:C174"/>
    <mergeCell ref="H11:H12"/>
    <mergeCell ref="L11:L12"/>
    <mergeCell ref="C105:L105"/>
    <mergeCell ref="B120:C120"/>
    <mergeCell ref="B124:C124"/>
    <mergeCell ref="B128:C128"/>
    <mergeCell ref="F1:L1"/>
    <mergeCell ref="H4:I4"/>
    <mergeCell ref="B9:L9"/>
    <mergeCell ref="C10:L10"/>
    <mergeCell ref="B11:B12"/>
    <mergeCell ref="C11:C12"/>
    <mergeCell ref="D11:D12"/>
    <mergeCell ref="E11:E12"/>
    <mergeCell ref="F11:F12"/>
    <mergeCell ref="G11:G12"/>
  </mergeCells>
  <printOptions horizontalCentered="1"/>
  <pageMargins left="0.39370078740157483" right="0.39370078740157483" top="0.59055118110236227" bottom="0.39370078740157483" header="0.19685039370078741" footer="0.19685039370078741"/>
  <pageSetup paperSize="8" scale="95" fitToHeight="0" orientation="landscape" r:id="rId1"/>
  <headerFooter>
    <oddHeader>&amp;L&amp;G</oddHeader>
    <oddFooter>&amp;L&amp;"-,Regular"&amp;A&amp;R&amp;"-,Regular"Página &amp;P de &amp;N</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D08E5-34AD-40ED-B3D6-69C14359CB4C}">
  <sheetPr codeName="Planilha11"/>
  <dimension ref="A1:M404"/>
  <sheetViews>
    <sheetView view="pageBreakPreview" zoomScale="60" zoomScaleNormal="70" workbookViewId="0">
      <pane xSplit="1" topLeftCell="B1" activePane="topRight" state="frozen"/>
      <selection pane="topRight" activeCell="B1" sqref="B1:L1048576"/>
      <selection activeCell="E303" sqref="E303"/>
    </sheetView>
  </sheetViews>
  <sheetFormatPr defaultRowHeight="12.95"/>
  <cols>
    <col min="1" max="1" width="1.5703125" style="98" bestFit="1" customWidth="1"/>
    <col min="2" max="2" width="12.5703125" style="97" customWidth="1"/>
    <col min="3" max="3" width="8.5703125" style="98" customWidth="1"/>
    <col min="4" max="4" width="61.85546875" style="98" customWidth="1"/>
    <col min="5" max="5" width="2.5703125" style="1103" customWidth="1"/>
    <col min="6" max="6" width="15.5703125" style="1102" customWidth="1"/>
    <col min="7" max="7" width="18.5703125" style="1102" customWidth="1"/>
    <col min="8" max="8" width="18.85546875" style="1102" customWidth="1"/>
    <col min="9" max="9" width="26.5703125" style="1102" customWidth="1"/>
    <col min="10" max="10" width="18.5703125" style="1102" customWidth="1"/>
    <col min="11" max="11" width="11.42578125" style="1102" customWidth="1"/>
    <col min="12" max="12" width="7.85546875" style="97" customWidth="1"/>
    <col min="13" max="13" width="11.5703125" style="98" hidden="1" customWidth="1"/>
    <col min="14" max="14" width="11.5703125" style="98" customWidth="1"/>
    <col min="15" max="248" width="8.85546875" style="98"/>
    <col min="249" max="249" width="1.5703125" style="98" bestFit="1" customWidth="1"/>
    <col min="250" max="250" width="14.85546875" style="98" customWidth="1"/>
    <col min="251" max="251" width="23.42578125" style="98" customWidth="1"/>
    <col min="252" max="252" width="78" style="98" customWidth="1"/>
    <col min="253" max="253" width="11" style="98" customWidth="1"/>
    <col min="254" max="254" width="12.85546875" style="98" customWidth="1"/>
    <col min="255" max="255" width="21.5703125" style="98" customWidth="1"/>
    <col min="256" max="256" width="15.5703125" style="98" customWidth="1"/>
    <col min="257" max="257" width="14.5703125" style="98" customWidth="1"/>
    <col min="258" max="258" width="19.42578125" style="98" customWidth="1"/>
    <col min="259" max="259" width="43" style="98" customWidth="1"/>
    <col min="260" max="260" width="9.5703125" style="98" bestFit="1" customWidth="1"/>
    <col min="261" max="261" width="11" style="98" customWidth="1"/>
    <col min="262" max="262" width="10" style="98" customWidth="1"/>
    <col min="263" max="263" width="8.85546875" style="98"/>
    <col min="264" max="264" width="14" style="98" customWidth="1"/>
    <col min="265" max="265" width="16.5703125" style="98" customWidth="1"/>
    <col min="266" max="504" width="8.85546875" style="98"/>
    <col min="505" max="505" width="1.5703125" style="98" bestFit="1" customWidth="1"/>
    <col min="506" max="506" width="14.85546875" style="98" customWidth="1"/>
    <col min="507" max="507" width="23.42578125" style="98" customWidth="1"/>
    <col min="508" max="508" width="78" style="98" customWidth="1"/>
    <col min="509" max="509" width="11" style="98" customWidth="1"/>
    <col min="510" max="510" width="12.85546875" style="98" customWidth="1"/>
    <col min="511" max="511" width="21.5703125" style="98" customWidth="1"/>
    <col min="512" max="512" width="15.5703125" style="98" customWidth="1"/>
    <col min="513" max="513" width="14.5703125" style="98" customWidth="1"/>
    <col min="514" max="514" width="19.42578125" style="98" customWidth="1"/>
    <col min="515" max="515" width="43" style="98" customWidth="1"/>
    <col min="516" max="516" width="9.5703125" style="98" bestFit="1" customWidth="1"/>
    <col min="517" max="517" width="11" style="98" customWidth="1"/>
    <col min="518" max="518" width="10" style="98" customWidth="1"/>
    <col min="519" max="519" width="8.85546875" style="98"/>
    <col min="520" max="520" width="14" style="98" customWidth="1"/>
    <col min="521" max="521" width="16.5703125" style="98" customWidth="1"/>
    <col min="522" max="760" width="8.85546875" style="98"/>
    <col min="761" max="761" width="1.5703125" style="98" bestFit="1" customWidth="1"/>
    <col min="762" max="762" width="14.85546875" style="98" customWidth="1"/>
    <col min="763" max="763" width="23.42578125" style="98" customWidth="1"/>
    <col min="764" max="764" width="78" style="98" customWidth="1"/>
    <col min="765" max="765" width="11" style="98" customWidth="1"/>
    <col min="766" max="766" width="12.85546875" style="98" customWidth="1"/>
    <col min="767" max="767" width="21.5703125" style="98" customWidth="1"/>
    <col min="768" max="768" width="15.5703125" style="98" customWidth="1"/>
    <col min="769" max="769" width="14.5703125" style="98" customWidth="1"/>
    <col min="770" max="770" width="19.42578125" style="98" customWidth="1"/>
    <col min="771" max="771" width="43" style="98" customWidth="1"/>
    <col min="772" max="772" width="9.5703125" style="98" bestFit="1" customWidth="1"/>
    <col min="773" max="773" width="11" style="98" customWidth="1"/>
    <col min="774" max="774" width="10" style="98" customWidth="1"/>
    <col min="775" max="775" width="8.85546875" style="98"/>
    <col min="776" max="776" width="14" style="98" customWidth="1"/>
    <col min="777" max="777" width="16.5703125" style="98" customWidth="1"/>
    <col min="778" max="1016" width="8.85546875" style="98"/>
    <col min="1017" max="1017" width="1.5703125" style="98" bestFit="1" customWidth="1"/>
    <col min="1018" max="1018" width="14.85546875" style="98" customWidth="1"/>
    <col min="1019" max="1019" width="23.42578125" style="98" customWidth="1"/>
    <col min="1020" max="1020" width="78" style="98" customWidth="1"/>
    <col min="1021" max="1021" width="11" style="98" customWidth="1"/>
    <col min="1022" max="1022" width="12.85546875" style="98" customWidth="1"/>
    <col min="1023" max="1023" width="21.5703125" style="98" customWidth="1"/>
    <col min="1024" max="1024" width="15.5703125" style="98" customWidth="1"/>
    <col min="1025" max="1025" width="14.5703125" style="98" customWidth="1"/>
    <col min="1026" max="1026" width="19.42578125" style="98" customWidth="1"/>
    <col min="1027" max="1027" width="43" style="98" customWidth="1"/>
    <col min="1028" max="1028" width="9.5703125" style="98" bestFit="1" customWidth="1"/>
    <col min="1029" max="1029" width="11" style="98" customWidth="1"/>
    <col min="1030" max="1030" width="10" style="98" customWidth="1"/>
    <col min="1031" max="1031" width="8.85546875" style="98"/>
    <col min="1032" max="1032" width="14" style="98" customWidth="1"/>
    <col min="1033" max="1033" width="16.5703125" style="98" customWidth="1"/>
    <col min="1034" max="1272" width="8.85546875" style="98"/>
    <col min="1273" max="1273" width="1.5703125" style="98" bestFit="1" customWidth="1"/>
    <col min="1274" max="1274" width="14.85546875" style="98" customWidth="1"/>
    <col min="1275" max="1275" width="23.42578125" style="98" customWidth="1"/>
    <col min="1276" max="1276" width="78" style="98" customWidth="1"/>
    <col min="1277" max="1277" width="11" style="98" customWidth="1"/>
    <col min="1278" max="1278" width="12.85546875" style="98" customWidth="1"/>
    <col min="1279" max="1279" width="21.5703125" style="98" customWidth="1"/>
    <col min="1280" max="1280" width="15.5703125" style="98" customWidth="1"/>
    <col min="1281" max="1281" width="14.5703125" style="98" customWidth="1"/>
    <col min="1282" max="1282" width="19.42578125" style="98" customWidth="1"/>
    <col min="1283" max="1283" width="43" style="98" customWidth="1"/>
    <col min="1284" max="1284" width="9.5703125" style="98" bestFit="1" customWidth="1"/>
    <col min="1285" max="1285" width="11" style="98" customWidth="1"/>
    <col min="1286" max="1286" width="10" style="98" customWidth="1"/>
    <col min="1287" max="1287" width="8.85546875" style="98"/>
    <col min="1288" max="1288" width="14" style="98" customWidth="1"/>
    <col min="1289" max="1289" width="16.5703125" style="98" customWidth="1"/>
    <col min="1290" max="1528" width="8.85546875" style="98"/>
    <col min="1529" max="1529" width="1.5703125" style="98" bestFit="1" customWidth="1"/>
    <col min="1530" max="1530" width="14.85546875" style="98" customWidth="1"/>
    <col min="1531" max="1531" width="23.42578125" style="98" customWidth="1"/>
    <col min="1532" max="1532" width="78" style="98" customWidth="1"/>
    <col min="1533" max="1533" width="11" style="98" customWidth="1"/>
    <col min="1534" max="1534" width="12.85546875" style="98" customWidth="1"/>
    <col min="1535" max="1535" width="21.5703125" style="98" customWidth="1"/>
    <col min="1536" max="1536" width="15.5703125" style="98" customWidth="1"/>
    <col min="1537" max="1537" width="14.5703125" style="98" customWidth="1"/>
    <col min="1538" max="1538" width="19.42578125" style="98" customWidth="1"/>
    <col min="1539" max="1539" width="43" style="98" customWidth="1"/>
    <col min="1540" max="1540" width="9.5703125" style="98" bestFit="1" customWidth="1"/>
    <col min="1541" max="1541" width="11" style="98" customWidth="1"/>
    <col min="1542" max="1542" width="10" style="98" customWidth="1"/>
    <col min="1543" max="1543" width="8.85546875" style="98"/>
    <col min="1544" max="1544" width="14" style="98" customWidth="1"/>
    <col min="1545" max="1545" width="16.5703125" style="98" customWidth="1"/>
    <col min="1546" max="1784" width="8.85546875" style="98"/>
    <col min="1785" max="1785" width="1.5703125" style="98" bestFit="1" customWidth="1"/>
    <col min="1786" max="1786" width="14.85546875" style="98" customWidth="1"/>
    <col min="1787" max="1787" width="23.42578125" style="98" customWidth="1"/>
    <col min="1788" max="1788" width="78" style="98" customWidth="1"/>
    <col min="1789" max="1789" width="11" style="98" customWidth="1"/>
    <col min="1790" max="1790" width="12.85546875" style="98" customWidth="1"/>
    <col min="1791" max="1791" width="21.5703125" style="98" customWidth="1"/>
    <col min="1792" max="1792" width="15.5703125" style="98" customWidth="1"/>
    <col min="1793" max="1793" width="14.5703125" style="98" customWidth="1"/>
    <col min="1794" max="1794" width="19.42578125" style="98" customWidth="1"/>
    <col min="1795" max="1795" width="43" style="98" customWidth="1"/>
    <col min="1796" max="1796" width="9.5703125" style="98" bestFit="1" customWidth="1"/>
    <col min="1797" max="1797" width="11" style="98" customWidth="1"/>
    <col min="1798" max="1798" width="10" style="98" customWidth="1"/>
    <col min="1799" max="1799" width="8.85546875" style="98"/>
    <col min="1800" max="1800" width="14" style="98" customWidth="1"/>
    <col min="1801" max="1801" width="16.5703125" style="98" customWidth="1"/>
    <col min="1802" max="2040" width="8.85546875" style="98"/>
    <col min="2041" max="2041" width="1.5703125" style="98" bestFit="1" customWidth="1"/>
    <col min="2042" max="2042" width="14.85546875" style="98" customWidth="1"/>
    <col min="2043" max="2043" width="23.42578125" style="98" customWidth="1"/>
    <col min="2044" max="2044" width="78" style="98" customWidth="1"/>
    <col min="2045" max="2045" width="11" style="98" customWidth="1"/>
    <col min="2046" max="2046" width="12.85546875" style="98" customWidth="1"/>
    <col min="2047" max="2047" width="21.5703125" style="98" customWidth="1"/>
    <col min="2048" max="2048" width="15.5703125" style="98" customWidth="1"/>
    <col min="2049" max="2049" width="14.5703125" style="98" customWidth="1"/>
    <col min="2050" max="2050" width="19.42578125" style="98" customWidth="1"/>
    <col min="2051" max="2051" width="43" style="98" customWidth="1"/>
    <col min="2052" max="2052" width="9.5703125" style="98" bestFit="1" customWidth="1"/>
    <col min="2053" max="2053" width="11" style="98" customWidth="1"/>
    <col min="2054" max="2054" width="10" style="98" customWidth="1"/>
    <col min="2055" max="2055" width="8.85546875" style="98"/>
    <col min="2056" max="2056" width="14" style="98" customWidth="1"/>
    <col min="2057" max="2057" width="16.5703125" style="98" customWidth="1"/>
    <col min="2058" max="2296" width="8.85546875" style="98"/>
    <col min="2297" max="2297" width="1.5703125" style="98" bestFit="1" customWidth="1"/>
    <col min="2298" max="2298" width="14.85546875" style="98" customWidth="1"/>
    <col min="2299" max="2299" width="23.42578125" style="98" customWidth="1"/>
    <col min="2300" max="2300" width="78" style="98" customWidth="1"/>
    <col min="2301" max="2301" width="11" style="98" customWidth="1"/>
    <col min="2302" max="2302" width="12.85546875" style="98" customWidth="1"/>
    <col min="2303" max="2303" width="21.5703125" style="98" customWidth="1"/>
    <col min="2304" max="2304" width="15.5703125" style="98" customWidth="1"/>
    <col min="2305" max="2305" width="14.5703125" style="98" customWidth="1"/>
    <col min="2306" max="2306" width="19.42578125" style="98" customWidth="1"/>
    <col min="2307" max="2307" width="43" style="98" customWidth="1"/>
    <col min="2308" max="2308" width="9.5703125" style="98" bestFit="1" customWidth="1"/>
    <col min="2309" max="2309" width="11" style="98" customWidth="1"/>
    <col min="2310" max="2310" width="10" style="98" customWidth="1"/>
    <col min="2311" max="2311" width="8.85546875" style="98"/>
    <col min="2312" max="2312" width="14" style="98" customWidth="1"/>
    <col min="2313" max="2313" width="16.5703125" style="98" customWidth="1"/>
    <col min="2314" max="2552" width="8.85546875" style="98"/>
    <col min="2553" max="2553" width="1.5703125" style="98" bestFit="1" customWidth="1"/>
    <col min="2554" max="2554" width="14.85546875" style="98" customWidth="1"/>
    <col min="2555" max="2555" width="23.42578125" style="98" customWidth="1"/>
    <col min="2556" max="2556" width="78" style="98" customWidth="1"/>
    <col min="2557" max="2557" width="11" style="98" customWidth="1"/>
    <col min="2558" max="2558" width="12.85546875" style="98" customWidth="1"/>
    <col min="2559" max="2559" width="21.5703125" style="98" customWidth="1"/>
    <col min="2560" max="2560" width="15.5703125" style="98" customWidth="1"/>
    <col min="2561" max="2561" width="14.5703125" style="98" customWidth="1"/>
    <col min="2562" max="2562" width="19.42578125" style="98" customWidth="1"/>
    <col min="2563" max="2563" width="43" style="98" customWidth="1"/>
    <col min="2564" max="2564" width="9.5703125" style="98" bestFit="1" customWidth="1"/>
    <col min="2565" max="2565" width="11" style="98" customWidth="1"/>
    <col min="2566" max="2566" width="10" style="98" customWidth="1"/>
    <col min="2567" max="2567" width="8.85546875" style="98"/>
    <col min="2568" max="2568" width="14" style="98" customWidth="1"/>
    <col min="2569" max="2569" width="16.5703125" style="98" customWidth="1"/>
    <col min="2570" max="2808" width="8.85546875" style="98"/>
    <col min="2809" max="2809" width="1.5703125" style="98" bestFit="1" customWidth="1"/>
    <col min="2810" max="2810" width="14.85546875" style="98" customWidth="1"/>
    <col min="2811" max="2811" width="23.42578125" style="98" customWidth="1"/>
    <col min="2812" max="2812" width="78" style="98" customWidth="1"/>
    <col min="2813" max="2813" width="11" style="98" customWidth="1"/>
    <col min="2814" max="2814" width="12.85546875" style="98" customWidth="1"/>
    <col min="2815" max="2815" width="21.5703125" style="98" customWidth="1"/>
    <col min="2816" max="2816" width="15.5703125" style="98" customWidth="1"/>
    <col min="2817" max="2817" width="14.5703125" style="98" customWidth="1"/>
    <col min="2818" max="2818" width="19.42578125" style="98" customWidth="1"/>
    <col min="2819" max="2819" width="43" style="98" customWidth="1"/>
    <col min="2820" max="2820" width="9.5703125" style="98" bestFit="1" customWidth="1"/>
    <col min="2821" max="2821" width="11" style="98" customWidth="1"/>
    <col min="2822" max="2822" width="10" style="98" customWidth="1"/>
    <col min="2823" max="2823" width="8.85546875" style="98"/>
    <col min="2824" max="2824" width="14" style="98" customWidth="1"/>
    <col min="2825" max="2825" width="16.5703125" style="98" customWidth="1"/>
    <col min="2826" max="3064" width="8.85546875" style="98"/>
    <col min="3065" max="3065" width="1.5703125" style="98" bestFit="1" customWidth="1"/>
    <col min="3066" max="3066" width="14.85546875" style="98" customWidth="1"/>
    <col min="3067" max="3067" width="23.42578125" style="98" customWidth="1"/>
    <col min="3068" max="3068" width="78" style="98" customWidth="1"/>
    <col min="3069" max="3069" width="11" style="98" customWidth="1"/>
    <col min="3070" max="3070" width="12.85546875" style="98" customWidth="1"/>
    <col min="3071" max="3071" width="21.5703125" style="98" customWidth="1"/>
    <col min="3072" max="3072" width="15.5703125" style="98" customWidth="1"/>
    <col min="3073" max="3073" width="14.5703125" style="98" customWidth="1"/>
    <col min="3074" max="3074" width="19.42578125" style="98" customWidth="1"/>
    <col min="3075" max="3075" width="43" style="98" customWidth="1"/>
    <col min="3076" max="3076" width="9.5703125" style="98" bestFit="1" customWidth="1"/>
    <col min="3077" max="3077" width="11" style="98" customWidth="1"/>
    <col min="3078" max="3078" width="10" style="98" customWidth="1"/>
    <col min="3079" max="3079" width="8.85546875" style="98"/>
    <col min="3080" max="3080" width="14" style="98" customWidth="1"/>
    <col min="3081" max="3081" width="16.5703125" style="98" customWidth="1"/>
    <col min="3082" max="3320" width="8.85546875" style="98"/>
    <col min="3321" max="3321" width="1.5703125" style="98" bestFit="1" customWidth="1"/>
    <col min="3322" max="3322" width="14.85546875" style="98" customWidth="1"/>
    <col min="3323" max="3323" width="23.42578125" style="98" customWidth="1"/>
    <col min="3324" max="3324" width="78" style="98" customWidth="1"/>
    <col min="3325" max="3325" width="11" style="98" customWidth="1"/>
    <col min="3326" max="3326" width="12.85546875" style="98" customWidth="1"/>
    <col min="3327" max="3327" width="21.5703125" style="98" customWidth="1"/>
    <col min="3328" max="3328" width="15.5703125" style="98" customWidth="1"/>
    <col min="3329" max="3329" width="14.5703125" style="98" customWidth="1"/>
    <col min="3330" max="3330" width="19.42578125" style="98" customWidth="1"/>
    <col min="3331" max="3331" width="43" style="98" customWidth="1"/>
    <col min="3332" max="3332" width="9.5703125" style="98" bestFit="1" customWidth="1"/>
    <col min="3333" max="3333" width="11" style="98" customWidth="1"/>
    <col min="3334" max="3334" width="10" style="98" customWidth="1"/>
    <col min="3335" max="3335" width="8.85546875" style="98"/>
    <col min="3336" max="3336" width="14" style="98" customWidth="1"/>
    <col min="3337" max="3337" width="16.5703125" style="98" customWidth="1"/>
    <col min="3338" max="3576" width="8.85546875" style="98"/>
    <col min="3577" max="3577" width="1.5703125" style="98" bestFit="1" customWidth="1"/>
    <col min="3578" max="3578" width="14.85546875" style="98" customWidth="1"/>
    <col min="3579" max="3579" width="23.42578125" style="98" customWidth="1"/>
    <col min="3580" max="3580" width="78" style="98" customWidth="1"/>
    <col min="3581" max="3581" width="11" style="98" customWidth="1"/>
    <col min="3582" max="3582" width="12.85546875" style="98" customWidth="1"/>
    <col min="3583" max="3583" width="21.5703125" style="98" customWidth="1"/>
    <col min="3584" max="3584" width="15.5703125" style="98" customWidth="1"/>
    <col min="3585" max="3585" width="14.5703125" style="98" customWidth="1"/>
    <col min="3586" max="3586" width="19.42578125" style="98" customWidth="1"/>
    <col min="3587" max="3587" width="43" style="98" customWidth="1"/>
    <col min="3588" max="3588" width="9.5703125" style="98" bestFit="1" customWidth="1"/>
    <col min="3589" max="3589" width="11" style="98" customWidth="1"/>
    <col min="3590" max="3590" width="10" style="98" customWidth="1"/>
    <col min="3591" max="3591" width="8.85546875" style="98"/>
    <col min="3592" max="3592" width="14" style="98" customWidth="1"/>
    <col min="3593" max="3593" width="16.5703125" style="98" customWidth="1"/>
    <col min="3594" max="3832" width="8.85546875" style="98"/>
    <col min="3833" max="3833" width="1.5703125" style="98" bestFit="1" customWidth="1"/>
    <col min="3834" max="3834" width="14.85546875" style="98" customWidth="1"/>
    <col min="3835" max="3835" width="23.42578125" style="98" customWidth="1"/>
    <col min="3836" max="3836" width="78" style="98" customWidth="1"/>
    <col min="3837" max="3837" width="11" style="98" customWidth="1"/>
    <col min="3838" max="3838" width="12.85546875" style="98" customWidth="1"/>
    <col min="3839" max="3839" width="21.5703125" style="98" customWidth="1"/>
    <col min="3840" max="3840" width="15.5703125" style="98" customWidth="1"/>
    <col min="3841" max="3841" width="14.5703125" style="98" customWidth="1"/>
    <col min="3842" max="3842" width="19.42578125" style="98" customWidth="1"/>
    <col min="3843" max="3843" width="43" style="98" customWidth="1"/>
    <col min="3844" max="3844" width="9.5703125" style="98" bestFit="1" customWidth="1"/>
    <col min="3845" max="3845" width="11" style="98" customWidth="1"/>
    <col min="3846" max="3846" width="10" style="98" customWidth="1"/>
    <col min="3847" max="3847" width="8.85546875" style="98"/>
    <col min="3848" max="3848" width="14" style="98" customWidth="1"/>
    <col min="3849" max="3849" width="16.5703125" style="98" customWidth="1"/>
    <col min="3850" max="4088" width="8.85546875" style="98"/>
    <col min="4089" max="4089" width="1.5703125" style="98" bestFit="1" customWidth="1"/>
    <col min="4090" max="4090" width="14.85546875" style="98" customWidth="1"/>
    <col min="4091" max="4091" width="23.42578125" style="98" customWidth="1"/>
    <col min="4092" max="4092" width="78" style="98" customWidth="1"/>
    <col min="4093" max="4093" width="11" style="98" customWidth="1"/>
    <col min="4094" max="4094" width="12.85546875" style="98" customWidth="1"/>
    <col min="4095" max="4095" width="21.5703125" style="98" customWidth="1"/>
    <col min="4096" max="4096" width="15.5703125" style="98" customWidth="1"/>
    <col min="4097" max="4097" width="14.5703125" style="98" customWidth="1"/>
    <col min="4098" max="4098" width="19.42578125" style="98" customWidth="1"/>
    <col min="4099" max="4099" width="43" style="98" customWidth="1"/>
    <col min="4100" max="4100" width="9.5703125" style="98" bestFit="1" customWidth="1"/>
    <col min="4101" max="4101" width="11" style="98" customWidth="1"/>
    <col min="4102" max="4102" width="10" style="98" customWidth="1"/>
    <col min="4103" max="4103" width="8.85546875" style="98"/>
    <col min="4104" max="4104" width="14" style="98" customWidth="1"/>
    <col min="4105" max="4105" width="16.5703125" style="98" customWidth="1"/>
    <col min="4106" max="4344" width="8.85546875" style="98"/>
    <col min="4345" max="4345" width="1.5703125" style="98" bestFit="1" customWidth="1"/>
    <col min="4346" max="4346" width="14.85546875" style="98" customWidth="1"/>
    <col min="4347" max="4347" width="23.42578125" style="98" customWidth="1"/>
    <col min="4348" max="4348" width="78" style="98" customWidth="1"/>
    <col min="4349" max="4349" width="11" style="98" customWidth="1"/>
    <col min="4350" max="4350" width="12.85546875" style="98" customWidth="1"/>
    <col min="4351" max="4351" width="21.5703125" style="98" customWidth="1"/>
    <col min="4352" max="4352" width="15.5703125" style="98" customWidth="1"/>
    <col min="4353" max="4353" width="14.5703125" style="98" customWidth="1"/>
    <col min="4354" max="4354" width="19.42578125" style="98" customWidth="1"/>
    <col min="4355" max="4355" width="43" style="98" customWidth="1"/>
    <col min="4356" max="4356" width="9.5703125" style="98" bestFit="1" customWidth="1"/>
    <col min="4357" max="4357" width="11" style="98" customWidth="1"/>
    <col min="4358" max="4358" width="10" style="98" customWidth="1"/>
    <col min="4359" max="4359" width="8.85546875" style="98"/>
    <col min="4360" max="4360" width="14" style="98" customWidth="1"/>
    <col min="4361" max="4361" width="16.5703125" style="98" customWidth="1"/>
    <col min="4362" max="4600" width="8.85546875" style="98"/>
    <col min="4601" max="4601" width="1.5703125" style="98" bestFit="1" customWidth="1"/>
    <col min="4602" max="4602" width="14.85546875" style="98" customWidth="1"/>
    <col min="4603" max="4603" width="23.42578125" style="98" customWidth="1"/>
    <col min="4604" max="4604" width="78" style="98" customWidth="1"/>
    <col min="4605" max="4605" width="11" style="98" customWidth="1"/>
    <col min="4606" max="4606" width="12.85546875" style="98" customWidth="1"/>
    <col min="4607" max="4607" width="21.5703125" style="98" customWidth="1"/>
    <col min="4608" max="4608" width="15.5703125" style="98" customWidth="1"/>
    <col min="4609" max="4609" width="14.5703125" style="98" customWidth="1"/>
    <col min="4610" max="4610" width="19.42578125" style="98" customWidth="1"/>
    <col min="4611" max="4611" width="43" style="98" customWidth="1"/>
    <col min="4612" max="4612" width="9.5703125" style="98" bestFit="1" customWidth="1"/>
    <col min="4613" max="4613" width="11" style="98" customWidth="1"/>
    <col min="4614" max="4614" width="10" style="98" customWidth="1"/>
    <col min="4615" max="4615" width="8.85546875" style="98"/>
    <col min="4616" max="4616" width="14" style="98" customWidth="1"/>
    <col min="4617" max="4617" width="16.5703125" style="98" customWidth="1"/>
    <col min="4618" max="4856" width="8.85546875" style="98"/>
    <col min="4857" max="4857" width="1.5703125" style="98" bestFit="1" customWidth="1"/>
    <col min="4858" max="4858" width="14.85546875" style="98" customWidth="1"/>
    <col min="4859" max="4859" width="23.42578125" style="98" customWidth="1"/>
    <col min="4860" max="4860" width="78" style="98" customWidth="1"/>
    <col min="4861" max="4861" width="11" style="98" customWidth="1"/>
    <col min="4862" max="4862" width="12.85546875" style="98" customWidth="1"/>
    <col min="4863" max="4863" width="21.5703125" style="98" customWidth="1"/>
    <col min="4864" max="4864" width="15.5703125" style="98" customWidth="1"/>
    <col min="4865" max="4865" width="14.5703125" style="98" customWidth="1"/>
    <col min="4866" max="4866" width="19.42578125" style="98" customWidth="1"/>
    <col min="4867" max="4867" width="43" style="98" customWidth="1"/>
    <col min="4868" max="4868" width="9.5703125" style="98" bestFit="1" customWidth="1"/>
    <col min="4869" max="4869" width="11" style="98" customWidth="1"/>
    <col min="4870" max="4870" width="10" style="98" customWidth="1"/>
    <col min="4871" max="4871" width="8.85546875" style="98"/>
    <col min="4872" max="4872" width="14" style="98" customWidth="1"/>
    <col min="4873" max="4873" width="16.5703125" style="98" customWidth="1"/>
    <col min="4874" max="5112" width="8.85546875" style="98"/>
    <col min="5113" max="5113" width="1.5703125" style="98" bestFit="1" customWidth="1"/>
    <col min="5114" max="5114" width="14.85546875" style="98" customWidth="1"/>
    <col min="5115" max="5115" width="23.42578125" style="98" customWidth="1"/>
    <col min="5116" max="5116" width="78" style="98" customWidth="1"/>
    <col min="5117" max="5117" width="11" style="98" customWidth="1"/>
    <col min="5118" max="5118" width="12.85546875" style="98" customWidth="1"/>
    <col min="5119" max="5119" width="21.5703125" style="98" customWidth="1"/>
    <col min="5120" max="5120" width="15.5703125" style="98" customWidth="1"/>
    <col min="5121" max="5121" width="14.5703125" style="98" customWidth="1"/>
    <col min="5122" max="5122" width="19.42578125" style="98" customWidth="1"/>
    <col min="5123" max="5123" width="43" style="98" customWidth="1"/>
    <col min="5124" max="5124" width="9.5703125" style="98" bestFit="1" customWidth="1"/>
    <col min="5125" max="5125" width="11" style="98" customWidth="1"/>
    <col min="5126" max="5126" width="10" style="98" customWidth="1"/>
    <col min="5127" max="5127" width="8.85546875" style="98"/>
    <col min="5128" max="5128" width="14" style="98" customWidth="1"/>
    <col min="5129" max="5129" width="16.5703125" style="98" customWidth="1"/>
    <col min="5130" max="5368" width="8.85546875" style="98"/>
    <col min="5369" max="5369" width="1.5703125" style="98" bestFit="1" customWidth="1"/>
    <col min="5370" max="5370" width="14.85546875" style="98" customWidth="1"/>
    <col min="5371" max="5371" width="23.42578125" style="98" customWidth="1"/>
    <col min="5372" max="5372" width="78" style="98" customWidth="1"/>
    <col min="5373" max="5373" width="11" style="98" customWidth="1"/>
    <col min="5374" max="5374" width="12.85546875" style="98" customWidth="1"/>
    <col min="5375" max="5375" width="21.5703125" style="98" customWidth="1"/>
    <col min="5376" max="5376" width="15.5703125" style="98" customWidth="1"/>
    <col min="5377" max="5377" width="14.5703125" style="98" customWidth="1"/>
    <col min="5378" max="5378" width="19.42578125" style="98" customWidth="1"/>
    <col min="5379" max="5379" width="43" style="98" customWidth="1"/>
    <col min="5380" max="5380" width="9.5703125" style="98" bestFit="1" customWidth="1"/>
    <col min="5381" max="5381" width="11" style="98" customWidth="1"/>
    <col min="5382" max="5382" width="10" style="98" customWidth="1"/>
    <col min="5383" max="5383" width="8.85546875" style="98"/>
    <col min="5384" max="5384" width="14" style="98" customWidth="1"/>
    <col min="5385" max="5385" width="16.5703125" style="98" customWidth="1"/>
    <col min="5386" max="5624" width="8.85546875" style="98"/>
    <col min="5625" max="5625" width="1.5703125" style="98" bestFit="1" customWidth="1"/>
    <col min="5626" max="5626" width="14.85546875" style="98" customWidth="1"/>
    <col min="5627" max="5627" width="23.42578125" style="98" customWidth="1"/>
    <col min="5628" max="5628" width="78" style="98" customWidth="1"/>
    <col min="5629" max="5629" width="11" style="98" customWidth="1"/>
    <col min="5630" max="5630" width="12.85546875" style="98" customWidth="1"/>
    <col min="5631" max="5631" width="21.5703125" style="98" customWidth="1"/>
    <col min="5632" max="5632" width="15.5703125" style="98" customWidth="1"/>
    <col min="5633" max="5633" width="14.5703125" style="98" customWidth="1"/>
    <col min="5634" max="5634" width="19.42578125" style="98" customWidth="1"/>
    <col min="5635" max="5635" width="43" style="98" customWidth="1"/>
    <col min="5636" max="5636" width="9.5703125" style="98" bestFit="1" customWidth="1"/>
    <col min="5637" max="5637" width="11" style="98" customWidth="1"/>
    <col min="5638" max="5638" width="10" style="98" customWidth="1"/>
    <col min="5639" max="5639" width="8.85546875" style="98"/>
    <col min="5640" max="5640" width="14" style="98" customWidth="1"/>
    <col min="5641" max="5641" width="16.5703125" style="98" customWidth="1"/>
    <col min="5642" max="5880" width="8.85546875" style="98"/>
    <col min="5881" max="5881" width="1.5703125" style="98" bestFit="1" customWidth="1"/>
    <col min="5882" max="5882" width="14.85546875" style="98" customWidth="1"/>
    <col min="5883" max="5883" width="23.42578125" style="98" customWidth="1"/>
    <col min="5884" max="5884" width="78" style="98" customWidth="1"/>
    <col min="5885" max="5885" width="11" style="98" customWidth="1"/>
    <col min="5886" max="5886" width="12.85546875" style="98" customWidth="1"/>
    <col min="5887" max="5887" width="21.5703125" style="98" customWidth="1"/>
    <col min="5888" max="5888" width="15.5703125" style="98" customWidth="1"/>
    <col min="5889" max="5889" width="14.5703125" style="98" customWidth="1"/>
    <col min="5890" max="5890" width="19.42578125" style="98" customWidth="1"/>
    <col min="5891" max="5891" width="43" style="98" customWidth="1"/>
    <col min="5892" max="5892" width="9.5703125" style="98" bestFit="1" customWidth="1"/>
    <col min="5893" max="5893" width="11" style="98" customWidth="1"/>
    <col min="5894" max="5894" width="10" style="98" customWidth="1"/>
    <col min="5895" max="5895" width="8.85546875" style="98"/>
    <col min="5896" max="5896" width="14" style="98" customWidth="1"/>
    <col min="5897" max="5897" width="16.5703125" style="98" customWidth="1"/>
    <col min="5898" max="6136" width="8.85546875" style="98"/>
    <col min="6137" max="6137" width="1.5703125" style="98" bestFit="1" customWidth="1"/>
    <col min="6138" max="6138" width="14.85546875" style="98" customWidth="1"/>
    <col min="6139" max="6139" width="23.42578125" style="98" customWidth="1"/>
    <col min="6140" max="6140" width="78" style="98" customWidth="1"/>
    <col min="6141" max="6141" width="11" style="98" customWidth="1"/>
    <col min="6142" max="6142" width="12.85546875" style="98" customWidth="1"/>
    <col min="6143" max="6143" width="21.5703125" style="98" customWidth="1"/>
    <col min="6144" max="6144" width="15.5703125" style="98" customWidth="1"/>
    <col min="6145" max="6145" width="14.5703125" style="98" customWidth="1"/>
    <col min="6146" max="6146" width="19.42578125" style="98" customWidth="1"/>
    <col min="6147" max="6147" width="43" style="98" customWidth="1"/>
    <col min="6148" max="6148" width="9.5703125" style="98" bestFit="1" customWidth="1"/>
    <col min="6149" max="6149" width="11" style="98" customWidth="1"/>
    <col min="6150" max="6150" width="10" style="98" customWidth="1"/>
    <col min="6151" max="6151" width="8.85546875" style="98"/>
    <col min="6152" max="6152" width="14" style="98" customWidth="1"/>
    <col min="6153" max="6153" width="16.5703125" style="98" customWidth="1"/>
    <col min="6154" max="6392" width="8.85546875" style="98"/>
    <col min="6393" max="6393" width="1.5703125" style="98" bestFit="1" customWidth="1"/>
    <col min="6394" max="6394" width="14.85546875" style="98" customWidth="1"/>
    <col min="6395" max="6395" width="23.42578125" style="98" customWidth="1"/>
    <col min="6396" max="6396" width="78" style="98" customWidth="1"/>
    <col min="6397" max="6397" width="11" style="98" customWidth="1"/>
    <col min="6398" max="6398" width="12.85546875" style="98" customWidth="1"/>
    <col min="6399" max="6399" width="21.5703125" style="98" customWidth="1"/>
    <col min="6400" max="6400" width="15.5703125" style="98" customWidth="1"/>
    <col min="6401" max="6401" width="14.5703125" style="98" customWidth="1"/>
    <col min="6402" max="6402" width="19.42578125" style="98" customWidth="1"/>
    <col min="6403" max="6403" width="43" style="98" customWidth="1"/>
    <col min="6404" max="6404" width="9.5703125" style="98" bestFit="1" customWidth="1"/>
    <col min="6405" max="6405" width="11" style="98" customWidth="1"/>
    <col min="6406" max="6406" width="10" style="98" customWidth="1"/>
    <col min="6407" max="6407" width="8.85546875" style="98"/>
    <col min="6408" max="6408" width="14" style="98" customWidth="1"/>
    <col min="6409" max="6409" width="16.5703125" style="98" customWidth="1"/>
    <col min="6410" max="6648" width="8.85546875" style="98"/>
    <col min="6649" max="6649" width="1.5703125" style="98" bestFit="1" customWidth="1"/>
    <col min="6650" max="6650" width="14.85546875" style="98" customWidth="1"/>
    <col min="6651" max="6651" width="23.42578125" style="98" customWidth="1"/>
    <col min="6652" max="6652" width="78" style="98" customWidth="1"/>
    <col min="6653" max="6653" width="11" style="98" customWidth="1"/>
    <col min="6654" max="6654" width="12.85546875" style="98" customWidth="1"/>
    <col min="6655" max="6655" width="21.5703125" style="98" customWidth="1"/>
    <col min="6656" max="6656" width="15.5703125" style="98" customWidth="1"/>
    <col min="6657" max="6657" width="14.5703125" style="98" customWidth="1"/>
    <col min="6658" max="6658" width="19.42578125" style="98" customWidth="1"/>
    <col min="6659" max="6659" width="43" style="98" customWidth="1"/>
    <col min="6660" max="6660" width="9.5703125" style="98" bestFit="1" customWidth="1"/>
    <col min="6661" max="6661" width="11" style="98" customWidth="1"/>
    <col min="6662" max="6662" width="10" style="98" customWidth="1"/>
    <col min="6663" max="6663" width="8.85546875" style="98"/>
    <col min="6664" max="6664" width="14" style="98" customWidth="1"/>
    <col min="6665" max="6665" width="16.5703125" style="98" customWidth="1"/>
    <col min="6666" max="6904" width="8.85546875" style="98"/>
    <col min="6905" max="6905" width="1.5703125" style="98" bestFit="1" customWidth="1"/>
    <col min="6906" max="6906" width="14.85546875" style="98" customWidth="1"/>
    <col min="6907" max="6907" width="23.42578125" style="98" customWidth="1"/>
    <col min="6908" max="6908" width="78" style="98" customWidth="1"/>
    <col min="6909" max="6909" width="11" style="98" customWidth="1"/>
    <col min="6910" max="6910" width="12.85546875" style="98" customWidth="1"/>
    <col min="6911" max="6911" width="21.5703125" style="98" customWidth="1"/>
    <col min="6912" max="6912" width="15.5703125" style="98" customWidth="1"/>
    <col min="6913" max="6913" width="14.5703125" style="98" customWidth="1"/>
    <col min="6914" max="6914" width="19.42578125" style="98" customWidth="1"/>
    <col min="6915" max="6915" width="43" style="98" customWidth="1"/>
    <col min="6916" max="6916" width="9.5703125" style="98" bestFit="1" customWidth="1"/>
    <col min="6917" max="6917" width="11" style="98" customWidth="1"/>
    <col min="6918" max="6918" width="10" style="98" customWidth="1"/>
    <col min="6919" max="6919" width="8.85546875" style="98"/>
    <col min="6920" max="6920" width="14" style="98" customWidth="1"/>
    <col min="6921" max="6921" width="16.5703125" style="98" customWidth="1"/>
    <col min="6922" max="7160" width="8.85546875" style="98"/>
    <col min="7161" max="7161" width="1.5703125" style="98" bestFit="1" customWidth="1"/>
    <col min="7162" max="7162" width="14.85546875" style="98" customWidth="1"/>
    <col min="7163" max="7163" width="23.42578125" style="98" customWidth="1"/>
    <col min="7164" max="7164" width="78" style="98" customWidth="1"/>
    <col min="7165" max="7165" width="11" style="98" customWidth="1"/>
    <col min="7166" max="7166" width="12.85546875" style="98" customWidth="1"/>
    <col min="7167" max="7167" width="21.5703125" style="98" customWidth="1"/>
    <col min="7168" max="7168" width="15.5703125" style="98" customWidth="1"/>
    <col min="7169" max="7169" width="14.5703125" style="98" customWidth="1"/>
    <col min="7170" max="7170" width="19.42578125" style="98" customWidth="1"/>
    <col min="7171" max="7171" width="43" style="98" customWidth="1"/>
    <col min="7172" max="7172" width="9.5703125" style="98" bestFit="1" customWidth="1"/>
    <col min="7173" max="7173" width="11" style="98" customWidth="1"/>
    <col min="7174" max="7174" width="10" style="98" customWidth="1"/>
    <col min="7175" max="7175" width="8.85546875" style="98"/>
    <col min="7176" max="7176" width="14" style="98" customWidth="1"/>
    <col min="7177" max="7177" width="16.5703125" style="98" customWidth="1"/>
    <col min="7178" max="7416" width="8.85546875" style="98"/>
    <col min="7417" max="7417" width="1.5703125" style="98" bestFit="1" customWidth="1"/>
    <col min="7418" max="7418" width="14.85546875" style="98" customWidth="1"/>
    <col min="7419" max="7419" width="23.42578125" style="98" customWidth="1"/>
    <col min="7420" max="7420" width="78" style="98" customWidth="1"/>
    <col min="7421" max="7421" width="11" style="98" customWidth="1"/>
    <col min="7422" max="7422" width="12.85546875" style="98" customWidth="1"/>
    <col min="7423" max="7423" width="21.5703125" style="98" customWidth="1"/>
    <col min="7424" max="7424" width="15.5703125" style="98" customWidth="1"/>
    <col min="7425" max="7425" width="14.5703125" style="98" customWidth="1"/>
    <col min="7426" max="7426" width="19.42578125" style="98" customWidth="1"/>
    <col min="7427" max="7427" width="43" style="98" customWidth="1"/>
    <col min="7428" max="7428" width="9.5703125" style="98" bestFit="1" customWidth="1"/>
    <col min="7429" max="7429" width="11" style="98" customWidth="1"/>
    <col min="7430" max="7430" width="10" style="98" customWidth="1"/>
    <col min="7431" max="7431" width="8.85546875" style="98"/>
    <col min="7432" max="7432" width="14" style="98" customWidth="1"/>
    <col min="7433" max="7433" width="16.5703125" style="98" customWidth="1"/>
    <col min="7434" max="7672" width="8.85546875" style="98"/>
    <col min="7673" max="7673" width="1.5703125" style="98" bestFit="1" customWidth="1"/>
    <col min="7674" max="7674" width="14.85546875" style="98" customWidth="1"/>
    <col min="7675" max="7675" width="23.42578125" style="98" customWidth="1"/>
    <col min="7676" max="7676" width="78" style="98" customWidth="1"/>
    <col min="7677" max="7677" width="11" style="98" customWidth="1"/>
    <col min="7678" max="7678" width="12.85546875" style="98" customWidth="1"/>
    <col min="7679" max="7679" width="21.5703125" style="98" customWidth="1"/>
    <col min="7680" max="7680" width="15.5703125" style="98" customWidth="1"/>
    <col min="7681" max="7681" width="14.5703125" style="98" customWidth="1"/>
    <col min="7682" max="7682" width="19.42578125" style="98" customWidth="1"/>
    <col min="7683" max="7683" width="43" style="98" customWidth="1"/>
    <col min="7684" max="7684" width="9.5703125" style="98" bestFit="1" customWidth="1"/>
    <col min="7685" max="7685" width="11" style="98" customWidth="1"/>
    <col min="7686" max="7686" width="10" style="98" customWidth="1"/>
    <col min="7687" max="7687" width="8.85546875" style="98"/>
    <col min="7688" max="7688" width="14" style="98" customWidth="1"/>
    <col min="7689" max="7689" width="16.5703125" style="98" customWidth="1"/>
    <col min="7690" max="7928" width="8.85546875" style="98"/>
    <col min="7929" max="7929" width="1.5703125" style="98" bestFit="1" customWidth="1"/>
    <col min="7930" max="7930" width="14.85546875" style="98" customWidth="1"/>
    <col min="7931" max="7931" width="23.42578125" style="98" customWidth="1"/>
    <col min="7932" max="7932" width="78" style="98" customWidth="1"/>
    <col min="7933" max="7933" width="11" style="98" customWidth="1"/>
    <col min="7934" max="7934" width="12.85546875" style="98" customWidth="1"/>
    <col min="7935" max="7935" width="21.5703125" style="98" customWidth="1"/>
    <col min="7936" max="7936" width="15.5703125" style="98" customWidth="1"/>
    <col min="7937" max="7937" width="14.5703125" style="98" customWidth="1"/>
    <col min="7938" max="7938" width="19.42578125" style="98" customWidth="1"/>
    <col min="7939" max="7939" width="43" style="98" customWidth="1"/>
    <col min="7940" max="7940" width="9.5703125" style="98" bestFit="1" customWidth="1"/>
    <col min="7941" max="7941" width="11" style="98" customWidth="1"/>
    <col min="7942" max="7942" width="10" style="98" customWidth="1"/>
    <col min="7943" max="7943" width="8.85546875" style="98"/>
    <col min="7944" max="7944" width="14" style="98" customWidth="1"/>
    <col min="7945" max="7945" width="16.5703125" style="98" customWidth="1"/>
    <col min="7946" max="8184" width="8.85546875" style="98"/>
    <col min="8185" max="8185" width="1.5703125" style="98" bestFit="1" customWidth="1"/>
    <col min="8186" max="8186" width="14.85546875" style="98" customWidth="1"/>
    <col min="8187" max="8187" width="23.42578125" style="98" customWidth="1"/>
    <col min="8188" max="8188" width="78" style="98" customWidth="1"/>
    <col min="8189" max="8189" width="11" style="98" customWidth="1"/>
    <col min="8190" max="8190" width="12.85546875" style="98" customWidth="1"/>
    <col min="8191" max="8191" width="21.5703125" style="98" customWidth="1"/>
    <col min="8192" max="8192" width="15.5703125" style="98" customWidth="1"/>
    <col min="8193" max="8193" width="14.5703125" style="98" customWidth="1"/>
    <col min="8194" max="8194" width="19.42578125" style="98" customWidth="1"/>
    <col min="8195" max="8195" width="43" style="98" customWidth="1"/>
    <col min="8196" max="8196" width="9.5703125" style="98" bestFit="1" customWidth="1"/>
    <col min="8197" max="8197" width="11" style="98" customWidth="1"/>
    <col min="8198" max="8198" width="10" style="98" customWidth="1"/>
    <col min="8199" max="8199" width="8.85546875" style="98"/>
    <col min="8200" max="8200" width="14" style="98" customWidth="1"/>
    <col min="8201" max="8201" width="16.5703125" style="98" customWidth="1"/>
    <col min="8202" max="8440" width="8.85546875" style="98"/>
    <col min="8441" max="8441" width="1.5703125" style="98" bestFit="1" customWidth="1"/>
    <col min="8442" max="8442" width="14.85546875" style="98" customWidth="1"/>
    <col min="8443" max="8443" width="23.42578125" style="98" customWidth="1"/>
    <col min="8444" max="8444" width="78" style="98" customWidth="1"/>
    <col min="8445" max="8445" width="11" style="98" customWidth="1"/>
    <col min="8446" max="8446" width="12.85546875" style="98" customWidth="1"/>
    <col min="8447" max="8447" width="21.5703125" style="98" customWidth="1"/>
    <col min="8448" max="8448" width="15.5703125" style="98" customWidth="1"/>
    <col min="8449" max="8449" width="14.5703125" style="98" customWidth="1"/>
    <col min="8450" max="8450" width="19.42578125" style="98" customWidth="1"/>
    <col min="8451" max="8451" width="43" style="98" customWidth="1"/>
    <col min="8452" max="8452" width="9.5703125" style="98" bestFit="1" customWidth="1"/>
    <col min="8453" max="8453" width="11" style="98" customWidth="1"/>
    <col min="8454" max="8454" width="10" style="98" customWidth="1"/>
    <col min="8455" max="8455" width="8.85546875" style="98"/>
    <col min="8456" max="8456" width="14" style="98" customWidth="1"/>
    <col min="8457" max="8457" width="16.5703125" style="98" customWidth="1"/>
    <col min="8458" max="8696" width="8.85546875" style="98"/>
    <col min="8697" max="8697" width="1.5703125" style="98" bestFit="1" customWidth="1"/>
    <col min="8698" max="8698" width="14.85546875" style="98" customWidth="1"/>
    <col min="8699" max="8699" width="23.42578125" style="98" customWidth="1"/>
    <col min="8700" max="8700" width="78" style="98" customWidth="1"/>
    <col min="8701" max="8701" width="11" style="98" customWidth="1"/>
    <col min="8702" max="8702" width="12.85546875" style="98" customWidth="1"/>
    <col min="8703" max="8703" width="21.5703125" style="98" customWidth="1"/>
    <col min="8704" max="8704" width="15.5703125" style="98" customWidth="1"/>
    <col min="8705" max="8705" width="14.5703125" style="98" customWidth="1"/>
    <col min="8706" max="8706" width="19.42578125" style="98" customWidth="1"/>
    <col min="8707" max="8707" width="43" style="98" customWidth="1"/>
    <col min="8708" max="8708" width="9.5703125" style="98" bestFit="1" customWidth="1"/>
    <col min="8709" max="8709" width="11" style="98" customWidth="1"/>
    <col min="8710" max="8710" width="10" style="98" customWidth="1"/>
    <col min="8711" max="8711" width="8.85546875" style="98"/>
    <col min="8712" max="8712" width="14" style="98" customWidth="1"/>
    <col min="8713" max="8713" width="16.5703125" style="98" customWidth="1"/>
    <col min="8714" max="8952" width="8.85546875" style="98"/>
    <col min="8953" max="8953" width="1.5703125" style="98" bestFit="1" customWidth="1"/>
    <col min="8954" max="8954" width="14.85546875" style="98" customWidth="1"/>
    <col min="8955" max="8955" width="23.42578125" style="98" customWidth="1"/>
    <col min="8956" max="8956" width="78" style="98" customWidth="1"/>
    <col min="8957" max="8957" width="11" style="98" customWidth="1"/>
    <col min="8958" max="8958" width="12.85546875" style="98" customWidth="1"/>
    <col min="8959" max="8959" width="21.5703125" style="98" customWidth="1"/>
    <col min="8960" max="8960" width="15.5703125" style="98" customWidth="1"/>
    <col min="8961" max="8961" width="14.5703125" style="98" customWidth="1"/>
    <col min="8962" max="8962" width="19.42578125" style="98" customWidth="1"/>
    <col min="8963" max="8963" width="43" style="98" customWidth="1"/>
    <col min="8964" max="8964" width="9.5703125" style="98" bestFit="1" customWidth="1"/>
    <col min="8965" max="8965" width="11" style="98" customWidth="1"/>
    <col min="8966" max="8966" width="10" style="98" customWidth="1"/>
    <col min="8967" max="8967" width="8.85546875" style="98"/>
    <col min="8968" max="8968" width="14" style="98" customWidth="1"/>
    <col min="8969" max="8969" width="16.5703125" style="98" customWidth="1"/>
    <col min="8970" max="9208" width="8.85546875" style="98"/>
    <col min="9209" max="9209" width="1.5703125" style="98" bestFit="1" customWidth="1"/>
    <col min="9210" max="9210" width="14.85546875" style="98" customWidth="1"/>
    <col min="9211" max="9211" width="23.42578125" style="98" customWidth="1"/>
    <col min="9212" max="9212" width="78" style="98" customWidth="1"/>
    <col min="9213" max="9213" width="11" style="98" customWidth="1"/>
    <col min="9214" max="9214" width="12.85546875" style="98" customWidth="1"/>
    <col min="9215" max="9215" width="21.5703125" style="98" customWidth="1"/>
    <col min="9216" max="9216" width="15.5703125" style="98" customWidth="1"/>
    <col min="9217" max="9217" width="14.5703125" style="98" customWidth="1"/>
    <col min="9218" max="9218" width="19.42578125" style="98" customWidth="1"/>
    <col min="9219" max="9219" width="43" style="98" customWidth="1"/>
    <col min="9220" max="9220" width="9.5703125" style="98" bestFit="1" customWidth="1"/>
    <col min="9221" max="9221" width="11" style="98" customWidth="1"/>
    <col min="9222" max="9222" width="10" style="98" customWidth="1"/>
    <col min="9223" max="9223" width="8.85546875" style="98"/>
    <col min="9224" max="9224" width="14" style="98" customWidth="1"/>
    <col min="9225" max="9225" width="16.5703125" style="98" customWidth="1"/>
    <col min="9226" max="9464" width="8.85546875" style="98"/>
    <col min="9465" max="9465" width="1.5703125" style="98" bestFit="1" customWidth="1"/>
    <col min="9466" max="9466" width="14.85546875" style="98" customWidth="1"/>
    <col min="9467" max="9467" width="23.42578125" style="98" customWidth="1"/>
    <col min="9468" max="9468" width="78" style="98" customWidth="1"/>
    <col min="9469" max="9469" width="11" style="98" customWidth="1"/>
    <col min="9470" max="9470" width="12.85546875" style="98" customWidth="1"/>
    <col min="9471" max="9471" width="21.5703125" style="98" customWidth="1"/>
    <col min="9472" max="9472" width="15.5703125" style="98" customWidth="1"/>
    <col min="9473" max="9473" width="14.5703125" style="98" customWidth="1"/>
    <col min="9474" max="9474" width="19.42578125" style="98" customWidth="1"/>
    <col min="9475" max="9475" width="43" style="98" customWidth="1"/>
    <col min="9476" max="9476" width="9.5703125" style="98" bestFit="1" customWidth="1"/>
    <col min="9477" max="9477" width="11" style="98" customWidth="1"/>
    <col min="9478" max="9478" width="10" style="98" customWidth="1"/>
    <col min="9479" max="9479" width="8.85546875" style="98"/>
    <col min="9480" max="9480" width="14" style="98" customWidth="1"/>
    <col min="9481" max="9481" width="16.5703125" style="98" customWidth="1"/>
    <col min="9482" max="9720" width="8.85546875" style="98"/>
    <col min="9721" max="9721" width="1.5703125" style="98" bestFit="1" customWidth="1"/>
    <col min="9722" max="9722" width="14.85546875" style="98" customWidth="1"/>
    <col min="9723" max="9723" width="23.42578125" style="98" customWidth="1"/>
    <col min="9724" max="9724" width="78" style="98" customWidth="1"/>
    <col min="9725" max="9725" width="11" style="98" customWidth="1"/>
    <col min="9726" max="9726" width="12.85546875" style="98" customWidth="1"/>
    <col min="9727" max="9727" width="21.5703125" style="98" customWidth="1"/>
    <col min="9728" max="9728" width="15.5703125" style="98" customWidth="1"/>
    <col min="9729" max="9729" width="14.5703125" style="98" customWidth="1"/>
    <col min="9730" max="9730" width="19.42578125" style="98" customWidth="1"/>
    <col min="9731" max="9731" width="43" style="98" customWidth="1"/>
    <col min="9732" max="9732" width="9.5703125" style="98" bestFit="1" customWidth="1"/>
    <col min="9733" max="9733" width="11" style="98" customWidth="1"/>
    <col min="9734" max="9734" width="10" style="98" customWidth="1"/>
    <col min="9735" max="9735" width="8.85546875" style="98"/>
    <col min="9736" max="9736" width="14" style="98" customWidth="1"/>
    <col min="9737" max="9737" width="16.5703125" style="98" customWidth="1"/>
    <col min="9738" max="9976" width="8.85546875" style="98"/>
    <col min="9977" max="9977" width="1.5703125" style="98" bestFit="1" customWidth="1"/>
    <col min="9978" max="9978" width="14.85546875" style="98" customWidth="1"/>
    <col min="9979" max="9979" width="23.42578125" style="98" customWidth="1"/>
    <col min="9980" max="9980" width="78" style="98" customWidth="1"/>
    <col min="9981" max="9981" width="11" style="98" customWidth="1"/>
    <col min="9982" max="9982" width="12.85546875" style="98" customWidth="1"/>
    <col min="9983" max="9983" width="21.5703125" style="98" customWidth="1"/>
    <col min="9984" max="9984" width="15.5703125" style="98" customWidth="1"/>
    <col min="9985" max="9985" width="14.5703125" style="98" customWidth="1"/>
    <col min="9986" max="9986" width="19.42578125" style="98" customWidth="1"/>
    <col min="9987" max="9987" width="43" style="98" customWidth="1"/>
    <col min="9988" max="9988" width="9.5703125" style="98" bestFit="1" customWidth="1"/>
    <col min="9989" max="9989" width="11" style="98" customWidth="1"/>
    <col min="9990" max="9990" width="10" style="98" customWidth="1"/>
    <col min="9991" max="9991" width="8.85546875" style="98"/>
    <col min="9992" max="9992" width="14" style="98" customWidth="1"/>
    <col min="9993" max="9993" width="16.5703125" style="98" customWidth="1"/>
    <col min="9994" max="10232" width="8.85546875" style="98"/>
    <col min="10233" max="10233" width="1.5703125" style="98" bestFit="1" customWidth="1"/>
    <col min="10234" max="10234" width="14.85546875" style="98" customWidth="1"/>
    <col min="10235" max="10235" width="23.42578125" style="98" customWidth="1"/>
    <col min="10236" max="10236" width="78" style="98" customWidth="1"/>
    <col min="10237" max="10237" width="11" style="98" customWidth="1"/>
    <col min="10238" max="10238" width="12.85546875" style="98" customWidth="1"/>
    <col min="10239" max="10239" width="21.5703125" style="98" customWidth="1"/>
    <col min="10240" max="10240" width="15.5703125" style="98" customWidth="1"/>
    <col min="10241" max="10241" width="14.5703125" style="98" customWidth="1"/>
    <col min="10242" max="10242" width="19.42578125" style="98" customWidth="1"/>
    <col min="10243" max="10243" width="43" style="98" customWidth="1"/>
    <col min="10244" max="10244" width="9.5703125" style="98" bestFit="1" customWidth="1"/>
    <col min="10245" max="10245" width="11" style="98" customWidth="1"/>
    <col min="10246" max="10246" width="10" style="98" customWidth="1"/>
    <col min="10247" max="10247" width="8.85546875" style="98"/>
    <col min="10248" max="10248" width="14" style="98" customWidth="1"/>
    <col min="10249" max="10249" width="16.5703125" style="98" customWidth="1"/>
    <col min="10250" max="10488" width="8.85546875" style="98"/>
    <col min="10489" max="10489" width="1.5703125" style="98" bestFit="1" customWidth="1"/>
    <col min="10490" max="10490" width="14.85546875" style="98" customWidth="1"/>
    <col min="10491" max="10491" width="23.42578125" style="98" customWidth="1"/>
    <col min="10492" max="10492" width="78" style="98" customWidth="1"/>
    <col min="10493" max="10493" width="11" style="98" customWidth="1"/>
    <col min="10494" max="10494" width="12.85546875" style="98" customWidth="1"/>
    <col min="10495" max="10495" width="21.5703125" style="98" customWidth="1"/>
    <col min="10496" max="10496" width="15.5703125" style="98" customWidth="1"/>
    <col min="10497" max="10497" width="14.5703125" style="98" customWidth="1"/>
    <col min="10498" max="10498" width="19.42578125" style="98" customWidth="1"/>
    <col min="10499" max="10499" width="43" style="98" customWidth="1"/>
    <col min="10500" max="10500" width="9.5703125" style="98" bestFit="1" customWidth="1"/>
    <col min="10501" max="10501" width="11" style="98" customWidth="1"/>
    <col min="10502" max="10502" width="10" style="98" customWidth="1"/>
    <col min="10503" max="10503" width="8.85546875" style="98"/>
    <col min="10504" max="10504" width="14" style="98" customWidth="1"/>
    <col min="10505" max="10505" width="16.5703125" style="98" customWidth="1"/>
    <col min="10506" max="10744" width="8.85546875" style="98"/>
    <col min="10745" max="10745" width="1.5703125" style="98" bestFit="1" customWidth="1"/>
    <col min="10746" max="10746" width="14.85546875" style="98" customWidth="1"/>
    <col min="10747" max="10747" width="23.42578125" style="98" customWidth="1"/>
    <col min="10748" max="10748" width="78" style="98" customWidth="1"/>
    <col min="10749" max="10749" width="11" style="98" customWidth="1"/>
    <col min="10750" max="10750" width="12.85546875" style="98" customWidth="1"/>
    <col min="10751" max="10751" width="21.5703125" style="98" customWidth="1"/>
    <col min="10752" max="10752" width="15.5703125" style="98" customWidth="1"/>
    <col min="10753" max="10753" width="14.5703125" style="98" customWidth="1"/>
    <col min="10754" max="10754" width="19.42578125" style="98" customWidth="1"/>
    <col min="10755" max="10755" width="43" style="98" customWidth="1"/>
    <col min="10756" max="10756" width="9.5703125" style="98" bestFit="1" customWidth="1"/>
    <col min="10757" max="10757" width="11" style="98" customWidth="1"/>
    <col min="10758" max="10758" width="10" style="98" customWidth="1"/>
    <col min="10759" max="10759" width="8.85546875" style="98"/>
    <col min="10760" max="10760" width="14" style="98" customWidth="1"/>
    <col min="10761" max="10761" width="16.5703125" style="98" customWidth="1"/>
    <col min="10762" max="11000" width="8.85546875" style="98"/>
    <col min="11001" max="11001" width="1.5703125" style="98" bestFit="1" customWidth="1"/>
    <col min="11002" max="11002" width="14.85546875" style="98" customWidth="1"/>
    <col min="11003" max="11003" width="23.42578125" style="98" customWidth="1"/>
    <col min="11004" max="11004" width="78" style="98" customWidth="1"/>
    <col min="11005" max="11005" width="11" style="98" customWidth="1"/>
    <col min="11006" max="11006" width="12.85546875" style="98" customWidth="1"/>
    <col min="11007" max="11007" width="21.5703125" style="98" customWidth="1"/>
    <col min="11008" max="11008" width="15.5703125" style="98" customWidth="1"/>
    <col min="11009" max="11009" width="14.5703125" style="98" customWidth="1"/>
    <col min="11010" max="11010" width="19.42578125" style="98" customWidth="1"/>
    <col min="11011" max="11011" width="43" style="98" customWidth="1"/>
    <col min="11012" max="11012" width="9.5703125" style="98" bestFit="1" customWidth="1"/>
    <col min="11013" max="11013" width="11" style="98" customWidth="1"/>
    <col min="11014" max="11014" width="10" style="98" customWidth="1"/>
    <col min="11015" max="11015" width="8.85546875" style="98"/>
    <col min="11016" max="11016" width="14" style="98" customWidth="1"/>
    <col min="11017" max="11017" width="16.5703125" style="98" customWidth="1"/>
    <col min="11018" max="11256" width="8.85546875" style="98"/>
    <col min="11257" max="11257" width="1.5703125" style="98" bestFit="1" customWidth="1"/>
    <col min="11258" max="11258" width="14.85546875" style="98" customWidth="1"/>
    <col min="11259" max="11259" width="23.42578125" style="98" customWidth="1"/>
    <col min="11260" max="11260" width="78" style="98" customWidth="1"/>
    <col min="11261" max="11261" width="11" style="98" customWidth="1"/>
    <col min="11262" max="11262" width="12.85546875" style="98" customWidth="1"/>
    <col min="11263" max="11263" width="21.5703125" style="98" customWidth="1"/>
    <col min="11264" max="11264" width="15.5703125" style="98" customWidth="1"/>
    <col min="11265" max="11265" width="14.5703125" style="98" customWidth="1"/>
    <col min="11266" max="11266" width="19.42578125" style="98" customWidth="1"/>
    <col min="11267" max="11267" width="43" style="98" customWidth="1"/>
    <col min="11268" max="11268" width="9.5703125" style="98" bestFit="1" customWidth="1"/>
    <col min="11269" max="11269" width="11" style="98" customWidth="1"/>
    <col min="11270" max="11270" width="10" style="98" customWidth="1"/>
    <col min="11271" max="11271" width="8.85546875" style="98"/>
    <col min="11272" max="11272" width="14" style="98" customWidth="1"/>
    <col min="11273" max="11273" width="16.5703125" style="98" customWidth="1"/>
    <col min="11274" max="11512" width="8.85546875" style="98"/>
    <col min="11513" max="11513" width="1.5703125" style="98" bestFit="1" customWidth="1"/>
    <col min="11514" max="11514" width="14.85546875" style="98" customWidth="1"/>
    <col min="11515" max="11515" width="23.42578125" style="98" customWidth="1"/>
    <col min="11516" max="11516" width="78" style="98" customWidth="1"/>
    <col min="11517" max="11517" width="11" style="98" customWidth="1"/>
    <col min="11518" max="11518" width="12.85546875" style="98" customWidth="1"/>
    <col min="11519" max="11519" width="21.5703125" style="98" customWidth="1"/>
    <col min="11520" max="11520" width="15.5703125" style="98" customWidth="1"/>
    <col min="11521" max="11521" width="14.5703125" style="98" customWidth="1"/>
    <col min="11522" max="11522" width="19.42578125" style="98" customWidth="1"/>
    <col min="11523" max="11523" width="43" style="98" customWidth="1"/>
    <col min="11524" max="11524" width="9.5703125" style="98" bestFit="1" customWidth="1"/>
    <col min="11525" max="11525" width="11" style="98" customWidth="1"/>
    <col min="11526" max="11526" width="10" style="98" customWidth="1"/>
    <col min="11527" max="11527" width="8.85546875" style="98"/>
    <col min="11528" max="11528" width="14" style="98" customWidth="1"/>
    <col min="11529" max="11529" width="16.5703125" style="98" customWidth="1"/>
    <col min="11530" max="11768" width="8.85546875" style="98"/>
    <col min="11769" max="11769" width="1.5703125" style="98" bestFit="1" customWidth="1"/>
    <col min="11770" max="11770" width="14.85546875" style="98" customWidth="1"/>
    <col min="11771" max="11771" width="23.42578125" style="98" customWidth="1"/>
    <col min="11772" max="11772" width="78" style="98" customWidth="1"/>
    <col min="11773" max="11773" width="11" style="98" customWidth="1"/>
    <col min="11774" max="11774" width="12.85546875" style="98" customWidth="1"/>
    <col min="11775" max="11775" width="21.5703125" style="98" customWidth="1"/>
    <col min="11776" max="11776" width="15.5703125" style="98" customWidth="1"/>
    <col min="11777" max="11777" width="14.5703125" style="98" customWidth="1"/>
    <col min="11778" max="11778" width="19.42578125" style="98" customWidth="1"/>
    <col min="11779" max="11779" width="43" style="98" customWidth="1"/>
    <col min="11780" max="11780" width="9.5703125" style="98" bestFit="1" customWidth="1"/>
    <col min="11781" max="11781" width="11" style="98" customWidth="1"/>
    <col min="11782" max="11782" width="10" style="98" customWidth="1"/>
    <col min="11783" max="11783" width="8.85546875" style="98"/>
    <col min="11784" max="11784" width="14" style="98" customWidth="1"/>
    <col min="11785" max="11785" width="16.5703125" style="98" customWidth="1"/>
    <col min="11786" max="12024" width="8.85546875" style="98"/>
    <col min="12025" max="12025" width="1.5703125" style="98" bestFit="1" customWidth="1"/>
    <col min="12026" max="12026" width="14.85546875" style="98" customWidth="1"/>
    <col min="12027" max="12027" width="23.42578125" style="98" customWidth="1"/>
    <col min="12028" max="12028" width="78" style="98" customWidth="1"/>
    <col min="12029" max="12029" width="11" style="98" customWidth="1"/>
    <col min="12030" max="12030" width="12.85546875" style="98" customWidth="1"/>
    <col min="12031" max="12031" width="21.5703125" style="98" customWidth="1"/>
    <col min="12032" max="12032" width="15.5703125" style="98" customWidth="1"/>
    <col min="12033" max="12033" width="14.5703125" style="98" customWidth="1"/>
    <col min="12034" max="12034" width="19.42578125" style="98" customWidth="1"/>
    <col min="12035" max="12035" width="43" style="98" customWidth="1"/>
    <col min="12036" max="12036" width="9.5703125" style="98" bestFit="1" customWidth="1"/>
    <col min="12037" max="12037" width="11" style="98" customWidth="1"/>
    <col min="12038" max="12038" width="10" style="98" customWidth="1"/>
    <col min="12039" max="12039" width="8.85546875" style="98"/>
    <col min="12040" max="12040" width="14" style="98" customWidth="1"/>
    <col min="12041" max="12041" width="16.5703125" style="98" customWidth="1"/>
    <col min="12042" max="12280" width="8.85546875" style="98"/>
    <col min="12281" max="12281" width="1.5703125" style="98" bestFit="1" customWidth="1"/>
    <col min="12282" max="12282" width="14.85546875" style="98" customWidth="1"/>
    <col min="12283" max="12283" width="23.42578125" style="98" customWidth="1"/>
    <col min="12284" max="12284" width="78" style="98" customWidth="1"/>
    <col min="12285" max="12285" width="11" style="98" customWidth="1"/>
    <col min="12286" max="12286" width="12.85546875" style="98" customWidth="1"/>
    <col min="12287" max="12287" width="21.5703125" style="98" customWidth="1"/>
    <col min="12288" max="12288" width="15.5703125" style="98" customWidth="1"/>
    <col min="12289" max="12289" width="14.5703125" style="98" customWidth="1"/>
    <col min="12290" max="12290" width="19.42578125" style="98" customWidth="1"/>
    <col min="12291" max="12291" width="43" style="98" customWidth="1"/>
    <col min="12292" max="12292" width="9.5703125" style="98" bestFit="1" customWidth="1"/>
    <col min="12293" max="12293" width="11" style="98" customWidth="1"/>
    <col min="12294" max="12294" width="10" style="98" customWidth="1"/>
    <col min="12295" max="12295" width="8.85546875" style="98"/>
    <col min="12296" max="12296" width="14" style="98" customWidth="1"/>
    <col min="12297" max="12297" width="16.5703125" style="98" customWidth="1"/>
    <col min="12298" max="12536" width="8.85546875" style="98"/>
    <col min="12537" max="12537" width="1.5703125" style="98" bestFit="1" customWidth="1"/>
    <col min="12538" max="12538" width="14.85546875" style="98" customWidth="1"/>
    <col min="12539" max="12539" width="23.42578125" style="98" customWidth="1"/>
    <col min="12540" max="12540" width="78" style="98" customWidth="1"/>
    <col min="12541" max="12541" width="11" style="98" customWidth="1"/>
    <col min="12542" max="12542" width="12.85546875" style="98" customWidth="1"/>
    <col min="12543" max="12543" width="21.5703125" style="98" customWidth="1"/>
    <col min="12544" max="12544" width="15.5703125" style="98" customWidth="1"/>
    <col min="12545" max="12545" width="14.5703125" style="98" customWidth="1"/>
    <col min="12546" max="12546" width="19.42578125" style="98" customWidth="1"/>
    <col min="12547" max="12547" width="43" style="98" customWidth="1"/>
    <col min="12548" max="12548" width="9.5703125" style="98" bestFit="1" customWidth="1"/>
    <col min="12549" max="12549" width="11" style="98" customWidth="1"/>
    <col min="12550" max="12550" width="10" style="98" customWidth="1"/>
    <col min="12551" max="12551" width="8.85546875" style="98"/>
    <col min="12552" max="12552" width="14" style="98" customWidth="1"/>
    <col min="12553" max="12553" width="16.5703125" style="98" customWidth="1"/>
    <col min="12554" max="12792" width="8.85546875" style="98"/>
    <col min="12793" max="12793" width="1.5703125" style="98" bestFit="1" customWidth="1"/>
    <col min="12794" max="12794" width="14.85546875" style="98" customWidth="1"/>
    <col min="12795" max="12795" width="23.42578125" style="98" customWidth="1"/>
    <col min="12796" max="12796" width="78" style="98" customWidth="1"/>
    <col min="12797" max="12797" width="11" style="98" customWidth="1"/>
    <col min="12798" max="12798" width="12.85546875" style="98" customWidth="1"/>
    <col min="12799" max="12799" width="21.5703125" style="98" customWidth="1"/>
    <col min="12800" max="12800" width="15.5703125" style="98" customWidth="1"/>
    <col min="12801" max="12801" width="14.5703125" style="98" customWidth="1"/>
    <col min="12802" max="12802" width="19.42578125" style="98" customWidth="1"/>
    <col min="12803" max="12803" width="43" style="98" customWidth="1"/>
    <col min="12804" max="12804" width="9.5703125" style="98" bestFit="1" customWidth="1"/>
    <col min="12805" max="12805" width="11" style="98" customWidth="1"/>
    <col min="12806" max="12806" width="10" style="98" customWidth="1"/>
    <col min="12807" max="12807" width="8.85546875" style="98"/>
    <col min="12808" max="12808" width="14" style="98" customWidth="1"/>
    <col min="12809" max="12809" width="16.5703125" style="98" customWidth="1"/>
    <col min="12810" max="13048" width="8.85546875" style="98"/>
    <col min="13049" max="13049" width="1.5703125" style="98" bestFit="1" customWidth="1"/>
    <col min="13050" max="13050" width="14.85546875" style="98" customWidth="1"/>
    <col min="13051" max="13051" width="23.42578125" style="98" customWidth="1"/>
    <col min="13052" max="13052" width="78" style="98" customWidth="1"/>
    <col min="13053" max="13053" width="11" style="98" customWidth="1"/>
    <col min="13054" max="13054" width="12.85546875" style="98" customWidth="1"/>
    <col min="13055" max="13055" width="21.5703125" style="98" customWidth="1"/>
    <col min="13056" max="13056" width="15.5703125" style="98" customWidth="1"/>
    <col min="13057" max="13057" width="14.5703125" style="98" customWidth="1"/>
    <col min="13058" max="13058" width="19.42578125" style="98" customWidth="1"/>
    <col min="13059" max="13059" width="43" style="98" customWidth="1"/>
    <col min="13060" max="13060" width="9.5703125" style="98" bestFit="1" customWidth="1"/>
    <col min="13061" max="13061" width="11" style="98" customWidth="1"/>
    <col min="13062" max="13062" width="10" style="98" customWidth="1"/>
    <col min="13063" max="13063" width="8.85546875" style="98"/>
    <col min="13064" max="13064" width="14" style="98" customWidth="1"/>
    <col min="13065" max="13065" width="16.5703125" style="98" customWidth="1"/>
    <col min="13066" max="13304" width="8.85546875" style="98"/>
    <col min="13305" max="13305" width="1.5703125" style="98" bestFit="1" customWidth="1"/>
    <col min="13306" max="13306" width="14.85546875" style="98" customWidth="1"/>
    <col min="13307" max="13307" width="23.42578125" style="98" customWidth="1"/>
    <col min="13308" max="13308" width="78" style="98" customWidth="1"/>
    <col min="13309" max="13309" width="11" style="98" customWidth="1"/>
    <col min="13310" max="13310" width="12.85546875" style="98" customWidth="1"/>
    <col min="13311" max="13311" width="21.5703125" style="98" customWidth="1"/>
    <col min="13312" max="13312" width="15.5703125" style="98" customWidth="1"/>
    <col min="13313" max="13313" width="14.5703125" style="98" customWidth="1"/>
    <col min="13314" max="13314" width="19.42578125" style="98" customWidth="1"/>
    <col min="13315" max="13315" width="43" style="98" customWidth="1"/>
    <col min="13316" max="13316" width="9.5703125" style="98" bestFit="1" customWidth="1"/>
    <col min="13317" max="13317" width="11" style="98" customWidth="1"/>
    <col min="13318" max="13318" width="10" style="98" customWidth="1"/>
    <col min="13319" max="13319" width="8.85546875" style="98"/>
    <col min="13320" max="13320" width="14" style="98" customWidth="1"/>
    <col min="13321" max="13321" width="16.5703125" style="98" customWidth="1"/>
    <col min="13322" max="13560" width="8.85546875" style="98"/>
    <col min="13561" max="13561" width="1.5703125" style="98" bestFit="1" customWidth="1"/>
    <col min="13562" max="13562" width="14.85546875" style="98" customWidth="1"/>
    <col min="13563" max="13563" width="23.42578125" style="98" customWidth="1"/>
    <col min="13564" max="13564" width="78" style="98" customWidth="1"/>
    <col min="13565" max="13565" width="11" style="98" customWidth="1"/>
    <col min="13566" max="13566" width="12.85546875" style="98" customWidth="1"/>
    <col min="13567" max="13567" width="21.5703125" style="98" customWidth="1"/>
    <col min="13568" max="13568" width="15.5703125" style="98" customWidth="1"/>
    <col min="13569" max="13569" width="14.5703125" style="98" customWidth="1"/>
    <col min="13570" max="13570" width="19.42578125" style="98" customWidth="1"/>
    <col min="13571" max="13571" width="43" style="98" customWidth="1"/>
    <col min="13572" max="13572" width="9.5703125" style="98" bestFit="1" customWidth="1"/>
    <col min="13573" max="13573" width="11" style="98" customWidth="1"/>
    <col min="13574" max="13574" width="10" style="98" customWidth="1"/>
    <col min="13575" max="13575" width="8.85546875" style="98"/>
    <col min="13576" max="13576" width="14" style="98" customWidth="1"/>
    <col min="13577" max="13577" width="16.5703125" style="98" customWidth="1"/>
    <col min="13578" max="13816" width="8.85546875" style="98"/>
    <col min="13817" max="13817" width="1.5703125" style="98" bestFit="1" customWidth="1"/>
    <col min="13818" max="13818" width="14.85546875" style="98" customWidth="1"/>
    <col min="13819" max="13819" width="23.42578125" style="98" customWidth="1"/>
    <col min="13820" max="13820" width="78" style="98" customWidth="1"/>
    <col min="13821" max="13821" width="11" style="98" customWidth="1"/>
    <col min="13822" max="13822" width="12.85546875" style="98" customWidth="1"/>
    <col min="13823" max="13823" width="21.5703125" style="98" customWidth="1"/>
    <col min="13824" max="13824" width="15.5703125" style="98" customWidth="1"/>
    <col min="13825" max="13825" width="14.5703125" style="98" customWidth="1"/>
    <col min="13826" max="13826" width="19.42578125" style="98" customWidth="1"/>
    <col min="13827" max="13827" width="43" style="98" customWidth="1"/>
    <col min="13828" max="13828" width="9.5703125" style="98" bestFit="1" customWidth="1"/>
    <col min="13829" max="13829" width="11" style="98" customWidth="1"/>
    <col min="13830" max="13830" width="10" style="98" customWidth="1"/>
    <col min="13831" max="13831" width="8.85546875" style="98"/>
    <col min="13832" max="13832" width="14" style="98" customWidth="1"/>
    <col min="13833" max="13833" width="16.5703125" style="98" customWidth="1"/>
    <col min="13834" max="14072" width="8.85546875" style="98"/>
    <col min="14073" max="14073" width="1.5703125" style="98" bestFit="1" customWidth="1"/>
    <col min="14074" max="14074" width="14.85546875" style="98" customWidth="1"/>
    <col min="14075" max="14075" width="23.42578125" style="98" customWidth="1"/>
    <col min="14076" max="14076" width="78" style="98" customWidth="1"/>
    <col min="14077" max="14077" width="11" style="98" customWidth="1"/>
    <col min="14078" max="14078" width="12.85546875" style="98" customWidth="1"/>
    <col min="14079" max="14079" width="21.5703125" style="98" customWidth="1"/>
    <col min="14080" max="14080" width="15.5703125" style="98" customWidth="1"/>
    <col min="14081" max="14081" width="14.5703125" style="98" customWidth="1"/>
    <col min="14082" max="14082" width="19.42578125" style="98" customWidth="1"/>
    <col min="14083" max="14083" width="43" style="98" customWidth="1"/>
    <col min="14084" max="14084" width="9.5703125" style="98" bestFit="1" customWidth="1"/>
    <col min="14085" max="14085" width="11" style="98" customWidth="1"/>
    <col min="14086" max="14086" width="10" style="98" customWidth="1"/>
    <col min="14087" max="14087" width="8.85546875" style="98"/>
    <col min="14088" max="14088" width="14" style="98" customWidth="1"/>
    <col min="14089" max="14089" width="16.5703125" style="98" customWidth="1"/>
    <col min="14090" max="14328" width="8.85546875" style="98"/>
    <col min="14329" max="14329" width="1.5703125" style="98" bestFit="1" customWidth="1"/>
    <col min="14330" max="14330" width="14.85546875" style="98" customWidth="1"/>
    <col min="14331" max="14331" width="23.42578125" style="98" customWidth="1"/>
    <col min="14332" max="14332" width="78" style="98" customWidth="1"/>
    <col min="14333" max="14333" width="11" style="98" customWidth="1"/>
    <col min="14334" max="14334" width="12.85546875" style="98" customWidth="1"/>
    <col min="14335" max="14335" width="21.5703125" style="98" customWidth="1"/>
    <col min="14336" max="14336" width="15.5703125" style="98" customWidth="1"/>
    <col min="14337" max="14337" width="14.5703125" style="98" customWidth="1"/>
    <col min="14338" max="14338" width="19.42578125" style="98" customWidth="1"/>
    <col min="14339" max="14339" width="43" style="98" customWidth="1"/>
    <col min="14340" max="14340" width="9.5703125" style="98" bestFit="1" customWidth="1"/>
    <col min="14341" max="14341" width="11" style="98" customWidth="1"/>
    <col min="14342" max="14342" width="10" style="98" customWidth="1"/>
    <col min="14343" max="14343" width="8.85546875" style="98"/>
    <col min="14344" max="14344" width="14" style="98" customWidth="1"/>
    <col min="14345" max="14345" width="16.5703125" style="98" customWidth="1"/>
    <col min="14346" max="14584" width="8.85546875" style="98"/>
    <col min="14585" max="14585" width="1.5703125" style="98" bestFit="1" customWidth="1"/>
    <col min="14586" max="14586" width="14.85546875" style="98" customWidth="1"/>
    <col min="14587" max="14587" width="23.42578125" style="98" customWidth="1"/>
    <col min="14588" max="14588" width="78" style="98" customWidth="1"/>
    <col min="14589" max="14589" width="11" style="98" customWidth="1"/>
    <col min="14590" max="14590" width="12.85546875" style="98" customWidth="1"/>
    <col min="14591" max="14591" width="21.5703125" style="98" customWidth="1"/>
    <col min="14592" max="14592" width="15.5703125" style="98" customWidth="1"/>
    <col min="14593" max="14593" width="14.5703125" style="98" customWidth="1"/>
    <col min="14594" max="14594" width="19.42578125" style="98" customWidth="1"/>
    <col min="14595" max="14595" width="43" style="98" customWidth="1"/>
    <col min="14596" max="14596" width="9.5703125" style="98" bestFit="1" customWidth="1"/>
    <col min="14597" max="14597" width="11" style="98" customWidth="1"/>
    <col min="14598" max="14598" width="10" style="98" customWidth="1"/>
    <col min="14599" max="14599" width="8.85546875" style="98"/>
    <col min="14600" max="14600" width="14" style="98" customWidth="1"/>
    <col min="14601" max="14601" width="16.5703125" style="98" customWidth="1"/>
    <col min="14602" max="14840" width="8.85546875" style="98"/>
    <col min="14841" max="14841" width="1.5703125" style="98" bestFit="1" customWidth="1"/>
    <col min="14842" max="14842" width="14.85546875" style="98" customWidth="1"/>
    <col min="14843" max="14843" width="23.42578125" style="98" customWidth="1"/>
    <col min="14844" max="14844" width="78" style="98" customWidth="1"/>
    <col min="14845" max="14845" width="11" style="98" customWidth="1"/>
    <col min="14846" max="14846" width="12.85546875" style="98" customWidth="1"/>
    <col min="14847" max="14847" width="21.5703125" style="98" customWidth="1"/>
    <col min="14848" max="14848" width="15.5703125" style="98" customWidth="1"/>
    <col min="14849" max="14849" width="14.5703125" style="98" customWidth="1"/>
    <col min="14850" max="14850" width="19.42578125" style="98" customWidth="1"/>
    <col min="14851" max="14851" width="43" style="98" customWidth="1"/>
    <col min="14852" max="14852" width="9.5703125" style="98" bestFit="1" customWidth="1"/>
    <col min="14853" max="14853" width="11" style="98" customWidth="1"/>
    <col min="14854" max="14854" width="10" style="98" customWidth="1"/>
    <col min="14855" max="14855" width="8.85546875" style="98"/>
    <col min="14856" max="14856" width="14" style="98" customWidth="1"/>
    <col min="14857" max="14857" width="16.5703125" style="98" customWidth="1"/>
    <col min="14858" max="15096" width="8.85546875" style="98"/>
    <col min="15097" max="15097" width="1.5703125" style="98" bestFit="1" customWidth="1"/>
    <col min="15098" max="15098" width="14.85546875" style="98" customWidth="1"/>
    <col min="15099" max="15099" width="23.42578125" style="98" customWidth="1"/>
    <col min="15100" max="15100" width="78" style="98" customWidth="1"/>
    <col min="15101" max="15101" width="11" style="98" customWidth="1"/>
    <col min="15102" max="15102" width="12.85546875" style="98" customWidth="1"/>
    <col min="15103" max="15103" width="21.5703125" style="98" customWidth="1"/>
    <col min="15104" max="15104" width="15.5703125" style="98" customWidth="1"/>
    <col min="15105" max="15105" width="14.5703125" style="98" customWidth="1"/>
    <col min="15106" max="15106" width="19.42578125" style="98" customWidth="1"/>
    <col min="15107" max="15107" width="43" style="98" customWidth="1"/>
    <col min="15108" max="15108" width="9.5703125" style="98" bestFit="1" customWidth="1"/>
    <col min="15109" max="15109" width="11" style="98" customWidth="1"/>
    <col min="15110" max="15110" width="10" style="98" customWidth="1"/>
    <col min="15111" max="15111" width="8.85546875" style="98"/>
    <col min="15112" max="15112" width="14" style="98" customWidth="1"/>
    <col min="15113" max="15113" width="16.5703125" style="98" customWidth="1"/>
    <col min="15114" max="15352" width="8.85546875" style="98"/>
    <col min="15353" max="15353" width="1.5703125" style="98" bestFit="1" customWidth="1"/>
    <col min="15354" max="15354" width="14.85546875" style="98" customWidth="1"/>
    <col min="15355" max="15355" width="23.42578125" style="98" customWidth="1"/>
    <col min="15356" max="15356" width="78" style="98" customWidth="1"/>
    <col min="15357" max="15357" width="11" style="98" customWidth="1"/>
    <col min="15358" max="15358" width="12.85546875" style="98" customWidth="1"/>
    <col min="15359" max="15359" width="21.5703125" style="98" customWidth="1"/>
    <col min="15360" max="15360" width="15.5703125" style="98" customWidth="1"/>
    <col min="15361" max="15361" width="14.5703125" style="98" customWidth="1"/>
    <col min="15362" max="15362" width="19.42578125" style="98" customWidth="1"/>
    <col min="15363" max="15363" width="43" style="98" customWidth="1"/>
    <col min="15364" max="15364" width="9.5703125" style="98" bestFit="1" customWidth="1"/>
    <col min="15365" max="15365" width="11" style="98" customWidth="1"/>
    <col min="15366" max="15366" width="10" style="98" customWidth="1"/>
    <col min="15367" max="15367" width="8.85546875" style="98"/>
    <col min="15368" max="15368" width="14" style="98" customWidth="1"/>
    <col min="15369" max="15369" width="16.5703125" style="98" customWidth="1"/>
    <col min="15370" max="15608" width="8.85546875" style="98"/>
    <col min="15609" max="15609" width="1.5703125" style="98" bestFit="1" customWidth="1"/>
    <col min="15610" max="15610" width="14.85546875" style="98" customWidth="1"/>
    <col min="15611" max="15611" width="23.42578125" style="98" customWidth="1"/>
    <col min="15612" max="15612" width="78" style="98" customWidth="1"/>
    <col min="15613" max="15613" width="11" style="98" customWidth="1"/>
    <col min="15614" max="15614" width="12.85546875" style="98" customWidth="1"/>
    <col min="15615" max="15615" width="21.5703125" style="98" customWidth="1"/>
    <col min="15616" max="15616" width="15.5703125" style="98" customWidth="1"/>
    <col min="15617" max="15617" width="14.5703125" style="98" customWidth="1"/>
    <col min="15618" max="15618" width="19.42578125" style="98" customWidth="1"/>
    <col min="15619" max="15619" width="43" style="98" customWidth="1"/>
    <col min="15620" max="15620" width="9.5703125" style="98" bestFit="1" customWidth="1"/>
    <col min="15621" max="15621" width="11" style="98" customWidth="1"/>
    <col min="15622" max="15622" width="10" style="98" customWidth="1"/>
    <col min="15623" max="15623" width="8.85546875" style="98"/>
    <col min="15624" max="15624" width="14" style="98" customWidth="1"/>
    <col min="15625" max="15625" width="16.5703125" style="98" customWidth="1"/>
    <col min="15626" max="15864" width="8.85546875" style="98"/>
    <col min="15865" max="15865" width="1.5703125" style="98" bestFit="1" customWidth="1"/>
    <col min="15866" max="15866" width="14.85546875" style="98" customWidth="1"/>
    <col min="15867" max="15867" width="23.42578125" style="98" customWidth="1"/>
    <col min="15868" max="15868" width="78" style="98" customWidth="1"/>
    <col min="15869" max="15869" width="11" style="98" customWidth="1"/>
    <col min="15870" max="15870" width="12.85546875" style="98" customWidth="1"/>
    <col min="15871" max="15871" width="21.5703125" style="98" customWidth="1"/>
    <col min="15872" max="15872" width="15.5703125" style="98" customWidth="1"/>
    <col min="15873" max="15873" width="14.5703125" style="98" customWidth="1"/>
    <col min="15874" max="15874" width="19.42578125" style="98" customWidth="1"/>
    <col min="15875" max="15875" width="43" style="98" customWidth="1"/>
    <col min="15876" max="15876" width="9.5703125" style="98" bestFit="1" customWidth="1"/>
    <col min="15877" max="15877" width="11" style="98" customWidth="1"/>
    <col min="15878" max="15878" width="10" style="98" customWidth="1"/>
    <col min="15879" max="15879" width="8.85546875" style="98"/>
    <col min="15880" max="15880" width="14" style="98" customWidth="1"/>
    <col min="15881" max="15881" width="16.5703125" style="98" customWidth="1"/>
    <col min="15882" max="16120" width="8.85546875" style="98"/>
    <col min="16121" max="16121" width="1.5703125" style="98" bestFit="1" customWidth="1"/>
    <col min="16122" max="16122" width="14.85546875" style="98" customWidth="1"/>
    <col min="16123" max="16123" width="23.42578125" style="98" customWidth="1"/>
    <col min="16124" max="16124" width="78" style="98" customWidth="1"/>
    <col min="16125" max="16125" width="11" style="98" customWidth="1"/>
    <col min="16126" max="16126" width="12.85546875" style="98" customWidth="1"/>
    <col min="16127" max="16127" width="21.5703125" style="98" customWidth="1"/>
    <col min="16128" max="16128" width="15.5703125" style="98" customWidth="1"/>
    <col min="16129" max="16129" width="14.5703125" style="98" customWidth="1"/>
    <col min="16130" max="16130" width="19.42578125" style="98" customWidth="1"/>
    <col min="16131" max="16131" width="43" style="98" customWidth="1"/>
    <col min="16132" max="16132" width="9.5703125" style="98" bestFit="1" customWidth="1"/>
    <col min="16133" max="16133" width="11" style="98" customWidth="1"/>
    <col min="16134" max="16134" width="10" style="98" customWidth="1"/>
    <col min="16135" max="16135" width="8.85546875" style="98"/>
    <col min="16136" max="16136" width="14" style="98" customWidth="1"/>
    <col min="16137" max="16137" width="16.5703125" style="98" customWidth="1"/>
    <col min="16138" max="16384" width="8.85546875" style="98"/>
  </cols>
  <sheetData>
    <row r="1" spans="1:13">
      <c r="E1" s="760"/>
      <c r="F1" s="2547" t="s">
        <v>120</v>
      </c>
      <c r="G1" s="2548"/>
      <c r="H1" s="2548"/>
      <c r="I1" s="2548"/>
      <c r="J1" s="2548"/>
      <c r="K1" s="2548"/>
      <c r="L1" s="2548"/>
    </row>
    <row r="2" spans="1:13">
      <c r="E2" s="761"/>
      <c r="F2" s="762" t="s">
        <v>257</v>
      </c>
      <c r="G2" s="763"/>
      <c r="H2" s="764"/>
      <c r="I2" s="350"/>
      <c r="J2" s="350"/>
      <c r="K2" s="350"/>
      <c r="L2" s="765"/>
    </row>
    <row r="3" spans="1:13">
      <c r="E3" s="761"/>
      <c r="F3" s="766" t="s">
        <v>121</v>
      </c>
      <c r="G3" s="767"/>
      <c r="H3" s="768"/>
      <c r="I3" s="742"/>
      <c r="J3" s="742"/>
      <c r="K3" s="742"/>
      <c r="L3" s="769"/>
    </row>
    <row r="4" spans="1:13">
      <c r="E4" s="761"/>
      <c r="F4" s="766" t="s">
        <v>123</v>
      </c>
      <c r="G4" s="767"/>
      <c r="H4" s="764" t="s">
        <v>14156</v>
      </c>
      <c r="I4" s="742"/>
      <c r="J4" s="742"/>
      <c r="K4" s="742"/>
      <c r="L4" s="769"/>
    </row>
    <row r="5" spans="1:13">
      <c r="E5" s="761"/>
      <c r="F5" s="766" t="s">
        <v>20</v>
      </c>
      <c r="G5" s="767"/>
      <c r="H5" s="770"/>
      <c r="I5" s="742"/>
      <c r="J5" s="742"/>
      <c r="K5" s="742"/>
      <c r="L5" s="769"/>
    </row>
    <row r="6" spans="1:13">
      <c r="E6" s="761"/>
      <c r="F6" s="766" t="s">
        <v>125</v>
      </c>
      <c r="G6" s="767"/>
      <c r="H6" s="768" t="s">
        <v>10736</v>
      </c>
      <c r="I6" s="742"/>
      <c r="J6" s="742"/>
      <c r="K6" s="742"/>
      <c r="L6" s="769"/>
    </row>
    <row r="7" spans="1:13">
      <c r="E7" s="761"/>
      <c r="F7" s="766" t="s">
        <v>127</v>
      </c>
      <c r="G7" s="767"/>
      <c r="H7" s="741"/>
      <c r="I7" s="742"/>
      <c r="J7" s="742"/>
      <c r="K7" s="742"/>
      <c r="L7" s="769"/>
    </row>
    <row r="8" spans="1:13" ht="6" customHeight="1">
      <c r="E8" s="761"/>
      <c r="F8" s="771"/>
      <c r="G8" s="771"/>
      <c r="H8" s="772"/>
      <c r="I8" s="772"/>
      <c r="J8" s="772"/>
      <c r="K8" s="772"/>
      <c r="L8" s="773"/>
    </row>
    <row r="9" spans="1:13" ht="15" customHeight="1">
      <c r="A9" s="776"/>
      <c r="B9" s="777"/>
      <c r="C9" s="2509" t="s">
        <v>146</v>
      </c>
      <c r="D9" s="2509"/>
      <c r="E9" s="2509"/>
      <c r="F9" s="2509"/>
      <c r="G9" s="2509"/>
      <c r="H9" s="2509"/>
      <c r="I9" s="2509"/>
      <c r="J9" s="2509"/>
      <c r="K9" s="2509"/>
      <c r="L9" s="2509"/>
    </row>
    <row r="10" spans="1:13" ht="27" customHeight="1">
      <c r="A10" s="776"/>
      <c r="B10" s="778" t="s">
        <v>259</v>
      </c>
      <c r="C10" s="779" t="s">
        <v>260</v>
      </c>
      <c r="D10" s="779" t="s">
        <v>131</v>
      </c>
      <c r="E10" s="774"/>
      <c r="F10" s="774"/>
      <c r="G10" s="774"/>
      <c r="H10" s="774"/>
      <c r="I10" s="780"/>
      <c r="J10" s="780"/>
      <c r="K10" s="2545" t="s">
        <v>10888</v>
      </c>
      <c r="L10" s="2507" t="s">
        <v>10817</v>
      </c>
      <c r="M10" s="781"/>
    </row>
    <row r="11" spans="1:13">
      <c r="A11" s="776"/>
      <c r="B11" s="782"/>
      <c r="C11" s="782"/>
      <c r="D11" s="783" t="s">
        <v>5811</v>
      </c>
      <c r="E11" s="784"/>
      <c r="F11" s="784"/>
      <c r="G11" s="784"/>
      <c r="H11" s="784"/>
      <c r="I11" s="784"/>
      <c r="J11" s="784"/>
      <c r="K11" s="2546"/>
      <c r="L11" s="2508"/>
    </row>
    <row r="12" spans="1:13">
      <c r="A12" s="776"/>
      <c r="B12" s="785"/>
      <c r="C12" s="785"/>
      <c r="D12" s="786" t="s">
        <v>14157</v>
      </c>
      <c r="E12" s="787"/>
      <c r="F12" s="787"/>
      <c r="G12" s="787"/>
      <c r="H12" s="787"/>
      <c r="I12" s="787"/>
      <c r="J12" s="787"/>
      <c r="K12" s="787"/>
      <c r="L12" s="788"/>
    </row>
    <row r="13" spans="1:13">
      <c r="A13" s="776"/>
      <c r="B13" s="789"/>
      <c r="C13" s="789"/>
      <c r="D13" s="790" t="s">
        <v>14158</v>
      </c>
      <c r="E13" s="789"/>
      <c r="F13" s="789"/>
      <c r="G13" s="789"/>
      <c r="H13" s="789"/>
      <c r="I13" s="789"/>
      <c r="J13" s="789"/>
      <c r="K13" s="791"/>
      <c r="L13" s="789"/>
    </row>
    <row r="14" spans="1:13" ht="234.75" customHeight="1">
      <c r="A14" s="792"/>
      <c r="B14" s="793"/>
      <c r="C14" s="794"/>
      <c r="D14" s="795" t="s">
        <v>5817</v>
      </c>
      <c r="E14" s="796"/>
      <c r="F14" s="797"/>
      <c r="G14" s="798"/>
      <c r="H14" s="798"/>
      <c r="I14" s="798"/>
      <c r="J14" s="799"/>
      <c r="K14" s="800">
        <v>2</v>
      </c>
      <c r="L14" s="801" t="s">
        <v>14159</v>
      </c>
    </row>
    <row r="15" spans="1:13" ht="26.1">
      <c r="A15" s="776"/>
      <c r="B15" s="802"/>
      <c r="C15" s="802"/>
      <c r="D15" s="803"/>
      <c r="E15" s="804"/>
      <c r="F15" s="805" t="s">
        <v>14160</v>
      </c>
      <c r="G15" s="806" t="s">
        <v>14161</v>
      </c>
      <c r="H15" s="805" t="s">
        <v>14162</v>
      </c>
      <c r="I15" s="805" t="s">
        <v>14163</v>
      </c>
      <c r="J15" s="805" t="s">
        <v>14164</v>
      </c>
      <c r="K15" s="401"/>
      <c r="L15" s="807"/>
    </row>
    <row r="16" spans="1:13" ht="36.75" customHeight="1">
      <c r="A16" s="808"/>
      <c r="B16" s="809"/>
      <c r="C16" s="810"/>
      <c r="D16" s="811"/>
      <c r="E16" s="812"/>
      <c r="F16" s="813" t="s">
        <v>14165</v>
      </c>
      <c r="G16" s="814" t="s">
        <v>13500</v>
      </c>
      <c r="H16" s="815" t="s">
        <v>14166</v>
      </c>
      <c r="I16" s="816" t="s">
        <v>14167</v>
      </c>
      <c r="J16" s="817" t="s">
        <v>14168</v>
      </c>
      <c r="K16" s="815"/>
      <c r="L16" s="818"/>
    </row>
    <row r="17" spans="1:12" ht="36.75" customHeight="1">
      <c r="A17" s="808"/>
      <c r="B17" s="819"/>
      <c r="C17" s="810"/>
      <c r="D17" s="811"/>
      <c r="E17" s="812"/>
      <c r="F17" s="813" t="s">
        <v>14165</v>
      </c>
      <c r="G17" s="814" t="s">
        <v>13500</v>
      </c>
      <c r="H17" s="815" t="s">
        <v>14166</v>
      </c>
      <c r="I17" s="816" t="s">
        <v>14169</v>
      </c>
      <c r="J17" s="817" t="s">
        <v>14170</v>
      </c>
      <c r="K17" s="815"/>
      <c r="L17" s="818"/>
    </row>
    <row r="18" spans="1:12" ht="14.45">
      <c r="A18" s="808"/>
      <c r="B18" s="819"/>
      <c r="C18" s="820"/>
      <c r="D18" s="811"/>
      <c r="E18" s="812"/>
      <c r="F18" s="821"/>
      <c r="G18" s="817"/>
      <c r="H18" s="815"/>
      <c r="I18" s="816"/>
      <c r="J18" s="817"/>
      <c r="K18" s="817"/>
      <c r="L18" s="818"/>
    </row>
    <row r="19" spans="1:12" ht="15.75" customHeight="1">
      <c r="A19" s="822" t="s">
        <v>14171</v>
      </c>
      <c r="B19" s="823"/>
      <c r="C19" s="824"/>
      <c r="D19" s="824" t="s">
        <v>14172</v>
      </c>
      <c r="E19" s="825"/>
      <c r="F19" s="825"/>
      <c r="G19" s="825"/>
      <c r="H19" s="825"/>
      <c r="I19" s="825"/>
      <c r="J19" s="825"/>
      <c r="K19" s="825"/>
      <c r="L19" s="825"/>
    </row>
    <row r="20" spans="1:12" s="833" customFormat="1" ht="71.25" customHeight="1" thickBot="1">
      <c r="A20" s="792"/>
      <c r="B20" s="793"/>
      <c r="C20" s="826"/>
      <c r="D20" s="827" t="s">
        <v>3414</v>
      </c>
      <c r="E20" s="828"/>
      <c r="F20" s="829"/>
      <c r="G20" s="830"/>
      <c r="H20" s="830"/>
      <c r="I20" s="830"/>
      <c r="J20" s="830"/>
      <c r="K20" s="831">
        <v>4</v>
      </c>
      <c r="L20" s="832" t="s">
        <v>14159</v>
      </c>
    </row>
    <row r="21" spans="1:12" ht="35.450000000000003" customHeight="1">
      <c r="A21" s="776"/>
      <c r="B21" s="802"/>
      <c r="C21" s="802"/>
      <c r="D21" s="834"/>
      <c r="E21" s="835"/>
      <c r="F21" s="836" t="s">
        <v>14160</v>
      </c>
      <c r="G21" s="836" t="s">
        <v>14161</v>
      </c>
      <c r="H21" s="836" t="s">
        <v>14162</v>
      </c>
      <c r="I21" s="836" t="s">
        <v>14163</v>
      </c>
      <c r="J21" s="836" t="s">
        <v>14164</v>
      </c>
      <c r="K21" s="401"/>
      <c r="L21" s="837"/>
    </row>
    <row r="22" spans="1:12" ht="42" customHeight="1">
      <c r="A22" s="776"/>
      <c r="B22" s="802"/>
      <c r="C22" s="802"/>
      <c r="D22" s="838"/>
      <c r="E22" s="839"/>
      <c r="F22" s="840" t="s">
        <v>14173</v>
      </c>
      <c r="G22" s="407" t="s">
        <v>13500</v>
      </c>
      <c r="H22" s="407" t="s">
        <v>14174</v>
      </c>
      <c r="I22" s="841" t="s">
        <v>14175</v>
      </c>
      <c r="J22" s="842" t="s">
        <v>14176</v>
      </c>
      <c r="K22" s="843">
        <v>1</v>
      </c>
      <c r="L22" s="844" t="s">
        <v>14159</v>
      </c>
    </row>
    <row r="23" spans="1:12" ht="42" customHeight="1">
      <c r="A23" s="776"/>
      <c r="B23" s="802"/>
      <c r="C23" s="802"/>
      <c r="D23" s="838"/>
      <c r="E23" s="839"/>
      <c r="F23" s="840" t="s">
        <v>14173</v>
      </c>
      <c r="G23" s="407" t="s">
        <v>13500</v>
      </c>
      <c r="H23" s="407" t="s">
        <v>14177</v>
      </c>
      <c r="I23" s="841" t="s">
        <v>14178</v>
      </c>
      <c r="J23" s="842" t="s">
        <v>14179</v>
      </c>
      <c r="K23" s="843">
        <v>1</v>
      </c>
      <c r="L23" s="844" t="s">
        <v>14159</v>
      </c>
    </row>
    <row r="24" spans="1:12" ht="46.35" customHeight="1">
      <c r="A24" s="776"/>
      <c r="B24" s="802"/>
      <c r="C24" s="802"/>
      <c r="D24" s="838"/>
      <c r="E24" s="839"/>
      <c r="F24" s="840" t="s">
        <v>14173</v>
      </c>
      <c r="G24" s="407" t="s">
        <v>14180</v>
      </c>
      <c r="H24" s="407" t="s">
        <v>14181</v>
      </c>
      <c r="I24" s="841" t="s">
        <v>14182</v>
      </c>
      <c r="J24" s="842" t="s">
        <v>14183</v>
      </c>
      <c r="K24" s="843">
        <v>1</v>
      </c>
      <c r="L24" s="844" t="s">
        <v>14159</v>
      </c>
    </row>
    <row r="25" spans="1:12" ht="46.35" customHeight="1">
      <c r="A25" s="776"/>
      <c r="B25" s="802"/>
      <c r="C25" s="802"/>
      <c r="D25" s="838"/>
      <c r="E25" s="839"/>
      <c r="F25" s="840" t="s">
        <v>14173</v>
      </c>
      <c r="G25" s="407" t="s">
        <v>14180</v>
      </c>
      <c r="H25" s="407" t="s">
        <v>14184</v>
      </c>
      <c r="I25" s="407" t="s">
        <v>14185</v>
      </c>
      <c r="J25" s="845" t="s">
        <v>14186</v>
      </c>
      <c r="K25" s="843">
        <v>1</v>
      </c>
      <c r="L25" s="844" t="s">
        <v>14159</v>
      </c>
    </row>
    <row r="26" spans="1:12" ht="45.75" customHeight="1">
      <c r="A26" s="776"/>
      <c r="B26" s="802"/>
      <c r="C26" s="802"/>
      <c r="D26" s="846"/>
      <c r="E26" s="839"/>
      <c r="F26" s="840"/>
      <c r="G26" s="407"/>
      <c r="H26" s="407"/>
      <c r="I26" s="847"/>
      <c r="J26" s="842"/>
      <c r="K26" s="401"/>
      <c r="L26" s="848"/>
    </row>
    <row r="27" spans="1:12" ht="13.5" thickBot="1">
      <c r="A27" s="776"/>
      <c r="B27" s="802"/>
      <c r="C27" s="802"/>
      <c r="D27" s="849"/>
      <c r="E27" s="839"/>
      <c r="F27" s="840"/>
      <c r="G27" s="407"/>
      <c r="H27" s="407"/>
      <c r="I27" s="847"/>
      <c r="J27" s="847"/>
      <c r="K27" s="850"/>
      <c r="L27" s="848"/>
    </row>
    <row r="28" spans="1:12" s="833" customFormat="1" ht="78.75" customHeight="1" thickBot="1">
      <c r="A28" s="792"/>
      <c r="B28" s="793"/>
      <c r="C28" s="793"/>
      <c r="D28" s="851" t="s">
        <v>3452</v>
      </c>
      <c r="E28" s="852"/>
      <c r="F28" s="853"/>
      <c r="G28" s="798"/>
      <c r="H28" s="798"/>
      <c r="I28" s="798"/>
      <c r="J28" s="798"/>
      <c r="K28" s="854">
        <v>1</v>
      </c>
      <c r="L28" s="801" t="s">
        <v>13108</v>
      </c>
    </row>
    <row r="29" spans="1:12" ht="35.25" customHeight="1">
      <c r="A29" s="776"/>
      <c r="B29" s="802"/>
      <c r="C29" s="802"/>
      <c r="D29" s="855"/>
      <c r="E29" s="835"/>
      <c r="F29" s="836" t="s">
        <v>14160</v>
      </c>
      <c r="G29" s="836" t="s">
        <v>14161</v>
      </c>
      <c r="H29" s="836" t="s">
        <v>14162</v>
      </c>
      <c r="I29" s="836" t="s">
        <v>14163</v>
      </c>
      <c r="J29" s="836" t="s">
        <v>14164</v>
      </c>
      <c r="K29" s="401"/>
      <c r="L29" s="837"/>
    </row>
    <row r="30" spans="1:12" ht="42" customHeight="1">
      <c r="A30" s="776"/>
      <c r="B30" s="802"/>
      <c r="C30" s="802"/>
      <c r="D30" s="856"/>
      <c r="E30" s="839"/>
      <c r="F30" s="840" t="s">
        <v>14187</v>
      </c>
      <c r="G30" s="407" t="s">
        <v>14082</v>
      </c>
      <c r="H30" s="407" t="s">
        <v>14188</v>
      </c>
      <c r="I30" s="407" t="s">
        <v>14189</v>
      </c>
      <c r="J30" s="847" t="s">
        <v>14190</v>
      </c>
      <c r="K30" s="843">
        <v>1</v>
      </c>
      <c r="L30" s="844" t="s">
        <v>14159</v>
      </c>
    </row>
    <row r="31" spans="1:12" ht="20.25" customHeight="1" thickBot="1">
      <c r="A31" s="776"/>
      <c r="B31" s="802"/>
      <c r="C31" s="802"/>
      <c r="D31" s="856"/>
      <c r="E31" s="839"/>
      <c r="F31" s="840"/>
      <c r="G31" s="407"/>
      <c r="H31" s="407"/>
      <c r="I31" s="847"/>
      <c r="J31" s="847"/>
      <c r="K31" s="857"/>
      <c r="L31" s="844"/>
    </row>
    <row r="32" spans="1:12" s="833" customFormat="1" ht="70.5" customHeight="1" thickBot="1">
      <c r="A32" s="792"/>
      <c r="B32" s="858"/>
      <c r="C32" s="858"/>
      <c r="D32" s="851" t="s">
        <v>3424</v>
      </c>
      <c r="E32" s="852"/>
      <c r="F32" s="853"/>
      <c r="G32" s="853"/>
      <c r="H32" s="859"/>
      <c r="I32" s="859"/>
      <c r="J32" s="859"/>
      <c r="K32" s="854">
        <v>2</v>
      </c>
      <c r="L32" s="801" t="s">
        <v>1223</v>
      </c>
    </row>
    <row r="33" spans="1:12" ht="35.450000000000003" customHeight="1">
      <c r="A33" s="776"/>
      <c r="B33" s="802"/>
      <c r="C33" s="802"/>
      <c r="D33" s="856"/>
      <c r="E33" s="835"/>
      <c r="F33" s="836" t="s">
        <v>14160</v>
      </c>
      <c r="G33" s="836" t="s">
        <v>14161</v>
      </c>
      <c r="H33" s="836" t="s">
        <v>14162</v>
      </c>
      <c r="I33" s="836" t="s">
        <v>14163</v>
      </c>
      <c r="J33" s="836" t="s">
        <v>14164</v>
      </c>
      <c r="K33" s="401"/>
      <c r="L33" s="837"/>
    </row>
    <row r="34" spans="1:12" s="97" customFormat="1" ht="42" customHeight="1">
      <c r="A34" s="860"/>
      <c r="B34" s="802"/>
      <c r="C34" s="802"/>
      <c r="D34" s="861"/>
      <c r="E34" s="839"/>
      <c r="F34" s="840" t="s">
        <v>14187</v>
      </c>
      <c r="G34" s="407" t="s">
        <v>14082</v>
      </c>
      <c r="H34" s="407" t="s">
        <v>14191</v>
      </c>
      <c r="I34" s="841" t="s">
        <v>14192</v>
      </c>
      <c r="J34" s="842" t="s">
        <v>14193</v>
      </c>
      <c r="K34" s="843">
        <v>1</v>
      </c>
      <c r="L34" s="844" t="s">
        <v>14159</v>
      </c>
    </row>
    <row r="35" spans="1:12" s="97" customFormat="1" ht="42" customHeight="1">
      <c r="A35" s="860"/>
      <c r="B35" s="802"/>
      <c r="C35" s="802"/>
      <c r="D35" s="861"/>
      <c r="E35" s="839"/>
      <c r="F35" s="840" t="s">
        <v>14187</v>
      </c>
      <c r="G35" s="407" t="s">
        <v>14194</v>
      </c>
      <c r="H35" s="407" t="s">
        <v>14191</v>
      </c>
      <c r="I35" s="407" t="s">
        <v>14195</v>
      </c>
      <c r="J35" s="842" t="s">
        <v>14196</v>
      </c>
      <c r="K35" s="843">
        <v>1</v>
      </c>
      <c r="L35" s="844" t="s">
        <v>14159</v>
      </c>
    </row>
    <row r="36" spans="1:12" ht="19.5" customHeight="1">
      <c r="A36" s="776"/>
      <c r="B36" s="802"/>
      <c r="C36" s="802"/>
      <c r="D36" s="834"/>
      <c r="E36" s="839"/>
      <c r="F36" s="840"/>
      <c r="G36" s="407"/>
      <c r="H36" s="407"/>
      <c r="I36" s="847"/>
      <c r="J36" s="847"/>
      <c r="K36" s="407"/>
      <c r="L36" s="837"/>
    </row>
    <row r="37" spans="1:12" ht="61.5" customHeight="1">
      <c r="A37" s="776"/>
      <c r="B37" s="802"/>
      <c r="C37" s="802"/>
      <c r="D37" s="862"/>
      <c r="E37" s="839"/>
      <c r="F37" s="840"/>
      <c r="G37" s="407"/>
      <c r="H37" s="407"/>
      <c r="I37" s="847"/>
      <c r="J37" s="847"/>
      <c r="K37" s="407"/>
      <c r="L37" s="837"/>
    </row>
    <row r="38" spans="1:12">
      <c r="A38" s="776"/>
      <c r="B38" s="782"/>
      <c r="C38" s="782"/>
      <c r="D38" s="863" t="s">
        <v>1917</v>
      </c>
      <c r="E38" s="864"/>
      <c r="F38" s="864"/>
      <c r="G38" s="865"/>
      <c r="H38" s="865"/>
      <c r="I38" s="865"/>
      <c r="J38" s="866"/>
      <c r="K38" s="865"/>
      <c r="L38" s="867"/>
    </row>
    <row r="39" spans="1:12">
      <c r="A39" s="776"/>
      <c r="B39" s="785"/>
      <c r="C39" s="785"/>
      <c r="D39" s="868" t="s">
        <v>1919</v>
      </c>
      <c r="E39" s="787"/>
      <c r="F39" s="787"/>
      <c r="G39" s="787"/>
      <c r="H39" s="787"/>
      <c r="I39" s="787"/>
      <c r="J39" s="787"/>
      <c r="K39" s="869"/>
      <c r="L39" s="788"/>
    </row>
    <row r="40" spans="1:12" ht="13.5" thickBot="1">
      <c r="A40" s="776"/>
      <c r="B40" s="789"/>
      <c r="C40" s="789"/>
      <c r="D40" s="870" t="s">
        <v>14197</v>
      </c>
      <c r="E40" s="789"/>
      <c r="F40" s="789"/>
      <c r="G40" s="789"/>
      <c r="H40" s="789"/>
      <c r="I40" s="789"/>
      <c r="J40" s="789"/>
      <c r="K40" s="871"/>
      <c r="L40" s="789"/>
    </row>
    <row r="41" spans="1:12" s="833" customFormat="1" ht="35.1" thickBot="1">
      <c r="A41" s="792"/>
      <c r="B41" s="872"/>
      <c r="C41" s="873"/>
      <c r="D41" s="851" t="s">
        <v>14198</v>
      </c>
      <c r="E41" s="853"/>
      <c r="F41" s="853"/>
      <c r="G41" s="798"/>
      <c r="H41" s="798"/>
      <c r="I41" s="798"/>
      <c r="J41" s="798"/>
      <c r="K41" s="854">
        <v>2</v>
      </c>
      <c r="L41" s="853" t="s">
        <v>322</v>
      </c>
    </row>
    <row r="42" spans="1:12" ht="14.45">
      <c r="A42" s="776"/>
      <c r="B42" s="874"/>
      <c r="C42" s="875"/>
      <c r="D42" s="846"/>
      <c r="E42" s="876"/>
      <c r="F42" s="836"/>
      <c r="G42" s="836" t="s">
        <v>14199</v>
      </c>
      <c r="H42" s="836" t="s">
        <v>14162</v>
      </c>
      <c r="I42" s="836"/>
      <c r="J42" s="877" t="s">
        <v>14200</v>
      </c>
      <c r="K42" s="878"/>
      <c r="L42" s="879"/>
    </row>
    <row r="43" spans="1:12">
      <c r="A43" s="776"/>
      <c r="B43" s="874"/>
      <c r="C43" s="875"/>
      <c r="D43" s="880"/>
      <c r="E43" s="876"/>
      <c r="F43" s="876"/>
      <c r="G43" s="407" t="s">
        <v>14082</v>
      </c>
      <c r="H43" s="407" t="s">
        <v>14201</v>
      </c>
      <c r="I43" s="881"/>
      <c r="J43" s="882" t="s">
        <v>14202</v>
      </c>
      <c r="K43" s="882">
        <v>1</v>
      </c>
      <c r="L43" s="837" t="s">
        <v>322</v>
      </c>
    </row>
    <row r="44" spans="1:12">
      <c r="A44" s="776"/>
      <c r="B44" s="874"/>
      <c r="C44" s="875"/>
      <c r="D44" s="883"/>
      <c r="E44" s="876"/>
      <c r="F44" s="876"/>
      <c r="G44" s="407" t="s">
        <v>14082</v>
      </c>
      <c r="H44" s="407" t="s">
        <v>14203</v>
      </c>
      <c r="I44" s="881"/>
      <c r="J44" s="882" t="s">
        <v>14204</v>
      </c>
      <c r="K44" s="882">
        <v>1</v>
      </c>
      <c r="L44" s="837" t="s">
        <v>322</v>
      </c>
    </row>
    <row r="45" spans="1:12" ht="13.5" thickBot="1">
      <c r="A45" s="776"/>
      <c r="B45" s="874"/>
      <c r="C45" s="884"/>
      <c r="D45" s="885"/>
      <c r="E45" s="840"/>
      <c r="F45" s="840"/>
      <c r="G45" s="847"/>
      <c r="H45" s="847"/>
      <c r="I45" s="886"/>
      <c r="J45" s="847"/>
      <c r="K45" s="401"/>
      <c r="L45" s="887"/>
    </row>
    <row r="46" spans="1:12" s="833" customFormat="1" ht="57" customHeight="1" thickBot="1">
      <c r="A46" s="792"/>
      <c r="B46" s="872"/>
      <c r="C46" s="873"/>
      <c r="D46" s="851" t="s">
        <v>3337</v>
      </c>
      <c r="E46" s="853"/>
      <c r="F46" s="853"/>
      <c r="G46" s="798"/>
      <c r="H46" s="798"/>
      <c r="I46" s="798"/>
      <c r="J46" s="798"/>
      <c r="K46" s="854">
        <v>2</v>
      </c>
      <c r="L46" s="853" t="s">
        <v>322</v>
      </c>
    </row>
    <row r="47" spans="1:12" s="888" customFormat="1" ht="15" customHeight="1">
      <c r="A47" s="808"/>
      <c r="B47" s="874"/>
      <c r="C47" s="875"/>
      <c r="D47" s="885"/>
      <c r="E47" s="876"/>
      <c r="F47" s="876"/>
    </row>
    <row r="48" spans="1:12" s="888" customFormat="1" ht="15" customHeight="1">
      <c r="A48" s="808"/>
      <c r="B48" s="874"/>
      <c r="C48" s="875"/>
      <c r="D48" s="885"/>
      <c r="E48" s="876"/>
      <c r="F48" s="889"/>
      <c r="G48" s="407" t="s">
        <v>14082</v>
      </c>
      <c r="H48" s="407" t="s">
        <v>14205</v>
      </c>
      <c r="I48" s="881"/>
      <c r="J48" s="882" t="s">
        <v>14206</v>
      </c>
      <c r="K48" s="882">
        <v>1</v>
      </c>
      <c r="L48" s="837" t="s">
        <v>322</v>
      </c>
    </row>
    <row r="49" spans="1:12" s="888" customFormat="1" ht="15" customHeight="1">
      <c r="A49" s="808"/>
      <c r="B49" s="874"/>
      <c r="C49" s="875"/>
      <c r="D49" s="885"/>
      <c r="E49" s="876"/>
      <c r="F49" s="889"/>
      <c r="G49" s="407" t="s">
        <v>14082</v>
      </c>
      <c r="H49" s="407" t="s">
        <v>14207</v>
      </c>
      <c r="I49" s="881"/>
      <c r="J49" s="882" t="s">
        <v>14208</v>
      </c>
      <c r="K49" s="882">
        <v>1</v>
      </c>
      <c r="L49" s="837" t="s">
        <v>322</v>
      </c>
    </row>
    <row r="50" spans="1:12" s="888" customFormat="1" ht="15" customHeight="1" thickBot="1">
      <c r="A50" s="808"/>
      <c r="B50" s="874"/>
      <c r="C50" s="890"/>
      <c r="D50" s="885"/>
      <c r="E50" s="876"/>
      <c r="F50" s="876"/>
      <c r="G50" s="407"/>
      <c r="H50" s="407"/>
      <c r="I50" s="836"/>
      <c r="J50" s="407"/>
      <c r="K50" s="401"/>
      <c r="L50" s="837"/>
    </row>
    <row r="51" spans="1:12" s="833" customFormat="1" ht="35.1" thickBot="1">
      <c r="A51" s="792"/>
      <c r="B51" s="872"/>
      <c r="C51" s="873"/>
      <c r="D51" s="851" t="s">
        <v>14209</v>
      </c>
      <c r="E51" s="853"/>
      <c r="F51" s="853"/>
      <c r="G51" s="798"/>
      <c r="H51" s="798"/>
      <c r="I51" s="798"/>
      <c r="J51" s="798"/>
      <c r="K51" s="854">
        <v>2</v>
      </c>
      <c r="L51" s="853" t="s">
        <v>322</v>
      </c>
    </row>
    <row r="52" spans="1:12" s="888" customFormat="1" ht="15" customHeight="1">
      <c r="A52" s="808"/>
      <c r="B52" s="874"/>
      <c r="C52" s="875"/>
      <c r="D52" s="885"/>
      <c r="E52" s="876"/>
      <c r="F52" s="840"/>
      <c r="G52" s="836" t="s">
        <v>14199</v>
      </c>
      <c r="H52" s="836" t="s">
        <v>14162</v>
      </c>
      <c r="I52" s="836"/>
      <c r="J52" s="877" t="s">
        <v>14200</v>
      </c>
      <c r="K52" s="878"/>
      <c r="L52" s="879"/>
    </row>
    <row r="53" spans="1:12" s="888" customFormat="1" ht="15" customHeight="1">
      <c r="A53" s="808"/>
      <c r="B53" s="874"/>
      <c r="C53" s="875"/>
      <c r="D53" s="885"/>
      <c r="E53" s="876"/>
      <c r="F53" s="840"/>
      <c r="G53" s="836" t="s">
        <v>14082</v>
      </c>
      <c r="H53" s="836" t="s">
        <v>14210</v>
      </c>
      <c r="I53" s="886"/>
      <c r="J53" s="891" t="s">
        <v>14211</v>
      </c>
      <c r="K53" s="892">
        <v>1</v>
      </c>
      <c r="L53" s="837" t="s">
        <v>322</v>
      </c>
    </row>
    <row r="54" spans="1:12" s="888" customFormat="1" ht="15" customHeight="1">
      <c r="A54" s="808"/>
      <c r="B54" s="874"/>
      <c r="C54" s="875"/>
      <c r="D54" s="885"/>
      <c r="E54" s="876"/>
      <c r="F54" s="840"/>
      <c r="G54" s="407" t="s">
        <v>13811</v>
      </c>
      <c r="H54" s="407" t="s">
        <v>14210</v>
      </c>
      <c r="I54" s="886"/>
      <c r="J54" s="892" t="s">
        <v>14212</v>
      </c>
      <c r="K54" s="892">
        <v>1</v>
      </c>
      <c r="L54" s="837" t="s">
        <v>322</v>
      </c>
    </row>
    <row r="55" spans="1:12" s="888" customFormat="1" ht="15" customHeight="1" thickBot="1">
      <c r="A55" s="808"/>
      <c r="B55" s="874"/>
      <c r="C55" s="875"/>
      <c r="D55" s="846"/>
      <c r="E55" s="876"/>
      <c r="F55" s="840"/>
      <c r="G55" s="847"/>
      <c r="I55" s="847"/>
    </row>
    <row r="56" spans="1:12" ht="57" customHeight="1" thickBot="1">
      <c r="A56" s="776"/>
      <c r="B56" s="826"/>
      <c r="C56" s="873"/>
      <c r="D56" s="851" t="s">
        <v>14213</v>
      </c>
      <c r="E56" s="853"/>
      <c r="F56" s="853"/>
      <c r="G56" s="798"/>
      <c r="H56" s="798"/>
      <c r="I56" s="798"/>
      <c r="J56" s="798"/>
      <c r="K56" s="854">
        <v>2</v>
      </c>
      <c r="L56" s="853" t="s">
        <v>322</v>
      </c>
    </row>
    <row r="57" spans="1:12" s="888" customFormat="1" ht="15" customHeight="1">
      <c r="A57" s="808"/>
      <c r="B57" s="893"/>
      <c r="C57" s="890"/>
      <c r="D57" s="894"/>
      <c r="E57" s="876"/>
      <c r="F57" s="876"/>
      <c r="G57" s="836" t="s">
        <v>14199</v>
      </c>
      <c r="H57" s="836" t="s">
        <v>14162</v>
      </c>
      <c r="I57" s="836"/>
      <c r="J57" s="895" t="s">
        <v>14200</v>
      </c>
      <c r="K57" s="896"/>
      <c r="L57" s="897"/>
    </row>
    <row r="58" spans="1:12" s="888" customFormat="1" ht="15" customHeight="1">
      <c r="A58" s="808"/>
      <c r="B58" s="893"/>
      <c r="C58" s="890"/>
      <c r="D58" s="894"/>
      <c r="E58" s="876"/>
      <c r="F58" s="876"/>
      <c r="G58" s="898" t="s">
        <v>14214</v>
      </c>
      <c r="H58" s="836" t="s">
        <v>14166</v>
      </c>
      <c r="I58" s="407"/>
      <c r="J58" s="895" t="s">
        <v>14215</v>
      </c>
      <c r="K58" s="407">
        <v>1</v>
      </c>
      <c r="L58" s="837" t="s">
        <v>322</v>
      </c>
    </row>
    <row r="59" spans="1:12" s="888" customFormat="1" ht="15" customHeight="1">
      <c r="A59" s="808"/>
      <c r="B59" s="893"/>
      <c r="C59" s="890"/>
      <c r="D59" s="894"/>
      <c r="E59" s="876"/>
      <c r="F59" s="876"/>
      <c r="G59" s="899" t="s">
        <v>14214</v>
      </c>
      <c r="H59" s="407" t="s">
        <v>14166</v>
      </c>
      <c r="I59" s="847"/>
      <c r="J59" s="847" t="s">
        <v>14216</v>
      </c>
      <c r="K59" s="847">
        <v>1</v>
      </c>
      <c r="L59" s="837" t="s">
        <v>322</v>
      </c>
    </row>
    <row r="60" spans="1:12" s="888" customFormat="1" ht="15" customHeight="1" thickBot="1">
      <c r="A60" s="808"/>
      <c r="B60" s="893"/>
      <c r="C60" s="890"/>
      <c r="D60" s="894"/>
      <c r="E60" s="876"/>
      <c r="F60" s="876"/>
      <c r="G60" s="407"/>
      <c r="H60" s="407"/>
      <c r="I60" s="847"/>
      <c r="J60" s="896"/>
      <c r="K60" s="896"/>
      <c r="L60" s="837"/>
    </row>
    <row r="61" spans="1:12" s="833" customFormat="1" ht="57" customHeight="1" thickBot="1">
      <c r="A61" s="792"/>
      <c r="B61" s="826"/>
      <c r="C61" s="873"/>
      <c r="D61" s="900" t="s">
        <v>14217</v>
      </c>
      <c r="E61" s="853"/>
      <c r="F61" s="853"/>
      <c r="G61" s="798"/>
      <c r="H61" s="798"/>
      <c r="I61" s="798"/>
      <c r="J61" s="798"/>
      <c r="K61" s="854">
        <v>4</v>
      </c>
      <c r="L61" s="853" t="s">
        <v>322</v>
      </c>
    </row>
    <row r="62" spans="1:12" s="888" customFormat="1" ht="15" customHeight="1">
      <c r="A62" s="808"/>
      <c r="B62" s="893"/>
      <c r="C62" s="890"/>
      <c r="D62" s="894"/>
      <c r="E62" s="835"/>
      <c r="F62" s="835"/>
      <c r="G62" s="836" t="s">
        <v>14199</v>
      </c>
      <c r="H62" s="836" t="s">
        <v>14162</v>
      </c>
      <c r="I62" s="886"/>
      <c r="J62" s="895" t="s">
        <v>14200</v>
      </c>
      <c r="K62" s="896"/>
      <c r="L62" s="897"/>
    </row>
    <row r="63" spans="1:12" s="888" customFormat="1" ht="15" customHeight="1">
      <c r="A63" s="808"/>
      <c r="B63" s="893"/>
      <c r="C63" s="890"/>
      <c r="D63" s="894"/>
      <c r="E63" s="835"/>
      <c r="F63" s="835"/>
      <c r="G63" s="836" t="s">
        <v>14214</v>
      </c>
      <c r="H63" s="836" t="s">
        <v>14207</v>
      </c>
      <c r="I63" s="886"/>
      <c r="J63" s="895" t="s">
        <v>14218</v>
      </c>
      <c r="K63" s="896">
        <v>1</v>
      </c>
      <c r="L63" s="837" t="s">
        <v>322</v>
      </c>
    </row>
    <row r="64" spans="1:12" s="888" customFormat="1" ht="15" customHeight="1">
      <c r="A64" s="808"/>
      <c r="B64" s="893"/>
      <c r="C64" s="890"/>
      <c r="D64" s="894"/>
      <c r="E64" s="835"/>
      <c r="F64" s="835"/>
      <c r="G64" s="836" t="s">
        <v>14214</v>
      </c>
      <c r="H64" s="836" t="s">
        <v>14205</v>
      </c>
      <c r="I64" s="847"/>
      <c r="J64" s="895" t="s">
        <v>14219</v>
      </c>
      <c r="K64" s="896">
        <v>1</v>
      </c>
      <c r="L64" s="837" t="s">
        <v>322</v>
      </c>
    </row>
    <row r="65" spans="1:13" s="888" customFormat="1" ht="15" customHeight="1">
      <c r="A65" s="808"/>
      <c r="B65" s="893"/>
      <c r="C65" s="890"/>
      <c r="D65" s="846"/>
      <c r="E65" s="835"/>
      <c r="F65" s="835"/>
      <c r="G65" s="836" t="s">
        <v>13811</v>
      </c>
      <c r="H65" s="407" t="s">
        <v>14205</v>
      </c>
      <c r="I65" s="847"/>
      <c r="J65" s="886" t="s">
        <v>14220</v>
      </c>
      <c r="K65" s="847">
        <v>1</v>
      </c>
      <c r="L65" s="837" t="s">
        <v>322</v>
      </c>
    </row>
    <row r="66" spans="1:13" s="888" customFormat="1" ht="15" customHeight="1">
      <c r="A66" s="808"/>
      <c r="B66" s="893"/>
      <c r="C66" s="890"/>
      <c r="D66" s="894"/>
      <c r="E66" s="835"/>
      <c r="F66" s="835"/>
      <c r="G66" s="836" t="s">
        <v>13811</v>
      </c>
      <c r="H66" s="407" t="s">
        <v>14207</v>
      </c>
      <c r="I66" s="847"/>
      <c r="J66" s="886" t="s">
        <v>14221</v>
      </c>
      <c r="K66" s="847">
        <v>1</v>
      </c>
      <c r="L66" s="837" t="s">
        <v>322</v>
      </c>
    </row>
    <row r="67" spans="1:13" s="888" customFormat="1" ht="15" customHeight="1" thickBot="1">
      <c r="A67" s="808"/>
      <c r="B67" s="893"/>
      <c r="C67" s="890"/>
      <c r="D67" s="894"/>
      <c r="E67" s="835"/>
      <c r="F67" s="835"/>
      <c r="G67" s="836"/>
      <c r="H67" s="407"/>
      <c r="I67" s="847"/>
      <c r="J67" s="886"/>
      <c r="K67" s="847"/>
      <c r="L67" s="837"/>
    </row>
    <row r="68" spans="1:13" s="833" customFormat="1" ht="23.45" thickBot="1">
      <c r="A68" s="792"/>
      <c r="B68" s="826"/>
      <c r="C68" s="873"/>
      <c r="D68" s="900" t="s">
        <v>14222</v>
      </c>
      <c r="E68" s="852"/>
      <c r="F68" s="852"/>
      <c r="G68" s="901"/>
      <c r="H68" s="901"/>
      <c r="I68" s="901"/>
      <c r="J68" s="901"/>
      <c r="K68" s="902">
        <v>2</v>
      </c>
      <c r="L68" s="852" t="s">
        <v>322</v>
      </c>
    </row>
    <row r="69" spans="1:13" s="888" customFormat="1" ht="15" customHeight="1">
      <c r="A69" s="808"/>
      <c r="B69" s="893"/>
      <c r="C69" s="890"/>
      <c r="D69" s="894"/>
      <c r="E69" s="835"/>
      <c r="F69" s="835"/>
      <c r="G69" s="836"/>
      <c r="H69" s="407"/>
      <c r="I69" s="847"/>
      <c r="J69" s="847"/>
      <c r="K69" s="847"/>
      <c r="L69" s="837"/>
    </row>
    <row r="70" spans="1:13" s="888" customFormat="1" ht="15" customHeight="1" thickBot="1">
      <c r="A70" s="808"/>
      <c r="B70" s="893"/>
      <c r="C70" s="890"/>
      <c r="D70" s="885"/>
      <c r="E70" s="835"/>
      <c r="F70" s="835"/>
      <c r="G70" s="836"/>
      <c r="H70" s="407"/>
      <c r="I70" s="847"/>
      <c r="J70" s="847"/>
      <c r="K70" s="401"/>
      <c r="L70" s="837"/>
    </row>
    <row r="71" spans="1:13" s="910" customFormat="1" ht="39" customHeight="1" thickBot="1">
      <c r="A71" s="903"/>
      <c r="B71" s="904"/>
      <c r="C71" s="905"/>
      <c r="D71" s="906" t="s">
        <v>14223</v>
      </c>
      <c r="E71" s="907"/>
      <c r="F71" s="907"/>
      <c r="G71" s="908"/>
      <c r="H71" s="908"/>
      <c r="I71" s="908"/>
      <c r="J71" s="908" t="s">
        <v>14224</v>
      </c>
      <c r="K71" s="909">
        <v>3</v>
      </c>
      <c r="L71" s="907" t="s">
        <v>275</v>
      </c>
    </row>
    <row r="72" spans="1:13" s="888" customFormat="1" ht="15" customHeight="1">
      <c r="A72" s="808"/>
      <c r="B72" s="893"/>
      <c r="C72" s="890"/>
      <c r="D72" s="894"/>
      <c r="E72" s="835"/>
      <c r="F72" s="835"/>
      <c r="G72" s="836"/>
      <c r="H72" s="407"/>
      <c r="I72" s="401"/>
      <c r="J72" s="401"/>
      <c r="K72" s="401"/>
      <c r="L72" s="837"/>
    </row>
    <row r="73" spans="1:13">
      <c r="A73" s="776"/>
      <c r="B73" s="911"/>
      <c r="C73" s="911"/>
      <c r="D73" s="912"/>
      <c r="E73" s="913"/>
      <c r="F73" s="913"/>
      <c r="G73" s="914"/>
      <c r="H73" s="914"/>
      <c r="I73" s="915"/>
      <c r="J73" s="916"/>
      <c r="K73" s="917"/>
      <c r="L73" s="918"/>
    </row>
    <row r="74" spans="1:13">
      <c r="A74" s="776"/>
      <c r="B74" s="919"/>
      <c r="C74" s="919"/>
      <c r="D74" s="868" t="s">
        <v>14225</v>
      </c>
      <c r="E74" s="920"/>
      <c r="F74" s="920"/>
      <c r="G74" s="920"/>
      <c r="H74" s="920"/>
      <c r="I74" s="920"/>
      <c r="J74" s="921"/>
      <c r="K74" s="920"/>
      <c r="L74" s="922"/>
    </row>
    <row r="75" spans="1:13" ht="13.5" thickBot="1">
      <c r="A75" s="776"/>
      <c r="B75" s="923"/>
      <c r="C75" s="923"/>
      <c r="D75" s="870" t="s">
        <v>1816</v>
      </c>
      <c r="E75" s="923"/>
      <c r="F75" s="923"/>
      <c r="G75" s="923"/>
      <c r="H75" s="923"/>
      <c r="I75" s="923"/>
      <c r="J75" s="923"/>
      <c r="K75" s="923"/>
      <c r="L75" s="923"/>
    </row>
    <row r="76" spans="1:13" s="833" customFormat="1" ht="51.6" customHeight="1" thickBot="1">
      <c r="A76" s="792"/>
      <c r="B76" s="793"/>
      <c r="C76" s="873"/>
      <c r="D76" s="851" t="s">
        <v>14226</v>
      </c>
      <c r="E76" s="853"/>
      <c r="F76" s="853"/>
      <c r="G76" s="798"/>
      <c r="H76" s="798"/>
      <c r="I76" s="798"/>
      <c r="J76" s="798"/>
      <c r="K76" s="854">
        <v>518.20000000000005</v>
      </c>
      <c r="L76" s="853" t="s">
        <v>2471</v>
      </c>
      <c r="M76" s="854"/>
    </row>
    <row r="77" spans="1:13">
      <c r="A77" s="776"/>
      <c r="B77" s="124"/>
      <c r="C77" s="124"/>
      <c r="D77" s="924"/>
      <c r="E77" s="889"/>
      <c r="F77" s="925"/>
      <c r="G77" s="926" t="s">
        <v>14199</v>
      </c>
      <c r="H77" s="927" t="s">
        <v>14162</v>
      </c>
      <c r="I77" s="926" t="s">
        <v>14227</v>
      </c>
      <c r="J77" s="882"/>
      <c r="K77" s="882"/>
      <c r="L77" s="928"/>
    </row>
    <row r="78" spans="1:13">
      <c r="A78" s="776"/>
      <c r="B78" s="124"/>
      <c r="C78" s="124"/>
      <c r="D78" s="924"/>
      <c r="E78" s="889"/>
      <c r="F78" s="925"/>
      <c r="G78" s="929" t="s">
        <v>13500</v>
      </c>
      <c r="H78" s="930"/>
      <c r="I78" s="882" t="s">
        <v>14228</v>
      </c>
      <c r="J78" s="882"/>
      <c r="K78" s="882">
        <v>326.74</v>
      </c>
      <c r="L78" s="928" t="s">
        <v>2471</v>
      </c>
    </row>
    <row r="79" spans="1:13" s="888" customFormat="1">
      <c r="A79" s="808"/>
      <c r="B79" s="890"/>
      <c r="C79" s="890"/>
      <c r="D79" s="931"/>
      <c r="E79" s="932"/>
      <c r="F79" s="933"/>
      <c r="G79" s="929" t="s">
        <v>13500</v>
      </c>
      <c r="H79" s="930"/>
      <c r="I79" s="882" t="s">
        <v>14229</v>
      </c>
      <c r="J79" s="882"/>
      <c r="K79" s="882">
        <v>191.46</v>
      </c>
      <c r="L79" s="928" t="s">
        <v>2471</v>
      </c>
    </row>
    <row r="80" spans="1:13">
      <c r="A80" s="776"/>
      <c r="B80" s="124"/>
      <c r="C80" s="124"/>
      <c r="D80" s="934"/>
      <c r="E80" s="876"/>
      <c r="F80" s="876"/>
      <c r="G80" s="815"/>
      <c r="H80" s="407"/>
      <c r="I80" s="407"/>
      <c r="J80" s="401"/>
      <c r="K80" s="401"/>
      <c r="L80" s="837"/>
    </row>
    <row r="81" spans="1:13">
      <c r="A81" s="776"/>
      <c r="B81" s="124"/>
      <c r="C81" s="124"/>
      <c r="D81" s="934"/>
      <c r="E81" s="876"/>
      <c r="F81" s="876"/>
      <c r="G81" s="929"/>
      <c r="H81" s="407"/>
      <c r="I81" s="882"/>
      <c r="J81" s="896"/>
      <c r="K81" s="401"/>
      <c r="L81" s="928"/>
    </row>
    <row r="82" spans="1:13" ht="13.5" thickBot="1">
      <c r="A82" s="776"/>
      <c r="B82" s="124"/>
      <c r="C82" s="124"/>
      <c r="D82" s="934"/>
      <c r="E82" s="876"/>
      <c r="F82" s="876"/>
      <c r="G82" s="407"/>
      <c r="H82" s="407"/>
      <c r="I82" s="841"/>
      <c r="J82" s="896"/>
      <c r="K82" s="401"/>
      <c r="L82" s="837"/>
    </row>
    <row r="83" spans="1:13" s="935" customFormat="1" ht="51.6" customHeight="1" thickBot="1">
      <c r="A83" s="792"/>
      <c r="B83" s="793"/>
      <c r="C83" s="873"/>
      <c r="D83" s="851" t="s">
        <v>1834</v>
      </c>
      <c r="E83" s="853"/>
      <c r="F83" s="853"/>
      <c r="G83" s="798"/>
      <c r="H83" s="798"/>
      <c r="I83" s="798"/>
      <c r="J83" s="798"/>
      <c r="K83" s="854">
        <v>278.60000000000002</v>
      </c>
      <c r="L83" s="853" t="s">
        <v>468</v>
      </c>
      <c r="M83" s="854"/>
    </row>
    <row r="84" spans="1:13">
      <c r="A84" s="776"/>
      <c r="B84" s="124"/>
      <c r="C84" s="124"/>
      <c r="D84" s="934"/>
      <c r="E84" s="876"/>
      <c r="F84" s="876"/>
      <c r="G84" s="926" t="s">
        <v>14199</v>
      </c>
      <c r="H84" s="927" t="s">
        <v>14162</v>
      </c>
      <c r="I84" s="926" t="s">
        <v>14227</v>
      </c>
      <c r="J84" s="896"/>
      <c r="K84" s="896"/>
      <c r="L84" s="897"/>
    </row>
    <row r="85" spans="1:13" ht="24.95">
      <c r="A85" s="776"/>
      <c r="B85" s="124"/>
      <c r="C85" s="124"/>
      <c r="D85" s="934"/>
      <c r="E85" s="876"/>
      <c r="F85" s="876"/>
      <c r="G85" s="407" t="s">
        <v>14230</v>
      </c>
      <c r="H85" s="407"/>
      <c r="I85" s="841" t="s">
        <v>14231</v>
      </c>
      <c r="J85" s="896"/>
      <c r="K85" s="896">
        <v>93.1</v>
      </c>
      <c r="L85" s="837" t="s">
        <v>468</v>
      </c>
    </row>
    <row r="86" spans="1:13">
      <c r="A86" s="776"/>
      <c r="B86" s="124"/>
      <c r="C86" s="124"/>
      <c r="D86" s="934"/>
      <c r="E86" s="876"/>
      <c r="F86" s="876"/>
      <c r="G86" s="929" t="s">
        <v>14232</v>
      </c>
      <c r="H86" s="407"/>
      <c r="I86" s="882" t="s">
        <v>14233</v>
      </c>
      <c r="J86" s="882"/>
      <c r="K86" s="882">
        <v>185.5</v>
      </c>
      <c r="L86" s="928" t="s">
        <v>468</v>
      </c>
    </row>
    <row r="87" spans="1:13">
      <c r="A87" s="776"/>
      <c r="B87" s="124"/>
      <c r="C87" s="124"/>
      <c r="D87" s="934"/>
      <c r="E87" s="876"/>
      <c r="F87" s="876"/>
      <c r="G87" s="407"/>
      <c r="H87" s="407"/>
      <c r="I87" s="841"/>
      <c r="J87" s="936"/>
      <c r="K87" s="896"/>
      <c r="L87" s="837"/>
    </row>
    <row r="88" spans="1:13" ht="13.5" thickBot="1">
      <c r="A88" s="776"/>
      <c r="B88" s="124"/>
      <c r="C88" s="124"/>
      <c r="D88" s="934"/>
      <c r="E88" s="876"/>
      <c r="F88" s="876"/>
      <c r="G88" s="836"/>
      <c r="H88" s="836"/>
      <c r="I88" s="882"/>
      <c r="J88" s="936"/>
      <c r="K88" s="896"/>
      <c r="L88" s="897"/>
    </row>
    <row r="89" spans="1:13" s="833" customFormat="1" ht="51.6" customHeight="1" thickBot="1">
      <c r="A89" s="792"/>
      <c r="B89" s="793"/>
      <c r="C89" s="873"/>
      <c r="D89" s="851" t="s">
        <v>14234</v>
      </c>
      <c r="E89" s="853"/>
      <c r="F89" s="853"/>
      <c r="G89" s="798"/>
      <c r="H89" s="798"/>
      <c r="I89" s="798"/>
      <c r="J89" s="798"/>
      <c r="K89" s="854">
        <v>13.8</v>
      </c>
      <c r="L89" s="853" t="s">
        <v>347</v>
      </c>
      <c r="M89" s="854"/>
    </row>
    <row r="90" spans="1:13">
      <c r="A90" s="776"/>
      <c r="B90" s="124"/>
      <c r="C90" s="124"/>
      <c r="D90" s="924"/>
      <c r="E90" s="889"/>
      <c r="F90" s="925"/>
      <c r="G90" s="926" t="s">
        <v>14199</v>
      </c>
      <c r="H90" s="927" t="s">
        <v>14162</v>
      </c>
      <c r="I90" s="926" t="s">
        <v>14227</v>
      </c>
      <c r="J90" s="882"/>
      <c r="K90" s="882"/>
      <c r="L90" s="928"/>
    </row>
    <row r="91" spans="1:13" ht="50.1">
      <c r="A91" s="776"/>
      <c r="B91" s="124"/>
      <c r="C91" s="124"/>
      <c r="D91" s="924"/>
      <c r="E91" s="889"/>
      <c r="F91" s="925"/>
      <c r="G91" s="937" t="s">
        <v>14235</v>
      </c>
      <c r="H91" s="930"/>
      <c r="I91" s="929" t="s">
        <v>14236</v>
      </c>
      <c r="J91" s="882"/>
      <c r="K91" s="882">
        <v>13.8</v>
      </c>
      <c r="L91" s="928" t="s">
        <v>347</v>
      </c>
    </row>
    <row r="92" spans="1:13" s="888" customFormat="1">
      <c r="A92" s="808"/>
      <c r="B92" s="890"/>
      <c r="C92" s="890"/>
      <c r="D92" s="931"/>
      <c r="E92" s="932"/>
      <c r="F92" s="933"/>
      <c r="G92" s="929"/>
      <c r="H92" s="930"/>
      <c r="I92" s="882"/>
      <c r="J92" s="929"/>
      <c r="K92" s="882"/>
      <c r="L92" s="928"/>
    </row>
    <row r="93" spans="1:13" s="888" customFormat="1" ht="18" customHeight="1">
      <c r="A93" s="808"/>
      <c r="B93" s="938"/>
      <c r="C93" s="890"/>
      <c r="D93" s="885"/>
      <c r="E93" s="939"/>
      <c r="F93" s="939"/>
      <c r="G93" s="815"/>
      <c r="H93" s="815"/>
      <c r="I93" s="815"/>
      <c r="J93" s="940"/>
      <c r="K93" s="929"/>
      <c r="L93" s="939"/>
      <c r="M93" s="941"/>
    </row>
    <row r="94" spans="1:13" ht="51.6" customHeight="1" thickBot="1">
      <c r="A94" s="776"/>
      <c r="B94" s="793"/>
      <c r="C94" s="873"/>
      <c r="D94" s="942" t="s">
        <v>14237</v>
      </c>
      <c r="E94" s="853"/>
      <c r="F94" s="853"/>
      <c r="G94" s="798"/>
      <c r="H94" s="798"/>
      <c r="I94" s="798"/>
      <c r="J94" s="830"/>
      <c r="K94" s="831">
        <v>52.4</v>
      </c>
      <c r="L94" s="853" t="s">
        <v>347</v>
      </c>
      <c r="M94" s="943"/>
    </row>
    <row r="95" spans="1:13">
      <c r="A95" s="776"/>
      <c r="B95" s="944"/>
      <c r="C95" s="945"/>
      <c r="D95" s="946"/>
      <c r="E95" s="876"/>
      <c r="F95" s="925"/>
      <c r="G95" s="926" t="s">
        <v>14199</v>
      </c>
      <c r="H95" s="927" t="s">
        <v>14162</v>
      </c>
      <c r="I95" s="926" t="s">
        <v>14227</v>
      </c>
      <c r="J95" s="882"/>
      <c r="K95" s="882"/>
      <c r="L95" s="928"/>
    </row>
    <row r="96" spans="1:13">
      <c r="A96" s="776"/>
      <c r="B96" s="944"/>
      <c r="C96" s="945"/>
      <c r="D96" s="924"/>
      <c r="E96" s="876"/>
      <c r="F96" s="925"/>
      <c r="G96" s="929" t="s">
        <v>13500</v>
      </c>
      <c r="H96" s="930"/>
      <c r="I96" s="882" t="s">
        <v>14228</v>
      </c>
      <c r="J96" s="882"/>
      <c r="K96" s="882">
        <v>52.4</v>
      </c>
      <c r="L96" s="928" t="s">
        <v>347</v>
      </c>
    </row>
    <row r="97" spans="1:13" ht="13.5" thickBot="1">
      <c r="A97" s="776"/>
      <c r="B97" s="124"/>
      <c r="C97" s="124"/>
      <c r="D97" s="947"/>
      <c r="E97" s="948"/>
      <c r="F97" s="948"/>
      <c r="G97" s="949"/>
      <c r="H97" s="407"/>
      <c r="I97" s="407"/>
      <c r="J97" s="841"/>
      <c r="K97" s="401"/>
      <c r="L97" s="837"/>
    </row>
    <row r="98" spans="1:13" s="833" customFormat="1" ht="23.45" thickBot="1">
      <c r="A98" s="792"/>
      <c r="B98" s="793"/>
      <c r="C98" s="873"/>
      <c r="D98" s="950" t="s">
        <v>14238</v>
      </c>
      <c r="E98" s="951"/>
      <c r="F98" s="951"/>
      <c r="G98" s="859"/>
      <c r="H98" s="798"/>
      <c r="I98" s="798"/>
      <c r="J98" s="859"/>
      <c r="K98" s="854">
        <v>16</v>
      </c>
      <c r="L98" s="853" t="s">
        <v>322</v>
      </c>
    </row>
    <row r="99" spans="1:13" s="888" customFormat="1" ht="15.6" customHeight="1">
      <c r="A99" s="808"/>
      <c r="B99" s="952"/>
      <c r="C99" s="875"/>
      <c r="D99" s="953"/>
      <c r="E99" s="939"/>
      <c r="F99" s="939"/>
      <c r="G99" s="815"/>
      <c r="H99" s="815"/>
      <c r="I99" s="815"/>
      <c r="J99" s="940"/>
      <c r="K99" s="929"/>
      <c r="L99" s="939"/>
      <c r="M99" s="941"/>
    </row>
    <row r="100" spans="1:13" s="888" customFormat="1">
      <c r="A100" s="808"/>
      <c r="B100" s="884"/>
      <c r="C100" s="884"/>
      <c r="D100" s="954"/>
      <c r="E100" s="939"/>
      <c r="F100" s="939"/>
      <c r="G100" s="815"/>
      <c r="H100" s="815"/>
      <c r="I100" s="815"/>
      <c r="J100" s="815"/>
      <c r="K100" s="929"/>
      <c r="L100" s="837"/>
    </row>
    <row r="101" spans="1:13" s="963" customFormat="1" ht="12" customHeight="1" thickBot="1">
      <c r="A101" s="955"/>
      <c r="B101" s="923"/>
      <c r="C101" s="923"/>
      <c r="D101" s="956" t="s">
        <v>14239</v>
      </c>
      <c r="E101" s="957"/>
      <c r="F101" s="958"/>
      <c r="G101" s="959"/>
      <c r="H101" s="960"/>
      <c r="I101" s="960"/>
      <c r="J101" s="960"/>
      <c r="K101" s="961"/>
      <c r="L101" s="962"/>
    </row>
    <row r="102" spans="1:13" s="833" customFormat="1" ht="35.1" thickBot="1">
      <c r="A102" s="792"/>
      <c r="B102" s="793"/>
      <c r="C102" s="873"/>
      <c r="D102" s="950" t="s">
        <v>3388</v>
      </c>
      <c r="E102" s="951"/>
      <c r="F102" s="951"/>
      <c r="G102" s="859"/>
      <c r="H102" s="798"/>
      <c r="I102" s="798"/>
      <c r="J102" s="859"/>
      <c r="K102" s="854">
        <v>12</v>
      </c>
      <c r="L102" s="853" t="s">
        <v>322</v>
      </c>
    </row>
    <row r="103" spans="1:13" ht="12" customHeight="1">
      <c r="A103" s="776"/>
      <c r="B103" s="964"/>
      <c r="C103" s="964"/>
      <c r="D103" s="965"/>
      <c r="E103" s="966"/>
      <c r="F103" s="967"/>
      <c r="G103" s="968"/>
      <c r="H103" s="914"/>
      <c r="I103" s="914"/>
      <c r="J103" s="915"/>
      <c r="K103" s="917"/>
      <c r="L103" s="918"/>
    </row>
    <row r="104" spans="1:13" ht="12" customHeight="1" thickBot="1">
      <c r="A104" s="776"/>
      <c r="B104" s="964"/>
      <c r="C104" s="964"/>
      <c r="D104" s="965"/>
      <c r="E104" s="966"/>
      <c r="F104" s="967"/>
      <c r="G104" s="968"/>
      <c r="H104" s="914"/>
      <c r="I104" s="914"/>
      <c r="J104" s="915"/>
      <c r="K104" s="917"/>
      <c r="L104" s="918"/>
    </row>
    <row r="105" spans="1:13" s="970" customFormat="1" ht="40.5" customHeight="1" thickBot="1">
      <c r="A105" s="776"/>
      <c r="B105" s="793"/>
      <c r="C105" s="873"/>
      <c r="D105" s="969" t="s">
        <v>3439</v>
      </c>
      <c r="E105" s="951"/>
      <c r="F105" s="951"/>
      <c r="G105" s="859"/>
      <c r="H105" s="798"/>
      <c r="I105" s="798"/>
      <c r="J105" s="859"/>
      <c r="K105" s="854">
        <v>19</v>
      </c>
      <c r="L105" s="853" t="s">
        <v>322</v>
      </c>
    </row>
    <row r="106" spans="1:13">
      <c r="A106" s="776"/>
      <c r="B106" s="911"/>
      <c r="C106" s="911"/>
      <c r="D106" s="924"/>
      <c r="E106" s="925"/>
      <c r="F106" s="925"/>
      <c r="G106" s="971" t="s">
        <v>14199</v>
      </c>
      <c r="H106" s="881" t="s">
        <v>14162</v>
      </c>
      <c r="I106" s="971" t="s">
        <v>14227</v>
      </c>
      <c r="J106" s="882"/>
      <c r="K106" s="972"/>
      <c r="L106" s="928"/>
    </row>
    <row r="107" spans="1:13" s="973" customFormat="1">
      <c r="A107" s="776"/>
      <c r="B107" s="124"/>
      <c r="C107" s="124"/>
      <c r="D107" s="924"/>
      <c r="E107" s="925"/>
      <c r="F107" s="925"/>
      <c r="G107" s="929" t="s">
        <v>14082</v>
      </c>
      <c r="H107" s="930" t="s">
        <v>14240</v>
      </c>
      <c r="I107" s="882"/>
      <c r="J107" s="882"/>
      <c r="K107" s="882">
        <v>19</v>
      </c>
      <c r="L107" s="928" t="s">
        <v>322</v>
      </c>
    </row>
    <row r="108" spans="1:13" ht="14.45">
      <c r="A108" s="776"/>
      <c r="B108" s="911"/>
      <c r="C108" s="911"/>
      <c r="D108" s="974"/>
      <c r="E108" s="975"/>
      <c r="F108" s="975"/>
      <c r="G108" s="976"/>
      <c r="H108" s="914"/>
      <c r="I108" s="977"/>
      <c r="J108" s="916"/>
      <c r="K108" s="916"/>
      <c r="L108" s="978"/>
    </row>
    <row r="109" spans="1:13">
      <c r="A109" s="776"/>
      <c r="B109" s="911"/>
      <c r="C109" s="911"/>
      <c r="D109" s="979"/>
      <c r="E109" s="975"/>
      <c r="F109" s="975"/>
      <c r="G109" s="976"/>
      <c r="H109" s="980"/>
      <c r="I109" s="977"/>
      <c r="J109" s="916"/>
      <c r="K109" s="916"/>
      <c r="L109" s="978"/>
    </row>
    <row r="110" spans="1:13" ht="13.5" thickBot="1">
      <c r="A110" s="776"/>
      <c r="B110" s="911"/>
      <c r="C110" s="911"/>
      <c r="D110" s="979"/>
      <c r="E110" s="975"/>
      <c r="F110" s="975"/>
      <c r="G110" s="977"/>
      <c r="H110" s="914"/>
      <c r="I110" s="981"/>
      <c r="J110" s="916"/>
      <c r="K110" s="916"/>
      <c r="L110" s="918"/>
    </row>
    <row r="111" spans="1:13" s="970" customFormat="1" ht="40.5" customHeight="1">
      <c r="A111" s="776"/>
      <c r="B111" s="793"/>
      <c r="C111" s="873"/>
      <c r="D111" s="827" t="s">
        <v>3501</v>
      </c>
      <c r="E111" s="982"/>
      <c r="F111" s="982"/>
      <c r="G111" s="830"/>
      <c r="H111" s="798"/>
      <c r="I111" s="798"/>
      <c r="J111" s="859"/>
      <c r="K111" s="983">
        <v>1</v>
      </c>
      <c r="L111" s="853" t="s">
        <v>322</v>
      </c>
    </row>
    <row r="112" spans="1:13">
      <c r="A112" s="776"/>
      <c r="B112" s="911"/>
      <c r="C112" s="124"/>
      <c r="D112" s="934"/>
      <c r="E112" s="876"/>
      <c r="F112" s="925"/>
      <c r="G112" s="971" t="s">
        <v>14199</v>
      </c>
      <c r="H112" s="971" t="s">
        <v>14162</v>
      </c>
      <c r="I112" s="971" t="s">
        <v>14227</v>
      </c>
      <c r="J112" s="882"/>
      <c r="K112" s="882"/>
      <c r="L112" s="928"/>
    </row>
    <row r="113" spans="1:12">
      <c r="A113" s="776"/>
      <c r="B113" s="911"/>
      <c r="C113" s="124"/>
      <c r="D113" s="984"/>
      <c r="E113" s="876"/>
      <c r="F113" s="925"/>
      <c r="G113" s="929" t="s">
        <v>14082</v>
      </c>
      <c r="H113" s="882" t="s">
        <v>14241</v>
      </c>
      <c r="I113" s="882" t="s">
        <v>14242</v>
      </c>
      <c r="J113" s="882"/>
      <c r="K113" s="882">
        <v>1</v>
      </c>
      <c r="L113" s="928" t="s">
        <v>322</v>
      </c>
    </row>
    <row r="114" spans="1:12" s="888" customFormat="1" ht="13.5" thickBot="1">
      <c r="A114" s="808"/>
      <c r="B114" s="985"/>
      <c r="C114" s="890"/>
      <c r="D114" s="931"/>
      <c r="E114" s="933"/>
      <c r="F114" s="933"/>
      <c r="G114" s="929"/>
      <c r="H114" s="882"/>
      <c r="I114" s="882"/>
      <c r="J114" s="929"/>
      <c r="K114" s="929"/>
      <c r="L114" s="928"/>
    </row>
    <row r="115" spans="1:12" ht="34.5">
      <c r="A115" s="776"/>
      <c r="B115" s="793"/>
      <c r="C115" s="873"/>
      <c r="D115" s="827" t="s">
        <v>5975</v>
      </c>
      <c r="E115" s="982"/>
      <c r="F115" s="982"/>
      <c r="G115" s="830"/>
      <c r="H115" s="798"/>
      <c r="I115" s="798"/>
      <c r="J115" s="859"/>
      <c r="K115" s="983">
        <v>2</v>
      </c>
      <c r="L115" s="853" t="s">
        <v>322</v>
      </c>
    </row>
    <row r="116" spans="1:12" s="833" customFormat="1">
      <c r="A116" s="776"/>
      <c r="B116" s="911"/>
      <c r="C116" s="124"/>
      <c r="D116" s="934"/>
      <c r="E116" s="876"/>
      <c r="F116" s="925"/>
      <c r="G116" s="971" t="s">
        <v>14199</v>
      </c>
      <c r="H116" s="971" t="s">
        <v>14162</v>
      </c>
      <c r="I116" s="971" t="s">
        <v>14227</v>
      </c>
      <c r="J116" s="882"/>
      <c r="K116" s="882"/>
      <c r="L116" s="928"/>
    </row>
    <row r="117" spans="1:12">
      <c r="A117" s="776"/>
      <c r="B117" s="911"/>
      <c r="C117" s="124"/>
      <c r="D117" s="984"/>
      <c r="E117" s="876"/>
      <c r="F117" s="925"/>
      <c r="G117" s="929" t="s">
        <v>14180</v>
      </c>
      <c r="H117" s="882" t="s">
        <v>14243</v>
      </c>
      <c r="I117" s="882" t="s">
        <v>14242</v>
      </c>
      <c r="J117" s="882"/>
      <c r="K117" s="882">
        <v>1</v>
      </c>
      <c r="L117" s="928" t="s">
        <v>322</v>
      </c>
    </row>
    <row r="118" spans="1:12">
      <c r="A118" s="808"/>
      <c r="B118" s="985"/>
      <c r="C118" s="890"/>
      <c r="D118" s="931"/>
      <c r="E118" s="933"/>
      <c r="F118" s="933"/>
      <c r="G118" s="929" t="s">
        <v>14180</v>
      </c>
      <c r="H118" s="882" t="s">
        <v>14244</v>
      </c>
      <c r="I118" s="882" t="s">
        <v>14212</v>
      </c>
      <c r="J118" s="929"/>
      <c r="K118" s="929">
        <v>1</v>
      </c>
      <c r="L118" s="928" t="s">
        <v>322</v>
      </c>
    </row>
    <row r="119" spans="1:12" s="888" customFormat="1">
      <c r="A119" s="808"/>
      <c r="B119" s="890"/>
      <c r="C119" s="890"/>
      <c r="D119" s="986"/>
      <c r="E119" s="933"/>
      <c r="F119" s="933"/>
      <c r="G119" s="929"/>
      <c r="H119" s="929"/>
      <c r="I119" s="882"/>
      <c r="J119" s="929"/>
      <c r="K119" s="929"/>
    </row>
    <row r="120" spans="1:12">
      <c r="A120" s="776"/>
      <c r="B120" s="911"/>
      <c r="C120" s="911"/>
      <c r="D120" s="987"/>
      <c r="E120" s="913"/>
      <c r="F120" s="913"/>
      <c r="G120" s="914"/>
      <c r="H120" s="914"/>
      <c r="I120" s="981"/>
      <c r="J120" s="917"/>
      <c r="K120" s="917"/>
      <c r="L120" s="918"/>
    </row>
    <row r="121" spans="1:12" s="833" customFormat="1" ht="23.1">
      <c r="A121" s="792"/>
      <c r="B121" s="365"/>
      <c r="C121" s="873"/>
      <c r="D121" s="988" t="s">
        <v>14245</v>
      </c>
      <c r="E121" s="951"/>
      <c r="F121" s="951"/>
      <c r="G121" s="859"/>
      <c r="H121" s="859"/>
      <c r="I121" s="859"/>
      <c r="J121" s="943"/>
      <c r="K121" s="989">
        <v>4</v>
      </c>
      <c r="L121" s="951" t="s">
        <v>322</v>
      </c>
    </row>
    <row r="122" spans="1:12">
      <c r="A122" s="776"/>
      <c r="B122" s="911"/>
      <c r="C122" s="124"/>
      <c r="D122" s="990"/>
      <c r="E122" s="876"/>
      <c r="F122" s="925"/>
      <c r="G122" s="971" t="s">
        <v>14199</v>
      </c>
      <c r="H122" s="971" t="s">
        <v>14162</v>
      </c>
      <c r="I122" s="971" t="s">
        <v>14227</v>
      </c>
      <c r="J122" s="882"/>
      <c r="K122" s="882"/>
      <c r="L122" s="928"/>
    </row>
    <row r="123" spans="1:12">
      <c r="A123" s="776"/>
      <c r="B123" s="911"/>
      <c r="C123" s="124"/>
      <c r="D123" s="984"/>
      <c r="E123" s="876"/>
      <c r="F123" s="925"/>
      <c r="G123" s="929" t="s">
        <v>14082</v>
      </c>
      <c r="H123" s="882" t="s">
        <v>14240</v>
      </c>
      <c r="I123" s="882"/>
      <c r="J123" s="882"/>
      <c r="K123" s="882">
        <v>4</v>
      </c>
      <c r="L123" s="928" t="s">
        <v>322</v>
      </c>
    </row>
    <row r="124" spans="1:12">
      <c r="A124" s="776"/>
      <c r="B124" s="911"/>
      <c r="C124" s="124"/>
      <c r="D124" s="984"/>
      <c r="E124" s="876"/>
      <c r="F124" s="925"/>
      <c r="G124" s="929"/>
      <c r="H124" s="882"/>
      <c r="I124" s="882"/>
      <c r="J124" s="882"/>
      <c r="K124" s="882"/>
      <c r="L124" s="928"/>
    </row>
    <row r="125" spans="1:12" s="833" customFormat="1" ht="23.1">
      <c r="A125" s="792"/>
      <c r="B125" s="365"/>
      <c r="C125" s="873"/>
      <c r="D125" s="988" t="s">
        <v>14246</v>
      </c>
      <c r="E125" s="951"/>
      <c r="F125" s="951"/>
      <c r="G125" s="859"/>
      <c r="H125" s="859"/>
      <c r="I125" s="859"/>
      <c r="J125" s="943"/>
      <c r="K125" s="989">
        <v>3</v>
      </c>
      <c r="L125" s="951" t="s">
        <v>322</v>
      </c>
    </row>
    <row r="126" spans="1:12">
      <c r="A126" s="776"/>
      <c r="B126" s="911"/>
      <c r="C126" s="124"/>
      <c r="D126" s="990"/>
      <c r="E126" s="876"/>
      <c r="F126" s="925"/>
      <c r="G126" s="971" t="s">
        <v>14199</v>
      </c>
      <c r="H126" s="971" t="s">
        <v>14162</v>
      </c>
      <c r="I126" s="971" t="s">
        <v>14227</v>
      </c>
      <c r="J126" s="882"/>
      <c r="K126" s="882"/>
      <c r="L126" s="928"/>
    </row>
    <row r="127" spans="1:12">
      <c r="A127" s="776"/>
      <c r="B127" s="911"/>
      <c r="C127" s="124"/>
      <c r="D127" s="984"/>
      <c r="E127" s="876"/>
      <c r="F127" s="925"/>
      <c r="G127" s="929" t="s">
        <v>14082</v>
      </c>
      <c r="H127" s="882" t="s">
        <v>14247</v>
      </c>
      <c r="I127" s="882"/>
      <c r="J127" s="882"/>
      <c r="K127" s="882">
        <v>3</v>
      </c>
      <c r="L127" s="928" t="s">
        <v>322</v>
      </c>
    </row>
    <row r="128" spans="1:12">
      <c r="A128" s="776"/>
      <c r="B128" s="911"/>
      <c r="C128" s="124"/>
      <c r="D128" s="984"/>
      <c r="E128" s="876"/>
      <c r="F128" s="925"/>
      <c r="G128" s="929"/>
      <c r="H128" s="882"/>
      <c r="I128" s="882"/>
      <c r="J128" s="882"/>
      <c r="K128" s="882"/>
      <c r="L128" s="928"/>
    </row>
    <row r="129" spans="1:12" s="833" customFormat="1" ht="23.1">
      <c r="A129" s="792"/>
      <c r="B129" s="365"/>
      <c r="C129" s="873"/>
      <c r="D129" s="988" t="s">
        <v>14248</v>
      </c>
      <c r="E129" s="951"/>
      <c r="F129" s="951"/>
      <c r="G129" s="859"/>
      <c r="H129" s="859"/>
      <c r="I129" s="859"/>
      <c r="J129" s="943"/>
      <c r="K129" s="989">
        <v>15</v>
      </c>
      <c r="L129" s="951" t="s">
        <v>322</v>
      </c>
    </row>
    <row r="130" spans="1:12">
      <c r="A130" s="776"/>
      <c r="B130" s="911"/>
      <c r="C130" s="124"/>
      <c r="D130" s="984"/>
      <c r="E130" s="876"/>
      <c r="F130" s="925"/>
      <c r="G130" s="971" t="s">
        <v>14199</v>
      </c>
      <c r="H130" s="971" t="s">
        <v>14162</v>
      </c>
      <c r="I130" s="971" t="s">
        <v>14227</v>
      </c>
      <c r="J130" s="882"/>
      <c r="K130" s="882"/>
      <c r="L130" s="928"/>
    </row>
    <row r="131" spans="1:12" ht="29.1">
      <c r="A131" s="776"/>
      <c r="B131" s="911"/>
      <c r="C131" s="124"/>
      <c r="D131" s="984"/>
      <c r="E131" s="876"/>
      <c r="F131" s="925"/>
      <c r="G131" s="929" t="s">
        <v>13500</v>
      </c>
      <c r="H131" s="882" t="s">
        <v>14240</v>
      </c>
      <c r="I131" s="882" t="s">
        <v>14249</v>
      </c>
      <c r="J131" s="882"/>
      <c r="K131" s="991" t="s">
        <v>14250</v>
      </c>
      <c r="L131" s="928" t="s">
        <v>322</v>
      </c>
    </row>
    <row r="132" spans="1:12" ht="14.45">
      <c r="A132" s="776"/>
      <c r="B132" s="911"/>
      <c r="C132" s="124"/>
      <c r="D132" s="984"/>
      <c r="E132" s="876"/>
      <c r="F132" s="925"/>
      <c r="G132" s="929" t="s">
        <v>13500</v>
      </c>
      <c r="H132" s="882" t="s">
        <v>14251</v>
      </c>
      <c r="I132" s="882" t="s">
        <v>14215</v>
      </c>
      <c r="J132" s="882"/>
      <c r="K132" s="992">
        <v>1</v>
      </c>
      <c r="L132" s="928" t="s">
        <v>322</v>
      </c>
    </row>
    <row r="133" spans="1:12" ht="14.45">
      <c r="A133" s="776"/>
      <c r="B133" s="911"/>
      <c r="C133" s="124"/>
      <c r="D133" s="984"/>
      <c r="E133" s="948"/>
      <c r="F133" s="948"/>
      <c r="G133" s="949"/>
      <c r="H133" s="841"/>
      <c r="I133" s="841"/>
      <c r="J133" s="401"/>
      <c r="K133" s="993"/>
      <c r="L133" s="807"/>
    </row>
    <row r="134" spans="1:12" ht="34.5">
      <c r="A134" s="776"/>
      <c r="B134" s="365"/>
      <c r="C134" s="873"/>
      <c r="D134" s="988" t="s">
        <v>14252</v>
      </c>
      <c r="E134" s="951"/>
      <c r="F134" s="951"/>
      <c r="G134" s="859"/>
      <c r="H134" s="859"/>
      <c r="I134" s="859"/>
      <c r="J134" s="943"/>
      <c r="K134" s="989">
        <v>6</v>
      </c>
      <c r="L134" s="951" t="s">
        <v>322</v>
      </c>
    </row>
    <row r="135" spans="1:12">
      <c r="A135" s="776"/>
      <c r="B135" s="911"/>
      <c r="C135" s="124"/>
      <c r="D135" s="984"/>
      <c r="E135" s="876"/>
      <c r="F135" s="925"/>
      <c r="G135" s="971" t="s">
        <v>14199</v>
      </c>
      <c r="H135" s="971" t="s">
        <v>14162</v>
      </c>
      <c r="I135" s="971" t="s">
        <v>14227</v>
      </c>
      <c r="J135" s="882"/>
      <c r="K135" s="882"/>
      <c r="L135" s="928"/>
    </row>
    <row r="136" spans="1:12" ht="14.45">
      <c r="A136" s="776"/>
      <c r="B136" s="911"/>
      <c r="C136" s="124"/>
      <c r="D136" s="984"/>
      <c r="E136" s="876"/>
      <c r="F136" s="925"/>
      <c r="G136" s="929" t="s">
        <v>14082</v>
      </c>
      <c r="H136" s="407" t="s">
        <v>14205</v>
      </c>
      <c r="I136" s="882" t="s">
        <v>14206</v>
      </c>
      <c r="J136" s="882"/>
      <c r="K136" s="991">
        <v>2</v>
      </c>
      <c r="L136" s="928" t="s">
        <v>322</v>
      </c>
    </row>
    <row r="137" spans="1:12" ht="14.45">
      <c r="A137" s="776"/>
      <c r="B137" s="911"/>
      <c r="C137" s="124"/>
      <c r="D137" s="984"/>
      <c r="E137" s="876"/>
      <c r="F137" s="925"/>
      <c r="G137" s="929" t="s">
        <v>14082</v>
      </c>
      <c r="H137" s="407" t="s">
        <v>14207</v>
      </c>
      <c r="I137" s="882" t="s">
        <v>14208</v>
      </c>
      <c r="J137" s="882"/>
      <c r="K137" s="991">
        <v>2</v>
      </c>
      <c r="L137" s="928" t="s">
        <v>322</v>
      </c>
    </row>
    <row r="138" spans="1:12" ht="14.45">
      <c r="A138" s="776"/>
      <c r="B138" s="911"/>
      <c r="C138" s="124"/>
      <c r="D138" s="984"/>
      <c r="E138" s="876"/>
      <c r="F138" s="925"/>
      <c r="G138" s="929" t="s">
        <v>14082</v>
      </c>
      <c r="H138" s="407" t="s">
        <v>14201</v>
      </c>
      <c r="I138" s="882" t="s">
        <v>14202</v>
      </c>
      <c r="J138" s="882"/>
      <c r="K138" s="991">
        <v>1</v>
      </c>
      <c r="L138" s="928" t="s">
        <v>322</v>
      </c>
    </row>
    <row r="139" spans="1:12" ht="14.45">
      <c r="A139" s="776"/>
      <c r="B139" s="911"/>
      <c r="C139" s="124"/>
      <c r="D139" s="984"/>
      <c r="E139" s="876"/>
      <c r="F139" s="925"/>
      <c r="G139" s="929" t="s">
        <v>14082</v>
      </c>
      <c r="H139" s="407" t="s">
        <v>14203</v>
      </c>
      <c r="I139" s="882" t="s">
        <v>14204</v>
      </c>
      <c r="J139" s="882"/>
      <c r="K139" s="991">
        <v>1</v>
      </c>
      <c r="L139" s="928" t="s">
        <v>322</v>
      </c>
    </row>
    <row r="140" spans="1:12" ht="14.45">
      <c r="A140" s="776"/>
      <c r="B140" s="911"/>
      <c r="C140" s="124"/>
      <c r="D140" s="984"/>
      <c r="E140" s="876"/>
      <c r="F140" s="925"/>
      <c r="G140" s="929"/>
      <c r="H140" s="407"/>
      <c r="I140" s="882"/>
      <c r="J140" s="882"/>
      <c r="K140" s="991"/>
      <c r="L140" s="928"/>
    </row>
    <row r="141" spans="1:12" s="833" customFormat="1" ht="34.5">
      <c r="A141" s="792"/>
      <c r="B141" s="365"/>
      <c r="C141" s="873"/>
      <c r="D141" s="994" t="s">
        <v>14253</v>
      </c>
      <c r="E141" s="853"/>
      <c r="F141" s="995"/>
      <c r="G141" s="800"/>
      <c r="H141" s="800"/>
      <c r="I141" s="800"/>
      <c r="J141" s="800"/>
      <c r="K141" s="996">
        <v>2</v>
      </c>
      <c r="L141" s="997" t="s">
        <v>322</v>
      </c>
    </row>
    <row r="142" spans="1:12" ht="14.45">
      <c r="A142" s="776"/>
      <c r="B142" s="911"/>
      <c r="C142" s="124"/>
      <c r="D142" s="984"/>
      <c r="E142" s="876"/>
      <c r="F142" s="925"/>
      <c r="G142" s="971" t="s">
        <v>14199</v>
      </c>
      <c r="H142" s="998" t="s">
        <v>14162</v>
      </c>
      <c r="I142" s="998" t="s">
        <v>14227</v>
      </c>
      <c r="J142" s="882"/>
      <c r="K142" s="992"/>
      <c r="L142" s="928"/>
    </row>
    <row r="143" spans="1:12" ht="14.45">
      <c r="A143" s="776"/>
      <c r="B143" s="911"/>
      <c r="C143" s="124"/>
      <c r="D143" s="984"/>
      <c r="E143" s="876"/>
      <c r="F143" s="925"/>
      <c r="G143" s="971" t="s">
        <v>13500</v>
      </c>
      <c r="H143" s="998" t="s">
        <v>14166</v>
      </c>
      <c r="I143" s="882" t="s">
        <v>14168</v>
      </c>
      <c r="J143" s="882"/>
      <c r="K143" s="993">
        <v>1</v>
      </c>
      <c r="L143" s="928" t="s">
        <v>322</v>
      </c>
    </row>
    <row r="144" spans="1:12" ht="14.45">
      <c r="A144" s="776"/>
      <c r="B144" s="911"/>
      <c r="C144" s="124"/>
      <c r="D144" s="984"/>
      <c r="E144" s="876"/>
      <c r="F144" s="925"/>
      <c r="G144" s="971" t="s">
        <v>13500</v>
      </c>
      <c r="H144" s="998" t="s">
        <v>14166</v>
      </c>
      <c r="I144" s="882" t="s">
        <v>14170</v>
      </c>
      <c r="J144" s="882"/>
      <c r="K144" s="993">
        <v>1</v>
      </c>
      <c r="L144" s="928" t="s">
        <v>322</v>
      </c>
    </row>
    <row r="145" spans="1:12" ht="14.45">
      <c r="A145" s="776"/>
      <c r="B145" s="911"/>
      <c r="C145" s="124"/>
      <c r="D145" s="984"/>
      <c r="E145" s="876"/>
      <c r="F145" s="925"/>
      <c r="G145" s="929"/>
      <c r="H145" s="882"/>
      <c r="I145" s="882"/>
      <c r="J145" s="882"/>
      <c r="K145" s="993"/>
      <c r="L145" s="928"/>
    </row>
    <row r="146" spans="1:12" ht="23.1">
      <c r="A146" s="776"/>
      <c r="B146" s="365"/>
      <c r="C146" s="873"/>
      <c r="D146" s="994" t="s">
        <v>1978</v>
      </c>
      <c r="E146" s="853"/>
      <c r="F146" s="995"/>
      <c r="G146" s="800"/>
      <c r="H146" s="800"/>
      <c r="I146" s="800"/>
      <c r="J146" s="800"/>
      <c r="K146" s="996">
        <v>4</v>
      </c>
      <c r="L146" s="997" t="s">
        <v>322</v>
      </c>
    </row>
    <row r="147" spans="1:12" ht="14.45">
      <c r="A147" s="776"/>
      <c r="B147" s="911"/>
      <c r="C147" s="124"/>
      <c r="D147" s="984"/>
      <c r="E147" s="876"/>
      <c r="F147" s="925"/>
      <c r="G147" s="971" t="s">
        <v>14199</v>
      </c>
      <c r="H147" s="998" t="s">
        <v>14162</v>
      </c>
      <c r="I147" s="998" t="s">
        <v>14227</v>
      </c>
      <c r="J147" s="882"/>
      <c r="K147" s="992"/>
      <c r="L147" s="928"/>
    </row>
    <row r="148" spans="1:12" ht="24.95">
      <c r="A148" s="776"/>
      <c r="B148" s="911"/>
      <c r="C148" s="124"/>
      <c r="D148" s="984"/>
      <c r="E148" s="876"/>
      <c r="F148" s="925"/>
      <c r="G148" s="971" t="s">
        <v>13500</v>
      </c>
      <c r="H148" s="998" t="s">
        <v>14166</v>
      </c>
      <c r="I148" s="882" t="s">
        <v>14254</v>
      </c>
      <c r="J148" s="882"/>
      <c r="K148" s="993">
        <v>4</v>
      </c>
      <c r="L148" s="928" t="s">
        <v>322</v>
      </c>
    </row>
    <row r="149" spans="1:12" s="888" customFormat="1">
      <c r="A149" s="808"/>
      <c r="B149" s="985"/>
      <c r="C149" s="890"/>
      <c r="D149" s="931"/>
      <c r="E149" s="933"/>
      <c r="F149" s="933"/>
      <c r="G149" s="929"/>
      <c r="H149" s="929"/>
      <c r="I149" s="929"/>
      <c r="J149" s="929"/>
      <c r="K149" s="929"/>
      <c r="L149" s="933"/>
    </row>
    <row r="150" spans="1:12" s="963" customFormat="1" ht="12" customHeight="1" thickBot="1">
      <c r="A150" s="955"/>
      <c r="B150" s="789"/>
      <c r="C150" s="789"/>
      <c r="D150" s="956" t="s">
        <v>14255</v>
      </c>
      <c r="E150" s="999"/>
      <c r="F150" s="1000"/>
      <c r="G150" s="1001"/>
      <c r="H150" s="1002"/>
      <c r="I150" s="1002"/>
      <c r="J150" s="1002"/>
      <c r="K150" s="1003"/>
      <c r="L150" s="1004"/>
    </row>
    <row r="151" spans="1:12" s="833" customFormat="1" ht="40.5" customHeight="1">
      <c r="A151" s="792"/>
      <c r="B151" s="793"/>
      <c r="C151" s="873"/>
      <c r="D151" s="969" t="s">
        <v>14256</v>
      </c>
      <c r="E151" s="951"/>
      <c r="F151" s="951"/>
      <c r="G151" s="859"/>
      <c r="H151" s="859"/>
      <c r="I151" s="859"/>
      <c r="J151" s="859"/>
      <c r="K151" s="983">
        <v>6</v>
      </c>
      <c r="L151" s="951" t="s">
        <v>322</v>
      </c>
    </row>
    <row r="152" spans="1:12">
      <c r="A152" s="776"/>
      <c r="B152" s="944"/>
      <c r="C152" s="945"/>
      <c r="D152" s="1005"/>
      <c r="E152" s="948"/>
      <c r="F152" s="925"/>
      <c r="G152" s="971" t="s">
        <v>14199</v>
      </c>
      <c r="H152" s="971" t="s">
        <v>14162</v>
      </c>
      <c r="I152" s="971" t="s">
        <v>14227</v>
      </c>
      <c r="J152" s="882"/>
      <c r="K152" s="882"/>
      <c r="L152" s="928"/>
    </row>
    <row r="153" spans="1:12">
      <c r="A153" s="776"/>
      <c r="B153" s="944"/>
      <c r="C153" s="945"/>
      <c r="D153" s="1006"/>
      <c r="E153" s="1007"/>
      <c r="F153" s="925"/>
      <c r="G153" s="929" t="s">
        <v>13500</v>
      </c>
      <c r="H153" s="882" t="s">
        <v>14257</v>
      </c>
      <c r="I153" s="882" t="s">
        <v>14218</v>
      </c>
      <c r="J153" s="882"/>
      <c r="K153" s="882">
        <v>1</v>
      </c>
      <c r="L153" s="928" t="s">
        <v>322</v>
      </c>
    </row>
    <row r="154" spans="1:12" s="888" customFormat="1">
      <c r="A154" s="808"/>
      <c r="B154" s="1008"/>
      <c r="C154" s="875"/>
      <c r="D154" s="1009"/>
      <c r="E154" s="1010"/>
      <c r="F154" s="933"/>
      <c r="G154" s="929" t="s">
        <v>13500</v>
      </c>
      <c r="H154" s="929" t="s">
        <v>14258</v>
      </c>
      <c r="I154" s="929" t="s">
        <v>14219</v>
      </c>
      <c r="J154" s="929"/>
      <c r="K154" s="929">
        <v>1</v>
      </c>
      <c r="L154" s="928" t="s">
        <v>322</v>
      </c>
    </row>
    <row r="155" spans="1:12" s="888" customFormat="1" ht="14.45">
      <c r="A155" s="808"/>
      <c r="B155" s="1008"/>
      <c r="C155" s="875"/>
      <c r="D155" s="1011"/>
      <c r="E155" s="933"/>
      <c r="F155" s="933"/>
      <c r="G155" s="929" t="s">
        <v>14082</v>
      </c>
      <c r="H155" s="929" t="s">
        <v>14257</v>
      </c>
      <c r="I155" s="882" t="s">
        <v>14259</v>
      </c>
      <c r="J155" s="929"/>
      <c r="K155" s="929">
        <v>1</v>
      </c>
      <c r="L155" s="928" t="s">
        <v>322</v>
      </c>
    </row>
    <row r="156" spans="1:12" s="888" customFormat="1" ht="14.45">
      <c r="A156" s="808"/>
      <c r="B156" s="1008"/>
      <c r="C156" s="875"/>
      <c r="D156" s="846"/>
      <c r="E156" s="933"/>
      <c r="F156" s="933"/>
      <c r="G156" s="929" t="s">
        <v>14082</v>
      </c>
      <c r="H156" s="929" t="s">
        <v>14258</v>
      </c>
      <c r="I156" s="929" t="s">
        <v>14260</v>
      </c>
      <c r="J156" s="929"/>
      <c r="K156" s="929">
        <v>1</v>
      </c>
      <c r="L156" s="928" t="s">
        <v>322</v>
      </c>
    </row>
    <row r="157" spans="1:12" s="888" customFormat="1" ht="14.45">
      <c r="A157" s="808"/>
      <c r="B157" s="1008"/>
      <c r="C157" s="875"/>
      <c r="D157" s="846"/>
      <c r="E157" s="933"/>
      <c r="F157" s="933"/>
      <c r="G157" s="929" t="s">
        <v>14082</v>
      </c>
      <c r="H157" s="929" t="s">
        <v>14261</v>
      </c>
      <c r="I157" s="929" t="s">
        <v>14262</v>
      </c>
      <c r="J157" s="929"/>
      <c r="K157" s="929">
        <v>1</v>
      </c>
      <c r="L157" s="928" t="s">
        <v>322</v>
      </c>
    </row>
    <row r="158" spans="1:12" s="888" customFormat="1" ht="14.45">
      <c r="A158" s="808"/>
      <c r="B158" s="1008"/>
      <c r="C158" s="875"/>
      <c r="D158" s="846"/>
      <c r="E158" s="933"/>
      <c r="F158" s="933"/>
      <c r="G158" s="929" t="s">
        <v>14082</v>
      </c>
      <c r="H158" s="929" t="s">
        <v>14201</v>
      </c>
      <c r="I158" s="929" t="s">
        <v>14262</v>
      </c>
      <c r="J158" s="929"/>
      <c r="K158" s="929">
        <v>1</v>
      </c>
      <c r="L158" s="928" t="s">
        <v>322</v>
      </c>
    </row>
    <row r="159" spans="1:12" s="888" customFormat="1" ht="14.45">
      <c r="A159" s="808"/>
      <c r="B159" s="1008"/>
      <c r="C159" s="875"/>
      <c r="D159" s="846"/>
      <c r="E159" s="933"/>
      <c r="F159" s="933"/>
      <c r="G159" s="929" t="s">
        <v>14263</v>
      </c>
      <c r="H159" s="929" t="s">
        <v>14257</v>
      </c>
      <c r="I159" s="929" t="s">
        <v>14221</v>
      </c>
      <c r="J159" s="929"/>
      <c r="K159" s="929"/>
      <c r="L159" s="928"/>
    </row>
    <row r="160" spans="1:12" s="888" customFormat="1" ht="14.45">
      <c r="A160" s="808"/>
      <c r="B160" s="1008"/>
      <c r="C160" s="875"/>
      <c r="D160" s="846"/>
      <c r="E160" s="933"/>
      <c r="F160" s="933"/>
      <c r="G160" s="929" t="s">
        <v>14263</v>
      </c>
      <c r="H160" s="929" t="s">
        <v>14258</v>
      </c>
      <c r="I160" s="929" t="s">
        <v>14260</v>
      </c>
      <c r="J160" s="929"/>
      <c r="K160" s="929"/>
      <c r="L160" s="928"/>
    </row>
    <row r="161" spans="1:12" s="888" customFormat="1">
      <c r="A161" s="808"/>
      <c r="B161" s="985"/>
      <c r="C161" s="985"/>
      <c r="D161" s="1012"/>
      <c r="E161" s="1013"/>
      <c r="F161" s="1013"/>
      <c r="G161" s="976"/>
      <c r="H161" s="976"/>
      <c r="I161" s="976"/>
      <c r="J161" s="976"/>
      <c r="K161" s="976"/>
      <c r="L161" s="1013"/>
    </row>
    <row r="162" spans="1:12" s="935" customFormat="1" ht="57.75" customHeight="1">
      <c r="A162" s="792"/>
      <c r="B162" s="793"/>
      <c r="C162" s="873"/>
      <c r="D162" s="1014" t="s">
        <v>14264</v>
      </c>
      <c r="E162" s="1015"/>
      <c r="F162" s="1015"/>
      <c r="G162" s="943"/>
      <c r="H162" s="943"/>
      <c r="I162" s="943"/>
      <c r="J162" s="943"/>
      <c r="K162" s="989">
        <v>1</v>
      </c>
      <c r="L162" s="1015" t="s">
        <v>322</v>
      </c>
    </row>
    <row r="163" spans="1:12" s="973" customFormat="1">
      <c r="A163" s="776"/>
      <c r="B163" s="124"/>
      <c r="C163" s="124"/>
      <c r="D163" s="1016"/>
      <c r="E163" s="925"/>
      <c r="F163" s="876"/>
      <c r="G163" s="836" t="s">
        <v>14199</v>
      </c>
      <c r="H163" s="836" t="s">
        <v>14162</v>
      </c>
      <c r="I163" s="836" t="s">
        <v>14227</v>
      </c>
      <c r="J163" s="896"/>
      <c r="K163" s="896"/>
      <c r="L163" s="897"/>
    </row>
    <row r="164" spans="1:12" s="973" customFormat="1">
      <c r="A164" s="776"/>
      <c r="B164" s="124"/>
      <c r="C164" s="124"/>
      <c r="D164" s="1016"/>
      <c r="E164" s="925"/>
      <c r="F164" s="876"/>
      <c r="G164" s="407" t="s">
        <v>13500</v>
      </c>
      <c r="H164" s="407" t="s">
        <v>14166</v>
      </c>
      <c r="I164" s="847"/>
      <c r="J164" s="847"/>
      <c r="K164" s="847">
        <v>1</v>
      </c>
      <c r="L164" s="837" t="s">
        <v>322</v>
      </c>
    </row>
    <row r="165" spans="1:12" s="888" customFormat="1">
      <c r="A165" s="808"/>
      <c r="B165" s="985"/>
      <c r="C165" s="985"/>
      <c r="D165" s="1012"/>
      <c r="E165" s="1013"/>
      <c r="F165" s="1013"/>
      <c r="G165" s="976"/>
      <c r="H165" s="976"/>
      <c r="I165" s="976"/>
      <c r="J165" s="976"/>
      <c r="K165" s="976"/>
      <c r="L165" s="1013"/>
    </row>
    <row r="166" spans="1:12" s="970" customFormat="1" ht="40.5" customHeight="1">
      <c r="A166" s="776"/>
      <c r="B166" s="793"/>
      <c r="C166" s="873"/>
      <c r="D166" s="1017" t="s">
        <v>1958</v>
      </c>
      <c r="E166" s="1015"/>
      <c r="F166" s="1015"/>
      <c r="G166" s="943"/>
      <c r="H166" s="943"/>
      <c r="I166" s="943"/>
      <c r="J166" s="943"/>
      <c r="K166" s="989">
        <v>2</v>
      </c>
      <c r="L166" s="1015" t="s">
        <v>322</v>
      </c>
    </row>
    <row r="167" spans="1:12">
      <c r="A167" s="776"/>
      <c r="B167" s="124"/>
      <c r="C167" s="124"/>
      <c r="D167" s="934"/>
      <c r="E167" s="876"/>
      <c r="F167" s="925"/>
      <c r="G167" s="971" t="s">
        <v>14199</v>
      </c>
      <c r="H167" s="971" t="s">
        <v>14162</v>
      </c>
      <c r="I167" s="971" t="s">
        <v>14227</v>
      </c>
      <c r="J167" s="882"/>
      <c r="K167" s="882"/>
      <c r="L167" s="928"/>
    </row>
    <row r="168" spans="1:12">
      <c r="A168" s="776"/>
      <c r="B168" s="124"/>
      <c r="C168" s="124"/>
      <c r="D168" s="984"/>
      <c r="E168" s="925"/>
      <c r="F168" s="925"/>
      <c r="G168" s="929" t="s">
        <v>14082</v>
      </c>
      <c r="H168" s="929" t="s">
        <v>14257</v>
      </c>
      <c r="I168" s="882" t="s">
        <v>14259</v>
      </c>
      <c r="J168" s="882"/>
      <c r="K168" s="882">
        <v>1</v>
      </c>
      <c r="L168" s="928" t="s">
        <v>322</v>
      </c>
    </row>
    <row r="169" spans="1:12" s="888" customFormat="1">
      <c r="A169" s="808"/>
      <c r="B169" s="890"/>
      <c r="C169" s="890"/>
      <c r="D169" s="931"/>
      <c r="E169" s="933"/>
      <c r="F169" s="933"/>
      <c r="G169" s="929" t="s">
        <v>14082</v>
      </c>
      <c r="H169" s="929" t="s">
        <v>14258</v>
      </c>
      <c r="I169" s="929" t="s">
        <v>14260</v>
      </c>
      <c r="J169" s="929"/>
      <c r="K169" s="929">
        <v>1</v>
      </c>
      <c r="L169" s="928" t="s">
        <v>322</v>
      </c>
    </row>
    <row r="170" spans="1:12" s="888" customFormat="1">
      <c r="A170" s="808"/>
      <c r="B170" s="890"/>
      <c r="C170" s="890"/>
      <c r="D170" s="931"/>
      <c r="E170" s="933"/>
      <c r="F170" s="933"/>
      <c r="G170" s="929"/>
      <c r="H170" s="929"/>
      <c r="I170" s="929"/>
      <c r="J170" s="929"/>
      <c r="K170" s="929"/>
      <c r="L170" s="928"/>
    </row>
    <row r="171" spans="1:12" s="888" customFormat="1">
      <c r="A171" s="808"/>
      <c r="B171" s="890"/>
      <c r="C171" s="890"/>
      <c r="D171" s="931"/>
      <c r="E171" s="933"/>
      <c r="F171" s="933"/>
      <c r="G171" s="929"/>
      <c r="H171" s="929"/>
      <c r="I171" s="929"/>
      <c r="J171" s="929"/>
      <c r="K171" s="929"/>
      <c r="L171" s="928"/>
    </row>
    <row r="172" spans="1:12" s="888" customFormat="1">
      <c r="A172" s="808"/>
      <c r="B172" s="890"/>
      <c r="C172" s="890"/>
      <c r="D172" s="931"/>
      <c r="E172" s="933"/>
      <c r="F172" s="933"/>
      <c r="G172" s="929"/>
      <c r="H172" s="1018"/>
      <c r="I172" s="929"/>
      <c r="J172" s="929"/>
      <c r="K172" s="929"/>
      <c r="L172" s="928"/>
    </row>
    <row r="173" spans="1:12" s="888" customFormat="1" ht="34.5">
      <c r="A173" s="776"/>
      <c r="B173" s="793"/>
      <c r="C173" s="873"/>
      <c r="D173" s="1017" t="s">
        <v>5968</v>
      </c>
      <c r="E173" s="1015"/>
      <c r="F173" s="1015"/>
      <c r="G173" s="943"/>
      <c r="H173" s="943"/>
      <c r="I173" s="943"/>
      <c r="J173" s="943"/>
      <c r="K173" s="989">
        <v>4</v>
      </c>
      <c r="L173" s="1015" t="s">
        <v>322</v>
      </c>
    </row>
    <row r="174" spans="1:12" s="888" customFormat="1">
      <c r="A174" s="776"/>
      <c r="B174" s="124"/>
      <c r="C174" s="124"/>
      <c r="D174" s="934"/>
      <c r="E174" s="876"/>
      <c r="F174" s="925"/>
      <c r="G174" s="971" t="s">
        <v>14199</v>
      </c>
      <c r="H174" s="971" t="s">
        <v>14162</v>
      </c>
      <c r="I174" s="971" t="s">
        <v>14227</v>
      </c>
      <c r="J174" s="882"/>
      <c r="K174" s="882"/>
      <c r="L174" s="928"/>
    </row>
    <row r="175" spans="1:12" s="970" customFormat="1" ht="13.5" customHeight="1">
      <c r="A175" s="776"/>
      <c r="B175" s="124"/>
      <c r="C175" s="124"/>
      <c r="D175" s="984"/>
      <c r="E175" s="876"/>
      <c r="F175" s="1019"/>
      <c r="G175" s="1020" t="s">
        <v>14082</v>
      </c>
      <c r="H175" s="929" t="s">
        <v>14265</v>
      </c>
      <c r="I175" s="929" t="s">
        <v>14262</v>
      </c>
      <c r="J175" s="882"/>
      <c r="K175" s="882">
        <v>1</v>
      </c>
      <c r="L175" s="928" t="s">
        <v>322</v>
      </c>
    </row>
    <row r="176" spans="1:12">
      <c r="A176" s="808"/>
      <c r="B176" s="890"/>
      <c r="C176" s="890"/>
      <c r="D176" s="931"/>
      <c r="E176" s="932"/>
      <c r="F176" s="1021"/>
      <c r="G176" s="1022" t="s">
        <v>14082</v>
      </c>
      <c r="H176" s="1023" t="s">
        <v>14261</v>
      </c>
      <c r="I176" s="929" t="s">
        <v>14262</v>
      </c>
      <c r="J176" s="929"/>
      <c r="K176" s="929">
        <v>1</v>
      </c>
      <c r="L176" s="928" t="s">
        <v>322</v>
      </c>
    </row>
    <row r="177" spans="1:12" s="888" customFormat="1">
      <c r="A177" s="808"/>
      <c r="B177" s="890"/>
      <c r="C177" s="890"/>
      <c r="D177" s="931"/>
      <c r="E177" s="933"/>
      <c r="F177" s="1010"/>
      <c r="G177" s="1024" t="s">
        <v>13811</v>
      </c>
      <c r="H177" s="929" t="s">
        <v>14257</v>
      </c>
      <c r="I177" s="929" t="s">
        <v>14220</v>
      </c>
      <c r="J177" s="929"/>
      <c r="K177" s="929">
        <v>1</v>
      </c>
      <c r="L177" s="928" t="s">
        <v>322</v>
      </c>
    </row>
    <row r="178" spans="1:12" s="888" customFormat="1">
      <c r="A178" s="808"/>
      <c r="B178" s="890"/>
      <c r="C178" s="890"/>
      <c r="D178" s="885"/>
      <c r="E178" s="939"/>
      <c r="F178" s="933"/>
      <c r="G178" s="929" t="s">
        <v>13811</v>
      </c>
      <c r="H178" s="929" t="s">
        <v>14258</v>
      </c>
      <c r="I178" s="929" t="s">
        <v>14221</v>
      </c>
      <c r="J178" s="929"/>
      <c r="K178" s="929">
        <v>1</v>
      </c>
      <c r="L178" s="928" t="s">
        <v>322</v>
      </c>
    </row>
    <row r="179" spans="1:12" s="888" customFormat="1">
      <c r="A179" s="808"/>
      <c r="B179" s="985"/>
      <c r="C179" s="985"/>
      <c r="D179" s="1025"/>
      <c r="E179" s="1026"/>
      <c r="F179" s="1013"/>
      <c r="G179" s="976"/>
      <c r="H179" s="976"/>
      <c r="I179" s="976"/>
      <c r="J179" s="976"/>
      <c r="K179" s="976"/>
      <c r="L179" s="1013"/>
    </row>
    <row r="180" spans="1:12">
      <c r="A180" s="776"/>
      <c r="B180" s="785"/>
      <c r="C180" s="785"/>
      <c r="D180" s="1027" t="s">
        <v>14266</v>
      </c>
      <c r="E180" s="1028"/>
      <c r="F180" s="1028"/>
      <c r="G180" s="1028"/>
      <c r="H180" s="1028"/>
      <c r="I180" s="1028"/>
      <c r="J180" s="1028"/>
      <c r="K180" s="1028"/>
      <c r="L180" s="1029"/>
    </row>
    <row r="181" spans="1:12">
      <c r="A181" s="776"/>
      <c r="B181" s="1030"/>
      <c r="C181" s="1030"/>
      <c r="D181" s="1031" t="s">
        <v>14267</v>
      </c>
      <c r="E181" s="1032"/>
      <c r="F181" s="1032"/>
      <c r="G181" s="1032"/>
      <c r="H181" s="1032"/>
      <c r="I181" s="1032"/>
      <c r="J181" s="1032"/>
      <c r="K181" s="1032"/>
      <c r="L181" s="1033"/>
    </row>
    <row r="182" spans="1:12" ht="13.5" thickBot="1">
      <c r="A182" s="776"/>
      <c r="B182" s="789"/>
      <c r="C182" s="789"/>
      <c r="D182" s="870" t="s">
        <v>11747</v>
      </c>
      <c r="E182" s="789"/>
      <c r="F182" s="789"/>
      <c r="G182" s="789"/>
      <c r="H182" s="789"/>
      <c r="I182" s="789"/>
      <c r="J182" s="789"/>
      <c r="K182" s="789"/>
      <c r="L182" s="789"/>
    </row>
    <row r="183" spans="1:12" s="833" customFormat="1" ht="46.5" thickBot="1">
      <c r="A183" s="792"/>
      <c r="B183" s="793"/>
      <c r="C183" s="873"/>
      <c r="D183" s="851" t="s">
        <v>12555</v>
      </c>
      <c r="E183" s="853"/>
      <c r="F183" s="853"/>
      <c r="G183" s="798"/>
      <c r="H183" s="798"/>
      <c r="I183" s="798"/>
      <c r="J183" s="798"/>
      <c r="K183" s="854">
        <v>214.3</v>
      </c>
      <c r="L183" s="853" t="s">
        <v>347</v>
      </c>
    </row>
    <row r="184" spans="1:12">
      <c r="A184" s="776"/>
      <c r="B184" s="124"/>
      <c r="C184" s="124"/>
      <c r="D184" s="1034"/>
      <c r="E184" s="876"/>
      <c r="F184" s="876"/>
      <c r="G184" s="926" t="s">
        <v>14199</v>
      </c>
      <c r="H184" s="927"/>
      <c r="I184" s="926" t="s">
        <v>14227</v>
      </c>
      <c r="J184" s="896"/>
      <c r="K184" s="896"/>
      <c r="L184" s="928"/>
    </row>
    <row r="185" spans="1:12" ht="24.95">
      <c r="A185" s="776"/>
      <c r="B185" s="124"/>
      <c r="C185" s="124"/>
      <c r="D185" s="1034"/>
      <c r="E185" s="876"/>
      <c r="F185" s="876"/>
      <c r="G185" s="1035" t="s">
        <v>14268</v>
      </c>
      <c r="H185" s="1036"/>
      <c r="I185" s="1037" t="s">
        <v>14269</v>
      </c>
      <c r="J185" s="1038"/>
      <c r="K185" s="1039">
        <v>32.799999999999997</v>
      </c>
      <c r="L185" s="1040" t="s">
        <v>347</v>
      </c>
    </row>
    <row r="186" spans="1:12" ht="24.95">
      <c r="A186" s="776"/>
      <c r="B186" s="124"/>
      <c r="C186" s="124"/>
      <c r="D186" s="1034"/>
      <c r="E186" s="876"/>
      <c r="F186" s="876"/>
      <c r="G186" s="1035" t="s">
        <v>14268</v>
      </c>
      <c r="H186" s="1041"/>
      <c r="I186" s="1037" t="s">
        <v>14270</v>
      </c>
      <c r="J186" s="1041"/>
      <c r="K186" s="1042">
        <v>30</v>
      </c>
      <c r="L186" s="1043" t="s">
        <v>347</v>
      </c>
    </row>
    <row r="187" spans="1:12" ht="24.95">
      <c r="A187" s="776"/>
      <c r="B187" s="124"/>
      <c r="C187" s="124"/>
      <c r="D187" s="1034"/>
      <c r="E187" s="876"/>
      <c r="F187" s="876"/>
      <c r="G187" s="1035" t="s">
        <v>14271</v>
      </c>
      <c r="H187" s="836"/>
      <c r="I187" s="847" t="s">
        <v>14272</v>
      </c>
      <c r="J187" s="896"/>
      <c r="K187" s="896">
        <v>22.3</v>
      </c>
      <c r="L187" s="897" t="s">
        <v>347</v>
      </c>
    </row>
    <row r="188" spans="1:12" ht="24.95">
      <c r="A188" s="776"/>
      <c r="B188" s="124"/>
      <c r="C188" s="124"/>
      <c r="D188" s="1034"/>
      <c r="E188" s="876"/>
      <c r="F188" s="876"/>
      <c r="G188" s="1035" t="s">
        <v>14271</v>
      </c>
      <c r="H188" s="836"/>
      <c r="I188" s="847" t="s">
        <v>14273</v>
      </c>
      <c r="J188" s="896"/>
      <c r="K188" s="896">
        <v>25.9</v>
      </c>
      <c r="L188" s="897" t="s">
        <v>347</v>
      </c>
    </row>
    <row r="189" spans="1:12" ht="24.95">
      <c r="A189" s="776"/>
      <c r="B189" s="124"/>
      <c r="C189" s="124"/>
      <c r="D189" s="1034"/>
      <c r="E189" s="876"/>
      <c r="F189" s="876"/>
      <c r="G189" s="1035" t="s">
        <v>14271</v>
      </c>
      <c r="H189" s="836"/>
      <c r="I189" s="847" t="s">
        <v>14274</v>
      </c>
      <c r="J189" s="896"/>
      <c r="K189" s="896">
        <v>39.5</v>
      </c>
      <c r="L189" s="897" t="s">
        <v>347</v>
      </c>
    </row>
    <row r="190" spans="1:12" ht="24.95">
      <c r="A190" s="776"/>
      <c r="B190" s="124"/>
      <c r="C190" s="124"/>
      <c r="D190" s="1034"/>
      <c r="E190" s="876"/>
      <c r="F190" s="876"/>
      <c r="G190" s="1035" t="s">
        <v>14275</v>
      </c>
      <c r="H190" s="836"/>
      <c r="I190" s="847" t="s">
        <v>14276</v>
      </c>
      <c r="J190" s="896"/>
      <c r="K190" s="896">
        <v>30.9</v>
      </c>
      <c r="L190" s="897" t="s">
        <v>347</v>
      </c>
    </row>
    <row r="191" spans="1:12" ht="24.95">
      <c r="A191" s="776"/>
      <c r="B191" s="124"/>
      <c r="C191" s="124"/>
      <c r="D191" s="1034"/>
      <c r="E191" s="876"/>
      <c r="F191" s="876"/>
      <c r="G191" s="1035" t="s">
        <v>14275</v>
      </c>
      <c r="H191" s="836"/>
      <c r="I191" s="847" t="s">
        <v>14277</v>
      </c>
      <c r="J191" s="896"/>
      <c r="K191" s="896">
        <v>32.9</v>
      </c>
      <c r="L191" s="897" t="s">
        <v>347</v>
      </c>
    </row>
    <row r="192" spans="1:12" ht="13.5" thickBot="1">
      <c r="A192" s="776"/>
      <c r="B192" s="124"/>
      <c r="C192" s="124"/>
      <c r="D192" s="1034"/>
      <c r="E192" s="876"/>
      <c r="F192" s="876"/>
      <c r="G192" s="407"/>
      <c r="H192" s="407"/>
      <c r="I192" s="847"/>
      <c r="J192" s="896"/>
      <c r="K192" s="896"/>
      <c r="L192" s="837"/>
    </row>
    <row r="193" spans="1:12" s="833" customFormat="1" ht="46.5" thickBot="1">
      <c r="A193" s="792"/>
      <c r="B193" s="793"/>
      <c r="C193" s="873"/>
      <c r="D193" s="851" t="s">
        <v>14278</v>
      </c>
      <c r="E193" s="853"/>
      <c r="F193" s="853"/>
      <c r="G193" s="798"/>
      <c r="H193" s="798"/>
      <c r="I193" s="798"/>
      <c r="J193" s="798"/>
      <c r="K193" s="854">
        <f>SUM(K195:K201)</f>
        <v>214.3</v>
      </c>
      <c r="L193" s="853" t="s">
        <v>347</v>
      </c>
    </row>
    <row r="194" spans="1:12">
      <c r="A194" s="776"/>
      <c r="B194" s="124"/>
      <c r="C194" s="124"/>
      <c r="D194" s="934"/>
      <c r="E194" s="876"/>
      <c r="F194" s="876"/>
      <c r="G194" s="926" t="s">
        <v>14199</v>
      </c>
      <c r="H194" s="927"/>
      <c r="I194" s="926" t="s">
        <v>14227</v>
      </c>
      <c r="J194" s="896"/>
      <c r="K194" s="896"/>
      <c r="L194" s="837"/>
    </row>
    <row r="195" spans="1:12" ht="24.95">
      <c r="A195" s="776"/>
      <c r="B195" s="124"/>
      <c r="C195" s="124"/>
      <c r="D195" s="934"/>
      <c r="E195" s="876"/>
      <c r="F195" s="876"/>
      <c r="G195" s="1035" t="s">
        <v>14268</v>
      </c>
      <c r="H195" s="1036"/>
      <c r="I195" s="1037" t="s">
        <v>14269</v>
      </c>
      <c r="J195" s="1044"/>
      <c r="K195" s="1039">
        <v>32.799999999999997</v>
      </c>
      <c r="L195" s="1040" t="s">
        <v>347</v>
      </c>
    </row>
    <row r="196" spans="1:12" ht="24.95">
      <c r="A196" s="776"/>
      <c r="B196" s="124"/>
      <c r="C196" s="124"/>
      <c r="D196" s="934"/>
      <c r="E196" s="876"/>
      <c r="F196" s="876"/>
      <c r="G196" s="1035" t="s">
        <v>14268</v>
      </c>
      <c r="H196" s="1036"/>
      <c r="I196" s="1037" t="s">
        <v>14270</v>
      </c>
      <c r="J196" s="1038"/>
      <c r="K196" s="1042">
        <v>30</v>
      </c>
      <c r="L196" s="1043" t="s">
        <v>347</v>
      </c>
    </row>
    <row r="197" spans="1:12" ht="24.95">
      <c r="A197" s="776"/>
      <c r="B197" s="124"/>
      <c r="C197" s="124"/>
      <c r="D197" s="934"/>
      <c r="E197" s="876"/>
      <c r="F197" s="876"/>
      <c r="G197" s="1035" t="s">
        <v>14271</v>
      </c>
      <c r="H197" s="836"/>
      <c r="I197" s="847" t="s">
        <v>14272</v>
      </c>
      <c r="J197" s="896"/>
      <c r="K197" s="896">
        <v>22.3</v>
      </c>
      <c r="L197" s="897" t="s">
        <v>347</v>
      </c>
    </row>
    <row r="198" spans="1:12" ht="24.95">
      <c r="A198" s="776"/>
      <c r="B198" s="124"/>
      <c r="C198" s="124"/>
      <c r="D198" s="934"/>
      <c r="E198" s="876"/>
      <c r="F198" s="876"/>
      <c r="G198" s="1035" t="s">
        <v>14271</v>
      </c>
      <c r="H198" s="836"/>
      <c r="I198" s="847" t="s">
        <v>14273</v>
      </c>
      <c r="J198" s="896"/>
      <c r="K198" s="896">
        <v>25.9</v>
      </c>
      <c r="L198" s="897" t="s">
        <v>347</v>
      </c>
    </row>
    <row r="199" spans="1:12" ht="24.95">
      <c r="A199" s="776"/>
      <c r="B199" s="124"/>
      <c r="C199" s="124"/>
      <c r="D199" s="934"/>
      <c r="E199" s="876"/>
      <c r="F199" s="876"/>
      <c r="G199" s="1035" t="s">
        <v>14271</v>
      </c>
      <c r="H199" s="836"/>
      <c r="I199" s="847" t="s">
        <v>14274</v>
      </c>
      <c r="J199" s="896"/>
      <c r="K199" s="896">
        <v>39.5</v>
      </c>
      <c r="L199" s="897" t="s">
        <v>347</v>
      </c>
    </row>
    <row r="200" spans="1:12" ht="24.95">
      <c r="A200" s="776"/>
      <c r="B200" s="124"/>
      <c r="C200" s="124"/>
      <c r="D200" s="934"/>
      <c r="E200" s="876"/>
      <c r="F200" s="876"/>
      <c r="G200" s="1035" t="s">
        <v>14279</v>
      </c>
      <c r="H200" s="836"/>
      <c r="I200" s="847" t="s">
        <v>14276</v>
      </c>
      <c r="J200" s="896"/>
      <c r="K200" s="896">
        <v>30.9</v>
      </c>
      <c r="L200" s="897" t="s">
        <v>347</v>
      </c>
    </row>
    <row r="201" spans="1:12" ht="24.95">
      <c r="A201" s="776"/>
      <c r="B201" s="124"/>
      <c r="C201" s="124"/>
      <c r="D201" s="934"/>
      <c r="E201" s="876"/>
      <c r="F201" s="876"/>
      <c r="G201" s="1035" t="s">
        <v>14279</v>
      </c>
      <c r="H201" s="836"/>
      <c r="I201" s="847" t="s">
        <v>14277</v>
      </c>
      <c r="J201" s="896"/>
      <c r="K201" s="896">
        <v>32.9</v>
      </c>
      <c r="L201" s="897" t="s">
        <v>347</v>
      </c>
    </row>
    <row r="202" spans="1:12">
      <c r="A202" s="776"/>
      <c r="B202" s="124"/>
      <c r="C202" s="124"/>
      <c r="D202" s="934"/>
      <c r="E202" s="876"/>
      <c r="F202" s="876"/>
      <c r="G202" s="407"/>
      <c r="H202" s="407"/>
      <c r="I202" s="847"/>
      <c r="J202" s="896"/>
      <c r="K202" s="896"/>
      <c r="L202" s="837"/>
    </row>
    <row r="203" spans="1:12" ht="13.5" thickBot="1">
      <c r="A203" s="776"/>
      <c r="B203" s="124"/>
      <c r="C203" s="124"/>
      <c r="D203" s="934"/>
      <c r="E203" s="876"/>
      <c r="F203" s="876"/>
      <c r="G203" s="407"/>
      <c r="H203" s="407"/>
      <c r="I203" s="847"/>
      <c r="J203" s="896"/>
      <c r="K203" s="896"/>
      <c r="L203" s="837"/>
    </row>
    <row r="204" spans="1:12" s="833" customFormat="1" ht="46.5" thickBot="1">
      <c r="A204" s="792"/>
      <c r="B204" s="793"/>
      <c r="C204" s="873"/>
      <c r="D204" s="851" t="s">
        <v>12559</v>
      </c>
      <c r="E204" s="853"/>
      <c r="F204" s="853"/>
      <c r="G204" s="798"/>
      <c r="H204" s="798"/>
      <c r="I204" s="798"/>
      <c r="J204" s="798"/>
      <c r="K204" s="854">
        <v>153.4</v>
      </c>
      <c r="L204" s="853" t="s">
        <v>347</v>
      </c>
    </row>
    <row r="205" spans="1:12">
      <c r="A205" s="776"/>
      <c r="B205" s="124"/>
      <c r="C205" s="124"/>
      <c r="D205" s="934"/>
      <c r="E205" s="876"/>
      <c r="F205" s="876"/>
      <c r="G205" s="926" t="s">
        <v>14199</v>
      </c>
      <c r="H205" s="927"/>
      <c r="I205" s="926" t="s">
        <v>14227</v>
      </c>
      <c r="J205" s="896"/>
      <c r="K205" s="896"/>
      <c r="L205" s="837"/>
    </row>
    <row r="206" spans="1:12" ht="24.95">
      <c r="A206" s="776"/>
      <c r="B206" s="124"/>
      <c r="C206" s="124"/>
      <c r="D206" s="934"/>
      <c r="E206" s="876"/>
      <c r="F206" s="876"/>
      <c r="G206" s="407" t="s">
        <v>14280</v>
      </c>
      <c r="H206" s="836"/>
      <c r="I206" s="847" t="s">
        <v>14281</v>
      </c>
      <c r="J206" s="896"/>
      <c r="K206" s="896">
        <v>35.799999999999997</v>
      </c>
      <c r="L206" s="897" t="s">
        <v>347</v>
      </c>
    </row>
    <row r="207" spans="1:12" ht="24.95">
      <c r="A207" s="776"/>
      <c r="B207" s="124"/>
      <c r="C207" s="124"/>
      <c r="D207" s="934"/>
      <c r="E207" s="876"/>
      <c r="F207" s="876"/>
      <c r="G207" s="407" t="s">
        <v>14280</v>
      </c>
      <c r="H207" s="836"/>
      <c r="I207" s="847" t="s">
        <v>14282</v>
      </c>
      <c r="J207" s="896"/>
      <c r="K207" s="896">
        <v>38.6</v>
      </c>
      <c r="L207" s="897" t="s">
        <v>347</v>
      </c>
    </row>
    <row r="208" spans="1:12" ht="24.95">
      <c r="A208" s="776"/>
      <c r="B208" s="124"/>
      <c r="C208" s="124"/>
      <c r="D208" s="934"/>
      <c r="E208" s="876"/>
      <c r="F208" s="876"/>
      <c r="G208" s="407" t="s">
        <v>14280</v>
      </c>
      <c r="H208" s="836"/>
      <c r="I208" s="847" t="s">
        <v>14283</v>
      </c>
      <c r="J208" s="896"/>
      <c r="K208" s="896">
        <v>38.1</v>
      </c>
      <c r="L208" s="897" t="s">
        <v>347</v>
      </c>
    </row>
    <row r="209" spans="1:12" ht="24.95">
      <c r="A209" s="776"/>
      <c r="B209" s="124"/>
      <c r="C209" s="124"/>
      <c r="D209" s="934"/>
      <c r="E209" s="876"/>
      <c r="F209" s="876"/>
      <c r="G209" s="407" t="s">
        <v>14280</v>
      </c>
      <c r="H209" s="836"/>
      <c r="I209" s="847" t="s">
        <v>14284</v>
      </c>
      <c r="J209" s="896"/>
      <c r="K209" s="896">
        <v>40.9</v>
      </c>
      <c r="L209" s="897" t="s">
        <v>347</v>
      </c>
    </row>
    <row r="210" spans="1:12" ht="13.5" thickBot="1">
      <c r="A210" s="776"/>
      <c r="B210" s="124"/>
      <c r="C210" s="124"/>
      <c r="D210" s="934"/>
      <c r="E210" s="876"/>
      <c r="F210" s="876"/>
      <c r="G210" s="407"/>
      <c r="H210" s="407"/>
      <c r="I210" s="847"/>
      <c r="J210" s="896"/>
      <c r="K210" s="896"/>
      <c r="L210" s="837"/>
    </row>
    <row r="211" spans="1:12" s="833" customFormat="1" ht="46.5" thickBot="1">
      <c r="A211" s="792"/>
      <c r="B211" s="793"/>
      <c r="C211" s="873"/>
      <c r="D211" s="851" t="s">
        <v>14285</v>
      </c>
      <c r="E211" s="853"/>
      <c r="F211" s="853"/>
      <c r="G211" s="798"/>
      <c r="H211" s="798"/>
      <c r="I211" s="798"/>
      <c r="J211" s="798"/>
      <c r="K211" s="854">
        <v>153.4</v>
      </c>
      <c r="L211" s="853" t="s">
        <v>347</v>
      </c>
    </row>
    <row r="212" spans="1:12">
      <c r="A212" s="776"/>
      <c r="B212" s="124"/>
      <c r="C212" s="124"/>
      <c r="D212" s="934"/>
      <c r="E212" s="876"/>
      <c r="F212" s="876"/>
      <c r="G212" s="926" t="s">
        <v>14199</v>
      </c>
      <c r="H212" s="927"/>
      <c r="I212" s="926" t="s">
        <v>14227</v>
      </c>
      <c r="J212" s="896"/>
      <c r="K212" s="896"/>
      <c r="L212" s="837"/>
    </row>
    <row r="213" spans="1:12" ht="24.95">
      <c r="A213" s="776"/>
      <c r="B213" s="124"/>
      <c r="C213" s="124"/>
      <c r="D213" s="934"/>
      <c r="E213" s="876"/>
      <c r="F213" s="876"/>
      <c r="G213" s="407" t="s">
        <v>14280</v>
      </c>
      <c r="H213" s="836"/>
      <c r="I213" s="847" t="s">
        <v>14281</v>
      </c>
      <c r="J213" s="896"/>
      <c r="K213" s="896">
        <v>35.799999999999997</v>
      </c>
      <c r="L213" s="897" t="s">
        <v>347</v>
      </c>
    </row>
    <row r="214" spans="1:12" ht="24.95">
      <c r="A214" s="776"/>
      <c r="B214" s="124"/>
      <c r="C214" s="124"/>
      <c r="D214" s="934"/>
      <c r="E214" s="876"/>
      <c r="F214" s="876"/>
      <c r="G214" s="407" t="s">
        <v>14280</v>
      </c>
      <c r="H214" s="836"/>
      <c r="I214" s="847" t="s">
        <v>14282</v>
      </c>
      <c r="J214" s="896"/>
      <c r="K214" s="896">
        <v>38.6</v>
      </c>
      <c r="L214" s="897" t="s">
        <v>347</v>
      </c>
    </row>
    <row r="215" spans="1:12" ht="24.95">
      <c r="A215" s="776"/>
      <c r="B215" s="124"/>
      <c r="C215" s="124"/>
      <c r="D215" s="934"/>
      <c r="E215" s="876"/>
      <c r="F215" s="876"/>
      <c r="G215" s="407" t="s">
        <v>14280</v>
      </c>
      <c r="H215" s="836"/>
      <c r="I215" s="847" t="s">
        <v>14283</v>
      </c>
      <c r="J215" s="896"/>
      <c r="K215" s="896">
        <v>38.1</v>
      </c>
      <c r="L215" s="897" t="s">
        <v>347</v>
      </c>
    </row>
    <row r="216" spans="1:12" ht="24.95">
      <c r="A216" s="776"/>
      <c r="B216" s="124"/>
      <c r="C216" s="124"/>
      <c r="D216" s="934"/>
      <c r="E216" s="876"/>
      <c r="F216" s="876"/>
      <c r="G216" s="407" t="s">
        <v>14280</v>
      </c>
      <c r="H216" s="836"/>
      <c r="I216" s="847" t="s">
        <v>14284</v>
      </c>
      <c r="J216" s="896"/>
      <c r="K216" s="896">
        <v>40.9</v>
      </c>
      <c r="L216" s="897" t="s">
        <v>347</v>
      </c>
    </row>
    <row r="217" spans="1:12" ht="13.5" thickBot="1">
      <c r="A217" s="776"/>
      <c r="B217" s="124"/>
      <c r="C217" s="124"/>
      <c r="D217" s="934"/>
      <c r="E217" s="876"/>
      <c r="F217" s="876"/>
      <c r="G217" s="407"/>
      <c r="H217" s="836"/>
      <c r="I217" s="847"/>
      <c r="J217" s="401"/>
      <c r="K217" s="401"/>
      <c r="L217" s="837"/>
    </row>
    <row r="218" spans="1:12" s="833" customFormat="1" ht="13.5" thickBot="1">
      <c r="A218" s="792"/>
      <c r="B218" s="873"/>
      <c r="C218" s="873"/>
      <c r="D218" s="851" t="s">
        <v>14286</v>
      </c>
      <c r="E218" s="853"/>
      <c r="F218" s="853"/>
      <c r="G218" s="798"/>
      <c r="H218" s="798"/>
      <c r="I218" s="798"/>
      <c r="J218" s="798"/>
      <c r="K218" s="854">
        <v>61</v>
      </c>
      <c r="L218" s="853" t="s">
        <v>347</v>
      </c>
    </row>
    <row r="219" spans="1:12">
      <c r="A219" s="776"/>
      <c r="B219" s="124"/>
      <c r="C219" s="124"/>
      <c r="D219" s="934"/>
      <c r="E219" s="876"/>
      <c r="F219" s="876"/>
      <c r="G219" s="407"/>
      <c r="H219" s="836"/>
      <c r="I219" s="847"/>
      <c r="J219" s="401"/>
      <c r="K219" s="401"/>
      <c r="L219" s="837"/>
    </row>
    <row r="220" spans="1:12" ht="13.5" thickBot="1">
      <c r="A220" s="776"/>
      <c r="B220" s="124"/>
      <c r="C220" s="124"/>
      <c r="D220" s="934"/>
      <c r="E220" s="876"/>
      <c r="F220" s="876"/>
      <c r="G220" s="407"/>
      <c r="H220" s="836"/>
      <c r="I220" s="847"/>
      <c r="J220" s="401"/>
      <c r="K220" s="401"/>
      <c r="L220" s="837"/>
    </row>
    <row r="221" spans="1:12" s="833" customFormat="1" ht="46.5" thickBot="1">
      <c r="A221" s="792"/>
      <c r="B221" s="793"/>
      <c r="C221" s="873"/>
      <c r="D221" s="851" t="s">
        <v>12606</v>
      </c>
      <c r="E221" s="853"/>
      <c r="F221" s="853"/>
      <c r="G221" s="798"/>
      <c r="H221" s="798"/>
      <c r="I221" s="798"/>
      <c r="J221" s="798"/>
      <c r="K221" s="854">
        <v>40</v>
      </c>
      <c r="L221" s="853" t="s">
        <v>347</v>
      </c>
    </row>
    <row r="222" spans="1:12">
      <c r="A222" s="776"/>
      <c r="B222" s="124"/>
      <c r="C222" s="124"/>
      <c r="D222" s="934"/>
      <c r="E222" s="876"/>
      <c r="F222" s="876"/>
      <c r="G222" s="407"/>
      <c r="H222" s="836"/>
      <c r="I222" s="847"/>
      <c r="J222" s="401"/>
      <c r="K222" s="401"/>
      <c r="L222" s="837"/>
    </row>
    <row r="223" spans="1:12">
      <c r="A223" s="776"/>
      <c r="B223" s="124"/>
      <c r="C223" s="124"/>
      <c r="D223" s="934"/>
      <c r="E223" s="876"/>
      <c r="F223" s="876"/>
      <c r="G223" s="407"/>
      <c r="H223" s="836"/>
      <c r="I223" s="847"/>
      <c r="J223" s="401"/>
      <c r="K223" s="401"/>
      <c r="L223" s="837"/>
    </row>
    <row r="224" spans="1:12" ht="13.5" thickBot="1">
      <c r="A224" s="776"/>
      <c r="B224" s="124"/>
      <c r="C224" s="124"/>
      <c r="D224" s="934"/>
      <c r="E224" s="876"/>
      <c r="F224" s="876"/>
      <c r="G224" s="407"/>
      <c r="H224" s="836"/>
      <c r="I224" s="847"/>
      <c r="J224" s="401"/>
      <c r="K224" s="401"/>
      <c r="L224" s="837"/>
    </row>
    <row r="225" spans="1:12" s="833" customFormat="1" ht="46.5" thickBot="1">
      <c r="A225" s="792"/>
      <c r="B225" s="793"/>
      <c r="C225" s="873"/>
      <c r="D225" s="851" t="s">
        <v>12608</v>
      </c>
      <c r="E225" s="853"/>
      <c r="F225" s="853"/>
      <c r="G225" s="798"/>
      <c r="H225" s="798"/>
      <c r="I225" s="798"/>
      <c r="J225" s="798"/>
      <c r="K225" s="854">
        <v>25</v>
      </c>
      <c r="L225" s="853" t="s">
        <v>468</v>
      </c>
    </row>
    <row r="226" spans="1:12" ht="13.5" thickBot="1">
      <c r="A226" s="776"/>
      <c r="B226" s="124"/>
      <c r="C226" s="124"/>
      <c r="D226" s="934"/>
      <c r="E226" s="876"/>
      <c r="F226" s="876"/>
      <c r="G226" s="836"/>
      <c r="H226" s="407"/>
      <c r="I226" s="836"/>
      <c r="J226" s="896"/>
      <c r="K226" s="896"/>
      <c r="L226" s="837"/>
    </row>
    <row r="227" spans="1:12" s="833" customFormat="1" ht="13.5" thickBot="1">
      <c r="A227" s="792"/>
      <c r="B227" s="793"/>
      <c r="C227" s="873"/>
      <c r="D227" s="851" t="s">
        <v>3428</v>
      </c>
      <c r="E227" s="853"/>
      <c r="F227" s="853"/>
      <c r="G227" s="798"/>
      <c r="H227" s="798"/>
      <c r="I227" s="798"/>
      <c r="J227" s="798"/>
      <c r="K227" s="854">
        <v>14</v>
      </c>
      <c r="L227" s="853" t="s">
        <v>14287</v>
      </c>
    </row>
    <row r="228" spans="1:12">
      <c r="A228" s="776"/>
      <c r="B228" s="124"/>
      <c r="C228" s="124"/>
      <c r="D228" s="934"/>
      <c r="E228" s="876"/>
      <c r="F228" s="876"/>
      <c r="G228" s="836"/>
      <c r="H228" s="407"/>
      <c r="I228" s="836"/>
      <c r="J228" s="896"/>
      <c r="K228" s="896"/>
      <c r="L228" s="837"/>
    </row>
    <row r="229" spans="1:12">
      <c r="A229" s="776"/>
      <c r="B229" s="789"/>
      <c r="C229" s="789"/>
      <c r="D229" s="870" t="s">
        <v>14288</v>
      </c>
      <c r="E229" s="789"/>
      <c r="F229" s="789"/>
      <c r="G229" s="789"/>
      <c r="H229" s="789"/>
      <c r="I229" s="789"/>
      <c r="J229" s="789"/>
      <c r="K229" s="789"/>
      <c r="L229" s="789"/>
    </row>
    <row r="230" spans="1:12">
      <c r="A230" s="776"/>
      <c r="B230" s="378"/>
      <c r="C230" s="378"/>
      <c r="D230" s="934"/>
      <c r="E230" s="840"/>
      <c r="F230" s="840"/>
      <c r="G230" s="847"/>
      <c r="H230" s="847"/>
      <c r="I230" s="847"/>
      <c r="J230" s="847"/>
      <c r="K230" s="847"/>
      <c r="L230" s="887"/>
    </row>
    <row r="231" spans="1:12" ht="13.5" thickBot="1">
      <c r="A231" s="776"/>
      <c r="B231" s="789"/>
      <c r="C231" s="789"/>
      <c r="D231" s="870" t="s">
        <v>14289</v>
      </c>
      <c r="E231" s="789"/>
      <c r="F231" s="789"/>
      <c r="G231" s="789"/>
      <c r="H231" s="789"/>
      <c r="I231" s="789"/>
      <c r="J231" s="789"/>
      <c r="K231" s="789"/>
      <c r="L231" s="789"/>
    </row>
    <row r="232" spans="1:12" ht="23.45" thickBot="1">
      <c r="A232" s="776"/>
      <c r="B232" s="793"/>
      <c r="C232" s="873"/>
      <c r="D232" s="1045" t="s">
        <v>14290</v>
      </c>
      <c r="E232" s="853"/>
      <c r="F232" s="853"/>
      <c r="G232" s="798"/>
      <c r="H232" s="798"/>
      <c r="I232" s="798"/>
      <c r="J232" s="798"/>
      <c r="K232" s="854">
        <v>2</v>
      </c>
      <c r="L232" s="853" t="s">
        <v>322</v>
      </c>
    </row>
    <row r="233" spans="1:12" ht="13.5" thickBot="1">
      <c r="A233" s="776"/>
      <c r="B233" s="378"/>
      <c r="C233" s="378"/>
      <c r="D233" s="1046"/>
      <c r="E233" s="840"/>
      <c r="F233" s="840"/>
      <c r="G233" s="847"/>
      <c r="H233" s="847"/>
      <c r="I233" s="847"/>
      <c r="J233" s="847"/>
      <c r="K233" s="847"/>
      <c r="L233" s="887"/>
    </row>
    <row r="234" spans="1:12" ht="21.75" customHeight="1" thickBot="1">
      <c r="A234" s="776"/>
      <c r="B234" s="793"/>
      <c r="C234" s="873"/>
      <c r="D234" s="1045" t="s">
        <v>1873</v>
      </c>
      <c r="E234" s="853"/>
      <c r="F234" s="853"/>
      <c r="G234" s="798"/>
      <c r="H234" s="798"/>
      <c r="I234" s="798"/>
      <c r="J234" s="798"/>
      <c r="K234" s="854">
        <v>2</v>
      </c>
      <c r="L234" s="853" t="s">
        <v>322</v>
      </c>
    </row>
    <row r="235" spans="1:12" ht="13.5" thickBot="1">
      <c r="A235" s="776"/>
      <c r="B235" s="378"/>
      <c r="C235" s="378"/>
      <c r="D235" s="1046"/>
      <c r="E235" s="840"/>
      <c r="F235" s="840"/>
      <c r="G235" s="847"/>
      <c r="H235" s="847"/>
      <c r="I235" s="847"/>
      <c r="J235" s="847"/>
      <c r="K235" s="847"/>
      <c r="L235" s="887"/>
    </row>
    <row r="236" spans="1:12" ht="23.25" customHeight="1" thickBot="1">
      <c r="A236" s="776"/>
      <c r="B236" s="793"/>
      <c r="C236" s="873"/>
      <c r="D236" s="1047" t="s">
        <v>14291</v>
      </c>
      <c r="E236" s="853"/>
      <c r="F236" s="853"/>
      <c r="G236" s="798"/>
      <c r="H236" s="798"/>
      <c r="I236" s="798"/>
      <c r="J236" s="798"/>
      <c r="K236" s="854">
        <v>2</v>
      </c>
      <c r="L236" s="853" t="s">
        <v>322</v>
      </c>
    </row>
    <row r="237" spans="1:12">
      <c r="A237" s="776"/>
      <c r="B237" s="378"/>
      <c r="C237" s="378"/>
      <c r="D237" s="1046"/>
      <c r="E237" s="840"/>
      <c r="F237" s="840"/>
      <c r="G237" s="847"/>
      <c r="H237" s="847"/>
      <c r="I237" s="847"/>
      <c r="J237" s="847"/>
      <c r="K237" s="847"/>
      <c r="L237" s="887"/>
    </row>
    <row r="238" spans="1:12" ht="13.5" thickBot="1">
      <c r="A238" s="776"/>
      <c r="B238" s="378"/>
      <c r="C238" s="378"/>
      <c r="D238" s="1046"/>
      <c r="E238" s="840"/>
      <c r="F238" s="840"/>
      <c r="G238" s="847"/>
      <c r="H238" s="847"/>
      <c r="I238" s="847"/>
      <c r="J238" s="847"/>
      <c r="K238" s="847"/>
      <c r="L238" s="887"/>
    </row>
    <row r="239" spans="1:12" ht="23.45" thickBot="1">
      <c r="A239" s="776"/>
      <c r="B239" s="793"/>
      <c r="C239" s="873"/>
      <c r="D239" s="1045" t="s">
        <v>14292</v>
      </c>
      <c r="E239" s="853"/>
      <c r="F239" s="853"/>
      <c r="G239" s="798"/>
      <c r="H239" s="798"/>
      <c r="I239" s="798"/>
      <c r="J239" s="798"/>
      <c r="K239" s="854">
        <v>2</v>
      </c>
      <c r="L239" s="853" t="s">
        <v>322</v>
      </c>
    </row>
    <row r="240" spans="1:12" ht="13.5" thickBot="1">
      <c r="A240" s="776"/>
      <c r="B240" s="378"/>
      <c r="C240" s="378"/>
      <c r="D240" s="1046"/>
      <c r="E240" s="840"/>
      <c r="F240" s="840"/>
      <c r="G240" s="847"/>
      <c r="H240" s="847"/>
      <c r="I240" s="847"/>
      <c r="J240" s="847"/>
      <c r="K240" s="847"/>
      <c r="L240" s="887"/>
    </row>
    <row r="241" spans="1:12" ht="22.5" customHeight="1" thickBot="1">
      <c r="A241" s="776"/>
      <c r="B241" s="793"/>
      <c r="C241" s="873"/>
      <c r="D241" s="1045" t="s">
        <v>14293</v>
      </c>
      <c r="E241" s="853"/>
      <c r="F241" s="853"/>
      <c r="G241" s="798"/>
      <c r="H241" s="798"/>
      <c r="I241" s="798"/>
      <c r="J241" s="798"/>
      <c r="K241" s="1048">
        <v>2</v>
      </c>
      <c r="L241" s="1049" t="s">
        <v>322</v>
      </c>
    </row>
    <row r="242" spans="1:12" ht="13.5" thickBot="1">
      <c r="A242" s="776"/>
      <c r="B242" s="378"/>
      <c r="C242" s="378"/>
      <c r="D242" s="1046"/>
      <c r="E242" s="840"/>
      <c r="F242" s="840"/>
      <c r="G242" s="847"/>
      <c r="H242" s="847"/>
      <c r="I242" s="847"/>
      <c r="J242" s="847"/>
      <c r="K242" s="847"/>
      <c r="L242" s="887"/>
    </row>
    <row r="243" spans="1:12" ht="42" customHeight="1" thickBot="1">
      <c r="A243" s="776"/>
      <c r="B243" s="793"/>
      <c r="C243" s="873"/>
      <c r="D243" s="1045" t="s">
        <v>1883</v>
      </c>
      <c r="E243" s="853"/>
      <c r="F243" s="853"/>
      <c r="G243" s="798"/>
      <c r="H243" s="798"/>
      <c r="I243" s="798"/>
      <c r="J243" s="798"/>
      <c r="K243" s="1048">
        <v>2</v>
      </c>
      <c r="L243" s="1049" t="s">
        <v>322</v>
      </c>
    </row>
    <row r="244" spans="1:12">
      <c r="A244" s="776"/>
      <c r="B244" s="124"/>
      <c r="C244" s="124"/>
      <c r="D244" s="1046"/>
      <c r="E244" s="876"/>
      <c r="F244" s="876"/>
      <c r="G244" s="836"/>
      <c r="H244" s="836"/>
      <c r="I244" s="836"/>
      <c r="J244" s="971"/>
      <c r="K244" s="847"/>
      <c r="L244" s="897"/>
    </row>
    <row r="245" spans="1:12" ht="13.5" thickBot="1">
      <c r="A245" s="776"/>
      <c r="B245" s="378"/>
      <c r="C245" s="378"/>
      <c r="D245" s="1046"/>
      <c r="E245" s="840"/>
      <c r="F245" s="840"/>
      <c r="G245" s="847"/>
      <c r="H245" s="847"/>
      <c r="I245" s="847"/>
      <c r="J245" s="847"/>
      <c r="K245" s="401"/>
      <c r="L245" s="887"/>
    </row>
    <row r="246" spans="1:12" ht="46.5" thickBot="1">
      <c r="A246" s="776"/>
      <c r="B246" s="793"/>
      <c r="C246" s="873"/>
      <c r="D246" s="1045" t="s">
        <v>14294</v>
      </c>
      <c r="E246" s="853"/>
      <c r="F246" s="853"/>
      <c r="G246" s="798"/>
      <c r="H246" s="798"/>
      <c r="I246" s="798"/>
      <c r="J246" s="798"/>
      <c r="K246" s="854">
        <v>2</v>
      </c>
      <c r="L246" s="853" t="s">
        <v>322</v>
      </c>
    </row>
    <row r="247" spans="1:12">
      <c r="A247" s="776"/>
      <c r="B247" s="124"/>
      <c r="C247" s="124"/>
      <c r="D247" s="934"/>
      <c r="E247" s="876"/>
      <c r="F247" s="876"/>
      <c r="G247" s="836"/>
      <c r="H247" s="836"/>
      <c r="I247" s="836"/>
      <c r="J247" s="971"/>
      <c r="K247" s="847"/>
      <c r="L247" s="897"/>
    </row>
    <row r="248" spans="1:12" ht="13.5" thickBot="1">
      <c r="A248" s="776"/>
      <c r="B248" s="378"/>
      <c r="C248" s="378"/>
      <c r="D248" s="934"/>
      <c r="E248" s="840"/>
      <c r="F248" s="840"/>
      <c r="G248" s="847"/>
      <c r="H248" s="847"/>
      <c r="I248" s="847"/>
      <c r="J248" s="847"/>
      <c r="K248" s="847"/>
      <c r="L248" s="887"/>
    </row>
    <row r="249" spans="1:12" ht="13.5" thickBot="1">
      <c r="A249" s="776"/>
      <c r="B249" s="378"/>
      <c r="C249" s="378"/>
      <c r="D249" s="851" t="s">
        <v>1889</v>
      </c>
      <c r="E249" s="982"/>
      <c r="F249" s="982"/>
      <c r="G249" s="830"/>
      <c r="H249" s="1050"/>
      <c r="I249" s="859"/>
      <c r="J249" s="830"/>
      <c r="K249" s="1048">
        <v>2</v>
      </c>
      <c r="L249" s="1049" t="s">
        <v>322</v>
      </c>
    </row>
    <row r="250" spans="1:12">
      <c r="A250" s="776"/>
      <c r="B250" s="378"/>
      <c r="C250" s="378"/>
      <c r="D250" s="934"/>
      <c r="E250" s="840"/>
      <c r="F250" s="840"/>
      <c r="G250" s="847"/>
      <c r="H250" s="847"/>
      <c r="I250" s="847"/>
      <c r="J250" s="847"/>
      <c r="K250" s="847"/>
      <c r="L250" s="887"/>
    </row>
    <row r="251" spans="1:12" ht="13.5" thickBot="1">
      <c r="A251" s="776"/>
      <c r="B251" s="378"/>
      <c r="C251" s="378"/>
      <c r="D251" s="934"/>
      <c r="E251" s="840"/>
      <c r="F251" s="840"/>
      <c r="G251" s="847"/>
      <c r="H251" s="847"/>
      <c r="I251" s="847"/>
      <c r="J251" s="847"/>
      <c r="K251" s="847"/>
      <c r="L251" s="887"/>
    </row>
    <row r="252" spans="1:12" s="1060" customFormat="1" ht="38.1" thickBot="1">
      <c r="A252" s="1051"/>
      <c r="B252" s="1052"/>
      <c r="C252" s="1052"/>
      <c r="D252" s="1053" t="s">
        <v>1809</v>
      </c>
      <c r="E252" s="1054"/>
      <c r="F252" s="1054"/>
      <c r="G252" s="1055"/>
      <c r="H252" s="1056"/>
      <c r="I252" s="1057"/>
      <c r="J252" s="1055" t="s">
        <v>14295</v>
      </c>
      <c r="K252" s="1058">
        <v>2</v>
      </c>
      <c r="L252" s="1059" t="s">
        <v>322</v>
      </c>
    </row>
    <row r="253" spans="1:12" ht="13.5" thickBot="1">
      <c r="A253" s="776"/>
      <c r="B253" s="378"/>
      <c r="C253" s="378"/>
      <c r="D253" s="1061"/>
      <c r="E253" s="840"/>
      <c r="F253" s="840"/>
      <c r="G253" s="847"/>
      <c r="H253" s="886"/>
      <c r="I253" s="401"/>
      <c r="J253" s="847"/>
      <c r="K253" s="1062"/>
      <c r="L253" s="887"/>
    </row>
    <row r="254" spans="1:12" s="910" customFormat="1" ht="38.1" thickBot="1">
      <c r="A254" s="903"/>
      <c r="B254" s="1063"/>
      <c r="C254" s="1063"/>
      <c r="D254" s="1064" t="s">
        <v>1812</v>
      </c>
      <c r="E254" s="1065"/>
      <c r="F254" s="1065"/>
      <c r="G254" s="1066"/>
      <c r="H254" s="1067"/>
      <c r="I254" s="1068"/>
      <c r="J254" s="1066" t="s">
        <v>14224</v>
      </c>
      <c r="K254" s="1069">
        <v>2</v>
      </c>
      <c r="L254" s="1070" t="s">
        <v>322</v>
      </c>
    </row>
    <row r="255" spans="1:12" ht="13.5" thickBot="1">
      <c r="A255" s="776"/>
      <c r="B255" s="378"/>
      <c r="C255" s="378"/>
      <c r="D255" s="934"/>
      <c r="E255" s="840"/>
      <c r="F255" s="840"/>
      <c r="G255" s="847"/>
      <c r="H255" s="847"/>
      <c r="I255" s="847"/>
      <c r="J255" s="847"/>
      <c r="K255" s="847"/>
      <c r="L255" s="887"/>
    </row>
    <row r="256" spans="1:12" s="833" customFormat="1" ht="23.45" thickBot="1">
      <c r="A256" s="792"/>
      <c r="B256" s="1071"/>
      <c r="C256" s="1071"/>
      <c r="D256" s="851" t="s">
        <v>2669</v>
      </c>
      <c r="E256" s="982"/>
      <c r="F256" s="982"/>
      <c r="G256" s="830"/>
      <c r="H256" s="1050"/>
      <c r="I256" s="859"/>
      <c r="J256" s="830"/>
      <c r="K256" s="1048">
        <v>2</v>
      </c>
      <c r="L256" s="1049" t="s">
        <v>322</v>
      </c>
    </row>
    <row r="257" spans="1:13">
      <c r="A257" s="776"/>
      <c r="B257" s="378"/>
      <c r="C257" s="378"/>
      <c r="D257" s="934"/>
      <c r="E257" s="840"/>
      <c r="F257" s="840"/>
      <c r="G257" s="847"/>
      <c r="H257" s="847"/>
      <c r="I257" s="847"/>
      <c r="J257" s="847"/>
      <c r="K257" s="847"/>
      <c r="L257" s="887"/>
    </row>
    <row r="258" spans="1:13" ht="13.5" thickBot="1">
      <c r="A258" s="776"/>
      <c r="B258" s="789"/>
      <c r="C258" s="789"/>
      <c r="D258" s="870" t="s">
        <v>1235</v>
      </c>
      <c r="E258" s="789"/>
      <c r="F258" s="789"/>
      <c r="G258" s="789"/>
      <c r="H258" s="789"/>
      <c r="I258" s="789"/>
      <c r="J258" s="789"/>
      <c r="K258" s="789"/>
      <c r="L258" s="789"/>
    </row>
    <row r="259" spans="1:13" ht="23.45" thickBot="1">
      <c r="A259" s="776"/>
      <c r="B259" s="793"/>
      <c r="C259" s="873"/>
      <c r="D259" s="1045" t="s">
        <v>14296</v>
      </c>
      <c r="E259" s="853"/>
      <c r="F259" s="853"/>
      <c r="G259" s="798"/>
      <c r="H259" s="798"/>
      <c r="I259" s="798"/>
      <c r="J259" s="798"/>
      <c r="K259" s="854">
        <v>225.2</v>
      </c>
      <c r="L259" s="853" t="s">
        <v>347</v>
      </c>
    </row>
    <row r="260" spans="1:13" ht="13.5" thickBot="1">
      <c r="A260" s="776"/>
      <c r="B260" s="124"/>
      <c r="C260" s="124"/>
      <c r="D260" s="934"/>
      <c r="E260" s="876"/>
      <c r="F260" s="876"/>
      <c r="G260" s="836"/>
      <c r="H260" s="836"/>
      <c r="I260" s="836"/>
      <c r="J260" s="836"/>
      <c r="K260" s="847"/>
      <c r="L260" s="897"/>
    </row>
    <row r="261" spans="1:13" ht="23.45" thickBot="1">
      <c r="A261" s="776"/>
      <c r="B261" s="793"/>
      <c r="C261" s="873"/>
      <c r="D261" s="1045" t="s">
        <v>14297</v>
      </c>
      <c r="E261" s="853"/>
      <c r="F261" s="853"/>
      <c r="G261" s="798"/>
      <c r="H261" s="798"/>
      <c r="I261" s="798"/>
      <c r="J261" s="798"/>
      <c r="K261" s="854">
        <v>16.5</v>
      </c>
      <c r="L261" s="853" t="s">
        <v>347</v>
      </c>
    </row>
    <row r="262" spans="1:13" ht="13.5" thickBot="1">
      <c r="A262" s="776"/>
      <c r="B262" s="124"/>
      <c r="C262" s="124"/>
      <c r="D262" s="934"/>
      <c r="E262" s="876"/>
      <c r="F262" s="876"/>
      <c r="G262" s="876"/>
      <c r="H262" s="836"/>
      <c r="I262" s="841"/>
      <c r="J262" s="847"/>
      <c r="K262" s="847"/>
      <c r="L262" s="897"/>
    </row>
    <row r="263" spans="1:13" ht="23.45" thickBot="1">
      <c r="A263" s="776"/>
      <c r="B263" s="793"/>
      <c r="C263" s="873"/>
      <c r="D263" s="1045" t="s">
        <v>14298</v>
      </c>
      <c r="E263" s="853"/>
      <c r="F263" s="853"/>
      <c r="G263" s="798"/>
      <c r="H263" s="798"/>
      <c r="I263" s="798"/>
      <c r="J263" s="798"/>
      <c r="K263" s="854">
        <v>22</v>
      </c>
      <c r="L263" s="853" t="s">
        <v>347</v>
      </c>
    </row>
    <row r="264" spans="1:13">
      <c r="A264" s="776"/>
      <c r="B264" s="124"/>
      <c r="C264" s="124"/>
      <c r="D264" s="934"/>
      <c r="E264" s="876"/>
      <c r="F264" s="876"/>
      <c r="G264" s="836"/>
      <c r="H264" s="836"/>
      <c r="I264" s="836"/>
      <c r="J264" s="836"/>
      <c r="K264" s="847"/>
      <c r="L264" s="897"/>
    </row>
    <row r="265" spans="1:13">
      <c r="A265" s="776"/>
      <c r="B265" s="124"/>
      <c r="C265" s="124"/>
      <c r="D265" s="934"/>
      <c r="E265" s="876"/>
      <c r="F265" s="876"/>
      <c r="G265" s="407"/>
      <c r="H265" s="836"/>
      <c r="I265" s="841"/>
      <c r="J265" s="847"/>
      <c r="K265" s="1072"/>
      <c r="L265" s="897"/>
      <c r="M265" s="1072"/>
    </row>
    <row r="266" spans="1:13">
      <c r="A266" s="776"/>
      <c r="B266" s="124"/>
      <c r="C266" s="378"/>
      <c r="D266" s="934"/>
      <c r="E266" s="876"/>
      <c r="F266" s="876"/>
      <c r="G266" s="847"/>
      <c r="H266" s="836"/>
      <c r="I266" s="841"/>
      <c r="J266" s="847"/>
      <c r="K266" s="847"/>
      <c r="L266" s="837"/>
    </row>
    <row r="267" spans="1:13" ht="13.5" thickBot="1">
      <c r="A267" s="776"/>
      <c r="B267" s="789"/>
      <c r="C267" s="789"/>
      <c r="D267" s="870" t="s">
        <v>14299</v>
      </c>
      <c r="E267" s="789"/>
      <c r="F267" s="789"/>
      <c r="G267" s="789"/>
      <c r="H267" s="789"/>
      <c r="I267" s="789"/>
      <c r="J267" s="789"/>
      <c r="K267" s="789"/>
      <c r="L267" s="789"/>
    </row>
    <row r="268" spans="1:13" ht="45" customHeight="1" thickBot="1">
      <c r="A268" s="776"/>
      <c r="B268" s="873"/>
      <c r="C268" s="873"/>
      <c r="D268" s="851" t="s">
        <v>1895</v>
      </c>
      <c r="E268" s="853"/>
      <c r="F268" s="853"/>
      <c r="G268" s="798"/>
      <c r="H268" s="798"/>
      <c r="I268" s="798"/>
      <c r="J268" s="798"/>
      <c r="K268" s="854">
        <v>214.3</v>
      </c>
      <c r="L268" s="853" t="s">
        <v>347</v>
      </c>
    </row>
    <row r="269" spans="1:13" ht="13.5" thickBot="1">
      <c r="A269" s="776"/>
      <c r="B269" s="124"/>
      <c r="C269" s="124"/>
      <c r="D269" s="1073"/>
      <c r="E269" s="876"/>
      <c r="F269" s="876"/>
      <c r="G269" s="836"/>
      <c r="H269" s="836"/>
      <c r="I269" s="836"/>
      <c r="J269" s="836"/>
      <c r="K269" s="830"/>
      <c r="L269" s="897"/>
    </row>
    <row r="270" spans="1:13" s="833" customFormat="1" ht="52.35" customHeight="1" thickBot="1">
      <c r="A270" s="792"/>
      <c r="B270" s="1071"/>
      <c r="C270" s="1071"/>
      <c r="D270" s="851" t="s">
        <v>1898</v>
      </c>
      <c r="E270" s="982"/>
      <c r="F270" s="982"/>
      <c r="G270" s="830"/>
      <c r="H270" s="1050"/>
      <c r="I270" s="859"/>
      <c r="J270" s="830"/>
      <c r="K270" s="1048">
        <v>153.4</v>
      </c>
      <c r="L270" s="1049" t="s">
        <v>347</v>
      </c>
      <c r="M270" s="943"/>
    </row>
    <row r="271" spans="1:13" ht="13.5" thickBot="1">
      <c r="A271" s="776"/>
      <c r="B271" s="378"/>
      <c r="C271" s="378"/>
      <c r="D271" s="1046"/>
      <c r="E271" s="840"/>
      <c r="F271" s="840"/>
      <c r="G271" s="836"/>
      <c r="H271" s="836"/>
      <c r="I271" s="841"/>
      <c r="J271" s="847"/>
      <c r="K271" s="830"/>
      <c r="L271" s="887"/>
    </row>
    <row r="272" spans="1:13" s="833" customFormat="1" ht="52.35" customHeight="1" thickBot="1">
      <c r="A272" s="792"/>
      <c r="B272" s="1071"/>
      <c r="C272" s="1071"/>
      <c r="D272" s="851" t="s">
        <v>1916</v>
      </c>
      <c r="E272" s="982"/>
      <c r="F272" s="982"/>
      <c r="G272" s="830"/>
      <c r="H272" s="1050"/>
      <c r="I272" s="859"/>
      <c r="J272" s="830"/>
      <c r="K272" s="1048">
        <v>521.1</v>
      </c>
      <c r="L272" s="1049" t="s">
        <v>347</v>
      </c>
      <c r="M272" s="943"/>
    </row>
    <row r="273" spans="1:13" ht="13.5" thickBot="1">
      <c r="A273" s="776"/>
      <c r="B273" s="378"/>
      <c r="C273" s="378"/>
      <c r="D273" s="1046"/>
      <c r="E273" s="840"/>
      <c r="F273" s="840"/>
      <c r="G273" s="407"/>
      <c r="H273" s="407"/>
      <c r="I273" s="841"/>
      <c r="J273" s="847"/>
      <c r="K273" s="847"/>
      <c r="L273" s="887"/>
    </row>
    <row r="274" spans="1:13" s="833" customFormat="1" ht="52.35" customHeight="1" thickBot="1">
      <c r="A274" s="792"/>
      <c r="B274" s="1071"/>
      <c r="C274" s="1071"/>
      <c r="D274" s="851" t="s">
        <v>14300</v>
      </c>
      <c r="E274" s="982"/>
      <c r="F274" s="982"/>
      <c r="G274" s="830"/>
      <c r="H274" s="1050"/>
      <c r="I274" s="859"/>
      <c r="J274" s="830"/>
      <c r="K274" s="1048">
        <v>22</v>
      </c>
      <c r="L274" s="1049" t="s">
        <v>347</v>
      </c>
      <c r="M274" s="943"/>
    </row>
    <row r="275" spans="1:13">
      <c r="A275" s="776"/>
      <c r="B275" s="378"/>
      <c r="C275" s="378"/>
      <c r="D275" s="934"/>
      <c r="E275" s="840"/>
      <c r="F275" s="840"/>
      <c r="G275" s="407"/>
      <c r="H275" s="407"/>
      <c r="I275" s="841"/>
      <c r="J275" s="847"/>
      <c r="K275" s="847"/>
      <c r="L275" s="887"/>
    </row>
    <row r="276" spans="1:13" ht="13.5" thickBot="1">
      <c r="A276" s="776"/>
      <c r="B276" s="1074"/>
      <c r="C276" s="1074"/>
      <c r="D276" s="868" t="s">
        <v>14301</v>
      </c>
      <c r="E276" s="1028"/>
      <c r="F276" s="1028"/>
      <c r="G276" s="1028"/>
      <c r="H276" s="1028"/>
      <c r="I276" s="1028"/>
      <c r="J276" s="1028"/>
      <c r="K276" s="1075"/>
      <c r="L276" s="1029"/>
    </row>
    <row r="277" spans="1:13" ht="23.45" thickBot="1">
      <c r="A277" s="776"/>
      <c r="B277" s="873"/>
      <c r="C277" s="873"/>
      <c r="D277" s="851" t="s">
        <v>12610</v>
      </c>
      <c r="E277" s="853"/>
      <c r="F277" s="853"/>
      <c r="G277" s="798"/>
      <c r="H277" s="798"/>
      <c r="I277" s="798"/>
      <c r="J277" s="798"/>
      <c r="K277" s="854">
        <v>34</v>
      </c>
      <c r="L277" s="1015" t="s">
        <v>322</v>
      </c>
    </row>
    <row r="278" spans="1:13">
      <c r="A278" s="776"/>
      <c r="B278" s="124"/>
      <c r="C278" s="124"/>
      <c r="D278" s="934"/>
      <c r="E278" s="876"/>
      <c r="F278" s="876"/>
      <c r="G278" s="1076" t="s">
        <v>14199</v>
      </c>
      <c r="H278" s="1076" t="s">
        <v>14162</v>
      </c>
      <c r="I278" s="1076"/>
      <c r="J278" s="926" t="s">
        <v>3804</v>
      </c>
      <c r="K278" s="847"/>
      <c r="L278" s="897"/>
    </row>
    <row r="279" spans="1:13">
      <c r="A279" s="776"/>
      <c r="B279" s="124"/>
      <c r="C279" s="124"/>
      <c r="D279" s="934"/>
      <c r="E279" s="876"/>
      <c r="F279" s="876"/>
      <c r="G279" s="1077" t="s">
        <v>13500</v>
      </c>
      <c r="H279" s="1078" t="s">
        <v>14166</v>
      </c>
      <c r="I279" s="886"/>
      <c r="J279" s="817" t="s">
        <v>14168</v>
      </c>
      <c r="K279" s="847">
        <v>1</v>
      </c>
      <c r="L279" s="1079" t="s">
        <v>322</v>
      </c>
    </row>
    <row r="280" spans="1:13">
      <c r="A280" s="776"/>
      <c r="B280" s="124"/>
      <c r="C280" s="124"/>
      <c r="D280" s="934"/>
      <c r="E280" s="876"/>
      <c r="F280" s="876"/>
      <c r="G280" s="1077" t="s">
        <v>13500</v>
      </c>
      <c r="H280" s="1078" t="s">
        <v>14166</v>
      </c>
      <c r="I280" s="886"/>
      <c r="J280" s="817" t="s">
        <v>14170</v>
      </c>
      <c r="K280" s="847">
        <v>1</v>
      </c>
      <c r="L280" s="1079" t="s">
        <v>322</v>
      </c>
    </row>
    <row r="281" spans="1:13" ht="29.1">
      <c r="A281" s="776"/>
      <c r="B281" s="124"/>
      <c r="C281" s="124"/>
      <c r="D281" s="934"/>
      <c r="E281" s="876"/>
      <c r="F281" s="876"/>
      <c r="G281" s="1080" t="s">
        <v>14165</v>
      </c>
      <c r="H281" s="1080" t="s">
        <v>14302</v>
      </c>
      <c r="I281" s="847"/>
      <c r="J281" s="816" t="s">
        <v>14303</v>
      </c>
      <c r="K281" s="847">
        <v>1</v>
      </c>
      <c r="L281" s="1079" t="s">
        <v>322</v>
      </c>
    </row>
    <row r="282" spans="1:13" ht="29.1">
      <c r="A282" s="776"/>
      <c r="B282" s="124"/>
      <c r="C282" s="124"/>
      <c r="D282" s="934"/>
      <c r="E282" s="876"/>
      <c r="F282" s="876"/>
      <c r="G282" s="1080" t="s">
        <v>14165</v>
      </c>
      <c r="H282" s="1080" t="s">
        <v>14302</v>
      </c>
      <c r="I282" s="1081"/>
      <c r="J282" s="1082" t="s">
        <v>14304</v>
      </c>
      <c r="K282" s="847">
        <v>1</v>
      </c>
      <c r="L282" s="1079" t="s">
        <v>322</v>
      </c>
    </row>
    <row r="283" spans="1:13" ht="29.1">
      <c r="A283" s="776"/>
      <c r="B283" s="124"/>
      <c r="C283" s="124"/>
      <c r="D283" s="934"/>
      <c r="E283" s="876"/>
      <c r="F283" s="876"/>
      <c r="G283" s="1080" t="s">
        <v>14165</v>
      </c>
      <c r="H283" s="1080" t="s">
        <v>14302</v>
      </c>
      <c r="I283" s="847"/>
      <c r="J283" s="1082" t="s">
        <v>14305</v>
      </c>
      <c r="K283" s="1083">
        <v>1</v>
      </c>
      <c r="L283" s="1079" t="s">
        <v>322</v>
      </c>
    </row>
    <row r="284" spans="1:13" ht="29.1">
      <c r="A284" s="776"/>
      <c r="B284" s="124"/>
      <c r="C284" s="124"/>
      <c r="D284" s="934"/>
      <c r="E284" s="876"/>
      <c r="F284" s="876"/>
      <c r="G284" s="1080" t="s">
        <v>14165</v>
      </c>
      <c r="H284" s="1080" t="s">
        <v>14302</v>
      </c>
      <c r="I284" s="847"/>
      <c r="J284" s="1082" t="s">
        <v>14306</v>
      </c>
      <c r="K284" s="847">
        <v>1</v>
      </c>
      <c r="L284" s="1079" t="s">
        <v>322</v>
      </c>
    </row>
    <row r="285" spans="1:13" ht="29.1">
      <c r="A285" s="1084" t="s">
        <v>14307</v>
      </c>
      <c r="B285" s="124"/>
      <c r="C285" s="124"/>
      <c r="D285" s="934"/>
      <c r="E285" s="876"/>
      <c r="F285" s="876"/>
      <c r="G285" s="840" t="s">
        <v>14173</v>
      </c>
      <c r="H285" s="1080" t="s">
        <v>14302</v>
      </c>
      <c r="I285" s="1082"/>
      <c r="J285" s="841" t="s">
        <v>14175</v>
      </c>
      <c r="K285" s="847">
        <v>1</v>
      </c>
      <c r="L285" s="1079" t="s">
        <v>322</v>
      </c>
    </row>
    <row r="286" spans="1:13" ht="29.1">
      <c r="A286" s="776"/>
      <c r="B286" s="124"/>
      <c r="C286" s="124"/>
      <c r="D286" s="934"/>
      <c r="E286" s="876"/>
      <c r="F286" s="876"/>
      <c r="G286" s="840" t="s">
        <v>14173</v>
      </c>
      <c r="H286" s="1080" t="s">
        <v>14302</v>
      </c>
      <c r="I286" s="847"/>
      <c r="J286" s="841" t="s">
        <v>14178</v>
      </c>
      <c r="K286" s="847">
        <v>1</v>
      </c>
      <c r="L286" s="1079" t="s">
        <v>322</v>
      </c>
    </row>
    <row r="287" spans="1:13" ht="29.1">
      <c r="A287" s="776"/>
      <c r="B287" s="124"/>
      <c r="C287" s="124"/>
      <c r="D287" s="934"/>
      <c r="E287" s="876"/>
      <c r="F287" s="876"/>
      <c r="G287" s="840" t="s">
        <v>14173</v>
      </c>
      <c r="H287" s="1080" t="s">
        <v>14302</v>
      </c>
      <c r="I287" s="847"/>
      <c r="J287" s="841" t="s">
        <v>14182</v>
      </c>
      <c r="K287" s="847">
        <v>1</v>
      </c>
      <c r="L287" s="1079" t="s">
        <v>322</v>
      </c>
    </row>
    <row r="288" spans="1:13" ht="29.1">
      <c r="A288" s="1084" t="s">
        <v>14307</v>
      </c>
      <c r="B288" s="124"/>
      <c r="C288" s="124"/>
      <c r="D288" s="934"/>
      <c r="E288" s="876"/>
      <c r="F288" s="876"/>
      <c r="G288" s="840" t="s">
        <v>14173</v>
      </c>
      <c r="H288" s="1080" t="s">
        <v>14302</v>
      </c>
      <c r="I288" s="847"/>
      <c r="J288" s="407" t="s">
        <v>14185</v>
      </c>
      <c r="K288" s="847">
        <v>1</v>
      </c>
      <c r="L288" s="1079" t="s">
        <v>322</v>
      </c>
    </row>
    <row r="289" spans="1:12" ht="24.95">
      <c r="A289" s="776"/>
      <c r="B289" s="124"/>
      <c r="C289" s="124"/>
      <c r="D289" s="934"/>
      <c r="E289" s="876"/>
      <c r="F289" s="876"/>
      <c r="G289" s="840" t="s">
        <v>14173</v>
      </c>
      <c r="H289" s="840" t="s">
        <v>14187</v>
      </c>
      <c r="I289" s="847"/>
      <c r="J289" s="407" t="s">
        <v>14189</v>
      </c>
      <c r="K289" s="847">
        <v>1</v>
      </c>
      <c r="L289" s="1079" t="s">
        <v>322</v>
      </c>
    </row>
    <row r="290" spans="1:12" ht="24.95">
      <c r="A290" s="776"/>
      <c r="B290" s="124"/>
      <c r="C290" s="124"/>
      <c r="D290" s="934"/>
      <c r="E290" s="876"/>
      <c r="F290" s="876"/>
      <c r="G290" s="840" t="s">
        <v>14173</v>
      </c>
      <c r="H290" s="840" t="s">
        <v>14187</v>
      </c>
      <c r="I290" s="847"/>
      <c r="J290" s="841" t="s">
        <v>14192</v>
      </c>
      <c r="K290" s="847">
        <v>1</v>
      </c>
      <c r="L290" s="1079" t="s">
        <v>322</v>
      </c>
    </row>
    <row r="291" spans="1:12" ht="24.95">
      <c r="A291" s="776"/>
      <c r="B291" s="124"/>
      <c r="C291" s="124"/>
      <c r="D291" s="934"/>
      <c r="E291" s="876"/>
      <c r="F291" s="876"/>
      <c r="G291" s="840" t="s">
        <v>14173</v>
      </c>
      <c r="H291" s="840" t="s">
        <v>14187</v>
      </c>
      <c r="I291" s="847"/>
      <c r="J291" s="407" t="s">
        <v>14195</v>
      </c>
      <c r="K291" s="847">
        <v>1</v>
      </c>
      <c r="L291" s="1079" t="s">
        <v>322</v>
      </c>
    </row>
    <row r="292" spans="1:12">
      <c r="A292" s="776"/>
      <c r="B292" s="124"/>
      <c r="C292" s="124"/>
      <c r="D292" s="934"/>
      <c r="E292" s="876"/>
      <c r="F292" s="876"/>
      <c r="G292" s="898" t="s">
        <v>14214</v>
      </c>
      <c r="H292" s="836" t="s">
        <v>14166</v>
      </c>
      <c r="I292" s="1085"/>
      <c r="J292" s="836" t="s">
        <v>14215</v>
      </c>
      <c r="K292" s="1083">
        <v>1</v>
      </c>
      <c r="L292" s="1079" t="s">
        <v>322</v>
      </c>
    </row>
    <row r="293" spans="1:12">
      <c r="A293" s="776"/>
      <c r="B293" s="124"/>
      <c r="C293" s="124"/>
      <c r="D293" s="934"/>
      <c r="E293" s="876"/>
      <c r="F293" s="876"/>
      <c r="G293" s="899" t="s">
        <v>14214</v>
      </c>
      <c r="H293" s="407" t="s">
        <v>14166</v>
      </c>
      <c r="I293" s="847"/>
      <c r="J293" s="847" t="s">
        <v>14216</v>
      </c>
      <c r="K293" s="847">
        <v>1</v>
      </c>
      <c r="L293" s="1079" t="s">
        <v>322</v>
      </c>
    </row>
    <row r="294" spans="1:12" ht="24.95">
      <c r="A294" s="776"/>
      <c r="B294" s="124"/>
      <c r="C294" s="124"/>
      <c r="D294" s="934"/>
      <c r="E294" s="876"/>
      <c r="F294" s="876"/>
      <c r="G294" s="1086" t="s">
        <v>13500</v>
      </c>
      <c r="H294" s="1087" t="s">
        <v>14166</v>
      </c>
      <c r="I294" s="1088"/>
      <c r="J294" s="1082" t="s">
        <v>14254</v>
      </c>
      <c r="K294" s="847">
        <v>1</v>
      </c>
      <c r="L294" s="1079" t="s">
        <v>322</v>
      </c>
    </row>
    <row r="295" spans="1:12" ht="24.95">
      <c r="A295" s="1084" t="s">
        <v>14307</v>
      </c>
      <c r="B295" s="124"/>
      <c r="C295" s="124"/>
      <c r="D295" s="934"/>
      <c r="E295" s="876"/>
      <c r="F295" s="876"/>
      <c r="G295" s="1086" t="s">
        <v>13500</v>
      </c>
      <c r="H295" s="1089" t="s">
        <v>14166</v>
      </c>
      <c r="I295" s="1088"/>
      <c r="J295" s="1083" t="s">
        <v>14254</v>
      </c>
      <c r="K295" s="847">
        <v>1</v>
      </c>
      <c r="L295" s="1079" t="s">
        <v>322</v>
      </c>
    </row>
    <row r="296" spans="1:12" ht="24.95">
      <c r="A296" s="776"/>
      <c r="B296" s="124"/>
      <c r="C296" s="124"/>
      <c r="D296" s="934"/>
      <c r="E296" s="876"/>
      <c r="F296" s="876"/>
      <c r="G296" s="407" t="s">
        <v>13500</v>
      </c>
      <c r="H296" s="407" t="s">
        <v>14174</v>
      </c>
      <c r="I296" s="1082"/>
      <c r="J296" s="842" t="s">
        <v>14176</v>
      </c>
      <c r="K296" s="847">
        <v>1</v>
      </c>
      <c r="L296" s="1079" t="s">
        <v>322</v>
      </c>
    </row>
    <row r="297" spans="1:12" ht="24.95">
      <c r="A297" s="1084" t="s">
        <v>14307</v>
      </c>
      <c r="B297" s="124"/>
      <c r="C297" s="124"/>
      <c r="D297" s="934"/>
      <c r="E297" s="876"/>
      <c r="F297" s="876"/>
      <c r="G297" s="407" t="s">
        <v>13500</v>
      </c>
      <c r="H297" s="407" t="s">
        <v>14177</v>
      </c>
      <c r="I297" s="1083"/>
      <c r="J297" s="842" t="s">
        <v>14179</v>
      </c>
      <c r="K297" s="847">
        <v>1</v>
      </c>
      <c r="L297" s="1079" t="s">
        <v>322</v>
      </c>
    </row>
    <row r="298" spans="1:12" ht="24.95">
      <c r="A298" s="776"/>
      <c r="B298" s="124"/>
      <c r="C298" s="124"/>
      <c r="D298" s="934"/>
      <c r="E298" s="876"/>
      <c r="F298" s="876"/>
      <c r="G298" s="407" t="s">
        <v>14180</v>
      </c>
      <c r="H298" s="407" t="s">
        <v>14181</v>
      </c>
      <c r="I298" s="847"/>
      <c r="J298" s="842" t="s">
        <v>14183</v>
      </c>
      <c r="K298" s="847">
        <v>1</v>
      </c>
      <c r="L298" s="1079" t="s">
        <v>322</v>
      </c>
    </row>
    <row r="299" spans="1:12" ht="24.95">
      <c r="A299" s="776"/>
      <c r="B299" s="124"/>
      <c r="C299" s="124"/>
      <c r="D299" s="934"/>
      <c r="E299" s="876"/>
      <c r="F299" s="876"/>
      <c r="G299" s="407" t="s">
        <v>14180</v>
      </c>
      <c r="H299" s="407" t="s">
        <v>14184</v>
      </c>
      <c r="I299" s="1082"/>
      <c r="J299" s="1090" t="s">
        <v>14186</v>
      </c>
      <c r="K299" s="1083">
        <v>1</v>
      </c>
      <c r="L299" s="1079" t="s">
        <v>322</v>
      </c>
    </row>
    <row r="300" spans="1:12" ht="24.95">
      <c r="A300" s="776"/>
      <c r="B300" s="124"/>
      <c r="C300" s="124"/>
      <c r="D300" s="934"/>
      <c r="E300" s="876"/>
      <c r="F300" s="876"/>
      <c r="G300" s="407" t="s">
        <v>14082</v>
      </c>
      <c r="H300" s="407" t="s">
        <v>14188</v>
      </c>
      <c r="I300" s="847"/>
      <c r="J300" s="847" t="s">
        <v>14190</v>
      </c>
      <c r="K300" s="847">
        <v>1</v>
      </c>
      <c r="L300" s="1079" t="s">
        <v>322</v>
      </c>
    </row>
    <row r="301" spans="1:12" ht="24.95">
      <c r="A301" s="776"/>
      <c r="B301" s="124"/>
      <c r="C301" s="124"/>
      <c r="D301" s="934"/>
      <c r="E301" s="876"/>
      <c r="F301" s="876"/>
      <c r="G301" s="407" t="s">
        <v>14082</v>
      </c>
      <c r="H301" s="407" t="s">
        <v>14191</v>
      </c>
      <c r="I301" s="847"/>
      <c r="J301" s="842" t="s">
        <v>14193</v>
      </c>
      <c r="K301" s="847">
        <v>1</v>
      </c>
      <c r="L301" s="1079" t="s">
        <v>322</v>
      </c>
    </row>
    <row r="302" spans="1:12" ht="24.95">
      <c r="A302" s="776"/>
      <c r="B302" s="124"/>
      <c r="C302" s="124"/>
      <c r="D302" s="934"/>
      <c r="E302" s="876"/>
      <c r="F302" s="876"/>
      <c r="G302" s="407" t="s">
        <v>14194</v>
      </c>
      <c r="H302" s="407" t="s">
        <v>14191</v>
      </c>
      <c r="I302" s="847"/>
      <c r="J302" s="842" t="s">
        <v>14196</v>
      </c>
      <c r="K302" s="847">
        <v>1</v>
      </c>
      <c r="L302" s="1079" t="s">
        <v>322</v>
      </c>
    </row>
    <row r="303" spans="1:12">
      <c r="A303" s="776"/>
      <c r="B303" s="124"/>
      <c r="C303" s="124"/>
      <c r="D303" s="934"/>
      <c r="E303" s="876"/>
      <c r="F303" s="876"/>
      <c r="G303" s="407" t="s">
        <v>14214</v>
      </c>
      <c r="H303" s="407" t="s">
        <v>14207</v>
      </c>
      <c r="I303" s="847"/>
      <c r="J303" s="1091" t="s">
        <v>14218</v>
      </c>
      <c r="K303" s="1083">
        <v>1</v>
      </c>
      <c r="L303" s="1079" t="s">
        <v>322</v>
      </c>
    </row>
    <row r="304" spans="1:12">
      <c r="A304" s="776"/>
      <c r="B304" s="124"/>
      <c r="C304" s="124"/>
      <c r="D304" s="934"/>
      <c r="E304" s="876"/>
      <c r="F304" s="876"/>
      <c r="G304" s="407" t="s">
        <v>14214</v>
      </c>
      <c r="H304" s="407" t="s">
        <v>14205</v>
      </c>
      <c r="I304" s="847"/>
      <c r="J304" s="1092" t="s">
        <v>14219</v>
      </c>
      <c r="K304" s="1083">
        <v>1</v>
      </c>
      <c r="L304" s="1079" t="s">
        <v>322</v>
      </c>
    </row>
    <row r="305" spans="1:12">
      <c r="A305" s="776"/>
      <c r="B305" s="124"/>
      <c r="C305" s="124"/>
      <c r="D305" s="1093"/>
      <c r="E305" s="876"/>
      <c r="F305" s="876"/>
      <c r="G305" s="407" t="s">
        <v>13811</v>
      </c>
      <c r="H305" s="407" t="s">
        <v>14205</v>
      </c>
      <c r="I305" s="847"/>
      <c r="J305" s="847" t="s">
        <v>14220</v>
      </c>
      <c r="K305" s="847">
        <v>1</v>
      </c>
      <c r="L305" s="1079" t="s">
        <v>322</v>
      </c>
    </row>
    <row r="306" spans="1:12">
      <c r="A306" s="776"/>
      <c r="B306" s="124"/>
      <c r="C306" s="124"/>
      <c r="D306" s="1094"/>
      <c r="E306" s="876"/>
      <c r="F306" s="876"/>
      <c r="G306" s="407" t="s">
        <v>13811</v>
      </c>
      <c r="H306" s="407" t="s">
        <v>14207</v>
      </c>
      <c r="I306" s="847"/>
      <c r="J306" s="847" t="s">
        <v>14221</v>
      </c>
      <c r="K306" s="847">
        <v>1</v>
      </c>
      <c r="L306" s="1079" t="s">
        <v>322</v>
      </c>
    </row>
    <row r="307" spans="1:12">
      <c r="A307" s="776"/>
      <c r="B307" s="124"/>
      <c r="C307" s="124"/>
      <c r="D307" s="990"/>
      <c r="E307" s="876"/>
      <c r="F307" s="876"/>
      <c r="G307" s="407" t="s">
        <v>13811</v>
      </c>
      <c r="H307" s="407" t="s">
        <v>14210</v>
      </c>
      <c r="I307" s="886"/>
      <c r="J307" s="1082" t="s">
        <v>14212</v>
      </c>
      <c r="K307" s="847">
        <v>1</v>
      </c>
      <c r="L307" s="1079" t="s">
        <v>322</v>
      </c>
    </row>
    <row r="308" spans="1:12">
      <c r="A308" s="776"/>
      <c r="B308" s="124"/>
      <c r="C308" s="124"/>
      <c r="D308" s="1061"/>
      <c r="E308" s="876"/>
      <c r="F308" s="876"/>
      <c r="G308" s="407" t="s">
        <v>14082</v>
      </c>
      <c r="H308" s="407" t="s">
        <v>14205</v>
      </c>
      <c r="I308" s="836"/>
      <c r="J308" s="1083" t="s">
        <v>14206</v>
      </c>
      <c r="K308" s="1083">
        <v>1</v>
      </c>
      <c r="L308" s="1079" t="s">
        <v>322</v>
      </c>
    </row>
    <row r="309" spans="1:12">
      <c r="A309" s="776"/>
      <c r="B309" s="124"/>
      <c r="C309" s="124"/>
      <c r="D309" s="934"/>
      <c r="E309" s="876"/>
      <c r="F309" s="876"/>
      <c r="G309" s="407" t="s">
        <v>14082</v>
      </c>
      <c r="H309" s="407" t="s">
        <v>14207</v>
      </c>
      <c r="I309" s="836"/>
      <c r="J309" s="1083" t="s">
        <v>14208</v>
      </c>
      <c r="K309" s="1083">
        <v>1</v>
      </c>
      <c r="L309" s="1079" t="s">
        <v>322</v>
      </c>
    </row>
    <row r="310" spans="1:12">
      <c r="A310" s="776"/>
      <c r="B310" s="124"/>
      <c r="C310" s="124"/>
      <c r="D310" s="934"/>
      <c r="E310" s="876"/>
      <c r="F310" s="876"/>
      <c r="G310" s="407" t="s">
        <v>14082</v>
      </c>
      <c r="H310" s="407" t="s">
        <v>14201</v>
      </c>
      <c r="I310" s="836"/>
      <c r="J310" s="1083" t="s">
        <v>14202</v>
      </c>
      <c r="K310" s="1083">
        <v>1</v>
      </c>
      <c r="L310" s="1079" t="s">
        <v>322</v>
      </c>
    </row>
    <row r="311" spans="1:12">
      <c r="A311" s="776"/>
      <c r="B311" s="124"/>
      <c r="C311" s="124"/>
      <c r="D311" s="934"/>
      <c r="E311" s="876"/>
      <c r="F311" s="876"/>
      <c r="G311" s="407" t="s">
        <v>14082</v>
      </c>
      <c r="H311" s="407" t="s">
        <v>14203</v>
      </c>
      <c r="I311" s="836"/>
      <c r="J311" s="1083" t="s">
        <v>14204</v>
      </c>
      <c r="K311" s="1083">
        <v>1</v>
      </c>
      <c r="L311" s="1079" t="s">
        <v>322</v>
      </c>
    </row>
    <row r="312" spans="1:12">
      <c r="A312" s="776"/>
      <c r="B312" s="124"/>
      <c r="C312" s="124"/>
      <c r="D312" s="934"/>
      <c r="E312" s="876"/>
      <c r="F312" s="876"/>
      <c r="G312" s="836" t="s">
        <v>14082</v>
      </c>
      <c r="H312" s="836" t="s">
        <v>14210</v>
      </c>
      <c r="I312" s="886"/>
      <c r="J312" s="1095" t="s">
        <v>14211</v>
      </c>
      <c r="K312" s="1083">
        <v>1</v>
      </c>
      <c r="L312" s="1079" t="s">
        <v>322</v>
      </c>
    </row>
    <row r="313" spans="1:12">
      <c r="A313" s="776"/>
      <c r="B313" s="124"/>
      <c r="C313" s="124"/>
      <c r="D313" s="934"/>
      <c r="E313" s="876"/>
      <c r="F313" s="876"/>
      <c r="G313" s="407"/>
      <c r="H313" s="407"/>
      <c r="I313" s="407"/>
      <c r="J313" s="847"/>
      <c r="K313" s="847"/>
      <c r="L313" s="897"/>
    </row>
    <row r="314" spans="1:12">
      <c r="A314" s="776"/>
      <c r="B314" s="124"/>
      <c r="C314" s="124"/>
      <c r="D314" s="934"/>
      <c r="E314" s="876"/>
      <c r="F314" s="876"/>
      <c r="G314" s="407"/>
      <c r="H314" s="407"/>
      <c r="I314" s="407"/>
      <c r="J314" s="847"/>
      <c r="K314" s="847"/>
      <c r="L314" s="897"/>
    </row>
    <row r="315" spans="1:12" ht="13.5" thickBot="1">
      <c r="A315" s="776"/>
      <c r="B315" s="124"/>
      <c r="C315" s="124"/>
      <c r="D315" s="934"/>
      <c r="E315" s="876"/>
      <c r="F315" s="876"/>
      <c r="G315" s="407"/>
      <c r="H315" s="407"/>
      <c r="I315" s="407"/>
      <c r="J315" s="847"/>
      <c r="K315" s="847"/>
      <c r="L315" s="897"/>
    </row>
    <row r="316" spans="1:12" ht="23.45" thickBot="1">
      <c r="A316" s="776"/>
      <c r="B316" s="124"/>
      <c r="C316" s="124"/>
      <c r="D316" s="900" t="s">
        <v>14308</v>
      </c>
      <c r="E316" s="900"/>
      <c r="F316" s="900"/>
      <c r="G316" s="900"/>
      <c r="H316" s="900"/>
      <c r="I316" s="900"/>
      <c r="J316" s="900"/>
      <c r="K316" s="902">
        <v>7</v>
      </c>
      <c r="L316" s="852" t="s">
        <v>322</v>
      </c>
    </row>
    <row r="317" spans="1:12">
      <c r="A317" s="776"/>
      <c r="B317" s="124"/>
      <c r="C317" s="124"/>
      <c r="D317" s="934"/>
      <c r="E317" s="876"/>
      <c r="F317" s="876"/>
      <c r="G317" s="407"/>
      <c r="H317" s="407"/>
      <c r="I317" s="407"/>
      <c r="J317" s="847"/>
      <c r="K317" s="847"/>
      <c r="L317" s="897"/>
    </row>
    <row r="318" spans="1:12" ht="13.5" thickBot="1">
      <c r="A318" s="776"/>
      <c r="B318" s="124"/>
      <c r="C318" s="124"/>
      <c r="D318" s="934"/>
      <c r="E318" s="876"/>
      <c r="F318" s="876"/>
      <c r="G318" s="407"/>
      <c r="H318" s="407"/>
      <c r="I318" s="407"/>
      <c r="J318" s="847"/>
      <c r="K318" s="407"/>
      <c r="L318" s="897"/>
    </row>
    <row r="319" spans="1:12" ht="73.349999999999994" customHeight="1" thickBot="1">
      <c r="A319" s="776"/>
      <c r="B319" s="1096"/>
      <c r="C319" s="873"/>
      <c r="D319" s="851" t="s">
        <v>14309</v>
      </c>
      <c r="E319" s="852"/>
      <c r="F319" s="852"/>
      <c r="G319" s="901"/>
      <c r="H319" s="901"/>
      <c r="I319" s="901"/>
      <c r="J319" s="901"/>
      <c r="K319" s="902">
        <v>7</v>
      </c>
      <c r="L319" s="852" t="s">
        <v>322</v>
      </c>
    </row>
    <row r="320" spans="1:12">
      <c r="A320" s="776"/>
      <c r="B320" s="124"/>
      <c r="C320" s="124"/>
      <c r="D320" s="934"/>
      <c r="E320" s="876"/>
      <c r="F320" s="876"/>
      <c r="G320" s="836"/>
      <c r="H320" s="836"/>
      <c r="I320" s="836"/>
      <c r="J320" s="836"/>
      <c r="K320" s="847"/>
      <c r="L320" s="897"/>
    </row>
    <row r="321" spans="1:12" ht="13.5" thickBot="1">
      <c r="A321" s="776"/>
      <c r="B321" s="124"/>
      <c r="C321" s="124"/>
      <c r="D321" s="934"/>
      <c r="E321" s="876"/>
      <c r="F321" s="876"/>
      <c r="G321" s="876"/>
      <c r="H321" s="407"/>
      <c r="I321" s="847"/>
      <c r="J321" s="847"/>
      <c r="K321" s="847"/>
      <c r="L321" s="897"/>
    </row>
    <row r="322" spans="1:12" ht="13.5" thickBot="1">
      <c r="A322" s="776"/>
      <c r="B322" s="873"/>
      <c r="C322" s="873"/>
      <c r="D322" s="851" t="s">
        <v>14310</v>
      </c>
      <c r="E322" s="853"/>
      <c r="F322" s="853"/>
      <c r="G322" s="798"/>
      <c r="H322" s="798"/>
      <c r="I322" s="798"/>
      <c r="J322" s="798"/>
      <c r="K322" s="854">
        <v>2.2000000000000002</v>
      </c>
      <c r="L322" s="853" t="s">
        <v>275</v>
      </c>
    </row>
    <row r="323" spans="1:12">
      <c r="A323" s="776"/>
      <c r="B323" s="124"/>
      <c r="C323" s="124"/>
      <c r="D323" s="934"/>
      <c r="E323" s="876"/>
      <c r="F323" s="876"/>
      <c r="G323" s="836"/>
      <c r="H323" s="836"/>
      <c r="I323" s="836"/>
      <c r="J323" s="836"/>
      <c r="K323" s="847"/>
      <c r="L323" s="897"/>
    </row>
    <row r="324" spans="1:12">
      <c r="A324" s="776"/>
      <c r="B324" s="124"/>
      <c r="C324" s="124"/>
      <c r="D324" s="934"/>
      <c r="E324" s="876"/>
      <c r="F324" s="876"/>
      <c r="G324" s="407"/>
      <c r="H324" s="407"/>
      <c r="I324" s="847"/>
      <c r="J324" s="886"/>
      <c r="K324" s="847"/>
      <c r="L324" s="897"/>
    </row>
    <row r="325" spans="1:12">
      <c r="A325" s="776"/>
      <c r="B325" s="124"/>
      <c r="C325" s="124"/>
      <c r="D325" s="934"/>
      <c r="E325" s="876"/>
      <c r="F325" s="876"/>
      <c r="G325" s="407"/>
      <c r="H325" s="407"/>
      <c r="I325" s="847"/>
      <c r="J325" s="847"/>
      <c r="K325" s="407"/>
      <c r="L325" s="897"/>
    </row>
    <row r="326" spans="1:12">
      <c r="A326" s="776"/>
      <c r="B326" s="124"/>
      <c r="C326" s="124"/>
      <c r="D326" s="934"/>
      <c r="E326" s="876"/>
      <c r="F326" s="876"/>
      <c r="G326" s="407"/>
      <c r="H326" s="407"/>
      <c r="I326" s="847"/>
      <c r="J326" s="847"/>
      <c r="K326" s="407"/>
      <c r="L326" s="897"/>
    </row>
    <row r="327" spans="1:12" ht="23.1">
      <c r="A327" s="776"/>
      <c r="B327" s="873"/>
      <c r="C327" s="873"/>
      <c r="D327" s="851" t="s">
        <v>1997</v>
      </c>
      <c r="E327" s="853"/>
      <c r="F327" s="853"/>
      <c r="G327" s="798"/>
      <c r="H327" s="798"/>
      <c r="I327" s="830"/>
      <c r="J327" s="830"/>
      <c r="K327" s="798">
        <v>7</v>
      </c>
      <c r="L327" s="852" t="s">
        <v>322</v>
      </c>
    </row>
    <row r="328" spans="1:12">
      <c r="A328" s="776"/>
      <c r="B328" s="124"/>
      <c r="C328" s="124"/>
      <c r="D328" s="934"/>
      <c r="E328" s="876"/>
      <c r="F328" s="876"/>
      <c r="G328" s="407"/>
      <c r="H328" s="407"/>
      <c r="I328" s="847"/>
      <c r="J328" s="847"/>
      <c r="K328" s="407"/>
      <c r="L328" s="897"/>
    </row>
    <row r="329" spans="1:12">
      <c r="A329" s="776"/>
      <c r="B329" s="124"/>
      <c r="C329" s="124"/>
      <c r="D329" s="934"/>
      <c r="E329" s="876"/>
      <c r="F329" s="876"/>
      <c r="G329" s="407"/>
      <c r="H329" s="407"/>
      <c r="I329" s="847"/>
      <c r="J329" s="847"/>
      <c r="K329" s="407"/>
      <c r="L329" s="897"/>
    </row>
    <row r="330" spans="1:12">
      <c r="A330" s="776"/>
      <c r="B330" s="124"/>
      <c r="C330" s="124"/>
      <c r="D330" s="934"/>
      <c r="E330" s="876"/>
      <c r="F330" s="876"/>
      <c r="G330" s="407"/>
      <c r="H330" s="407"/>
      <c r="I330" s="847"/>
      <c r="J330" s="847"/>
      <c r="K330" s="407"/>
      <c r="L330" s="897"/>
    </row>
    <row r="331" spans="1:12">
      <c r="A331" s="776"/>
      <c r="B331" s="802"/>
      <c r="C331" s="802"/>
      <c r="D331" s="856"/>
      <c r="E331" s="840"/>
      <c r="F331" s="840"/>
      <c r="G331" s="407"/>
      <c r="H331" s="407"/>
      <c r="I331" s="847"/>
      <c r="J331" s="896"/>
      <c r="K331" s="850"/>
      <c r="L331" s="401"/>
    </row>
    <row r="332" spans="1:12" ht="13.5" thickBot="1">
      <c r="A332" s="776"/>
      <c r="B332" s="802"/>
      <c r="C332" s="802"/>
      <c r="D332" s="856"/>
      <c r="E332" s="840"/>
      <c r="F332" s="840"/>
      <c r="G332" s="407"/>
      <c r="H332" s="407"/>
      <c r="I332" s="847"/>
      <c r="J332" s="401"/>
      <c r="K332" s="850"/>
      <c r="L332" s="401"/>
    </row>
    <row r="333" spans="1:12" s="833" customFormat="1" ht="23.45" thickBot="1">
      <c r="A333" s="792"/>
      <c r="B333" s="873"/>
      <c r="C333" s="873"/>
      <c r="D333" s="851" t="s">
        <v>2000</v>
      </c>
      <c r="E333" s="853"/>
      <c r="F333" s="853"/>
      <c r="G333" s="798"/>
      <c r="H333" s="798"/>
      <c r="I333" s="798"/>
      <c r="J333" s="798"/>
      <c r="K333" s="854">
        <v>28</v>
      </c>
      <c r="L333" s="853" t="s">
        <v>322</v>
      </c>
    </row>
    <row r="334" spans="1:12">
      <c r="A334" s="776"/>
      <c r="B334" s="124"/>
      <c r="C334" s="124"/>
      <c r="D334" s="934"/>
      <c r="E334" s="876"/>
      <c r="F334" s="876"/>
      <c r="G334" s="836"/>
      <c r="H334" s="836"/>
      <c r="I334" s="836"/>
      <c r="J334" s="836"/>
      <c r="K334" s="847"/>
      <c r="L334" s="897"/>
    </row>
    <row r="335" spans="1:12">
      <c r="A335" s="776"/>
      <c r="B335" s="124"/>
      <c r="C335" s="124"/>
      <c r="D335" s="934"/>
      <c r="E335" s="876"/>
      <c r="F335" s="876"/>
      <c r="G335" s="407"/>
      <c r="H335" s="971"/>
      <c r="I335" s="929"/>
      <c r="J335" s="998"/>
      <c r="K335" s="929"/>
      <c r="L335" s="1097"/>
    </row>
    <row r="336" spans="1:12">
      <c r="A336" s="776"/>
      <c r="B336" s="124"/>
      <c r="C336" s="124"/>
      <c r="D336" s="934"/>
      <c r="E336" s="876"/>
      <c r="F336" s="876"/>
      <c r="G336" s="407"/>
      <c r="H336" s="971"/>
      <c r="I336" s="929"/>
      <c r="J336" s="998"/>
      <c r="K336" s="929"/>
      <c r="L336" s="1097"/>
    </row>
    <row r="337" spans="1:12">
      <c r="A337" s="776"/>
      <c r="B337" s="124"/>
      <c r="C337" s="124"/>
      <c r="D337" s="934"/>
      <c r="E337" s="876"/>
      <c r="F337" s="876"/>
      <c r="G337" s="407"/>
      <c r="H337" s="971"/>
      <c r="I337" s="929"/>
      <c r="J337" s="998"/>
      <c r="K337" s="929"/>
      <c r="L337" s="1097"/>
    </row>
    <row r="338" spans="1:12" ht="13.5" thickBot="1">
      <c r="A338" s="776"/>
      <c r="B338" s="124"/>
      <c r="C338" s="124"/>
      <c r="D338" s="934"/>
      <c r="E338" s="876"/>
      <c r="F338" s="876"/>
      <c r="G338" s="407"/>
      <c r="H338" s="971"/>
      <c r="I338" s="929"/>
      <c r="J338" s="998"/>
      <c r="K338" s="929"/>
      <c r="L338" s="1097"/>
    </row>
    <row r="339" spans="1:12" ht="23.45" thickBot="1">
      <c r="A339" s="776"/>
      <c r="B339" s="124"/>
      <c r="C339" s="124"/>
      <c r="D339" s="851" t="s">
        <v>14311</v>
      </c>
      <c r="E339" s="853"/>
      <c r="F339" s="851"/>
      <c r="G339" s="851"/>
      <c r="H339" s="851"/>
      <c r="I339" s="851"/>
      <c r="J339" s="851"/>
      <c r="K339" s="854">
        <v>24</v>
      </c>
      <c r="L339" s="853" t="s">
        <v>322</v>
      </c>
    </row>
    <row r="340" spans="1:12">
      <c r="A340" s="776"/>
      <c r="B340" s="124"/>
      <c r="C340" s="124"/>
      <c r="D340" s="934"/>
      <c r="E340" s="876"/>
      <c r="F340" s="876"/>
      <c r="G340" s="407"/>
      <c r="H340" s="971"/>
      <c r="I340" s="929"/>
      <c r="J340" s="929"/>
      <c r="K340" s="929"/>
      <c r="L340" s="1097"/>
    </row>
    <row r="341" spans="1:12" ht="13.5" thickBot="1">
      <c r="A341" s="776"/>
      <c r="B341" s="124"/>
      <c r="C341" s="124"/>
      <c r="D341" s="934"/>
      <c r="E341" s="876"/>
      <c r="F341" s="876"/>
      <c r="G341" s="407"/>
      <c r="H341" s="971"/>
      <c r="I341" s="929"/>
      <c r="J341" s="929"/>
      <c r="K341" s="929"/>
      <c r="L341" s="1097"/>
    </row>
    <row r="342" spans="1:12" s="910" customFormat="1" ht="81" thickBot="1">
      <c r="A342" s="903"/>
      <c r="B342" s="905"/>
      <c r="C342" s="905"/>
      <c r="D342" s="1064" t="s">
        <v>1861</v>
      </c>
      <c r="E342" s="1098"/>
      <c r="F342" s="1064"/>
      <c r="G342" s="1064"/>
      <c r="H342" s="1064"/>
      <c r="I342" s="1064"/>
      <c r="J342" s="1064" t="s">
        <v>14312</v>
      </c>
      <c r="K342" s="1099">
        <v>24</v>
      </c>
      <c r="L342" s="1098" t="s">
        <v>322</v>
      </c>
    </row>
    <row r="343" spans="1:12">
      <c r="A343" s="776"/>
      <c r="B343" s="124"/>
      <c r="C343" s="124"/>
      <c r="D343" s="934"/>
      <c r="E343" s="876"/>
      <c r="F343" s="876"/>
      <c r="G343" s="407"/>
      <c r="H343" s="971"/>
      <c r="I343" s="929"/>
      <c r="J343" s="929"/>
      <c r="K343" s="929"/>
      <c r="L343" s="1097"/>
    </row>
    <row r="344" spans="1:12">
      <c r="A344" s="776"/>
      <c r="B344" s="124"/>
      <c r="C344" s="124"/>
      <c r="D344" s="934"/>
      <c r="E344" s="876"/>
      <c r="F344" s="876"/>
      <c r="G344" s="407"/>
      <c r="H344" s="971"/>
      <c r="I344" s="929"/>
      <c r="J344" s="929"/>
      <c r="K344" s="929"/>
      <c r="L344" s="1097"/>
    </row>
    <row r="345" spans="1:12" ht="13.5" thickBot="1">
      <c r="A345" s="776"/>
      <c r="B345" s="124"/>
      <c r="C345" s="124"/>
      <c r="D345" s="934"/>
      <c r="E345" s="876"/>
      <c r="F345" s="876"/>
      <c r="G345" s="876"/>
      <c r="H345" s="1100"/>
      <c r="I345" s="941"/>
      <c r="J345" s="940"/>
      <c r="K345" s="940"/>
      <c r="L345" s="1101"/>
    </row>
    <row r="346" spans="1:12" s="833" customFormat="1" ht="35.1" thickBot="1">
      <c r="A346" s="792"/>
      <c r="B346" s="873"/>
      <c r="C346" s="873"/>
      <c r="D346" s="851" t="s">
        <v>14313</v>
      </c>
      <c r="E346" s="853"/>
      <c r="F346" s="853"/>
      <c r="G346" s="798"/>
      <c r="H346" s="798"/>
      <c r="I346" s="798"/>
      <c r="J346" s="798"/>
      <c r="K346" s="854">
        <v>1</v>
      </c>
      <c r="L346" s="853"/>
    </row>
    <row r="347" spans="1:12" ht="13.5" thickBot="1">
      <c r="A347" s="776"/>
      <c r="B347" s="124"/>
      <c r="C347" s="124"/>
      <c r="D347" s="934"/>
      <c r="E347" s="876"/>
      <c r="F347" s="876"/>
      <c r="G347" s="876"/>
      <c r="H347" s="836"/>
      <c r="I347" s="836"/>
      <c r="J347" s="836"/>
      <c r="K347" s="847"/>
      <c r="L347" s="897"/>
    </row>
    <row r="348" spans="1:12" ht="50.45" customHeight="1" thickBot="1">
      <c r="A348" s="776"/>
      <c r="B348" s="873"/>
      <c r="C348" s="873"/>
      <c r="D348" s="851" t="s">
        <v>12616</v>
      </c>
      <c r="E348" s="853"/>
      <c r="F348" s="853"/>
      <c r="G348" s="798"/>
      <c r="H348" s="798"/>
      <c r="I348" s="798"/>
      <c r="J348" s="798"/>
      <c r="K348" s="854">
        <v>8</v>
      </c>
      <c r="L348" s="853" t="s">
        <v>2010</v>
      </c>
    </row>
    <row r="349" spans="1:12" ht="13.5" thickBot="1">
      <c r="A349" s="776"/>
      <c r="B349" s="124"/>
      <c r="C349" s="124"/>
      <c r="D349" s="934"/>
      <c r="E349" s="876"/>
      <c r="F349" s="876"/>
      <c r="G349" s="407"/>
      <c r="H349" s="407"/>
      <c r="I349" s="407"/>
      <c r="J349" s="847"/>
      <c r="K349" s="407"/>
      <c r="L349" s="897"/>
    </row>
    <row r="350" spans="1:12" ht="101.1" customHeight="1" thickBot="1">
      <c r="A350" s="776"/>
      <c r="B350" s="873"/>
      <c r="C350" s="873"/>
      <c r="D350" s="851" t="s">
        <v>14314</v>
      </c>
      <c r="E350" s="853"/>
      <c r="F350" s="853"/>
      <c r="G350" s="798"/>
      <c r="H350" s="798"/>
      <c r="I350" s="798"/>
      <c r="J350" s="798"/>
      <c r="K350" s="854">
        <v>16</v>
      </c>
      <c r="L350" s="853" t="s">
        <v>2010</v>
      </c>
    </row>
    <row r="351" spans="1:12">
      <c r="A351" s="776"/>
      <c r="B351" s="124"/>
      <c r="C351" s="124"/>
      <c r="D351" s="934"/>
      <c r="E351" s="876"/>
      <c r="F351" s="876"/>
      <c r="G351" s="407"/>
      <c r="H351" s="836"/>
      <c r="I351" s="836"/>
      <c r="J351" s="836"/>
      <c r="K351" s="847"/>
      <c r="L351" s="897"/>
    </row>
    <row r="352" spans="1:12">
      <c r="A352" s="776"/>
      <c r="B352" s="124"/>
      <c r="C352" s="124"/>
      <c r="D352" s="934"/>
      <c r="E352" s="876"/>
      <c r="F352" s="876"/>
      <c r="G352" s="407"/>
      <c r="H352" s="836"/>
      <c r="I352" s="836"/>
      <c r="J352" s="886"/>
      <c r="K352" s="847"/>
      <c r="L352" s="897"/>
    </row>
    <row r="353" spans="1:13">
      <c r="A353" s="776"/>
      <c r="B353" s="124"/>
      <c r="C353" s="124"/>
      <c r="D353" s="934"/>
      <c r="E353" s="876"/>
      <c r="F353" s="876"/>
      <c r="G353" s="407"/>
      <c r="H353" s="836"/>
      <c r="I353" s="836"/>
      <c r="J353" s="886"/>
      <c r="K353" s="847"/>
      <c r="L353" s="897"/>
    </row>
    <row r="354" spans="1:13">
      <c r="A354" s="776"/>
      <c r="B354" s="124"/>
      <c r="C354" s="124"/>
      <c r="D354" s="934"/>
      <c r="E354" s="876"/>
      <c r="F354" s="876"/>
      <c r="G354" s="407"/>
      <c r="H354" s="836"/>
      <c r="I354" s="836"/>
      <c r="J354" s="886"/>
      <c r="K354" s="847"/>
      <c r="L354" s="897"/>
    </row>
    <row r="355" spans="1:13">
      <c r="A355" s="776"/>
      <c r="B355" s="124"/>
      <c r="C355" s="124"/>
      <c r="D355" s="934"/>
      <c r="E355" s="876"/>
      <c r="F355" s="876"/>
      <c r="G355" s="407"/>
      <c r="H355" s="836"/>
      <c r="I355" s="836"/>
      <c r="J355" s="886"/>
      <c r="K355" s="847"/>
      <c r="L355" s="897"/>
    </row>
    <row r="356" spans="1:13" ht="13.5" customHeight="1">
      <c r="A356" s="776"/>
      <c r="B356" s="124"/>
      <c r="C356" s="124"/>
      <c r="D356" s="934"/>
      <c r="E356" s="876"/>
      <c r="F356" s="876"/>
      <c r="G356" s="876"/>
      <c r="H356" s="407"/>
      <c r="I356" s="407"/>
      <c r="J356" s="847"/>
      <c r="K356" s="407"/>
      <c r="L356" s="897"/>
    </row>
    <row r="357" spans="1:13" s="833" customFormat="1">
      <c r="A357" s="776"/>
      <c r="B357" s="97"/>
      <c r="C357" s="98"/>
      <c r="D357" s="98"/>
      <c r="E357" s="761"/>
      <c r="F357" s="1102"/>
      <c r="G357" s="1102"/>
      <c r="H357" s="1102"/>
      <c r="I357" s="1102"/>
      <c r="J357" s="1102"/>
      <c r="K357" s="1102"/>
      <c r="L357" s="97"/>
    </row>
    <row r="358" spans="1:13">
      <c r="A358" s="776"/>
      <c r="E358" s="761"/>
    </row>
    <row r="359" spans="1:13">
      <c r="A359" s="776"/>
      <c r="E359" s="761"/>
    </row>
    <row r="360" spans="1:13">
      <c r="A360" s="776"/>
    </row>
    <row r="361" spans="1:13">
      <c r="A361" s="776"/>
    </row>
    <row r="362" spans="1:13" s="833" customFormat="1">
      <c r="A362" s="776"/>
      <c r="B362" s="97"/>
      <c r="C362" s="98"/>
      <c r="D362" s="98"/>
      <c r="E362" s="1103"/>
      <c r="F362" s="1102"/>
      <c r="G362" s="1102"/>
      <c r="H362" s="1102"/>
      <c r="I362" s="1102"/>
      <c r="J362" s="1102"/>
      <c r="K362" s="1102"/>
      <c r="L362" s="97"/>
    </row>
    <row r="363" spans="1:13">
      <c r="A363" s="776"/>
    </row>
    <row r="364" spans="1:13">
      <c r="A364" s="776"/>
    </row>
    <row r="365" spans="1:13" s="97" customFormat="1">
      <c r="A365" s="776"/>
      <c r="C365" s="98"/>
      <c r="D365" s="98"/>
      <c r="E365" s="1103"/>
      <c r="F365" s="1102"/>
      <c r="G365" s="1102"/>
      <c r="H365" s="1102"/>
      <c r="I365" s="1102"/>
      <c r="J365" s="1102"/>
      <c r="K365" s="1102"/>
      <c r="M365" s="98"/>
    </row>
    <row r="366" spans="1:13" s="97" customFormat="1">
      <c r="A366" s="776"/>
      <c r="C366" s="98"/>
      <c r="D366" s="98"/>
      <c r="E366" s="1103"/>
      <c r="F366" s="1102"/>
      <c r="G366" s="1102"/>
      <c r="H366" s="1102"/>
      <c r="I366" s="1102"/>
      <c r="J366" s="1102"/>
      <c r="K366" s="1102"/>
      <c r="M366" s="98"/>
    </row>
    <row r="367" spans="1:13" s="97" customFormat="1">
      <c r="A367" s="776"/>
      <c r="C367" s="98"/>
      <c r="D367" s="98"/>
      <c r="E367" s="1103"/>
      <c r="F367" s="1102"/>
      <c r="G367" s="1102"/>
      <c r="H367" s="1102"/>
      <c r="I367" s="1102"/>
      <c r="J367" s="1102"/>
      <c r="K367" s="1102"/>
      <c r="M367" s="98"/>
    </row>
    <row r="368" spans="1:13" s="97" customFormat="1">
      <c r="A368" s="776"/>
      <c r="C368" s="98"/>
      <c r="D368" s="98"/>
      <c r="E368" s="1103"/>
      <c r="F368" s="1102"/>
      <c r="G368" s="1102"/>
      <c r="H368" s="1102"/>
      <c r="I368" s="1102"/>
      <c r="J368" s="1102"/>
      <c r="K368" s="1102"/>
      <c r="M368" s="98"/>
    </row>
    <row r="369" spans="1:13" s="97" customFormat="1" hidden="1">
      <c r="A369" s="776"/>
      <c r="C369" s="98"/>
      <c r="D369" s="98"/>
      <c r="E369" s="1103"/>
      <c r="F369" s="1102"/>
      <c r="G369" s="1102"/>
      <c r="H369" s="1102"/>
      <c r="I369" s="1102"/>
      <c r="J369" s="1102"/>
      <c r="K369" s="1102"/>
      <c r="M369" s="98"/>
    </row>
    <row r="370" spans="1:13" s="97" customFormat="1" hidden="1">
      <c r="A370" s="776"/>
      <c r="C370" s="98"/>
      <c r="D370" s="98"/>
      <c r="E370" s="1103"/>
      <c r="F370" s="1102"/>
      <c r="G370" s="1102"/>
      <c r="H370" s="1102"/>
      <c r="I370" s="1102"/>
      <c r="J370" s="1102"/>
      <c r="K370" s="1102"/>
      <c r="M370" s="98"/>
    </row>
    <row r="371" spans="1:13" s="97" customFormat="1" hidden="1">
      <c r="A371" s="776"/>
      <c r="C371" s="98"/>
      <c r="D371" s="98"/>
      <c r="E371" s="1103"/>
      <c r="F371" s="1102"/>
      <c r="G371" s="1102"/>
      <c r="H371" s="1102"/>
      <c r="I371" s="1102"/>
      <c r="J371" s="1102"/>
      <c r="K371" s="1102"/>
      <c r="M371" s="98"/>
    </row>
    <row r="372" spans="1:13" s="97" customFormat="1" hidden="1">
      <c r="A372" s="776"/>
      <c r="C372" s="98"/>
      <c r="D372" s="98"/>
      <c r="E372" s="1103"/>
      <c r="F372" s="1102"/>
      <c r="G372" s="1102"/>
      <c r="H372" s="1102"/>
      <c r="I372" s="1102"/>
      <c r="J372" s="1102"/>
      <c r="K372" s="1102"/>
      <c r="M372" s="98"/>
    </row>
    <row r="373" spans="1:13" s="97" customFormat="1" hidden="1">
      <c r="A373" s="776"/>
      <c r="C373" s="98"/>
      <c r="D373" s="98"/>
      <c r="E373" s="1103"/>
      <c r="F373" s="1102"/>
      <c r="G373" s="1102"/>
      <c r="H373" s="1102"/>
      <c r="I373" s="1102"/>
      <c r="J373" s="1102"/>
      <c r="K373" s="1102"/>
      <c r="M373" s="98"/>
    </row>
    <row r="374" spans="1:13" s="97" customFormat="1" hidden="1">
      <c r="A374" s="776"/>
      <c r="C374" s="98"/>
      <c r="D374" s="98"/>
      <c r="E374" s="1103"/>
      <c r="F374" s="1102"/>
      <c r="G374" s="1102"/>
      <c r="H374" s="1102"/>
      <c r="I374" s="1102"/>
      <c r="J374" s="1102"/>
      <c r="K374" s="1102"/>
      <c r="M374" s="98"/>
    </row>
    <row r="375" spans="1:13" s="97" customFormat="1" hidden="1">
      <c r="A375" s="776"/>
      <c r="C375" s="98"/>
      <c r="D375" s="98"/>
      <c r="E375" s="1103"/>
      <c r="F375" s="1102"/>
      <c r="G375" s="1102"/>
      <c r="H375" s="1102"/>
      <c r="I375" s="1102"/>
      <c r="J375" s="1102"/>
      <c r="K375" s="1102"/>
      <c r="M375" s="98"/>
    </row>
    <row r="376" spans="1:13" s="97" customFormat="1" hidden="1">
      <c r="A376" s="776"/>
      <c r="C376" s="98"/>
      <c r="D376" s="98"/>
      <c r="E376" s="1103"/>
      <c r="F376" s="1102"/>
      <c r="G376" s="1102"/>
      <c r="H376" s="1102"/>
      <c r="I376" s="1102"/>
      <c r="J376" s="1102"/>
      <c r="K376" s="1102"/>
      <c r="M376" s="98"/>
    </row>
    <row r="377" spans="1:13" s="97" customFormat="1" hidden="1">
      <c r="A377" s="776"/>
      <c r="C377" s="98"/>
      <c r="D377" s="98"/>
      <c r="E377" s="1103"/>
      <c r="F377" s="1102"/>
      <c r="G377" s="1102"/>
      <c r="H377" s="1102"/>
      <c r="I377" s="1102"/>
      <c r="J377" s="1102"/>
      <c r="K377" s="1102"/>
      <c r="M377" s="98"/>
    </row>
    <row r="378" spans="1:13" s="97" customFormat="1" hidden="1">
      <c r="A378" s="776"/>
      <c r="C378" s="98"/>
      <c r="D378" s="98"/>
      <c r="E378" s="1103"/>
      <c r="F378" s="1102"/>
      <c r="G378" s="1102"/>
      <c r="H378" s="1102"/>
      <c r="I378" s="1102"/>
      <c r="J378" s="1102"/>
      <c r="K378" s="1102"/>
      <c r="M378" s="98"/>
    </row>
    <row r="379" spans="1:13" s="97" customFormat="1" hidden="1">
      <c r="A379" s="776"/>
      <c r="C379" s="98"/>
      <c r="D379" s="98"/>
      <c r="E379" s="1103"/>
      <c r="F379" s="1102"/>
      <c r="G379" s="1102"/>
      <c r="H379" s="1102"/>
      <c r="I379" s="1102"/>
      <c r="J379" s="1102"/>
      <c r="K379" s="1102"/>
      <c r="M379" s="98"/>
    </row>
    <row r="380" spans="1:13" s="97" customFormat="1" hidden="1">
      <c r="A380" s="792"/>
      <c r="C380" s="98"/>
      <c r="D380" s="98"/>
      <c r="E380" s="1103"/>
      <c r="F380" s="1102"/>
      <c r="G380" s="1102"/>
      <c r="H380" s="1102"/>
      <c r="I380" s="1102"/>
      <c r="J380" s="1102"/>
      <c r="K380" s="1102"/>
      <c r="M380" s="98"/>
    </row>
    <row r="381" spans="1:13" hidden="1">
      <c r="A381" s="776"/>
    </row>
    <row r="382" spans="1:13" hidden="1">
      <c r="A382" s="776"/>
    </row>
    <row r="383" spans="1:13" hidden="1">
      <c r="A383" s="776"/>
    </row>
    <row r="384" spans="1:13" hidden="1">
      <c r="A384" s="776"/>
    </row>
    <row r="385" spans="1:12" hidden="1">
      <c r="A385" s="776"/>
    </row>
    <row r="386" spans="1:12" hidden="1">
      <c r="A386" s="792"/>
    </row>
    <row r="387" spans="1:12" hidden="1">
      <c r="A387" s="776"/>
    </row>
    <row r="388" spans="1:12">
      <c r="A388" s="776"/>
    </row>
    <row r="389" spans="1:12" s="833" customFormat="1">
      <c r="A389" s="776"/>
      <c r="B389" s="97"/>
      <c r="C389" s="98"/>
      <c r="D389" s="98"/>
      <c r="E389" s="1103"/>
      <c r="F389" s="1102"/>
      <c r="G389" s="1102"/>
      <c r="H389" s="1102"/>
      <c r="I389" s="1102"/>
      <c r="J389" s="1102"/>
      <c r="K389" s="1102"/>
      <c r="L389" s="97"/>
    </row>
    <row r="390" spans="1:12">
      <c r="A390" s="776"/>
    </row>
    <row r="391" spans="1:12">
      <c r="A391" s="98" t="e">
        <f>IF(#REF!&gt;0,"x","")</f>
        <v>#REF!</v>
      </c>
    </row>
    <row r="392" spans="1:12">
      <c r="A392" s="98" t="e">
        <f>IF(#REF!&gt;0,"x","")</f>
        <v>#REF!</v>
      </c>
    </row>
    <row r="393" spans="1:12">
      <c r="A393" s="98" t="e">
        <f>IF(#REF!&gt;0,"x","")</f>
        <v>#REF!</v>
      </c>
    </row>
    <row r="394" spans="1:12">
      <c r="A394" s="98" t="e">
        <f>IF(#REF!&gt;0,"x","")</f>
        <v>#REF!</v>
      </c>
    </row>
    <row r="395" spans="1:12" s="833" customFormat="1">
      <c r="A395" s="98" t="e">
        <f>IF(#REF!&gt;0,"x","")</f>
        <v>#REF!</v>
      </c>
      <c r="B395" s="97"/>
      <c r="C395" s="98"/>
      <c r="D395" s="98"/>
      <c r="E395" s="1103"/>
      <c r="F395" s="1102"/>
      <c r="G395" s="1102"/>
      <c r="H395" s="1102"/>
      <c r="I395" s="1102"/>
      <c r="J395" s="1102"/>
      <c r="K395" s="1102"/>
      <c r="L395" s="97"/>
    </row>
    <row r="396" spans="1:12">
      <c r="A396" s="98" t="e">
        <f>IF(#REF!&gt;0,"x","")</f>
        <v>#REF!</v>
      </c>
    </row>
    <row r="397" spans="1:12">
      <c r="A397" s="98" t="e">
        <f>IF(#REF!&gt;0,"x","")</f>
        <v>#REF!</v>
      </c>
    </row>
    <row r="400" spans="1:12" s="408" customFormat="1" ht="25.5" customHeight="1">
      <c r="A400" s="98"/>
      <c r="B400" s="97"/>
      <c r="C400" s="98"/>
      <c r="D400" s="98"/>
      <c r="E400" s="1103"/>
      <c r="F400" s="1102"/>
      <c r="G400" s="1102"/>
      <c r="H400" s="1102"/>
      <c r="I400" s="1102"/>
      <c r="J400" s="1102"/>
      <c r="K400" s="1102"/>
      <c r="L400" s="97"/>
    </row>
    <row r="401" spans="1:12" s="408" customFormat="1">
      <c r="A401" s="98"/>
      <c r="B401" s="97"/>
      <c r="C401" s="98"/>
      <c r="D401" s="98"/>
      <c r="E401" s="1103"/>
      <c r="F401" s="1102"/>
      <c r="G401" s="1102"/>
      <c r="H401" s="1102"/>
      <c r="I401" s="1102"/>
      <c r="J401" s="1102"/>
      <c r="K401" s="1102"/>
      <c r="L401" s="97"/>
    </row>
    <row r="402" spans="1:12" s="408" customFormat="1">
      <c r="A402" s="98"/>
      <c r="B402" s="97"/>
      <c r="C402" s="98"/>
      <c r="D402" s="98"/>
      <c r="E402" s="1103"/>
      <c r="F402" s="1102"/>
      <c r="G402" s="1102"/>
      <c r="H402" s="1102"/>
      <c r="I402" s="1102"/>
      <c r="J402" s="1102"/>
      <c r="K402" s="1102"/>
      <c r="L402" s="97"/>
    </row>
    <row r="403" spans="1:12" s="408" customFormat="1">
      <c r="A403" s="98"/>
      <c r="B403" s="97"/>
      <c r="C403" s="98"/>
      <c r="D403" s="98"/>
      <c r="E403" s="1103"/>
      <c r="F403" s="1102"/>
      <c r="G403" s="1102"/>
      <c r="H403" s="1102"/>
      <c r="I403" s="1102"/>
      <c r="J403" s="1102"/>
      <c r="K403" s="1102"/>
      <c r="L403" s="97"/>
    </row>
    <row r="404" spans="1:12" s="408" customFormat="1">
      <c r="A404" s="98"/>
      <c r="B404" s="97"/>
      <c r="C404" s="98"/>
      <c r="D404" s="98"/>
      <c r="E404" s="1103"/>
      <c r="F404" s="1102"/>
      <c r="G404" s="1102"/>
      <c r="H404" s="1102"/>
      <c r="I404" s="1102"/>
      <c r="J404" s="1102"/>
      <c r="K404" s="1102"/>
      <c r="L404" s="97"/>
    </row>
  </sheetData>
  <mergeCells count="4">
    <mergeCell ref="C9:L9"/>
    <mergeCell ref="K10:K11"/>
    <mergeCell ref="L10:L11"/>
    <mergeCell ref="F1:L1"/>
  </mergeCells>
  <printOptions horizontalCentered="1"/>
  <pageMargins left="0.39370078740157483" right="0.39370078740157483" top="0.59055118110236227" bottom="0.39370078740157483" header="0.19685039370078741" footer="0.19685039370078741"/>
  <pageSetup paperSize="9" scale="45" fitToHeight="0" orientation="portrait" r:id="rId1"/>
  <headerFooter>
    <oddHeader>&amp;L&amp;G</oddHeader>
    <oddFooter>&amp;L&amp;"-,Regular"&amp;A&amp;R&amp;"-,Regular"Página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9A168-71AF-45A3-AD77-E792B67C4691}">
  <sheetPr codeName="Planilha12">
    <pageSetUpPr fitToPage="1"/>
  </sheetPr>
  <dimension ref="A1:M77"/>
  <sheetViews>
    <sheetView view="pageBreakPreview" zoomScale="70" zoomScaleNormal="70" zoomScaleSheetLayoutView="70" workbookViewId="0">
      <pane xSplit="1" topLeftCell="B1" activePane="topRight" state="frozen"/>
      <selection pane="topRight" activeCell="D14" sqref="D14"/>
      <selection activeCell="E303" sqref="E303"/>
    </sheetView>
  </sheetViews>
  <sheetFormatPr defaultRowHeight="12.95"/>
  <cols>
    <col min="1" max="1" width="2.42578125" style="98" customWidth="1"/>
    <col min="2" max="2" width="24.5703125" style="97" bestFit="1" customWidth="1"/>
    <col min="3" max="3" width="20.42578125" style="98" bestFit="1" customWidth="1"/>
    <col min="4" max="4" width="96.5703125" style="98" bestFit="1" customWidth="1"/>
    <col min="5" max="5" width="19.5703125" style="1103" customWidth="1"/>
    <col min="6" max="6" width="12.85546875" style="1102" customWidth="1"/>
    <col min="7" max="7" width="16.5703125" style="1102" customWidth="1"/>
    <col min="8" max="8" width="17" style="1102" customWidth="1"/>
    <col min="9" max="9" width="14.5703125" style="1102" customWidth="1"/>
    <col min="10" max="10" width="16.42578125" style="1102" customWidth="1"/>
    <col min="11" max="11" width="14.42578125" style="1102" customWidth="1"/>
    <col min="12" max="12" width="7.85546875" style="97" customWidth="1"/>
    <col min="13" max="248" width="8.85546875" style="98"/>
    <col min="249" max="249" width="1.5703125" style="98" bestFit="1" customWidth="1"/>
    <col min="250" max="250" width="14.85546875" style="98" customWidth="1"/>
    <col min="251" max="251" width="23.42578125" style="98" customWidth="1"/>
    <col min="252" max="252" width="78" style="98" customWidth="1"/>
    <col min="253" max="253" width="11" style="98" customWidth="1"/>
    <col min="254" max="254" width="12.85546875" style="98" customWidth="1"/>
    <col min="255" max="255" width="21.5703125" style="98" customWidth="1"/>
    <col min="256" max="256" width="15.5703125" style="98" customWidth="1"/>
    <col min="257" max="257" width="14.5703125" style="98" customWidth="1"/>
    <col min="258" max="258" width="19.42578125" style="98" customWidth="1"/>
    <col min="259" max="259" width="43" style="98" customWidth="1"/>
    <col min="260" max="260" width="9.5703125" style="98" bestFit="1" customWidth="1"/>
    <col min="261" max="261" width="11" style="98" customWidth="1"/>
    <col min="262" max="262" width="10" style="98" customWidth="1"/>
    <col min="263" max="263" width="8.85546875" style="98"/>
    <col min="264" max="264" width="14" style="98" customWidth="1"/>
    <col min="265" max="265" width="16.5703125" style="98" customWidth="1"/>
    <col min="266" max="504" width="8.85546875" style="98"/>
    <col min="505" max="505" width="1.5703125" style="98" bestFit="1" customWidth="1"/>
    <col min="506" max="506" width="14.85546875" style="98" customWidth="1"/>
    <col min="507" max="507" width="23.42578125" style="98" customWidth="1"/>
    <col min="508" max="508" width="78" style="98" customWidth="1"/>
    <col min="509" max="509" width="11" style="98" customWidth="1"/>
    <col min="510" max="510" width="12.85546875" style="98" customWidth="1"/>
    <col min="511" max="511" width="21.5703125" style="98" customWidth="1"/>
    <col min="512" max="512" width="15.5703125" style="98" customWidth="1"/>
    <col min="513" max="513" width="14.5703125" style="98" customWidth="1"/>
    <col min="514" max="514" width="19.42578125" style="98" customWidth="1"/>
    <col min="515" max="515" width="43" style="98" customWidth="1"/>
    <col min="516" max="516" width="9.5703125" style="98" bestFit="1" customWidth="1"/>
    <col min="517" max="517" width="11" style="98" customWidth="1"/>
    <col min="518" max="518" width="10" style="98" customWidth="1"/>
    <col min="519" max="519" width="8.85546875" style="98"/>
    <col min="520" max="520" width="14" style="98" customWidth="1"/>
    <col min="521" max="521" width="16.5703125" style="98" customWidth="1"/>
    <col min="522" max="760" width="8.85546875" style="98"/>
    <col min="761" max="761" width="1.5703125" style="98" bestFit="1" customWidth="1"/>
    <col min="762" max="762" width="14.85546875" style="98" customWidth="1"/>
    <col min="763" max="763" width="23.42578125" style="98" customWidth="1"/>
    <col min="764" max="764" width="78" style="98" customWidth="1"/>
    <col min="765" max="765" width="11" style="98" customWidth="1"/>
    <col min="766" max="766" width="12.85546875" style="98" customWidth="1"/>
    <col min="767" max="767" width="21.5703125" style="98" customWidth="1"/>
    <col min="768" max="768" width="15.5703125" style="98" customWidth="1"/>
    <col min="769" max="769" width="14.5703125" style="98" customWidth="1"/>
    <col min="770" max="770" width="19.42578125" style="98" customWidth="1"/>
    <col min="771" max="771" width="43" style="98" customWidth="1"/>
    <col min="772" max="772" width="9.5703125" style="98" bestFit="1" customWidth="1"/>
    <col min="773" max="773" width="11" style="98" customWidth="1"/>
    <col min="774" max="774" width="10" style="98" customWidth="1"/>
    <col min="775" max="775" width="8.85546875" style="98"/>
    <col min="776" max="776" width="14" style="98" customWidth="1"/>
    <col min="777" max="777" width="16.5703125" style="98" customWidth="1"/>
    <col min="778" max="1016" width="8.85546875" style="98"/>
    <col min="1017" max="1017" width="1.5703125" style="98" bestFit="1" customWidth="1"/>
    <col min="1018" max="1018" width="14.85546875" style="98" customWidth="1"/>
    <col min="1019" max="1019" width="23.42578125" style="98" customWidth="1"/>
    <col min="1020" max="1020" width="78" style="98" customWidth="1"/>
    <col min="1021" max="1021" width="11" style="98" customWidth="1"/>
    <col min="1022" max="1022" width="12.85546875" style="98" customWidth="1"/>
    <col min="1023" max="1023" width="21.5703125" style="98" customWidth="1"/>
    <col min="1024" max="1024" width="15.5703125" style="98" customWidth="1"/>
    <col min="1025" max="1025" width="14.5703125" style="98" customWidth="1"/>
    <col min="1026" max="1026" width="19.42578125" style="98" customWidth="1"/>
    <col min="1027" max="1027" width="43" style="98" customWidth="1"/>
    <col min="1028" max="1028" width="9.5703125" style="98" bestFit="1" customWidth="1"/>
    <col min="1029" max="1029" width="11" style="98" customWidth="1"/>
    <col min="1030" max="1030" width="10" style="98" customWidth="1"/>
    <col min="1031" max="1031" width="8.85546875" style="98"/>
    <col min="1032" max="1032" width="14" style="98" customWidth="1"/>
    <col min="1033" max="1033" width="16.5703125" style="98" customWidth="1"/>
    <col min="1034" max="1272" width="8.85546875" style="98"/>
    <col min="1273" max="1273" width="1.5703125" style="98" bestFit="1" customWidth="1"/>
    <col min="1274" max="1274" width="14.85546875" style="98" customWidth="1"/>
    <col min="1275" max="1275" width="23.42578125" style="98" customWidth="1"/>
    <col min="1276" max="1276" width="78" style="98" customWidth="1"/>
    <col min="1277" max="1277" width="11" style="98" customWidth="1"/>
    <col min="1278" max="1278" width="12.85546875" style="98" customWidth="1"/>
    <col min="1279" max="1279" width="21.5703125" style="98" customWidth="1"/>
    <col min="1280" max="1280" width="15.5703125" style="98" customWidth="1"/>
    <col min="1281" max="1281" width="14.5703125" style="98" customWidth="1"/>
    <col min="1282" max="1282" width="19.42578125" style="98" customWidth="1"/>
    <col min="1283" max="1283" width="43" style="98" customWidth="1"/>
    <col min="1284" max="1284" width="9.5703125" style="98" bestFit="1" customWidth="1"/>
    <col min="1285" max="1285" width="11" style="98" customWidth="1"/>
    <col min="1286" max="1286" width="10" style="98" customWidth="1"/>
    <col min="1287" max="1287" width="8.85546875" style="98"/>
    <col min="1288" max="1288" width="14" style="98" customWidth="1"/>
    <col min="1289" max="1289" width="16.5703125" style="98" customWidth="1"/>
    <col min="1290" max="1528" width="8.85546875" style="98"/>
    <col min="1529" max="1529" width="1.5703125" style="98" bestFit="1" customWidth="1"/>
    <col min="1530" max="1530" width="14.85546875" style="98" customWidth="1"/>
    <col min="1531" max="1531" width="23.42578125" style="98" customWidth="1"/>
    <col min="1532" max="1532" width="78" style="98" customWidth="1"/>
    <col min="1533" max="1533" width="11" style="98" customWidth="1"/>
    <col min="1534" max="1534" width="12.85546875" style="98" customWidth="1"/>
    <col min="1535" max="1535" width="21.5703125" style="98" customWidth="1"/>
    <col min="1536" max="1536" width="15.5703125" style="98" customWidth="1"/>
    <col min="1537" max="1537" width="14.5703125" style="98" customWidth="1"/>
    <col min="1538" max="1538" width="19.42578125" style="98" customWidth="1"/>
    <col min="1539" max="1539" width="43" style="98" customWidth="1"/>
    <col min="1540" max="1540" width="9.5703125" style="98" bestFit="1" customWidth="1"/>
    <col min="1541" max="1541" width="11" style="98" customWidth="1"/>
    <col min="1542" max="1542" width="10" style="98" customWidth="1"/>
    <col min="1543" max="1543" width="8.85546875" style="98"/>
    <col min="1544" max="1544" width="14" style="98" customWidth="1"/>
    <col min="1545" max="1545" width="16.5703125" style="98" customWidth="1"/>
    <col min="1546" max="1784" width="8.85546875" style="98"/>
    <col min="1785" max="1785" width="1.5703125" style="98" bestFit="1" customWidth="1"/>
    <col min="1786" max="1786" width="14.85546875" style="98" customWidth="1"/>
    <col min="1787" max="1787" width="23.42578125" style="98" customWidth="1"/>
    <col min="1788" max="1788" width="78" style="98" customWidth="1"/>
    <col min="1789" max="1789" width="11" style="98" customWidth="1"/>
    <col min="1790" max="1790" width="12.85546875" style="98" customWidth="1"/>
    <col min="1791" max="1791" width="21.5703125" style="98" customWidth="1"/>
    <col min="1792" max="1792" width="15.5703125" style="98" customWidth="1"/>
    <col min="1793" max="1793" width="14.5703125" style="98" customWidth="1"/>
    <col min="1794" max="1794" width="19.42578125" style="98" customWidth="1"/>
    <col min="1795" max="1795" width="43" style="98" customWidth="1"/>
    <col min="1796" max="1796" width="9.5703125" style="98" bestFit="1" customWidth="1"/>
    <col min="1797" max="1797" width="11" style="98" customWidth="1"/>
    <col min="1798" max="1798" width="10" style="98" customWidth="1"/>
    <col min="1799" max="1799" width="8.85546875" style="98"/>
    <col min="1800" max="1800" width="14" style="98" customWidth="1"/>
    <col min="1801" max="1801" width="16.5703125" style="98" customWidth="1"/>
    <col min="1802" max="2040" width="8.85546875" style="98"/>
    <col min="2041" max="2041" width="1.5703125" style="98" bestFit="1" customWidth="1"/>
    <col min="2042" max="2042" width="14.85546875" style="98" customWidth="1"/>
    <col min="2043" max="2043" width="23.42578125" style="98" customWidth="1"/>
    <col min="2044" max="2044" width="78" style="98" customWidth="1"/>
    <col min="2045" max="2045" width="11" style="98" customWidth="1"/>
    <col min="2046" max="2046" width="12.85546875" style="98" customWidth="1"/>
    <col min="2047" max="2047" width="21.5703125" style="98" customWidth="1"/>
    <col min="2048" max="2048" width="15.5703125" style="98" customWidth="1"/>
    <col min="2049" max="2049" width="14.5703125" style="98" customWidth="1"/>
    <col min="2050" max="2050" width="19.42578125" style="98" customWidth="1"/>
    <col min="2051" max="2051" width="43" style="98" customWidth="1"/>
    <col min="2052" max="2052" width="9.5703125" style="98" bestFit="1" customWidth="1"/>
    <col min="2053" max="2053" width="11" style="98" customWidth="1"/>
    <col min="2054" max="2054" width="10" style="98" customWidth="1"/>
    <col min="2055" max="2055" width="8.85546875" style="98"/>
    <col min="2056" max="2056" width="14" style="98" customWidth="1"/>
    <col min="2057" max="2057" width="16.5703125" style="98" customWidth="1"/>
    <col min="2058" max="2296" width="8.85546875" style="98"/>
    <col min="2297" max="2297" width="1.5703125" style="98" bestFit="1" customWidth="1"/>
    <col min="2298" max="2298" width="14.85546875" style="98" customWidth="1"/>
    <col min="2299" max="2299" width="23.42578125" style="98" customWidth="1"/>
    <col min="2300" max="2300" width="78" style="98" customWidth="1"/>
    <col min="2301" max="2301" width="11" style="98" customWidth="1"/>
    <col min="2302" max="2302" width="12.85546875" style="98" customWidth="1"/>
    <col min="2303" max="2303" width="21.5703125" style="98" customWidth="1"/>
    <col min="2304" max="2304" width="15.5703125" style="98" customWidth="1"/>
    <col min="2305" max="2305" width="14.5703125" style="98" customWidth="1"/>
    <col min="2306" max="2306" width="19.42578125" style="98" customWidth="1"/>
    <col min="2307" max="2307" width="43" style="98" customWidth="1"/>
    <col min="2308" max="2308" width="9.5703125" style="98" bestFit="1" customWidth="1"/>
    <col min="2309" max="2309" width="11" style="98" customWidth="1"/>
    <col min="2310" max="2310" width="10" style="98" customWidth="1"/>
    <col min="2311" max="2311" width="8.85546875" style="98"/>
    <col min="2312" max="2312" width="14" style="98" customWidth="1"/>
    <col min="2313" max="2313" width="16.5703125" style="98" customWidth="1"/>
    <col min="2314" max="2552" width="8.85546875" style="98"/>
    <col min="2553" max="2553" width="1.5703125" style="98" bestFit="1" customWidth="1"/>
    <col min="2554" max="2554" width="14.85546875" style="98" customWidth="1"/>
    <col min="2555" max="2555" width="23.42578125" style="98" customWidth="1"/>
    <col min="2556" max="2556" width="78" style="98" customWidth="1"/>
    <col min="2557" max="2557" width="11" style="98" customWidth="1"/>
    <col min="2558" max="2558" width="12.85546875" style="98" customWidth="1"/>
    <col min="2559" max="2559" width="21.5703125" style="98" customWidth="1"/>
    <col min="2560" max="2560" width="15.5703125" style="98" customWidth="1"/>
    <col min="2561" max="2561" width="14.5703125" style="98" customWidth="1"/>
    <col min="2562" max="2562" width="19.42578125" style="98" customWidth="1"/>
    <col min="2563" max="2563" width="43" style="98" customWidth="1"/>
    <col min="2564" max="2564" width="9.5703125" style="98" bestFit="1" customWidth="1"/>
    <col min="2565" max="2565" width="11" style="98" customWidth="1"/>
    <col min="2566" max="2566" width="10" style="98" customWidth="1"/>
    <col min="2567" max="2567" width="8.85546875" style="98"/>
    <col min="2568" max="2568" width="14" style="98" customWidth="1"/>
    <col min="2569" max="2569" width="16.5703125" style="98" customWidth="1"/>
    <col min="2570" max="2808" width="8.85546875" style="98"/>
    <col min="2809" max="2809" width="1.5703125" style="98" bestFit="1" customWidth="1"/>
    <col min="2810" max="2810" width="14.85546875" style="98" customWidth="1"/>
    <col min="2811" max="2811" width="23.42578125" style="98" customWidth="1"/>
    <col min="2812" max="2812" width="78" style="98" customWidth="1"/>
    <col min="2813" max="2813" width="11" style="98" customWidth="1"/>
    <col min="2814" max="2814" width="12.85546875" style="98" customWidth="1"/>
    <col min="2815" max="2815" width="21.5703125" style="98" customWidth="1"/>
    <col min="2816" max="2816" width="15.5703125" style="98" customWidth="1"/>
    <col min="2817" max="2817" width="14.5703125" style="98" customWidth="1"/>
    <col min="2818" max="2818" width="19.42578125" style="98" customWidth="1"/>
    <col min="2819" max="2819" width="43" style="98" customWidth="1"/>
    <col min="2820" max="2820" width="9.5703125" style="98" bestFit="1" customWidth="1"/>
    <col min="2821" max="2821" width="11" style="98" customWidth="1"/>
    <col min="2822" max="2822" width="10" style="98" customWidth="1"/>
    <col min="2823" max="2823" width="8.85546875" style="98"/>
    <col min="2824" max="2824" width="14" style="98" customWidth="1"/>
    <col min="2825" max="2825" width="16.5703125" style="98" customWidth="1"/>
    <col min="2826" max="3064" width="8.85546875" style="98"/>
    <col min="3065" max="3065" width="1.5703125" style="98" bestFit="1" customWidth="1"/>
    <col min="3066" max="3066" width="14.85546875" style="98" customWidth="1"/>
    <col min="3067" max="3067" width="23.42578125" style="98" customWidth="1"/>
    <col min="3068" max="3068" width="78" style="98" customWidth="1"/>
    <col min="3069" max="3069" width="11" style="98" customWidth="1"/>
    <col min="3070" max="3070" width="12.85546875" style="98" customWidth="1"/>
    <col min="3071" max="3071" width="21.5703125" style="98" customWidth="1"/>
    <col min="3072" max="3072" width="15.5703125" style="98" customWidth="1"/>
    <col min="3073" max="3073" width="14.5703125" style="98" customWidth="1"/>
    <col min="3074" max="3074" width="19.42578125" style="98" customWidth="1"/>
    <col min="3075" max="3075" width="43" style="98" customWidth="1"/>
    <col min="3076" max="3076" width="9.5703125" style="98" bestFit="1" customWidth="1"/>
    <col min="3077" max="3077" width="11" style="98" customWidth="1"/>
    <col min="3078" max="3078" width="10" style="98" customWidth="1"/>
    <col min="3079" max="3079" width="8.85546875" style="98"/>
    <col min="3080" max="3080" width="14" style="98" customWidth="1"/>
    <col min="3081" max="3081" width="16.5703125" style="98" customWidth="1"/>
    <col min="3082" max="3320" width="8.85546875" style="98"/>
    <col min="3321" max="3321" width="1.5703125" style="98" bestFit="1" customWidth="1"/>
    <col min="3322" max="3322" width="14.85546875" style="98" customWidth="1"/>
    <col min="3323" max="3323" width="23.42578125" style="98" customWidth="1"/>
    <col min="3324" max="3324" width="78" style="98" customWidth="1"/>
    <col min="3325" max="3325" width="11" style="98" customWidth="1"/>
    <col min="3326" max="3326" width="12.85546875" style="98" customWidth="1"/>
    <col min="3327" max="3327" width="21.5703125" style="98" customWidth="1"/>
    <col min="3328" max="3328" width="15.5703125" style="98" customWidth="1"/>
    <col min="3329" max="3329" width="14.5703125" style="98" customWidth="1"/>
    <col min="3330" max="3330" width="19.42578125" style="98" customWidth="1"/>
    <col min="3331" max="3331" width="43" style="98" customWidth="1"/>
    <col min="3332" max="3332" width="9.5703125" style="98" bestFit="1" customWidth="1"/>
    <col min="3333" max="3333" width="11" style="98" customWidth="1"/>
    <col min="3334" max="3334" width="10" style="98" customWidth="1"/>
    <col min="3335" max="3335" width="8.85546875" style="98"/>
    <col min="3336" max="3336" width="14" style="98" customWidth="1"/>
    <col min="3337" max="3337" width="16.5703125" style="98" customWidth="1"/>
    <col min="3338" max="3576" width="8.85546875" style="98"/>
    <col min="3577" max="3577" width="1.5703125" style="98" bestFit="1" customWidth="1"/>
    <col min="3578" max="3578" width="14.85546875" style="98" customWidth="1"/>
    <col min="3579" max="3579" width="23.42578125" style="98" customWidth="1"/>
    <col min="3580" max="3580" width="78" style="98" customWidth="1"/>
    <col min="3581" max="3581" width="11" style="98" customWidth="1"/>
    <col min="3582" max="3582" width="12.85546875" style="98" customWidth="1"/>
    <col min="3583" max="3583" width="21.5703125" style="98" customWidth="1"/>
    <col min="3584" max="3584" width="15.5703125" style="98" customWidth="1"/>
    <col min="3585" max="3585" width="14.5703125" style="98" customWidth="1"/>
    <col min="3586" max="3586" width="19.42578125" style="98" customWidth="1"/>
    <col min="3587" max="3587" width="43" style="98" customWidth="1"/>
    <col min="3588" max="3588" width="9.5703125" style="98" bestFit="1" customWidth="1"/>
    <col min="3589" max="3589" width="11" style="98" customWidth="1"/>
    <col min="3590" max="3590" width="10" style="98" customWidth="1"/>
    <col min="3591" max="3591" width="8.85546875" style="98"/>
    <col min="3592" max="3592" width="14" style="98" customWidth="1"/>
    <col min="3593" max="3593" width="16.5703125" style="98" customWidth="1"/>
    <col min="3594" max="3832" width="8.85546875" style="98"/>
    <col min="3833" max="3833" width="1.5703125" style="98" bestFit="1" customWidth="1"/>
    <col min="3834" max="3834" width="14.85546875" style="98" customWidth="1"/>
    <col min="3835" max="3835" width="23.42578125" style="98" customWidth="1"/>
    <col min="3836" max="3836" width="78" style="98" customWidth="1"/>
    <col min="3837" max="3837" width="11" style="98" customWidth="1"/>
    <col min="3838" max="3838" width="12.85546875" style="98" customWidth="1"/>
    <col min="3839" max="3839" width="21.5703125" style="98" customWidth="1"/>
    <col min="3840" max="3840" width="15.5703125" style="98" customWidth="1"/>
    <col min="3841" max="3841" width="14.5703125" style="98" customWidth="1"/>
    <col min="3842" max="3842" width="19.42578125" style="98" customWidth="1"/>
    <col min="3843" max="3843" width="43" style="98" customWidth="1"/>
    <col min="3844" max="3844" width="9.5703125" style="98" bestFit="1" customWidth="1"/>
    <col min="3845" max="3845" width="11" style="98" customWidth="1"/>
    <col min="3846" max="3846" width="10" style="98" customWidth="1"/>
    <col min="3847" max="3847" width="8.85546875" style="98"/>
    <col min="3848" max="3848" width="14" style="98" customWidth="1"/>
    <col min="3849" max="3849" width="16.5703125" style="98" customWidth="1"/>
    <col min="3850" max="4088" width="8.85546875" style="98"/>
    <col min="4089" max="4089" width="1.5703125" style="98" bestFit="1" customWidth="1"/>
    <col min="4090" max="4090" width="14.85546875" style="98" customWidth="1"/>
    <col min="4091" max="4091" width="23.42578125" style="98" customWidth="1"/>
    <col min="4092" max="4092" width="78" style="98" customWidth="1"/>
    <col min="4093" max="4093" width="11" style="98" customWidth="1"/>
    <col min="4094" max="4094" width="12.85546875" style="98" customWidth="1"/>
    <col min="4095" max="4095" width="21.5703125" style="98" customWidth="1"/>
    <col min="4096" max="4096" width="15.5703125" style="98" customWidth="1"/>
    <col min="4097" max="4097" width="14.5703125" style="98" customWidth="1"/>
    <col min="4098" max="4098" width="19.42578125" style="98" customWidth="1"/>
    <col min="4099" max="4099" width="43" style="98" customWidth="1"/>
    <col min="4100" max="4100" width="9.5703125" style="98" bestFit="1" customWidth="1"/>
    <col min="4101" max="4101" width="11" style="98" customWidth="1"/>
    <col min="4102" max="4102" width="10" style="98" customWidth="1"/>
    <col min="4103" max="4103" width="8.85546875" style="98"/>
    <col min="4104" max="4104" width="14" style="98" customWidth="1"/>
    <col min="4105" max="4105" width="16.5703125" style="98" customWidth="1"/>
    <col min="4106" max="4344" width="8.85546875" style="98"/>
    <col min="4345" max="4345" width="1.5703125" style="98" bestFit="1" customWidth="1"/>
    <col min="4346" max="4346" width="14.85546875" style="98" customWidth="1"/>
    <col min="4347" max="4347" width="23.42578125" style="98" customWidth="1"/>
    <col min="4348" max="4348" width="78" style="98" customWidth="1"/>
    <col min="4349" max="4349" width="11" style="98" customWidth="1"/>
    <col min="4350" max="4350" width="12.85546875" style="98" customWidth="1"/>
    <col min="4351" max="4351" width="21.5703125" style="98" customWidth="1"/>
    <col min="4352" max="4352" width="15.5703125" style="98" customWidth="1"/>
    <col min="4353" max="4353" width="14.5703125" style="98" customWidth="1"/>
    <col min="4354" max="4354" width="19.42578125" style="98" customWidth="1"/>
    <col min="4355" max="4355" width="43" style="98" customWidth="1"/>
    <col min="4356" max="4356" width="9.5703125" style="98" bestFit="1" customWidth="1"/>
    <col min="4357" max="4357" width="11" style="98" customWidth="1"/>
    <col min="4358" max="4358" width="10" style="98" customWidth="1"/>
    <col min="4359" max="4359" width="8.85546875" style="98"/>
    <col min="4360" max="4360" width="14" style="98" customWidth="1"/>
    <col min="4361" max="4361" width="16.5703125" style="98" customWidth="1"/>
    <col min="4362" max="4600" width="8.85546875" style="98"/>
    <col min="4601" max="4601" width="1.5703125" style="98" bestFit="1" customWidth="1"/>
    <col min="4602" max="4602" width="14.85546875" style="98" customWidth="1"/>
    <col min="4603" max="4603" width="23.42578125" style="98" customWidth="1"/>
    <col min="4604" max="4604" width="78" style="98" customWidth="1"/>
    <col min="4605" max="4605" width="11" style="98" customWidth="1"/>
    <col min="4606" max="4606" width="12.85546875" style="98" customWidth="1"/>
    <col min="4607" max="4607" width="21.5703125" style="98" customWidth="1"/>
    <col min="4608" max="4608" width="15.5703125" style="98" customWidth="1"/>
    <col min="4609" max="4609" width="14.5703125" style="98" customWidth="1"/>
    <col min="4610" max="4610" width="19.42578125" style="98" customWidth="1"/>
    <col min="4611" max="4611" width="43" style="98" customWidth="1"/>
    <col min="4612" max="4612" width="9.5703125" style="98" bestFit="1" customWidth="1"/>
    <col min="4613" max="4613" width="11" style="98" customWidth="1"/>
    <col min="4614" max="4614" width="10" style="98" customWidth="1"/>
    <col min="4615" max="4615" width="8.85546875" style="98"/>
    <col min="4616" max="4616" width="14" style="98" customWidth="1"/>
    <col min="4617" max="4617" width="16.5703125" style="98" customWidth="1"/>
    <col min="4618" max="4856" width="8.85546875" style="98"/>
    <col min="4857" max="4857" width="1.5703125" style="98" bestFit="1" customWidth="1"/>
    <col min="4858" max="4858" width="14.85546875" style="98" customWidth="1"/>
    <col min="4859" max="4859" width="23.42578125" style="98" customWidth="1"/>
    <col min="4860" max="4860" width="78" style="98" customWidth="1"/>
    <col min="4861" max="4861" width="11" style="98" customWidth="1"/>
    <col min="4862" max="4862" width="12.85546875" style="98" customWidth="1"/>
    <col min="4863" max="4863" width="21.5703125" style="98" customWidth="1"/>
    <col min="4864" max="4864" width="15.5703125" style="98" customWidth="1"/>
    <col min="4865" max="4865" width="14.5703125" style="98" customWidth="1"/>
    <col min="4866" max="4866" width="19.42578125" style="98" customWidth="1"/>
    <col min="4867" max="4867" width="43" style="98" customWidth="1"/>
    <col min="4868" max="4868" width="9.5703125" style="98" bestFit="1" customWidth="1"/>
    <col min="4869" max="4869" width="11" style="98" customWidth="1"/>
    <col min="4870" max="4870" width="10" style="98" customWidth="1"/>
    <col min="4871" max="4871" width="8.85546875" style="98"/>
    <col min="4872" max="4872" width="14" style="98" customWidth="1"/>
    <col min="4873" max="4873" width="16.5703125" style="98" customWidth="1"/>
    <col min="4874" max="5112" width="8.85546875" style="98"/>
    <col min="5113" max="5113" width="1.5703125" style="98" bestFit="1" customWidth="1"/>
    <col min="5114" max="5114" width="14.85546875" style="98" customWidth="1"/>
    <col min="5115" max="5115" width="23.42578125" style="98" customWidth="1"/>
    <col min="5116" max="5116" width="78" style="98" customWidth="1"/>
    <col min="5117" max="5117" width="11" style="98" customWidth="1"/>
    <col min="5118" max="5118" width="12.85546875" style="98" customWidth="1"/>
    <col min="5119" max="5119" width="21.5703125" style="98" customWidth="1"/>
    <col min="5120" max="5120" width="15.5703125" style="98" customWidth="1"/>
    <col min="5121" max="5121" width="14.5703125" style="98" customWidth="1"/>
    <col min="5122" max="5122" width="19.42578125" style="98" customWidth="1"/>
    <col min="5123" max="5123" width="43" style="98" customWidth="1"/>
    <col min="5124" max="5124" width="9.5703125" style="98" bestFit="1" customWidth="1"/>
    <col min="5125" max="5125" width="11" style="98" customWidth="1"/>
    <col min="5126" max="5126" width="10" style="98" customWidth="1"/>
    <col min="5127" max="5127" width="8.85546875" style="98"/>
    <col min="5128" max="5128" width="14" style="98" customWidth="1"/>
    <col min="5129" max="5129" width="16.5703125" style="98" customWidth="1"/>
    <col min="5130" max="5368" width="8.85546875" style="98"/>
    <col min="5369" max="5369" width="1.5703125" style="98" bestFit="1" customWidth="1"/>
    <col min="5370" max="5370" width="14.85546875" style="98" customWidth="1"/>
    <col min="5371" max="5371" width="23.42578125" style="98" customWidth="1"/>
    <col min="5372" max="5372" width="78" style="98" customWidth="1"/>
    <col min="5373" max="5373" width="11" style="98" customWidth="1"/>
    <col min="5374" max="5374" width="12.85546875" style="98" customWidth="1"/>
    <col min="5375" max="5375" width="21.5703125" style="98" customWidth="1"/>
    <col min="5376" max="5376" width="15.5703125" style="98" customWidth="1"/>
    <col min="5377" max="5377" width="14.5703125" style="98" customWidth="1"/>
    <col min="5378" max="5378" width="19.42578125" style="98" customWidth="1"/>
    <col min="5379" max="5379" width="43" style="98" customWidth="1"/>
    <col min="5380" max="5380" width="9.5703125" style="98" bestFit="1" customWidth="1"/>
    <col min="5381" max="5381" width="11" style="98" customWidth="1"/>
    <col min="5382" max="5382" width="10" style="98" customWidth="1"/>
    <col min="5383" max="5383" width="8.85546875" style="98"/>
    <col min="5384" max="5384" width="14" style="98" customWidth="1"/>
    <col min="5385" max="5385" width="16.5703125" style="98" customWidth="1"/>
    <col min="5386" max="5624" width="8.85546875" style="98"/>
    <col min="5625" max="5625" width="1.5703125" style="98" bestFit="1" customWidth="1"/>
    <col min="5626" max="5626" width="14.85546875" style="98" customWidth="1"/>
    <col min="5627" max="5627" width="23.42578125" style="98" customWidth="1"/>
    <col min="5628" max="5628" width="78" style="98" customWidth="1"/>
    <col min="5629" max="5629" width="11" style="98" customWidth="1"/>
    <col min="5630" max="5630" width="12.85546875" style="98" customWidth="1"/>
    <col min="5631" max="5631" width="21.5703125" style="98" customWidth="1"/>
    <col min="5632" max="5632" width="15.5703125" style="98" customWidth="1"/>
    <col min="5633" max="5633" width="14.5703125" style="98" customWidth="1"/>
    <col min="5634" max="5634" width="19.42578125" style="98" customWidth="1"/>
    <col min="5635" max="5635" width="43" style="98" customWidth="1"/>
    <col min="5636" max="5636" width="9.5703125" style="98" bestFit="1" customWidth="1"/>
    <col min="5637" max="5637" width="11" style="98" customWidth="1"/>
    <col min="5638" max="5638" width="10" style="98" customWidth="1"/>
    <col min="5639" max="5639" width="8.85546875" style="98"/>
    <col min="5640" max="5640" width="14" style="98" customWidth="1"/>
    <col min="5641" max="5641" width="16.5703125" style="98" customWidth="1"/>
    <col min="5642" max="5880" width="8.85546875" style="98"/>
    <col min="5881" max="5881" width="1.5703125" style="98" bestFit="1" customWidth="1"/>
    <col min="5882" max="5882" width="14.85546875" style="98" customWidth="1"/>
    <col min="5883" max="5883" width="23.42578125" style="98" customWidth="1"/>
    <col min="5884" max="5884" width="78" style="98" customWidth="1"/>
    <col min="5885" max="5885" width="11" style="98" customWidth="1"/>
    <col min="5886" max="5886" width="12.85546875" style="98" customWidth="1"/>
    <col min="5887" max="5887" width="21.5703125" style="98" customWidth="1"/>
    <col min="5888" max="5888" width="15.5703125" style="98" customWidth="1"/>
    <col min="5889" max="5889" width="14.5703125" style="98" customWidth="1"/>
    <col min="5890" max="5890" width="19.42578125" style="98" customWidth="1"/>
    <col min="5891" max="5891" width="43" style="98" customWidth="1"/>
    <col min="5892" max="5892" width="9.5703125" style="98" bestFit="1" customWidth="1"/>
    <col min="5893" max="5893" width="11" style="98" customWidth="1"/>
    <col min="5894" max="5894" width="10" style="98" customWidth="1"/>
    <col min="5895" max="5895" width="8.85546875" style="98"/>
    <col min="5896" max="5896" width="14" style="98" customWidth="1"/>
    <col min="5897" max="5897" width="16.5703125" style="98" customWidth="1"/>
    <col min="5898" max="6136" width="8.85546875" style="98"/>
    <col min="6137" max="6137" width="1.5703125" style="98" bestFit="1" customWidth="1"/>
    <col min="6138" max="6138" width="14.85546875" style="98" customWidth="1"/>
    <col min="6139" max="6139" width="23.42578125" style="98" customWidth="1"/>
    <col min="6140" max="6140" width="78" style="98" customWidth="1"/>
    <col min="6141" max="6141" width="11" style="98" customWidth="1"/>
    <col min="6142" max="6142" width="12.85546875" style="98" customWidth="1"/>
    <col min="6143" max="6143" width="21.5703125" style="98" customWidth="1"/>
    <col min="6144" max="6144" width="15.5703125" style="98" customWidth="1"/>
    <col min="6145" max="6145" width="14.5703125" style="98" customWidth="1"/>
    <col min="6146" max="6146" width="19.42578125" style="98" customWidth="1"/>
    <col min="6147" max="6147" width="43" style="98" customWidth="1"/>
    <col min="6148" max="6148" width="9.5703125" style="98" bestFit="1" customWidth="1"/>
    <col min="6149" max="6149" width="11" style="98" customWidth="1"/>
    <col min="6150" max="6150" width="10" style="98" customWidth="1"/>
    <col min="6151" max="6151" width="8.85546875" style="98"/>
    <col min="6152" max="6152" width="14" style="98" customWidth="1"/>
    <col min="6153" max="6153" width="16.5703125" style="98" customWidth="1"/>
    <col min="6154" max="6392" width="8.85546875" style="98"/>
    <col min="6393" max="6393" width="1.5703125" style="98" bestFit="1" customWidth="1"/>
    <col min="6394" max="6394" width="14.85546875" style="98" customWidth="1"/>
    <col min="6395" max="6395" width="23.42578125" style="98" customWidth="1"/>
    <col min="6396" max="6396" width="78" style="98" customWidth="1"/>
    <col min="6397" max="6397" width="11" style="98" customWidth="1"/>
    <col min="6398" max="6398" width="12.85546875" style="98" customWidth="1"/>
    <col min="6399" max="6399" width="21.5703125" style="98" customWidth="1"/>
    <col min="6400" max="6400" width="15.5703125" style="98" customWidth="1"/>
    <col min="6401" max="6401" width="14.5703125" style="98" customWidth="1"/>
    <col min="6402" max="6402" width="19.42578125" style="98" customWidth="1"/>
    <col min="6403" max="6403" width="43" style="98" customWidth="1"/>
    <col min="6404" max="6404" width="9.5703125" style="98" bestFit="1" customWidth="1"/>
    <col min="6405" max="6405" width="11" style="98" customWidth="1"/>
    <col min="6406" max="6406" width="10" style="98" customWidth="1"/>
    <col min="6407" max="6407" width="8.85546875" style="98"/>
    <col min="6408" max="6408" width="14" style="98" customWidth="1"/>
    <col min="6409" max="6409" width="16.5703125" style="98" customWidth="1"/>
    <col min="6410" max="6648" width="8.85546875" style="98"/>
    <col min="6649" max="6649" width="1.5703125" style="98" bestFit="1" customWidth="1"/>
    <col min="6650" max="6650" width="14.85546875" style="98" customWidth="1"/>
    <col min="6651" max="6651" width="23.42578125" style="98" customWidth="1"/>
    <col min="6652" max="6652" width="78" style="98" customWidth="1"/>
    <col min="6653" max="6653" width="11" style="98" customWidth="1"/>
    <col min="6654" max="6654" width="12.85546875" style="98" customWidth="1"/>
    <col min="6655" max="6655" width="21.5703125" style="98" customWidth="1"/>
    <col min="6656" max="6656" width="15.5703125" style="98" customWidth="1"/>
    <col min="6657" max="6657" width="14.5703125" style="98" customWidth="1"/>
    <col min="6658" max="6658" width="19.42578125" style="98" customWidth="1"/>
    <col min="6659" max="6659" width="43" style="98" customWidth="1"/>
    <col min="6660" max="6660" width="9.5703125" style="98" bestFit="1" customWidth="1"/>
    <col min="6661" max="6661" width="11" style="98" customWidth="1"/>
    <col min="6662" max="6662" width="10" style="98" customWidth="1"/>
    <col min="6663" max="6663" width="8.85546875" style="98"/>
    <col min="6664" max="6664" width="14" style="98" customWidth="1"/>
    <col min="6665" max="6665" width="16.5703125" style="98" customWidth="1"/>
    <col min="6666" max="6904" width="8.85546875" style="98"/>
    <col min="6905" max="6905" width="1.5703125" style="98" bestFit="1" customWidth="1"/>
    <col min="6906" max="6906" width="14.85546875" style="98" customWidth="1"/>
    <col min="6907" max="6907" width="23.42578125" style="98" customWidth="1"/>
    <col min="6908" max="6908" width="78" style="98" customWidth="1"/>
    <col min="6909" max="6909" width="11" style="98" customWidth="1"/>
    <col min="6910" max="6910" width="12.85546875" style="98" customWidth="1"/>
    <col min="6911" max="6911" width="21.5703125" style="98" customWidth="1"/>
    <col min="6912" max="6912" width="15.5703125" style="98" customWidth="1"/>
    <col min="6913" max="6913" width="14.5703125" style="98" customWidth="1"/>
    <col min="6914" max="6914" width="19.42578125" style="98" customWidth="1"/>
    <col min="6915" max="6915" width="43" style="98" customWidth="1"/>
    <col min="6916" max="6916" width="9.5703125" style="98" bestFit="1" customWidth="1"/>
    <col min="6917" max="6917" width="11" style="98" customWidth="1"/>
    <col min="6918" max="6918" width="10" style="98" customWidth="1"/>
    <col min="6919" max="6919" width="8.85546875" style="98"/>
    <col min="6920" max="6920" width="14" style="98" customWidth="1"/>
    <col min="6921" max="6921" width="16.5703125" style="98" customWidth="1"/>
    <col min="6922" max="7160" width="8.85546875" style="98"/>
    <col min="7161" max="7161" width="1.5703125" style="98" bestFit="1" customWidth="1"/>
    <col min="7162" max="7162" width="14.85546875" style="98" customWidth="1"/>
    <col min="7163" max="7163" width="23.42578125" style="98" customWidth="1"/>
    <col min="7164" max="7164" width="78" style="98" customWidth="1"/>
    <col min="7165" max="7165" width="11" style="98" customWidth="1"/>
    <col min="7166" max="7166" width="12.85546875" style="98" customWidth="1"/>
    <col min="7167" max="7167" width="21.5703125" style="98" customWidth="1"/>
    <col min="7168" max="7168" width="15.5703125" style="98" customWidth="1"/>
    <col min="7169" max="7169" width="14.5703125" style="98" customWidth="1"/>
    <col min="7170" max="7170" width="19.42578125" style="98" customWidth="1"/>
    <col min="7171" max="7171" width="43" style="98" customWidth="1"/>
    <col min="7172" max="7172" width="9.5703125" style="98" bestFit="1" customWidth="1"/>
    <col min="7173" max="7173" width="11" style="98" customWidth="1"/>
    <col min="7174" max="7174" width="10" style="98" customWidth="1"/>
    <col min="7175" max="7175" width="8.85546875" style="98"/>
    <col min="7176" max="7176" width="14" style="98" customWidth="1"/>
    <col min="7177" max="7177" width="16.5703125" style="98" customWidth="1"/>
    <col min="7178" max="7416" width="8.85546875" style="98"/>
    <col min="7417" max="7417" width="1.5703125" style="98" bestFit="1" customWidth="1"/>
    <col min="7418" max="7418" width="14.85546875" style="98" customWidth="1"/>
    <col min="7419" max="7419" width="23.42578125" style="98" customWidth="1"/>
    <col min="7420" max="7420" width="78" style="98" customWidth="1"/>
    <col min="7421" max="7421" width="11" style="98" customWidth="1"/>
    <col min="7422" max="7422" width="12.85546875" style="98" customWidth="1"/>
    <col min="7423" max="7423" width="21.5703125" style="98" customWidth="1"/>
    <col min="7424" max="7424" width="15.5703125" style="98" customWidth="1"/>
    <col min="7425" max="7425" width="14.5703125" style="98" customWidth="1"/>
    <col min="7426" max="7426" width="19.42578125" style="98" customWidth="1"/>
    <col min="7427" max="7427" width="43" style="98" customWidth="1"/>
    <col min="7428" max="7428" width="9.5703125" style="98" bestFit="1" customWidth="1"/>
    <col min="7429" max="7429" width="11" style="98" customWidth="1"/>
    <col min="7430" max="7430" width="10" style="98" customWidth="1"/>
    <col min="7431" max="7431" width="8.85546875" style="98"/>
    <col min="7432" max="7432" width="14" style="98" customWidth="1"/>
    <col min="7433" max="7433" width="16.5703125" style="98" customWidth="1"/>
    <col min="7434" max="7672" width="8.85546875" style="98"/>
    <col min="7673" max="7673" width="1.5703125" style="98" bestFit="1" customWidth="1"/>
    <col min="7674" max="7674" width="14.85546875" style="98" customWidth="1"/>
    <col min="7675" max="7675" width="23.42578125" style="98" customWidth="1"/>
    <col min="7676" max="7676" width="78" style="98" customWidth="1"/>
    <col min="7677" max="7677" width="11" style="98" customWidth="1"/>
    <col min="7678" max="7678" width="12.85546875" style="98" customWidth="1"/>
    <col min="7679" max="7679" width="21.5703125" style="98" customWidth="1"/>
    <col min="7680" max="7680" width="15.5703125" style="98" customWidth="1"/>
    <col min="7681" max="7681" width="14.5703125" style="98" customWidth="1"/>
    <col min="7682" max="7682" width="19.42578125" style="98" customWidth="1"/>
    <col min="7683" max="7683" width="43" style="98" customWidth="1"/>
    <col min="7684" max="7684" width="9.5703125" style="98" bestFit="1" customWidth="1"/>
    <col min="7685" max="7685" width="11" style="98" customWidth="1"/>
    <col min="7686" max="7686" width="10" style="98" customWidth="1"/>
    <col min="7687" max="7687" width="8.85546875" style="98"/>
    <col min="7688" max="7688" width="14" style="98" customWidth="1"/>
    <col min="7689" max="7689" width="16.5703125" style="98" customWidth="1"/>
    <col min="7690" max="7928" width="8.85546875" style="98"/>
    <col min="7929" max="7929" width="1.5703125" style="98" bestFit="1" customWidth="1"/>
    <col min="7930" max="7930" width="14.85546875" style="98" customWidth="1"/>
    <col min="7931" max="7931" width="23.42578125" style="98" customWidth="1"/>
    <col min="7932" max="7932" width="78" style="98" customWidth="1"/>
    <col min="7933" max="7933" width="11" style="98" customWidth="1"/>
    <col min="7934" max="7934" width="12.85546875" style="98" customWidth="1"/>
    <col min="7935" max="7935" width="21.5703125" style="98" customWidth="1"/>
    <col min="7936" max="7936" width="15.5703125" style="98" customWidth="1"/>
    <col min="7937" max="7937" width="14.5703125" style="98" customWidth="1"/>
    <col min="7938" max="7938" width="19.42578125" style="98" customWidth="1"/>
    <col min="7939" max="7939" width="43" style="98" customWidth="1"/>
    <col min="7940" max="7940" width="9.5703125" style="98" bestFit="1" customWidth="1"/>
    <col min="7941" max="7941" width="11" style="98" customWidth="1"/>
    <col min="7942" max="7942" width="10" style="98" customWidth="1"/>
    <col min="7943" max="7943" width="8.85546875" style="98"/>
    <col min="7944" max="7944" width="14" style="98" customWidth="1"/>
    <col min="7945" max="7945" width="16.5703125" style="98" customWidth="1"/>
    <col min="7946" max="8184" width="8.85546875" style="98"/>
    <col min="8185" max="8185" width="1.5703125" style="98" bestFit="1" customWidth="1"/>
    <col min="8186" max="8186" width="14.85546875" style="98" customWidth="1"/>
    <col min="8187" max="8187" width="23.42578125" style="98" customWidth="1"/>
    <col min="8188" max="8188" width="78" style="98" customWidth="1"/>
    <col min="8189" max="8189" width="11" style="98" customWidth="1"/>
    <col min="8190" max="8190" width="12.85546875" style="98" customWidth="1"/>
    <col min="8191" max="8191" width="21.5703125" style="98" customWidth="1"/>
    <col min="8192" max="8192" width="15.5703125" style="98" customWidth="1"/>
    <col min="8193" max="8193" width="14.5703125" style="98" customWidth="1"/>
    <col min="8194" max="8194" width="19.42578125" style="98" customWidth="1"/>
    <col min="8195" max="8195" width="43" style="98" customWidth="1"/>
    <col min="8196" max="8196" width="9.5703125" style="98" bestFit="1" customWidth="1"/>
    <col min="8197" max="8197" width="11" style="98" customWidth="1"/>
    <col min="8198" max="8198" width="10" style="98" customWidth="1"/>
    <col min="8199" max="8199" width="8.85546875" style="98"/>
    <col min="8200" max="8200" width="14" style="98" customWidth="1"/>
    <col min="8201" max="8201" width="16.5703125" style="98" customWidth="1"/>
    <col min="8202" max="8440" width="8.85546875" style="98"/>
    <col min="8441" max="8441" width="1.5703125" style="98" bestFit="1" customWidth="1"/>
    <col min="8442" max="8442" width="14.85546875" style="98" customWidth="1"/>
    <col min="8443" max="8443" width="23.42578125" style="98" customWidth="1"/>
    <col min="8444" max="8444" width="78" style="98" customWidth="1"/>
    <col min="8445" max="8445" width="11" style="98" customWidth="1"/>
    <col min="8446" max="8446" width="12.85546875" style="98" customWidth="1"/>
    <col min="8447" max="8447" width="21.5703125" style="98" customWidth="1"/>
    <col min="8448" max="8448" width="15.5703125" style="98" customWidth="1"/>
    <col min="8449" max="8449" width="14.5703125" style="98" customWidth="1"/>
    <col min="8450" max="8450" width="19.42578125" style="98" customWidth="1"/>
    <col min="8451" max="8451" width="43" style="98" customWidth="1"/>
    <col min="8452" max="8452" width="9.5703125" style="98" bestFit="1" customWidth="1"/>
    <col min="8453" max="8453" width="11" style="98" customWidth="1"/>
    <col min="8454" max="8454" width="10" style="98" customWidth="1"/>
    <col min="8455" max="8455" width="8.85546875" style="98"/>
    <col min="8456" max="8456" width="14" style="98" customWidth="1"/>
    <col min="8457" max="8457" width="16.5703125" style="98" customWidth="1"/>
    <col min="8458" max="8696" width="8.85546875" style="98"/>
    <col min="8697" max="8697" width="1.5703125" style="98" bestFit="1" customWidth="1"/>
    <col min="8698" max="8698" width="14.85546875" style="98" customWidth="1"/>
    <col min="8699" max="8699" width="23.42578125" style="98" customWidth="1"/>
    <col min="8700" max="8700" width="78" style="98" customWidth="1"/>
    <col min="8701" max="8701" width="11" style="98" customWidth="1"/>
    <col min="8702" max="8702" width="12.85546875" style="98" customWidth="1"/>
    <col min="8703" max="8703" width="21.5703125" style="98" customWidth="1"/>
    <col min="8704" max="8704" width="15.5703125" style="98" customWidth="1"/>
    <col min="8705" max="8705" width="14.5703125" style="98" customWidth="1"/>
    <col min="8706" max="8706" width="19.42578125" style="98" customWidth="1"/>
    <col min="8707" max="8707" width="43" style="98" customWidth="1"/>
    <col min="8708" max="8708" width="9.5703125" style="98" bestFit="1" customWidth="1"/>
    <col min="8709" max="8709" width="11" style="98" customWidth="1"/>
    <col min="8710" max="8710" width="10" style="98" customWidth="1"/>
    <col min="8711" max="8711" width="8.85546875" style="98"/>
    <col min="8712" max="8712" width="14" style="98" customWidth="1"/>
    <col min="8713" max="8713" width="16.5703125" style="98" customWidth="1"/>
    <col min="8714" max="8952" width="8.85546875" style="98"/>
    <col min="8953" max="8953" width="1.5703125" style="98" bestFit="1" customWidth="1"/>
    <col min="8954" max="8954" width="14.85546875" style="98" customWidth="1"/>
    <col min="8955" max="8955" width="23.42578125" style="98" customWidth="1"/>
    <col min="8956" max="8956" width="78" style="98" customWidth="1"/>
    <col min="8957" max="8957" width="11" style="98" customWidth="1"/>
    <col min="8958" max="8958" width="12.85546875" style="98" customWidth="1"/>
    <col min="8959" max="8959" width="21.5703125" style="98" customWidth="1"/>
    <col min="8960" max="8960" width="15.5703125" style="98" customWidth="1"/>
    <col min="8961" max="8961" width="14.5703125" style="98" customWidth="1"/>
    <col min="8962" max="8962" width="19.42578125" style="98" customWidth="1"/>
    <col min="8963" max="8963" width="43" style="98" customWidth="1"/>
    <col min="8964" max="8964" width="9.5703125" style="98" bestFit="1" customWidth="1"/>
    <col min="8965" max="8965" width="11" style="98" customWidth="1"/>
    <col min="8966" max="8966" width="10" style="98" customWidth="1"/>
    <col min="8967" max="8967" width="8.85546875" style="98"/>
    <col min="8968" max="8968" width="14" style="98" customWidth="1"/>
    <col min="8969" max="8969" width="16.5703125" style="98" customWidth="1"/>
    <col min="8970" max="9208" width="8.85546875" style="98"/>
    <col min="9209" max="9209" width="1.5703125" style="98" bestFit="1" customWidth="1"/>
    <col min="9210" max="9210" width="14.85546875" style="98" customWidth="1"/>
    <col min="9211" max="9211" width="23.42578125" style="98" customWidth="1"/>
    <col min="9212" max="9212" width="78" style="98" customWidth="1"/>
    <col min="9213" max="9213" width="11" style="98" customWidth="1"/>
    <col min="9214" max="9214" width="12.85546875" style="98" customWidth="1"/>
    <col min="9215" max="9215" width="21.5703125" style="98" customWidth="1"/>
    <col min="9216" max="9216" width="15.5703125" style="98" customWidth="1"/>
    <col min="9217" max="9217" width="14.5703125" style="98" customWidth="1"/>
    <col min="9218" max="9218" width="19.42578125" style="98" customWidth="1"/>
    <col min="9219" max="9219" width="43" style="98" customWidth="1"/>
    <col min="9220" max="9220" width="9.5703125" style="98" bestFit="1" customWidth="1"/>
    <col min="9221" max="9221" width="11" style="98" customWidth="1"/>
    <col min="9222" max="9222" width="10" style="98" customWidth="1"/>
    <col min="9223" max="9223" width="8.85546875" style="98"/>
    <col min="9224" max="9224" width="14" style="98" customWidth="1"/>
    <col min="9225" max="9225" width="16.5703125" style="98" customWidth="1"/>
    <col min="9226" max="9464" width="8.85546875" style="98"/>
    <col min="9465" max="9465" width="1.5703125" style="98" bestFit="1" customWidth="1"/>
    <col min="9466" max="9466" width="14.85546875" style="98" customWidth="1"/>
    <col min="9467" max="9467" width="23.42578125" style="98" customWidth="1"/>
    <col min="9468" max="9468" width="78" style="98" customWidth="1"/>
    <col min="9469" max="9469" width="11" style="98" customWidth="1"/>
    <col min="9470" max="9470" width="12.85546875" style="98" customWidth="1"/>
    <col min="9471" max="9471" width="21.5703125" style="98" customWidth="1"/>
    <col min="9472" max="9472" width="15.5703125" style="98" customWidth="1"/>
    <col min="9473" max="9473" width="14.5703125" style="98" customWidth="1"/>
    <col min="9474" max="9474" width="19.42578125" style="98" customWidth="1"/>
    <col min="9475" max="9475" width="43" style="98" customWidth="1"/>
    <col min="9476" max="9476" width="9.5703125" style="98" bestFit="1" customWidth="1"/>
    <col min="9477" max="9477" width="11" style="98" customWidth="1"/>
    <col min="9478" max="9478" width="10" style="98" customWidth="1"/>
    <col min="9479" max="9479" width="8.85546875" style="98"/>
    <col min="9480" max="9480" width="14" style="98" customWidth="1"/>
    <col min="9481" max="9481" width="16.5703125" style="98" customWidth="1"/>
    <col min="9482" max="9720" width="8.85546875" style="98"/>
    <col min="9721" max="9721" width="1.5703125" style="98" bestFit="1" customWidth="1"/>
    <col min="9722" max="9722" width="14.85546875" style="98" customWidth="1"/>
    <col min="9723" max="9723" width="23.42578125" style="98" customWidth="1"/>
    <col min="9724" max="9724" width="78" style="98" customWidth="1"/>
    <col min="9725" max="9725" width="11" style="98" customWidth="1"/>
    <col min="9726" max="9726" width="12.85546875" style="98" customWidth="1"/>
    <col min="9727" max="9727" width="21.5703125" style="98" customWidth="1"/>
    <col min="9728" max="9728" width="15.5703125" style="98" customWidth="1"/>
    <col min="9729" max="9729" width="14.5703125" style="98" customWidth="1"/>
    <col min="9730" max="9730" width="19.42578125" style="98" customWidth="1"/>
    <col min="9731" max="9731" width="43" style="98" customWidth="1"/>
    <col min="9732" max="9732" width="9.5703125" style="98" bestFit="1" customWidth="1"/>
    <col min="9733" max="9733" width="11" style="98" customWidth="1"/>
    <col min="9734" max="9734" width="10" style="98" customWidth="1"/>
    <col min="9735" max="9735" width="8.85546875" style="98"/>
    <col min="9736" max="9736" width="14" style="98" customWidth="1"/>
    <col min="9737" max="9737" width="16.5703125" style="98" customWidth="1"/>
    <col min="9738" max="9976" width="8.85546875" style="98"/>
    <col min="9977" max="9977" width="1.5703125" style="98" bestFit="1" customWidth="1"/>
    <col min="9978" max="9978" width="14.85546875" style="98" customWidth="1"/>
    <col min="9979" max="9979" width="23.42578125" style="98" customWidth="1"/>
    <col min="9980" max="9980" width="78" style="98" customWidth="1"/>
    <col min="9981" max="9981" width="11" style="98" customWidth="1"/>
    <col min="9982" max="9982" width="12.85546875" style="98" customWidth="1"/>
    <col min="9983" max="9983" width="21.5703125" style="98" customWidth="1"/>
    <col min="9984" max="9984" width="15.5703125" style="98" customWidth="1"/>
    <col min="9985" max="9985" width="14.5703125" style="98" customWidth="1"/>
    <col min="9986" max="9986" width="19.42578125" style="98" customWidth="1"/>
    <col min="9987" max="9987" width="43" style="98" customWidth="1"/>
    <col min="9988" max="9988" width="9.5703125" style="98" bestFit="1" customWidth="1"/>
    <col min="9989" max="9989" width="11" style="98" customWidth="1"/>
    <col min="9990" max="9990" width="10" style="98" customWidth="1"/>
    <col min="9991" max="9991" width="8.85546875" style="98"/>
    <col min="9992" max="9992" width="14" style="98" customWidth="1"/>
    <col min="9993" max="9993" width="16.5703125" style="98" customWidth="1"/>
    <col min="9994" max="10232" width="8.85546875" style="98"/>
    <col min="10233" max="10233" width="1.5703125" style="98" bestFit="1" customWidth="1"/>
    <col min="10234" max="10234" width="14.85546875" style="98" customWidth="1"/>
    <col min="10235" max="10235" width="23.42578125" style="98" customWidth="1"/>
    <col min="10236" max="10236" width="78" style="98" customWidth="1"/>
    <col min="10237" max="10237" width="11" style="98" customWidth="1"/>
    <col min="10238" max="10238" width="12.85546875" style="98" customWidth="1"/>
    <col min="10239" max="10239" width="21.5703125" style="98" customWidth="1"/>
    <col min="10240" max="10240" width="15.5703125" style="98" customWidth="1"/>
    <col min="10241" max="10241" width="14.5703125" style="98" customWidth="1"/>
    <col min="10242" max="10242" width="19.42578125" style="98" customWidth="1"/>
    <col min="10243" max="10243" width="43" style="98" customWidth="1"/>
    <col min="10244" max="10244" width="9.5703125" style="98" bestFit="1" customWidth="1"/>
    <col min="10245" max="10245" width="11" style="98" customWidth="1"/>
    <col min="10246" max="10246" width="10" style="98" customWidth="1"/>
    <col min="10247" max="10247" width="8.85546875" style="98"/>
    <col min="10248" max="10248" width="14" style="98" customWidth="1"/>
    <col min="10249" max="10249" width="16.5703125" style="98" customWidth="1"/>
    <col min="10250" max="10488" width="8.85546875" style="98"/>
    <col min="10489" max="10489" width="1.5703125" style="98" bestFit="1" customWidth="1"/>
    <col min="10490" max="10490" width="14.85546875" style="98" customWidth="1"/>
    <col min="10491" max="10491" width="23.42578125" style="98" customWidth="1"/>
    <col min="10492" max="10492" width="78" style="98" customWidth="1"/>
    <col min="10493" max="10493" width="11" style="98" customWidth="1"/>
    <col min="10494" max="10494" width="12.85546875" style="98" customWidth="1"/>
    <col min="10495" max="10495" width="21.5703125" style="98" customWidth="1"/>
    <col min="10496" max="10496" width="15.5703125" style="98" customWidth="1"/>
    <col min="10497" max="10497" width="14.5703125" style="98" customWidth="1"/>
    <col min="10498" max="10498" width="19.42578125" style="98" customWidth="1"/>
    <col min="10499" max="10499" width="43" style="98" customWidth="1"/>
    <col min="10500" max="10500" width="9.5703125" style="98" bestFit="1" customWidth="1"/>
    <col min="10501" max="10501" width="11" style="98" customWidth="1"/>
    <col min="10502" max="10502" width="10" style="98" customWidth="1"/>
    <col min="10503" max="10503" width="8.85546875" style="98"/>
    <col min="10504" max="10504" width="14" style="98" customWidth="1"/>
    <col min="10505" max="10505" width="16.5703125" style="98" customWidth="1"/>
    <col min="10506" max="10744" width="8.85546875" style="98"/>
    <col min="10745" max="10745" width="1.5703125" style="98" bestFit="1" customWidth="1"/>
    <col min="10746" max="10746" width="14.85546875" style="98" customWidth="1"/>
    <col min="10747" max="10747" width="23.42578125" style="98" customWidth="1"/>
    <col min="10748" max="10748" width="78" style="98" customWidth="1"/>
    <col min="10749" max="10749" width="11" style="98" customWidth="1"/>
    <col min="10750" max="10750" width="12.85546875" style="98" customWidth="1"/>
    <col min="10751" max="10751" width="21.5703125" style="98" customWidth="1"/>
    <col min="10752" max="10752" width="15.5703125" style="98" customWidth="1"/>
    <col min="10753" max="10753" width="14.5703125" style="98" customWidth="1"/>
    <col min="10754" max="10754" width="19.42578125" style="98" customWidth="1"/>
    <col min="10755" max="10755" width="43" style="98" customWidth="1"/>
    <col min="10756" max="10756" width="9.5703125" style="98" bestFit="1" customWidth="1"/>
    <col min="10757" max="10757" width="11" style="98" customWidth="1"/>
    <col min="10758" max="10758" width="10" style="98" customWidth="1"/>
    <col min="10759" max="10759" width="8.85546875" style="98"/>
    <col min="10760" max="10760" width="14" style="98" customWidth="1"/>
    <col min="10761" max="10761" width="16.5703125" style="98" customWidth="1"/>
    <col min="10762" max="11000" width="8.85546875" style="98"/>
    <col min="11001" max="11001" width="1.5703125" style="98" bestFit="1" customWidth="1"/>
    <col min="11002" max="11002" width="14.85546875" style="98" customWidth="1"/>
    <col min="11003" max="11003" width="23.42578125" style="98" customWidth="1"/>
    <col min="11004" max="11004" width="78" style="98" customWidth="1"/>
    <col min="11005" max="11005" width="11" style="98" customWidth="1"/>
    <col min="11006" max="11006" width="12.85546875" style="98" customWidth="1"/>
    <col min="11007" max="11007" width="21.5703125" style="98" customWidth="1"/>
    <col min="11008" max="11008" width="15.5703125" style="98" customWidth="1"/>
    <col min="11009" max="11009" width="14.5703125" style="98" customWidth="1"/>
    <col min="11010" max="11010" width="19.42578125" style="98" customWidth="1"/>
    <col min="11011" max="11011" width="43" style="98" customWidth="1"/>
    <col min="11012" max="11012" width="9.5703125" style="98" bestFit="1" customWidth="1"/>
    <col min="11013" max="11013" width="11" style="98" customWidth="1"/>
    <col min="11014" max="11014" width="10" style="98" customWidth="1"/>
    <col min="11015" max="11015" width="8.85546875" style="98"/>
    <col min="11016" max="11016" width="14" style="98" customWidth="1"/>
    <col min="11017" max="11017" width="16.5703125" style="98" customWidth="1"/>
    <col min="11018" max="11256" width="8.85546875" style="98"/>
    <col min="11257" max="11257" width="1.5703125" style="98" bestFit="1" customWidth="1"/>
    <col min="11258" max="11258" width="14.85546875" style="98" customWidth="1"/>
    <col min="11259" max="11259" width="23.42578125" style="98" customWidth="1"/>
    <col min="11260" max="11260" width="78" style="98" customWidth="1"/>
    <col min="11261" max="11261" width="11" style="98" customWidth="1"/>
    <col min="11262" max="11262" width="12.85546875" style="98" customWidth="1"/>
    <col min="11263" max="11263" width="21.5703125" style="98" customWidth="1"/>
    <col min="11264" max="11264" width="15.5703125" style="98" customWidth="1"/>
    <col min="11265" max="11265" width="14.5703125" style="98" customWidth="1"/>
    <col min="11266" max="11266" width="19.42578125" style="98" customWidth="1"/>
    <col min="11267" max="11267" width="43" style="98" customWidth="1"/>
    <col min="11268" max="11268" width="9.5703125" style="98" bestFit="1" customWidth="1"/>
    <col min="11269" max="11269" width="11" style="98" customWidth="1"/>
    <col min="11270" max="11270" width="10" style="98" customWidth="1"/>
    <col min="11271" max="11271" width="8.85546875" style="98"/>
    <col min="11272" max="11272" width="14" style="98" customWidth="1"/>
    <col min="11273" max="11273" width="16.5703125" style="98" customWidth="1"/>
    <col min="11274" max="11512" width="8.85546875" style="98"/>
    <col min="11513" max="11513" width="1.5703125" style="98" bestFit="1" customWidth="1"/>
    <col min="11514" max="11514" width="14.85546875" style="98" customWidth="1"/>
    <col min="11515" max="11515" width="23.42578125" style="98" customWidth="1"/>
    <col min="11516" max="11516" width="78" style="98" customWidth="1"/>
    <col min="11517" max="11517" width="11" style="98" customWidth="1"/>
    <col min="11518" max="11518" width="12.85546875" style="98" customWidth="1"/>
    <col min="11519" max="11519" width="21.5703125" style="98" customWidth="1"/>
    <col min="11520" max="11520" width="15.5703125" style="98" customWidth="1"/>
    <col min="11521" max="11521" width="14.5703125" style="98" customWidth="1"/>
    <col min="11522" max="11522" width="19.42578125" style="98" customWidth="1"/>
    <col min="11523" max="11523" width="43" style="98" customWidth="1"/>
    <col min="11524" max="11524" width="9.5703125" style="98" bestFit="1" customWidth="1"/>
    <col min="11525" max="11525" width="11" style="98" customWidth="1"/>
    <col min="11526" max="11526" width="10" style="98" customWidth="1"/>
    <col min="11527" max="11527" width="8.85546875" style="98"/>
    <col min="11528" max="11528" width="14" style="98" customWidth="1"/>
    <col min="11529" max="11529" width="16.5703125" style="98" customWidth="1"/>
    <col min="11530" max="11768" width="8.85546875" style="98"/>
    <col min="11769" max="11769" width="1.5703125" style="98" bestFit="1" customWidth="1"/>
    <col min="11770" max="11770" width="14.85546875" style="98" customWidth="1"/>
    <col min="11771" max="11771" width="23.42578125" style="98" customWidth="1"/>
    <col min="11772" max="11772" width="78" style="98" customWidth="1"/>
    <col min="11773" max="11773" width="11" style="98" customWidth="1"/>
    <col min="11774" max="11774" width="12.85546875" style="98" customWidth="1"/>
    <col min="11775" max="11775" width="21.5703125" style="98" customWidth="1"/>
    <col min="11776" max="11776" width="15.5703125" style="98" customWidth="1"/>
    <col min="11777" max="11777" width="14.5703125" style="98" customWidth="1"/>
    <col min="11778" max="11778" width="19.42578125" style="98" customWidth="1"/>
    <col min="11779" max="11779" width="43" style="98" customWidth="1"/>
    <col min="11780" max="11780" width="9.5703125" style="98" bestFit="1" customWidth="1"/>
    <col min="11781" max="11781" width="11" style="98" customWidth="1"/>
    <col min="11782" max="11782" width="10" style="98" customWidth="1"/>
    <col min="11783" max="11783" width="8.85546875" style="98"/>
    <col min="11784" max="11784" width="14" style="98" customWidth="1"/>
    <col min="11785" max="11785" width="16.5703125" style="98" customWidth="1"/>
    <col min="11786" max="12024" width="8.85546875" style="98"/>
    <col min="12025" max="12025" width="1.5703125" style="98" bestFit="1" customWidth="1"/>
    <col min="12026" max="12026" width="14.85546875" style="98" customWidth="1"/>
    <col min="12027" max="12027" width="23.42578125" style="98" customWidth="1"/>
    <col min="12028" max="12028" width="78" style="98" customWidth="1"/>
    <col min="12029" max="12029" width="11" style="98" customWidth="1"/>
    <col min="12030" max="12030" width="12.85546875" style="98" customWidth="1"/>
    <col min="12031" max="12031" width="21.5703125" style="98" customWidth="1"/>
    <col min="12032" max="12032" width="15.5703125" style="98" customWidth="1"/>
    <col min="12033" max="12033" width="14.5703125" style="98" customWidth="1"/>
    <col min="12034" max="12034" width="19.42578125" style="98" customWidth="1"/>
    <col min="12035" max="12035" width="43" style="98" customWidth="1"/>
    <col min="12036" max="12036" width="9.5703125" style="98" bestFit="1" customWidth="1"/>
    <col min="12037" max="12037" width="11" style="98" customWidth="1"/>
    <col min="12038" max="12038" width="10" style="98" customWidth="1"/>
    <col min="12039" max="12039" width="8.85546875" style="98"/>
    <col min="12040" max="12040" width="14" style="98" customWidth="1"/>
    <col min="12041" max="12041" width="16.5703125" style="98" customWidth="1"/>
    <col min="12042" max="12280" width="8.85546875" style="98"/>
    <col min="12281" max="12281" width="1.5703125" style="98" bestFit="1" customWidth="1"/>
    <col min="12282" max="12282" width="14.85546875" style="98" customWidth="1"/>
    <col min="12283" max="12283" width="23.42578125" style="98" customWidth="1"/>
    <col min="12284" max="12284" width="78" style="98" customWidth="1"/>
    <col min="12285" max="12285" width="11" style="98" customWidth="1"/>
    <col min="12286" max="12286" width="12.85546875" style="98" customWidth="1"/>
    <col min="12287" max="12287" width="21.5703125" style="98" customWidth="1"/>
    <col min="12288" max="12288" width="15.5703125" style="98" customWidth="1"/>
    <col min="12289" max="12289" width="14.5703125" style="98" customWidth="1"/>
    <col min="12290" max="12290" width="19.42578125" style="98" customWidth="1"/>
    <col min="12291" max="12291" width="43" style="98" customWidth="1"/>
    <col min="12292" max="12292" width="9.5703125" style="98" bestFit="1" customWidth="1"/>
    <col min="12293" max="12293" width="11" style="98" customWidth="1"/>
    <col min="12294" max="12294" width="10" style="98" customWidth="1"/>
    <col min="12295" max="12295" width="8.85546875" style="98"/>
    <col min="12296" max="12296" width="14" style="98" customWidth="1"/>
    <col min="12297" max="12297" width="16.5703125" style="98" customWidth="1"/>
    <col min="12298" max="12536" width="8.85546875" style="98"/>
    <col min="12537" max="12537" width="1.5703125" style="98" bestFit="1" customWidth="1"/>
    <col min="12538" max="12538" width="14.85546875" style="98" customWidth="1"/>
    <col min="12539" max="12539" width="23.42578125" style="98" customWidth="1"/>
    <col min="12540" max="12540" width="78" style="98" customWidth="1"/>
    <col min="12541" max="12541" width="11" style="98" customWidth="1"/>
    <col min="12542" max="12542" width="12.85546875" style="98" customWidth="1"/>
    <col min="12543" max="12543" width="21.5703125" style="98" customWidth="1"/>
    <col min="12544" max="12544" width="15.5703125" style="98" customWidth="1"/>
    <col min="12545" max="12545" width="14.5703125" style="98" customWidth="1"/>
    <col min="12546" max="12546" width="19.42578125" style="98" customWidth="1"/>
    <col min="12547" max="12547" width="43" style="98" customWidth="1"/>
    <col min="12548" max="12548" width="9.5703125" style="98" bestFit="1" customWidth="1"/>
    <col min="12549" max="12549" width="11" style="98" customWidth="1"/>
    <col min="12550" max="12550" width="10" style="98" customWidth="1"/>
    <col min="12551" max="12551" width="8.85546875" style="98"/>
    <col min="12552" max="12552" width="14" style="98" customWidth="1"/>
    <col min="12553" max="12553" width="16.5703125" style="98" customWidth="1"/>
    <col min="12554" max="12792" width="8.85546875" style="98"/>
    <col min="12793" max="12793" width="1.5703125" style="98" bestFit="1" customWidth="1"/>
    <col min="12794" max="12794" width="14.85546875" style="98" customWidth="1"/>
    <col min="12795" max="12795" width="23.42578125" style="98" customWidth="1"/>
    <col min="12796" max="12796" width="78" style="98" customWidth="1"/>
    <col min="12797" max="12797" width="11" style="98" customWidth="1"/>
    <col min="12798" max="12798" width="12.85546875" style="98" customWidth="1"/>
    <col min="12799" max="12799" width="21.5703125" style="98" customWidth="1"/>
    <col min="12800" max="12800" width="15.5703125" style="98" customWidth="1"/>
    <col min="12801" max="12801" width="14.5703125" style="98" customWidth="1"/>
    <col min="12802" max="12802" width="19.42578125" style="98" customWidth="1"/>
    <col min="12803" max="12803" width="43" style="98" customWidth="1"/>
    <col min="12804" max="12804" width="9.5703125" style="98" bestFit="1" customWidth="1"/>
    <col min="12805" max="12805" width="11" style="98" customWidth="1"/>
    <col min="12806" max="12806" width="10" style="98" customWidth="1"/>
    <col min="12807" max="12807" width="8.85546875" style="98"/>
    <col min="12808" max="12808" width="14" style="98" customWidth="1"/>
    <col min="12809" max="12809" width="16.5703125" style="98" customWidth="1"/>
    <col min="12810" max="13048" width="8.85546875" style="98"/>
    <col min="13049" max="13049" width="1.5703125" style="98" bestFit="1" customWidth="1"/>
    <col min="13050" max="13050" width="14.85546875" style="98" customWidth="1"/>
    <col min="13051" max="13051" width="23.42578125" style="98" customWidth="1"/>
    <col min="13052" max="13052" width="78" style="98" customWidth="1"/>
    <col min="13053" max="13053" width="11" style="98" customWidth="1"/>
    <col min="13054" max="13054" width="12.85546875" style="98" customWidth="1"/>
    <col min="13055" max="13055" width="21.5703125" style="98" customWidth="1"/>
    <col min="13056" max="13056" width="15.5703125" style="98" customWidth="1"/>
    <col min="13057" max="13057" width="14.5703125" style="98" customWidth="1"/>
    <col min="13058" max="13058" width="19.42578125" style="98" customWidth="1"/>
    <col min="13059" max="13059" width="43" style="98" customWidth="1"/>
    <col min="13060" max="13060" width="9.5703125" style="98" bestFit="1" customWidth="1"/>
    <col min="13061" max="13061" width="11" style="98" customWidth="1"/>
    <col min="13062" max="13062" width="10" style="98" customWidth="1"/>
    <col min="13063" max="13063" width="8.85546875" style="98"/>
    <col min="13064" max="13064" width="14" style="98" customWidth="1"/>
    <col min="13065" max="13065" width="16.5703125" style="98" customWidth="1"/>
    <col min="13066" max="13304" width="8.85546875" style="98"/>
    <col min="13305" max="13305" width="1.5703125" style="98" bestFit="1" customWidth="1"/>
    <col min="13306" max="13306" width="14.85546875" style="98" customWidth="1"/>
    <col min="13307" max="13307" width="23.42578125" style="98" customWidth="1"/>
    <col min="13308" max="13308" width="78" style="98" customWidth="1"/>
    <col min="13309" max="13309" width="11" style="98" customWidth="1"/>
    <col min="13310" max="13310" width="12.85546875" style="98" customWidth="1"/>
    <col min="13311" max="13311" width="21.5703125" style="98" customWidth="1"/>
    <col min="13312" max="13312" width="15.5703125" style="98" customWidth="1"/>
    <col min="13313" max="13313" width="14.5703125" style="98" customWidth="1"/>
    <col min="13314" max="13314" width="19.42578125" style="98" customWidth="1"/>
    <col min="13315" max="13315" width="43" style="98" customWidth="1"/>
    <col min="13316" max="13316" width="9.5703125" style="98" bestFit="1" customWidth="1"/>
    <col min="13317" max="13317" width="11" style="98" customWidth="1"/>
    <col min="13318" max="13318" width="10" style="98" customWidth="1"/>
    <col min="13319" max="13319" width="8.85546875" style="98"/>
    <col min="13320" max="13320" width="14" style="98" customWidth="1"/>
    <col min="13321" max="13321" width="16.5703125" style="98" customWidth="1"/>
    <col min="13322" max="13560" width="8.85546875" style="98"/>
    <col min="13561" max="13561" width="1.5703125" style="98" bestFit="1" customWidth="1"/>
    <col min="13562" max="13562" width="14.85546875" style="98" customWidth="1"/>
    <col min="13563" max="13563" width="23.42578125" style="98" customWidth="1"/>
    <col min="13564" max="13564" width="78" style="98" customWidth="1"/>
    <col min="13565" max="13565" width="11" style="98" customWidth="1"/>
    <col min="13566" max="13566" width="12.85546875" style="98" customWidth="1"/>
    <col min="13567" max="13567" width="21.5703125" style="98" customWidth="1"/>
    <col min="13568" max="13568" width="15.5703125" style="98" customWidth="1"/>
    <col min="13569" max="13569" width="14.5703125" style="98" customWidth="1"/>
    <col min="13570" max="13570" width="19.42578125" style="98" customWidth="1"/>
    <col min="13571" max="13571" width="43" style="98" customWidth="1"/>
    <col min="13572" max="13572" width="9.5703125" style="98" bestFit="1" customWidth="1"/>
    <col min="13573" max="13573" width="11" style="98" customWidth="1"/>
    <col min="13574" max="13574" width="10" style="98" customWidth="1"/>
    <col min="13575" max="13575" width="8.85546875" style="98"/>
    <col min="13576" max="13576" width="14" style="98" customWidth="1"/>
    <col min="13577" max="13577" width="16.5703125" style="98" customWidth="1"/>
    <col min="13578" max="13816" width="8.85546875" style="98"/>
    <col min="13817" max="13817" width="1.5703125" style="98" bestFit="1" customWidth="1"/>
    <col min="13818" max="13818" width="14.85546875" style="98" customWidth="1"/>
    <col min="13819" max="13819" width="23.42578125" style="98" customWidth="1"/>
    <col min="13820" max="13820" width="78" style="98" customWidth="1"/>
    <col min="13821" max="13821" width="11" style="98" customWidth="1"/>
    <col min="13822" max="13822" width="12.85546875" style="98" customWidth="1"/>
    <col min="13823" max="13823" width="21.5703125" style="98" customWidth="1"/>
    <col min="13824" max="13824" width="15.5703125" style="98" customWidth="1"/>
    <col min="13825" max="13825" width="14.5703125" style="98" customWidth="1"/>
    <col min="13826" max="13826" width="19.42578125" style="98" customWidth="1"/>
    <col min="13827" max="13827" width="43" style="98" customWidth="1"/>
    <col min="13828" max="13828" width="9.5703125" style="98" bestFit="1" customWidth="1"/>
    <col min="13829" max="13829" width="11" style="98" customWidth="1"/>
    <col min="13830" max="13830" width="10" style="98" customWidth="1"/>
    <col min="13831" max="13831" width="8.85546875" style="98"/>
    <col min="13832" max="13832" width="14" style="98" customWidth="1"/>
    <col min="13833" max="13833" width="16.5703125" style="98" customWidth="1"/>
    <col min="13834" max="14072" width="8.85546875" style="98"/>
    <col min="14073" max="14073" width="1.5703125" style="98" bestFit="1" customWidth="1"/>
    <col min="14074" max="14074" width="14.85546875" style="98" customWidth="1"/>
    <col min="14075" max="14075" width="23.42578125" style="98" customWidth="1"/>
    <col min="14076" max="14076" width="78" style="98" customWidth="1"/>
    <col min="14077" max="14077" width="11" style="98" customWidth="1"/>
    <col min="14078" max="14078" width="12.85546875" style="98" customWidth="1"/>
    <col min="14079" max="14079" width="21.5703125" style="98" customWidth="1"/>
    <col min="14080" max="14080" width="15.5703125" style="98" customWidth="1"/>
    <col min="14081" max="14081" width="14.5703125" style="98" customWidth="1"/>
    <col min="14082" max="14082" width="19.42578125" style="98" customWidth="1"/>
    <col min="14083" max="14083" width="43" style="98" customWidth="1"/>
    <col min="14084" max="14084" width="9.5703125" style="98" bestFit="1" customWidth="1"/>
    <col min="14085" max="14085" width="11" style="98" customWidth="1"/>
    <col min="14086" max="14086" width="10" style="98" customWidth="1"/>
    <col min="14087" max="14087" width="8.85546875" style="98"/>
    <col min="14088" max="14088" width="14" style="98" customWidth="1"/>
    <col min="14089" max="14089" width="16.5703125" style="98" customWidth="1"/>
    <col min="14090" max="14328" width="8.85546875" style="98"/>
    <col min="14329" max="14329" width="1.5703125" style="98" bestFit="1" customWidth="1"/>
    <col min="14330" max="14330" width="14.85546875" style="98" customWidth="1"/>
    <col min="14331" max="14331" width="23.42578125" style="98" customWidth="1"/>
    <col min="14332" max="14332" width="78" style="98" customWidth="1"/>
    <col min="14333" max="14333" width="11" style="98" customWidth="1"/>
    <col min="14334" max="14334" width="12.85546875" style="98" customWidth="1"/>
    <col min="14335" max="14335" width="21.5703125" style="98" customWidth="1"/>
    <col min="14336" max="14336" width="15.5703125" style="98" customWidth="1"/>
    <col min="14337" max="14337" width="14.5703125" style="98" customWidth="1"/>
    <col min="14338" max="14338" width="19.42578125" style="98" customWidth="1"/>
    <col min="14339" max="14339" width="43" style="98" customWidth="1"/>
    <col min="14340" max="14340" width="9.5703125" style="98" bestFit="1" customWidth="1"/>
    <col min="14341" max="14341" width="11" style="98" customWidth="1"/>
    <col min="14342" max="14342" width="10" style="98" customWidth="1"/>
    <col min="14343" max="14343" width="8.85546875" style="98"/>
    <col min="14344" max="14344" width="14" style="98" customWidth="1"/>
    <col min="14345" max="14345" width="16.5703125" style="98" customWidth="1"/>
    <col min="14346" max="14584" width="8.85546875" style="98"/>
    <col min="14585" max="14585" width="1.5703125" style="98" bestFit="1" customWidth="1"/>
    <col min="14586" max="14586" width="14.85546875" style="98" customWidth="1"/>
    <col min="14587" max="14587" width="23.42578125" style="98" customWidth="1"/>
    <col min="14588" max="14588" width="78" style="98" customWidth="1"/>
    <col min="14589" max="14589" width="11" style="98" customWidth="1"/>
    <col min="14590" max="14590" width="12.85546875" style="98" customWidth="1"/>
    <col min="14591" max="14591" width="21.5703125" style="98" customWidth="1"/>
    <col min="14592" max="14592" width="15.5703125" style="98" customWidth="1"/>
    <col min="14593" max="14593" width="14.5703125" style="98" customWidth="1"/>
    <col min="14594" max="14594" width="19.42578125" style="98" customWidth="1"/>
    <col min="14595" max="14595" width="43" style="98" customWidth="1"/>
    <col min="14596" max="14596" width="9.5703125" style="98" bestFit="1" customWidth="1"/>
    <col min="14597" max="14597" width="11" style="98" customWidth="1"/>
    <col min="14598" max="14598" width="10" style="98" customWidth="1"/>
    <col min="14599" max="14599" width="8.85546875" style="98"/>
    <col min="14600" max="14600" width="14" style="98" customWidth="1"/>
    <col min="14601" max="14601" width="16.5703125" style="98" customWidth="1"/>
    <col min="14602" max="14840" width="8.85546875" style="98"/>
    <col min="14841" max="14841" width="1.5703125" style="98" bestFit="1" customWidth="1"/>
    <col min="14842" max="14842" width="14.85546875" style="98" customWidth="1"/>
    <col min="14843" max="14843" width="23.42578125" style="98" customWidth="1"/>
    <col min="14844" max="14844" width="78" style="98" customWidth="1"/>
    <col min="14845" max="14845" width="11" style="98" customWidth="1"/>
    <col min="14846" max="14846" width="12.85546875" style="98" customWidth="1"/>
    <col min="14847" max="14847" width="21.5703125" style="98" customWidth="1"/>
    <col min="14848" max="14848" width="15.5703125" style="98" customWidth="1"/>
    <col min="14849" max="14849" width="14.5703125" style="98" customWidth="1"/>
    <col min="14850" max="14850" width="19.42578125" style="98" customWidth="1"/>
    <col min="14851" max="14851" width="43" style="98" customWidth="1"/>
    <col min="14852" max="14852" width="9.5703125" style="98" bestFit="1" customWidth="1"/>
    <col min="14853" max="14853" width="11" style="98" customWidth="1"/>
    <col min="14854" max="14854" width="10" style="98" customWidth="1"/>
    <col min="14855" max="14855" width="8.85546875" style="98"/>
    <col min="14856" max="14856" width="14" style="98" customWidth="1"/>
    <col min="14857" max="14857" width="16.5703125" style="98" customWidth="1"/>
    <col min="14858" max="15096" width="8.85546875" style="98"/>
    <col min="15097" max="15097" width="1.5703125" style="98" bestFit="1" customWidth="1"/>
    <col min="15098" max="15098" width="14.85546875" style="98" customWidth="1"/>
    <col min="15099" max="15099" width="23.42578125" style="98" customWidth="1"/>
    <col min="15100" max="15100" width="78" style="98" customWidth="1"/>
    <col min="15101" max="15101" width="11" style="98" customWidth="1"/>
    <col min="15102" max="15102" width="12.85546875" style="98" customWidth="1"/>
    <col min="15103" max="15103" width="21.5703125" style="98" customWidth="1"/>
    <col min="15104" max="15104" width="15.5703125" style="98" customWidth="1"/>
    <col min="15105" max="15105" width="14.5703125" style="98" customWidth="1"/>
    <col min="15106" max="15106" width="19.42578125" style="98" customWidth="1"/>
    <col min="15107" max="15107" width="43" style="98" customWidth="1"/>
    <col min="15108" max="15108" width="9.5703125" style="98" bestFit="1" customWidth="1"/>
    <col min="15109" max="15109" width="11" style="98" customWidth="1"/>
    <col min="15110" max="15110" width="10" style="98" customWidth="1"/>
    <col min="15111" max="15111" width="8.85546875" style="98"/>
    <col min="15112" max="15112" width="14" style="98" customWidth="1"/>
    <col min="15113" max="15113" width="16.5703125" style="98" customWidth="1"/>
    <col min="15114" max="15352" width="8.85546875" style="98"/>
    <col min="15353" max="15353" width="1.5703125" style="98" bestFit="1" customWidth="1"/>
    <col min="15354" max="15354" width="14.85546875" style="98" customWidth="1"/>
    <col min="15355" max="15355" width="23.42578125" style="98" customWidth="1"/>
    <col min="15356" max="15356" width="78" style="98" customWidth="1"/>
    <col min="15357" max="15357" width="11" style="98" customWidth="1"/>
    <col min="15358" max="15358" width="12.85546875" style="98" customWidth="1"/>
    <col min="15359" max="15359" width="21.5703125" style="98" customWidth="1"/>
    <col min="15360" max="15360" width="15.5703125" style="98" customWidth="1"/>
    <col min="15361" max="15361" width="14.5703125" style="98" customWidth="1"/>
    <col min="15362" max="15362" width="19.42578125" style="98" customWidth="1"/>
    <col min="15363" max="15363" width="43" style="98" customWidth="1"/>
    <col min="15364" max="15364" width="9.5703125" style="98" bestFit="1" customWidth="1"/>
    <col min="15365" max="15365" width="11" style="98" customWidth="1"/>
    <col min="15366" max="15366" width="10" style="98" customWidth="1"/>
    <col min="15367" max="15367" width="8.85546875" style="98"/>
    <col min="15368" max="15368" width="14" style="98" customWidth="1"/>
    <col min="15369" max="15369" width="16.5703125" style="98" customWidth="1"/>
    <col min="15370" max="15608" width="8.85546875" style="98"/>
    <col min="15609" max="15609" width="1.5703125" style="98" bestFit="1" customWidth="1"/>
    <col min="15610" max="15610" width="14.85546875" style="98" customWidth="1"/>
    <col min="15611" max="15611" width="23.42578125" style="98" customWidth="1"/>
    <col min="15612" max="15612" width="78" style="98" customWidth="1"/>
    <col min="15613" max="15613" width="11" style="98" customWidth="1"/>
    <col min="15614" max="15614" width="12.85546875" style="98" customWidth="1"/>
    <col min="15615" max="15615" width="21.5703125" style="98" customWidth="1"/>
    <col min="15616" max="15616" width="15.5703125" style="98" customWidth="1"/>
    <col min="15617" max="15617" width="14.5703125" style="98" customWidth="1"/>
    <col min="15618" max="15618" width="19.42578125" style="98" customWidth="1"/>
    <col min="15619" max="15619" width="43" style="98" customWidth="1"/>
    <col min="15620" max="15620" width="9.5703125" style="98" bestFit="1" customWidth="1"/>
    <col min="15621" max="15621" width="11" style="98" customWidth="1"/>
    <col min="15622" max="15622" width="10" style="98" customWidth="1"/>
    <col min="15623" max="15623" width="8.85546875" style="98"/>
    <col min="15624" max="15624" width="14" style="98" customWidth="1"/>
    <col min="15625" max="15625" width="16.5703125" style="98" customWidth="1"/>
    <col min="15626" max="15864" width="8.85546875" style="98"/>
    <col min="15865" max="15865" width="1.5703125" style="98" bestFit="1" customWidth="1"/>
    <col min="15866" max="15866" width="14.85546875" style="98" customWidth="1"/>
    <col min="15867" max="15867" width="23.42578125" style="98" customWidth="1"/>
    <col min="15868" max="15868" width="78" style="98" customWidth="1"/>
    <col min="15869" max="15869" width="11" style="98" customWidth="1"/>
    <col min="15870" max="15870" width="12.85546875" style="98" customWidth="1"/>
    <col min="15871" max="15871" width="21.5703125" style="98" customWidth="1"/>
    <col min="15872" max="15872" width="15.5703125" style="98" customWidth="1"/>
    <col min="15873" max="15873" width="14.5703125" style="98" customWidth="1"/>
    <col min="15874" max="15874" width="19.42578125" style="98" customWidth="1"/>
    <col min="15875" max="15875" width="43" style="98" customWidth="1"/>
    <col min="15876" max="15876" width="9.5703125" style="98" bestFit="1" customWidth="1"/>
    <col min="15877" max="15877" width="11" style="98" customWidth="1"/>
    <col min="15878" max="15878" width="10" style="98" customWidth="1"/>
    <col min="15879" max="15879" width="8.85546875" style="98"/>
    <col min="15880" max="15880" width="14" style="98" customWidth="1"/>
    <col min="15881" max="15881" width="16.5703125" style="98" customWidth="1"/>
    <col min="15882" max="16120" width="8.85546875" style="98"/>
    <col min="16121" max="16121" width="1.5703125" style="98" bestFit="1" customWidth="1"/>
    <col min="16122" max="16122" width="14.85546875" style="98" customWidth="1"/>
    <col min="16123" max="16123" width="23.42578125" style="98" customWidth="1"/>
    <col min="16124" max="16124" width="78" style="98" customWidth="1"/>
    <col min="16125" max="16125" width="11" style="98" customWidth="1"/>
    <col min="16126" max="16126" width="12.85546875" style="98" customWidth="1"/>
    <col min="16127" max="16127" width="21.5703125" style="98" customWidth="1"/>
    <col min="16128" max="16128" width="15.5703125" style="98" customWidth="1"/>
    <col min="16129" max="16129" width="14.5703125" style="98" customWidth="1"/>
    <col min="16130" max="16130" width="19.42578125" style="98" customWidth="1"/>
    <col min="16131" max="16131" width="43" style="98" customWidth="1"/>
    <col min="16132" max="16132" width="9.5703125" style="98" bestFit="1" customWidth="1"/>
    <col min="16133" max="16133" width="11" style="98" customWidth="1"/>
    <col min="16134" max="16134" width="10" style="98" customWidth="1"/>
    <col min="16135" max="16135" width="8.85546875" style="98"/>
    <col min="16136" max="16136" width="14" style="98" customWidth="1"/>
    <col min="16137" max="16137" width="16.5703125" style="98" customWidth="1"/>
    <col min="16138" max="16384" width="8.85546875" style="98"/>
  </cols>
  <sheetData>
    <row r="1" spans="1:13">
      <c r="E1" s="760"/>
      <c r="F1" s="2548" t="s">
        <v>120</v>
      </c>
      <c r="G1" s="2548"/>
      <c r="H1" s="2548"/>
      <c r="I1" s="2548"/>
      <c r="J1" s="2548"/>
      <c r="K1" s="2548"/>
      <c r="L1" s="2548"/>
    </row>
    <row r="2" spans="1:13">
      <c r="E2" s="761"/>
      <c r="F2" s="762" t="s">
        <v>257</v>
      </c>
      <c r="G2" s="763"/>
      <c r="H2" s="1438"/>
      <c r="I2" s="350"/>
      <c r="J2" s="350"/>
      <c r="K2" s="350"/>
      <c r="L2" s="765"/>
    </row>
    <row r="3" spans="1:13">
      <c r="E3" s="761"/>
      <c r="F3" s="766" t="s">
        <v>121</v>
      </c>
      <c r="G3" s="767"/>
      <c r="H3" s="1439" t="s">
        <v>14315</v>
      </c>
      <c r="I3" s="742"/>
      <c r="J3" s="742"/>
      <c r="K3" s="742"/>
      <c r="L3" s="769"/>
    </row>
    <row r="4" spans="1:13">
      <c r="E4" s="761"/>
      <c r="F4" s="766" t="s">
        <v>123</v>
      </c>
      <c r="G4" s="767"/>
      <c r="H4" s="1438" t="s">
        <v>14316</v>
      </c>
      <c r="I4" s="742"/>
      <c r="J4" s="742"/>
      <c r="K4" s="742"/>
      <c r="L4" s="769"/>
    </row>
    <row r="5" spans="1:13">
      <c r="E5" s="761"/>
      <c r="F5" s="766" t="s">
        <v>20</v>
      </c>
      <c r="G5" s="767"/>
      <c r="H5" s="107" t="s">
        <v>14317</v>
      </c>
      <c r="I5" s="742"/>
      <c r="J5" s="742"/>
      <c r="K5" s="742"/>
      <c r="L5" s="769"/>
    </row>
    <row r="6" spans="1:13">
      <c r="E6" s="761"/>
      <c r="F6" s="766" t="s">
        <v>125</v>
      </c>
      <c r="G6" s="767"/>
      <c r="H6" s="1439" t="s">
        <v>14318</v>
      </c>
      <c r="I6" s="742"/>
      <c r="J6" s="742"/>
      <c r="K6" s="742"/>
      <c r="L6" s="769"/>
    </row>
    <row r="7" spans="1:13">
      <c r="E7" s="761"/>
      <c r="F7" s="766" t="s">
        <v>127</v>
      </c>
      <c r="G7" s="767"/>
      <c r="H7" s="108"/>
      <c r="I7" s="742"/>
      <c r="J7" s="742"/>
      <c r="K7" s="742"/>
      <c r="L7" s="769"/>
    </row>
    <row r="8" spans="1:13" ht="6" customHeight="1">
      <c r="E8" s="761"/>
      <c r="F8" s="771"/>
      <c r="G8" s="771"/>
      <c r="H8" s="772"/>
      <c r="I8" s="772"/>
      <c r="J8" s="772"/>
      <c r="K8" s="772"/>
      <c r="L8" s="773"/>
    </row>
    <row r="9" spans="1:13" ht="15.75" customHeight="1">
      <c r="B9" s="2515" t="s">
        <v>258</v>
      </c>
      <c r="C9" s="2516"/>
      <c r="D9" s="2516"/>
      <c r="E9" s="2516"/>
      <c r="F9" s="2516"/>
      <c r="G9" s="2516"/>
      <c r="H9" s="2516"/>
      <c r="I9" s="2516"/>
      <c r="J9" s="2516"/>
      <c r="K9" s="2516"/>
      <c r="L9" s="2516"/>
    </row>
    <row r="10" spans="1:13" ht="15" customHeight="1">
      <c r="A10" s="776"/>
      <c r="B10" s="777" t="s">
        <v>140</v>
      </c>
      <c r="C10" s="2509" t="s">
        <v>141</v>
      </c>
      <c r="D10" s="2509"/>
      <c r="E10" s="2509"/>
      <c r="F10" s="2509"/>
      <c r="G10" s="2509"/>
      <c r="H10" s="2509"/>
      <c r="I10" s="2509"/>
      <c r="J10" s="2509"/>
      <c r="K10" s="2509"/>
      <c r="L10" s="2509"/>
    </row>
    <row r="11" spans="1:13" ht="14.25" customHeight="1">
      <c r="A11" s="776"/>
      <c r="B11" s="778" t="s">
        <v>259</v>
      </c>
      <c r="C11" s="779" t="s">
        <v>260</v>
      </c>
      <c r="D11" s="779" t="s">
        <v>131</v>
      </c>
      <c r="E11" s="774"/>
      <c r="F11" s="774"/>
      <c r="G11" s="774"/>
      <c r="H11" s="774"/>
      <c r="I11" s="1440"/>
      <c r="J11" s="1440"/>
      <c r="K11" s="2549" t="s">
        <v>10888</v>
      </c>
      <c r="L11" s="2507" t="s">
        <v>10817</v>
      </c>
    </row>
    <row r="12" spans="1:13">
      <c r="A12" s="776"/>
      <c r="B12" s="782" t="s">
        <v>14319</v>
      </c>
      <c r="C12" s="782"/>
      <c r="D12" s="783" t="s">
        <v>208</v>
      </c>
      <c r="E12" s="784"/>
      <c r="F12" s="784"/>
      <c r="G12" s="784"/>
      <c r="H12" s="784"/>
      <c r="I12" s="784"/>
      <c r="J12" s="784"/>
      <c r="K12" s="2550"/>
      <c r="L12" s="2508"/>
    </row>
    <row r="13" spans="1:13" s="833" customFormat="1" ht="15" customHeight="1">
      <c r="A13" s="792"/>
      <c r="B13" s="1441" t="s">
        <v>896</v>
      </c>
      <c r="C13" s="1442"/>
      <c r="D13" s="1443" t="s">
        <v>911</v>
      </c>
      <c r="E13" s="1444"/>
      <c r="F13" s="1445"/>
      <c r="G13" s="1445"/>
      <c r="H13" s="1446"/>
      <c r="I13" s="1446"/>
      <c r="J13" s="1446"/>
      <c r="K13" s="1447"/>
      <c r="L13" s="1448"/>
      <c r="M13" s="98"/>
    </row>
    <row r="14" spans="1:13" s="833" customFormat="1" ht="15" customHeight="1" thickBot="1">
      <c r="A14" s="792"/>
      <c r="B14" s="1449"/>
      <c r="C14" s="1450"/>
      <c r="D14" s="1451" t="s">
        <v>14320</v>
      </c>
      <c r="E14" s="1452"/>
      <c r="F14" s="982"/>
      <c r="G14" s="982"/>
      <c r="H14" s="1453"/>
      <c r="I14" s="1453"/>
      <c r="J14" s="1453"/>
      <c r="K14" s="1454">
        <v>0</v>
      </c>
      <c r="L14" s="1455" t="s">
        <v>322</v>
      </c>
      <c r="M14" s="98"/>
    </row>
    <row r="15" spans="1:13" s="833" customFormat="1" ht="15" customHeight="1" thickBot="1">
      <c r="A15" s="792"/>
      <c r="B15" s="1449"/>
      <c r="C15" s="1450"/>
      <c r="D15" s="1451" t="s">
        <v>14321</v>
      </c>
      <c r="E15" s="1452"/>
      <c r="F15" s="982"/>
      <c r="G15" s="982"/>
      <c r="H15" s="1453"/>
      <c r="I15" s="1453"/>
      <c r="J15" s="1453"/>
      <c r="K15" s="1454">
        <v>0</v>
      </c>
      <c r="L15" s="1455" t="s">
        <v>322</v>
      </c>
      <c r="M15" s="98"/>
    </row>
    <row r="16" spans="1:13" s="833" customFormat="1" ht="17.45" customHeight="1" thickBot="1">
      <c r="A16" s="792"/>
      <c r="B16" s="1449" t="s">
        <v>14322</v>
      </c>
      <c r="C16" s="1450"/>
      <c r="D16" s="1451" t="s">
        <v>921</v>
      </c>
      <c r="E16" s="1452"/>
      <c r="F16" s="982"/>
      <c r="G16" s="982"/>
      <c r="H16" s="1453"/>
      <c r="I16" s="1453"/>
      <c r="J16" s="1453"/>
      <c r="K16" s="1454">
        <v>0</v>
      </c>
      <c r="L16" s="1455" t="s">
        <v>322</v>
      </c>
      <c r="M16" s="98"/>
    </row>
    <row r="17" spans="1:13" s="833" customFormat="1" ht="15" customHeight="1" thickBot="1">
      <c r="A17" s="792"/>
      <c r="B17" s="1449" t="s">
        <v>14323</v>
      </c>
      <c r="C17" s="1450"/>
      <c r="D17" s="1451" t="s">
        <v>924</v>
      </c>
      <c r="E17" s="1452"/>
      <c r="F17" s="982"/>
      <c r="G17" s="982"/>
      <c r="H17" s="1453"/>
      <c r="I17" s="1453"/>
      <c r="J17" s="1453"/>
      <c r="K17" s="1454">
        <v>0</v>
      </c>
      <c r="L17" s="1455" t="s">
        <v>322</v>
      </c>
      <c r="M17" s="98"/>
    </row>
    <row r="18" spans="1:13" s="833" customFormat="1" ht="15" customHeight="1" thickBot="1">
      <c r="A18" s="792"/>
      <c r="B18" s="1449"/>
      <c r="C18" s="1450"/>
      <c r="D18" s="1451" t="s">
        <v>927</v>
      </c>
      <c r="E18" s="1452"/>
      <c r="F18" s="982"/>
      <c r="G18" s="982"/>
      <c r="H18" s="1453"/>
      <c r="I18" s="1453"/>
      <c r="J18" s="1453"/>
      <c r="K18" s="1454">
        <v>0</v>
      </c>
      <c r="L18" s="1455" t="s">
        <v>322</v>
      </c>
      <c r="M18" s="98"/>
    </row>
    <row r="19" spans="1:13" s="833" customFormat="1" ht="15" customHeight="1" thickBot="1">
      <c r="A19" s="792"/>
      <c r="B19" s="1449"/>
      <c r="C19" s="1450"/>
      <c r="D19" s="1451" t="s">
        <v>930</v>
      </c>
      <c r="E19" s="1452"/>
      <c r="F19" s="982"/>
      <c r="G19" s="982"/>
      <c r="H19" s="1453"/>
      <c r="I19" s="1453"/>
      <c r="J19" s="1453"/>
      <c r="K19" s="1454">
        <v>0</v>
      </c>
      <c r="L19" s="1455" t="s">
        <v>322</v>
      </c>
      <c r="M19" s="98"/>
    </row>
    <row r="20" spans="1:13" s="833" customFormat="1" ht="15" customHeight="1" thickBot="1">
      <c r="A20" s="792"/>
      <c r="B20" s="1449"/>
      <c r="C20" s="1450"/>
      <c r="D20" s="1451" t="s">
        <v>951</v>
      </c>
      <c r="E20" s="1452"/>
      <c r="F20" s="982"/>
      <c r="G20" s="982"/>
      <c r="H20" s="1453"/>
      <c r="I20" s="1453"/>
      <c r="J20" s="1453"/>
      <c r="K20" s="1454">
        <v>0</v>
      </c>
      <c r="L20" s="1455" t="s">
        <v>322</v>
      </c>
      <c r="M20" s="98"/>
    </row>
    <row r="21" spans="1:13" s="833" customFormat="1" ht="15" customHeight="1" thickBot="1">
      <c r="A21" s="792"/>
      <c r="B21" s="1449"/>
      <c r="C21" s="1450"/>
      <c r="D21" s="1451" t="s">
        <v>14324</v>
      </c>
      <c r="E21" s="1452"/>
      <c r="F21" s="982"/>
      <c r="G21" s="982"/>
      <c r="H21" s="1453"/>
      <c r="I21" s="1453"/>
      <c r="J21" s="1453"/>
      <c r="K21" s="1454">
        <v>0</v>
      </c>
      <c r="L21" s="1455" t="s">
        <v>322</v>
      </c>
      <c r="M21" s="98"/>
    </row>
    <row r="22" spans="1:13" s="833" customFormat="1" ht="15" customHeight="1" thickBot="1">
      <c r="A22" s="792"/>
      <c r="B22" s="1449" t="s">
        <v>901</v>
      </c>
      <c r="C22" s="1450"/>
      <c r="D22" s="1451" t="s">
        <v>14325</v>
      </c>
      <c r="E22" s="1452"/>
      <c r="F22" s="982"/>
      <c r="G22" s="982"/>
      <c r="H22" s="1453"/>
      <c r="I22" s="1453"/>
      <c r="J22" s="1453"/>
      <c r="K22" s="1454">
        <v>0</v>
      </c>
      <c r="L22" s="1455" t="s">
        <v>322</v>
      </c>
      <c r="M22" s="98"/>
    </row>
    <row r="23" spans="1:13" s="833" customFormat="1" ht="15" customHeight="1" thickBot="1">
      <c r="A23" s="792"/>
      <c r="B23" s="1449" t="s">
        <v>904</v>
      </c>
      <c r="C23" s="1450"/>
      <c r="D23" s="1451" t="s">
        <v>14326</v>
      </c>
      <c r="E23" s="1452"/>
      <c r="F23" s="982"/>
      <c r="G23" s="982"/>
      <c r="H23" s="1453"/>
      <c r="I23" s="1453"/>
      <c r="J23" s="1453"/>
      <c r="K23" s="1454">
        <v>0</v>
      </c>
      <c r="L23" s="1455" t="s">
        <v>322</v>
      </c>
      <c r="M23" s="98"/>
    </row>
    <row r="24" spans="1:13" s="833" customFormat="1" ht="15" customHeight="1" thickBot="1">
      <c r="A24" s="792"/>
      <c r="B24" s="1449" t="s">
        <v>904</v>
      </c>
      <c r="C24" s="1450"/>
      <c r="D24" s="1451" t="s">
        <v>14327</v>
      </c>
      <c r="E24" s="1452"/>
      <c r="F24" s="982"/>
      <c r="G24" s="982"/>
      <c r="H24" s="1453"/>
      <c r="I24" s="1453"/>
      <c r="J24" s="1453"/>
      <c r="K24" s="1454">
        <v>1</v>
      </c>
      <c r="L24" s="1455" t="s">
        <v>322</v>
      </c>
      <c r="M24" s="98"/>
    </row>
    <row r="25" spans="1:13" s="833" customFormat="1" ht="15" customHeight="1" thickBot="1">
      <c r="A25" s="792"/>
      <c r="B25" s="1449" t="s">
        <v>11560</v>
      </c>
      <c r="C25" s="1450"/>
      <c r="D25" s="1451" t="s">
        <v>14328</v>
      </c>
      <c r="E25" s="1452"/>
      <c r="F25" s="982"/>
      <c r="G25" s="982"/>
      <c r="H25" s="1453"/>
      <c r="I25" s="1453"/>
      <c r="J25" s="1453"/>
      <c r="K25" s="1454">
        <v>0</v>
      </c>
      <c r="L25" s="1455" t="s">
        <v>322</v>
      </c>
      <c r="M25" s="98"/>
    </row>
    <row r="26" spans="1:13" s="833" customFormat="1" ht="15" customHeight="1" thickBot="1">
      <c r="A26" s="792"/>
      <c r="B26" s="1449"/>
      <c r="C26" s="1450"/>
      <c r="D26" s="1451" t="s">
        <v>14329</v>
      </c>
      <c r="E26" s="1452"/>
      <c r="F26" s="982"/>
      <c r="G26" s="982"/>
      <c r="H26" s="1453"/>
      <c r="I26" s="1453"/>
      <c r="J26" s="1453"/>
      <c r="K26" s="1454">
        <v>0</v>
      </c>
      <c r="L26" s="1455" t="s">
        <v>322</v>
      </c>
      <c r="M26" s="98"/>
    </row>
    <row r="27" spans="1:13" ht="27.75" customHeight="1">
      <c r="A27" s="776"/>
      <c r="B27" s="778" t="s">
        <v>259</v>
      </c>
      <c r="C27" s="779" t="s">
        <v>260</v>
      </c>
      <c r="D27" s="779" t="s">
        <v>131</v>
      </c>
      <c r="E27" s="774"/>
      <c r="F27" s="774"/>
      <c r="G27" s="774"/>
      <c r="H27" s="774"/>
      <c r="I27" s="1440"/>
      <c r="J27" s="1440"/>
      <c r="K27" s="2549" t="s">
        <v>10888</v>
      </c>
      <c r="L27" s="2507" t="s">
        <v>10817</v>
      </c>
    </row>
    <row r="28" spans="1:13">
      <c r="A28" s="776"/>
      <c r="B28" s="782" t="s">
        <v>14330</v>
      </c>
      <c r="C28" s="782"/>
      <c r="D28" s="783" t="s">
        <v>2024</v>
      </c>
      <c r="E28" s="784"/>
      <c r="F28" s="784"/>
      <c r="G28" s="784"/>
      <c r="H28" s="784"/>
      <c r="I28" s="784"/>
      <c r="J28" s="784"/>
      <c r="K28" s="2550"/>
      <c r="L28" s="2508"/>
    </row>
    <row r="29" spans="1:13">
      <c r="A29" s="776"/>
      <c r="B29" s="1456" t="s">
        <v>14331</v>
      </c>
      <c r="C29" s="1456"/>
      <c r="D29" s="1457" t="s">
        <v>206</v>
      </c>
      <c r="E29" s="869"/>
      <c r="F29" s="869"/>
      <c r="G29" s="869"/>
      <c r="H29" s="869"/>
      <c r="I29" s="869"/>
      <c r="J29" s="869"/>
      <c r="K29" s="869"/>
      <c r="L29" s="1458"/>
    </row>
    <row r="30" spans="1:13" s="833" customFormat="1">
      <c r="A30" s="792"/>
      <c r="B30" s="1441" t="s">
        <v>12893</v>
      </c>
      <c r="C30" s="1442"/>
      <c r="D30" s="1443" t="s">
        <v>12894</v>
      </c>
      <c r="E30" s="1444"/>
      <c r="F30" s="1445"/>
      <c r="G30" s="1445"/>
      <c r="H30" s="1446"/>
      <c r="I30" s="1446"/>
      <c r="J30" s="1446"/>
      <c r="K30" s="1459"/>
      <c r="L30" s="1460"/>
    </row>
    <row r="31" spans="1:13" s="833" customFormat="1" ht="15" hidden="1" customHeight="1" thickBot="1">
      <c r="A31" s="792"/>
      <c r="B31" s="1449" t="s">
        <v>12895</v>
      </c>
      <c r="C31" s="1450"/>
      <c r="D31" s="1461" t="s">
        <v>14332</v>
      </c>
      <c r="E31" s="1452"/>
      <c r="F31" s="982"/>
      <c r="G31" s="982"/>
      <c r="H31" s="1453"/>
      <c r="I31" s="1453"/>
      <c r="J31" s="1453"/>
      <c r="K31" s="1454"/>
      <c r="L31" s="1455" t="s">
        <v>322</v>
      </c>
      <c r="M31" s="98"/>
    </row>
    <row r="32" spans="1:13" s="833" customFormat="1" ht="15" hidden="1" customHeight="1" thickBot="1">
      <c r="A32" s="792"/>
      <c r="B32" s="1449" t="s">
        <v>12898</v>
      </c>
      <c r="C32" s="1450"/>
      <c r="D32" s="1461" t="s">
        <v>14333</v>
      </c>
      <c r="E32" s="1452"/>
      <c r="F32" s="982"/>
      <c r="G32" s="982"/>
      <c r="H32" s="1453"/>
      <c r="I32" s="1453"/>
      <c r="J32" s="1453"/>
      <c r="K32" s="1454"/>
      <c r="L32" s="1455" t="s">
        <v>322</v>
      </c>
      <c r="M32" s="98"/>
    </row>
    <row r="33" spans="1:13" s="833" customFormat="1" ht="15" hidden="1" customHeight="1" thickBot="1">
      <c r="A33" s="792"/>
      <c r="B33" s="1449"/>
      <c r="C33" s="1450"/>
      <c r="D33" s="1461" t="s">
        <v>14334</v>
      </c>
      <c r="E33" s="1452"/>
      <c r="F33" s="982"/>
      <c r="G33" s="982"/>
      <c r="H33" s="1453"/>
      <c r="I33" s="1453"/>
      <c r="J33" s="1453"/>
      <c r="K33" s="1454"/>
      <c r="L33" s="1455" t="s">
        <v>322</v>
      </c>
      <c r="M33" s="98"/>
    </row>
    <row r="34" spans="1:13" s="833" customFormat="1" ht="15" customHeight="1" thickBot="1">
      <c r="A34" s="792"/>
      <c r="B34" s="1449"/>
      <c r="C34" s="1450"/>
      <c r="D34" s="1461" t="s">
        <v>14335</v>
      </c>
      <c r="E34" s="1452"/>
      <c r="F34" s="982"/>
      <c r="G34" s="982"/>
      <c r="H34" s="1453"/>
      <c r="I34" s="1453"/>
      <c r="J34" s="1453"/>
      <c r="K34" s="1454">
        <v>0</v>
      </c>
      <c r="L34" s="1455" t="s">
        <v>322</v>
      </c>
      <c r="M34" s="761"/>
    </row>
    <row r="35" spans="1:13" s="833" customFormat="1" ht="15" hidden="1" customHeight="1" thickBot="1">
      <c r="A35" s="792"/>
      <c r="B35" s="1449"/>
      <c r="C35" s="1450"/>
      <c r="D35" s="1461" t="s">
        <v>14336</v>
      </c>
      <c r="E35" s="1452"/>
      <c r="F35" s="982"/>
      <c r="G35" s="982"/>
      <c r="H35" s="1453"/>
      <c r="I35" s="1453"/>
      <c r="J35" s="1453"/>
      <c r="K35" s="1454"/>
      <c r="L35" s="1455" t="s">
        <v>322</v>
      </c>
      <c r="M35" s="98"/>
    </row>
    <row r="36" spans="1:13" s="833" customFormat="1" ht="15" customHeight="1" thickBot="1">
      <c r="A36" s="792"/>
      <c r="B36" s="1449"/>
      <c r="C36" s="1450"/>
      <c r="D36" s="1461" t="s">
        <v>14337</v>
      </c>
      <c r="E36" s="1452"/>
      <c r="F36" s="982"/>
      <c r="G36" s="982"/>
      <c r="H36" s="1453"/>
      <c r="I36" s="1453"/>
      <c r="J36" s="1453"/>
      <c r="K36" s="1454">
        <v>0</v>
      </c>
      <c r="L36" s="1455" t="s">
        <v>1223</v>
      </c>
      <c r="M36" s="98"/>
    </row>
    <row r="37" spans="1:13" s="833" customFormat="1">
      <c r="A37" s="792"/>
      <c r="B37" s="1441" t="s">
        <v>12893</v>
      </c>
      <c r="C37" s="1442"/>
      <c r="D37" s="1443" t="s">
        <v>14338</v>
      </c>
      <c r="E37" s="1444"/>
      <c r="F37" s="1445"/>
      <c r="G37" s="1445"/>
      <c r="H37" s="1446"/>
      <c r="I37" s="1446"/>
      <c r="J37" s="1446"/>
      <c r="K37" s="1459"/>
      <c r="L37" s="1460"/>
    </row>
    <row r="38" spans="1:13" s="833" customFormat="1" ht="15" customHeight="1" thickBot="1">
      <c r="A38" s="792"/>
      <c r="B38" s="1449"/>
      <c r="C38" s="1450"/>
      <c r="D38" s="1461" t="s">
        <v>14339</v>
      </c>
      <c r="E38" s="1452"/>
      <c r="F38" s="982"/>
      <c r="G38" s="982"/>
      <c r="H38" s="1453"/>
      <c r="I38" s="1453"/>
      <c r="J38" s="1453"/>
      <c r="K38" s="1454">
        <v>2</v>
      </c>
      <c r="L38" s="1455" t="s">
        <v>1223</v>
      </c>
      <c r="M38" s="98"/>
    </row>
    <row r="39" spans="1:13" s="833" customFormat="1" ht="15" customHeight="1" thickBot="1">
      <c r="A39" s="792"/>
      <c r="B39" s="1449"/>
      <c r="C39" s="1450"/>
      <c r="D39" s="1461" t="s">
        <v>14340</v>
      </c>
      <c r="E39" s="1452"/>
      <c r="F39" s="982"/>
      <c r="G39" s="982"/>
      <c r="H39" s="1453"/>
      <c r="I39" s="1453"/>
      <c r="J39" s="1453"/>
      <c r="K39" s="1454">
        <v>2</v>
      </c>
      <c r="L39" s="1455" t="s">
        <v>322</v>
      </c>
      <c r="M39" s="98"/>
    </row>
    <row r="40" spans="1:13" s="833" customFormat="1" ht="15" customHeight="1" thickBot="1">
      <c r="A40" s="792"/>
      <c r="B40" s="1449"/>
      <c r="C40" s="1450"/>
      <c r="D40" s="1461" t="s">
        <v>14341</v>
      </c>
      <c r="E40" s="1452"/>
      <c r="F40" s="982"/>
      <c r="G40" s="982"/>
      <c r="H40" s="1453"/>
      <c r="I40" s="1453"/>
      <c r="J40" s="1453"/>
      <c r="K40" s="1454">
        <v>2</v>
      </c>
      <c r="L40" s="1455" t="s">
        <v>322</v>
      </c>
      <c r="M40" s="98"/>
    </row>
    <row r="41" spans="1:13" s="833" customFormat="1" ht="15" customHeight="1" thickBot="1">
      <c r="A41" s="792"/>
      <c r="B41" s="1449"/>
      <c r="C41" s="1450"/>
      <c r="D41" s="1461" t="s">
        <v>14342</v>
      </c>
      <c r="E41" s="1452"/>
      <c r="F41" s="982"/>
      <c r="G41" s="982"/>
      <c r="H41" s="1453"/>
      <c r="I41" s="1453"/>
      <c r="J41" s="1453"/>
      <c r="K41" s="1454">
        <v>2</v>
      </c>
      <c r="L41" s="1455" t="s">
        <v>322</v>
      </c>
      <c r="M41" s="98"/>
    </row>
    <row r="42" spans="1:13" s="833" customFormat="1" ht="15" customHeight="1" thickBot="1">
      <c r="A42" s="792"/>
      <c r="B42" s="1449"/>
      <c r="C42" s="1450"/>
      <c r="D42" s="1461" t="s">
        <v>14343</v>
      </c>
      <c r="E42" s="1452"/>
      <c r="F42" s="982"/>
      <c r="G42" s="982"/>
      <c r="H42" s="1453"/>
      <c r="I42" s="1453"/>
      <c r="J42" s="1453"/>
      <c r="K42" s="1454">
        <v>2</v>
      </c>
      <c r="L42" s="1455" t="s">
        <v>322</v>
      </c>
      <c r="M42" s="98"/>
    </row>
    <row r="43" spans="1:13" s="833" customFormat="1" ht="15" customHeight="1" thickBot="1">
      <c r="A43" s="792"/>
      <c r="B43" s="1449"/>
      <c r="C43" s="1450"/>
      <c r="D43" s="1461" t="s">
        <v>14344</v>
      </c>
      <c r="E43" s="1452"/>
      <c r="F43" s="982"/>
      <c r="G43" s="982"/>
      <c r="H43" s="1453"/>
      <c r="I43" s="1453"/>
      <c r="J43" s="1453"/>
      <c r="K43" s="1454">
        <v>2</v>
      </c>
      <c r="L43" s="1455" t="s">
        <v>322</v>
      </c>
      <c r="M43" s="98"/>
    </row>
    <row r="44" spans="1:13" s="833" customFormat="1" ht="15" customHeight="1" thickBot="1">
      <c r="A44" s="792"/>
      <c r="B44" s="1449"/>
      <c r="C44" s="1450"/>
      <c r="D44" s="1461" t="s">
        <v>14345</v>
      </c>
      <c r="E44" s="1452"/>
      <c r="F44" s="982"/>
      <c r="G44" s="982"/>
      <c r="H44" s="1453"/>
      <c r="I44" s="1453"/>
      <c r="J44" s="1453"/>
      <c r="K44" s="1454">
        <v>4</v>
      </c>
      <c r="L44" s="1455" t="s">
        <v>322</v>
      </c>
      <c r="M44" s="98"/>
    </row>
    <row r="45" spans="1:13" s="833" customFormat="1" ht="15" customHeight="1" thickBot="1">
      <c r="A45" s="792"/>
      <c r="B45" s="1449"/>
      <c r="C45" s="1450"/>
      <c r="D45" s="1461" t="s">
        <v>14346</v>
      </c>
      <c r="E45" s="1452"/>
      <c r="F45" s="982"/>
      <c r="G45" s="982"/>
      <c r="H45" s="1453"/>
      <c r="I45" s="1453"/>
      <c r="J45" s="1453"/>
      <c r="K45" s="1454">
        <v>2</v>
      </c>
      <c r="L45" s="1455" t="s">
        <v>322</v>
      </c>
      <c r="M45" s="98"/>
    </row>
    <row r="46" spans="1:13" s="833" customFormat="1" hidden="1">
      <c r="A46" s="792"/>
      <c r="B46" s="1441" t="s">
        <v>12893</v>
      </c>
      <c r="C46" s="1442"/>
      <c r="D46" s="1443" t="s">
        <v>14347</v>
      </c>
      <c r="E46" s="1444"/>
      <c r="F46" s="1445"/>
      <c r="G46" s="1445"/>
      <c r="H46" s="1446"/>
      <c r="I46" s="1446"/>
      <c r="J46" s="1446"/>
      <c r="K46" s="1459"/>
      <c r="L46" s="1460"/>
    </row>
    <row r="47" spans="1:13" s="833" customFormat="1" ht="15" hidden="1" customHeight="1" thickBot="1">
      <c r="A47" s="792"/>
      <c r="B47" s="1449"/>
      <c r="C47" s="1450"/>
      <c r="D47" s="1461" t="s">
        <v>14348</v>
      </c>
      <c r="E47" s="1452"/>
      <c r="F47" s="982"/>
      <c r="G47" s="982"/>
      <c r="H47" s="1453"/>
      <c r="I47" s="1453"/>
      <c r="J47" s="1453"/>
      <c r="K47" s="1454"/>
      <c r="L47" s="1455" t="s">
        <v>322</v>
      </c>
      <c r="M47" s="98"/>
    </row>
    <row r="48" spans="1:13" s="833" customFormat="1" ht="15" hidden="1" customHeight="1" thickBot="1">
      <c r="A48" s="792"/>
      <c r="B48" s="1449"/>
      <c r="C48" s="1450"/>
      <c r="D48" s="1461" t="s">
        <v>14349</v>
      </c>
      <c r="E48" s="1452"/>
      <c r="F48" s="982"/>
      <c r="G48" s="982"/>
      <c r="H48" s="1453"/>
      <c r="I48" s="1453"/>
      <c r="J48" s="1453"/>
      <c r="K48" s="1454"/>
      <c r="L48" s="1455" t="s">
        <v>322</v>
      </c>
      <c r="M48" s="98"/>
    </row>
    <row r="49" spans="1:13" s="833" customFormat="1" ht="15" hidden="1" customHeight="1" thickBot="1">
      <c r="A49" s="792"/>
      <c r="B49" s="1449"/>
      <c r="C49" s="1450"/>
      <c r="D49" s="1461" t="s">
        <v>14350</v>
      </c>
      <c r="E49" s="1452"/>
      <c r="F49" s="982"/>
      <c r="G49" s="982"/>
      <c r="H49" s="1453"/>
      <c r="I49" s="1453"/>
      <c r="J49" s="1453"/>
      <c r="K49" s="1454"/>
      <c r="L49" s="1455" t="s">
        <v>322</v>
      </c>
      <c r="M49" s="98"/>
    </row>
    <row r="50" spans="1:13" s="833" customFormat="1" ht="15" hidden="1" customHeight="1" thickBot="1">
      <c r="A50" s="792"/>
      <c r="B50" s="1449"/>
      <c r="C50" s="1450"/>
      <c r="D50" s="1461" t="s">
        <v>14351</v>
      </c>
      <c r="E50" s="1452"/>
      <c r="F50" s="982"/>
      <c r="G50" s="982"/>
      <c r="H50" s="1453"/>
      <c r="I50" s="1453"/>
      <c r="J50" s="1453"/>
      <c r="K50" s="1454"/>
      <c r="L50" s="1455" t="s">
        <v>322</v>
      </c>
      <c r="M50" s="98"/>
    </row>
    <row r="51" spans="1:13" s="833" customFormat="1" ht="15" hidden="1" customHeight="1" thickBot="1">
      <c r="A51" s="792"/>
      <c r="B51" s="1449"/>
      <c r="C51" s="1450"/>
      <c r="D51" s="1461" t="s">
        <v>14352</v>
      </c>
      <c r="E51" s="1452"/>
      <c r="F51" s="982"/>
      <c r="G51" s="982"/>
      <c r="H51" s="1453"/>
      <c r="I51" s="1453"/>
      <c r="J51" s="1453"/>
      <c r="K51" s="1454"/>
      <c r="L51" s="1455" t="s">
        <v>322</v>
      </c>
      <c r="M51" s="98"/>
    </row>
    <row r="52" spans="1:13" s="833" customFormat="1" ht="15" hidden="1" customHeight="1" thickBot="1">
      <c r="A52" s="792"/>
      <c r="B52" s="1449"/>
      <c r="C52" s="1450"/>
      <c r="D52" s="1461" t="s">
        <v>14353</v>
      </c>
      <c r="E52" s="1452"/>
      <c r="F52" s="982"/>
      <c r="G52" s="982"/>
      <c r="H52" s="1453"/>
      <c r="I52" s="1453"/>
      <c r="J52" s="1453"/>
      <c r="K52" s="1454"/>
      <c r="L52" s="1455" t="s">
        <v>322</v>
      </c>
      <c r="M52" s="98"/>
    </row>
    <row r="53" spans="1:13">
      <c r="A53" s="776"/>
      <c r="B53" s="1456" t="s">
        <v>241</v>
      </c>
      <c r="C53" s="1456"/>
      <c r="D53" s="1457" t="s">
        <v>242</v>
      </c>
      <c r="E53" s="869"/>
      <c r="F53" s="869"/>
      <c r="G53" s="869"/>
      <c r="H53" s="869"/>
      <c r="I53" s="869"/>
      <c r="J53" s="869"/>
      <c r="K53" s="869"/>
      <c r="L53" s="1458"/>
    </row>
    <row r="54" spans="1:13" s="833" customFormat="1">
      <c r="A54" s="792"/>
      <c r="B54" s="1441" t="s">
        <v>2025</v>
      </c>
      <c r="C54" s="1442"/>
      <c r="D54" s="1443" t="s">
        <v>966</v>
      </c>
      <c r="E54" s="1444"/>
      <c r="F54" s="1445"/>
      <c r="G54" s="1445"/>
      <c r="H54" s="1446"/>
      <c r="I54" s="1446"/>
      <c r="J54" s="1446"/>
      <c r="K54" s="1459"/>
      <c r="L54" s="1460"/>
    </row>
    <row r="55" spans="1:13" s="833" customFormat="1" ht="23.45" customHeight="1" thickBot="1">
      <c r="A55" s="792"/>
      <c r="B55" s="1449" t="s">
        <v>2026</v>
      </c>
      <c r="C55" s="1450" t="s">
        <v>2027</v>
      </c>
      <c r="D55" s="1451" t="s">
        <v>14354</v>
      </c>
      <c r="E55" s="1452"/>
      <c r="F55" s="982"/>
      <c r="G55" s="982"/>
      <c r="H55" s="1453"/>
      <c r="I55" s="1453"/>
      <c r="J55" s="1453"/>
      <c r="K55" s="1454">
        <f>3+6+3</f>
        <v>12</v>
      </c>
      <c r="L55" s="1455" t="s">
        <v>347</v>
      </c>
      <c r="M55" s="98"/>
    </row>
    <row r="56" spans="1:13" s="833" customFormat="1" ht="23.45" customHeight="1" thickBot="1">
      <c r="A56" s="792"/>
      <c r="B56" s="1449" t="s">
        <v>2026</v>
      </c>
      <c r="C56" s="1450" t="s">
        <v>2027</v>
      </c>
      <c r="D56" s="1451" t="s">
        <v>14355</v>
      </c>
      <c r="E56" s="1452"/>
      <c r="F56" s="982"/>
      <c r="G56" s="982"/>
      <c r="H56" s="1453"/>
      <c r="I56" s="1453"/>
      <c r="J56" s="1453"/>
      <c r="K56" s="1454">
        <f>140+15.12+5.5</f>
        <v>160.62</v>
      </c>
      <c r="L56" s="1455" t="s">
        <v>347</v>
      </c>
      <c r="M56" s="98"/>
    </row>
    <row r="57" spans="1:13" s="833" customFormat="1" ht="38.450000000000003" customHeight="1" thickBot="1">
      <c r="A57" s="792"/>
      <c r="B57" s="1449" t="s">
        <v>14356</v>
      </c>
      <c r="C57" s="1450" t="s">
        <v>14357</v>
      </c>
      <c r="D57" s="1461" t="s">
        <v>14358</v>
      </c>
      <c r="E57" s="1452"/>
      <c r="F57" s="982"/>
      <c r="G57" s="982"/>
      <c r="H57" s="1453"/>
      <c r="I57" s="1453"/>
      <c r="J57" s="1453"/>
      <c r="K57" s="1454">
        <f>K56+K55</f>
        <v>172.62</v>
      </c>
      <c r="L57" s="1455" t="s">
        <v>275</v>
      </c>
      <c r="M57" s="98"/>
    </row>
    <row r="58" spans="1:13" s="833" customFormat="1">
      <c r="A58" s="792"/>
      <c r="B58" s="1441" t="s">
        <v>2035</v>
      </c>
      <c r="C58" s="1442"/>
      <c r="D58" s="1443" t="s">
        <v>2036</v>
      </c>
      <c r="E58" s="1444"/>
      <c r="F58" s="1445"/>
      <c r="G58" s="1445"/>
      <c r="H58" s="1446"/>
      <c r="I58" s="1446"/>
      <c r="J58" s="1446"/>
      <c r="K58" s="1459"/>
      <c r="L58" s="1460"/>
    </row>
    <row r="59" spans="1:13" s="833" customFormat="1" ht="24.6" customHeight="1" thickBot="1">
      <c r="A59" s="792"/>
      <c r="B59" s="1449" t="s">
        <v>2040</v>
      </c>
      <c r="C59" s="1450" t="s">
        <v>14359</v>
      </c>
      <c r="D59" s="1461" t="s">
        <v>14360</v>
      </c>
      <c r="E59" s="1452"/>
      <c r="F59" s="982"/>
      <c r="G59" s="982"/>
      <c r="H59" s="1453"/>
      <c r="I59" s="1453"/>
      <c r="J59" s="1453"/>
      <c r="K59" s="1454">
        <v>7</v>
      </c>
      <c r="L59" s="1455" t="s">
        <v>322</v>
      </c>
      <c r="M59" s="98"/>
    </row>
    <row r="60" spans="1:13" s="833" customFormat="1" ht="24.6" customHeight="1" thickBot="1">
      <c r="A60" s="792"/>
      <c r="B60" s="1449" t="s">
        <v>2040</v>
      </c>
      <c r="C60" s="1450" t="s">
        <v>14359</v>
      </c>
      <c r="D60" s="1461" t="s">
        <v>14361</v>
      </c>
      <c r="E60" s="1452"/>
      <c r="F60" s="982"/>
      <c r="G60" s="982"/>
      <c r="H60" s="1453"/>
      <c r="I60" s="1453"/>
      <c r="J60" s="1453"/>
      <c r="K60" s="1454">
        <v>5</v>
      </c>
      <c r="L60" s="1455" t="s">
        <v>322</v>
      </c>
      <c r="M60" s="98"/>
    </row>
    <row r="61" spans="1:13" s="833" customFormat="1">
      <c r="A61" s="792"/>
      <c r="B61" s="1441" t="s">
        <v>2043</v>
      </c>
      <c r="C61" s="1442"/>
      <c r="D61" s="1443" t="s">
        <v>1019</v>
      </c>
      <c r="E61" s="1444"/>
      <c r="F61" s="1445"/>
      <c r="G61" s="1445"/>
      <c r="H61" s="1446"/>
      <c r="I61" s="1446"/>
      <c r="J61" s="1446"/>
      <c r="K61" s="1459"/>
      <c r="L61" s="1460"/>
    </row>
    <row r="62" spans="1:13" s="833" customFormat="1" ht="29.1" customHeight="1" thickBot="1">
      <c r="A62" s="792"/>
      <c r="B62" s="1449" t="s">
        <v>2044</v>
      </c>
      <c r="C62" s="1450" t="s">
        <v>14362</v>
      </c>
      <c r="D62" s="1461" t="s">
        <v>14363</v>
      </c>
      <c r="E62" s="1452"/>
      <c r="F62" s="982"/>
      <c r="G62" s="982"/>
      <c r="H62" s="1453"/>
      <c r="I62" s="1453"/>
      <c r="J62" s="1453"/>
      <c r="K62" s="1454">
        <v>6</v>
      </c>
      <c r="L62" s="1455" t="s">
        <v>322</v>
      </c>
      <c r="M62" s="98"/>
    </row>
    <row r="63" spans="1:13" s="833" customFormat="1" ht="29.1" customHeight="1" thickBot="1">
      <c r="A63" s="792"/>
      <c r="B63" s="1449" t="s">
        <v>2044</v>
      </c>
      <c r="C63" s="1450"/>
      <c r="D63" s="1461" t="s">
        <v>14364</v>
      </c>
      <c r="E63" s="1452"/>
      <c r="F63" s="982"/>
      <c r="G63" s="982"/>
      <c r="H63" s="1453"/>
      <c r="I63" s="1453"/>
      <c r="J63" s="1453"/>
      <c r="K63" s="1454">
        <v>2</v>
      </c>
      <c r="L63" s="1455" t="s">
        <v>322</v>
      </c>
      <c r="M63" s="98"/>
    </row>
    <row r="64" spans="1:13">
      <c r="A64" s="776"/>
      <c r="B64" s="1456" t="s">
        <v>2094</v>
      </c>
      <c r="C64" s="1456"/>
      <c r="D64" s="1457" t="s">
        <v>2095</v>
      </c>
      <c r="E64" s="869"/>
      <c r="F64" s="869"/>
      <c r="G64" s="869"/>
      <c r="H64" s="869"/>
      <c r="I64" s="869"/>
      <c r="J64" s="869"/>
      <c r="K64" s="869"/>
      <c r="L64" s="1458"/>
    </row>
    <row r="65" spans="1:13" s="833" customFormat="1" ht="13.5" thickBot="1">
      <c r="A65" s="792"/>
      <c r="B65" s="1449" t="s">
        <v>2096</v>
      </c>
      <c r="C65" s="1450"/>
      <c r="D65" s="1461" t="s">
        <v>14365</v>
      </c>
      <c r="E65" s="1452"/>
      <c r="F65" s="982"/>
      <c r="G65" s="982"/>
      <c r="H65" s="1453"/>
      <c r="I65" s="1453"/>
      <c r="J65" s="1453"/>
      <c r="K65" s="1454">
        <v>2</v>
      </c>
      <c r="L65" s="1455" t="s">
        <v>1223</v>
      </c>
      <c r="M65" s="98"/>
    </row>
    <row r="66" spans="1:13" s="833" customFormat="1" ht="15" customHeight="1" thickBot="1">
      <c r="A66" s="792"/>
      <c r="B66" s="1449"/>
      <c r="C66" s="1450"/>
      <c r="D66" s="1461" t="s">
        <v>14366</v>
      </c>
      <c r="E66" s="1452"/>
      <c r="F66" s="982"/>
      <c r="G66" s="982"/>
      <c r="H66" s="1453"/>
      <c r="I66" s="1453"/>
      <c r="J66" s="1453"/>
      <c r="K66" s="1454">
        <v>2</v>
      </c>
      <c r="L66" s="1455" t="s">
        <v>322</v>
      </c>
      <c r="M66" s="98"/>
    </row>
    <row r="67" spans="1:13" s="833" customFormat="1" ht="15" customHeight="1" thickBot="1">
      <c r="A67" s="792"/>
      <c r="B67" s="1449"/>
      <c r="C67" s="1450"/>
      <c r="D67" s="1461" t="s">
        <v>14367</v>
      </c>
      <c r="E67" s="1452"/>
      <c r="F67" s="982"/>
      <c r="G67" s="982"/>
      <c r="H67" s="1453"/>
      <c r="I67" s="1453"/>
      <c r="J67" s="1453"/>
      <c r="K67" s="1454">
        <v>2</v>
      </c>
      <c r="L67" s="1455" t="s">
        <v>322</v>
      </c>
      <c r="M67" s="98"/>
    </row>
    <row r="68" spans="1:13" s="833" customFormat="1" ht="15" customHeight="1" thickBot="1">
      <c r="A68" s="792"/>
      <c r="B68" s="1449"/>
      <c r="C68" s="1450"/>
      <c r="D68" s="1461" t="s">
        <v>14368</v>
      </c>
      <c r="E68" s="1452"/>
      <c r="F68" s="982"/>
      <c r="G68" s="982"/>
      <c r="H68" s="1453"/>
      <c r="I68" s="1453"/>
      <c r="J68" s="1453"/>
      <c r="K68" s="1454">
        <v>2</v>
      </c>
      <c r="L68" s="1455" t="s">
        <v>322</v>
      </c>
      <c r="M68" s="98"/>
    </row>
    <row r="69" spans="1:13" s="833" customFormat="1" ht="15" customHeight="1" thickBot="1">
      <c r="A69" s="792"/>
      <c r="B69" s="1449"/>
      <c r="C69" s="1450"/>
      <c r="D69" s="1461" t="s">
        <v>14369</v>
      </c>
      <c r="E69" s="1452"/>
      <c r="F69" s="982"/>
      <c r="G69" s="982"/>
      <c r="H69" s="1453"/>
      <c r="I69" s="1453"/>
      <c r="J69" s="1453"/>
      <c r="K69" s="1454">
        <v>2</v>
      </c>
      <c r="L69" s="1455" t="s">
        <v>322</v>
      </c>
      <c r="M69" s="98"/>
    </row>
    <row r="70" spans="1:13" s="833" customFormat="1" ht="15" customHeight="1" thickBot="1">
      <c r="A70" s="792"/>
      <c r="B70" s="1449"/>
      <c r="C70" s="1450"/>
      <c r="D70" s="1461" t="s">
        <v>14370</v>
      </c>
      <c r="E70" s="1452"/>
      <c r="F70" s="982"/>
      <c r="G70" s="982"/>
      <c r="H70" s="1453"/>
      <c r="I70" s="1453"/>
      <c r="J70" s="1453"/>
      <c r="K70" s="1454">
        <v>2</v>
      </c>
      <c r="L70" s="1455" t="s">
        <v>322</v>
      </c>
      <c r="M70" s="98"/>
    </row>
    <row r="71" spans="1:13" s="833" customFormat="1" ht="15" customHeight="1" thickBot="1">
      <c r="A71" s="792"/>
      <c r="B71" s="1449"/>
      <c r="C71" s="1450"/>
      <c r="D71" s="1461" t="s">
        <v>14371</v>
      </c>
      <c r="E71" s="1452"/>
      <c r="F71" s="982"/>
      <c r="G71" s="982"/>
      <c r="H71" s="1453"/>
      <c r="I71" s="1453"/>
      <c r="J71" s="1453"/>
      <c r="K71" s="1454">
        <v>1</v>
      </c>
      <c r="L71" s="1455" t="s">
        <v>322</v>
      </c>
      <c r="M71" s="98"/>
    </row>
    <row r="72" spans="1:13" s="833" customFormat="1" ht="15" customHeight="1" thickBot="1">
      <c r="A72" s="792"/>
      <c r="B72" s="1449"/>
      <c r="C72" s="1450"/>
      <c r="D72" s="1461" t="s">
        <v>14372</v>
      </c>
      <c r="E72" s="1452"/>
      <c r="F72" s="982"/>
      <c r="G72" s="982"/>
      <c r="H72" s="1453"/>
      <c r="I72" s="1453"/>
      <c r="J72" s="1453"/>
      <c r="K72" s="1454">
        <v>2</v>
      </c>
      <c r="L72" s="1455" t="s">
        <v>322</v>
      </c>
      <c r="M72" s="98"/>
    </row>
    <row r="73" spans="1:13" s="833" customFormat="1" ht="15" customHeight="1" thickBot="1">
      <c r="A73" s="792"/>
      <c r="B73" s="1449"/>
      <c r="C73" s="1450"/>
      <c r="D73" s="1461" t="s">
        <v>14373</v>
      </c>
      <c r="E73" s="1452"/>
      <c r="F73" s="982"/>
      <c r="G73" s="982"/>
      <c r="H73" s="1453"/>
      <c r="I73" s="1453"/>
      <c r="J73" s="1453"/>
      <c r="K73" s="1454">
        <v>2</v>
      </c>
      <c r="L73" s="1455" t="s">
        <v>322</v>
      </c>
      <c r="M73" s="98"/>
    </row>
    <row r="74" spans="1:13" s="833" customFormat="1" ht="15" customHeight="1" thickBot="1">
      <c r="A74" s="792"/>
      <c r="B74" s="1449"/>
      <c r="C74" s="1450"/>
      <c r="D74" s="1461" t="s">
        <v>2110</v>
      </c>
      <c r="E74" s="1452"/>
      <c r="F74" s="982"/>
      <c r="G74" s="982"/>
      <c r="H74" s="1453"/>
      <c r="I74" s="1453"/>
      <c r="J74" s="1453"/>
      <c r="K74" s="1454">
        <v>1</v>
      </c>
      <c r="L74" s="1455" t="s">
        <v>322</v>
      </c>
      <c r="M74" s="98"/>
    </row>
    <row r="75" spans="1:13" s="833" customFormat="1" ht="15" customHeight="1" thickBot="1">
      <c r="A75" s="792"/>
      <c r="B75" s="1449"/>
      <c r="C75" s="1450"/>
      <c r="D75" s="1461" t="s">
        <v>14374</v>
      </c>
      <c r="E75" s="1452"/>
      <c r="F75" s="982"/>
      <c r="G75" s="982"/>
      <c r="H75" s="1453"/>
      <c r="I75" s="1453"/>
      <c r="J75" s="1453"/>
      <c r="K75" s="1454">
        <v>1</v>
      </c>
      <c r="L75" s="1455" t="s">
        <v>322</v>
      </c>
      <c r="M75" s="98"/>
    </row>
    <row r="76" spans="1:13" s="833" customFormat="1" ht="15" customHeight="1" thickBot="1">
      <c r="A76" s="792"/>
      <c r="B76" s="1449"/>
      <c r="C76" s="1450"/>
      <c r="D76" s="1461" t="s">
        <v>14375</v>
      </c>
      <c r="E76" s="1452"/>
      <c r="F76" s="982"/>
      <c r="G76" s="982"/>
      <c r="H76" s="1453"/>
      <c r="I76" s="1453"/>
      <c r="J76" s="1453"/>
      <c r="K76" s="1454">
        <v>1</v>
      </c>
      <c r="L76" s="1455" t="s">
        <v>322</v>
      </c>
      <c r="M76" s="98"/>
    </row>
    <row r="77" spans="1:13" s="833" customFormat="1" ht="15" customHeight="1" thickBot="1">
      <c r="A77" s="792"/>
      <c r="B77" s="1449"/>
      <c r="C77" s="1450"/>
      <c r="D77" s="1461"/>
      <c r="E77" s="1452"/>
      <c r="F77" s="982"/>
      <c r="G77" s="982"/>
      <c r="H77" s="1453"/>
      <c r="I77" s="1453"/>
      <c r="J77" s="1453"/>
      <c r="K77" s="1454"/>
      <c r="L77" s="1455" t="s">
        <v>322</v>
      </c>
      <c r="M77" s="98"/>
    </row>
  </sheetData>
  <mergeCells count="7">
    <mergeCell ref="K27:K28"/>
    <mergeCell ref="L27:L28"/>
    <mergeCell ref="F1:L1"/>
    <mergeCell ref="B9:L9"/>
    <mergeCell ref="C10:L10"/>
    <mergeCell ref="K11:K12"/>
    <mergeCell ref="L11:L12"/>
  </mergeCells>
  <printOptions horizontalCentered="1"/>
  <pageMargins left="0.39370078740157483" right="0.39370078740157483" top="0.59055118110236227" bottom="0.39370078740157483" header="0.19685039370078741" footer="0.19685039370078741"/>
  <pageSetup paperSize="9" scale="54" fitToHeight="0" orientation="landscape" r:id="rId1"/>
  <headerFooter>
    <oddHeader>&amp;L&amp;G</oddHeader>
    <oddFooter>&amp;L&amp;"-,Regular"&amp;A&amp;R&amp;"-,Regular"Página &amp;P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DE34-B9E6-4C18-A9FA-F5ED2882A065}">
  <sheetPr codeName="Planilha13"/>
  <dimension ref="M22"/>
  <sheetViews>
    <sheetView zoomScaleNormal="100" zoomScaleSheetLayoutView="100" workbookViewId="0">
      <selection activeCell="M15" sqref="M15"/>
    </sheetView>
  </sheetViews>
  <sheetFormatPr defaultColWidth="9.140625" defaultRowHeight="14.45"/>
  <cols>
    <col min="1" max="16384" width="9.140625" style="736"/>
  </cols>
  <sheetData>
    <row r="22" spans="13:13">
      <c r="M22" s="735"/>
    </row>
  </sheetData>
  <pageMargins left="0.51181102362204722" right="0.51181102362204722" top="0.78740157480314965" bottom="0.78740157480314965" header="0.31496062992125984" footer="0.31496062992125984"/>
  <pageSetup paperSize="9" scale="11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6">
    <pageSetUpPr fitToPage="1"/>
  </sheetPr>
  <dimension ref="A1:I58"/>
  <sheetViews>
    <sheetView view="pageBreakPreview" zoomScaleNormal="100" zoomScaleSheetLayoutView="100" zoomScalePageLayoutView="90" workbookViewId="0">
      <selection activeCell="B17" sqref="B17"/>
    </sheetView>
  </sheetViews>
  <sheetFormatPr defaultColWidth="9.140625" defaultRowHeight="12.95"/>
  <cols>
    <col min="1" max="1" width="13" style="2" customWidth="1"/>
    <col min="2" max="2" width="46.42578125" style="3" customWidth="1"/>
    <col min="3" max="3" width="11.5703125" style="72" bestFit="1" customWidth="1"/>
    <col min="4" max="4" width="14" style="1" bestFit="1" customWidth="1"/>
    <col min="5" max="5" width="29.42578125" style="3" customWidth="1"/>
    <col min="6" max="6" width="9.140625" style="77"/>
    <col min="7" max="7" width="11.42578125" style="77" bestFit="1" customWidth="1"/>
    <col min="8" max="16384" width="9.140625" style="77"/>
  </cols>
  <sheetData>
    <row r="1" spans="1:9" ht="14.45">
      <c r="A1" s="14"/>
      <c r="B1" s="11"/>
      <c r="C1" s="19"/>
      <c r="D1" s="15"/>
      <c r="E1" s="23"/>
    </row>
    <row r="2" spans="1:9" ht="14.45">
      <c r="A2" s="2385" t="s">
        <v>0</v>
      </c>
      <c r="B2" s="2385"/>
      <c r="C2" s="2385"/>
      <c r="D2" s="2385"/>
      <c r="E2" s="2385"/>
    </row>
    <row r="3" spans="1:9" ht="14.45">
      <c r="A3" s="2385" t="s">
        <v>1</v>
      </c>
      <c r="B3" s="2385"/>
      <c r="C3" s="2385"/>
      <c r="D3" s="2385"/>
      <c r="E3" s="2385"/>
    </row>
    <row r="4" spans="1:9" ht="14.45">
      <c r="A4" s="2385" t="s">
        <v>2</v>
      </c>
      <c r="B4" s="2385"/>
      <c r="C4" s="2385"/>
      <c r="D4" s="2385"/>
      <c r="E4" s="2385"/>
    </row>
    <row r="5" spans="1:9" ht="14.45">
      <c r="A5" s="10"/>
      <c r="B5" s="11" t="s">
        <v>14</v>
      </c>
      <c r="C5" s="20"/>
      <c r="D5" s="22"/>
      <c r="E5" s="11"/>
    </row>
    <row r="6" spans="1:9" ht="14.45">
      <c r="A6" s="10"/>
      <c r="B6" s="11"/>
      <c r="C6" s="20"/>
      <c r="D6" s="17"/>
      <c r="E6" s="23"/>
    </row>
    <row r="7" spans="1:9" ht="21">
      <c r="A7" s="2393" t="s">
        <v>14376</v>
      </c>
      <c r="B7" s="2393"/>
      <c r="C7" s="2393"/>
      <c r="D7" s="2393"/>
      <c r="E7" s="2393"/>
    </row>
    <row r="8" spans="1:9" ht="14.45">
      <c r="A8" s="10"/>
      <c r="B8" s="11"/>
      <c r="C8" s="20"/>
      <c r="D8" s="22"/>
      <c r="E8" s="11"/>
    </row>
    <row r="9" spans="1:9" ht="14.45">
      <c r="A9" s="18" t="s">
        <v>16</v>
      </c>
      <c r="B9" s="38" t="s">
        <v>14377</v>
      </c>
      <c r="C9" s="38"/>
      <c r="D9" s="38"/>
      <c r="E9" s="23"/>
    </row>
    <row r="10" spans="1:9" ht="14.45">
      <c r="A10" s="18" t="s">
        <v>18</v>
      </c>
      <c r="B10" s="38" t="s">
        <v>14378</v>
      </c>
      <c r="C10" s="38"/>
      <c r="D10" s="38"/>
      <c r="E10" s="23"/>
    </row>
    <row r="11" spans="1:9" ht="14.45">
      <c r="A11" s="18" t="s">
        <v>20</v>
      </c>
      <c r="B11" s="84" t="s">
        <v>14379</v>
      </c>
      <c r="C11" s="38"/>
      <c r="D11" s="38"/>
      <c r="E11" s="23"/>
    </row>
    <row r="12" spans="1:9" ht="14.45">
      <c r="A12" s="2552" t="s">
        <v>14380</v>
      </c>
      <c r="B12" s="2552"/>
      <c r="C12" s="2552"/>
      <c r="D12" s="2552"/>
      <c r="E12" s="2552"/>
    </row>
    <row r="13" spans="1:9" ht="14.45">
      <c r="A13" s="2551" t="s">
        <v>14381</v>
      </c>
      <c r="B13" s="2551"/>
      <c r="C13" s="2551"/>
      <c r="D13" s="2551"/>
      <c r="E13" s="2551"/>
      <c r="G13" s="90"/>
      <c r="H13" s="90"/>
      <c r="I13" s="91"/>
    </row>
    <row r="14" spans="1:9" s="1" customFormat="1" ht="14.45">
      <c r="A14" s="88" t="s">
        <v>259</v>
      </c>
      <c r="B14" s="6" t="s">
        <v>131</v>
      </c>
      <c r="C14" s="73" t="s">
        <v>261</v>
      </c>
      <c r="D14" s="7" t="s">
        <v>262</v>
      </c>
      <c r="E14" s="89" t="s">
        <v>14382</v>
      </c>
      <c r="G14" s="90"/>
      <c r="H14" s="90"/>
    </row>
    <row r="15" spans="1:9" s="1" customFormat="1" ht="14.45">
      <c r="A15" s="74"/>
      <c r="B15" s="83"/>
      <c r="C15" s="75"/>
      <c r="D15" s="76"/>
      <c r="E15" s="83"/>
      <c r="H15" s="90"/>
    </row>
    <row r="16" spans="1:9" s="1" customFormat="1" ht="14.45">
      <c r="A16" s="74"/>
      <c r="B16" s="83"/>
      <c r="C16" s="75"/>
      <c r="D16" s="76"/>
      <c r="E16" s="83"/>
    </row>
    <row r="17" spans="1:8" s="1" customFormat="1" ht="14.45">
      <c r="A17" s="74"/>
      <c r="B17" s="83"/>
      <c r="C17" s="75"/>
      <c r="D17" s="76"/>
      <c r="E17" s="83"/>
    </row>
    <row r="18" spans="1:8" s="1" customFormat="1" ht="14.45">
      <c r="A18" s="74"/>
      <c r="B18" s="83"/>
      <c r="C18" s="75"/>
      <c r="D18" s="76"/>
      <c r="E18" s="83"/>
    </row>
    <row r="19" spans="1:8" s="1" customFormat="1" ht="14.45">
      <c r="A19" s="74"/>
      <c r="B19" s="83"/>
      <c r="C19" s="75"/>
      <c r="D19" s="76"/>
      <c r="E19" s="83"/>
    </row>
    <row r="20" spans="1:8" s="1" customFormat="1" ht="14.45">
      <c r="A20" s="74"/>
      <c r="B20" s="83"/>
      <c r="C20" s="75"/>
      <c r="D20" s="76"/>
      <c r="E20" s="83"/>
    </row>
    <row r="21" spans="1:8" s="1" customFormat="1" ht="14.45">
      <c r="A21" s="74"/>
      <c r="B21" s="83"/>
      <c r="C21" s="75"/>
      <c r="D21" s="76"/>
      <c r="E21" s="83"/>
    </row>
    <row r="22" spans="1:8" s="1" customFormat="1" ht="14.45">
      <c r="A22" s="74"/>
      <c r="B22" s="83"/>
      <c r="C22" s="75"/>
      <c r="D22" s="76"/>
      <c r="E22" s="83"/>
    </row>
    <row r="23" spans="1:8" s="1" customFormat="1" ht="14.45">
      <c r="A23" s="74"/>
      <c r="B23" s="83"/>
      <c r="C23" s="75"/>
      <c r="D23" s="76"/>
      <c r="E23" s="83"/>
    </row>
    <row r="24" spans="1:8" s="1" customFormat="1" ht="14.45">
      <c r="A24" s="74"/>
      <c r="B24" s="83"/>
      <c r="C24" s="75"/>
      <c r="D24" s="76"/>
      <c r="E24" s="83"/>
    </row>
    <row r="25" spans="1:8" s="1" customFormat="1" ht="14.45">
      <c r="A25" s="74"/>
      <c r="B25" s="83"/>
      <c r="C25" s="75"/>
      <c r="D25" s="76"/>
      <c r="E25" s="83"/>
    </row>
    <row r="26" spans="1:8" s="1" customFormat="1" ht="14.45">
      <c r="A26" s="74"/>
      <c r="B26" s="83"/>
      <c r="C26" s="75"/>
      <c r="D26" s="76"/>
      <c r="E26" s="83"/>
    </row>
    <row r="27" spans="1:8" s="1" customFormat="1" ht="14.45">
      <c r="A27" s="74"/>
      <c r="B27" s="83"/>
      <c r="C27" s="75"/>
      <c r="D27" s="76"/>
      <c r="E27" s="83"/>
    </row>
    <row r="28" spans="1:8" s="1" customFormat="1" ht="14.45">
      <c r="A28" s="74"/>
      <c r="B28" s="83"/>
      <c r="C28" s="75"/>
      <c r="D28" s="76"/>
      <c r="E28" s="83"/>
    </row>
    <row r="29" spans="1:8" s="1" customFormat="1" ht="14.45">
      <c r="A29" s="74"/>
      <c r="B29" s="83"/>
      <c r="C29" s="75"/>
      <c r="D29" s="76"/>
      <c r="E29" s="83"/>
    </row>
    <row r="30" spans="1:8" s="1" customFormat="1" ht="14.45">
      <c r="A30" s="74"/>
      <c r="B30" s="83"/>
      <c r="C30" s="75"/>
      <c r="D30" s="76"/>
      <c r="E30" s="83"/>
    </row>
    <row r="31" spans="1:8" s="1" customFormat="1" ht="14.45">
      <c r="A31" s="74"/>
      <c r="B31" s="83"/>
      <c r="C31" s="75"/>
      <c r="D31" s="76"/>
      <c r="E31" s="83"/>
    </row>
    <row r="32" spans="1:8" s="1" customFormat="1" ht="14.45">
      <c r="A32" s="88"/>
      <c r="B32" s="6"/>
      <c r="C32" s="73"/>
      <c r="D32" s="7"/>
      <c r="E32" s="89"/>
      <c r="G32" s="90"/>
      <c r="H32" s="90"/>
    </row>
    <row r="33" spans="1:5" s="1" customFormat="1" ht="14.45">
      <c r="A33" s="74"/>
      <c r="B33" s="83"/>
      <c r="C33" s="75"/>
      <c r="D33" s="76"/>
      <c r="E33" s="83"/>
    </row>
    <row r="34" spans="1:5" s="1" customFormat="1" ht="14.45">
      <c r="A34" s="74"/>
      <c r="B34" s="83"/>
      <c r="C34" s="75"/>
      <c r="D34" s="76"/>
      <c r="E34" s="83"/>
    </row>
    <row r="35" spans="1:5" s="1" customFormat="1" ht="14.45">
      <c r="A35" s="74"/>
      <c r="B35" s="83"/>
      <c r="C35" s="75"/>
      <c r="D35" s="76"/>
      <c r="E35" s="83"/>
    </row>
    <row r="36" spans="1:5" s="1" customFormat="1" ht="14.45">
      <c r="A36" s="74"/>
      <c r="B36" s="83"/>
      <c r="C36" s="75"/>
      <c r="D36" s="76"/>
      <c r="E36" s="83"/>
    </row>
    <row r="37" spans="1:5" s="1" customFormat="1" ht="14.45">
      <c r="A37" s="74"/>
      <c r="B37" s="83"/>
      <c r="C37" s="75"/>
      <c r="D37" s="76"/>
      <c r="E37" s="83"/>
    </row>
    <row r="38" spans="1:5" s="1" customFormat="1" ht="14.45">
      <c r="A38" s="74"/>
      <c r="B38" s="83"/>
      <c r="C38" s="75"/>
      <c r="D38" s="76"/>
      <c r="E38" s="83"/>
    </row>
    <row r="39" spans="1:5" s="1" customFormat="1" ht="14.45">
      <c r="A39" s="74"/>
      <c r="B39" s="83"/>
      <c r="C39" s="75"/>
      <c r="D39" s="76"/>
      <c r="E39" s="83"/>
    </row>
    <row r="40" spans="1:5" s="1" customFormat="1" ht="14.45">
      <c r="A40" s="74"/>
      <c r="B40" s="83"/>
      <c r="C40" s="75"/>
      <c r="D40" s="76"/>
      <c r="E40" s="83"/>
    </row>
    <row r="41" spans="1:5" s="1" customFormat="1" ht="14.45">
      <c r="A41" s="74"/>
      <c r="B41" s="83"/>
      <c r="C41" s="75"/>
      <c r="D41" s="76"/>
      <c r="E41" s="83"/>
    </row>
    <row r="42" spans="1:5" s="1" customFormat="1" ht="14.45">
      <c r="A42" s="74"/>
      <c r="B42" s="83"/>
      <c r="C42" s="75"/>
      <c r="D42" s="76"/>
      <c r="E42" s="83"/>
    </row>
    <row r="43" spans="1:5" s="1" customFormat="1" ht="14.45">
      <c r="A43" s="74"/>
      <c r="B43" s="83"/>
      <c r="C43" s="75"/>
      <c r="D43" s="76"/>
      <c r="E43" s="83"/>
    </row>
    <row r="44" spans="1:5" s="1" customFormat="1" ht="14.45">
      <c r="A44" s="74"/>
      <c r="B44" s="83"/>
      <c r="C44" s="75"/>
      <c r="D44" s="76"/>
      <c r="E44" s="83"/>
    </row>
    <row r="45" spans="1:5" s="1" customFormat="1" ht="14.45">
      <c r="A45" s="74"/>
      <c r="B45" s="83"/>
      <c r="C45" s="75"/>
      <c r="D45" s="76"/>
      <c r="E45" s="83"/>
    </row>
    <row r="46" spans="1:5" s="1" customFormat="1" ht="14.45">
      <c r="A46" s="74"/>
      <c r="B46" s="83"/>
      <c r="C46" s="75"/>
      <c r="D46" s="76"/>
      <c r="E46" s="83"/>
    </row>
    <row r="47" spans="1:5" s="1" customFormat="1" ht="14.45">
      <c r="A47" s="74"/>
      <c r="B47" s="83"/>
      <c r="C47" s="75"/>
      <c r="D47" s="76"/>
      <c r="E47" s="83"/>
    </row>
    <row r="48" spans="1:5" s="1" customFormat="1" ht="14.45">
      <c r="A48" s="74"/>
      <c r="B48" s="83"/>
      <c r="C48" s="75"/>
      <c r="D48" s="76"/>
      <c r="E48" s="83"/>
    </row>
    <row r="49" spans="1:5" s="1" customFormat="1" ht="14.45">
      <c r="A49" s="74"/>
      <c r="B49" s="83"/>
      <c r="C49" s="75"/>
      <c r="D49" s="76"/>
      <c r="E49" s="83"/>
    </row>
    <row r="50" spans="1:5" s="1" customFormat="1" ht="14.45">
      <c r="A50" s="74"/>
      <c r="B50" s="83"/>
      <c r="C50" s="75"/>
      <c r="D50" s="76"/>
      <c r="E50" s="83"/>
    </row>
    <row r="51" spans="1:5" s="1" customFormat="1" ht="14.45">
      <c r="A51" s="74"/>
      <c r="B51" s="83"/>
      <c r="C51" s="75"/>
      <c r="D51" s="76"/>
      <c r="E51" s="83"/>
    </row>
    <row r="52" spans="1:5" s="1" customFormat="1" ht="14.45">
      <c r="A52" s="74"/>
      <c r="B52" s="83"/>
      <c r="C52" s="75"/>
      <c r="D52" s="76"/>
      <c r="E52" s="83"/>
    </row>
    <row r="53" spans="1:5" s="1" customFormat="1" ht="14.45">
      <c r="A53" s="74"/>
      <c r="B53" s="83"/>
      <c r="C53" s="75"/>
      <c r="D53" s="76"/>
      <c r="E53" s="83"/>
    </row>
    <row r="54" spans="1:5" s="1" customFormat="1" ht="14.45">
      <c r="A54" s="74"/>
      <c r="B54" s="83"/>
      <c r="C54" s="75"/>
      <c r="D54" s="76"/>
      <c r="E54" s="83"/>
    </row>
    <row r="55" spans="1:5" s="1" customFormat="1" ht="14.45">
      <c r="A55" s="74"/>
      <c r="B55" s="83"/>
      <c r="C55" s="75"/>
      <c r="D55" s="76"/>
      <c r="E55" s="83"/>
    </row>
    <row r="56" spans="1:5" s="1" customFormat="1" ht="14.45">
      <c r="A56" s="74"/>
      <c r="B56" s="83"/>
      <c r="C56" s="75"/>
      <c r="D56" s="76"/>
      <c r="E56" s="83"/>
    </row>
    <row r="57" spans="1:5" s="1" customFormat="1" ht="14.45">
      <c r="A57" s="74"/>
      <c r="B57" s="83"/>
      <c r="C57" s="75"/>
      <c r="D57" s="76"/>
      <c r="E57" s="83"/>
    </row>
    <row r="58" spans="1:5" s="1" customFormat="1" ht="14.45">
      <c r="A58" s="92"/>
      <c r="B58" s="94"/>
      <c r="C58" s="95"/>
      <c r="D58" s="96"/>
      <c r="E58" s="94"/>
    </row>
  </sheetData>
  <sheetProtection selectLockedCells="1" selectUnlockedCells="1"/>
  <mergeCells count="6">
    <mergeCell ref="A13:E13"/>
    <mergeCell ref="A12:E12"/>
    <mergeCell ref="A2:E2"/>
    <mergeCell ref="A3:E3"/>
    <mergeCell ref="A4:E4"/>
    <mergeCell ref="A7:E7"/>
  </mergeCells>
  <printOptions horizontalCentered="1"/>
  <pageMargins left="0.39370078740157483" right="0.39370078740157483" top="0.39370078740157483" bottom="0.98425196850393704" header="0" footer="0.39370078740157483"/>
  <pageSetup paperSize="9" scale="85" firstPageNumber="188" fitToHeight="0" orientation="portrait" useFirstPageNumber="1" r:id="rId1"/>
  <headerFooter alignWithMargins="0">
    <oddFooter>&amp;CEng. Civil Daniele Firme Miranda
CREA: 24.965/D-DF
ART nº  0720190088017&amp;RPágina &amp;P de 249</oddFooter>
  </headerFooter>
  <rowBreaks count="1" manualBreakCount="1">
    <brk id="31"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3">
    <pageSetUpPr fitToPage="1"/>
  </sheetPr>
  <dimension ref="A1:I50"/>
  <sheetViews>
    <sheetView view="pageBreakPreview" zoomScale="90" zoomScaleNormal="100" zoomScaleSheetLayoutView="90" workbookViewId="0">
      <selection activeCell="B12" sqref="B12"/>
    </sheetView>
  </sheetViews>
  <sheetFormatPr defaultColWidth="9.140625" defaultRowHeight="12.6"/>
  <cols>
    <col min="1" max="1" width="18.42578125" customWidth="1"/>
    <col min="2" max="2" width="12.140625" customWidth="1"/>
    <col min="3" max="3" width="41.5703125" customWidth="1"/>
    <col min="4" max="4" width="18.42578125" customWidth="1"/>
    <col min="5" max="5" width="21.42578125" customWidth="1"/>
    <col min="6" max="6" width="8.85546875" customWidth="1"/>
  </cols>
  <sheetData>
    <row r="1" spans="1:9" ht="14.45">
      <c r="A1" s="14"/>
      <c r="B1" s="14"/>
      <c r="C1" s="11"/>
      <c r="D1" s="36"/>
      <c r="E1" s="15"/>
      <c r="F1" s="8"/>
      <c r="G1" s="8"/>
      <c r="H1" s="8"/>
      <c r="I1" s="9"/>
    </row>
    <row r="2" spans="1:9" ht="14.45">
      <c r="A2" s="2385" t="s">
        <v>0</v>
      </c>
      <c r="B2" s="2385"/>
      <c r="C2" s="2385"/>
      <c r="D2" s="2385"/>
      <c r="E2" s="2385"/>
      <c r="F2" s="5"/>
      <c r="G2" s="5"/>
      <c r="H2" s="5"/>
      <c r="I2" s="5"/>
    </row>
    <row r="3" spans="1:9" ht="14.45">
      <c r="A3" s="2385" t="s">
        <v>1</v>
      </c>
      <c r="B3" s="2385"/>
      <c r="C3" s="2385"/>
      <c r="D3" s="2385"/>
      <c r="E3" s="2385"/>
      <c r="F3" s="5"/>
      <c r="G3" s="5"/>
      <c r="H3" s="5"/>
      <c r="I3" s="5"/>
    </row>
    <row r="4" spans="1:9" ht="14.45">
      <c r="A4" s="2385" t="s">
        <v>2</v>
      </c>
      <c r="B4" s="2385"/>
      <c r="C4" s="2385"/>
      <c r="D4" s="2385"/>
      <c r="E4" s="2385"/>
      <c r="F4" s="5"/>
      <c r="G4" s="5"/>
      <c r="H4" s="5"/>
      <c r="I4" s="5"/>
    </row>
    <row r="5" spans="1:9" ht="14.45">
      <c r="A5" s="10"/>
      <c r="B5" s="10"/>
      <c r="C5" s="11" t="s">
        <v>14</v>
      </c>
      <c r="D5" s="37"/>
      <c r="E5" s="22"/>
      <c r="F5" s="16"/>
      <c r="G5" s="16"/>
      <c r="H5" s="16"/>
      <c r="I5" s="12"/>
    </row>
    <row r="6" spans="1:9" ht="14.45">
      <c r="A6" s="10"/>
      <c r="B6" s="10"/>
      <c r="C6" s="11"/>
      <c r="D6" s="37"/>
      <c r="E6" s="17"/>
      <c r="F6" s="8"/>
      <c r="G6" s="8"/>
      <c r="H6" s="8"/>
      <c r="I6" s="9"/>
    </row>
    <row r="7" spans="1:9" ht="21">
      <c r="A7" s="2393" t="s">
        <v>15</v>
      </c>
      <c r="B7" s="2393"/>
      <c r="C7" s="2393"/>
      <c r="D7" s="2393"/>
      <c r="E7" s="2393"/>
      <c r="F7" s="93"/>
      <c r="G7" s="5"/>
      <c r="H7" s="5"/>
      <c r="I7" s="5"/>
    </row>
    <row r="8" spans="1:9" ht="14.45">
      <c r="A8" s="10"/>
      <c r="B8" s="10"/>
      <c r="C8" s="11"/>
      <c r="D8" s="37"/>
      <c r="E8" s="22"/>
      <c r="F8" s="16"/>
      <c r="G8" s="16"/>
      <c r="H8" s="16"/>
      <c r="I8" s="12"/>
    </row>
    <row r="9" spans="1:9" ht="15" customHeight="1">
      <c r="A9" s="18" t="s">
        <v>16</v>
      </c>
      <c r="B9" s="82" t="s">
        <v>17</v>
      </c>
      <c r="C9" s="38"/>
      <c r="D9" s="38"/>
      <c r="E9" s="38"/>
      <c r="F9" s="38"/>
      <c r="G9" s="38"/>
      <c r="H9" s="38"/>
      <c r="I9" s="18"/>
    </row>
    <row r="10" spans="1:9" ht="15" customHeight="1">
      <c r="A10" s="18" t="s">
        <v>18</v>
      </c>
      <c r="B10" s="82" t="s">
        <v>19</v>
      </c>
      <c r="C10" s="38"/>
      <c r="D10" s="38"/>
      <c r="E10" s="38"/>
      <c r="F10" s="38"/>
      <c r="G10" s="38"/>
      <c r="H10" s="38"/>
      <c r="I10" s="18"/>
    </row>
    <row r="11" spans="1:9" ht="15" customHeight="1">
      <c r="A11" s="18" t="s">
        <v>20</v>
      </c>
      <c r="B11" s="413">
        <v>44568</v>
      </c>
      <c r="C11" s="38"/>
      <c r="D11" s="38"/>
      <c r="E11" s="38"/>
      <c r="F11" s="38"/>
      <c r="G11" s="39"/>
      <c r="H11" s="39"/>
      <c r="I11" s="18"/>
    </row>
    <row r="12" spans="1:9" ht="14.45">
      <c r="A12" s="4"/>
      <c r="B12" s="4"/>
      <c r="C12" s="23"/>
      <c r="D12" s="40"/>
      <c r="E12" s="13"/>
      <c r="F12" s="8"/>
      <c r="G12" s="8"/>
      <c r="H12" s="8"/>
      <c r="I12" s="9"/>
    </row>
    <row r="13" spans="1:9" ht="14.45">
      <c r="A13" s="38"/>
      <c r="B13" s="2390" t="s">
        <v>21</v>
      </c>
      <c r="C13" s="2390"/>
      <c r="D13" s="2390"/>
      <c r="E13" s="38"/>
      <c r="F13" s="38"/>
      <c r="G13" s="38"/>
      <c r="H13" s="38"/>
      <c r="I13" s="38"/>
    </row>
    <row r="14" spans="1:9" ht="63.75" customHeight="1">
      <c r="A14" s="38"/>
      <c r="B14" s="4"/>
      <c r="C14" s="4"/>
      <c r="D14" s="4"/>
      <c r="E14" s="38"/>
      <c r="F14" s="38"/>
      <c r="G14" s="38"/>
      <c r="H14" s="38"/>
      <c r="I14" s="38"/>
    </row>
    <row r="15" spans="1:9" ht="14.45">
      <c r="A15" s="38"/>
      <c r="B15" s="2391" t="s">
        <v>22</v>
      </c>
      <c r="C15" s="2391"/>
      <c r="D15" s="2391"/>
      <c r="E15" s="38"/>
      <c r="F15" s="38"/>
      <c r="G15" s="38"/>
      <c r="H15" s="38"/>
      <c r="I15" s="38"/>
    </row>
    <row r="16" spans="1:9" ht="6" customHeight="1">
      <c r="A16" s="38"/>
      <c r="B16" s="4"/>
      <c r="C16" s="4"/>
      <c r="D16" s="4"/>
      <c r="E16" s="38"/>
      <c r="F16" s="38"/>
      <c r="G16" s="38"/>
      <c r="H16" s="38"/>
      <c r="I16" s="38"/>
    </row>
    <row r="17" spans="1:9" ht="14.45">
      <c r="A17" s="4"/>
      <c r="B17" s="41" t="s">
        <v>23</v>
      </c>
      <c r="C17" s="41" t="s">
        <v>24</v>
      </c>
      <c r="D17" s="42" t="s">
        <v>25</v>
      </c>
      <c r="E17" s="4"/>
      <c r="F17" s="4"/>
      <c r="G17" s="38"/>
      <c r="H17" s="38"/>
      <c r="I17" s="38"/>
    </row>
    <row r="18" spans="1:9" ht="14.45">
      <c r="B18" s="43" t="s">
        <v>26</v>
      </c>
      <c r="C18" s="44" t="s">
        <v>27</v>
      </c>
      <c r="D18" s="45">
        <v>0.04</v>
      </c>
    </row>
    <row r="19" spans="1:9" ht="14.45">
      <c r="B19" s="43" t="s">
        <v>28</v>
      </c>
      <c r="C19" s="44" t="s">
        <v>29</v>
      </c>
      <c r="D19" s="45">
        <v>1.23E-2</v>
      </c>
    </row>
    <row r="20" spans="1:9" ht="14.45">
      <c r="B20" s="43" t="s">
        <v>30</v>
      </c>
      <c r="C20" s="46" t="s">
        <v>31</v>
      </c>
      <c r="D20" s="47">
        <v>8.0000000000000002E-3</v>
      </c>
    </row>
    <row r="21" spans="1:9" ht="14.45">
      <c r="B21" s="2392" t="s">
        <v>32</v>
      </c>
      <c r="C21" s="48" t="s">
        <v>33</v>
      </c>
      <c r="D21" s="49">
        <v>0.01</v>
      </c>
    </row>
    <row r="22" spans="1:9" ht="14.45">
      <c r="B22" s="2392"/>
      <c r="C22" s="50" t="s">
        <v>34</v>
      </c>
      <c r="D22" s="51">
        <v>6.4999999999999997E-3</v>
      </c>
    </row>
    <row r="23" spans="1:9" ht="14.45">
      <c r="B23" s="2392"/>
      <c r="C23" s="50" t="s">
        <v>35</v>
      </c>
      <c r="D23" s="51">
        <v>0.03</v>
      </c>
    </row>
    <row r="24" spans="1:9" ht="14.45">
      <c r="B24" s="2392"/>
      <c r="C24" s="52" t="s">
        <v>36</v>
      </c>
      <c r="D24" s="53">
        <v>4.65E-2</v>
      </c>
    </row>
    <row r="25" spans="1:9" ht="14.45">
      <c r="B25" s="43" t="s">
        <v>37</v>
      </c>
      <c r="C25" s="54" t="s">
        <v>38</v>
      </c>
      <c r="D25" s="55">
        <v>7.3999999999999996E-2</v>
      </c>
    </row>
    <row r="26" spans="1:9" ht="14.45">
      <c r="B26" s="43" t="s">
        <v>39</v>
      </c>
      <c r="C26" s="44" t="s">
        <v>40</v>
      </c>
      <c r="D26" s="45">
        <v>1.2699999999999999E-2</v>
      </c>
    </row>
    <row r="27" spans="1:9" ht="14.45">
      <c r="B27" s="43" t="s">
        <v>41</v>
      </c>
      <c r="C27" s="44" t="s">
        <v>42</v>
      </c>
      <c r="D27" s="45">
        <v>4.4999999999999998E-2</v>
      </c>
    </row>
    <row r="28" spans="1:9" ht="8.25" customHeight="1"/>
    <row r="29" spans="1:9" ht="14.45">
      <c r="A29" s="56"/>
      <c r="B29" s="2388" t="s">
        <v>43</v>
      </c>
      <c r="C29" s="2389"/>
      <c r="D29" s="57">
        <v>0.26934932211337381</v>
      </c>
      <c r="E29" s="56"/>
      <c r="F29" s="56"/>
      <c r="G29" s="56"/>
      <c r="H29" s="56"/>
      <c r="I29" s="56"/>
    </row>
    <row r="34" spans="2:4" ht="14.45">
      <c r="B34" s="2391" t="s">
        <v>44</v>
      </c>
      <c r="C34" s="2391"/>
      <c r="D34" s="2391"/>
    </row>
    <row r="35" spans="2:4" ht="6.75" customHeight="1">
      <c r="B35" s="4"/>
      <c r="C35" s="4"/>
      <c r="D35" s="4"/>
    </row>
    <row r="36" spans="2:4" ht="14.45">
      <c r="B36" s="41" t="s">
        <v>23</v>
      </c>
      <c r="C36" s="41" t="s">
        <v>24</v>
      </c>
      <c r="D36" s="42" t="s">
        <v>25</v>
      </c>
    </row>
    <row r="37" spans="2:4" ht="14.45">
      <c r="B37" s="43" t="s">
        <v>26</v>
      </c>
      <c r="C37" s="44" t="s">
        <v>27</v>
      </c>
      <c r="D37" s="45">
        <v>3.4500000000000003E-2</v>
      </c>
    </row>
    <row r="38" spans="2:4" ht="14.45">
      <c r="B38" s="43" t="s">
        <v>28</v>
      </c>
      <c r="C38" s="44" t="s">
        <v>29</v>
      </c>
      <c r="D38" s="45">
        <v>8.5000000000000006E-3</v>
      </c>
    </row>
    <row r="39" spans="2:4" ht="14.45">
      <c r="B39" s="43" t="s">
        <v>30</v>
      </c>
      <c r="C39" s="46" t="s">
        <v>31</v>
      </c>
      <c r="D39" s="47">
        <v>4.7999999999999996E-3</v>
      </c>
    </row>
    <row r="40" spans="2:4" ht="14.45">
      <c r="B40" s="2392" t="s">
        <v>32</v>
      </c>
      <c r="C40" s="48" t="s">
        <v>33</v>
      </c>
      <c r="D40" s="49">
        <v>0</v>
      </c>
    </row>
    <row r="41" spans="2:4" ht="14.45">
      <c r="B41" s="2392"/>
      <c r="C41" s="50" t="s">
        <v>34</v>
      </c>
      <c r="D41" s="51">
        <v>6.4999999999999997E-3</v>
      </c>
    </row>
    <row r="42" spans="2:4" ht="14.45">
      <c r="B42" s="2392"/>
      <c r="C42" s="50" t="s">
        <v>35</v>
      </c>
      <c r="D42" s="51">
        <v>0.03</v>
      </c>
    </row>
    <row r="43" spans="2:4" ht="14.45">
      <c r="B43" s="2392"/>
      <c r="C43" s="52" t="s">
        <v>36</v>
      </c>
      <c r="D43" s="53">
        <v>3.6499999999999998E-2</v>
      </c>
    </row>
    <row r="44" spans="2:4" ht="14.45">
      <c r="B44" s="43" t="s">
        <v>37</v>
      </c>
      <c r="C44" s="54" t="s">
        <v>38</v>
      </c>
      <c r="D44" s="55">
        <v>5.11E-2</v>
      </c>
    </row>
    <row r="45" spans="2:4" ht="14.45">
      <c r="B45" s="43" t="s">
        <v>39</v>
      </c>
      <c r="C45" s="44" t="s">
        <v>40</v>
      </c>
      <c r="D45" s="45">
        <v>8.5000000000000006E-3</v>
      </c>
    </row>
    <row r="46" spans="2:4" ht="14.45">
      <c r="B46" s="43" t="s">
        <v>41</v>
      </c>
      <c r="C46" s="44" t="s">
        <v>42</v>
      </c>
      <c r="D46" s="45">
        <v>4.4999999999999998E-2</v>
      </c>
    </row>
    <row r="47" spans="2:4" ht="6.75" customHeight="1"/>
    <row r="48" spans="2:4" ht="14.45">
      <c r="B48" s="2388" t="s">
        <v>45</v>
      </c>
      <c r="C48" s="2389"/>
      <c r="D48" s="57">
        <v>0.20925856497550321</v>
      </c>
    </row>
    <row r="50" spans="4:4" ht="14.45">
      <c r="D50" s="58"/>
    </row>
  </sheetData>
  <mergeCells count="11">
    <mergeCell ref="A2:E2"/>
    <mergeCell ref="A3:E3"/>
    <mergeCell ref="A4:E4"/>
    <mergeCell ref="A7:E7"/>
    <mergeCell ref="B40:B43"/>
    <mergeCell ref="B48:C48"/>
    <mergeCell ref="B13:D13"/>
    <mergeCell ref="B15:D15"/>
    <mergeCell ref="B21:B24"/>
    <mergeCell ref="B29:C29"/>
    <mergeCell ref="B34:D34"/>
  </mergeCells>
  <pageMargins left="0.39370078740157483" right="0.39370078740157483" top="0.39370078740157483" bottom="0.98425196850393704" header="0" footer="0.39370078740157483"/>
  <pageSetup paperSize="9" scale="86" firstPageNumber="186" fitToHeight="0" orientation="portrait" useFirstPageNumber="1" r:id="rId1"/>
  <headerFooter>
    <oddFooter>&amp;RPágina &amp;P de 249</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14">
    <pageSetUpPr fitToPage="1"/>
  </sheetPr>
  <dimension ref="A1:F55"/>
  <sheetViews>
    <sheetView view="pageBreakPreview" zoomScaleNormal="100" zoomScaleSheetLayoutView="100" workbookViewId="0">
      <selection activeCell="B12" sqref="B12"/>
    </sheetView>
  </sheetViews>
  <sheetFormatPr defaultColWidth="9.140625" defaultRowHeight="12.6"/>
  <cols>
    <col min="1" max="1" width="16.5703125" customWidth="1"/>
    <col min="2" max="2" width="14.42578125" customWidth="1"/>
    <col min="3" max="3" width="40.140625" customWidth="1"/>
    <col min="4" max="4" width="16.42578125" customWidth="1"/>
    <col min="5" max="5" width="21.85546875" customWidth="1"/>
  </cols>
  <sheetData>
    <row r="1" spans="1:6" ht="14.45">
      <c r="A1" s="14"/>
      <c r="B1" s="14"/>
      <c r="C1" s="11"/>
      <c r="D1" s="19"/>
      <c r="E1" s="15"/>
      <c r="F1" s="8"/>
    </row>
    <row r="2" spans="1:6" ht="14.45">
      <c r="A2" s="2385" t="s">
        <v>0</v>
      </c>
      <c r="B2" s="2385"/>
      <c r="C2" s="2385"/>
      <c r="D2" s="2385"/>
      <c r="E2" s="2385"/>
      <c r="F2" s="2385"/>
    </row>
    <row r="3" spans="1:6" ht="14.45">
      <c r="A3" s="2385" t="s">
        <v>1</v>
      </c>
      <c r="B3" s="2385"/>
      <c r="C3" s="2385"/>
      <c r="D3" s="2385"/>
      <c r="E3" s="2385"/>
      <c r="F3" s="2385"/>
    </row>
    <row r="4" spans="1:6" ht="14.45">
      <c r="A4" s="2385" t="s">
        <v>2</v>
      </c>
      <c r="B4" s="2385"/>
      <c r="C4" s="2385"/>
      <c r="D4" s="2385"/>
      <c r="E4" s="2385"/>
      <c r="F4" s="2385"/>
    </row>
    <row r="5" spans="1:6" ht="14.45">
      <c r="A5" s="10"/>
      <c r="B5" s="10"/>
      <c r="C5" s="11" t="s">
        <v>14</v>
      </c>
      <c r="D5" s="20"/>
      <c r="E5" s="22"/>
      <c r="F5" s="16"/>
    </row>
    <row r="6" spans="1:6" ht="14.45">
      <c r="A6" s="10"/>
      <c r="B6" s="10"/>
      <c r="C6" s="11"/>
      <c r="D6" s="20"/>
      <c r="E6" s="17"/>
      <c r="F6" s="8"/>
    </row>
    <row r="7" spans="1:6" ht="21">
      <c r="A7" s="2393" t="s">
        <v>46</v>
      </c>
      <c r="B7" s="2393"/>
      <c r="C7" s="2393"/>
      <c r="D7" s="2393"/>
      <c r="E7" s="2393"/>
      <c r="F7" s="2393"/>
    </row>
    <row r="8" spans="1:6" ht="15.6" customHeight="1">
      <c r="A8" s="10"/>
      <c r="B8" s="10"/>
      <c r="C8" s="11"/>
      <c r="D8" s="20"/>
      <c r="E8" s="22"/>
      <c r="F8" s="16"/>
    </row>
    <row r="9" spans="1:6" ht="14.45" customHeight="1">
      <c r="A9" s="18" t="s">
        <v>16</v>
      </c>
      <c r="B9" s="2390" t="str">
        <f>BDI!B9</f>
        <v>OS04 - TEATRO HELENA BARCELOS</v>
      </c>
      <c r="C9" s="2390"/>
      <c r="D9" s="2390"/>
      <c r="E9" s="2390"/>
      <c r="F9" s="2390"/>
    </row>
    <row r="10" spans="1:6" ht="14.45" customHeight="1">
      <c r="A10" s="18" t="s">
        <v>18</v>
      </c>
      <c r="B10" s="2390" t="str">
        <f>BDI!B10</f>
        <v>UnB - Brasília, DF, 70910-900</v>
      </c>
      <c r="C10" s="2390"/>
      <c r="D10" s="2390"/>
      <c r="E10" s="2390"/>
      <c r="F10" s="2390"/>
    </row>
    <row r="11" spans="1:6" ht="14.45">
      <c r="A11" s="18" t="s">
        <v>20</v>
      </c>
      <c r="B11" s="2396">
        <v>44568</v>
      </c>
      <c r="C11" s="2396"/>
      <c r="D11" s="2396"/>
      <c r="E11" s="2396"/>
      <c r="F11" s="2396"/>
    </row>
    <row r="12" spans="1:6" ht="14.45">
      <c r="A12" s="4"/>
      <c r="B12" s="4"/>
      <c r="C12" s="23"/>
      <c r="D12" s="21"/>
      <c r="E12" s="13"/>
      <c r="F12" s="8"/>
    </row>
    <row r="13" spans="1:6" ht="53.25" customHeight="1">
      <c r="A13" s="2397" t="s">
        <v>47</v>
      </c>
      <c r="B13" s="2397"/>
      <c r="C13" s="2397"/>
      <c r="D13" s="2397"/>
      <c r="E13" s="2397"/>
      <c r="F13" s="2397"/>
    </row>
    <row r="14" spans="1:6" ht="15" thickBot="1">
      <c r="A14" s="4"/>
      <c r="B14" s="4"/>
      <c r="C14" s="23"/>
      <c r="D14" s="21"/>
      <c r="E14" s="13"/>
      <c r="F14" s="8"/>
    </row>
    <row r="15" spans="1:6" ht="15" thickBot="1">
      <c r="B15" s="59" t="s">
        <v>23</v>
      </c>
      <c r="C15" s="60" t="s">
        <v>48</v>
      </c>
      <c r="D15" s="61" t="s">
        <v>49</v>
      </c>
      <c r="E15" s="62" t="s">
        <v>50</v>
      </c>
    </row>
    <row r="16" spans="1:6" ht="5.25" customHeight="1">
      <c r="B16" s="414"/>
      <c r="C16" s="414"/>
      <c r="D16" s="415"/>
      <c r="E16" s="416"/>
    </row>
    <row r="17" spans="2:5" ht="14.45">
      <c r="B17" s="63" t="s">
        <v>51</v>
      </c>
      <c r="C17" s="63" t="s">
        <v>52</v>
      </c>
      <c r="D17" s="63"/>
      <c r="E17" s="63"/>
    </row>
    <row r="18" spans="2:5" ht="14.45">
      <c r="B18" s="64" t="s">
        <v>53</v>
      </c>
      <c r="C18" s="64" t="s">
        <v>54</v>
      </c>
      <c r="D18" s="65">
        <v>0</v>
      </c>
      <c r="E18" s="66">
        <v>0</v>
      </c>
    </row>
    <row r="19" spans="2:5" ht="14.45">
      <c r="B19" s="64" t="s">
        <v>55</v>
      </c>
      <c r="C19" s="64" t="s">
        <v>56</v>
      </c>
      <c r="D19" s="65">
        <v>1.4999999999999999E-2</v>
      </c>
      <c r="E19" s="66">
        <v>1.4999999999999999E-2</v>
      </c>
    </row>
    <row r="20" spans="2:5" ht="14.45">
      <c r="B20" s="64" t="s">
        <v>57</v>
      </c>
      <c r="C20" s="64" t="s">
        <v>58</v>
      </c>
      <c r="D20" s="65">
        <v>0.01</v>
      </c>
      <c r="E20" s="66">
        <v>0.01</v>
      </c>
    </row>
    <row r="21" spans="2:5" ht="14.45">
      <c r="B21" s="64" t="s">
        <v>59</v>
      </c>
      <c r="C21" s="64" t="s">
        <v>60</v>
      </c>
      <c r="D21" s="65">
        <v>2E-3</v>
      </c>
      <c r="E21" s="66">
        <v>2E-3</v>
      </c>
    </row>
    <row r="22" spans="2:5" ht="14.45">
      <c r="B22" s="64" t="s">
        <v>61</v>
      </c>
      <c r="C22" s="64" t="s">
        <v>62</v>
      </c>
      <c r="D22" s="65">
        <v>6.0000000000000001E-3</v>
      </c>
      <c r="E22" s="66">
        <v>6.0000000000000001E-3</v>
      </c>
    </row>
    <row r="23" spans="2:5" ht="14.45">
      <c r="B23" s="64" t="s">
        <v>63</v>
      </c>
      <c r="C23" s="64" t="s">
        <v>64</v>
      </c>
      <c r="D23" s="65">
        <v>2.5000000000000001E-2</v>
      </c>
      <c r="E23" s="66">
        <v>2.5000000000000001E-2</v>
      </c>
    </row>
    <row r="24" spans="2:5" ht="14.45">
      <c r="B24" s="64" t="s">
        <v>65</v>
      </c>
      <c r="C24" s="64" t="s">
        <v>66</v>
      </c>
      <c r="D24" s="65">
        <v>0.03</v>
      </c>
      <c r="E24" s="66">
        <v>0.03</v>
      </c>
    </row>
    <row r="25" spans="2:5" ht="14.45">
      <c r="B25" s="64" t="s">
        <v>67</v>
      </c>
      <c r="C25" s="64" t="s">
        <v>68</v>
      </c>
      <c r="D25" s="65">
        <v>0.08</v>
      </c>
      <c r="E25" s="66">
        <v>0.08</v>
      </c>
    </row>
    <row r="26" spans="2:5" ht="14.45">
      <c r="B26" s="64" t="s">
        <v>69</v>
      </c>
      <c r="C26" s="64" t="s">
        <v>70</v>
      </c>
      <c r="D26" s="65">
        <v>0.01</v>
      </c>
      <c r="E26" s="66">
        <v>0.01</v>
      </c>
    </row>
    <row r="27" spans="2:5" ht="14.45">
      <c r="B27" s="2394" t="s">
        <v>71</v>
      </c>
      <c r="C27" s="2395"/>
      <c r="D27" s="67">
        <f>SUM(D18:D26)</f>
        <v>0.17799999999999999</v>
      </c>
      <c r="E27" s="67">
        <f>SUM(E18:E26)</f>
        <v>0.17799999999999999</v>
      </c>
    </row>
    <row r="28" spans="2:5" ht="7.5" customHeight="1">
      <c r="B28" s="417"/>
      <c r="C28" s="417"/>
      <c r="D28" s="418"/>
      <c r="E28" s="419"/>
    </row>
    <row r="29" spans="2:5" ht="14.45">
      <c r="B29" s="68" t="s">
        <v>72</v>
      </c>
      <c r="C29" s="68" t="s">
        <v>73</v>
      </c>
      <c r="D29" s="68"/>
      <c r="E29" s="68"/>
    </row>
    <row r="30" spans="2:5" ht="14.45">
      <c r="B30" s="64" t="s">
        <v>74</v>
      </c>
      <c r="C30" s="64" t="s">
        <v>75</v>
      </c>
      <c r="D30" s="65">
        <v>0.17749999999999999</v>
      </c>
      <c r="E30" s="66" t="s">
        <v>76</v>
      </c>
    </row>
    <row r="31" spans="2:5" ht="14.45">
      <c r="B31" s="64" t="s">
        <v>77</v>
      </c>
      <c r="C31" s="64" t="s">
        <v>78</v>
      </c>
      <c r="D31" s="65">
        <v>3.4099999999999998E-2</v>
      </c>
      <c r="E31" s="66" t="s">
        <v>76</v>
      </c>
    </row>
    <row r="32" spans="2:5" ht="14.45">
      <c r="B32" s="64" t="s">
        <v>79</v>
      </c>
      <c r="C32" s="64" t="s">
        <v>80</v>
      </c>
      <c r="D32" s="65">
        <v>8.6E-3</v>
      </c>
      <c r="E32" s="66">
        <v>6.7000000000000002E-3</v>
      </c>
    </row>
    <row r="33" spans="2:5" ht="14.45">
      <c r="B33" s="64" t="s">
        <v>81</v>
      </c>
      <c r="C33" s="64" t="s">
        <v>82</v>
      </c>
      <c r="D33" s="65">
        <v>0.1062</v>
      </c>
      <c r="E33" s="66">
        <v>8.3299999999999999E-2</v>
      </c>
    </row>
    <row r="34" spans="2:5" ht="14.45">
      <c r="B34" s="64" t="s">
        <v>83</v>
      </c>
      <c r="C34" s="64" t="s">
        <v>84</v>
      </c>
      <c r="D34" s="65">
        <v>6.9999999999999999E-4</v>
      </c>
      <c r="E34" s="66">
        <v>5.9999999999999995E-4</v>
      </c>
    </row>
    <row r="35" spans="2:5" ht="14.45">
      <c r="B35" s="64" t="s">
        <v>85</v>
      </c>
      <c r="C35" s="64" t="s">
        <v>86</v>
      </c>
      <c r="D35" s="65">
        <v>7.1000000000000004E-3</v>
      </c>
      <c r="E35" s="66">
        <v>5.5999999999999999E-3</v>
      </c>
    </row>
    <row r="36" spans="2:5" ht="14.45">
      <c r="B36" s="64" t="s">
        <v>87</v>
      </c>
      <c r="C36" s="64" t="s">
        <v>88</v>
      </c>
      <c r="D36" s="65">
        <v>1.3100000000000001E-2</v>
      </c>
      <c r="E36" s="66" t="s">
        <v>76</v>
      </c>
    </row>
    <row r="37" spans="2:5" ht="14.45">
      <c r="B37" s="64" t="s">
        <v>89</v>
      </c>
      <c r="C37" s="64" t="s">
        <v>90</v>
      </c>
      <c r="D37" s="65">
        <v>1.1000000000000001E-3</v>
      </c>
      <c r="E37" s="66">
        <v>8.0000000000000004E-4</v>
      </c>
    </row>
    <row r="38" spans="2:5" ht="14.45">
      <c r="B38" s="64" t="s">
        <v>91</v>
      </c>
      <c r="C38" s="64" t="s">
        <v>92</v>
      </c>
      <c r="D38" s="65">
        <v>0.13550000000000001</v>
      </c>
      <c r="E38" s="66">
        <v>0.10630000000000001</v>
      </c>
    </row>
    <row r="39" spans="2:5" ht="14.45">
      <c r="B39" s="64" t="s">
        <v>93</v>
      </c>
      <c r="C39" s="64" t="s">
        <v>94</v>
      </c>
      <c r="D39" s="65">
        <v>2.9999999999999997E-4</v>
      </c>
      <c r="E39" s="66">
        <v>2.9999999999999997E-4</v>
      </c>
    </row>
    <row r="40" spans="2:5" ht="14.45">
      <c r="B40" s="2394" t="s">
        <v>95</v>
      </c>
      <c r="C40" s="2395"/>
      <c r="D40" s="67">
        <f>SUM(D30:D39)</f>
        <v>0.48419999999999996</v>
      </c>
      <c r="E40" s="67">
        <f>SUM(E30:E39)</f>
        <v>0.20359999999999998</v>
      </c>
    </row>
    <row r="41" spans="2:5" ht="5.25" customHeight="1">
      <c r="B41" s="417"/>
      <c r="C41" s="417"/>
      <c r="D41" s="418"/>
      <c r="E41" s="419"/>
    </row>
    <row r="42" spans="2:5" ht="14.45">
      <c r="B42" s="68" t="s">
        <v>96</v>
      </c>
      <c r="C42" s="68" t="s">
        <v>97</v>
      </c>
      <c r="D42" s="68"/>
      <c r="E42" s="68"/>
    </row>
    <row r="43" spans="2:5" ht="14.45">
      <c r="B43" s="64" t="s">
        <v>98</v>
      </c>
      <c r="C43" s="64" t="s">
        <v>99</v>
      </c>
      <c r="D43" s="65">
        <v>4.1200000000000001E-2</v>
      </c>
      <c r="E43" s="66">
        <v>3.2399999999999998E-2</v>
      </c>
    </row>
    <row r="44" spans="2:5" ht="14.45">
      <c r="B44" s="64" t="s">
        <v>100</v>
      </c>
      <c r="C44" s="64" t="s">
        <v>101</v>
      </c>
      <c r="D44" s="65">
        <v>1E-3</v>
      </c>
      <c r="E44" s="66">
        <v>8.0000000000000004E-4</v>
      </c>
    </row>
    <row r="45" spans="2:5" ht="14.45">
      <c r="B45" s="64" t="s">
        <v>102</v>
      </c>
      <c r="C45" s="64" t="s">
        <v>103</v>
      </c>
      <c r="D45" s="65">
        <v>4.5999999999999999E-3</v>
      </c>
      <c r="E45" s="66">
        <v>3.5999999999999999E-3</v>
      </c>
    </row>
    <row r="46" spans="2:5" ht="14.45">
      <c r="B46" s="64" t="s">
        <v>104</v>
      </c>
      <c r="C46" s="64" t="s">
        <v>105</v>
      </c>
      <c r="D46" s="65">
        <v>3.7699999999999997E-2</v>
      </c>
      <c r="E46" s="66">
        <v>2.9600000000000001E-2</v>
      </c>
    </row>
    <row r="47" spans="2:5" ht="14.45">
      <c r="B47" s="64" t="s">
        <v>106</v>
      </c>
      <c r="C47" s="64" t="s">
        <v>107</v>
      </c>
      <c r="D47" s="65">
        <v>3.5000000000000001E-3</v>
      </c>
      <c r="E47" s="66">
        <v>2.7000000000000001E-3</v>
      </c>
    </row>
    <row r="48" spans="2:5" ht="14.45">
      <c r="B48" s="2394" t="s">
        <v>108</v>
      </c>
      <c r="C48" s="2395"/>
      <c r="D48" s="67">
        <f>SUM(D43:D47)</f>
        <v>8.7999999999999995E-2</v>
      </c>
      <c r="E48" s="67">
        <f>SUM(E43:E47)</f>
        <v>6.9099999999999995E-2</v>
      </c>
    </row>
    <row r="49" spans="2:5" ht="5.25" customHeight="1">
      <c r="B49" s="417"/>
      <c r="C49" s="417"/>
      <c r="D49" s="418"/>
      <c r="E49" s="419"/>
    </row>
    <row r="50" spans="2:5" ht="14.45">
      <c r="B50" s="68" t="s">
        <v>109</v>
      </c>
      <c r="C50" s="68" t="s">
        <v>110</v>
      </c>
      <c r="D50" s="68"/>
      <c r="E50" s="68"/>
    </row>
    <row r="51" spans="2:5" ht="14.45">
      <c r="B51" s="64" t="s">
        <v>111</v>
      </c>
      <c r="C51" s="64" t="s">
        <v>112</v>
      </c>
      <c r="D51" s="65">
        <v>8.6199999999999999E-2</v>
      </c>
      <c r="E51" s="66">
        <v>3.6200000000000003E-2</v>
      </c>
    </row>
    <row r="52" spans="2:5" ht="43.5">
      <c r="B52" s="64" t="s">
        <v>113</v>
      </c>
      <c r="C52" s="69" t="s">
        <v>114</v>
      </c>
      <c r="D52" s="65">
        <v>3.5000000000000001E-3</v>
      </c>
      <c r="E52" s="66">
        <v>2.7000000000000001E-3</v>
      </c>
    </row>
    <row r="53" spans="2:5" ht="14.45">
      <c r="B53" s="2394" t="s">
        <v>115</v>
      </c>
      <c r="C53" s="2395"/>
      <c r="D53" s="67">
        <f>SUM(D51:D52)</f>
        <v>8.9700000000000002E-2</v>
      </c>
      <c r="E53" s="67">
        <f>SUM(E51:E52)</f>
        <v>3.8900000000000004E-2</v>
      </c>
    </row>
    <row r="55" spans="2:5" ht="14.45">
      <c r="B55" s="68" t="s">
        <v>116</v>
      </c>
      <c r="C55" s="70" t="s">
        <v>117</v>
      </c>
      <c r="D55" s="71">
        <f>SUM(D53+D48+D40+D27)</f>
        <v>0.83989999999999987</v>
      </c>
      <c r="E55" s="71">
        <f>SUM(E53+E48+E40+E27)</f>
        <v>0.48959999999999998</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39370078740157483" right="0.39370078740157483" top="0.39370078740157483" bottom="0.98425196850393704" header="0" footer="0.39370078740157483"/>
  <pageSetup paperSize="9" scale="82" firstPageNumber="187" fitToHeight="0" orientation="portrait" useFirstPageNumber="1" r:id="rId1"/>
  <headerFooter>
    <oddFooter>&amp;RPágina &amp;P de 249</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1">
    <pageSetUpPr fitToPage="1"/>
  </sheetPr>
  <dimension ref="A1:U36"/>
  <sheetViews>
    <sheetView view="pageBreakPreview" topLeftCell="A10" zoomScale="80" zoomScaleNormal="70" zoomScaleSheetLayoutView="80" workbookViewId="0">
      <selection activeCell="F20" sqref="F20"/>
    </sheetView>
  </sheetViews>
  <sheetFormatPr defaultColWidth="9.140625" defaultRowHeight="12.95"/>
  <cols>
    <col min="1" max="1" width="1.5703125" style="231" bestFit="1" customWidth="1"/>
    <col min="2" max="2" width="12.5703125" style="231" customWidth="1"/>
    <col min="3" max="3" width="19.5703125" style="231" customWidth="1"/>
    <col min="4" max="4" width="37.5703125" style="231" customWidth="1"/>
    <col min="5" max="5" width="20" style="231" customWidth="1"/>
    <col min="6" max="6" width="20.85546875" style="231" customWidth="1"/>
    <col min="7" max="7" width="8.85546875" style="249" customWidth="1"/>
    <col min="8" max="8" width="14.5703125" style="232" customWidth="1"/>
    <col min="9" max="9" width="9.140625" style="249"/>
    <col min="10" max="13" width="9.140625" style="231"/>
    <col min="14" max="14" width="10.85546875" style="231" customWidth="1"/>
    <col min="15" max="253" width="9.140625" style="231"/>
    <col min="254" max="254" width="1.5703125" style="231" bestFit="1" customWidth="1"/>
    <col min="255" max="255" width="12.5703125" style="231" customWidth="1"/>
    <col min="256" max="256" width="19.5703125" style="231" customWidth="1"/>
    <col min="257" max="257" width="37.5703125" style="231" customWidth="1"/>
    <col min="258" max="258" width="20" style="231" customWidth="1"/>
    <col min="259" max="259" width="20.85546875" style="231" customWidth="1"/>
    <col min="260" max="260" width="27.5703125" style="231" customWidth="1"/>
    <col min="261" max="261" width="23.42578125" style="231" customWidth="1"/>
    <col min="262" max="262" width="12" style="231" customWidth="1"/>
    <col min="263" max="263" width="8.85546875" style="231" customWidth="1"/>
    <col min="264" max="264" width="14.5703125" style="231" customWidth="1"/>
    <col min="265" max="269" width="9.140625" style="231"/>
    <col min="270" max="270" width="10.85546875" style="231" customWidth="1"/>
    <col min="271" max="509" width="9.140625" style="231"/>
    <col min="510" max="510" width="1.5703125" style="231" bestFit="1" customWidth="1"/>
    <col min="511" max="511" width="12.5703125" style="231" customWidth="1"/>
    <col min="512" max="512" width="19.5703125" style="231" customWidth="1"/>
    <col min="513" max="513" width="37.5703125" style="231" customWidth="1"/>
    <col min="514" max="514" width="20" style="231" customWidth="1"/>
    <col min="515" max="515" width="20.85546875" style="231" customWidth="1"/>
    <col min="516" max="516" width="27.5703125" style="231" customWidth="1"/>
    <col min="517" max="517" width="23.42578125" style="231" customWidth="1"/>
    <col min="518" max="518" width="12" style="231" customWidth="1"/>
    <col min="519" max="519" width="8.85546875" style="231" customWidth="1"/>
    <col min="520" max="520" width="14.5703125" style="231" customWidth="1"/>
    <col min="521" max="525" width="9.140625" style="231"/>
    <col min="526" max="526" width="10.85546875" style="231" customWidth="1"/>
    <col min="527" max="765" width="9.140625" style="231"/>
    <col min="766" max="766" width="1.5703125" style="231" bestFit="1" customWidth="1"/>
    <col min="767" max="767" width="12.5703125" style="231" customWidth="1"/>
    <col min="768" max="768" width="19.5703125" style="231" customWidth="1"/>
    <col min="769" max="769" width="37.5703125" style="231" customWidth="1"/>
    <col min="770" max="770" width="20" style="231" customWidth="1"/>
    <col min="771" max="771" width="20.85546875" style="231" customWidth="1"/>
    <col min="772" max="772" width="27.5703125" style="231" customWidth="1"/>
    <col min="773" max="773" width="23.42578125" style="231" customWidth="1"/>
    <col min="774" max="774" width="12" style="231" customWidth="1"/>
    <col min="775" max="775" width="8.85546875" style="231" customWidth="1"/>
    <col min="776" max="776" width="14.5703125" style="231" customWidth="1"/>
    <col min="777" max="781" width="9.140625" style="231"/>
    <col min="782" max="782" width="10.85546875" style="231" customWidth="1"/>
    <col min="783" max="1021" width="9.140625" style="231"/>
    <col min="1022" max="1022" width="1.5703125" style="231" bestFit="1" customWidth="1"/>
    <col min="1023" max="1023" width="12.5703125" style="231" customWidth="1"/>
    <col min="1024" max="1024" width="19.5703125" style="231" customWidth="1"/>
    <col min="1025" max="1025" width="37.5703125" style="231" customWidth="1"/>
    <col min="1026" max="1026" width="20" style="231" customWidth="1"/>
    <col min="1027" max="1027" width="20.85546875" style="231" customWidth="1"/>
    <col min="1028" max="1028" width="27.5703125" style="231" customWidth="1"/>
    <col min="1029" max="1029" width="23.42578125" style="231" customWidth="1"/>
    <col min="1030" max="1030" width="12" style="231" customWidth="1"/>
    <col min="1031" max="1031" width="8.85546875" style="231" customWidth="1"/>
    <col min="1032" max="1032" width="14.5703125" style="231" customWidth="1"/>
    <col min="1033" max="1037" width="9.140625" style="231"/>
    <col min="1038" max="1038" width="10.85546875" style="231" customWidth="1"/>
    <col min="1039" max="1277" width="9.140625" style="231"/>
    <col min="1278" max="1278" width="1.5703125" style="231" bestFit="1" customWidth="1"/>
    <col min="1279" max="1279" width="12.5703125" style="231" customWidth="1"/>
    <col min="1280" max="1280" width="19.5703125" style="231" customWidth="1"/>
    <col min="1281" max="1281" width="37.5703125" style="231" customWidth="1"/>
    <col min="1282" max="1282" width="20" style="231" customWidth="1"/>
    <col min="1283" max="1283" width="20.85546875" style="231" customWidth="1"/>
    <col min="1284" max="1284" width="27.5703125" style="231" customWidth="1"/>
    <col min="1285" max="1285" width="23.42578125" style="231" customWidth="1"/>
    <col min="1286" max="1286" width="12" style="231" customWidth="1"/>
    <col min="1287" max="1287" width="8.85546875" style="231" customWidth="1"/>
    <col min="1288" max="1288" width="14.5703125" style="231" customWidth="1"/>
    <col min="1289" max="1293" width="9.140625" style="231"/>
    <col min="1294" max="1294" width="10.85546875" style="231" customWidth="1"/>
    <col min="1295" max="1533" width="9.140625" style="231"/>
    <col min="1534" max="1534" width="1.5703125" style="231" bestFit="1" customWidth="1"/>
    <col min="1535" max="1535" width="12.5703125" style="231" customWidth="1"/>
    <col min="1536" max="1536" width="19.5703125" style="231" customWidth="1"/>
    <col min="1537" max="1537" width="37.5703125" style="231" customWidth="1"/>
    <col min="1538" max="1538" width="20" style="231" customWidth="1"/>
    <col min="1539" max="1539" width="20.85546875" style="231" customWidth="1"/>
    <col min="1540" max="1540" width="27.5703125" style="231" customWidth="1"/>
    <col min="1541" max="1541" width="23.42578125" style="231" customWidth="1"/>
    <col min="1542" max="1542" width="12" style="231" customWidth="1"/>
    <col min="1543" max="1543" width="8.85546875" style="231" customWidth="1"/>
    <col min="1544" max="1544" width="14.5703125" style="231" customWidth="1"/>
    <col min="1545" max="1549" width="9.140625" style="231"/>
    <col min="1550" max="1550" width="10.85546875" style="231" customWidth="1"/>
    <col min="1551" max="1789" width="9.140625" style="231"/>
    <col min="1790" max="1790" width="1.5703125" style="231" bestFit="1" customWidth="1"/>
    <col min="1791" max="1791" width="12.5703125" style="231" customWidth="1"/>
    <col min="1792" max="1792" width="19.5703125" style="231" customWidth="1"/>
    <col min="1793" max="1793" width="37.5703125" style="231" customWidth="1"/>
    <col min="1794" max="1794" width="20" style="231" customWidth="1"/>
    <col min="1795" max="1795" width="20.85546875" style="231" customWidth="1"/>
    <col min="1796" max="1796" width="27.5703125" style="231" customWidth="1"/>
    <col min="1797" max="1797" width="23.42578125" style="231" customWidth="1"/>
    <col min="1798" max="1798" width="12" style="231" customWidth="1"/>
    <col min="1799" max="1799" width="8.85546875" style="231" customWidth="1"/>
    <col min="1800" max="1800" width="14.5703125" style="231" customWidth="1"/>
    <col min="1801" max="1805" width="9.140625" style="231"/>
    <col min="1806" max="1806" width="10.85546875" style="231" customWidth="1"/>
    <col min="1807" max="2045" width="9.140625" style="231"/>
    <col min="2046" max="2046" width="1.5703125" style="231" bestFit="1" customWidth="1"/>
    <col min="2047" max="2047" width="12.5703125" style="231" customWidth="1"/>
    <col min="2048" max="2048" width="19.5703125" style="231" customWidth="1"/>
    <col min="2049" max="2049" width="37.5703125" style="231" customWidth="1"/>
    <col min="2050" max="2050" width="20" style="231" customWidth="1"/>
    <col min="2051" max="2051" width="20.85546875" style="231" customWidth="1"/>
    <col min="2052" max="2052" width="27.5703125" style="231" customWidth="1"/>
    <col min="2053" max="2053" width="23.42578125" style="231" customWidth="1"/>
    <col min="2054" max="2054" width="12" style="231" customWidth="1"/>
    <col min="2055" max="2055" width="8.85546875" style="231" customWidth="1"/>
    <col min="2056" max="2056" width="14.5703125" style="231" customWidth="1"/>
    <col min="2057" max="2061" width="9.140625" style="231"/>
    <col min="2062" max="2062" width="10.85546875" style="231" customWidth="1"/>
    <col min="2063" max="2301" width="9.140625" style="231"/>
    <col min="2302" max="2302" width="1.5703125" style="231" bestFit="1" customWidth="1"/>
    <col min="2303" max="2303" width="12.5703125" style="231" customWidth="1"/>
    <col min="2304" max="2304" width="19.5703125" style="231" customWidth="1"/>
    <col min="2305" max="2305" width="37.5703125" style="231" customWidth="1"/>
    <col min="2306" max="2306" width="20" style="231" customWidth="1"/>
    <col min="2307" max="2307" width="20.85546875" style="231" customWidth="1"/>
    <col min="2308" max="2308" width="27.5703125" style="231" customWidth="1"/>
    <col min="2309" max="2309" width="23.42578125" style="231" customWidth="1"/>
    <col min="2310" max="2310" width="12" style="231" customWidth="1"/>
    <col min="2311" max="2311" width="8.85546875" style="231" customWidth="1"/>
    <col min="2312" max="2312" width="14.5703125" style="231" customWidth="1"/>
    <col min="2313" max="2317" width="9.140625" style="231"/>
    <col min="2318" max="2318" width="10.85546875" style="231" customWidth="1"/>
    <col min="2319" max="2557" width="9.140625" style="231"/>
    <col min="2558" max="2558" width="1.5703125" style="231" bestFit="1" customWidth="1"/>
    <col min="2559" max="2559" width="12.5703125" style="231" customWidth="1"/>
    <col min="2560" max="2560" width="19.5703125" style="231" customWidth="1"/>
    <col min="2561" max="2561" width="37.5703125" style="231" customWidth="1"/>
    <col min="2562" max="2562" width="20" style="231" customWidth="1"/>
    <col min="2563" max="2563" width="20.85546875" style="231" customWidth="1"/>
    <col min="2564" max="2564" width="27.5703125" style="231" customWidth="1"/>
    <col min="2565" max="2565" width="23.42578125" style="231" customWidth="1"/>
    <col min="2566" max="2566" width="12" style="231" customWidth="1"/>
    <col min="2567" max="2567" width="8.85546875" style="231" customWidth="1"/>
    <col min="2568" max="2568" width="14.5703125" style="231" customWidth="1"/>
    <col min="2569" max="2573" width="9.140625" style="231"/>
    <col min="2574" max="2574" width="10.85546875" style="231" customWidth="1"/>
    <col min="2575" max="2813" width="9.140625" style="231"/>
    <col min="2814" max="2814" width="1.5703125" style="231" bestFit="1" customWidth="1"/>
    <col min="2815" max="2815" width="12.5703125" style="231" customWidth="1"/>
    <col min="2816" max="2816" width="19.5703125" style="231" customWidth="1"/>
    <col min="2817" max="2817" width="37.5703125" style="231" customWidth="1"/>
    <col min="2818" max="2818" width="20" style="231" customWidth="1"/>
    <col min="2819" max="2819" width="20.85546875" style="231" customWidth="1"/>
    <col min="2820" max="2820" width="27.5703125" style="231" customWidth="1"/>
    <col min="2821" max="2821" width="23.42578125" style="231" customWidth="1"/>
    <col min="2822" max="2822" width="12" style="231" customWidth="1"/>
    <col min="2823" max="2823" width="8.85546875" style="231" customWidth="1"/>
    <col min="2824" max="2824" width="14.5703125" style="231" customWidth="1"/>
    <col min="2825" max="2829" width="9.140625" style="231"/>
    <col min="2830" max="2830" width="10.85546875" style="231" customWidth="1"/>
    <col min="2831" max="3069" width="9.140625" style="231"/>
    <col min="3070" max="3070" width="1.5703125" style="231" bestFit="1" customWidth="1"/>
    <col min="3071" max="3071" width="12.5703125" style="231" customWidth="1"/>
    <col min="3072" max="3072" width="19.5703125" style="231" customWidth="1"/>
    <col min="3073" max="3073" width="37.5703125" style="231" customWidth="1"/>
    <col min="3074" max="3074" width="20" style="231" customWidth="1"/>
    <col min="3075" max="3075" width="20.85546875" style="231" customWidth="1"/>
    <col min="3076" max="3076" width="27.5703125" style="231" customWidth="1"/>
    <col min="3077" max="3077" width="23.42578125" style="231" customWidth="1"/>
    <col min="3078" max="3078" width="12" style="231" customWidth="1"/>
    <col min="3079" max="3079" width="8.85546875" style="231" customWidth="1"/>
    <col min="3080" max="3080" width="14.5703125" style="231" customWidth="1"/>
    <col min="3081" max="3085" width="9.140625" style="231"/>
    <col min="3086" max="3086" width="10.85546875" style="231" customWidth="1"/>
    <col min="3087" max="3325" width="9.140625" style="231"/>
    <col min="3326" max="3326" width="1.5703125" style="231" bestFit="1" customWidth="1"/>
    <col min="3327" max="3327" width="12.5703125" style="231" customWidth="1"/>
    <col min="3328" max="3328" width="19.5703125" style="231" customWidth="1"/>
    <col min="3329" max="3329" width="37.5703125" style="231" customWidth="1"/>
    <col min="3330" max="3330" width="20" style="231" customWidth="1"/>
    <col min="3331" max="3331" width="20.85546875" style="231" customWidth="1"/>
    <col min="3332" max="3332" width="27.5703125" style="231" customWidth="1"/>
    <col min="3333" max="3333" width="23.42578125" style="231" customWidth="1"/>
    <col min="3334" max="3334" width="12" style="231" customWidth="1"/>
    <col min="3335" max="3335" width="8.85546875" style="231" customWidth="1"/>
    <col min="3336" max="3336" width="14.5703125" style="231" customWidth="1"/>
    <col min="3337" max="3341" width="9.140625" style="231"/>
    <col min="3342" max="3342" width="10.85546875" style="231" customWidth="1"/>
    <col min="3343" max="3581" width="9.140625" style="231"/>
    <col min="3582" max="3582" width="1.5703125" style="231" bestFit="1" customWidth="1"/>
    <col min="3583" max="3583" width="12.5703125" style="231" customWidth="1"/>
    <col min="3584" max="3584" width="19.5703125" style="231" customWidth="1"/>
    <col min="3585" max="3585" width="37.5703125" style="231" customWidth="1"/>
    <col min="3586" max="3586" width="20" style="231" customWidth="1"/>
    <col min="3587" max="3587" width="20.85546875" style="231" customWidth="1"/>
    <col min="3588" max="3588" width="27.5703125" style="231" customWidth="1"/>
    <col min="3589" max="3589" width="23.42578125" style="231" customWidth="1"/>
    <col min="3590" max="3590" width="12" style="231" customWidth="1"/>
    <col min="3591" max="3591" width="8.85546875" style="231" customWidth="1"/>
    <col min="3592" max="3592" width="14.5703125" style="231" customWidth="1"/>
    <col min="3593" max="3597" width="9.140625" style="231"/>
    <col min="3598" max="3598" width="10.85546875" style="231" customWidth="1"/>
    <col min="3599" max="3837" width="9.140625" style="231"/>
    <col min="3838" max="3838" width="1.5703125" style="231" bestFit="1" customWidth="1"/>
    <col min="3839" max="3839" width="12.5703125" style="231" customWidth="1"/>
    <col min="3840" max="3840" width="19.5703125" style="231" customWidth="1"/>
    <col min="3841" max="3841" width="37.5703125" style="231" customWidth="1"/>
    <col min="3842" max="3842" width="20" style="231" customWidth="1"/>
    <col min="3843" max="3843" width="20.85546875" style="231" customWidth="1"/>
    <col min="3844" max="3844" width="27.5703125" style="231" customWidth="1"/>
    <col min="3845" max="3845" width="23.42578125" style="231" customWidth="1"/>
    <col min="3846" max="3846" width="12" style="231" customWidth="1"/>
    <col min="3847" max="3847" width="8.85546875" style="231" customWidth="1"/>
    <col min="3848" max="3848" width="14.5703125" style="231" customWidth="1"/>
    <col min="3849" max="3853" width="9.140625" style="231"/>
    <col min="3854" max="3854" width="10.85546875" style="231" customWidth="1"/>
    <col min="3855" max="4093" width="9.140625" style="231"/>
    <col min="4094" max="4094" width="1.5703125" style="231" bestFit="1" customWidth="1"/>
    <col min="4095" max="4095" width="12.5703125" style="231" customWidth="1"/>
    <col min="4096" max="4096" width="19.5703125" style="231" customWidth="1"/>
    <col min="4097" max="4097" width="37.5703125" style="231" customWidth="1"/>
    <col min="4098" max="4098" width="20" style="231" customWidth="1"/>
    <col min="4099" max="4099" width="20.85546875" style="231" customWidth="1"/>
    <col min="4100" max="4100" width="27.5703125" style="231" customWidth="1"/>
    <col min="4101" max="4101" width="23.42578125" style="231" customWidth="1"/>
    <col min="4102" max="4102" width="12" style="231" customWidth="1"/>
    <col min="4103" max="4103" width="8.85546875" style="231" customWidth="1"/>
    <col min="4104" max="4104" width="14.5703125" style="231" customWidth="1"/>
    <col min="4105" max="4109" width="9.140625" style="231"/>
    <col min="4110" max="4110" width="10.85546875" style="231" customWidth="1"/>
    <col min="4111" max="4349" width="9.140625" style="231"/>
    <col min="4350" max="4350" width="1.5703125" style="231" bestFit="1" customWidth="1"/>
    <col min="4351" max="4351" width="12.5703125" style="231" customWidth="1"/>
    <col min="4352" max="4352" width="19.5703125" style="231" customWidth="1"/>
    <col min="4353" max="4353" width="37.5703125" style="231" customWidth="1"/>
    <col min="4354" max="4354" width="20" style="231" customWidth="1"/>
    <col min="4355" max="4355" width="20.85546875" style="231" customWidth="1"/>
    <col min="4356" max="4356" width="27.5703125" style="231" customWidth="1"/>
    <col min="4357" max="4357" width="23.42578125" style="231" customWidth="1"/>
    <col min="4358" max="4358" width="12" style="231" customWidth="1"/>
    <col min="4359" max="4359" width="8.85546875" style="231" customWidth="1"/>
    <col min="4360" max="4360" width="14.5703125" style="231" customWidth="1"/>
    <col min="4361" max="4365" width="9.140625" style="231"/>
    <col min="4366" max="4366" width="10.85546875" style="231" customWidth="1"/>
    <col min="4367" max="4605" width="9.140625" style="231"/>
    <col min="4606" max="4606" width="1.5703125" style="231" bestFit="1" customWidth="1"/>
    <col min="4607" max="4607" width="12.5703125" style="231" customWidth="1"/>
    <col min="4608" max="4608" width="19.5703125" style="231" customWidth="1"/>
    <col min="4609" max="4609" width="37.5703125" style="231" customWidth="1"/>
    <col min="4610" max="4610" width="20" style="231" customWidth="1"/>
    <col min="4611" max="4611" width="20.85546875" style="231" customWidth="1"/>
    <col min="4612" max="4612" width="27.5703125" style="231" customWidth="1"/>
    <col min="4613" max="4613" width="23.42578125" style="231" customWidth="1"/>
    <col min="4614" max="4614" width="12" style="231" customWidth="1"/>
    <col min="4615" max="4615" width="8.85546875" style="231" customWidth="1"/>
    <col min="4616" max="4616" width="14.5703125" style="231" customWidth="1"/>
    <col min="4617" max="4621" width="9.140625" style="231"/>
    <col min="4622" max="4622" width="10.85546875" style="231" customWidth="1"/>
    <col min="4623" max="4861" width="9.140625" style="231"/>
    <col min="4862" max="4862" width="1.5703125" style="231" bestFit="1" customWidth="1"/>
    <col min="4863" max="4863" width="12.5703125" style="231" customWidth="1"/>
    <col min="4864" max="4864" width="19.5703125" style="231" customWidth="1"/>
    <col min="4865" max="4865" width="37.5703125" style="231" customWidth="1"/>
    <col min="4866" max="4866" width="20" style="231" customWidth="1"/>
    <col min="4867" max="4867" width="20.85546875" style="231" customWidth="1"/>
    <col min="4868" max="4868" width="27.5703125" style="231" customWidth="1"/>
    <col min="4869" max="4869" width="23.42578125" style="231" customWidth="1"/>
    <col min="4870" max="4870" width="12" style="231" customWidth="1"/>
    <col min="4871" max="4871" width="8.85546875" style="231" customWidth="1"/>
    <col min="4872" max="4872" width="14.5703125" style="231" customWidth="1"/>
    <col min="4873" max="4877" width="9.140625" style="231"/>
    <col min="4878" max="4878" width="10.85546875" style="231" customWidth="1"/>
    <col min="4879" max="5117" width="9.140625" style="231"/>
    <col min="5118" max="5118" width="1.5703125" style="231" bestFit="1" customWidth="1"/>
    <col min="5119" max="5119" width="12.5703125" style="231" customWidth="1"/>
    <col min="5120" max="5120" width="19.5703125" style="231" customWidth="1"/>
    <col min="5121" max="5121" width="37.5703125" style="231" customWidth="1"/>
    <col min="5122" max="5122" width="20" style="231" customWidth="1"/>
    <col min="5123" max="5123" width="20.85546875" style="231" customWidth="1"/>
    <col min="5124" max="5124" width="27.5703125" style="231" customWidth="1"/>
    <col min="5125" max="5125" width="23.42578125" style="231" customWidth="1"/>
    <col min="5126" max="5126" width="12" style="231" customWidth="1"/>
    <col min="5127" max="5127" width="8.85546875" style="231" customWidth="1"/>
    <col min="5128" max="5128" width="14.5703125" style="231" customWidth="1"/>
    <col min="5129" max="5133" width="9.140625" style="231"/>
    <col min="5134" max="5134" width="10.85546875" style="231" customWidth="1"/>
    <col min="5135" max="5373" width="9.140625" style="231"/>
    <col min="5374" max="5374" width="1.5703125" style="231" bestFit="1" customWidth="1"/>
    <col min="5375" max="5375" width="12.5703125" style="231" customWidth="1"/>
    <col min="5376" max="5376" width="19.5703125" style="231" customWidth="1"/>
    <col min="5377" max="5377" width="37.5703125" style="231" customWidth="1"/>
    <col min="5378" max="5378" width="20" style="231" customWidth="1"/>
    <col min="5379" max="5379" width="20.85546875" style="231" customWidth="1"/>
    <col min="5380" max="5380" width="27.5703125" style="231" customWidth="1"/>
    <col min="5381" max="5381" width="23.42578125" style="231" customWidth="1"/>
    <col min="5382" max="5382" width="12" style="231" customWidth="1"/>
    <col min="5383" max="5383" width="8.85546875" style="231" customWidth="1"/>
    <col min="5384" max="5384" width="14.5703125" style="231" customWidth="1"/>
    <col min="5385" max="5389" width="9.140625" style="231"/>
    <col min="5390" max="5390" width="10.85546875" style="231" customWidth="1"/>
    <col min="5391" max="5629" width="9.140625" style="231"/>
    <col min="5630" max="5630" width="1.5703125" style="231" bestFit="1" customWidth="1"/>
    <col min="5631" max="5631" width="12.5703125" style="231" customWidth="1"/>
    <col min="5632" max="5632" width="19.5703125" style="231" customWidth="1"/>
    <col min="5633" max="5633" width="37.5703125" style="231" customWidth="1"/>
    <col min="5634" max="5634" width="20" style="231" customWidth="1"/>
    <col min="5635" max="5635" width="20.85546875" style="231" customWidth="1"/>
    <col min="5636" max="5636" width="27.5703125" style="231" customWidth="1"/>
    <col min="5637" max="5637" width="23.42578125" style="231" customWidth="1"/>
    <col min="5638" max="5638" width="12" style="231" customWidth="1"/>
    <col min="5639" max="5639" width="8.85546875" style="231" customWidth="1"/>
    <col min="5640" max="5640" width="14.5703125" style="231" customWidth="1"/>
    <col min="5641" max="5645" width="9.140625" style="231"/>
    <col min="5646" max="5646" width="10.85546875" style="231" customWidth="1"/>
    <col min="5647" max="5885" width="9.140625" style="231"/>
    <col min="5886" max="5886" width="1.5703125" style="231" bestFit="1" customWidth="1"/>
    <col min="5887" max="5887" width="12.5703125" style="231" customWidth="1"/>
    <col min="5888" max="5888" width="19.5703125" style="231" customWidth="1"/>
    <col min="5889" max="5889" width="37.5703125" style="231" customWidth="1"/>
    <col min="5890" max="5890" width="20" style="231" customWidth="1"/>
    <col min="5891" max="5891" width="20.85546875" style="231" customWidth="1"/>
    <col min="5892" max="5892" width="27.5703125" style="231" customWidth="1"/>
    <col min="5893" max="5893" width="23.42578125" style="231" customWidth="1"/>
    <col min="5894" max="5894" width="12" style="231" customWidth="1"/>
    <col min="5895" max="5895" width="8.85546875" style="231" customWidth="1"/>
    <col min="5896" max="5896" width="14.5703125" style="231" customWidth="1"/>
    <col min="5897" max="5901" width="9.140625" style="231"/>
    <col min="5902" max="5902" width="10.85546875" style="231" customWidth="1"/>
    <col min="5903" max="6141" width="9.140625" style="231"/>
    <col min="6142" max="6142" width="1.5703125" style="231" bestFit="1" customWidth="1"/>
    <col min="6143" max="6143" width="12.5703125" style="231" customWidth="1"/>
    <col min="6144" max="6144" width="19.5703125" style="231" customWidth="1"/>
    <col min="6145" max="6145" width="37.5703125" style="231" customWidth="1"/>
    <col min="6146" max="6146" width="20" style="231" customWidth="1"/>
    <col min="6147" max="6147" width="20.85546875" style="231" customWidth="1"/>
    <col min="6148" max="6148" width="27.5703125" style="231" customWidth="1"/>
    <col min="6149" max="6149" width="23.42578125" style="231" customWidth="1"/>
    <col min="6150" max="6150" width="12" style="231" customWidth="1"/>
    <col min="6151" max="6151" width="8.85546875" style="231" customWidth="1"/>
    <col min="6152" max="6152" width="14.5703125" style="231" customWidth="1"/>
    <col min="6153" max="6157" width="9.140625" style="231"/>
    <col min="6158" max="6158" width="10.85546875" style="231" customWidth="1"/>
    <col min="6159" max="6397" width="9.140625" style="231"/>
    <col min="6398" max="6398" width="1.5703125" style="231" bestFit="1" customWidth="1"/>
    <col min="6399" max="6399" width="12.5703125" style="231" customWidth="1"/>
    <col min="6400" max="6400" width="19.5703125" style="231" customWidth="1"/>
    <col min="6401" max="6401" width="37.5703125" style="231" customWidth="1"/>
    <col min="6402" max="6402" width="20" style="231" customWidth="1"/>
    <col min="6403" max="6403" width="20.85546875" style="231" customWidth="1"/>
    <col min="6404" max="6404" width="27.5703125" style="231" customWidth="1"/>
    <col min="6405" max="6405" width="23.42578125" style="231" customWidth="1"/>
    <col min="6406" max="6406" width="12" style="231" customWidth="1"/>
    <col min="6407" max="6407" width="8.85546875" style="231" customWidth="1"/>
    <col min="6408" max="6408" width="14.5703125" style="231" customWidth="1"/>
    <col min="6409" max="6413" width="9.140625" style="231"/>
    <col min="6414" max="6414" width="10.85546875" style="231" customWidth="1"/>
    <col min="6415" max="6653" width="9.140625" style="231"/>
    <col min="6654" max="6654" width="1.5703125" style="231" bestFit="1" customWidth="1"/>
    <col min="6655" max="6655" width="12.5703125" style="231" customWidth="1"/>
    <col min="6656" max="6656" width="19.5703125" style="231" customWidth="1"/>
    <col min="6657" max="6657" width="37.5703125" style="231" customWidth="1"/>
    <col min="6658" max="6658" width="20" style="231" customWidth="1"/>
    <col min="6659" max="6659" width="20.85546875" style="231" customWidth="1"/>
    <col min="6660" max="6660" width="27.5703125" style="231" customWidth="1"/>
    <col min="6661" max="6661" width="23.42578125" style="231" customWidth="1"/>
    <col min="6662" max="6662" width="12" style="231" customWidth="1"/>
    <col min="6663" max="6663" width="8.85546875" style="231" customWidth="1"/>
    <col min="6664" max="6664" width="14.5703125" style="231" customWidth="1"/>
    <col min="6665" max="6669" width="9.140625" style="231"/>
    <col min="6670" max="6670" width="10.85546875" style="231" customWidth="1"/>
    <col min="6671" max="6909" width="9.140625" style="231"/>
    <col min="6910" max="6910" width="1.5703125" style="231" bestFit="1" customWidth="1"/>
    <col min="6911" max="6911" width="12.5703125" style="231" customWidth="1"/>
    <col min="6912" max="6912" width="19.5703125" style="231" customWidth="1"/>
    <col min="6913" max="6913" width="37.5703125" style="231" customWidth="1"/>
    <col min="6914" max="6914" width="20" style="231" customWidth="1"/>
    <col min="6915" max="6915" width="20.85546875" style="231" customWidth="1"/>
    <col min="6916" max="6916" width="27.5703125" style="231" customWidth="1"/>
    <col min="6917" max="6917" width="23.42578125" style="231" customWidth="1"/>
    <col min="6918" max="6918" width="12" style="231" customWidth="1"/>
    <col min="6919" max="6919" width="8.85546875" style="231" customWidth="1"/>
    <col min="6920" max="6920" width="14.5703125" style="231" customWidth="1"/>
    <col min="6921" max="6925" width="9.140625" style="231"/>
    <col min="6926" max="6926" width="10.85546875" style="231" customWidth="1"/>
    <col min="6927" max="7165" width="9.140625" style="231"/>
    <col min="7166" max="7166" width="1.5703125" style="231" bestFit="1" customWidth="1"/>
    <col min="7167" max="7167" width="12.5703125" style="231" customWidth="1"/>
    <col min="7168" max="7168" width="19.5703125" style="231" customWidth="1"/>
    <col min="7169" max="7169" width="37.5703125" style="231" customWidth="1"/>
    <col min="7170" max="7170" width="20" style="231" customWidth="1"/>
    <col min="7171" max="7171" width="20.85546875" style="231" customWidth="1"/>
    <col min="7172" max="7172" width="27.5703125" style="231" customWidth="1"/>
    <col min="7173" max="7173" width="23.42578125" style="231" customWidth="1"/>
    <col min="7174" max="7174" width="12" style="231" customWidth="1"/>
    <col min="7175" max="7175" width="8.85546875" style="231" customWidth="1"/>
    <col min="7176" max="7176" width="14.5703125" style="231" customWidth="1"/>
    <col min="7177" max="7181" width="9.140625" style="231"/>
    <col min="7182" max="7182" width="10.85546875" style="231" customWidth="1"/>
    <col min="7183" max="7421" width="9.140625" style="231"/>
    <col min="7422" max="7422" width="1.5703125" style="231" bestFit="1" customWidth="1"/>
    <col min="7423" max="7423" width="12.5703125" style="231" customWidth="1"/>
    <col min="7424" max="7424" width="19.5703125" style="231" customWidth="1"/>
    <col min="7425" max="7425" width="37.5703125" style="231" customWidth="1"/>
    <col min="7426" max="7426" width="20" style="231" customWidth="1"/>
    <col min="7427" max="7427" width="20.85546875" style="231" customWidth="1"/>
    <col min="7428" max="7428" width="27.5703125" style="231" customWidth="1"/>
    <col min="7429" max="7429" width="23.42578125" style="231" customWidth="1"/>
    <col min="7430" max="7430" width="12" style="231" customWidth="1"/>
    <col min="7431" max="7431" width="8.85546875" style="231" customWidth="1"/>
    <col min="7432" max="7432" width="14.5703125" style="231" customWidth="1"/>
    <col min="7433" max="7437" width="9.140625" style="231"/>
    <col min="7438" max="7438" width="10.85546875" style="231" customWidth="1"/>
    <col min="7439" max="7677" width="9.140625" style="231"/>
    <col min="7678" max="7678" width="1.5703125" style="231" bestFit="1" customWidth="1"/>
    <col min="7679" max="7679" width="12.5703125" style="231" customWidth="1"/>
    <col min="7680" max="7680" width="19.5703125" style="231" customWidth="1"/>
    <col min="7681" max="7681" width="37.5703125" style="231" customWidth="1"/>
    <col min="7682" max="7682" width="20" style="231" customWidth="1"/>
    <col min="7683" max="7683" width="20.85546875" style="231" customWidth="1"/>
    <col min="7684" max="7684" width="27.5703125" style="231" customWidth="1"/>
    <col min="7685" max="7685" width="23.42578125" style="231" customWidth="1"/>
    <col min="7686" max="7686" width="12" style="231" customWidth="1"/>
    <col min="7687" max="7687" width="8.85546875" style="231" customWidth="1"/>
    <col min="7688" max="7688" width="14.5703125" style="231" customWidth="1"/>
    <col min="7689" max="7693" width="9.140625" style="231"/>
    <col min="7694" max="7694" width="10.85546875" style="231" customWidth="1"/>
    <col min="7695" max="7933" width="9.140625" style="231"/>
    <col min="7934" max="7934" width="1.5703125" style="231" bestFit="1" customWidth="1"/>
    <col min="7935" max="7935" width="12.5703125" style="231" customWidth="1"/>
    <col min="7936" max="7936" width="19.5703125" style="231" customWidth="1"/>
    <col min="7937" max="7937" width="37.5703125" style="231" customWidth="1"/>
    <col min="7938" max="7938" width="20" style="231" customWidth="1"/>
    <col min="7939" max="7939" width="20.85546875" style="231" customWidth="1"/>
    <col min="7940" max="7940" width="27.5703125" style="231" customWidth="1"/>
    <col min="7941" max="7941" width="23.42578125" style="231" customWidth="1"/>
    <col min="7942" max="7942" width="12" style="231" customWidth="1"/>
    <col min="7943" max="7943" width="8.85546875" style="231" customWidth="1"/>
    <col min="7944" max="7944" width="14.5703125" style="231" customWidth="1"/>
    <col min="7945" max="7949" width="9.140625" style="231"/>
    <col min="7950" max="7950" width="10.85546875" style="231" customWidth="1"/>
    <col min="7951" max="8189" width="9.140625" style="231"/>
    <col min="8190" max="8190" width="1.5703125" style="231" bestFit="1" customWidth="1"/>
    <col min="8191" max="8191" width="12.5703125" style="231" customWidth="1"/>
    <col min="8192" max="8192" width="19.5703125" style="231" customWidth="1"/>
    <col min="8193" max="8193" width="37.5703125" style="231" customWidth="1"/>
    <col min="8194" max="8194" width="20" style="231" customWidth="1"/>
    <col min="8195" max="8195" width="20.85546875" style="231" customWidth="1"/>
    <col min="8196" max="8196" width="27.5703125" style="231" customWidth="1"/>
    <col min="8197" max="8197" width="23.42578125" style="231" customWidth="1"/>
    <col min="8198" max="8198" width="12" style="231" customWidth="1"/>
    <col min="8199" max="8199" width="8.85546875" style="231" customWidth="1"/>
    <col min="8200" max="8200" width="14.5703125" style="231" customWidth="1"/>
    <col min="8201" max="8205" width="9.140625" style="231"/>
    <col min="8206" max="8206" width="10.85546875" style="231" customWidth="1"/>
    <col min="8207" max="8445" width="9.140625" style="231"/>
    <col min="8446" max="8446" width="1.5703125" style="231" bestFit="1" customWidth="1"/>
    <col min="8447" max="8447" width="12.5703125" style="231" customWidth="1"/>
    <col min="8448" max="8448" width="19.5703125" style="231" customWidth="1"/>
    <col min="8449" max="8449" width="37.5703125" style="231" customWidth="1"/>
    <col min="8450" max="8450" width="20" style="231" customWidth="1"/>
    <col min="8451" max="8451" width="20.85546875" style="231" customWidth="1"/>
    <col min="8452" max="8452" width="27.5703125" style="231" customWidth="1"/>
    <col min="8453" max="8453" width="23.42578125" style="231" customWidth="1"/>
    <col min="8454" max="8454" width="12" style="231" customWidth="1"/>
    <col min="8455" max="8455" width="8.85546875" style="231" customWidth="1"/>
    <col min="8456" max="8456" width="14.5703125" style="231" customWidth="1"/>
    <col min="8457" max="8461" width="9.140625" style="231"/>
    <col min="8462" max="8462" width="10.85546875" style="231" customWidth="1"/>
    <col min="8463" max="8701" width="9.140625" style="231"/>
    <col min="8702" max="8702" width="1.5703125" style="231" bestFit="1" customWidth="1"/>
    <col min="8703" max="8703" width="12.5703125" style="231" customWidth="1"/>
    <col min="8704" max="8704" width="19.5703125" style="231" customWidth="1"/>
    <col min="8705" max="8705" width="37.5703125" style="231" customWidth="1"/>
    <col min="8706" max="8706" width="20" style="231" customWidth="1"/>
    <col min="8707" max="8707" width="20.85546875" style="231" customWidth="1"/>
    <col min="8708" max="8708" width="27.5703125" style="231" customWidth="1"/>
    <col min="8709" max="8709" width="23.42578125" style="231" customWidth="1"/>
    <col min="8710" max="8710" width="12" style="231" customWidth="1"/>
    <col min="8711" max="8711" width="8.85546875" style="231" customWidth="1"/>
    <col min="8712" max="8712" width="14.5703125" style="231" customWidth="1"/>
    <col min="8713" max="8717" width="9.140625" style="231"/>
    <col min="8718" max="8718" width="10.85546875" style="231" customWidth="1"/>
    <col min="8719" max="8957" width="9.140625" style="231"/>
    <col min="8958" max="8958" width="1.5703125" style="231" bestFit="1" customWidth="1"/>
    <col min="8959" max="8959" width="12.5703125" style="231" customWidth="1"/>
    <col min="8960" max="8960" width="19.5703125" style="231" customWidth="1"/>
    <col min="8961" max="8961" width="37.5703125" style="231" customWidth="1"/>
    <col min="8962" max="8962" width="20" style="231" customWidth="1"/>
    <col min="8963" max="8963" width="20.85546875" style="231" customWidth="1"/>
    <col min="8964" max="8964" width="27.5703125" style="231" customWidth="1"/>
    <col min="8965" max="8965" width="23.42578125" style="231" customWidth="1"/>
    <col min="8966" max="8966" width="12" style="231" customWidth="1"/>
    <col min="8967" max="8967" width="8.85546875" style="231" customWidth="1"/>
    <col min="8968" max="8968" width="14.5703125" style="231" customWidth="1"/>
    <col min="8969" max="8973" width="9.140625" style="231"/>
    <col min="8974" max="8974" width="10.85546875" style="231" customWidth="1"/>
    <col min="8975" max="9213" width="9.140625" style="231"/>
    <col min="9214" max="9214" width="1.5703125" style="231" bestFit="1" customWidth="1"/>
    <col min="9215" max="9215" width="12.5703125" style="231" customWidth="1"/>
    <col min="9216" max="9216" width="19.5703125" style="231" customWidth="1"/>
    <col min="9217" max="9217" width="37.5703125" style="231" customWidth="1"/>
    <col min="9218" max="9218" width="20" style="231" customWidth="1"/>
    <col min="9219" max="9219" width="20.85546875" style="231" customWidth="1"/>
    <col min="9220" max="9220" width="27.5703125" style="231" customWidth="1"/>
    <col min="9221" max="9221" width="23.42578125" style="231" customWidth="1"/>
    <col min="9222" max="9222" width="12" style="231" customWidth="1"/>
    <col min="9223" max="9223" width="8.85546875" style="231" customWidth="1"/>
    <col min="9224" max="9224" width="14.5703125" style="231" customWidth="1"/>
    <col min="9225" max="9229" width="9.140625" style="231"/>
    <col min="9230" max="9230" width="10.85546875" style="231" customWidth="1"/>
    <col min="9231" max="9469" width="9.140625" style="231"/>
    <col min="9470" max="9470" width="1.5703125" style="231" bestFit="1" customWidth="1"/>
    <col min="9471" max="9471" width="12.5703125" style="231" customWidth="1"/>
    <col min="9472" max="9472" width="19.5703125" style="231" customWidth="1"/>
    <col min="9473" max="9473" width="37.5703125" style="231" customWidth="1"/>
    <col min="9474" max="9474" width="20" style="231" customWidth="1"/>
    <col min="9475" max="9475" width="20.85546875" style="231" customWidth="1"/>
    <col min="9476" max="9476" width="27.5703125" style="231" customWidth="1"/>
    <col min="9477" max="9477" width="23.42578125" style="231" customWidth="1"/>
    <col min="9478" max="9478" width="12" style="231" customWidth="1"/>
    <col min="9479" max="9479" width="8.85546875" style="231" customWidth="1"/>
    <col min="9480" max="9480" width="14.5703125" style="231" customWidth="1"/>
    <col min="9481" max="9485" width="9.140625" style="231"/>
    <col min="9486" max="9486" width="10.85546875" style="231" customWidth="1"/>
    <col min="9487" max="9725" width="9.140625" style="231"/>
    <col min="9726" max="9726" width="1.5703125" style="231" bestFit="1" customWidth="1"/>
    <col min="9727" max="9727" width="12.5703125" style="231" customWidth="1"/>
    <col min="9728" max="9728" width="19.5703125" style="231" customWidth="1"/>
    <col min="9729" max="9729" width="37.5703125" style="231" customWidth="1"/>
    <col min="9730" max="9730" width="20" style="231" customWidth="1"/>
    <col min="9731" max="9731" width="20.85546875" style="231" customWidth="1"/>
    <col min="9732" max="9732" width="27.5703125" style="231" customWidth="1"/>
    <col min="9733" max="9733" width="23.42578125" style="231" customWidth="1"/>
    <col min="9734" max="9734" width="12" style="231" customWidth="1"/>
    <col min="9735" max="9735" width="8.85546875" style="231" customWidth="1"/>
    <col min="9736" max="9736" width="14.5703125" style="231" customWidth="1"/>
    <col min="9737" max="9741" width="9.140625" style="231"/>
    <col min="9742" max="9742" width="10.85546875" style="231" customWidth="1"/>
    <col min="9743" max="9981" width="9.140625" style="231"/>
    <col min="9982" max="9982" width="1.5703125" style="231" bestFit="1" customWidth="1"/>
    <col min="9983" max="9983" width="12.5703125" style="231" customWidth="1"/>
    <col min="9984" max="9984" width="19.5703125" style="231" customWidth="1"/>
    <col min="9985" max="9985" width="37.5703125" style="231" customWidth="1"/>
    <col min="9986" max="9986" width="20" style="231" customWidth="1"/>
    <col min="9987" max="9987" width="20.85546875" style="231" customWidth="1"/>
    <col min="9988" max="9988" width="27.5703125" style="231" customWidth="1"/>
    <col min="9989" max="9989" width="23.42578125" style="231" customWidth="1"/>
    <col min="9990" max="9990" width="12" style="231" customWidth="1"/>
    <col min="9991" max="9991" width="8.85546875" style="231" customWidth="1"/>
    <col min="9992" max="9992" width="14.5703125" style="231" customWidth="1"/>
    <col min="9993" max="9997" width="9.140625" style="231"/>
    <col min="9998" max="9998" width="10.85546875" style="231" customWidth="1"/>
    <col min="9999" max="10237" width="9.140625" style="231"/>
    <col min="10238" max="10238" width="1.5703125" style="231" bestFit="1" customWidth="1"/>
    <col min="10239" max="10239" width="12.5703125" style="231" customWidth="1"/>
    <col min="10240" max="10240" width="19.5703125" style="231" customWidth="1"/>
    <col min="10241" max="10241" width="37.5703125" style="231" customWidth="1"/>
    <col min="10242" max="10242" width="20" style="231" customWidth="1"/>
    <col min="10243" max="10243" width="20.85546875" style="231" customWidth="1"/>
    <col min="10244" max="10244" width="27.5703125" style="231" customWidth="1"/>
    <col min="10245" max="10245" width="23.42578125" style="231" customWidth="1"/>
    <col min="10246" max="10246" width="12" style="231" customWidth="1"/>
    <col min="10247" max="10247" width="8.85546875" style="231" customWidth="1"/>
    <col min="10248" max="10248" width="14.5703125" style="231" customWidth="1"/>
    <col min="10249" max="10253" width="9.140625" style="231"/>
    <col min="10254" max="10254" width="10.85546875" style="231" customWidth="1"/>
    <col min="10255" max="10493" width="9.140625" style="231"/>
    <col min="10494" max="10494" width="1.5703125" style="231" bestFit="1" customWidth="1"/>
    <col min="10495" max="10495" width="12.5703125" style="231" customWidth="1"/>
    <col min="10496" max="10496" width="19.5703125" style="231" customWidth="1"/>
    <col min="10497" max="10497" width="37.5703125" style="231" customWidth="1"/>
    <col min="10498" max="10498" width="20" style="231" customWidth="1"/>
    <col min="10499" max="10499" width="20.85546875" style="231" customWidth="1"/>
    <col min="10500" max="10500" width="27.5703125" style="231" customWidth="1"/>
    <col min="10501" max="10501" width="23.42578125" style="231" customWidth="1"/>
    <col min="10502" max="10502" width="12" style="231" customWidth="1"/>
    <col min="10503" max="10503" width="8.85546875" style="231" customWidth="1"/>
    <col min="10504" max="10504" width="14.5703125" style="231" customWidth="1"/>
    <col min="10505" max="10509" width="9.140625" style="231"/>
    <col min="10510" max="10510" width="10.85546875" style="231" customWidth="1"/>
    <col min="10511" max="10749" width="9.140625" style="231"/>
    <col min="10750" max="10750" width="1.5703125" style="231" bestFit="1" customWidth="1"/>
    <col min="10751" max="10751" width="12.5703125" style="231" customWidth="1"/>
    <col min="10752" max="10752" width="19.5703125" style="231" customWidth="1"/>
    <col min="10753" max="10753" width="37.5703125" style="231" customWidth="1"/>
    <col min="10754" max="10754" width="20" style="231" customWidth="1"/>
    <col min="10755" max="10755" width="20.85546875" style="231" customWidth="1"/>
    <col min="10756" max="10756" width="27.5703125" style="231" customWidth="1"/>
    <col min="10757" max="10757" width="23.42578125" style="231" customWidth="1"/>
    <col min="10758" max="10758" width="12" style="231" customWidth="1"/>
    <col min="10759" max="10759" width="8.85546875" style="231" customWidth="1"/>
    <col min="10760" max="10760" width="14.5703125" style="231" customWidth="1"/>
    <col min="10761" max="10765" width="9.140625" style="231"/>
    <col min="10766" max="10766" width="10.85546875" style="231" customWidth="1"/>
    <col min="10767" max="11005" width="9.140625" style="231"/>
    <col min="11006" max="11006" width="1.5703125" style="231" bestFit="1" customWidth="1"/>
    <col min="11007" max="11007" width="12.5703125" style="231" customWidth="1"/>
    <col min="11008" max="11008" width="19.5703125" style="231" customWidth="1"/>
    <col min="11009" max="11009" width="37.5703125" style="231" customWidth="1"/>
    <col min="11010" max="11010" width="20" style="231" customWidth="1"/>
    <col min="11011" max="11011" width="20.85546875" style="231" customWidth="1"/>
    <col min="11012" max="11012" width="27.5703125" style="231" customWidth="1"/>
    <col min="11013" max="11013" width="23.42578125" style="231" customWidth="1"/>
    <col min="11014" max="11014" width="12" style="231" customWidth="1"/>
    <col min="11015" max="11015" width="8.85546875" style="231" customWidth="1"/>
    <col min="11016" max="11016" width="14.5703125" style="231" customWidth="1"/>
    <col min="11017" max="11021" width="9.140625" style="231"/>
    <col min="11022" max="11022" width="10.85546875" style="231" customWidth="1"/>
    <col min="11023" max="11261" width="9.140625" style="231"/>
    <col min="11262" max="11262" width="1.5703125" style="231" bestFit="1" customWidth="1"/>
    <col min="11263" max="11263" width="12.5703125" style="231" customWidth="1"/>
    <col min="11264" max="11264" width="19.5703125" style="231" customWidth="1"/>
    <col min="11265" max="11265" width="37.5703125" style="231" customWidth="1"/>
    <col min="11266" max="11266" width="20" style="231" customWidth="1"/>
    <col min="11267" max="11267" width="20.85546875" style="231" customWidth="1"/>
    <col min="11268" max="11268" width="27.5703125" style="231" customWidth="1"/>
    <col min="11269" max="11269" width="23.42578125" style="231" customWidth="1"/>
    <col min="11270" max="11270" width="12" style="231" customWidth="1"/>
    <col min="11271" max="11271" width="8.85546875" style="231" customWidth="1"/>
    <col min="11272" max="11272" width="14.5703125" style="231" customWidth="1"/>
    <col min="11273" max="11277" width="9.140625" style="231"/>
    <col min="11278" max="11278" width="10.85546875" style="231" customWidth="1"/>
    <col min="11279" max="11517" width="9.140625" style="231"/>
    <col min="11518" max="11518" width="1.5703125" style="231" bestFit="1" customWidth="1"/>
    <col min="11519" max="11519" width="12.5703125" style="231" customWidth="1"/>
    <col min="11520" max="11520" width="19.5703125" style="231" customWidth="1"/>
    <col min="11521" max="11521" width="37.5703125" style="231" customWidth="1"/>
    <col min="11522" max="11522" width="20" style="231" customWidth="1"/>
    <col min="11523" max="11523" width="20.85546875" style="231" customWidth="1"/>
    <col min="11524" max="11524" width="27.5703125" style="231" customWidth="1"/>
    <col min="11525" max="11525" width="23.42578125" style="231" customWidth="1"/>
    <col min="11526" max="11526" width="12" style="231" customWidth="1"/>
    <col min="11527" max="11527" width="8.85546875" style="231" customWidth="1"/>
    <col min="11528" max="11528" width="14.5703125" style="231" customWidth="1"/>
    <col min="11529" max="11533" width="9.140625" style="231"/>
    <col min="11534" max="11534" width="10.85546875" style="231" customWidth="1"/>
    <col min="11535" max="11773" width="9.140625" style="231"/>
    <col min="11774" max="11774" width="1.5703125" style="231" bestFit="1" customWidth="1"/>
    <col min="11775" max="11775" width="12.5703125" style="231" customWidth="1"/>
    <col min="11776" max="11776" width="19.5703125" style="231" customWidth="1"/>
    <col min="11777" max="11777" width="37.5703125" style="231" customWidth="1"/>
    <col min="11778" max="11778" width="20" style="231" customWidth="1"/>
    <col min="11779" max="11779" width="20.85546875" style="231" customWidth="1"/>
    <col min="11780" max="11780" width="27.5703125" style="231" customWidth="1"/>
    <col min="11781" max="11781" width="23.42578125" style="231" customWidth="1"/>
    <col min="11782" max="11782" width="12" style="231" customWidth="1"/>
    <col min="11783" max="11783" width="8.85546875" style="231" customWidth="1"/>
    <col min="11784" max="11784" width="14.5703125" style="231" customWidth="1"/>
    <col min="11785" max="11789" width="9.140625" style="231"/>
    <col min="11790" max="11790" width="10.85546875" style="231" customWidth="1"/>
    <col min="11791" max="12029" width="9.140625" style="231"/>
    <col min="12030" max="12030" width="1.5703125" style="231" bestFit="1" customWidth="1"/>
    <col min="12031" max="12031" width="12.5703125" style="231" customWidth="1"/>
    <col min="12032" max="12032" width="19.5703125" style="231" customWidth="1"/>
    <col min="12033" max="12033" width="37.5703125" style="231" customWidth="1"/>
    <col min="12034" max="12034" width="20" style="231" customWidth="1"/>
    <col min="12035" max="12035" width="20.85546875" style="231" customWidth="1"/>
    <col min="12036" max="12036" width="27.5703125" style="231" customWidth="1"/>
    <col min="12037" max="12037" width="23.42578125" style="231" customWidth="1"/>
    <col min="12038" max="12038" width="12" style="231" customWidth="1"/>
    <col min="12039" max="12039" width="8.85546875" style="231" customWidth="1"/>
    <col min="12040" max="12040" width="14.5703125" style="231" customWidth="1"/>
    <col min="12041" max="12045" width="9.140625" style="231"/>
    <col min="12046" max="12046" width="10.85546875" style="231" customWidth="1"/>
    <col min="12047" max="12285" width="9.140625" style="231"/>
    <col min="12286" max="12286" width="1.5703125" style="231" bestFit="1" customWidth="1"/>
    <col min="12287" max="12287" width="12.5703125" style="231" customWidth="1"/>
    <col min="12288" max="12288" width="19.5703125" style="231" customWidth="1"/>
    <col min="12289" max="12289" width="37.5703125" style="231" customWidth="1"/>
    <col min="12290" max="12290" width="20" style="231" customWidth="1"/>
    <col min="12291" max="12291" width="20.85546875" style="231" customWidth="1"/>
    <col min="12292" max="12292" width="27.5703125" style="231" customWidth="1"/>
    <col min="12293" max="12293" width="23.42578125" style="231" customWidth="1"/>
    <col min="12294" max="12294" width="12" style="231" customWidth="1"/>
    <col min="12295" max="12295" width="8.85546875" style="231" customWidth="1"/>
    <col min="12296" max="12296" width="14.5703125" style="231" customWidth="1"/>
    <col min="12297" max="12301" width="9.140625" style="231"/>
    <col min="12302" max="12302" width="10.85546875" style="231" customWidth="1"/>
    <col min="12303" max="12541" width="9.140625" style="231"/>
    <col min="12542" max="12542" width="1.5703125" style="231" bestFit="1" customWidth="1"/>
    <col min="12543" max="12543" width="12.5703125" style="231" customWidth="1"/>
    <col min="12544" max="12544" width="19.5703125" style="231" customWidth="1"/>
    <col min="12545" max="12545" width="37.5703125" style="231" customWidth="1"/>
    <col min="12546" max="12546" width="20" style="231" customWidth="1"/>
    <col min="12547" max="12547" width="20.85546875" style="231" customWidth="1"/>
    <col min="12548" max="12548" width="27.5703125" style="231" customWidth="1"/>
    <col min="12549" max="12549" width="23.42578125" style="231" customWidth="1"/>
    <col min="12550" max="12550" width="12" style="231" customWidth="1"/>
    <col min="12551" max="12551" width="8.85546875" style="231" customWidth="1"/>
    <col min="12552" max="12552" width="14.5703125" style="231" customWidth="1"/>
    <col min="12553" max="12557" width="9.140625" style="231"/>
    <col min="12558" max="12558" width="10.85546875" style="231" customWidth="1"/>
    <col min="12559" max="12797" width="9.140625" style="231"/>
    <col min="12798" max="12798" width="1.5703125" style="231" bestFit="1" customWidth="1"/>
    <col min="12799" max="12799" width="12.5703125" style="231" customWidth="1"/>
    <col min="12800" max="12800" width="19.5703125" style="231" customWidth="1"/>
    <col min="12801" max="12801" width="37.5703125" style="231" customWidth="1"/>
    <col min="12802" max="12802" width="20" style="231" customWidth="1"/>
    <col min="12803" max="12803" width="20.85546875" style="231" customWidth="1"/>
    <col min="12804" max="12804" width="27.5703125" style="231" customWidth="1"/>
    <col min="12805" max="12805" width="23.42578125" style="231" customWidth="1"/>
    <col min="12806" max="12806" width="12" style="231" customWidth="1"/>
    <col min="12807" max="12807" width="8.85546875" style="231" customWidth="1"/>
    <col min="12808" max="12808" width="14.5703125" style="231" customWidth="1"/>
    <col min="12809" max="12813" width="9.140625" style="231"/>
    <col min="12814" max="12814" width="10.85546875" style="231" customWidth="1"/>
    <col min="12815" max="13053" width="9.140625" style="231"/>
    <col min="13054" max="13054" width="1.5703125" style="231" bestFit="1" customWidth="1"/>
    <col min="13055" max="13055" width="12.5703125" style="231" customWidth="1"/>
    <col min="13056" max="13056" width="19.5703125" style="231" customWidth="1"/>
    <col min="13057" max="13057" width="37.5703125" style="231" customWidth="1"/>
    <col min="13058" max="13058" width="20" style="231" customWidth="1"/>
    <col min="13059" max="13059" width="20.85546875" style="231" customWidth="1"/>
    <col min="13060" max="13060" width="27.5703125" style="231" customWidth="1"/>
    <col min="13061" max="13061" width="23.42578125" style="231" customWidth="1"/>
    <col min="13062" max="13062" width="12" style="231" customWidth="1"/>
    <col min="13063" max="13063" width="8.85546875" style="231" customWidth="1"/>
    <col min="13064" max="13064" width="14.5703125" style="231" customWidth="1"/>
    <col min="13065" max="13069" width="9.140625" style="231"/>
    <col min="13070" max="13070" width="10.85546875" style="231" customWidth="1"/>
    <col min="13071" max="13309" width="9.140625" style="231"/>
    <col min="13310" max="13310" width="1.5703125" style="231" bestFit="1" customWidth="1"/>
    <col min="13311" max="13311" width="12.5703125" style="231" customWidth="1"/>
    <col min="13312" max="13312" width="19.5703125" style="231" customWidth="1"/>
    <col min="13313" max="13313" width="37.5703125" style="231" customWidth="1"/>
    <col min="13314" max="13314" width="20" style="231" customWidth="1"/>
    <col min="13315" max="13315" width="20.85546875" style="231" customWidth="1"/>
    <col min="13316" max="13316" width="27.5703125" style="231" customWidth="1"/>
    <col min="13317" max="13317" width="23.42578125" style="231" customWidth="1"/>
    <col min="13318" max="13318" width="12" style="231" customWidth="1"/>
    <col min="13319" max="13319" width="8.85546875" style="231" customWidth="1"/>
    <col min="13320" max="13320" width="14.5703125" style="231" customWidth="1"/>
    <col min="13321" max="13325" width="9.140625" style="231"/>
    <col min="13326" max="13326" width="10.85546875" style="231" customWidth="1"/>
    <col min="13327" max="13565" width="9.140625" style="231"/>
    <col min="13566" max="13566" width="1.5703125" style="231" bestFit="1" customWidth="1"/>
    <col min="13567" max="13567" width="12.5703125" style="231" customWidth="1"/>
    <col min="13568" max="13568" width="19.5703125" style="231" customWidth="1"/>
    <col min="13569" max="13569" width="37.5703125" style="231" customWidth="1"/>
    <col min="13570" max="13570" width="20" style="231" customWidth="1"/>
    <col min="13571" max="13571" width="20.85546875" style="231" customWidth="1"/>
    <col min="13572" max="13572" width="27.5703125" style="231" customWidth="1"/>
    <col min="13573" max="13573" width="23.42578125" style="231" customWidth="1"/>
    <col min="13574" max="13574" width="12" style="231" customWidth="1"/>
    <col min="13575" max="13575" width="8.85546875" style="231" customWidth="1"/>
    <col min="13576" max="13576" width="14.5703125" style="231" customWidth="1"/>
    <col min="13577" max="13581" width="9.140625" style="231"/>
    <col min="13582" max="13582" width="10.85546875" style="231" customWidth="1"/>
    <col min="13583" max="13821" width="9.140625" style="231"/>
    <col min="13822" max="13822" width="1.5703125" style="231" bestFit="1" customWidth="1"/>
    <col min="13823" max="13823" width="12.5703125" style="231" customWidth="1"/>
    <col min="13824" max="13824" width="19.5703125" style="231" customWidth="1"/>
    <col min="13825" max="13825" width="37.5703125" style="231" customWidth="1"/>
    <col min="13826" max="13826" width="20" style="231" customWidth="1"/>
    <col min="13827" max="13827" width="20.85546875" style="231" customWidth="1"/>
    <col min="13828" max="13828" width="27.5703125" style="231" customWidth="1"/>
    <col min="13829" max="13829" width="23.42578125" style="231" customWidth="1"/>
    <col min="13830" max="13830" width="12" style="231" customWidth="1"/>
    <col min="13831" max="13831" width="8.85546875" style="231" customWidth="1"/>
    <col min="13832" max="13832" width="14.5703125" style="231" customWidth="1"/>
    <col min="13833" max="13837" width="9.140625" style="231"/>
    <col min="13838" max="13838" width="10.85546875" style="231" customWidth="1"/>
    <col min="13839" max="14077" width="9.140625" style="231"/>
    <col min="14078" max="14078" width="1.5703125" style="231" bestFit="1" customWidth="1"/>
    <col min="14079" max="14079" width="12.5703125" style="231" customWidth="1"/>
    <col min="14080" max="14080" width="19.5703125" style="231" customWidth="1"/>
    <col min="14081" max="14081" width="37.5703125" style="231" customWidth="1"/>
    <col min="14082" max="14082" width="20" style="231" customWidth="1"/>
    <col min="14083" max="14083" width="20.85546875" style="231" customWidth="1"/>
    <col min="14084" max="14084" width="27.5703125" style="231" customWidth="1"/>
    <col min="14085" max="14085" width="23.42578125" style="231" customWidth="1"/>
    <col min="14086" max="14086" width="12" style="231" customWidth="1"/>
    <col min="14087" max="14087" width="8.85546875" style="231" customWidth="1"/>
    <col min="14088" max="14088" width="14.5703125" style="231" customWidth="1"/>
    <col min="14089" max="14093" width="9.140625" style="231"/>
    <col min="14094" max="14094" width="10.85546875" style="231" customWidth="1"/>
    <col min="14095" max="14333" width="9.140625" style="231"/>
    <col min="14334" max="14334" width="1.5703125" style="231" bestFit="1" customWidth="1"/>
    <col min="14335" max="14335" width="12.5703125" style="231" customWidth="1"/>
    <col min="14336" max="14336" width="19.5703125" style="231" customWidth="1"/>
    <col min="14337" max="14337" width="37.5703125" style="231" customWidth="1"/>
    <col min="14338" max="14338" width="20" style="231" customWidth="1"/>
    <col min="14339" max="14339" width="20.85546875" style="231" customWidth="1"/>
    <col min="14340" max="14340" width="27.5703125" style="231" customWidth="1"/>
    <col min="14341" max="14341" width="23.42578125" style="231" customWidth="1"/>
    <col min="14342" max="14342" width="12" style="231" customWidth="1"/>
    <col min="14343" max="14343" width="8.85546875" style="231" customWidth="1"/>
    <col min="14344" max="14344" width="14.5703125" style="231" customWidth="1"/>
    <col min="14345" max="14349" width="9.140625" style="231"/>
    <col min="14350" max="14350" width="10.85546875" style="231" customWidth="1"/>
    <col min="14351" max="14589" width="9.140625" style="231"/>
    <col min="14590" max="14590" width="1.5703125" style="231" bestFit="1" customWidth="1"/>
    <col min="14591" max="14591" width="12.5703125" style="231" customWidth="1"/>
    <col min="14592" max="14592" width="19.5703125" style="231" customWidth="1"/>
    <col min="14593" max="14593" width="37.5703125" style="231" customWidth="1"/>
    <col min="14594" max="14594" width="20" style="231" customWidth="1"/>
    <col min="14595" max="14595" width="20.85546875" style="231" customWidth="1"/>
    <col min="14596" max="14596" width="27.5703125" style="231" customWidth="1"/>
    <col min="14597" max="14597" width="23.42578125" style="231" customWidth="1"/>
    <col min="14598" max="14598" width="12" style="231" customWidth="1"/>
    <col min="14599" max="14599" width="8.85546875" style="231" customWidth="1"/>
    <col min="14600" max="14600" width="14.5703125" style="231" customWidth="1"/>
    <col min="14601" max="14605" width="9.140625" style="231"/>
    <col min="14606" max="14606" width="10.85546875" style="231" customWidth="1"/>
    <col min="14607" max="14845" width="9.140625" style="231"/>
    <col min="14846" max="14846" width="1.5703125" style="231" bestFit="1" customWidth="1"/>
    <col min="14847" max="14847" width="12.5703125" style="231" customWidth="1"/>
    <col min="14848" max="14848" width="19.5703125" style="231" customWidth="1"/>
    <col min="14849" max="14849" width="37.5703125" style="231" customWidth="1"/>
    <col min="14850" max="14850" width="20" style="231" customWidth="1"/>
    <col min="14851" max="14851" width="20.85546875" style="231" customWidth="1"/>
    <col min="14852" max="14852" width="27.5703125" style="231" customWidth="1"/>
    <col min="14853" max="14853" width="23.42578125" style="231" customWidth="1"/>
    <col min="14854" max="14854" width="12" style="231" customWidth="1"/>
    <col min="14855" max="14855" width="8.85546875" style="231" customWidth="1"/>
    <col min="14856" max="14856" width="14.5703125" style="231" customWidth="1"/>
    <col min="14857" max="14861" width="9.140625" style="231"/>
    <col min="14862" max="14862" width="10.85546875" style="231" customWidth="1"/>
    <col min="14863" max="15101" width="9.140625" style="231"/>
    <col min="15102" max="15102" width="1.5703125" style="231" bestFit="1" customWidth="1"/>
    <col min="15103" max="15103" width="12.5703125" style="231" customWidth="1"/>
    <col min="15104" max="15104" width="19.5703125" style="231" customWidth="1"/>
    <col min="15105" max="15105" width="37.5703125" style="231" customWidth="1"/>
    <col min="15106" max="15106" width="20" style="231" customWidth="1"/>
    <col min="15107" max="15107" width="20.85546875" style="231" customWidth="1"/>
    <col min="15108" max="15108" width="27.5703125" style="231" customWidth="1"/>
    <col min="15109" max="15109" width="23.42578125" style="231" customWidth="1"/>
    <col min="15110" max="15110" width="12" style="231" customWidth="1"/>
    <col min="15111" max="15111" width="8.85546875" style="231" customWidth="1"/>
    <col min="15112" max="15112" width="14.5703125" style="231" customWidth="1"/>
    <col min="15113" max="15117" width="9.140625" style="231"/>
    <col min="15118" max="15118" width="10.85546875" style="231" customWidth="1"/>
    <col min="15119" max="15357" width="9.140625" style="231"/>
    <col min="15358" max="15358" width="1.5703125" style="231" bestFit="1" customWidth="1"/>
    <col min="15359" max="15359" width="12.5703125" style="231" customWidth="1"/>
    <col min="15360" max="15360" width="19.5703125" style="231" customWidth="1"/>
    <col min="15361" max="15361" width="37.5703125" style="231" customWidth="1"/>
    <col min="15362" max="15362" width="20" style="231" customWidth="1"/>
    <col min="15363" max="15363" width="20.85546875" style="231" customWidth="1"/>
    <col min="15364" max="15364" width="27.5703125" style="231" customWidth="1"/>
    <col min="15365" max="15365" width="23.42578125" style="231" customWidth="1"/>
    <col min="15366" max="15366" width="12" style="231" customWidth="1"/>
    <col min="15367" max="15367" width="8.85546875" style="231" customWidth="1"/>
    <col min="15368" max="15368" width="14.5703125" style="231" customWidth="1"/>
    <col min="15369" max="15373" width="9.140625" style="231"/>
    <col min="15374" max="15374" width="10.85546875" style="231" customWidth="1"/>
    <col min="15375" max="15613" width="9.140625" style="231"/>
    <col min="15614" max="15614" width="1.5703125" style="231" bestFit="1" customWidth="1"/>
    <col min="15615" max="15615" width="12.5703125" style="231" customWidth="1"/>
    <col min="15616" max="15616" width="19.5703125" style="231" customWidth="1"/>
    <col min="15617" max="15617" width="37.5703125" style="231" customWidth="1"/>
    <col min="15618" max="15618" width="20" style="231" customWidth="1"/>
    <col min="15619" max="15619" width="20.85546875" style="231" customWidth="1"/>
    <col min="15620" max="15620" width="27.5703125" style="231" customWidth="1"/>
    <col min="15621" max="15621" width="23.42578125" style="231" customWidth="1"/>
    <col min="15622" max="15622" width="12" style="231" customWidth="1"/>
    <col min="15623" max="15623" width="8.85546875" style="231" customWidth="1"/>
    <col min="15624" max="15624" width="14.5703125" style="231" customWidth="1"/>
    <col min="15625" max="15629" width="9.140625" style="231"/>
    <col min="15630" max="15630" width="10.85546875" style="231" customWidth="1"/>
    <col min="15631" max="15869" width="9.140625" style="231"/>
    <col min="15870" max="15870" width="1.5703125" style="231" bestFit="1" customWidth="1"/>
    <col min="15871" max="15871" width="12.5703125" style="231" customWidth="1"/>
    <col min="15872" max="15872" width="19.5703125" style="231" customWidth="1"/>
    <col min="15873" max="15873" width="37.5703125" style="231" customWidth="1"/>
    <col min="15874" max="15874" width="20" style="231" customWidth="1"/>
    <col min="15875" max="15875" width="20.85546875" style="231" customWidth="1"/>
    <col min="15876" max="15876" width="27.5703125" style="231" customWidth="1"/>
    <col min="15877" max="15877" width="23.42578125" style="231" customWidth="1"/>
    <col min="15878" max="15878" width="12" style="231" customWidth="1"/>
    <col min="15879" max="15879" width="8.85546875" style="231" customWidth="1"/>
    <col min="15880" max="15880" width="14.5703125" style="231" customWidth="1"/>
    <col min="15881" max="15885" width="9.140625" style="231"/>
    <col min="15886" max="15886" width="10.85546875" style="231" customWidth="1"/>
    <col min="15887" max="16125" width="9.140625" style="231"/>
    <col min="16126" max="16126" width="1.5703125" style="231" bestFit="1" customWidth="1"/>
    <col min="16127" max="16127" width="12.5703125" style="231" customWidth="1"/>
    <col min="16128" max="16128" width="19.5703125" style="231" customWidth="1"/>
    <col min="16129" max="16129" width="37.5703125" style="231" customWidth="1"/>
    <col min="16130" max="16130" width="20" style="231" customWidth="1"/>
    <col min="16131" max="16131" width="20.85546875" style="231" customWidth="1"/>
    <col min="16132" max="16132" width="27.5703125" style="231" customWidth="1"/>
    <col min="16133" max="16133" width="23.42578125" style="231" customWidth="1"/>
    <col min="16134" max="16134" width="12" style="231" customWidth="1"/>
    <col min="16135" max="16135" width="8.85546875" style="231" customWidth="1"/>
    <col min="16136" max="16136" width="14.5703125" style="231" customWidth="1"/>
    <col min="16137" max="16141" width="9.140625" style="231"/>
    <col min="16142" max="16142" width="10.85546875" style="231" customWidth="1"/>
    <col min="16143" max="16384" width="9.140625" style="231"/>
  </cols>
  <sheetData>
    <row r="1" spans="2:6" ht="18">
      <c r="B1" s="270"/>
      <c r="C1" s="1905"/>
      <c r="D1" s="1905"/>
      <c r="E1" s="1905"/>
      <c r="F1" s="272"/>
    </row>
    <row r="2" spans="2:6" ht="18">
      <c r="B2" s="1906"/>
      <c r="F2" s="1894"/>
    </row>
    <row r="3" spans="2:6" ht="15" customHeight="1">
      <c r="B3" s="1906"/>
      <c r="F3" s="1894"/>
    </row>
    <row r="4" spans="2:6" ht="18">
      <c r="B4" s="274"/>
      <c r="F4" s="1894"/>
    </row>
    <row r="5" spans="2:6">
      <c r="B5" s="2414" t="s">
        <v>118</v>
      </c>
      <c r="C5" s="2415"/>
      <c r="D5" s="2415"/>
      <c r="E5" s="2415"/>
      <c r="F5" s="2416"/>
    </row>
    <row r="6" spans="2:6">
      <c r="B6" s="2417" t="s">
        <v>119</v>
      </c>
      <c r="C6" s="2417"/>
      <c r="D6" s="101" t="s">
        <v>120</v>
      </c>
      <c r="E6" s="102"/>
      <c r="F6" s="1895"/>
    </row>
    <row r="7" spans="2:6">
      <c r="B7" s="2418" t="s">
        <v>121</v>
      </c>
      <c r="C7" s="2418"/>
      <c r="D7" s="105" t="s">
        <v>122</v>
      </c>
      <c r="E7" s="106"/>
      <c r="F7" s="1896"/>
    </row>
    <row r="8" spans="2:6">
      <c r="B8" s="2418" t="s">
        <v>123</v>
      </c>
      <c r="C8" s="2418"/>
      <c r="D8" s="101" t="s">
        <v>120</v>
      </c>
      <c r="E8" s="106"/>
      <c r="F8" s="1896"/>
    </row>
    <row r="9" spans="2:6">
      <c r="B9" s="2418" t="s">
        <v>20</v>
      </c>
      <c r="C9" s="2418"/>
      <c r="D9" s="107" t="s">
        <v>124</v>
      </c>
      <c r="E9" s="233"/>
      <c r="F9" s="1897"/>
    </row>
    <row r="10" spans="2:6">
      <c r="B10" s="2418" t="s">
        <v>125</v>
      </c>
      <c r="C10" s="2418"/>
      <c r="D10" s="105" t="s">
        <v>126</v>
      </c>
      <c r="E10" s="106"/>
      <c r="F10" s="1896"/>
    </row>
    <row r="11" spans="2:6">
      <c r="B11" s="2418" t="s">
        <v>127</v>
      </c>
      <c r="C11" s="2418"/>
      <c r="D11" s="108" t="s">
        <v>128</v>
      </c>
      <c r="E11" s="234"/>
      <c r="F11" s="1898"/>
    </row>
    <row r="12" spans="2:6" ht="6.75" customHeight="1">
      <c r="B12" s="1886"/>
      <c r="C12" s="1887"/>
      <c r="D12" s="1887"/>
      <c r="E12" s="1888"/>
      <c r="F12" s="1894"/>
    </row>
    <row r="13" spans="2:6" ht="14.45">
      <c r="B13" s="2419" t="s">
        <v>129</v>
      </c>
      <c r="C13" s="2420"/>
      <c r="D13" s="2420"/>
      <c r="E13" s="2420"/>
      <c r="F13" s="2421"/>
    </row>
    <row r="14" spans="2:6" ht="6" customHeight="1">
      <c r="B14" s="1889"/>
      <c r="E14" s="1890"/>
      <c r="F14" s="1899"/>
    </row>
    <row r="15" spans="2:6" ht="8.25" customHeight="1">
      <c r="B15" s="235"/>
      <c r="C15" s="236"/>
      <c r="D15" s="237"/>
      <c r="E15" s="238"/>
      <c r="F15" s="239"/>
    </row>
    <row r="16" spans="2:6">
      <c r="B16" s="240" t="s">
        <v>130</v>
      </c>
      <c r="C16" s="241" t="s">
        <v>131</v>
      </c>
      <c r="D16" s="1891"/>
      <c r="E16" s="242" t="s">
        <v>132</v>
      </c>
      <c r="F16" s="243" t="s">
        <v>133</v>
      </c>
    </row>
    <row r="17" spans="1:21" ht="15" customHeight="1">
      <c r="B17" s="244"/>
      <c r="C17" s="245"/>
      <c r="D17" s="246"/>
      <c r="E17" s="247" t="s">
        <v>134</v>
      </c>
      <c r="F17" s="248" t="s">
        <v>135</v>
      </c>
    </row>
    <row r="18" spans="1:21" ht="15" customHeight="1">
      <c r="A18" s="250"/>
      <c r="B18" s="251" t="s">
        <v>136</v>
      </c>
      <c r="C18" s="2406" t="s">
        <v>137</v>
      </c>
      <c r="D18" s="2407"/>
      <c r="E18" s="428">
        <f>PLO!K13</f>
        <v>268054.09000000003</v>
      </c>
      <c r="F18" s="252">
        <f t="shared" ref="F18:F26" si="0">E18/$E$27</f>
        <v>5.8642968807667173E-2</v>
      </c>
    </row>
    <row r="19" spans="1:21" ht="14.45">
      <c r="A19" s="250"/>
      <c r="B19" s="253" t="s">
        <v>138</v>
      </c>
      <c r="C19" s="2404" t="s">
        <v>139</v>
      </c>
      <c r="D19" s="2405"/>
      <c r="E19" s="428">
        <f>PLO!K103</f>
        <v>346548.65</v>
      </c>
      <c r="F19" s="252">
        <f t="shared" si="0"/>
        <v>7.581545080057972E-2</v>
      </c>
      <c r="G19" s="254"/>
      <c r="H19" s="255"/>
      <c r="I19" s="254"/>
      <c r="J19" s="256"/>
    </row>
    <row r="20" spans="1:21" ht="14.45">
      <c r="A20" s="250"/>
      <c r="B20" s="253" t="s">
        <v>140</v>
      </c>
      <c r="C20" s="2404" t="s">
        <v>141</v>
      </c>
      <c r="D20" s="2405"/>
      <c r="E20" s="428">
        <f>SUM(PLO!K175:K368)</f>
        <v>1360574.7200000007</v>
      </c>
      <c r="F20" s="252">
        <f t="shared" si="0"/>
        <v>0.2976568679308737</v>
      </c>
      <c r="G20" s="254"/>
      <c r="H20" s="255"/>
      <c r="I20" s="254"/>
      <c r="J20" s="256"/>
    </row>
    <row r="21" spans="1:21" ht="14.45">
      <c r="A21" s="250"/>
      <c r="B21" s="253" t="s">
        <v>142</v>
      </c>
      <c r="C21" s="2404" t="s">
        <v>143</v>
      </c>
      <c r="D21" s="2405"/>
      <c r="E21" s="428">
        <f>PLO!K372</f>
        <v>170357.17</v>
      </c>
      <c r="F21" s="252">
        <f t="shared" si="0"/>
        <v>3.7269530960980499E-2</v>
      </c>
      <c r="G21" s="254"/>
      <c r="H21" s="255"/>
      <c r="I21" s="254"/>
      <c r="J21" s="256"/>
    </row>
    <row r="22" spans="1:21" ht="14.45">
      <c r="A22" s="250"/>
      <c r="B22" s="253" t="s">
        <v>144</v>
      </c>
      <c r="C22" s="2404" t="s">
        <v>145</v>
      </c>
      <c r="D22" s="2405"/>
      <c r="E22" s="428">
        <f>PLO!K499</f>
        <v>1247796.02</v>
      </c>
      <c r="F22" s="252">
        <f t="shared" si="0"/>
        <v>0.27298394543874049</v>
      </c>
      <c r="G22" s="254"/>
      <c r="H22" s="255"/>
      <c r="I22" s="254"/>
      <c r="J22" s="256"/>
    </row>
    <row r="23" spans="1:21" ht="14.45">
      <c r="A23" s="250"/>
      <c r="B23" s="253" t="str">
        <f>PLO!B745</f>
        <v>07.00.000</v>
      </c>
      <c r="C23" s="2413" t="s">
        <v>146</v>
      </c>
      <c r="D23" s="2405"/>
      <c r="E23" s="428">
        <f>PLO!K748</f>
        <v>844325.91</v>
      </c>
      <c r="F23" s="252">
        <f t="shared" si="0"/>
        <v>0.18471562214788514</v>
      </c>
      <c r="G23" s="254"/>
      <c r="H23" s="255"/>
      <c r="I23" s="254"/>
      <c r="J23" s="256"/>
    </row>
    <row r="24" spans="1:21">
      <c r="A24" s="250"/>
      <c r="B24" s="253" t="s">
        <v>147</v>
      </c>
      <c r="C24" s="2404" t="s">
        <v>148</v>
      </c>
      <c r="D24" s="2405"/>
      <c r="E24" s="428">
        <f>PLO!K849</f>
        <v>88082.849999999991</v>
      </c>
      <c r="F24" s="252">
        <f t="shared" si="0"/>
        <v>1.9270139937206051E-2</v>
      </c>
      <c r="G24" s="231"/>
      <c r="H24" s="231"/>
      <c r="I24" s="231"/>
    </row>
    <row r="25" spans="1:21" ht="14.45">
      <c r="A25" s="250"/>
      <c r="B25" s="257" t="s">
        <v>149</v>
      </c>
      <c r="C25" s="2406" t="s">
        <v>150</v>
      </c>
      <c r="D25" s="2407"/>
      <c r="E25" s="428">
        <f>PLO!K903</f>
        <v>25562.400000000001</v>
      </c>
      <c r="F25" s="252">
        <f t="shared" si="0"/>
        <v>5.5923602055432588E-3</v>
      </c>
      <c r="G25" s="254"/>
      <c r="H25" s="255"/>
      <c r="I25" s="254"/>
      <c r="J25" s="256"/>
    </row>
    <row r="26" spans="1:21" ht="14.45">
      <c r="A26" s="250"/>
      <c r="B26" s="253" t="s">
        <v>151</v>
      </c>
      <c r="C26" s="2404" t="s">
        <v>152</v>
      </c>
      <c r="D26" s="2405"/>
      <c r="E26" s="428">
        <f>PLO!K913</f>
        <v>219648.39</v>
      </c>
      <c r="F26" s="252">
        <f t="shared" si="0"/>
        <v>4.8053113770524125E-2</v>
      </c>
      <c r="G26" s="254"/>
      <c r="H26" s="255"/>
      <c r="I26" s="254"/>
      <c r="J26" s="256"/>
    </row>
    <row r="27" spans="1:21" s="249" customFormat="1">
      <c r="A27" s="250"/>
      <c r="B27" s="258" t="s">
        <v>153</v>
      </c>
      <c r="C27" s="2408"/>
      <c r="D27" s="2409"/>
      <c r="E27" s="259">
        <f>TRUNC(SUM(E18:E26),2)</f>
        <v>4570950.2</v>
      </c>
      <c r="F27" s="260">
        <f>SUM(F18:F26)</f>
        <v>1.0000000000000002</v>
      </c>
      <c r="H27" s="232"/>
      <c r="J27" s="231"/>
      <c r="K27" s="231"/>
      <c r="L27" s="231"/>
      <c r="M27" s="231"/>
      <c r="N27" s="231"/>
      <c r="O27" s="231"/>
      <c r="P27" s="231"/>
      <c r="Q27" s="231"/>
      <c r="R27" s="231"/>
      <c r="S27" s="231"/>
      <c r="T27" s="231"/>
      <c r="U27" s="231"/>
    </row>
    <row r="28" spans="1:21" s="249" customFormat="1" ht="39" customHeight="1">
      <c r="A28" s="231"/>
      <c r="B28" s="2410" t="s">
        <v>154</v>
      </c>
      <c r="C28" s="2411"/>
      <c r="D28" s="2412"/>
      <c r="E28" s="261">
        <f>TRUNC(SUM(E18:E26),2)</f>
        <v>4570950.2</v>
      </c>
      <c r="F28" s="262">
        <f>SUM(F18:F26)</f>
        <v>1.0000000000000002</v>
      </c>
      <c r="H28" s="232"/>
      <c r="J28" s="231"/>
      <c r="K28" s="231"/>
      <c r="L28" s="231"/>
      <c r="M28" s="231"/>
      <c r="N28" s="231"/>
      <c r="O28" s="231"/>
      <c r="P28" s="231"/>
      <c r="Q28" s="231"/>
      <c r="R28" s="231"/>
      <c r="S28" s="231"/>
      <c r="T28" s="231"/>
      <c r="U28" s="231"/>
    </row>
    <row r="29" spans="1:21" ht="6" customHeight="1">
      <c r="B29" s="1889"/>
      <c r="F29" s="1900"/>
    </row>
    <row r="30" spans="1:21">
      <c r="B30" s="2398" t="s">
        <v>155</v>
      </c>
      <c r="C30" s="2399"/>
      <c r="D30" s="2399"/>
      <c r="E30" s="2400"/>
      <c r="F30" s="263" t="s">
        <v>156</v>
      </c>
    </row>
    <row r="31" spans="1:21" ht="27.75" customHeight="1">
      <c r="B31" s="2383" t="s">
        <v>157</v>
      </c>
      <c r="C31" s="2384"/>
      <c r="D31" s="264"/>
      <c r="E31" s="265"/>
      <c r="F31" s="266"/>
    </row>
    <row r="32" spans="1:21" ht="29.25" customHeight="1">
      <c r="B32" s="1893" t="s">
        <v>158</v>
      </c>
      <c r="C32" s="1883"/>
      <c r="D32" s="267"/>
      <c r="E32" s="268"/>
      <c r="F32" s="269"/>
    </row>
    <row r="33" spans="2:6" ht="20.100000000000001" customHeight="1">
      <c r="B33" s="1901"/>
      <c r="C33" s="1902"/>
      <c r="D33" s="1902"/>
      <c r="E33" s="1903"/>
      <c r="F33" s="1904"/>
    </row>
    <row r="34" spans="2:6">
      <c r="B34" s="2401" t="s">
        <v>159</v>
      </c>
      <c r="C34" s="2402"/>
      <c r="D34" s="2402"/>
      <c r="E34" s="2403"/>
      <c r="F34" s="263" t="s">
        <v>156</v>
      </c>
    </row>
    <row r="35" spans="2:6" ht="30" customHeight="1">
      <c r="B35" s="270"/>
      <c r="C35" s="271"/>
      <c r="D35" s="271"/>
      <c r="E35" s="272"/>
      <c r="F35" s="273"/>
    </row>
    <row r="36" spans="2:6" ht="33" customHeight="1">
      <c r="B36" s="274"/>
      <c r="C36" s="275"/>
      <c r="D36" s="275"/>
      <c r="E36" s="276"/>
      <c r="F36" s="277"/>
    </row>
  </sheetData>
  <mergeCells count="21">
    <mergeCell ref="C21:D21"/>
    <mergeCell ref="B5:F5"/>
    <mergeCell ref="B6:C6"/>
    <mergeCell ref="B7:C7"/>
    <mergeCell ref="B8:C8"/>
    <mergeCell ref="B9:C9"/>
    <mergeCell ref="B10:C10"/>
    <mergeCell ref="B11:C11"/>
    <mergeCell ref="B13:F13"/>
    <mergeCell ref="C18:D18"/>
    <mergeCell ref="C19:D19"/>
    <mergeCell ref="C20:D20"/>
    <mergeCell ref="B30:E30"/>
    <mergeCell ref="B34:E34"/>
    <mergeCell ref="C22:D22"/>
    <mergeCell ref="C24:D24"/>
    <mergeCell ref="C25:D25"/>
    <mergeCell ref="C26:D26"/>
    <mergeCell ref="C27:D27"/>
    <mergeCell ref="B28:D28"/>
    <mergeCell ref="C23:D23"/>
  </mergeCells>
  <printOptions horizontalCentered="1"/>
  <pageMargins left="0.25" right="0.25" top="0.75" bottom="0.75" header="0.3" footer="0.3"/>
  <pageSetup paperSize="9" scale="91" fitToHeight="0" orientation="portrait" r:id="rId1"/>
  <headerFooter>
    <oddHeader>&amp;L&amp;G</oddHeader>
    <oddFooter>&amp;L&amp;"-,Regular"&amp;A&amp;R&amp;"-,Regular"Página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F41B3-07FB-4325-B482-18C72675B36F}">
  <sheetPr codeName="Planilha2"/>
  <dimension ref="A1:R79"/>
  <sheetViews>
    <sheetView view="pageBreakPreview" topLeftCell="A4" zoomScale="80" zoomScaleNormal="100" zoomScaleSheetLayoutView="80" zoomScalePageLayoutView="77" workbookViewId="0">
      <selection activeCell="B11" sqref="B11"/>
    </sheetView>
  </sheetViews>
  <sheetFormatPr defaultColWidth="9.140625" defaultRowHeight="12.6"/>
  <cols>
    <col min="1" max="1" width="13.42578125" customWidth="1"/>
    <col min="2" max="2" width="56.42578125" customWidth="1"/>
    <col min="3" max="3" width="21.42578125" customWidth="1"/>
    <col min="4" max="4" width="21.85546875" customWidth="1"/>
    <col min="5" max="5" width="27.42578125" customWidth="1"/>
    <col min="6" max="6" width="25.5703125" customWidth="1"/>
    <col min="7" max="7" width="20.5703125" customWidth="1"/>
    <col min="8" max="8" width="23.42578125" customWidth="1"/>
    <col min="9" max="10" width="21.42578125" bestFit="1" customWidth="1"/>
    <col min="11" max="11" width="22.42578125" hidden="1" customWidth="1"/>
    <col min="12" max="12" width="21.5703125" hidden="1" customWidth="1"/>
    <col min="13" max="13" width="19.42578125" hidden="1" customWidth="1"/>
    <col min="14" max="15" width="19.5703125" hidden="1" customWidth="1"/>
    <col min="16" max="16" width="28.140625" hidden="1" customWidth="1"/>
    <col min="17" max="17" width="18.5703125" style="87" bestFit="1" customWidth="1"/>
    <col min="18" max="18" width="16.5703125" bestFit="1" customWidth="1"/>
  </cols>
  <sheetData>
    <row r="1" spans="1:18" s="77" customFormat="1" ht="14.45">
      <c r="A1" s="2385" t="s">
        <v>0</v>
      </c>
      <c r="B1" s="2385"/>
      <c r="C1" s="2385"/>
      <c r="D1" s="2385"/>
      <c r="E1" s="2385"/>
      <c r="F1" s="2385"/>
      <c r="G1" s="2385"/>
      <c r="H1" s="2385"/>
      <c r="I1" s="2385"/>
      <c r="J1" s="2385"/>
      <c r="K1" s="2385"/>
      <c r="L1" s="2385"/>
      <c r="M1" s="2385"/>
      <c r="N1" s="2385"/>
      <c r="O1" s="2385"/>
      <c r="P1" s="2422"/>
      <c r="Q1" s="86"/>
    </row>
    <row r="2" spans="1:18" s="77" customFormat="1" ht="14.45">
      <c r="A2" s="2385" t="s">
        <v>1</v>
      </c>
      <c r="B2" s="2385"/>
      <c r="C2" s="2385"/>
      <c r="D2" s="2385"/>
      <c r="E2" s="2385"/>
      <c r="F2" s="2385"/>
      <c r="G2" s="2385"/>
      <c r="H2" s="2385"/>
      <c r="I2" s="2385"/>
      <c r="J2" s="2385"/>
      <c r="K2" s="2385"/>
      <c r="L2" s="2385"/>
      <c r="M2" s="2385"/>
      <c r="N2" s="2385"/>
      <c r="O2" s="2385"/>
      <c r="P2" s="2422"/>
      <c r="Q2" s="86"/>
    </row>
    <row r="3" spans="1:18" s="77" customFormat="1" ht="14.45">
      <c r="A3" s="2385" t="s">
        <v>2</v>
      </c>
      <c r="B3" s="2385"/>
      <c r="C3" s="2385"/>
      <c r="D3" s="2385"/>
      <c r="E3" s="2385"/>
      <c r="F3" s="2385"/>
      <c r="G3" s="2385"/>
      <c r="H3" s="2385"/>
      <c r="I3" s="2385"/>
      <c r="J3" s="2385"/>
      <c r="K3" s="2385"/>
      <c r="L3" s="2385"/>
      <c r="M3" s="2385"/>
      <c r="N3" s="2385"/>
      <c r="O3" s="2385"/>
      <c r="P3" s="2422"/>
      <c r="Q3" s="86"/>
    </row>
    <row r="4" spans="1:18" s="77" customFormat="1" ht="14.45">
      <c r="A4" s="10"/>
      <c r="B4" s="10"/>
      <c r="C4" s="10"/>
      <c r="D4" s="11" t="s">
        <v>14</v>
      </c>
      <c r="E4" s="20"/>
      <c r="F4" s="22"/>
      <c r="G4" s="1907"/>
      <c r="H4" s="16"/>
      <c r="I4" s="16"/>
      <c r="J4" s="1908"/>
      <c r="P4" s="1909"/>
      <c r="Q4" s="86"/>
    </row>
    <row r="5" spans="1:18" s="77" customFormat="1" ht="14.45">
      <c r="A5" s="10"/>
      <c r="B5" s="10"/>
      <c r="C5" s="10"/>
      <c r="D5" s="11"/>
      <c r="E5" s="20"/>
      <c r="F5" s="17"/>
      <c r="G5" s="1910"/>
      <c r="H5" s="8"/>
      <c r="I5" s="8"/>
      <c r="J5" s="1911"/>
      <c r="P5" s="1909"/>
      <c r="Q5" s="86"/>
    </row>
    <row r="6" spans="1:18" s="77" customFormat="1" ht="21">
      <c r="A6" s="2393" t="s">
        <v>160</v>
      </c>
      <c r="B6" s="2393"/>
      <c r="C6" s="2393"/>
      <c r="D6" s="2393"/>
      <c r="E6" s="2393"/>
      <c r="F6" s="2393"/>
      <c r="G6" s="2393"/>
      <c r="H6" s="2393"/>
      <c r="I6" s="2393"/>
      <c r="J6" s="2393"/>
      <c r="K6" s="2393"/>
      <c r="L6" s="2393"/>
      <c r="M6" s="2393"/>
      <c r="N6" s="2393"/>
      <c r="O6" s="2393"/>
      <c r="P6" s="2423"/>
      <c r="Q6" s="86"/>
    </row>
    <row r="7" spans="1:18" s="77" customFormat="1" ht="14.45">
      <c r="A7" s="10"/>
      <c r="B7" s="10"/>
      <c r="C7" s="10"/>
      <c r="D7" s="11"/>
      <c r="E7" s="20"/>
      <c r="F7" s="22"/>
      <c r="G7" s="1907"/>
      <c r="H7" s="16"/>
      <c r="I7" s="16"/>
      <c r="J7" s="1908"/>
      <c r="P7" s="1909"/>
      <c r="Q7" s="86"/>
    </row>
    <row r="8" spans="1:18" s="77" customFormat="1" ht="14.45">
      <c r="A8" s="18" t="s">
        <v>16</v>
      </c>
      <c r="B8" s="82" t="s">
        <v>17</v>
      </c>
      <c r="C8" s="38"/>
      <c r="D8" s="38"/>
      <c r="E8" s="38"/>
      <c r="F8" s="38"/>
      <c r="G8" s="38"/>
      <c r="H8" s="38"/>
      <c r="I8" s="38"/>
      <c r="J8" s="38"/>
      <c r="P8" s="1909"/>
      <c r="Q8" s="86"/>
    </row>
    <row r="9" spans="1:18" s="77" customFormat="1" ht="14.45">
      <c r="A9" s="18" t="s">
        <v>18</v>
      </c>
      <c r="B9" s="82" t="s">
        <v>19</v>
      </c>
      <c r="C9" s="38"/>
      <c r="D9" s="38"/>
      <c r="E9" s="38"/>
      <c r="F9" s="38"/>
      <c r="G9" s="38"/>
      <c r="H9" s="38"/>
      <c r="I9" s="38"/>
      <c r="J9" s="38"/>
      <c r="P9" s="1909"/>
      <c r="Q9" s="86"/>
    </row>
    <row r="10" spans="1:18" s="77" customFormat="1" ht="14.45">
      <c r="A10" s="18" t="s">
        <v>20</v>
      </c>
      <c r="B10" s="545">
        <f>BDI!B11</f>
        <v>44568</v>
      </c>
      <c r="C10" s="39"/>
      <c r="D10" s="39"/>
      <c r="E10" s="39"/>
      <c r="F10" s="39"/>
      <c r="G10" s="39"/>
      <c r="H10" s="39"/>
      <c r="I10" s="39"/>
      <c r="J10" s="39"/>
      <c r="P10" s="1909"/>
      <c r="Q10" s="86"/>
    </row>
    <row r="11" spans="1:18" s="77" customFormat="1" ht="15" thickBot="1">
      <c r="A11" s="18"/>
      <c r="B11" s="23"/>
      <c r="C11" s="23"/>
      <c r="D11" s="23"/>
      <c r="E11" s="23"/>
      <c r="F11" s="23"/>
      <c r="G11" s="23"/>
      <c r="H11" s="23"/>
      <c r="I11" s="23"/>
      <c r="J11" s="23"/>
      <c r="P11" s="1909"/>
      <c r="Q11" s="86"/>
    </row>
    <row r="12" spans="1:18">
      <c r="A12" s="2424" t="s">
        <v>161</v>
      </c>
      <c r="B12" s="2426" t="s">
        <v>162</v>
      </c>
      <c r="C12" s="2428" t="s">
        <v>163</v>
      </c>
      <c r="D12" s="2430" t="s">
        <v>164</v>
      </c>
      <c r="E12" s="2432" t="s">
        <v>165</v>
      </c>
      <c r="F12" s="2432" t="s">
        <v>166</v>
      </c>
      <c r="G12" s="2432" t="s">
        <v>167</v>
      </c>
      <c r="H12" s="2432" t="s">
        <v>168</v>
      </c>
      <c r="I12" s="2432" t="s">
        <v>169</v>
      </c>
      <c r="J12" s="2432" t="s">
        <v>170</v>
      </c>
      <c r="K12" s="2432" t="s">
        <v>171</v>
      </c>
      <c r="L12" s="2432" t="s">
        <v>172</v>
      </c>
      <c r="M12" s="2432" t="s">
        <v>173</v>
      </c>
      <c r="N12" s="2432" t="s">
        <v>174</v>
      </c>
      <c r="O12" s="2432" t="s">
        <v>175</v>
      </c>
      <c r="P12" s="2432" t="s">
        <v>176</v>
      </c>
    </row>
    <row r="13" spans="1:18" ht="41.25" customHeight="1" thickBot="1">
      <c r="A13" s="2425"/>
      <c r="B13" s="2427"/>
      <c r="C13" s="2429"/>
      <c r="D13" s="2431"/>
      <c r="E13" s="2432"/>
      <c r="F13" s="2432"/>
      <c r="G13" s="2432"/>
      <c r="H13" s="2432"/>
      <c r="I13" s="2432"/>
      <c r="J13" s="2432"/>
      <c r="K13" s="2432"/>
      <c r="L13" s="2432"/>
      <c r="M13" s="2432"/>
      <c r="N13" s="2432"/>
      <c r="O13" s="2432"/>
      <c r="P13" s="2432"/>
    </row>
    <row r="14" spans="1:18" ht="14.45">
      <c r="A14" s="78"/>
      <c r="B14" s="1912"/>
      <c r="C14" s="1912"/>
      <c r="D14" s="1912"/>
      <c r="E14" s="1912"/>
      <c r="F14" s="1912"/>
      <c r="G14" s="1912"/>
      <c r="H14" s="1912"/>
      <c r="I14" s="1912"/>
      <c r="J14" s="1912"/>
      <c r="K14" s="1912"/>
      <c r="L14" s="1912"/>
      <c r="M14" s="1912"/>
      <c r="N14" s="1912"/>
      <c r="O14" s="1912"/>
      <c r="P14" s="1913"/>
    </row>
    <row r="15" spans="1:18" ht="14.45">
      <c r="A15" s="2433" t="s">
        <v>136</v>
      </c>
      <c r="B15" s="2434" t="s">
        <v>137</v>
      </c>
      <c r="C15" s="2435">
        <f>D15/$D$72</f>
        <v>5.8642968807667159E-2</v>
      </c>
      <c r="D15" s="2436">
        <f>PLO!K13</f>
        <v>268054.09000000003</v>
      </c>
      <c r="E15" s="536">
        <f t="shared" ref="E15:P15" si="0">$D$72*E16</f>
        <v>134027.04500000001</v>
      </c>
      <c r="F15" s="536">
        <f t="shared" si="0"/>
        <v>134027.04500000001</v>
      </c>
      <c r="G15" s="536">
        <f t="shared" si="0"/>
        <v>0</v>
      </c>
      <c r="H15" s="536">
        <f t="shared" si="0"/>
        <v>0</v>
      </c>
      <c r="I15" s="536">
        <f t="shared" si="0"/>
        <v>0</v>
      </c>
      <c r="J15" s="536">
        <f t="shared" si="0"/>
        <v>0</v>
      </c>
      <c r="K15" s="536">
        <f t="shared" si="0"/>
        <v>0</v>
      </c>
      <c r="L15" s="536">
        <f t="shared" si="0"/>
        <v>0</v>
      </c>
      <c r="M15" s="536">
        <f t="shared" si="0"/>
        <v>0</v>
      </c>
      <c r="N15" s="536">
        <f t="shared" si="0"/>
        <v>0</v>
      </c>
      <c r="O15" s="536">
        <f t="shared" si="0"/>
        <v>0</v>
      </c>
      <c r="P15" s="536">
        <f t="shared" si="0"/>
        <v>0</v>
      </c>
      <c r="Q15" s="81">
        <f t="shared" ref="Q15:Q24" si="1">SUM(E15:P15)</f>
        <v>268054.09000000003</v>
      </c>
      <c r="R15" s="8" t="b">
        <f>D15=Q15</f>
        <v>1</v>
      </c>
    </row>
    <row r="16" spans="1:18" ht="14.45">
      <c r="A16" s="2433"/>
      <c r="B16" s="2434"/>
      <c r="C16" s="2435"/>
      <c r="D16" s="2436"/>
      <c r="E16" s="537">
        <f>$C$15/2</f>
        <v>2.932148440383358E-2</v>
      </c>
      <c r="F16" s="537">
        <f>$C$15/2</f>
        <v>2.932148440383358E-2</v>
      </c>
      <c r="G16" s="537">
        <f>SUM(G17:G20)</f>
        <v>0</v>
      </c>
      <c r="H16" s="537">
        <f t="shared" ref="H16:P16" si="2">SUM(H17:H20)</f>
        <v>0</v>
      </c>
      <c r="I16" s="537">
        <f t="shared" si="2"/>
        <v>0</v>
      </c>
      <c r="J16" s="537">
        <f t="shared" si="2"/>
        <v>0</v>
      </c>
      <c r="K16" s="537">
        <f t="shared" si="2"/>
        <v>0</v>
      </c>
      <c r="L16" s="537">
        <f t="shared" si="2"/>
        <v>0</v>
      </c>
      <c r="M16" s="537">
        <f t="shared" si="2"/>
        <v>0</v>
      </c>
      <c r="N16" s="537">
        <f t="shared" si="2"/>
        <v>0</v>
      </c>
      <c r="O16" s="537">
        <f t="shared" si="2"/>
        <v>0</v>
      </c>
      <c r="P16" s="537">
        <f t="shared" si="2"/>
        <v>0</v>
      </c>
      <c r="Q16" s="85">
        <f t="shared" si="1"/>
        <v>5.8642968807667159E-2</v>
      </c>
    </row>
    <row r="17" spans="1:18" ht="14.45" hidden="1">
      <c r="A17" s="2553" t="s">
        <v>177</v>
      </c>
      <c r="B17" s="2554" t="s">
        <v>178</v>
      </c>
      <c r="C17" s="2555">
        <f>D17/$D$72</f>
        <v>0</v>
      </c>
      <c r="D17" s="2556"/>
      <c r="E17" s="537">
        <f>C17</f>
        <v>0</v>
      </c>
      <c r="F17" s="537"/>
      <c r="G17" s="537"/>
      <c r="H17" s="537"/>
      <c r="I17" s="537"/>
      <c r="J17" s="537"/>
      <c r="K17" s="537"/>
      <c r="L17" s="537"/>
      <c r="M17" s="537"/>
      <c r="N17" s="537"/>
      <c r="O17" s="537"/>
      <c r="P17" s="537"/>
      <c r="Q17" s="85">
        <f t="shared" si="1"/>
        <v>0</v>
      </c>
    </row>
    <row r="18" spans="1:18" ht="14.45" hidden="1">
      <c r="A18" s="2553" t="s">
        <v>179</v>
      </c>
      <c r="B18" s="2554" t="s">
        <v>180</v>
      </c>
      <c r="C18" s="2555">
        <f>D18/$D$72</f>
        <v>0</v>
      </c>
      <c r="D18" s="2556"/>
      <c r="E18" s="537">
        <f>C18</f>
        <v>0</v>
      </c>
      <c r="F18" s="537"/>
      <c r="G18" s="537"/>
      <c r="H18" s="537"/>
      <c r="I18" s="537"/>
      <c r="J18" s="537"/>
      <c r="K18" s="537"/>
      <c r="L18" s="537"/>
      <c r="M18" s="537"/>
      <c r="N18" s="537"/>
      <c r="O18" s="537"/>
      <c r="P18" s="537"/>
      <c r="Q18" s="85"/>
    </row>
    <row r="19" spans="1:18" ht="14.45" hidden="1">
      <c r="A19" s="2553" t="s">
        <v>181</v>
      </c>
      <c r="B19" s="2554" t="s">
        <v>182</v>
      </c>
      <c r="C19" s="2555">
        <f>D19/$D$72</f>
        <v>0</v>
      </c>
      <c r="D19" s="2556"/>
      <c r="E19" s="537">
        <f>C19*0.75</f>
        <v>0</v>
      </c>
      <c r="F19" s="537">
        <f>C19*0.25</f>
        <v>0</v>
      </c>
      <c r="G19" s="537"/>
      <c r="H19" s="537"/>
      <c r="I19" s="537"/>
      <c r="J19" s="537"/>
      <c r="K19" s="537"/>
      <c r="L19" s="537"/>
      <c r="M19" s="537"/>
      <c r="N19" s="537"/>
      <c r="O19" s="537"/>
      <c r="P19" s="537"/>
      <c r="Q19" s="85">
        <f t="shared" si="1"/>
        <v>0</v>
      </c>
    </row>
    <row r="20" spans="1:18" ht="14.45" hidden="1">
      <c r="A20" s="2553" t="s">
        <v>183</v>
      </c>
      <c r="B20" s="2554" t="s">
        <v>184</v>
      </c>
      <c r="C20" s="2555">
        <f>D20/$D$72</f>
        <v>0</v>
      </c>
      <c r="D20" s="2556"/>
      <c r="E20" s="537">
        <f>$C$20*0.33333</f>
        <v>0</v>
      </c>
      <c r="F20" s="537">
        <f t="shared" ref="F20:G20" si="3">$C$20*0.33333</f>
        <v>0</v>
      </c>
      <c r="G20" s="537">
        <f t="shared" si="3"/>
        <v>0</v>
      </c>
      <c r="H20" s="537"/>
      <c r="I20" s="537"/>
      <c r="J20" s="537"/>
      <c r="K20" s="537"/>
      <c r="L20" s="537"/>
      <c r="M20" s="537"/>
      <c r="N20" s="537"/>
      <c r="O20" s="537"/>
      <c r="P20" s="537"/>
      <c r="Q20" s="85">
        <f t="shared" si="1"/>
        <v>0</v>
      </c>
    </row>
    <row r="21" spans="1:18" ht="14.45">
      <c r="A21" s="2433" t="s">
        <v>138</v>
      </c>
      <c r="B21" s="2434" t="s">
        <v>139</v>
      </c>
      <c r="C21" s="2435">
        <f>D21/$D$72</f>
        <v>7.5815450800579706E-2</v>
      </c>
      <c r="D21" s="2436">
        <f>PLO!K103</f>
        <v>346548.65</v>
      </c>
      <c r="E21" s="536">
        <f t="shared" ref="E21:P21" si="4">$D$72*E22</f>
        <v>173274.32500000004</v>
      </c>
      <c r="F21" s="536">
        <f t="shared" si="4"/>
        <v>173274.32500000004</v>
      </c>
      <c r="G21" s="536">
        <f t="shared" si="4"/>
        <v>0</v>
      </c>
      <c r="H21" s="536">
        <f t="shared" si="4"/>
        <v>0</v>
      </c>
      <c r="I21" s="536">
        <f t="shared" si="4"/>
        <v>0</v>
      </c>
      <c r="J21" s="536">
        <f t="shared" si="4"/>
        <v>0</v>
      </c>
      <c r="K21" s="536">
        <f t="shared" si="4"/>
        <v>0</v>
      </c>
      <c r="L21" s="536">
        <f t="shared" si="4"/>
        <v>0</v>
      </c>
      <c r="M21" s="536">
        <f t="shared" si="4"/>
        <v>0</v>
      </c>
      <c r="N21" s="536">
        <f t="shared" si="4"/>
        <v>0</v>
      </c>
      <c r="O21" s="536">
        <f t="shared" si="4"/>
        <v>0</v>
      </c>
      <c r="P21" s="536">
        <f t="shared" si="4"/>
        <v>0</v>
      </c>
      <c r="Q21" s="81">
        <f t="shared" si="1"/>
        <v>346548.65000000008</v>
      </c>
      <c r="R21" s="8" t="b">
        <f>D21=Q21</f>
        <v>1</v>
      </c>
    </row>
    <row r="22" spans="1:18" ht="14.45">
      <c r="A22" s="2433"/>
      <c r="B22" s="2434"/>
      <c r="C22" s="2435"/>
      <c r="D22" s="2436"/>
      <c r="E22" s="537">
        <f>$C$21/2</f>
        <v>3.7907725400289853E-2</v>
      </c>
      <c r="F22" s="537">
        <f>$C$21/2</f>
        <v>3.7907725400289853E-2</v>
      </c>
      <c r="G22" s="537">
        <f t="shared" ref="G22" si="5">SUM(G23:G25)</f>
        <v>0</v>
      </c>
      <c r="H22" s="537"/>
      <c r="I22" s="537"/>
      <c r="J22" s="537"/>
      <c r="K22" s="537">
        <f t="shared" ref="K22:P22" si="6">SUM(K23:K24)</f>
        <v>0</v>
      </c>
      <c r="L22" s="537">
        <f t="shared" si="6"/>
        <v>0</v>
      </c>
      <c r="M22" s="537">
        <f t="shared" si="6"/>
        <v>0</v>
      </c>
      <c r="N22" s="537">
        <f t="shared" si="6"/>
        <v>0</v>
      </c>
      <c r="O22" s="537">
        <f t="shared" si="6"/>
        <v>0</v>
      </c>
      <c r="P22" s="537">
        <f t="shared" si="6"/>
        <v>0</v>
      </c>
      <c r="Q22" s="85">
        <f t="shared" si="1"/>
        <v>7.5815450800579706E-2</v>
      </c>
    </row>
    <row r="23" spans="1:18" ht="14.45" hidden="1">
      <c r="A23" s="2553" t="s">
        <v>185</v>
      </c>
      <c r="B23" s="2554" t="s">
        <v>186</v>
      </c>
      <c r="C23" s="2555">
        <f>D23/$D$72</f>
        <v>0</v>
      </c>
      <c r="D23" s="2556"/>
      <c r="E23" s="537">
        <f>$C$23*0.333337</f>
        <v>0</v>
      </c>
      <c r="F23" s="537">
        <f t="shared" ref="F23:G23" si="7">$C$23*0.33333</f>
        <v>0</v>
      </c>
      <c r="G23" s="537">
        <f t="shared" si="7"/>
        <v>0</v>
      </c>
      <c r="H23" s="537"/>
      <c r="I23" s="537"/>
      <c r="J23" s="537"/>
      <c r="K23" s="537"/>
      <c r="L23" s="537"/>
      <c r="M23" s="537"/>
      <c r="N23" s="537"/>
      <c r="O23" s="537"/>
      <c r="P23" s="537"/>
      <c r="Q23" s="85">
        <f t="shared" si="1"/>
        <v>0</v>
      </c>
    </row>
    <row r="24" spans="1:18" ht="14.45" hidden="1">
      <c r="A24" s="2553" t="s">
        <v>187</v>
      </c>
      <c r="B24" s="2554" t="s">
        <v>188</v>
      </c>
      <c r="C24" s="2555">
        <f>D24/$D$72</f>
        <v>0</v>
      </c>
      <c r="D24" s="2556"/>
      <c r="E24" s="537">
        <f>$C$24*0.333337</f>
        <v>0</v>
      </c>
      <c r="F24" s="537">
        <f>$C$24*0.33333</f>
        <v>0</v>
      </c>
      <c r="G24" s="537">
        <f t="shared" ref="G24" si="8">$C$24*0.33333</f>
        <v>0</v>
      </c>
      <c r="H24" s="537"/>
      <c r="I24" s="537"/>
      <c r="J24" s="537"/>
      <c r="K24" s="537"/>
      <c r="L24" s="537"/>
      <c r="M24" s="537"/>
      <c r="N24" s="537"/>
      <c r="O24" s="537"/>
      <c r="P24" s="537"/>
      <c r="Q24" s="85">
        <f t="shared" si="1"/>
        <v>0</v>
      </c>
    </row>
    <row r="25" spans="1:18" ht="14.45" hidden="1">
      <c r="A25" s="2553" t="s">
        <v>189</v>
      </c>
      <c r="B25" s="2554" t="s">
        <v>190</v>
      </c>
      <c r="C25" s="2555">
        <f>D25/$D$72</f>
        <v>0</v>
      </c>
      <c r="D25" s="2556"/>
      <c r="E25" s="537">
        <f>$C$25*0.33333</f>
        <v>0</v>
      </c>
      <c r="F25" s="537">
        <f>$C$25*0.33333</f>
        <v>0</v>
      </c>
      <c r="G25" s="537">
        <f t="shared" ref="G25" si="9">$C$25*0.33333</f>
        <v>0</v>
      </c>
      <c r="H25" s="537"/>
      <c r="I25" s="537"/>
      <c r="J25" s="537"/>
      <c r="K25" s="537"/>
      <c r="L25" s="537"/>
      <c r="M25" s="537"/>
      <c r="N25" s="537"/>
      <c r="O25" s="537"/>
      <c r="P25" s="537"/>
      <c r="Q25" s="85"/>
    </row>
    <row r="26" spans="1:18" ht="14.45">
      <c r="A26" s="2437" t="s">
        <v>140</v>
      </c>
      <c r="B26" s="2434" t="s">
        <v>141</v>
      </c>
      <c r="C26" s="2435">
        <f>D26/$D$72</f>
        <v>0.29765686793087359</v>
      </c>
      <c r="D26" s="2438">
        <f>PLO!K172</f>
        <v>1360574.7200000007</v>
      </c>
      <c r="E26" s="536">
        <f t="shared" ref="E26:P26" si="10">$D$72*E27</f>
        <v>226762.45333333343</v>
      </c>
      <c r="F26" s="536">
        <f t="shared" si="10"/>
        <v>226762.45333333343</v>
      </c>
      <c r="G26" s="536">
        <f t="shared" si="10"/>
        <v>226762.45333333343</v>
      </c>
      <c r="H26" s="536">
        <f t="shared" si="10"/>
        <v>226762.45333333343</v>
      </c>
      <c r="I26" s="536">
        <f t="shared" si="10"/>
        <v>226762.45333333343</v>
      </c>
      <c r="J26" s="536">
        <f t="shared" si="10"/>
        <v>226762.45333333343</v>
      </c>
      <c r="K26" s="536">
        <f t="shared" si="10"/>
        <v>0</v>
      </c>
      <c r="L26" s="536">
        <f t="shared" si="10"/>
        <v>0</v>
      </c>
      <c r="M26" s="536">
        <f t="shared" si="10"/>
        <v>0</v>
      </c>
      <c r="N26" s="536">
        <f t="shared" si="10"/>
        <v>0</v>
      </c>
      <c r="O26" s="536">
        <f t="shared" si="10"/>
        <v>0</v>
      </c>
      <c r="P26" s="536">
        <f t="shared" si="10"/>
        <v>0</v>
      </c>
      <c r="Q26" s="81">
        <f t="shared" ref="Q26:Q35" si="11">SUM(E26:P26)</f>
        <v>1360574.7200000004</v>
      </c>
      <c r="R26" s="8" t="b">
        <f>D26=Q26</f>
        <v>1</v>
      </c>
    </row>
    <row r="27" spans="1:18" ht="14.45">
      <c r="A27" s="2433"/>
      <c r="B27" s="2434"/>
      <c r="C27" s="2435"/>
      <c r="D27" s="2438"/>
      <c r="E27" s="537">
        <f>$C$26/6</f>
        <v>4.960947798847893E-2</v>
      </c>
      <c r="F27" s="537">
        <f t="shared" ref="F27:J27" si="12">$C$26/6</f>
        <v>4.960947798847893E-2</v>
      </c>
      <c r="G27" s="537">
        <f t="shared" si="12"/>
        <v>4.960947798847893E-2</v>
      </c>
      <c r="H27" s="537">
        <f t="shared" si="12"/>
        <v>4.960947798847893E-2</v>
      </c>
      <c r="I27" s="537">
        <f t="shared" si="12"/>
        <v>4.960947798847893E-2</v>
      </c>
      <c r="J27" s="537">
        <f t="shared" si="12"/>
        <v>4.960947798847893E-2</v>
      </c>
      <c r="K27" s="537">
        <f t="shared" ref="K27:P27" si="13">SUM(K28:K37)</f>
        <v>0</v>
      </c>
      <c r="L27" s="537">
        <f t="shared" si="13"/>
        <v>0</v>
      </c>
      <c r="M27" s="537">
        <f t="shared" si="13"/>
        <v>0</v>
      </c>
      <c r="N27" s="537">
        <f t="shared" si="13"/>
        <v>0</v>
      </c>
      <c r="O27" s="537">
        <f t="shared" si="13"/>
        <v>0</v>
      </c>
      <c r="P27" s="537">
        <f t="shared" si="13"/>
        <v>0</v>
      </c>
      <c r="Q27" s="85">
        <f t="shared" si="11"/>
        <v>0.29765686793087359</v>
      </c>
    </row>
    <row r="28" spans="1:18" ht="14.45" hidden="1">
      <c r="A28" s="2553" t="s">
        <v>191</v>
      </c>
      <c r="B28" s="2554" t="s">
        <v>192</v>
      </c>
      <c r="C28" s="2555">
        <f>D28/$D$72</f>
        <v>0</v>
      </c>
      <c r="D28" s="2556"/>
      <c r="E28" s="537">
        <f>$C$28*0.1666667</f>
        <v>0</v>
      </c>
      <c r="F28" s="537">
        <f t="shared" ref="F28:I28" si="14">$C$28*0.1666667</f>
        <v>0</v>
      </c>
      <c r="G28" s="537">
        <f t="shared" si="14"/>
        <v>0</v>
      </c>
      <c r="H28" s="537">
        <f t="shared" si="14"/>
        <v>0</v>
      </c>
      <c r="I28" s="537">
        <f t="shared" si="14"/>
        <v>0</v>
      </c>
      <c r="J28" s="537">
        <f>$C$28*0.166666</f>
        <v>0</v>
      </c>
      <c r="K28" s="537">
        <f t="shared" ref="K28:P28" si="15">$C$28*0.1666</f>
        <v>0</v>
      </c>
      <c r="L28" s="537">
        <f t="shared" si="15"/>
        <v>0</v>
      </c>
      <c r="M28" s="537">
        <f t="shared" si="15"/>
        <v>0</v>
      </c>
      <c r="N28" s="537">
        <f t="shared" si="15"/>
        <v>0</v>
      </c>
      <c r="O28" s="537">
        <f t="shared" si="15"/>
        <v>0</v>
      </c>
      <c r="P28" s="537">
        <f t="shared" si="15"/>
        <v>0</v>
      </c>
      <c r="Q28" s="85">
        <f t="shared" si="11"/>
        <v>0</v>
      </c>
    </row>
    <row r="29" spans="1:18" ht="14.45" hidden="1">
      <c r="A29" s="2553" t="s">
        <v>193</v>
      </c>
      <c r="B29" s="2554" t="s">
        <v>194</v>
      </c>
      <c r="C29" s="2555">
        <f>D29/$D$72</f>
        <v>0</v>
      </c>
      <c r="D29" s="2556"/>
      <c r="E29" s="537"/>
      <c r="F29" s="537"/>
      <c r="G29" s="537">
        <f>$C$29*0.25</f>
        <v>0</v>
      </c>
      <c r="H29" s="537">
        <f t="shared" ref="H29:J29" si="16">$C$29*0.25</f>
        <v>0</v>
      </c>
      <c r="I29" s="537">
        <f t="shared" si="16"/>
        <v>0</v>
      </c>
      <c r="J29" s="537">
        <f t="shared" si="16"/>
        <v>0</v>
      </c>
      <c r="K29" s="537"/>
      <c r="L29" s="537"/>
      <c r="M29" s="537"/>
      <c r="N29" s="537"/>
      <c r="O29" s="537"/>
      <c r="P29" s="537"/>
      <c r="Q29" s="85">
        <f t="shared" si="11"/>
        <v>0</v>
      </c>
    </row>
    <row r="30" spans="1:18" ht="14.45" hidden="1">
      <c r="A30" s="2553" t="s">
        <v>195</v>
      </c>
      <c r="B30" s="2554" t="s">
        <v>196</v>
      </c>
      <c r="C30" s="2555">
        <f>D30/$D$72</f>
        <v>0</v>
      </c>
      <c r="D30" s="2556"/>
      <c r="E30" s="537"/>
      <c r="F30" s="537"/>
      <c r="G30" s="537"/>
      <c r="H30" s="537">
        <f>$C$30*0.333337</f>
        <v>0</v>
      </c>
      <c r="I30" s="537">
        <f t="shared" ref="I30:P30" si="17">$C$30*0.333337</f>
        <v>0</v>
      </c>
      <c r="J30" s="537">
        <f t="shared" si="17"/>
        <v>0</v>
      </c>
      <c r="K30" s="537">
        <f t="shared" si="17"/>
        <v>0</v>
      </c>
      <c r="L30" s="537">
        <f t="shared" si="17"/>
        <v>0</v>
      </c>
      <c r="M30" s="537">
        <f t="shared" si="17"/>
        <v>0</v>
      </c>
      <c r="N30" s="537">
        <f t="shared" si="17"/>
        <v>0</v>
      </c>
      <c r="O30" s="537">
        <f t="shared" si="17"/>
        <v>0</v>
      </c>
      <c r="P30" s="537">
        <f t="shared" si="17"/>
        <v>0</v>
      </c>
      <c r="Q30" s="85">
        <f t="shared" si="11"/>
        <v>0</v>
      </c>
    </row>
    <row r="31" spans="1:18" ht="14.45" hidden="1">
      <c r="A31" s="2553" t="s">
        <v>197</v>
      </c>
      <c r="B31" s="2554" t="s">
        <v>198</v>
      </c>
      <c r="C31" s="2555">
        <f>D31/$D$72</f>
        <v>0</v>
      </c>
      <c r="D31" s="2556"/>
      <c r="E31" s="537"/>
      <c r="F31" s="537"/>
      <c r="G31" s="537">
        <f>$C$31*0.25</f>
        <v>0</v>
      </c>
      <c r="H31" s="537">
        <f t="shared" ref="H31:J31" si="18">$C$31*0.25</f>
        <v>0</v>
      </c>
      <c r="I31" s="537">
        <f t="shared" si="18"/>
        <v>0</v>
      </c>
      <c r="J31" s="537">
        <f t="shared" si="18"/>
        <v>0</v>
      </c>
      <c r="K31" s="537"/>
      <c r="L31" s="537"/>
      <c r="M31" s="537"/>
      <c r="N31" s="537"/>
      <c r="O31" s="537"/>
      <c r="P31" s="537"/>
      <c r="Q31" s="85">
        <f t="shared" si="11"/>
        <v>0</v>
      </c>
    </row>
    <row r="32" spans="1:18" ht="14.45" hidden="1">
      <c r="A32" s="2553" t="s">
        <v>199</v>
      </c>
      <c r="B32" s="2554" t="s">
        <v>200</v>
      </c>
      <c r="C32" s="2555">
        <f>D32/$D$72</f>
        <v>0</v>
      </c>
      <c r="D32" s="2556"/>
      <c r="E32" s="537"/>
      <c r="F32" s="537"/>
      <c r="G32" s="537">
        <f>$C$32*0.25</f>
        <v>0</v>
      </c>
      <c r="H32" s="537">
        <f t="shared" ref="H32:J32" si="19">$C$32*0.25</f>
        <v>0</v>
      </c>
      <c r="I32" s="537">
        <f t="shared" si="19"/>
        <v>0</v>
      </c>
      <c r="J32" s="537">
        <f t="shared" si="19"/>
        <v>0</v>
      </c>
      <c r="K32" s="537"/>
      <c r="L32" s="537"/>
      <c r="M32" s="537"/>
      <c r="N32" s="537"/>
      <c r="O32" s="537"/>
      <c r="P32" s="537"/>
      <c r="Q32" s="85">
        <f t="shared" si="11"/>
        <v>0</v>
      </c>
    </row>
    <row r="33" spans="1:18" ht="14.45" hidden="1">
      <c r="A33" s="2553" t="s">
        <v>201</v>
      </c>
      <c r="B33" s="2554" t="s">
        <v>202</v>
      </c>
      <c r="C33" s="2555">
        <f t="shared" ref="C33" si="20">D33/$D$72</f>
        <v>0</v>
      </c>
      <c r="D33" s="2556"/>
      <c r="E33" s="537">
        <f>$C$33*0.1</f>
        <v>0</v>
      </c>
      <c r="F33" s="537">
        <f t="shared" ref="F33" si="21">$C$33*0.1</f>
        <v>0</v>
      </c>
      <c r="G33" s="537">
        <f>$C$33*0.2</f>
        <v>0</v>
      </c>
      <c r="H33" s="537">
        <f>$C$33*0.2</f>
        <v>0</v>
      </c>
      <c r="I33" s="537">
        <f>$C$33*0.2</f>
        <v>0</v>
      </c>
      <c r="J33" s="537">
        <f>$C$33*0.2</f>
        <v>0</v>
      </c>
      <c r="K33" s="537"/>
      <c r="L33" s="537"/>
      <c r="M33" s="537"/>
      <c r="N33" s="537"/>
      <c r="O33" s="537"/>
      <c r="P33" s="537"/>
      <c r="Q33" s="85">
        <f t="shared" si="11"/>
        <v>0</v>
      </c>
    </row>
    <row r="34" spans="1:18" ht="14.45" hidden="1">
      <c r="A34" s="2553" t="s">
        <v>203</v>
      </c>
      <c r="B34" s="2554" t="s">
        <v>204</v>
      </c>
      <c r="C34" s="2555">
        <f>D34/$D$72</f>
        <v>0</v>
      </c>
      <c r="D34" s="2556"/>
      <c r="E34" s="537"/>
      <c r="F34" s="537"/>
      <c r="G34" s="537"/>
      <c r="H34" s="537"/>
      <c r="I34" s="537">
        <f>$C$34*0.5</f>
        <v>0</v>
      </c>
      <c r="J34" s="537">
        <f>$C$34*0.5</f>
        <v>0</v>
      </c>
      <c r="K34" s="537"/>
      <c r="L34" s="537"/>
      <c r="M34" s="537"/>
      <c r="N34" s="537"/>
      <c r="O34" s="537"/>
      <c r="P34" s="537"/>
      <c r="Q34" s="85">
        <f t="shared" si="11"/>
        <v>0</v>
      </c>
    </row>
    <row r="35" spans="1:18" ht="14.45" hidden="1">
      <c r="A35" s="2553" t="s">
        <v>205</v>
      </c>
      <c r="B35" s="2554" t="s">
        <v>206</v>
      </c>
      <c r="C35" s="2555">
        <f>D35/$D$72</f>
        <v>0</v>
      </c>
      <c r="D35" s="2556"/>
      <c r="E35" s="537"/>
      <c r="F35" s="537"/>
      <c r="G35" s="537"/>
      <c r="H35" s="537">
        <f>$C$35*0.33337</f>
        <v>0</v>
      </c>
      <c r="I35" s="537">
        <f>$C$35*0.33333</f>
        <v>0</v>
      </c>
      <c r="J35" s="537">
        <f t="shared" ref="J35" si="22">$C$35*0.3333</f>
        <v>0</v>
      </c>
      <c r="K35" s="537"/>
      <c r="L35" s="537"/>
      <c r="M35" s="537"/>
      <c r="N35" s="537"/>
      <c r="O35" s="537"/>
      <c r="P35" s="537"/>
      <c r="Q35" s="85">
        <f t="shared" si="11"/>
        <v>0</v>
      </c>
    </row>
    <row r="36" spans="1:18" ht="14.45" hidden="1">
      <c r="A36" s="2553" t="s">
        <v>207</v>
      </c>
      <c r="B36" s="2554" t="s">
        <v>208</v>
      </c>
      <c r="C36" s="2555">
        <f>D36/$D$72</f>
        <v>0</v>
      </c>
      <c r="D36" s="2556"/>
      <c r="E36" s="537"/>
      <c r="F36" s="537"/>
      <c r="G36" s="537"/>
      <c r="H36" s="537"/>
      <c r="I36" s="537">
        <f>$C$36*0.5</f>
        <v>0</v>
      </c>
      <c r="J36" s="537">
        <f>$C$36*0.5</f>
        <v>0</v>
      </c>
      <c r="K36" s="537"/>
      <c r="L36" s="537"/>
      <c r="M36" s="537"/>
      <c r="N36" s="537"/>
      <c r="O36" s="537"/>
      <c r="P36" s="537"/>
      <c r="Q36" s="85"/>
    </row>
    <row r="37" spans="1:18" ht="14.45" hidden="1">
      <c r="A37" s="2553" t="str">
        <f>PLO!C363</f>
        <v>04.03.000</v>
      </c>
      <c r="B37" s="2554" t="s">
        <v>209</v>
      </c>
      <c r="C37" s="2555">
        <f>D37/$D$72</f>
        <v>0</v>
      </c>
      <c r="D37" s="2556"/>
      <c r="E37" s="537">
        <f>$C$37*0.25</f>
        <v>0</v>
      </c>
      <c r="F37" s="537">
        <f t="shared" ref="F37:H37" si="23">$C$37*0.25</f>
        <v>0</v>
      </c>
      <c r="G37" s="537">
        <f t="shared" si="23"/>
        <v>0</v>
      </c>
      <c r="H37" s="537">
        <f t="shared" si="23"/>
        <v>0</v>
      </c>
      <c r="I37" s="537"/>
      <c r="J37" s="537"/>
      <c r="K37" s="537"/>
      <c r="L37" s="537"/>
      <c r="M37" s="537"/>
      <c r="N37" s="537"/>
      <c r="O37" s="537"/>
      <c r="P37" s="537"/>
      <c r="Q37" s="85"/>
    </row>
    <row r="38" spans="1:18" ht="14.45">
      <c r="A38" s="2433" t="s">
        <v>142</v>
      </c>
      <c r="B38" s="2434" t="s">
        <v>143</v>
      </c>
      <c r="C38" s="2435">
        <f>D38/$D$72</f>
        <v>3.7269530960980492E-2</v>
      </c>
      <c r="D38" s="2438">
        <f>PLO!K372</f>
        <v>170357.17</v>
      </c>
      <c r="E38" s="536">
        <f t="shared" ref="E38:P38" si="24">$D$72*E39</f>
        <v>85178.585000000006</v>
      </c>
      <c r="F38" s="536">
        <f t="shared" si="24"/>
        <v>85178.585000000006</v>
      </c>
      <c r="G38" s="536">
        <f t="shared" si="24"/>
        <v>0</v>
      </c>
      <c r="H38" s="536">
        <f t="shared" si="24"/>
        <v>0</v>
      </c>
      <c r="I38" s="536">
        <f t="shared" si="24"/>
        <v>0</v>
      </c>
      <c r="J38" s="536">
        <f t="shared" si="24"/>
        <v>0</v>
      </c>
      <c r="K38" s="536">
        <f t="shared" si="24"/>
        <v>0</v>
      </c>
      <c r="L38" s="536">
        <f t="shared" si="24"/>
        <v>0</v>
      </c>
      <c r="M38" s="536">
        <f t="shared" si="24"/>
        <v>0</v>
      </c>
      <c r="N38" s="536">
        <f t="shared" si="24"/>
        <v>0</v>
      </c>
      <c r="O38" s="536">
        <f t="shared" si="24"/>
        <v>0</v>
      </c>
      <c r="P38" s="536">
        <f t="shared" si="24"/>
        <v>0</v>
      </c>
      <c r="Q38" s="81">
        <f>SUM(E38:P38)</f>
        <v>170357.17</v>
      </c>
      <c r="R38" s="8" t="b">
        <f>D38=Q38</f>
        <v>1</v>
      </c>
    </row>
    <row r="39" spans="1:18" ht="14.45">
      <c r="A39" s="2433"/>
      <c r="B39" s="2434"/>
      <c r="C39" s="2435"/>
      <c r="D39" s="2438"/>
      <c r="E39" s="537">
        <f>$C$38/2</f>
        <v>1.8634765480490246E-2</v>
      </c>
      <c r="F39" s="537">
        <f>$C$38/2</f>
        <v>1.8634765480490246E-2</v>
      </c>
      <c r="G39" s="537">
        <f t="shared" ref="G39:P39" si="25">SUM(G40:G44)</f>
        <v>0</v>
      </c>
      <c r="H39" s="537">
        <f t="shared" si="25"/>
        <v>0</v>
      </c>
      <c r="I39" s="537">
        <f t="shared" si="25"/>
        <v>0</v>
      </c>
      <c r="J39" s="537">
        <f t="shared" si="25"/>
        <v>0</v>
      </c>
      <c r="K39" s="537"/>
      <c r="L39" s="537"/>
      <c r="M39" s="537"/>
      <c r="N39" s="537"/>
      <c r="O39" s="537"/>
      <c r="P39" s="537">
        <f t="shared" si="25"/>
        <v>0</v>
      </c>
      <c r="Q39" s="85">
        <f>SUM(E39:P39)</f>
        <v>3.7269530960980492E-2</v>
      </c>
    </row>
    <row r="40" spans="1:18" ht="14.45" hidden="1">
      <c r="A40" s="2553" t="s">
        <v>210</v>
      </c>
      <c r="B40" s="2554" t="s">
        <v>211</v>
      </c>
      <c r="C40" s="2555">
        <f t="shared" ref="C40:C45" si="26">D40/$D$72</f>
        <v>0</v>
      </c>
      <c r="D40" s="2556"/>
      <c r="E40" s="537"/>
      <c r="F40" s="537">
        <f>$C$40*0.2</f>
        <v>0</v>
      </c>
      <c r="G40" s="537">
        <f t="shared" ref="G40:J40" si="27">$C$40*0.2</f>
        <v>0</v>
      </c>
      <c r="H40" s="537">
        <f t="shared" si="27"/>
        <v>0</v>
      </c>
      <c r="I40" s="537">
        <f t="shared" si="27"/>
        <v>0</v>
      </c>
      <c r="J40" s="537">
        <f t="shared" si="27"/>
        <v>0</v>
      </c>
      <c r="K40" s="537"/>
      <c r="L40" s="537"/>
      <c r="M40" s="537"/>
      <c r="N40" s="537"/>
      <c r="O40" s="537"/>
      <c r="P40" s="537"/>
      <c r="Q40" s="85">
        <f>SUM(E40:P40)</f>
        <v>0</v>
      </c>
    </row>
    <row r="41" spans="1:18" ht="14.45" hidden="1">
      <c r="A41" s="2553" t="s">
        <v>212</v>
      </c>
      <c r="B41" s="2554" t="s">
        <v>213</v>
      </c>
      <c r="C41" s="2555">
        <f t="shared" si="26"/>
        <v>0</v>
      </c>
      <c r="D41" s="2556"/>
      <c r="E41" s="537"/>
      <c r="F41" s="537"/>
      <c r="G41" s="537">
        <f>$C$41*0.1</f>
        <v>0</v>
      </c>
      <c r="H41" s="537">
        <f>$C$41*0.15</f>
        <v>0</v>
      </c>
      <c r="I41" s="537">
        <f t="shared" ref="I41:J41" si="28">$C$41*0.15</f>
        <v>0</v>
      </c>
      <c r="J41" s="537">
        <f t="shared" si="28"/>
        <v>0</v>
      </c>
      <c r="K41" s="537"/>
      <c r="L41" s="537"/>
      <c r="M41" s="537"/>
      <c r="N41" s="537"/>
      <c r="O41" s="537"/>
      <c r="P41" s="537"/>
      <c r="Q41" s="85">
        <f>SUM(E41:P41)</f>
        <v>0</v>
      </c>
    </row>
    <row r="42" spans="1:18" ht="14.45" hidden="1">
      <c r="A42" s="2553" t="s">
        <v>214</v>
      </c>
      <c r="B42" s="2554" t="s">
        <v>215</v>
      </c>
      <c r="C42" s="2555">
        <f t="shared" si="26"/>
        <v>0</v>
      </c>
      <c r="D42" s="2556"/>
      <c r="E42" s="537"/>
      <c r="F42" s="537">
        <f>$C$42*0.2</f>
        <v>0</v>
      </c>
      <c r="G42" s="537">
        <f t="shared" ref="G42:J42" si="29">$C$42*0.2</f>
        <v>0</v>
      </c>
      <c r="H42" s="537">
        <f t="shared" si="29"/>
        <v>0</v>
      </c>
      <c r="I42" s="537">
        <f t="shared" si="29"/>
        <v>0</v>
      </c>
      <c r="J42" s="537">
        <f t="shared" si="29"/>
        <v>0</v>
      </c>
      <c r="K42" s="537"/>
      <c r="L42" s="537"/>
      <c r="M42" s="537"/>
      <c r="N42" s="537"/>
      <c r="O42" s="537"/>
      <c r="P42" s="537"/>
      <c r="Q42" s="85">
        <f>SUM(E42:P42)</f>
        <v>0</v>
      </c>
    </row>
    <row r="43" spans="1:18" ht="14.45" hidden="1">
      <c r="A43" s="2553" t="s">
        <v>216</v>
      </c>
      <c r="B43" s="2554" t="s">
        <v>217</v>
      </c>
      <c r="C43" s="2555">
        <f t="shared" si="26"/>
        <v>0</v>
      </c>
      <c r="D43" s="2556"/>
      <c r="E43" s="537"/>
      <c r="F43" s="537">
        <f>$C$43*0.2</f>
        <v>0</v>
      </c>
      <c r="G43" s="537">
        <f t="shared" ref="G43:J43" si="30">$C$43*0.2</f>
        <v>0</v>
      </c>
      <c r="H43" s="537">
        <f t="shared" si="30"/>
        <v>0</v>
      </c>
      <c r="I43" s="537">
        <f t="shared" si="30"/>
        <v>0</v>
      </c>
      <c r="J43" s="537">
        <f t="shared" si="30"/>
        <v>0</v>
      </c>
      <c r="K43" s="537"/>
      <c r="L43" s="537"/>
      <c r="M43" s="537"/>
      <c r="N43" s="537"/>
      <c r="O43" s="537"/>
      <c r="P43" s="537"/>
      <c r="Q43" s="85"/>
    </row>
    <row r="44" spans="1:18" ht="14.45" hidden="1">
      <c r="A44" s="2553" t="s">
        <v>218</v>
      </c>
      <c r="B44" s="2554" t="s">
        <v>219</v>
      </c>
      <c r="C44" s="2555">
        <f t="shared" si="26"/>
        <v>0</v>
      </c>
      <c r="D44" s="2556"/>
      <c r="E44" s="537"/>
      <c r="F44" s="537">
        <f>$C$44*0.25</f>
        <v>0</v>
      </c>
      <c r="G44" s="537">
        <f t="shared" ref="G44:I44" si="31">$C$44*0.25</f>
        <v>0</v>
      </c>
      <c r="H44" s="537">
        <f t="shared" si="31"/>
        <v>0</v>
      </c>
      <c r="I44" s="537">
        <f t="shared" si="31"/>
        <v>0</v>
      </c>
      <c r="J44" s="537"/>
      <c r="K44" s="537"/>
      <c r="L44" s="537"/>
      <c r="M44" s="537"/>
      <c r="N44" s="537"/>
      <c r="O44" s="537"/>
      <c r="P44" s="537"/>
      <c r="Q44" s="85">
        <f>SUM(E44:P44)</f>
        <v>0</v>
      </c>
    </row>
    <row r="45" spans="1:18" ht="14.45">
      <c r="A45" s="2433" t="s">
        <v>144</v>
      </c>
      <c r="B45" s="2434" t="s">
        <v>145</v>
      </c>
      <c r="C45" s="2435">
        <f t="shared" si="26"/>
        <v>0.27298394543874044</v>
      </c>
      <c r="D45" s="2438">
        <f>PLO!K499</f>
        <v>1247796.02</v>
      </c>
      <c r="E45" s="536">
        <f t="shared" ref="E45:L45" si="32">$D$72*E46</f>
        <v>249559.204</v>
      </c>
      <c r="F45" s="536">
        <f t="shared" si="32"/>
        <v>249559.204</v>
      </c>
      <c r="G45" s="536">
        <f t="shared" si="32"/>
        <v>249559.204</v>
      </c>
      <c r="H45" s="536">
        <f t="shared" si="32"/>
        <v>249559.204</v>
      </c>
      <c r="I45" s="536">
        <f t="shared" si="32"/>
        <v>249559.204</v>
      </c>
      <c r="J45" s="536">
        <f t="shared" si="32"/>
        <v>0</v>
      </c>
      <c r="K45" s="536">
        <f t="shared" si="32"/>
        <v>0</v>
      </c>
      <c r="L45" s="536">
        <f t="shared" si="32"/>
        <v>0</v>
      </c>
      <c r="M45" s="536"/>
      <c r="N45" s="536"/>
      <c r="O45" s="536"/>
      <c r="P45" s="536"/>
      <c r="Q45" s="81">
        <f>SUM(E45:P45)</f>
        <v>1247796.02</v>
      </c>
      <c r="R45" s="8" t="b">
        <f>D45=Q45</f>
        <v>1</v>
      </c>
    </row>
    <row r="46" spans="1:18" ht="14.45">
      <c r="A46" s="2433"/>
      <c r="B46" s="2434"/>
      <c r="C46" s="2435"/>
      <c r="D46" s="2438"/>
      <c r="E46" s="537">
        <f>$C$45/5</f>
        <v>5.4596789087748086E-2</v>
      </c>
      <c r="F46" s="537">
        <f t="shared" ref="F46:I46" si="33">$C$45/5</f>
        <v>5.4596789087748086E-2</v>
      </c>
      <c r="G46" s="537">
        <f t="shared" si="33"/>
        <v>5.4596789087748086E-2</v>
      </c>
      <c r="H46" s="537">
        <f t="shared" si="33"/>
        <v>5.4596789087748086E-2</v>
      </c>
      <c r="I46" s="537">
        <f t="shared" si="33"/>
        <v>5.4596789087748086E-2</v>
      </c>
      <c r="J46" s="537">
        <f t="shared" ref="J46" si="34">SUM(J47:J53)</f>
        <v>0</v>
      </c>
      <c r="K46" s="537"/>
      <c r="L46" s="537"/>
      <c r="M46" s="537"/>
      <c r="N46" s="537"/>
      <c r="O46" s="537"/>
      <c r="P46" s="537"/>
      <c r="Q46" s="85">
        <f>SUM(E46:P46)</f>
        <v>0.27298394543874044</v>
      </c>
    </row>
    <row r="47" spans="1:18" ht="14.45" hidden="1">
      <c r="A47" s="2553" t="s">
        <v>220</v>
      </c>
      <c r="B47" s="2557" t="s">
        <v>221</v>
      </c>
      <c r="C47" s="2555">
        <f t="shared" ref="C47:C54" si="35">D47/$D$72</f>
        <v>0</v>
      </c>
      <c r="D47" s="2556"/>
      <c r="E47" s="537">
        <f>$C$47*0.1666667</f>
        <v>0</v>
      </c>
      <c r="F47" s="537">
        <f t="shared" ref="F47:I47" si="36">$C$47*0.1666667</f>
        <v>0</v>
      </c>
      <c r="G47" s="537">
        <f t="shared" si="36"/>
        <v>0</v>
      </c>
      <c r="H47" s="537">
        <f t="shared" si="36"/>
        <v>0</v>
      </c>
      <c r="I47" s="537">
        <f t="shared" si="36"/>
        <v>0</v>
      </c>
      <c r="J47" s="537">
        <f>$C$47*0.166666</f>
        <v>0</v>
      </c>
      <c r="K47" s="537"/>
      <c r="L47" s="537"/>
      <c r="M47" s="537"/>
      <c r="N47" s="537"/>
      <c r="O47" s="537"/>
      <c r="P47" s="537"/>
      <c r="Q47" s="85">
        <f>SUM(E47:P47)</f>
        <v>0</v>
      </c>
    </row>
    <row r="48" spans="1:18" ht="14.45" hidden="1">
      <c r="A48" s="2553" t="s">
        <v>222</v>
      </c>
      <c r="B48" s="2554" t="s">
        <v>223</v>
      </c>
      <c r="C48" s="2555">
        <f t="shared" si="35"/>
        <v>0</v>
      </c>
      <c r="D48" s="2556"/>
      <c r="E48" s="537">
        <f>$C$48*0.1666667</f>
        <v>0</v>
      </c>
      <c r="F48" s="537">
        <f t="shared" ref="F48:I48" si="37">$C$48*0.1666667</f>
        <v>0</v>
      </c>
      <c r="G48" s="537">
        <f t="shared" si="37"/>
        <v>0</v>
      </c>
      <c r="H48" s="537">
        <f t="shared" si="37"/>
        <v>0</v>
      </c>
      <c r="I48" s="537">
        <f t="shared" si="37"/>
        <v>0</v>
      </c>
      <c r="J48" s="537">
        <f>$C$48*0.166666</f>
        <v>0</v>
      </c>
      <c r="K48" s="537"/>
      <c r="L48" s="537"/>
      <c r="M48" s="537"/>
      <c r="N48" s="537"/>
      <c r="O48" s="537"/>
      <c r="P48" s="537"/>
      <c r="Q48" s="85">
        <f>SUM(E48:P48)</f>
        <v>0</v>
      </c>
    </row>
    <row r="49" spans="1:18" ht="14.45" hidden="1">
      <c r="A49" s="2553" t="s">
        <v>224</v>
      </c>
      <c r="B49" s="2554" t="s">
        <v>225</v>
      </c>
      <c r="C49" s="2555">
        <f t="shared" si="35"/>
        <v>0</v>
      </c>
      <c r="D49" s="2556"/>
      <c r="E49" s="537">
        <f>$C$49*0.1666667</f>
        <v>0</v>
      </c>
      <c r="F49" s="537">
        <f t="shared" ref="F49:I49" si="38">$C$49*0.1666667</f>
        <v>0</v>
      </c>
      <c r="G49" s="537">
        <f t="shared" si="38"/>
        <v>0</v>
      </c>
      <c r="H49" s="537">
        <f t="shared" si="38"/>
        <v>0</v>
      </c>
      <c r="I49" s="537">
        <f t="shared" si="38"/>
        <v>0</v>
      </c>
      <c r="J49" s="537">
        <f>$C$49*0.166666</f>
        <v>0</v>
      </c>
      <c r="K49" s="537"/>
      <c r="L49" s="537"/>
      <c r="M49" s="537"/>
      <c r="N49" s="537"/>
      <c r="O49" s="537"/>
      <c r="P49" s="537"/>
      <c r="Q49" s="85"/>
    </row>
    <row r="50" spans="1:18" ht="14.45" hidden="1">
      <c r="A50" s="2553" t="s">
        <v>226</v>
      </c>
      <c r="B50" s="2554" t="s">
        <v>227</v>
      </c>
      <c r="C50" s="2555">
        <f t="shared" si="35"/>
        <v>0</v>
      </c>
      <c r="D50" s="2556"/>
      <c r="E50" s="537">
        <f>$C$50*0.1666667</f>
        <v>0</v>
      </c>
      <c r="F50" s="537">
        <f t="shared" ref="F50:I50" si="39">$C$50*0.1666667</f>
        <v>0</v>
      </c>
      <c r="G50" s="537">
        <f t="shared" si="39"/>
        <v>0</v>
      </c>
      <c r="H50" s="537">
        <f t="shared" si="39"/>
        <v>0</v>
      </c>
      <c r="I50" s="537">
        <f t="shared" si="39"/>
        <v>0</v>
      </c>
      <c r="J50" s="537">
        <f>$C$50*0.166666</f>
        <v>0</v>
      </c>
      <c r="K50" s="537"/>
      <c r="L50" s="537"/>
      <c r="M50" s="537"/>
      <c r="N50" s="537"/>
      <c r="O50" s="537"/>
      <c r="P50" s="537"/>
      <c r="Q50" s="85"/>
    </row>
    <row r="51" spans="1:18" ht="14.45" hidden="1">
      <c r="A51" s="2553" t="s">
        <v>228</v>
      </c>
      <c r="B51" s="2554" t="s">
        <v>229</v>
      </c>
      <c r="C51" s="2555">
        <f t="shared" si="35"/>
        <v>0</v>
      </c>
      <c r="D51" s="2556"/>
      <c r="E51" s="537">
        <f>$C$51*0.1666667</f>
        <v>0</v>
      </c>
      <c r="F51" s="537">
        <f t="shared" ref="F51:I51" si="40">$C$51*0.1666667</f>
        <v>0</v>
      </c>
      <c r="G51" s="537">
        <f t="shared" si="40"/>
        <v>0</v>
      </c>
      <c r="H51" s="537">
        <f t="shared" si="40"/>
        <v>0</v>
      </c>
      <c r="I51" s="537">
        <f t="shared" si="40"/>
        <v>0</v>
      </c>
      <c r="J51" s="537">
        <f>$C$51*0.166666</f>
        <v>0</v>
      </c>
      <c r="K51" s="537"/>
      <c r="L51" s="537"/>
      <c r="M51" s="537"/>
      <c r="N51" s="537"/>
      <c r="O51" s="537"/>
      <c r="P51" s="537"/>
      <c r="Q51" s="85"/>
    </row>
    <row r="52" spans="1:18" ht="14.45" hidden="1">
      <c r="A52" s="2553" t="s">
        <v>230</v>
      </c>
      <c r="B52" s="2554" t="s">
        <v>231</v>
      </c>
      <c r="C52" s="2555">
        <f t="shared" si="35"/>
        <v>0</v>
      </c>
      <c r="D52" s="2556"/>
      <c r="E52" s="537">
        <f>$C$52*0.1666667</f>
        <v>0</v>
      </c>
      <c r="F52" s="537">
        <f t="shared" ref="F52:P52" si="41">$C$52*0.1666667</f>
        <v>0</v>
      </c>
      <c r="G52" s="537">
        <f t="shared" si="41"/>
        <v>0</v>
      </c>
      <c r="H52" s="537">
        <f t="shared" si="41"/>
        <v>0</v>
      </c>
      <c r="I52" s="537">
        <f t="shared" si="41"/>
        <v>0</v>
      </c>
      <c r="J52" s="537">
        <f>$C$52*0.166666</f>
        <v>0</v>
      </c>
      <c r="K52" s="537">
        <f t="shared" si="41"/>
        <v>0</v>
      </c>
      <c r="L52" s="537">
        <f t="shared" si="41"/>
        <v>0</v>
      </c>
      <c r="M52" s="537">
        <f t="shared" si="41"/>
        <v>0</v>
      </c>
      <c r="N52" s="537">
        <f t="shared" si="41"/>
        <v>0</v>
      </c>
      <c r="O52" s="537">
        <f t="shared" si="41"/>
        <v>0</v>
      </c>
      <c r="P52" s="537">
        <f t="shared" si="41"/>
        <v>0</v>
      </c>
      <c r="Q52" s="85">
        <f t="shared" ref="Q52:Q73" si="42">SUM(E52:P52)</f>
        <v>0</v>
      </c>
    </row>
    <row r="53" spans="1:18" ht="14.45" hidden="1">
      <c r="A53" s="2553" t="s">
        <v>232</v>
      </c>
      <c r="B53" s="2554" t="s">
        <v>233</v>
      </c>
      <c r="C53" s="2555">
        <f t="shared" si="35"/>
        <v>0</v>
      </c>
      <c r="D53" s="2556"/>
      <c r="E53" s="537">
        <f>$C$53*0.1666667</f>
        <v>0</v>
      </c>
      <c r="F53" s="537">
        <f t="shared" ref="F53:P53" si="43">$C$53*0.1666667</f>
        <v>0</v>
      </c>
      <c r="G53" s="537">
        <f t="shared" si="43"/>
        <v>0</v>
      </c>
      <c r="H53" s="537">
        <f t="shared" si="43"/>
        <v>0</v>
      </c>
      <c r="I53" s="537">
        <f t="shared" si="43"/>
        <v>0</v>
      </c>
      <c r="J53" s="537">
        <f>$C$53*0.166666</f>
        <v>0</v>
      </c>
      <c r="K53" s="537">
        <f t="shared" si="43"/>
        <v>0</v>
      </c>
      <c r="L53" s="537">
        <f t="shared" si="43"/>
        <v>0</v>
      </c>
      <c r="M53" s="537">
        <f t="shared" si="43"/>
        <v>0</v>
      </c>
      <c r="N53" s="537">
        <f t="shared" si="43"/>
        <v>0</v>
      </c>
      <c r="O53" s="537">
        <f t="shared" si="43"/>
        <v>0</v>
      </c>
      <c r="P53" s="537">
        <f t="shared" si="43"/>
        <v>0</v>
      </c>
      <c r="Q53" s="85">
        <f t="shared" si="42"/>
        <v>0</v>
      </c>
    </row>
    <row r="54" spans="1:18" ht="14.45">
      <c r="A54" s="2433" t="s">
        <v>234</v>
      </c>
      <c r="B54" s="2434" t="s">
        <v>146</v>
      </c>
      <c r="C54" s="2435">
        <f t="shared" si="35"/>
        <v>0.18471562214788509</v>
      </c>
      <c r="D54" s="2436">
        <f>PLO!K748</f>
        <v>844325.91</v>
      </c>
      <c r="E54" s="536">
        <f t="shared" ref="E54:L54" si="44">$D$72*E55</f>
        <v>140720.98500000002</v>
      </c>
      <c r="F54" s="536">
        <f t="shared" si="44"/>
        <v>140720.98500000002</v>
      </c>
      <c r="G54" s="536">
        <f t="shared" si="44"/>
        <v>140720.98500000002</v>
      </c>
      <c r="H54" s="536">
        <f t="shared" si="44"/>
        <v>140720.98500000002</v>
      </c>
      <c r="I54" s="536">
        <f t="shared" si="44"/>
        <v>140720.98500000002</v>
      </c>
      <c r="J54" s="536">
        <f t="shared" si="44"/>
        <v>140720.98500000002</v>
      </c>
      <c r="K54" s="536">
        <f t="shared" si="44"/>
        <v>0</v>
      </c>
      <c r="L54" s="536">
        <f t="shared" si="44"/>
        <v>0</v>
      </c>
      <c r="M54" s="536"/>
      <c r="N54" s="536"/>
      <c r="O54" s="536"/>
      <c r="P54" s="536"/>
      <c r="Q54" s="81">
        <f t="shared" si="42"/>
        <v>844325.91</v>
      </c>
      <c r="R54" s="8" t="b">
        <f>D54=Q54</f>
        <v>1</v>
      </c>
    </row>
    <row r="55" spans="1:18" ht="14.45">
      <c r="A55" s="2433"/>
      <c r="B55" s="2434"/>
      <c r="C55" s="2435"/>
      <c r="D55" s="2436"/>
      <c r="E55" s="537">
        <f>$C$54/6</f>
        <v>3.0785937024647516E-2</v>
      </c>
      <c r="F55" s="537">
        <f t="shared" ref="F55:J55" si="45">$C$54/6</f>
        <v>3.0785937024647516E-2</v>
      </c>
      <c r="G55" s="537">
        <f t="shared" si="45"/>
        <v>3.0785937024647516E-2</v>
      </c>
      <c r="H55" s="537">
        <f t="shared" si="45"/>
        <v>3.0785937024647516E-2</v>
      </c>
      <c r="I55" s="537">
        <f t="shared" si="45"/>
        <v>3.0785937024647516E-2</v>
      </c>
      <c r="J55" s="537">
        <f t="shared" si="45"/>
        <v>3.0785937024647516E-2</v>
      </c>
      <c r="K55" s="537"/>
      <c r="L55" s="537"/>
      <c r="M55" s="537"/>
      <c r="N55" s="537"/>
      <c r="O55" s="537"/>
      <c r="P55" s="537"/>
      <c r="Q55" s="85">
        <f t="shared" si="42"/>
        <v>0.18471562214788509</v>
      </c>
    </row>
    <row r="56" spans="1:18" ht="14.45" hidden="1">
      <c r="A56" s="2553" t="s">
        <v>235</v>
      </c>
      <c r="B56" s="2554" t="s">
        <v>236</v>
      </c>
      <c r="C56" s="2555">
        <f>D56/$D$72</f>
        <v>0</v>
      </c>
      <c r="D56" s="2556"/>
      <c r="E56" s="537"/>
      <c r="F56" s="537"/>
      <c r="G56" s="537">
        <f>C56</f>
        <v>0</v>
      </c>
      <c r="H56" s="537"/>
      <c r="I56" s="537"/>
      <c r="J56" s="537"/>
      <c r="K56" s="537"/>
      <c r="L56" s="537"/>
      <c r="M56" s="537"/>
      <c r="N56" s="537"/>
      <c r="O56" s="537"/>
      <c r="P56" s="537"/>
      <c r="Q56" s="85"/>
    </row>
    <row r="57" spans="1:18" ht="14.45" hidden="1">
      <c r="A57" s="2553" t="s">
        <v>237</v>
      </c>
      <c r="B57" s="2554" t="s">
        <v>238</v>
      </c>
      <c r="C57" s="2555">
        <f>D57/$D$72</f>
        <v>0</v>
      </c>
      <c r="D57" s="2556"/>
      <c r="E57" s="537"/>
      <c r="F57" s="537"/>
      <c r="G57" s="537">
        <f>$C$57*0.25</f>
        <v>0</v>
      </c>
      <c r="H57" s="537">
        <f t="shared" ref="H57:J57" si="46">$C$57*0.25</f>
        <v>0</v>
      </c>
      <c r="I57" s="537">
        <f t="shared" si="46"/>
        <v>0</v>
      </c>
      <c r="J57" s="537">
        <f t="shared" si="46"/>
        <v>0</v>
      </c>
      <c r="K57" s="537"/>
      <c r="L57" s="537"/>
      <c r="M57" s="537"/>
      <c r="N57" s="537"/>
      <c r="O57" s="537"/>
      <c r="P57" s="537"/>
      <c r="Q57" s="85">
        <f t="shared" si="42"/>
        <v>0</v>
      </c>
    </row>
    <row r="58" spans="1:18" ht="14.45" hidden="1">
      <c r="A58" s="2553" t="s">
        <v>239</v>
      </c>
      <c r="B58" s="2554" t="s">
        <v>240</v>
      </c>
      <c r="C58" s="2555">
        <f>D58/$D$72</f>
        <v>0</v>
      </c>
      <c r="D58" s="2556"/>
      <c r="E58" s="537"/>
      <c r="F58" s="537"/>
      <c r="G58" s="537">
        <f>$C$58*0.25</f>
        <v>0</v>
      </c>
      <c r="H58" s="537">
        <f t="shared" ref="H58:J58" si="47">$C$58*0.25</f>
        <v>0</v>
      </c>
      <c r="I58" s="537">
        <f t="shared" si="47"/>
        <v>0</v>
      </c>
      <c r="J58" s="537">
        <f t="shared" si="47"/>
        <v>0</v>
      </c>
      <c r="K58" s="537"/>
      <c r="L58" s="537"/>
      <c r="M58" s="537"/>
      <c r="N58" s="537"/>
      <c r="O58" s="537"/>
      <c r="P58" s="537"/>
      <c r="Q58" s="85">
        <f t="shared" si="42"/>
        <v>0</v>
      </c>
    </row>
    <row r="59" spans="1:18" ht="14.45">
      <c r="A59" s="2433" t="s">
        <v>147</v>
      </c>
      <c r="B59" s="2434" t="s">
        <v>148</v>
      </c>
      <c r="C59" s="2435">
        <f>D59/$D$72</f>
        <v>1.9270139937206048E-2</v>
      </c>
      <c r="D59" s="2436">
        <f>PLO!K849</f>
        <v>88082.849999999991</v>
      </c>
      <c r="E59" s="536">
        <f t="shared" ref="E59:L59" si="48">$D$72*E60</f>
        <v>0</v>
      </c>
      <c r="F59" s="536">
        <f t="shared" si="48"/>
        <v>0</v>
      </c>
      <c r="G59" s="536">
        <f t="shared" si="48"/>
        <v>0</v>
      </c>
      <c r="H59" s="536">
        <f t="shared" si="48"/>
        <v>88082.849999999991</v>
      </c>
      <c r="I59" s="536">
        <f t="shared" si="48"/>
        <v>0</v>
      </c>
      <c r="J59" s="536">
        <f t="shared" si="48"/>
        <v>0</v>
      </c>
      <c r="K59" s="536">
        <f t="shared" si="48"/>
        <v>0</v>
      </c>
      <c r="L59" s="536">
        <f t="shared" si="48"/>
        <v>0</v>
      </c>
      <c r="M59" s="536"/>
      <c r="N59" s="536"/>
      <c r="O59" s="536"/>
      <c r="P59" s="536"/>
      <c r="Q59" s="81">
        <f t="shared" si="42"/>
        <v>88082.849999999991</v>
      </c>
      <c r="R59" s="8" t="b">
        <f>D59=Q59</f>
        <v>1</v>
      </c>
    </row>
    <row r="60" spans="1:18" ht="14.45">
      <c r="A60" s="2433"/>
      <c r="B60" s="2434"/>
      <c r="C60" s="2435"/>
      <c r="D60" s="2436"/>
      <c r="E60" s="537">
        <f>SUM(E61:E62)</f>
        <v>0</v>
      </c>
      <c r="F60" s="537">
        <f t="shared" ref="F60:L60" si="49">SUM(F61:F62)</f>
        <v>0</v>
      </c>
      <c r="G60" s="537">
        <f t="shared" si="49"/>
        <v>0</v>
      </c>
      <c r="H60" s="536">
        <f>C59</f>
        <v>1.9270139937206048E-2</v>
      </c>
      <c r="I60" s="537">
        <f t="shared" si="49"/>
        <v>0</v>
      </c>
      <c r="J60" s="537">
        <f t="shared" si="49"/>
        <v>0</v>
      </c>
      <c r="K60" s="537"/>
      <c r="L60" s="537">
        <f t="shared" si="49"/>
        <v>0</v>
      </c>
      <c r="M60" s="537"/>
      <c r="N60" s="537"/>
      <c r="O60" s="537"/>
      <c r="P60" s="537"/>
      <c r="Q60" s="85">
        <f t="shared" si="42"/>
        <v>1.9270139937206048E-2</v>
      </c>
    </row>
    <row r="61" spans="1:18" ht="14.45" hidden="1">
      <c r="A61" s="2553" t="s">
        <v>241</v>
      </c>
      <c r="B61" s="2554" t="s">
        <v>242</v>
      </c>
      <c r="C61" s="2555">
        <f>D61/$D$72</f>
        <v>0</v>
      </c>
      <c r="D61" s="2556"/>
      <c r="E61" s="537"/>
      <c r="F61" s="537">
        <f>$C$61*0.33333</f>
        <v>0</v>
      </c>
      <c r="G61" s="537">
        <f t="shared" ref="G61:H61" si="50">$C$61*0.33333</f>
        <v>0</v>
      </c>
      <c r="H61" s="537">
        <f t="shared" si="50"/>
        <v>0</v>
      </c>
      <c r="I61" s="537"/>
      <c r="J61" s="537"/>
      <c r="K61" s="537"/>
      <c r="L61" s="537"/>
      <c r="M61" s="537"/>
      <c r="N61" s="537"/>
      <c r="O61" s="537"/>
      <c r="P61" s="537"/>
      <c r="Q61" s="85">
        <f t="shared" si="42"/>
        <v>0</v>
      </c>
    </row>
    <row r="62" spans="1:18" ht="14.45" hidden="1">
      <c r="A62" s="2553" t="s">
        <v>243</v>
      </c>
      <c r="B62" s="2554" t="s">
        <v>244</v>
      </c>
      <c r="C62" s="2555">
        <f>D62/$D$72</f>
        <v>0</v>
      </c>
      <c r="D62" s="2556"/>
      <c r="E62" s="537"/>
      <c r="F62" s="537">
        <f>$C$62*0.2</f>
        <v>0</v>
      </c>
      <c r="G62" s="537">
        <f t="shared" ref="G62:J62" si="51">$C$62*0.2</f>
        <v>0</v>
      </c>
      <c r="H62" s="537">
        <f t="shared" si="51"/>
        <v>0</v>
      </c>
      <c r="I62" s="537">
        <f t="shared" si="51"/>
        <v>0</v>
      </c>
      <c r="J62" s="537">
        <f t="shared" si="51"/>
        <v>0</v>
      </c>
      <c r="K62" s="537"/>
      <c r="L62" s="537"/>
      <c r="M62" s="537"/>
      <c r="N62" s="537"/>
      <c r="O62" s="537"/>
      <c r="P62" s="537"/>
      <c r="Q62" s="85">
        <f t="shared" si="42"/>
        <v>0</v>
      </c>
    </row>
    <row r="63" spans="1:18" ht="15.75" customHeight="1">
      <c r="A63" s="2433" t="s">
        <v>149</v>
      </c>
      <c r="B63" s="2434" t="s">
        <v>150</v>
      </c>
      <c r="C63" s="2435">
        <f>D63/$D$72</f>
        <v>5.592360205543258E-3</v>
      </c>
      <c r="D63" s="2436">
        <f>PLO!K903</f>
        <v>25562.400000000001</v>
      </c>
      <c r="E63" s="536">
        <f t="shared" ref="E63:P63" si="52">$D$72*E64</f>
        <v>0</v>
      </c>
      <c r="F63" s="536">
        <f t="shared" si="52"/>
        <v>0</v>
      </c>
      <c r="G63" s="536">
        <f t="shared" si="52"/>
        <v>0</v>
      </c>
      <c r="H63" s="537"/>
      <c r="I63" s="536">
        <f t="shared" si="52"/>
        <v>0</v>
      </c>
      <c r="J63" s="536">
        <f t="shared" si="52"/>
        <v>25562.400000000001</v>
      </c>
      <c r="K63" s="536">
        <f t="shared" si="52"/>
        <v>0</v>
      </c>
      <c r="L63" s="536">
        <f t="shared" si="52"/>
        <v>0</v>
      </c>
      <c r="M63" s="536">
        <f t="shared" si="52"/>
        <v>0</v>
      </c>
      <c r="N63" s="536">
        <f t="shared" si="52"/>
        <v>0</v>
      </c>
      <c r="O63" s="536">
        <f t="shared" si="52"/>
        <v>0</v>
      </c>
      <c r="P63" s="536">
        <f t="shared" si="52"/>
        <v>0</v>
      </c>
      <c r="Q63" s="81">
        <f t="shared" si="42"/>
        <v>25562.400000000001</v>
      </c>
      <c r="R63" s="8" t="b">
        <f>D63=Q63</f>
        <v>1</v>
      </c>
    </row>
    <row r="64" spans="1:18" ht="14.45">
      <c r="A64" s="2433"/>
      <c r="B64" s="2434"/>
      <c r="C64" s="2435"/>
      <c r="D64" s="2436"/>
      <c r="E64" s="537">
        <f>SUM(E65:E67)</f>
        <v>0</v>
      </c>
      <c r="F64" s="537">
        <f t="shared" ref="F64:I64" si="53">SUM(F65:F67)</f>
        <v>0</v>
      </c>
      <c r="G64" s="537">
        <f t="shared" si="53"/>
        <v>0</v>
      </c>
      <c r="H64" s="537">
        <f t="shared" si="53"/>
        <v>0</v>
      </c>
      <c r="I64" s="537">
        <f t="shared" si="53"/>
        <v>0</v>
      </c>
      <c r="J64" s="537">
        <f>C63</f>
        <v>5.592360205543258E-3</v>
      </c>
      <c r="K64" s="537"/>
      <c r="L64" s="537"/>
      <c r="M64" s="537"/>
      <c r="N64" s="537"/>
      <c r="O64" s="537"/>
      <c r="P64" s="537"/>
      <c r="Q64" s="85">
        <f t="shared" si="42"/>
        <v>5.592360205543258E-3</v>
      </c>
    </row>
    <row r="65" spans="1:18" ht="14.45" hidden="1">
      <c r="A65" s="2553" t="s">
        <v>245</v>
      </c>
      <c r="B65" s="2554" t="s">
        <v>246</v>
      </c>
      <c r="C65" s="2555">
        <f>D65/$D$72</f>
        <v>0</v>
      </c>
      <c r="D65" s="2556"/>
      <c r="E65" s="537">
        <f>$C$65*0.0834</f>
        <v>0</v>
      </c>
      <c r="F65" s="537">
        <f t="shared" ref="F65:J65" si="54">$C$65*0.0834</f>
        <v>0</v>
      </c>
      <c r="G65" s="537">
        <f t="shared" si="54"/>
        <v>0</v>
      </c>
      <c r="H65" s="537">
        <f t="shared" si="54"/>
        <v>0</v>
      </c>
      <c r="I65" s="537">
        <f t="shared" si="54"/>
        <v>0</v>
      </c>
      <c r="J65" s="537">
        <f t="shared" si="54"/>
        <v>0</v>
      </c>
      <c r="K65" s="537"/>
      <c r="L65" s="537"/>
      <c r="M65" s="537"/>
      <c r="N65" s="537"/>
      <c r="O65" s="537"/>
      <c r="P65" s="537"/>
      <c r="Q65" s="85">
        <f t="shared" si="42"/>
        <v>0</v>
      </c>
    </row>
    <row r="66" spans="1:18" ht="14.45" hidden="1">
      <c r="A66" s="2553" t="s">
        <v>247</v>
      </c>
      <c r="B66" s="2554" t="s">
        <v>248</v>
      </c>
      <c r="C66" s="2555">
        <f>D66/$D$72</f>
        <v>0</v>
      </c>
      <c r="D66" s="2556"/>
      <c r="E66" s="537">
        <f>$C$66*0.1666667</f>
        <v>0</v>
      </c>
      <c r="F66" s="537">
        <f t="shared" ref="F66:I66" si="55">$C$66*0.1666667</f>
        <v>0</v>
      </c>
      <c r="G66" s="537">
        <f t="shared" si="55"/>
        <v>0</v>
      </c>
      <c r="H66" s="537">
        <f t="shared" si="55"/>
        <v>0</v>
      </c>
      <c r="I66" s="537">
        <f t="shared" si="55"/>
        <v>0</v>
      </c>
      <c r="J66" s="537">
        <f t="shared" ref="J66" si="56">$C$66*0.166666</f>
        <v>0</v>
      </c>
      <c r="K66" s="537"/>
      <c r="L66" s="537"/>
      <c r="M66" s="537"/>
      <c r="N66" s="537"/>
      <c r="O66" s="537"/>
      <c r="P66" s="537"/>
      <c r="Q66" s="85">
        <f t="shared" si="42"/>
        <v>0</v>
      </c>
    </row>
    <row r="67" spans="1:18" ht="14.45" hidden="1">
      <c r="A67" s="2553" t="s">
        <v>249</v>
      </c>
      <c r="B67" s="2554" t="s">
        <v>250</v>
      </c>
      <c r="C67" s="2555">
        <f>D67/$D$72</f>
        <v>0</v>
      </c>
      <c r="D67" s="2556"/>
      <c r="E67" s="537">
        <f>$C$67*0.1666667</f>
        <v>0</v>
      </c>
      <c r="F67" s="537">
        <f t="shared" ref="F67:I67" si="57">$C$67*0.1666667</f>
        <v>0</v>
      </c>
      <c r="G67" s="537">
        <f t="shared" si="57"/>
        <v>0</v>
      </c>
      <c r="H67" s="537">
        <f t="shared" si="57"/>
        <v>0</v>
      </c>
      <c r="I67" s="537">
        <f t="shared" si="57"/>
        <v>0</v>
      </c>
      <c r="J67" s="537">
        <f t="shared" ref="J67" si="58">$C$67*0.166666</f>
        <v>0</v>
      </c>
      <c r="K67" s="538">
        <f t="shared" ref="K67:P67" si="59">$C$67*0.1666</f>
        <v>0</v>
      </c>
      <c r="L67" s="538">
        <f t="shared" si="59"/>
        <v>0</v>
      </c>
      <c r="M67" s="538">
        <f t="shared" si="59"/>
        <v>0</v>
      </c>
      <c r="N67" s="538">
        <f t="shared" si="59"/>
        <v>0</v>
      </c>
      <c r="O67" s="538">
        <f t="shared" si="59"/>
        <v>0</v>
      </c>
      <c r="P67" s="538">
        <f t="shared" si="59"/>
        <v>0</v>
      </c>
      <c r="Q67" s="85"/>
    </row>
    <row r="68" spans="1:18" ht="15.75" customHeight="1">
      <c r="A68" s="2433" t="s">
        <v>151</v>
      </c>
      <c r="B68" s="2434" t="s">
        <v>152</v>
      </c>
      <c r="C68" s="2435">
        <f>D68/$D$72</f>
        <v>4.8053113770524118E-2</v>
      </c>
      <c r="D68" s="2436">
        <f>PLO!K913</f>
        <v>219648.39</v>
      </c>
      <c r="E68" s="536">
        <v>51631.711226809581</v>
      </c>
      <c r="F68" s="536">
        <v>51631.711226809581</v>
      </c>
      <c r="G68" s="536">
        <v>31289.086086200343</v>
      </c>
      <c r="H68" s="536">
        <v>36462.236708438031</v>
      </c>
      <c r="I68" s="536">
        <v>31289.086086200343</v>
      </c>
      <c r="J68" s="536">
        <v>17334.888665542112</v>
      </c>
      <c r="K68" s="536">
        <f t="shared" ref="K68:P68" si="60">$D$72*K69</f>
        <v>0</v>
      </c>
      <c r="L68" s="536">
        <f t="shared" si="60"/>
        <v>0</v>
      </c>
      <c r="M68" s="536">
        <f t="shared" si="60"/>
        <v>0</v>
      </c>
      <c r="N68" s="536">
        <f t="shared" si="60"/>
        <v>0</v>
      </c>
      <c r="O68" s="536">
        <f t="shared" si="60"/>
        <v>0</v>
      </c>
      <c r="P68" s="536">
        <f t="shared" si="60"/>
        <v>0</v>
      </c>
      <c r="Q68" s="81">
        <f t="shared" si="42"/>
        <v>219638.72</v>
      </c>
      <c r="R68" s="8" t="b">
        <f>D68=Q68</f>
        <v>0</v>
      </c>
    </row>
    <row r="69" spans="1:18" ht="15" thickBot="1">
      <c r="A69" s="2439"/>
      <c r="B69" s="2440"/>
      <c r="C69" s="2435"/>
      <c r="D69" s="2441"/>
      <c r="E69" s="1882">
        <v>1.1683258980804648E-2</v>
      </c>
      <c r="F69" s="1882">
        <v>1.1683258980804648E-2</v>
      </c>
      <c r="G69" s="1882">
        <v>7.0801158305974334E-3</v>
      </c>
      <c r="H69" s="1882">
        <v>8.2506998966729098E-3</v>
      </c>
      <c r="I69" s="1882">
        <v>7.0801158305974334E-3</v>
      </c>
      <c r="J69" s="1882">
        <v>3.9225504805229378E-3</v>
      </c>
      <c r="K69" s="537"/>
      <c r="L69" s="537"/>
      <c r="M69" s="537"/>
      <c r="N69" s="537"/>
      <c r="O69" s="537"/>
      <c r="P69" s="537"/>
      <c r="Q69" s="85">
        <f t="shared" si="42"/>
        <v>4.9700000000000008E-2</v>
      </c>
    </row>
    <row r="70" spans="1:18" ht="14.45" hidden="1">
      <c r="A70" s="2553" t="s">
        <v>251</v>
      </c>
      <c r="B70" s="2554" t="s">
        <v>252</v>
      </c>
      <c r="C70" s="2555">
        <f t="shared" ref="C70:C71" si="61">D70/$D$72</f>
        <v>0</v>
      </c>
      <c r="D70" s="2556"/>
      <c r="E70" s="537">
        <f>$C$70*0.1666667</f>
        <v>0</v>
      </c>
      <c r="F70" s="537">
        <f t="shared" ref="F70:I70" si="62">$C$70*0.1666667</f>
        <v>0</v>
      </c>
      <c r="G70" s="537">
        <f t="shared" si="62"/>
        <v>0</v>
      </c>
      <c r="H70" s="537">
        <f t="shared" si="62"/>
        <v>0</v>
      </c>
      <c r="I70" s="537">
        <f t="shared" si="62"/>
        <v>0</v>
      </c>
      <c r="J70" s="537">
        <f t="shared" ref="J70" si="63">$C$70*0.166666</f>
        <v>0</v>
      </c>
      <c r="K70" s="537"/>
      <c r="L70" s="537"/>
      <c r="M70" s="537"/>
      <c r="N70" s="537"/>
      <c r="O70" s="537"/>
      <c r="P70" s="537"/>
      <c r="Q70" s="85">
        <f t="shared" si="42"/>
        <v>0</v>
      </c>
    </row>
    <row r="71" spans="1:18" ht="15" hidden="1" thickBot="1">
      <c r="A71" s="2558" t="s">
        <v>253</v>
      </c>
      <c r="B71" s="2559" t="s">
        <v>254</v>
      </c>
      <c r="C71" s="2560">
        <f t="shared" si="61"/>
        <v>0</v>
      </c>
      <c r="D71" s="2561"/>
      <c r="E71" s="537">
        <f>$C$71*0.1666667</f>
        <v>0</v>
      </c>
      <c r="F71" s="537">
        <f t="shared" ref="F71:I71" si="64">$C$71*0.1666667</f>
        <v>0</v>
      </c>
      <c r="G71" s="537">
        <f t="shared" si="64"/>
        <v>0</v>
      </c>
      <c r="H71" s="537">
        <f t="shared" si="64"/>
        <v>0</v>
      </c>
      <c r="I71" s="537">
        <f t="shared" si="64"/>
        <v>0</v>
      </c>
      <c r="J71" s="537">
        <f t="shared" ref="J71" si="65">$C$71*0.166666</f>
        <v>0</v>
      </c>
      <c r="K71" s="537"/>
      <c r="L71" s="537"/>
      <c r="M71" s="537"/>
      <c r="N71" s="537"/>
      <c r="O71" s="537"/>
      <c r="P71" s="537"/>
      <c r="Q71" s="85">
        <f t="shared" si="42"/>
        <v>0</v>
      </c>
    </row>
    <row r="72" spans="1:18" ht="33" customHeight="1">
      <c r="A72" s="2562" t="s">
        <v>26</v>
      </c>
      <c r="B72" s="2563" t="s">
        <v>255</v>
      </c>
      <c r="C72" s="79"/>
      <c r="D72" s="539">
        <f>D68+D63+D59+D54+D45+D38+D26+D21+D15</f>
        <v>4570950.2000000011</v>
      </c>
      <c r="E72" s="540">
        <f>E68+E63+E59+E54+E45+E38+E26+E21+E15</f>
        <v>1061154.308560143</v>
      </c>
      <c r="F72" s="540">
        <f t="shared" ref="F72:J72" si="66">F68+F63+F59+F54+F45+F38+F26+F21+F15</f>
        <v>1061154.308560143</v>
      </c>
      <c r="G72" s="540">
        <f t="shared" si="66"/>
        <v>648331.7284195337</v>
      </c>
      <c r="H72" s="540">
        <f t="shared" si="66"/>
        <v>741587.7290417715</v>
      </c>
      <c r="I72" s="540">
        <f t="shared" si="66"/>
        <v>648331.7284195337</v>
      </c>
      <c r="J72" s="540">
        <f t="shared" si="66"/>
        <v>410380.72699887556</v>
      </c>
      <c r="K72" s="540">
        <f t="shared" ref="K72:P72" si="67">K68+K63+K59+K54+K45+K38+K26+K21+K15</f>
        <v>0</v>
      </c>
      <c r="L72" s="540">
        <f t="shared" si="67"/>
        <v>0</v>
      </c>
      <c r="M72" s="540">
        <f t="shared" si="67"/>
        <v>0</v>
      </c>
      <c r="N72" s="540">
        <f t="shared" si="67"/>
        <v>0</v>
      </c>
      <c r="O72" s="540">
        <f t="shared" si="67"/>
        <v>0</v>
      </c>
      <c r="P72" s="540">
        <f t="shared" si="67"/>
        <v>0</v>
      </c>
      <c r="Q72" s="81">
        <f t="shared" si="42"/>
        <v>4570940.53</v>
      </c>
      <c r="R72" s="8" t="b">
        <f>D72=Q72</f>
        <v>0</v>
      </c>
    </row>
    <row r="73" spans="1:18" ht="38.25" customHeight="1" thickBot="1">
      <c r="A73" s="2564" t="s">
        <v>28</v>
      </c>
      <c r="B73" s="2565" t="s">
        <v>256</v>
      </c>
      <c r="C73" s="80"/>
      <c r="D73" s="80">
        <v>1</v>
      </c>
      <c r="E73" s="541">
        <f t="shared" ref="E73:P73" si="68">E72/$Q$72</f>
        <v>0.2321522893583004</v>
      </c>
      <c r="F73" s="541">
        <f t="shared" si="68"/>
        <v>0.2321522893583004</v>
      </c>
      <c r="G73" s="541">
        <f t="shared" si="68"/>
        <v>0.14183770805251183</v>
      </c>
      <c r="H73" s="541">
        <f t="shared" si="68"/>
        <v>0.16223963627935703</v>
      </c>
      <c r="I73" s="541">
        <f t="shared" si="68"/>
        <v>0.14183770805251183</v>
      </c>
      <c r="J73" s="541">
        <f t="shared" si="68"/>
        <v>8.9780368899018581E-2</v>
      </c>
      <c r="K73" s="541">
        <f t="shared" si="68"/>
        <v>0</v>
      </c>
      <c r="L73" s="542">
        <f t="shared" si="68"/>
        <v>0</v>
      </c>
      <c r="M73" s="542">
        <f t="shared" si="68"/>
        <v>0</v>
      </c>
      <c r="N73" s="542">
        <f t="shared" si="68"/>
        <v>0</v>
      </c>
      <c r="O73" s="542">
        <f t="shared" si="68"/>
        <v>0</v>
      </c>
      <c r="P73" s="541">
        <f t="shared" si="68"/>
        <v>0</v>
      </c>
      <c r="Q73" s="543">
        <f t="shared" si="42"/>
        <v>1</v>
      </c>
    </row>
    <row r="74" spans="1:18">
      <c r="P74" s="1914"/>
    </row>
    <row r="76" spans="1:18">
      <c r="D76" s="81"/>
      <c r="E76" s="1881"/>
      <c r="F76" s="1881"/>
      <c r="G76" s="1881"/>
      <c r="H76" s="1881"/>
      <c r="I76" s="1881"/>
      <c r="J76" s="1881"/>
      <c r="K76" s="85"/>
      <c r="L76" s="85"/>
      <c r="M76" s="85"/>
      <c r="N76" s="85"/>
      <c r="O76" s="85"/>
      <c r="P76" s="85"/>
    </row>
    <row r="77" spans="1:18">
      <c r="D77" s="85"/>
      <c r="E77" s="85"/>
      <c r="F77" s="85"/>
      <c r="G77" s="85"/>
      <c r="H77" s="85"/>
      <c r="I77" s="85"/>
      <c r="J77" s="85"/>
      <c r="K77" s="85"/>
      <c r="L77" s="85"/>
      <c r="M77" s="85"/>
      <c r="N77" s="85"/>
      <c r="O77" s="85"/>
      <c r="P77" s="85"/>
    </row>
    <row r="78" spans="1:18">
      <c r="D78" s="81"/>
      <c r="E78" s="544"/>
      <c r="F78" s="544"/>
      <c r="G78" s="544"/>
      <c r="H78" s="544"/>
      <c r="I78" s="544"/>
      <c r="J78" s="544"/>
      <c r="K78" s="544"/>
      <c r="L78" s="544"/>
      <c r="M78" s="544"/>
      <c r="N78" s="544"/>
      <c r="O78" s="544"/>
      <c r="P78" s="544"/>
    </row>
    <row r="79" spans="1:18">
      <c r="F79">
        <f>5*2*4*4</f>
        <v>160</v>
      </c>
    </row>
  </sheetData>
  <autoFilter ref="A14:P73" xr:uid="{91289E3D-56DA-46B7-A221-35658B9ADCE5}"/>
  <mergeCells count="56">
    <mergeCell ref="A68:A69"/>
    <mergeCell ref="B68:B69"/>
    <mergeCell ref="C68:C69"/>
    <mergeCell ref="D68:D69"/>
    <mergeCell ref="A59:A60"/>
    <mergeCell ref="B59:B60"/>
    <mergeCell ref="C59:C60"/>
    <mergeCell ref="D59:D60"/>
    <mergeCell ref="A63:A64"/>
    <mergeCell ref="B63:B64"/>
    <mergeCell ref="C63:C64"/>
    <mergeCell ref="D63:D64"/>
    <mergeCell ref="A45:A46"/>
    <mergeCell ref="B45:B46"/>
    <mergeCell ref="C45:C46"/>
    <mergeCell ref="D45:D46"/>
    <mergeCell ref="A54:A55"/>
    <mergeCell ref="B54:B55"/>
    <mergeCell ref="C54:C55"/>
    <mergeCell ref="D54:D55"/>
    <mergeCell ref="A26:A27"/>
    <mergeCell ref="B26:B27"/>
    <mergeCell ref="C26:C27"/>
    <mergeCell ref="D26:D27"/>
    <mergeCell ref="A38:A39"/>
    <mergeCell ref="B38:B39"/>
    <mergeCell ref="C38:C39"/>
    <mergeCell ref="D38:D39"/>
    <mergeCell ref="J12:J13"/>
    <mergeCell ref="K12:K13"/>
    <mergeCell ref="L12:L13"/>
    <mergeCell ref="A21:A22"/>
    <mergeCell ref="B21:B22"/>
    <mergeCell ref="C21:C22"/>
    <mergeCell ref="D21:D22"/>
    <mergeCell ref="A15:A16"/>
    <mergeCell ref="B15:B16"/>
    <mergeCell ref="C15:C16"/>
    <mergeCell ref="D15:D16"/>
    <mergeCell ref="G12:G13"/>
    <mergeCell ref="A1:P1"/>
    <mergeCell ref="A2:P2"/>
    <mergeCell ref="A3:P3"/>
    <mergeCell ref="A6:P6"/>
    <mergeCell ref="A12:A13"/>
    <mergeCell ref="B12:B13"/>
    <mergeCell ref="C12:C13"/>
    <mergeCell ref="D12:D13"/>
    <mergeCell ref="E12:E13"/>
    <mergeCell ref="F12:F13"/>
    <mergeCell ref="M12:M13"/>
    <mergeCell ref="N12:N13"/>
    <mergeCell ref="O12:O13"/>
    <mergeCell ref="P12:P13"/>
    <mergeCell ref="H12:H13"/>
    <mergeCell ref="I12:I13"/>
  </mergeCells>
  <conditionalFormatting sqref="M55:P56 E57:P58 E47:P53 E65:P67 E70:P71 E23:P25 E28:P37">
    <cfRule type="cellIs" dxfId="376" priority="382" operator="greaterThan">
      <formula>1</formula>
    </cfRule>
  </conditionalFormatting>
  <conditionalFormatting sqref="E17:P20">
    <cfRule type="cellIs" dxfId="375" priority="381" operator="greaterThan">
      <formula>1</formula>
    </cfRule>
  </conditionalFormatting>
  <conditionalFormatting sqref="M60:P60 E61:P62">
    <cfRule type="cellIs" dxfId="374" priority="380" operator="greaterThan">
      <formula>1</formula>
    </cfRule>
  </conditionalFormatting>
  <conditionalFormatting sqref="E17:P20">
    <cfRule type="cellIs" dxfId="373" priority="379" operator="greaterThan">
      <formula>1</formula>
    </cfRule>
  </conditionalFormatting>
  <conditionalFormatting sqref="E28:P37">
    <cfRule type="cellIs" dxfId="372" priority="378" operator="greaterThan">
      <formula>1</formula>
    </cfRule>
  </conditionalFormatting>
  <conditionalFormatting sqref="E28:P37">
    <cfRule type="cellIs" dxfId="371" priority="377" operator="greaterThan">
      <formula>1</formula>
    </cfRule>
  </conditionalFormatting>
  <conditionalFormatting sqref="F61:L62">
    <cfRule type="cellIs" dxfId="370" priority="376" operator="greaterThan">
      <formula>1</formula>
    </cfRule>
  </conditionalFormatting>
  <conditionalFormatting sqref="F61:L62">
    <cfRule type="cellIs" dxfId="369" priority="375" operator="greaterThan">
      <formula>1</formula>
    </cfRule>
  </conditionalFormatting>
  <conditionalFormatting sqref="F61:L62">
    <cfRule type="cellIs" dxfId="368" priority="374" operator="greaterThan">
      <formula>1</formula>
    </cfRule>
  </conditionalFormatting>
  <conditionalFormatting sqref="F61:L62">
    <cfRule type="cellIs" dxfId="367" priority="373" operator="greaterThan">
      <formula>1</formula>
    </cfRule>
  </conditionalFormatting>
  <conditionalFormatting sqref="O60:O62">
    <cfRule type="cellIs" dxfId="366" priority="372" operator="greaterThan">
      <formula>1</formula>
    </cfRule>
  </conditionalFormatting>
  <conditionalFormatting sqref="O60:O62">
    <cfRule type="cellIs" dxfId="365" priority="371" operator="greaterThan">
      <formula>1</formula>
    </cfRule>
  </conditionalFormatting>
  <conditionalFormatting sqref="O60:O62">
    <cfRule type="cellIs" dxfId="364" priority="370" operator="greaterThan">
      <formula>1</formula>
    </cfRule>
  </conditionalFormatting>
  <conditionalFormatting sqref="O60:O62">
    <cfRule type="cellIs" dxfId="363" priority="369" operator="greaterThan">
      <formula>1</formula>
    </cfRule>
  </conditionalFormatting>
  <conditionalFormatting sqref="J65:P67">
    <cfRule type="cellIs" dxfId="362" priority="368" operator="greaterThan">
      <formula>1</formula>
    </cfRule>
  </conditionalFormatting>
  <conditionalFormatting sqref="J65:P67">
    <cfRule type="cellIs" dxfId="361" priority="367" operator="greaterThan">
      <formula>1</formula>
    </cfRule>
  </conditionalFormatting>
  <conditionalFormatting sqref="J65:P67">
    <cfRule type="cellIs" dxfId="360" priority="366" operator="greaterThan">
      <formula>1</formula>
    </cfRule>
  </conditionalFormatting>
  <conditionalFormatting sqref="J65:P67">
    <cfRule type="cellIs" dxfId="359" priority="365" operator="greaterThan">
      <formula>1</formula>
    </cfRule>
  </conditionalFormatting>
  <conditionalFormatting sqref="H70:H71">
    <cfRule type="cellIs" dxfId="358" priority="364" operator="greaterThan">
      <formula>1</formula>
    </cfRule>
  </conditionalFormatting>
  <conditionalFormatting sqref="H70:H71">
    <cfRule type="cellIs" dxfId="357" priority="363" operator="greaterThan">
      <formula>1</formula>
    </cfRule>
  </conditionalFormatting>
  <conditionalFormatting sqref="H70:H71">
    <cfRule type="cellIs" dxfId="356" priority="362" operator="greaterThan">
      <formula>1</formula>
    </cfRule>
  </conditionalFormatting>
  <conditionalFormatting sqref="H70:H71">
    <cfRule type="cellIs" dxfId="355" priority="361" operator="greaterThan">
      <formula>1</formula>
    </cfRule>
  </conditionalFormatting>
  <conditionalFormatting sqref="K70:O71">
    <cfRule type="cellIs" dxfId="354" priority="360" operator="greaterThan">
      <formula>1</formula>
    </cfRule>
  </conditionalFormatting>
  <conditionalFormatting sqref="K70:O71">
    <cfRule type="cellIs" dxfId="353" priority="359" operator="greaterThan">
      <formula>1</formula>
    </cfRule>
  </conditionalFormatting>
  <conditionalFormatting sqref="K70:O71">
    <cfRule type="cellIs" dxfId="352" priority="358" operator="greaterThan">
      <formula>1</formula>
    </cfRule>
  </conditionalFormatting>
  <conditionalFormatting sqref="K70:O71">
    <cfRule type="cellIs" dxfId="351" priority="357" operator="greaterThan">
      <formula>1</formula>
    </cfRule>
  </conditionalFormatting>
  <conditionalFormatting sqref="O59">
    <cfRule type="cellIs" dxfId="350" priority="337" operator="greaterThan">
      <formula>1</formula>
    </cfRule>
  </conditionalFormatting>
  <conditionalFormatting sqref="M45:P45">
    <cfRule type="cellIs" dxfId="349" priority="356" operator="greaterThan">
      <formula>1</formula>
    </cfRule>
  </conditionalFormatting>
  <conditionalFormatting sqref="M45:P45">
    <cfRule type="cellIs" dxfId="348" priority="355" operator="greaterThan">
      <formula>1</formula>
    </cfRule>
  </conditionalFormatting>
  <conditionalFormatting sqref="M45">
    <cfRule type="cellIs" dxfId="347" priority="354" operator="greaterThan">
      <formula>1</formula>
    </cfRule>
  </conditionalFormatting>
  <conditionalFormatting sqref="N45">
    <cfRule type="cellIs" dxfId="346" priority="353" operator="greaterThan">
      <formula>1</formula>
    </cfRule>
  </conditionalFormatting>
  <conditionalFormatting sqref="O45">
    <cfRule type="cellIs" dxfId="345" priority="352" operator="greaterThan">
      <formula>1</formula>
    </cfRule>
  </conditionalFormatting>
  <conditionalFormatting sqref="P45">
    <cfRule type="cellIs" dxfId="344" priority="351" operator="greaterThan">
      <formula>1</formula>
    </cfRule>
  </conditionalFormatting>
  <conditionalFormatting sqref="M54:N54 P54">
    <cfRule type="cellIs" dxfId="343" priority="350" operator="greaterThan">
      <formula>1</formula>
    </cfRule>
  </conditionalFormatting>
  <conditionalFormatting sqref="M54:N54 P54">
    <cfRule type="cellIs" dxfId="342" priority="349" operator="greaterThan">
      <formula>1</formula>
    </cfRule>
  </conditionalFormatting>
  <conditionalFormatting sqref="M54">
    <cfRule type="cellIs" dxfId="341" priority="348" operator="greaterThan">
      <formula>1</formula>
    </cfRule>
  </conditionalFormatting>
  <conditionalFormatting sqref="N54">
    <cfRule type="cellIs" dxfId="340" priority="347" operator="greaterThan">
      <formula>1</formula>
    </cfRule>
  </conditionalFormatting>
  <conditionalFormatting sqref="P54">
    <cfRule type="cellIs" dxfId="339" priority="346" operator="greaterThan">
      <formula>1</formula>
    </cfRule>
  </conditionalFormatting>
  <conditionalFormatting sqref="P59 M59:N59">
    <cfRule type="cellIs" dxfId="338" priority="345" operator="greaterThan">
      <formula>1</formula>
    </cfRule>
  </conditionalFormatting>
  <conditionalFormatting sqref="P59 M59:N59">
    <cfRule type="cellIs" dxfId="337" priority="344" operator="greaterThan">
      <formula>1</formula>
    </cfRule>
  </conditionalFormatting>
  <conditionalFormatting sqref="M59">
    <cfRule type="cellIs" dxfId="336" priority="343" operator="greaterThan">
      <formula>1</formula>
    </cfRule>
  </conditionalFormatting>
  <conditionalFormatting sqref="N59">
    <cfRule type="cellIs" dxfId="335" priority="342" operator="greaterThan">
      <formula>1</formula>
    </cfRule>
  </conditionalFormatting>
  <conditionalFormatting sqref="P59">
    <cfRule type="cellIs" dxfId="334" priority="341" operator="greaterThan">
      <formula>1</formula>
    </cfRule>
  </conditionalFormatting>
  <conditionalFormatting sqref="O54">
    <cfRule type="cellIs" dxfId="333" priority="340" operator="greaterThan">
      <formula>1</formula>
    </cfRule>
  </conditionalFormatting>
  <conditionalFormatting sqref="O54">
    <cfRule type="cellIs" dxfId="332" priority="339" operator="greaterThan">
      <formula>1</formula>
    </cfRule>
  </conditionalFormatting>
  <conditionalFormatting sqref="O59">
    <cfRule type="cellIs" dxfId="331" priority="338" operator="greaterThan">
      <formula>1</formula>
    </cfRule>
  </conditionalFormatting>
  <conditionalFormatting sqref="E1:P14 M45:P45 M54:P56 M59:P60 E57:P58 E61:P62 E47:P53 E65:P67 E17:P20 E23:P25 E28:P37 E70:P1048576">
    <cfRule type="cellIs" dxfId="330" priority="336" operator="equal">
      <formula>0</formula>
    </cfRule>
  </conditionalFormatting>
  <conditionalFormatting sqref="M45:P45">
    <cfRule type="cellIs" dxfId="329" priority="335" operator="greaterThan">
      <formula>1</formula>
    </cfRule>
  </conditionalFormatting>
  <conditionalFormatting sqref="M45:P45">
    <cfRule type="cellIs" dxfId="328" priority="334" operator="greaterThan">
      <formula>1</formula>
    </cfRule>
  </conditionalFormatting>
  <conditionalFormatting sqref="M45:P45">
    <cfRule type="cellIs" dxfId="327" priority="333" operator="greaterThan">
      <formula>1</formula>
    </cfRule>
  </conditionalFormatting>
  <conditionalFormatting sqref="M45">
    <cfRule type="cellIs" dxfId="326" priority="332" operator="greaterThan">
      <formula>1</formula>
    </cfRule>
  </conditionalFormatting>
  <conditionalFormatting sqref="N45">
    <cfRule type="cellIs" dxfId="325" priority="331" operator="greaterThan">
      <formula>1</formula>
    </cfRule>
  </conditionalFormatting>
  <conditionalFormatting sqref="O45">
    <cfRule type="cellIs" dxfId="324" priority="330" operator="greaterThan">
      <formula>1</formula>
    </cfRule>
  </conditionalFormatting>
  <conditionalFormatting sqref="P45">
    <cfRule type="cellIs" dxfId="323" priority="329" operator="greaterThan">
      <formula>1</formula>
    </cfRule>
  </conditionalFormatting>
  <conditionalFormatting sqref="M54:P54">
    <cfRule type="cellIs" dxfId="322" priority="328" operator="greaterThan">
      <formula>1</formula>
    </cfRule>
  </conditionalFormatting>
  <conditionalFormatting sqref="M54:P54">
    <cfRule type="cellIs" dxfId="321" priority="327" operator="greaterThan">
      <formula>1</formula>
    </cfRule>
  </conditionalFormatting>
  <conditionalFormatting sqref="M54">
    <cfRule type="cellIs" dxfId="320" priority="326" operator="greaterThan">
      <formula>1</formula>
    </cfRule>
  </conditionalFormatting>
  <conditionalFormatting sqref="N54">
    <cfRule type="cellIs" dxfId="319" priority="325" operator="greaterThan">
      <formula>1</formula>
    </cfRule>
  </conditionalFormatting>
  <conditionalFormatting sqref="O54">
    <cfRule type="cellIs" dxfId="318" priority="324" operator="greaterThan">
      <formula>1</formula>
    </cfRule>
  </conditionalFormatting>
  <conditionalFormatting sqref="P54">
    <cfRule type="cellIs" dxfId="317" priority="323" operator="greaterThan">
      <formula>1</formula>
    </cfRule>
  </conditionalFormatting>
  <conditionalFormatting sqref="N54">
    <cfRule type="cellIs" dxfId="316" priority="318" operator="greaterThan">
      <formula>1</formula>
    </cfRule>
  </conditionalFormatting>
  <conditionalFormatting sqref="O54">
    <cfRule type="cellIs" dxfId="315" priority="317" operator="greaterThan">
      <formula>1</formula>
    </cfRule>
  </conditionalFormatting>
  <conditionalFormatting sqref="M54:P54">
    <cfRule type="cellIs" dxfId="314" priority="322" operator="greaterThan">
      <formula>1</formula>
    </cfRule>
  </conditionalFormatting>
  <conditionalFormatting sqref="M54:P54">
    <cfRule type="cellIs" dxfId="313" priority="321" operator="greaterThan">
      <formula>1</formula>
    </cfRule>
  </conditionalFormatting>
  <conditionalFormatting sqref="M54:P54">
    <cfRule type="cellIs" dxfId="312" priority="320" operator="greaterThan">
      <formula>1</formula>
    </cfRule>
  </conditionalFormatting>
  <conditionalFormatting sqref="M54">
    <cfRule type="cellIs" dxfId="311" priority="319" operator="greaterThan">
      <formula>1</formula>
    </cfRule>
  </conditionalFormatting>
  <conditionalFormatting sqref="P54">
    <cfRule type="cellIs" dxfId="310" priority="316" operator="greaterThan">
      <formula>1</formula>
    </cfRule>
  </conditionalFormatting>
  <conditionalFormatting sqref="M59:P59">
    <cfRule type="cellIs" dxfId="309" priority="315" operator="greaterThan">
      <formula>1</formula>
    </cfRule>
  </conditionalFormatting>
  <conditionalFormatting sqref="M59:P59">
    <cfRule type="cellIs" dxfId="308" priority="314" operator="greaterThan">
      <formula>1</formula>
    </cfRule>
  </conditionalFormatting>
  <conditionalFormatting sqref="M59:P59">
    <cfRule type="cellIs" dxfId="307" priority="309" operator="greaterThan">
      <formula>1</formula>
    </cfRule>
  </conditionalFormatting>
  <conditionalFormatting sqref="M59:P59">
    <cfRule type="cellIs" dxfId="306" priority="308" operator="greaterThan">
      <formula>1</formula>
    </cfRule>
  </conditionalFormatting>
  <conditionalFormatting sqref="M59">
    <cfRule type="cellIs" dxfId="305" priority="313" operator="greaterThan">
      <formula>1</formula>
    </cfRule>
  </conditionalFormatting>
  <conditionalFormatting sqref="N59">
    <cfRule type="cellIs" dxfId="304" priority="312" operator="greaterThan">
      <formula>1</formula>
    </cfRule>
  </conditionalFormatting>
  <conditionalFormatting sqref="O59">
    <cfRule type="cellIs" dxfId="303" priority="311" operator="greaterThan">
      <formula>1</formula>
    </cfRule>
  </conditionalFormatting>
  <conditionalFormatting sqref="P59">
    <cfRule type="cellIs" dxfId="302" priority="310" operator="greaterThan">
      <formula>1</formula>
    </cfRule>
  </conditionalFormatting>
  <conditionalFormatting sqref="M59">
    <cfRule type="cellIs" dxfId="301" priority="306" operator="greaterThan">
      <formula>1</formula>
    </cfRule>
  </conditionalFormatting>
  <conditionalFormatting sqref="N59">
    <cfRule type="cellIs" dxfId="300" priority="305" operator="greaterThan">
      <formula>1</formula>
    </cfRule>
  </conditionalFormatting>
  <conditionalFormatting sqref="O59">
    <cfRule type="cellIs" dxfId="299" priority="304" operator="greaterThan">
      <formula>1</formula>
    </cfRule>
  </conditionalFormatting>
  <conditionalFormatting sqref="M59:P59">
    <cfRule type="cellIs" dxfId="298" priority="307" operator="greaterThan">
      <formula>1</formula>
    </cfRule>
  </conditionalFormatting>
  <conditionalFormatting sqref="P59">
    <cfRule type="cellIs" dxfId="297" priority="303" operator="greaterThan">
      <formula>1</formula>
    </cfRule>
  </conditionalFormatting>
  <conditionalFormatting sqref="E40:P44">
    <cfRule type="cellIs" dxfId="296" priority="302" operator="greaterThan">
      <formula>1</formula>
    </cfRule>
  </conditionalFormatting>
  <conditionalFormatting sqref="E40:P44">
    <cfRule type="cellIs" dxfId="295" priority="301" operator="greaterThan">
      <formula>1</formula>
    </cfRule>
  </conditionalFormatting>
  <conditionalFormatting sqref="E40:P44">
    <cfRule type="cellIs" dxfId="294" priority="300" operator="greaterThan">
      <formula>1</formula>
    </cfRule>
  </conditionalFormatting>
  <conditionalFormatting sqref="E40:P44">
    <cfRule type="cellIs" dxfId="293" priority="299" operator="equal">
      <formula>0</formula>
    </cfRule>
  </conditionalFormatting>
  <conditionalFormatting sqref="M45:P45">
    <cfRule type="cellIs" dxfId="292" priority="296" operator="greaterThan">
      <formula>1</formula>
    </cfRule>
  </conditionalFormatting>
  <conditionalFormatting sqref="M45:P45">
    <cfRule type="cellIs" dxfId="291" priority="295" operator="greaterThan">
      <formula>1</formula>
    </cfRule>
  </conditionalFormatting>
  <conditionalFormatting sqref="M45:P45">
    <cfRule type="cellIs" dxfId="290" priority="298" operator="greaterThan">
      <formula>1</formula>
    </cfRule>
  </conditionalFormatting>
  <conditionalFormatting sqref="M45:P45">
    <cfRule type="cellIs" dxfId="289" priority="297" operator="greaterThan">
      <formula>1</formula>
    </cfRule>
  </conditionalFormatting>
  <conditionalFormatting sqref="P45">
    <cfRule type="cellIs" dxfId="288" priority="291" operator="greaterThan">
      <formula>1</formula>
    </cfRule>
  </conditionalFormatting>
  <conditionalFormatting sqref="M54:P54">
    <cfRule type="cellIs" dxfId="287" priority="288" operator="greaterThan">
      <formula>1</formula>
    </cfRule>
  </conditionalFormatting>
  <conditionalFormatting sqref="M54:P54">
    <cfRule type="cellIs" dxfId="286" priority="287" operator="greaterThan">
      <formula>1</formula>
    </cfRule>
  </conditionalFormatting>
  <conditionalFormatting sqref="M45">
    <cfRule type="cellIs" dxfId="285" priority="294" operator="greaterThan">
      <formula>1</formula>
    </cfRule>
  </conditionalFormatting>
  <conditionalFormatting sqref="N45">
    <cfRule type="cellIs" dxfId="284" priority="293" operator="greaterThan">
      <formula>1</formula>
    </cfRule>
  </conditionalFormatting>
  <conditionalFormatting sqref="O45">
    <cfRule type="cellIs" dxfId="283" priority="292" operator="greaterThan">
      <formula>1</formula>
    </cfRule>
  </conditionalFormatting>
  <conditionalFormatting sqref="M54:P54">
    <cfRule type="cellIs" dxfId="282" priority="290" operator="greaterThan">
      <formula>1</formula>
    </cfRule>
  </conditionalFormatting>
  <conditionalFormatting sqref="M54:P54">
    <cfRule type="cellIs" dxfId="281" priority="289" operator="greaterThan">
      <formula>1</formula>
    </cfRule>
  </conditionalFormatting>
  <conditionalFormatting sqref="M54">
    <cfRule type="cellIs" dxfId="280" priority="286" operator="greaterThan">
      <formula>1</formula>
    </cfRule>
  </conditionalFormatting>
  <conditionalFormatting sqref="N54">
    <cfRule type="cellIs" dxfId="279" priority="285" operator="greaterThan">
      <formula>1</formula>
    </cfRule>
  </conditionalFormatting>
  <conditionalFormatting sqref="O54">
    <cfRule type="cellIs" dxfId="278" priority="284" operator="greaterThan">
      <formula>1</formula>
    </cfRule>
  </conditionalFormatting>
  <conditionalFormatting sqref="P54">
    <cfRule type="cellIs" dxfId="277" priority="283" operator="greaterThan">
      <formula>1</formula>
    </cfRule>
  </conditionalFormatting>
  <conditionalFormatting sqref="M59:P59">
    <cfRule type="cellIs" dxfId="276" priority="282" operator="greaterThan">
      <formula>1</formula>
    </cfRule>
  </conditionalFormatting>
  <conditionalFormatting sqref="M59:P59">
    <cfRule type="cellIs" dxfId="275" priority="281" operator="greaterThan">
      <formula>1</formula>
    </cfRule>
  </conditionalFormatting>
  <conditionalFormatting sqref="M59:P59">
    <cfRule type="cellIs" dxfId="274" priority="280" operator="greaterThan">
      <formula>1</formula>
    </cfRule>
  </conditionalFormatting>
  <conditionalFormatting sqref="M59:P59">
    <cfRule type="cellIs" dxfId="273" priority="279" operator="greaterThan">
      <formula>1</formula>
    </cfRule>
  </conditionalFormatting>
  <conditionalFormatting sqref="M59">
    <cfRule type="cellIs" dxfId="272" priority="278" operator="greaterThan">
      <formula>1</formula>
    </cfRule>
  </conditionalFormatting>
  <conditionalFormatting sqref="N59">
    <cfRule type="cellIs" dxfId="271" priority="277" operator="greaterThan">
      <formula>1</formula>
    </cfRule>
  </conditionalFormatting>
  <conditionalFormatting sqref="O59">
    <cfRule type="cellIs" dxfId="270" priority="276" operator="greaterThan">
      <formula>1</formula>
    </cfRule>
  </conditionalFormatting>
  <conditionalFormatting sqref="P59">
    <cfRule type="cellIs" dxfId="269" priority="275" operator="greaterThan">
      <formula>1</formula>
    </cfRule>
  </conditionalFormatting>
  <conditionalFormatting sqref="E45:L45">
    <cfRule type="cellIs" dxfId="268" priority="273" operator="greaterThan">
      <formula>1</formula>
    </cfRule>
  </conditionalFormatting>
  <conditionalFormatting sqref="E45:L45">
    <cfRule type="cellIs" dxfId="267" priority="274" operator="greaterThan">
      <formula>1</formula>
    </cfRule>
  </conditionalFormatting>
  <conditionalFormatting sqref="E45:L45">
    <cfRule type="cellIs" dxfId="266" priority="272" operator="equal">
      <formula>0</formula>
    </cfRule>
  </conditionalFormatting>
  <conditionalFormatting sqref="E45:L45">
    <cfRule type="cellIs" dxfId="265" priority="271" operator="greaterThan">
      <formula>1</formula>
    </cfRule>
  </conditionalFormatting>
  <conditionalFormatting sqref="E45:L45">
    <cfRule type="cellIs" dxfId="264" priority="270" operator="greaterThan">
      <formula>1</formula>
    </cfRule>
  </conditionalFormatting>
  <conditionalFormatting sqref="E45:L45">
    <cfRule type="cellIs" dxfId="263" priority="269" operator="greaterThan">
      <formula>1</formula>
    </cfRule>
  </conditionalFormatting>
  <conditionalFormatting sqref="E45:L45">
    <cfRule type="cellIs" dxfId="262" priority="268" operator="greaterThan">
      <formula>1</formula>
    </cfRule>
  </conditionalFormatting>
  <conditionalFormatting sqref="E45:L45">
    <cfRule type="cellIs" dxfId="261" priority="267" operator="greaterThan">
      <formula>1</formula>
    </cfRule>
  </conditionalFormatting>
  <conditionalFormatting sqref="E45:L45">
    <cfRule type="cellIs" dxfId="260" priority="266" operator="greaterThan">
      <formula>1</formula>
    </cfRule>
  </conditionalFormatting>
  <conditionalFormatting sqref="E45:L45">
    <cfRule type="cellIs" dxfId="259" priority="265" operator="greaterThan">
      <formula>1</formula>
    </cfRule>
  </conditionalFormatting>
  <conditionalFormatting sqref="E45:L45">
    <cfRule type="cellIs" dxfId="258" priority="264" operator="greaterThan">
      <formula>1</formula>
    </cfRule>
  </conditionalFormatting>
  <conditionalFormatting sqref="E45:L45">
    <cfRule type="cellIs" dxfId="257" priority="263" operator="greaterThan">
      <formula>1</formula>
    </cfRule>
  </conditionalFormatting>
  <conditionalFormatting sqref="E46:P46">
    <cfRule type="cellIs" dxfId="256" priority="262" operator="greaterThan">
      <formula>1</formula>
    </cfRule>
  </conditionalFormatting>
  <conditionalFormatting sqref="E46:P46">
    <cfRule type="cellIs" dxfId="255" priority="261" operator="equal">
      <formula>0</formula>
    </cfRule>
  </conditionalFormatting>
  <conditionalFormatting sqref="E15:P15 R15">
    <cfRule type="cellIs" dxfId="254" priority="235" operator="greaterThan">
      <formula>1</formula>
    </cfRule>
  </conditionalFormatting>
  <conditionalFormatting sqref="E15:P15 R15">
    <cfRule type="cellIs" dxfId="253" priority="236" operator="greaterThan">
      <formula>1</formula>
    </cfRule>
  </conditionalFormatting>
  <conditionalFormatting sqref="E15:P15 R15">
    <cfRule type="cellIs" dxfId="252" priority="233" operator="greaterThan">
      <formula>1</formula>
    </cfRule>
  </conditionalFormatting>
  <conditionalFormatting sqref="E16:P16">
    <cfRule type="cellIs" dxfId="251" priority="232" operator="greaterThan">
      <formula>1</formula>
    </cfRule>
  </conditionalFormatting>
  <conditionalFormatting sqref="E21:P21">
    <cfRule type="cellIs" dxfId="250" priority="230" operator="greaterThan">
      <formula>1</formula>
    </cfRule>
  </conditionalFormatting>
  <conditionalFormatting sqref="E21:P21">
    <cfRule type="cellIs" dxfId="249" priority="229" operator="greaterThan">
      <formula>1</formula>
    </cfRule>
  </conditionalFormatting>
  <conditionalFormatting sqref="E21:P21">
    <cfRule type="cellIs" dxfId="248" priority="227" operator="greaterThan">
      <formula>1</formula>
    </cfRule>
  </conditionalFormatting>
  <conditionalFormatting sqref="E21:P21">
    <cfRule type="cellIs" dxfId="247" priority="226" operator="greaterThan">
      <formula>1</formula>
    </cfRule>
  </conditionalFormatting>
  <conditionalFormatting sqref="E21:P21">
    <cfRule type="cellIs" dxfId="246" priority="225" operator="greaterThan">
      <formula>1</formula>
    </cfRule>
  </conditionalFormatting>
  <conditionalFormatting sqref="I70:L70">
    <cfRule type="cellIs" dxfId="245" priority="248" operator="greaterThan">
      <formula>1</formula>
    </cfRule>
  </conditionalFormatting>
  <conditionalFormatting sqref="I70:L70">
    <cfRule type="cellIs" dxfId="244" priority="247" operator="greaterThan">
      <formula>1</formula>
    </cfRule>
  </conditionalFormatting>
  <conditionalFormatting sqref="I70:L70">
    <cfRule type="cellIs" dxfId="243" priority="246" operator="greaterThan">
      <formula>1</formula>
    </cfRule>
  </conditionalFormatting>
  <conditionalFormatting sqref="I70:L70">
    <cfRule type="cellIs" dxfId="242" priority="245" operator="greaterThan">
      <formula>1</formula>
    </cfRule>
  </conditionalFormatting>
  <conditionalFormatting sqref="E15:P15 R15">
    <cfRule type="cellIs" dxfId="241" priority="243" operator="greaterThan">
      <formula>1</formula>
    </cfRule>
  </conditionalFormatting>
  <conditionalFormatting sqref="E15:P15 R15">
    <cfRule type="cellIs" dxfId="240" priority="244" operator="greaterThan">
      <formula>1</formula>
    </cfRule>
  </conditionalFormatting>
  <conditionalFormatting sqref="E15:P15 R15">
    <cfRule type="cellIs" dxfId="239" priority="242" operator="equal">
      <formula>0</formula>
    </cfRule>
  </conditionalFormatting>
  <conditionalFormatting sqref="E15:P15 R15">
    <cfRule type="cellIs" dxfId="238" priority="241" operator="greaterThan">
      <formula>1</formula>
    </cfRule>
  </conditionalFormatting>
  <conditionalFormatting sqref="E15:P15 R15">
    <cfRule type="cellIs" dxfId="237" priority="240" operator="greaterThan">
      <formula>1</formula>
    </cfRule>
  </conditionalFormatting>
  <conditionalFormatting sqref="E15:P15 R15">
    <cfRule type="cellIs" dxfId="236" priority="239" operator="greaterThan">
      <formula>1</formula>
    </cfRule>
  </conditionalFormatting>
  <conditionalFormatting sqref="E15:P15 R15">
    <cfRule type="cellIs" dxfId="235" priority="238" operator="greaterThan">
      <formula>1</formula>
    </cfRule>
  </conditionalFormatting>
  <conditionalFormatting sqref="E15:P15 R15">
    <cfRule type="cellIs" dxfId="234" priority="237" operator="greaterThan">
      <formula>1</formula>
    </cfRule>
  </conditionalFormatting>
  <conditionalFormatting sqref="E15:P15 R15">
    <cfRule type="cellIs" dxfId="233" priority="234" operator="greaterThan">
      <formula>1</formula>
    </cfRule>
  </conditionalFormatting>
  <conditionalFormatting sqref="E16:P16">
    <cfRule type="cellIs" dxfId="232" priority="231" operator="equal">
      <formula>0</formula>
    </cfRule>
  </conditionalFormatting>
  <conditionalFormatting sqref="E21:P21">
    <cfRule type="cellIs" dxfId="231" priority="228" operator="equal">
      <formula>0</formula>
    </cfRule>
  </conditionalFormatting>
  <conditionalFormatting sqref="E21:P21">
    <cfRule type="cellIs" dxfId="230" priority="224" operator="greaterThan">
      <formula>1</formula>
    </cfRule>
  </conditionalFormatting>
  <conditionalFormatting sqref="E21:P21">
    <cfRule type="cellIs" dxfId="229" priority="223" operator="greaterThan">
      <formula>1</formula>
    </cfRule>
  </conditionalFormatting>
  <conditionalFormatting sqref="E21:P21">
    <cfRule type="cellIs" dxfId="228" priority="222" operator="greaterThan">
      <formula>1</formula>
    </cfRule>
  </conditionalFormatting>
  <conditionalFormatting sqref="E21:P21">
    <cfRule type="cellIs" dxfId="227" priority="221" operator="greaterThan">
      <formula>1</formula>
    </cfRule>
  </conditionalFormatting>
  <conditionalFormatting sqref="E21:P21">
    <cfRule type="cellIs" dxfId="226" priority="220" operator="greaterThan">
      <formula>1</formula>
    </cfRule>
  </conditionalFormatting>
  <conditionalFormatting sqref="E21:P21">
    <cfRule type="cellIs" dxfId="225" priority="219" operator="greaterThan">
      <formula>1</formula>
    </cfRule>
  </conditionalFormatting>
  <conditionalFormatting sqref="E22:P22">
    <cfRule type="cellIs" dxfId="224" priority="218" operator="greaterThan">
      <formula>1</formula>
    </cfRule>
  </conditionalFormatting>
  <conditionalFormatting sqref="E22:P22">
    <cfRule type="cellIs" dxfId="223" priority="217" operator="equal">
      <formula>0</formula>
    </cfRule>
  </conditionalFormatting>
  <conditionalFormatting sqref="E26:P26">
    <cfRule type="cellIs" dxfId="222" priority="215" operator="greaterThan">
      <formula>1</formula>
    </cfRule>
  </conditionalFormatting>
  <conditionalFormatting sqref="E26:P26">
    <cfRule type="cellIs" dxfId="221" priority="216" operator="greaterThan">
      <formula>1</formula>
    </cfRule>
  </conditionalFormatting>
  <conditionalFormatting sqref="E26:P26">
    <cfRule type="cellIs" dxfId="220" priority="214" operator="equal">
      <formula>0</formula>
    </cfRule>
  </conditionalFormatting>
  <conditionalFormatting sqref="E26:P26">
    <cfRule type="cellIs" dxfId="219" priority="213" operator="greaterThan">
      <formula>1</formula>
    </cfRule>
  </conditionalFormatting>
  <conditionalFormatting sqref="E26:P26">
    <cfRule type="cellIs" dxfId="218" priority="212" operator="greaterThan">
      <formula>1</formula>
    </cfRule>
  </conditionalFormatting>
  <conditionalFormatting sqref="E26:P26">
    <cfRule type="cellIs" dxfId="217" priority="211" operator="greaterThan">
      <formula>1</formula>
    </cfRule>
  </conditionalFormatting>
  <conditionalFormatting sqref="E26:P26">
    <cfRule type="cellIs" dxfId="216" priority="210" operator="greaterThan">
      <formula>1</formula>
    </cfRule>
  </conditionalFormatting>
  <conditionalFormatting sqref="E26:P26">
    <cfRule type="cellIs" dxfId="215" priority="209" operator="greaterThan">
      <formula>1</formula>
    </cfRule>
  </conditionalFormatting>
  <conditionalFormatting sqref="E26:P26">
    <cfRule type="cellIs" dxfId="214" priority="208" operator="greaterThan">
      <formula>1</formula>
    </cfRule>
  </conditionalFormatting>
  <conditionalFormatting sqref="E26:P26">
    <cfRule type="cellIs" dxfId="213" priority="207" operator="greaterThan">
      <formula>1</formula>
    </cfRule>
  </conditionalFormatting>
  <conditionalFormatting sqref="E26:P26">
    <cfRule type="cellIs" dxfId="212" priority="206" operator="greaterThan">
      <formula>1</formula>
    </cfRule>
  </conditionalFormatting>
  <conditionalFormatting sqref="E26:P26">
    <cfRule type="cellIs" dxfId="211" priority="205" operator="greaterThan">
      <formula>1</formula>
    </cfRule>
  </conditionalFormatting>
  <conditionalFormatting sqref="E27:P27">
    <cfRule type="cellIs" dxfId="210" priority="204" operator="greaterThan">
      <formula>1</formula>
    </cfRule>
  </conditionalFormatting>
  <conditionalFormatting sqref="E27:P27">
    <cfRule type="cellIs" dxfId="209" priority="203" operator="equal">
      <formula>0</formula>
    </cfRule>
  </conditionalFormatting>
  <conditionalFormatting sqref="E38:P38">
    <cfRule type="cellIs" dxfId="208" priority="201" operator="greaterThan">
      <formula>1</formula>
    </cfRule>
  </conditionalFormatting>
  <conditionalFormatting sqref="E38:P38">
    <cfRule type="cellIs" dxfId="207" priority="202" operator="greaterThan">
      <formula>1</formula>
    </cfRule>
  </conditionalFormatting>
  <conditionalFormatting sqref="E38:P38">
    <cfRule type="cellIs" dxfId="206" priority="200" operator="equal">
      <formula>0</formula>
    </cfRule>
  </conditionalFormatting>
  <conditionalFormatting sqref="E38:P38">
    <cfRule type="cellIs" dxfId="205" priority="199" operator="greaterThan">
      <formula>1</formula>
    </cfRule>
  </conditionalFormatting>
  <conditionalFormatting sqref="E38:P38">
    <cfRule type="cellIs" dxfId="204" priority="198" operator="greaterThan">
      <formula>1</formula>
    </cfRule>
  </conditionalFormatting>
  <conditionalFormatting sqref="E38:P38">
    <cfRule type="cellIs" dxfId="203" priority="197" operator="greaterThan">
      <formula>1</formula>
    </cfRule>
  </conditionalFormatting>
  <conditionalFormatting sqref="E38:P38">
    <cfRule type="cellIs" dxfId="202" priority="196" operator="greaterThan">
      <formula>1</formula>
    </cfRule>
  </conditionalFormatting>
  <conditionalFormatting sqref="E38:P38">
    <cfRule type="cellIs" dxfId="201" priority="195" operator="greaterThan">
      <formula>1</formula>
    </cfRule>
  </conditionalFormatting>
  <conditionalFormatting sqref="E38:P38">
    <cfRule type="cellIs" dxfId="200" priority="194" operator="greaterThan">
      <formula>1</formula>
    </cfRule>
  </conditionalFormatting>
  <conditionalFormatting sqref="E38:P38">
    <cfRule type="cellIs" dxfId="199" priority="193" operator="greaterThan">
      <formula>1</formula>
    </cfRule>
  </conditionalFormatting>
  <conditionalFormatting sqref="E38:P38">
    <cfRule type="cellIs" dxfId="198" priority="192" operator="greaterThan">
      <formula>1</formula>
    </cfRule>
  </conditionalFormatting>
  <conditionalFormatting sqref="E38:P38">
    <cfRule type="cellIs" dxfId="197" priority="191" operator="greaterThan">
      <formula>1</formula>
    </cfRule>
  </conditionalFormatting>
  <conditionalFormatting sqref="E39:P39">
    <cfRule type="cellIs" dxfId="196" priority="190" operator="greaterThan">
      <formula>1</formula>
    </cfRule>
  </conditionalFormatting>
  <conditionalFormatting sqref="E39:P39">
    <cfRule type="cellIs" dxfId="195" priority="189" operator="equal">
      <formula>0</formula>
    </cfRule>
  </conditionalFormatting>
  <conditionalFormatting sqref="E54:L54">
    <cfRule type="cellIs" dxfId="194" priority="187" operator="greaterThan">
      <formula>1</formula>
    </cfRule>
  </conditionalFormatting>
  <conditionalFormatting sqref="E54:L54">
    <cfRule type="cellIs" dxfId="193" priority="188" operator="greaterThan">
      <formula>1</formula>
    </cfRule>
  </conditionalFormatting>
  <conditionalFormatting sqref="E54:L54">
    <cfRule type="cellIs" dxfId="192" priority="186" operator="equal">
      <formula>0</formula>
    </cfRule>
  </conditionalFormatting>
  <conditionalFormatting sqref="E54:L54">
    <cfRule type="cellIs" dxfId="191" priority="185" operator="greaterThan">
      <formula>1</formula>
    </cfRule>
  </conditionalFormatting>
  <conditionalFormatting sqref="E54:L54">
    <cfRule type="cellIs" dxfId="190" priority="184" operator="greaterThan">
      <formula>1</formula>
    </cfRule>
  </conditionalFormatting>
  <conditionalFormatting sqref="E54:L54">
    <cfRule type="cellIs" dxfId="189" priority="183" operator="greaterThan">
      <formula>1</formula>
    </cfRule>
  </conditionalFormatting>
  <conditionalFormatting sqref="E54:L54">
    <cfRule type="cellIs" dxfId="188" priority="182" operator="greaterThan">
      <formula>1</formula>
    </cfRule>
  </conditionalFormatting>
  <conditionalFormatting sqref="E54:L54">
    <cfRule type="cellIs" dxfId="187" priority="181" operator="greaterThan">
      <formula>1</formula>
    </cfRule>
  </conditionalFormatting>
  <conditionalFormatting sqref="E54:L54">
    <cfRule type="cellIs" dxfId="186" priority="180" operator="greaterThan">
      <formula>1</formula>
    </cfRule>
  </conditionalFormatting>
  <conditionalFormatting sqref="E54:L54">
    <cfRule type="cellIs" dxfId="185" priority="179" operator="greaterThan">
      <formula>1</formula>
    </cfRule>
  </conditionalFormatting>
  <conditionalFormatting sqref="E54:L54">
    <cfRule type="cellIs" dxfId="184" priority="178" operator="greaterThan">
      <formula>1</formula>
    </cfRule>
  </conditionalFormatting>
  <conditionalFormatting sqref="E54:L54">
    <cfRule type="cellIs" dxfId="183" priority="177" operator="greaterThan">
      <formula>1</formula>
    </cfRule>
  </conditionalFormatting>
  <conditionalFormatting sqref="E56:F56 K56:L56 E55:L55">
    <cfRule type="cellIs" dxfId="182" priority="176" operator="greaterThan">
      <formula>1</formula>
    </cfRule>
  </conditionalFormatting>
  <conditionalFormatting sqref="E56:F56 K56:L56 E55:L55">
    <cfRule type="cellIs" dxfId="181" priority="175" operator="equal">
      <formula>0</formula>
    </cfRule>
  </conditionalFormatting>
  <conditionalFormatting sqref="E59:L59">
    <cfRule type="cellIs" dxfId="180" priority="173" operator="greaterThan">
      <formula>1</formula>
    </cfRule>
  </conditionalFormatting>
  <conditionalFormatting sqref="E59:L59">
    <cfRule type="cellIs" dxfId="179" priority="174" operator="greaterThan">
      <formula>1</formula>
    </cfRule>
  </conditionalFormatting>
  <conditionalFormatting sqref="E59:L59">
    <cfRule type="cellIs" dxfId="178" priority="172" operator="equal">
      <formula>0</formula>
    </cfRule>
  </conditionalFormatting>
  <conditionalFormatting sqref="E59:L59">
    <cfRule type="cellIs" dxfId="177" priority="171" operator="greaterThan">
      <formula>1</formula>
    </cfRule>
  </conditionalFormatting>
  <conditionalFormatting sqref="E59:L59">
    <cfRule type="cellIs" dxfId="176" priority="170" operator="greaterThan">
      <formula>1</formula>
    </cfRule>
  </conditionalFormatting>
  <conditionalFormatting sqref="E59:L59">
    <cfRule type="cellIs" dxfId="175" priority="169" operator="greaterThan">
      <formula>1</formula>
    </cfRule>
  </conditionalFormatting>
  <conditionalFormatting sqref="E59:L59">
    <cfRule type="cellIs" dxfId="174" priority="168" operator="greaterThan">
      <formula>1</formula>
    </cfRule>
  </conditionalFormatting>
  <conditionalFormatting sqref="E59:L59">
    <cfRule type="cellIs" dxfId="173" priority="167" operator="greaterThan">
      <formula>1</formula>
    </cfRule>
  </conditionalFormatting>
  <conditionalFormatting sqref="E59:L59">
    <cfRule type="cellIs" dxfId="172" priority="166" operator="greaterThan">
      <formula>1</formula>
    </cfRule>
  </conditionalFormatting>
  <conditionalFormatting sqref="E59:L59">
    <cfRule type="cellIs" dxfId="171" priority="165" operator="greaterThan">
      <formula>1</formula>
    </cfRule>
  </conditionalFormatting>
  <conditionalFormatting sqref="E59:L59">
    <cfRule type="cellIs" dxfId="170" priority="164" operator="greaterThan">
      <formula>1</formula>
    </cfRule>
  </conditionalFormatting>
  <conditionalFormatting sqref="E59:L59">
    <cfRule type="cellIs" dxfId="169" priority="163" operator="greaterThan">
      <formula>1</formula>
    </cfRule>
  </conditionalFormatting>
  <conditionalFormatting sqref="E60:G60 I60:L60">
    <cfRule type="cellIs" dxfId="168" priority="162" operator="greaterThan">
      <formula>1</formula>
    </cfRule>
  </conditionalFormatting>
  <conditionalFormatting sqref="E60:G60 I60:L60">
    <cfRule type="cellIs" dxfId="167" priority="161" operator="equal">
      <formula>0</formula>
    </cfRule>
  </conditionalFormatting>
  <conditionalFormatting sqref="E63:G63 I63:P63">
    <cfRule type="cellIs" dxfId="166" priority="159" operator="greaterThan">
      <formula>1</formula>
    </cfRule>
  </conditionalFormatting>
  <conditionalFormatting sqref="E63:G63 I63:P63">
    <cfRule type="cellIs" dxfId="165" priority="160" operator="greaterThan">
      <formula>1</formula>
    </cfRule>
  </conditionalFormatting>
  <conditionalFormatting sqref="E63:G63 I63:P63">
    <cfRule type="cellIs" dxfId="164" priority="158" operator="equal">
      <formula>0</formula>
    </cfRule>
  </conditionalFormatting>
  <conditionalFormatting sqref="E63:G63 I63:P63">
    <cfRule type="cellIs" dxfId="163" priority="157" operator="greaterThan">
      <formula>1</formula>
    </cfRule>
  </conditionalFormatting>
  <conditionalFormatting sqref="E63:G63 I63:P63">
    <cfRule type="cellIs" dxfId="162" priority="156" operator="greaterThan">
      <formula>1</formula>
    </cfRule>
  </conditionalFormatting>
  <conditionalFormatting sqref="E63:G63 I63:P63">
    <cfRule type="cellIs" dxfId="161" priority="155" operator="greaterThan">
      <formula>1</formula>
    </cfRule>
  </conditionalFormatting>
  <conditionalFormatting sqref="E63:G63 I63:P63">
    <cfRule type="cellIs" dxfId="160" priority="154" operator="greaterThan">
      <formula>1</formula>
    </cfRule>
  </conditionalFormatting>
  <conditionalFormatting sqref="E63:G63 I63:P63">
    <cfRule type="cellIs" dxfId="159" priority="153" operator="greaterThan">
      <formula>1</formula>
    </cfRule>
  </conditionalFormatting>
  <conditionalFormatting sqref="E63:G63 I63:P63">
    <cfRule type="cellIs" dxfId="158" priority="152" operator="greaterThan">
      <formula>1</formula>
    </cfRule>
  </conditionalFormatting>
  <conditionalFormatting sqref="E63:G63 I63:P63">
    <cfRule type="cellIs" dxfId="157" priority="151" operator="greaterThan">
      <formula>1</formula>
    </cfRule>
  </conditionalFormatting>
  <conditionalFormatting sqref="E63:G63 I63:P63">
    <cfRule type="cellIs" dxfId="156" priority="150" operator="greaterThan">
      <formula>1</formula>
    </cfRule>
  </conditionalFormatting>
  <conditionalFormatting sqref="E63:G63 I63:P63">
    <cfRule type="cellIs" dxfId="155" priority="149" operator="greaterThan">
      <formula>1</formula>
    </cfRule>
  </conditionalFormatting>
  <conditionalFormatting sqref="E64:P64">
    <cfRule type="cellIs" dxfId="154" priority="148" operator="greaterThan">
      <formula>1</formula>
    </cfRule>
  </conditionalFormatting>
  <conditionalFormatting sqref="E64:P64">
    <cfRule type="cellIs" dxfId="153" priority="147" operator="equal">
      <formula>0</formula>
    </cfRule>
  </conditionalFormatting>
  <conditionalFormatting sqref="E68:P68">
    <cfRule type="cellIs" dxfId="152" priority="145" operator="greaterThan">
      <formula>1</formula>
    </cfRule>
  </conditionalFormatting>
  <conditionalFormatting sqref="E68:P68">
    <cfRule type="cellIs" dxfId="151" priority="146" operator="greaterThan">
      <formula>1</formula>
    </cfRule>
  </conditionalFormatting>
  <conditionalFormatting sqref="E68:P68">
    <cfRule type="cellIs" dxfId="150" priority="144" operator="equal">
      <formula>0</formula>
    </cfRule>
  </conditionalFormatting>
  <conditionalFormatting sqref="E68:P68">
    <cfRule type="cellIs" dxfId="149" priority="143" operator="greaterThan">
      <formula>1</formula>
    </cfRule>
  </conditionalFormatting>
  <conditionalFormatting sqref="E68:P68">
    <cfRule type="cellIs" dxfId="148" priority="142" operator="greaterThan">
      <formula>1</formula>
    </cfRule>
  </conditionalFormatting>
  <conditionalFormatting sqref="E68:P68">
    <cfRule type="cellIs" dxfId="147" priority="141" operator="greaterThan">
      <formula>1</formula>
    </cfRule>
  </conditionalFormatting>
  <conditionalFormatting sqref="E68:P68">
    <cfRule type="cellIs" dxfId="146" priority="140" operator="greaterThan">
      <formula>1</formula>
    </cfRule>
  </conditionalFormatting>
  <conditionalFormatting sqref="E68:P68">
    <cfRule type="cellIs" dxfId="145" priority="139" operator="greaterThan">
      <formula>1</formula>
    </cfRule>
  </conditionalFormatting>
  <conditionalFormatting sqref="E68:P68">
    <cfRule type="cellIs" dxfId="144" priority="138" operator="greaterThan">
      <formula>1</formula>
    </cfRule>
  </conditionalFormatting>
  <conditionalFormatting sqref="E68:P68">
    <cfRule type="cellIs" dxfId="143" priority="137" operator="greaterThan">
      <formula>1</formula>
    </cfRule>
  </conditionalFormatting>
  <conditionalFormatting sqref="E68:P68">
    <cfRule type="cellIs" dxfId="142" priority="136" operator="greaterThan">
      <formula>1</formula>
    </cfRule>
  </conditionalFormatting>
  <conditionalFormatting sqref="E68:P68">
    <cfRule type="cellIs" dxfId="141" priority="135" operator="greaterThan">
      <formula>1</formula>
    </cfRule>
  </conditionalFormatting>
  <conditionalFormatting sqref="E69:P69">
    <cfRule type="cellIs" dxfId="140" priority="134" operator="greaterThan">
      <formula>1</formula>
    </cfRule>
  </conditionalFormatting>
  <conditionalFormatting sqref="E69:P69">
    <cfRule type="cellIs" dxfId="139" priority="133" operator="equal">
      <formula>0</formula>
    </cfRule>
  </conditionalFormatting>
  <conditionalFormatting sqref="H66:H67">
    <cfRule type="cellIs" dxfId="138" priority="132" operator="greaterThan">
      <formula>1</formula>
    </cfRule>
  </conditionalFormatting>
  <conditionalFormatting sqref="H66:H67">
    <cfRule type="cellIs" dxfId="137" priority="131" operator="greaterThan">
      <formula>1</formula>
    </cfRule>
  </conditionalFormatting>
  <conditionalFormatting sqref="H66:H67">
    <cfRule type="cellIs" dxfId="136" priority="130" operator="greaterThan">
      <formula>1</formula>
    </cfRule>
  </conditionalFormatting>
  <conditionalFormatting sqref="H66:H67">
    <cfRule type="cellIs" dxfId="135" priority="129" operator="greaterThan">
      <formula>1</formula>
    </cfRule>
  </conditionalFormatting>
  <conditionalFormatting sqref="K66:O67">
    <cfRule type="cellIs" dxfId="134" priority="128" operator="greaterThan">
      <formula>1</formula>
    </cfRule>
  </conditionalFormatting>
  <conditionalFormatting sqref="K66:O67">
    <cfRule type="cellIs" dxfId="133" priority="127" operator="greaterThan">
      <formula>1</formula>
    </cfRule>
  </conditionalFormatting>
  <conditionalFormatting sqref="K66:O67">
    <cfRule type="cellIs" dxfId="132" priority="126" operator="greaterThan">
      <formula>1</formula>
    </cfRule>
  </conditionalFormatting>
  <conditionalFormatting sqref="K66:O67">
    <cfRule type="cellIs" dxfId="131" priority="125" operator="greaterThan">
      <formula>1</formula>
    </cfRule>
  </conditionalFormatting>
  <conditionalFormatting sqref="G56:J56">
    <cfRule type="cellIs" dxfId="130" priority="124" operator="greaterThan">
      <formula>1</formula>
    </cfRule>
  </conditionalFormatting>
  <conditionalFormatting sqref="G56:J56">
    <cfRule type="cellIs" dxfId="129" priority="123" operator="equal">
      <formula>0</formula>
    </cfRule>
  </conditionalFormatting>
  <conditionalFormatting sqref="H60">
    <cfRule type="cellIs" dxfId="128" priority="121" operator="greaterThan">
      <formula>1</formula>
    </cfRule>
  </conditionalFormatting>
  <conditionalFormatting sqref="H60">
    <cfRule type="cellIs" dxfId="127" priority="122" operator="greaterThan">
      <formula>1</formula>
    </cfRule>
  </conditionalFormatting>
  <conditionalFormatting sqref="H60">
    <cfRule type="cellIs" dxfId="126" priority="120" operator="equal">
      <formula>0</formula>
    </cfRule>
  </conditionalFormatting>
  <conditionalFormatting sqref="H60">
    <cfRule type="cellIs" dxfId="125" priority="119" operator="greaterThan">
      <formula>1</formula>
    </cfRule>
  </conditionalFormatting>
  <conditionalFormatting sqref="H60">
    <cfRule type="cellIs" dxfId="124" priority="118" operator="greaterThan">
      <formula>1</formula>
    </cfRule>
  </conditionalFormatting>
  <conditionalFormatting sqref="H60">
    <cfRule type="cellIs" dxfId="123" priority="117" operator="greaterThan">
      <formula>1</formula>
    </cfRule>
  </conditionalFormatting>
  <conditionalFormatting sqref="H60">
    <cfRule type="cellIs" dxfId="122" priority="116" operator="greaterThan">
      <formula>1</formula>
    </cfRule>
  </conditionalFormatting>
  <conditionalFormatting sqref="H60">
    <cfRule type="cellIs" dxfId="121" priority="115" operator="greaterThan">
      <formula>1</formula>
    </cfRule>
  </conditionalFormatting>
  <conditionalFormatting sqref="H60">
    <cfRule type="cellIs" dxfId="120" priority="114" operator="greaterThan">
      <formula>1</formula>
    </cfRule>
  </conditionalFormatting>
  <conditionalFormatting sqref="H60">
    <cfRule type="cellIs" dxfId="119" priority="113" operator="greaterThan">
      <formula>1</formula>
    </cfRule>
  </conditionalFormatting>
  <conditionalFormatting sqref="H60">
    <cfRule type="cellIs" dxfId="118" priority="112" operator="greaterThan">
      <formula>1</formula>
    </cfRule>
  </conditionalFormatting>
  <conditionalFormatting sqref="H60">
    <cfRule type="cellIs" dxfId="117" priority="111" operator="greaterThan">
      <formula>1</formula>
    </cfRule>
  </conditionalFormatting>
  <conditionalFormatting sqref="H63">
    <cfRule type="cellIs" dxfId="116" priority="110" operator="greaterThan">
      <formula>1</formula>
    </cfRule>
  </conditionalFormatting>
  <conditionalFormatting sqref="H63">
    <cfRule type="cellIs" dxfId="115" priority="109" operator="equal">
      <formula>0</formula>
    </cfRule>
  </conditionalFormatting>
  <conditionalFormatting sqref="R21">
    <cfRule type="cellIs" dxfId="114" priority="107" operator="greaterThan">
      <formula>1</formula>
    </cfRule>
  </conditionalFormatting>
  <conditionalFormatting sqref="R21">
    <cfRule type="cellIs" dxfId="113" priority="108" operator="greaterThan">
      <formula>1</formula>
    </cfRule>
  </conditionalFormatting>
  <conditionalFormatting sqref="R21">
    <cfRule type="cellIs" dxfId="112" priority="106" operator="equal">
      <formula>0</formula>
    </cfRule>
  </conditionalFormatting>
  <conditionalFormatting sqref="R21">
    <cfRule type="cellIs" dxfId="111" priority="105" operator="greaterThan">
      <formula>1</formula>
    </cfRule>
  </conditionalFormatting>
  <conditionalFormatting sqref="R21">
    <cfRule type="cellIs" dxfId="110" priority="104" operator="greaterThan">
      <formula>1</formula>
    </cfRule>
  </conditionalFormatting>
  <conditionalFormatting sqref="R21">
    <cfRule type="cellIs" dxfId="109" priority="103" operator="greaterThan">
      <formula>1</formula>
    </cfRule>
  </conditionalFormatting>
  <conditionalFormatting sqref="R21">
    <cfRule type="cellIs" dxfId="108" priority="102" operator="greaterThan">
      <formula>1</formula>
    </cfRule>
  </conditionalFormatting>
  <conditionalFormatting sqref="R21">
    <cfRule type="cellIs" dxfId="107" priority="101" operator="greaterThan">
      <formula>1</formula>
    </cfRule>
  </conditionalFormatting>
  <conditionalFormatting sqref="R21">
    <cfRule type="cellIs" dxfId="106" priority="100" operator="greaterThan">
      <formula>1</formula>
    </cfRule>
  </conditionalFormatting>
  <conditionalFormatting sqref="R21">
    <cfRule type="cellIs" dxfId="105" priority="99" operator="greaterThan">
      <formula>1</formula>
    </cfRule>
  </conditionalFormatting>
  <conditionalFormatting sqref="R21">
    <cfRule type="cellIs" dxfId="104" priority="98" operator="greaterThan">
      <formula>1</formula>
    </cfRule>
  </conditionalFormatting>
  <conditionalFormatting sqref="R21">
    <cfRule type="cellIs" dxfId="103" priority="97" operator="greaterThan">
      <formula>1</formula>
    </cfRule>
  </conditionalFormatting>
  <conditionalFormatting sqref="R26">
    <cfRule type="cellIs" dxfId="102" priority="95" operator="greaterThan">
      <formula>1</formula>
    </cfRule>
  </conditionalFormatting>
  <conditionalFormatting sqref="R26">
    <cfRule type="cellIs" dxfId="101" priority="96" operator="greaterThan">
      <formula>1</formula>
    </cfRule>
  </conditionalFormatting>
  <conditionalFormatting sqref="R26">
    <cfRule type="cellIs" dxfId="100" priority="94" operator="equal">
      <formula>0</formula>
    </cfRule>
  </conditionalFormatting>
  <conditionalFormatting sqref="R26">
    <cfRule type="cellIs" dxfId="99" priority="93" operator="greaterThan">
      <formula>1</formula>
    </cfRule>
  </conditionalFormatting>
  <conditionalFormatting sqref="R26">
    <cfRule type="cellIs" dxfId="98" priority="92" operator="greaterThan">
      <formula>1</formula>
    </cfRule>
  </conditionalFormatting>
  <conditionalFormatting sqref="R26">
    <cfRule type="cellIs" dxfId="97" priority="91" operator="greaterThan">
      <formula>1</formula>
    </cfRule>
  </conditionalFormatting>
  <conditionalFormatting sqref="R26">
    <cfRule type="cellIs" dxfId="96" priority="90" operator="greaterThan">
      <formula>1</formula>
    </cfRule>
  </conditionalFormatting>
  <conditionalFormatting sqref="R26">
    <cfRule type="cellIs" dxfId="95" priority="89" operator="greaterThan">
      <formula>1</formula>
    </cfRule>
  </conditionalFormatting>
  <conditionalFormatting sqref="R26">
    <cfRule type="cellIs" dxfId="94" priority="88" operator="greaterThan">
      <formula>1</formula>
    </cfRule>
  </conditionalFormatting>
  <conditionalFormatting sqref="R26">
    <cfRule type="cellIs" dxfId="93" priority="87" operator="greaterThan">
      <formula>1</formula>
    </cfRule>
  </conditionalFormatting>
  <conditionalFormatting sqref="R26">
    <cfRule type="cellIs" dxfId="92" priority="86" operator="greaterThan">
      <formula>1</formula>
    </cfRule>
  </conditionalFormatting>
  <conditionalFormatting sqref="R26">
    <cfRule type="cellIs" dxfId="91" priority="85" operator="greaterThan">
      <formula>1</formula>
    </cfRule>
  </conditionalFormatting>
  <conditionalFormatting sqref="R38">
    <cfRule type="cellIs" dxfId="90" priority="83" operator="greaterThan">
      <formula>1</formula>
    </cfRule>
  </conditionalFormatting>
  <conditionalFormatting sqref="R38">
    <cfRule type="cellIs" dxfId="89" priority="84" operator="greaterThan">
      <formula>1</formula>
    </cfRule>
  </conditionalFormatting>
  <conditionalFormatting sqref="R38">
    <cfRule type="cellIs" dxfId="88" priority="82" operator="equal">
      <formula>0</formula>
    </cfRule>
  </conditionalFormatting>
  <conditionalFormatting sqref="R38">
    <cfRule type="cellIs" dxfId="87" priority="81" operator="greaterThan">
      <formula>1</formula>
    </cfRule>
  </conditionalFormatting>
  <conditionalFormatting sqref="R38">
    <cfRule type="cellIs" dxfId="86" priority="80" operator="greaterThan">
      <formula>1</formula>
    </cfRule>
  </conditionalFormatting>
  <conditionalFormatting sqref="R38">
    <cfRule type="cellIs" dxfId="85" priority="79" operator="greaterThan">
      <formula>1</formula>
    </cfRule>
  </conditionalFormatting>
  <conditionalFormatting sqref="R38">
    <cfRule type="cellIs" dxfId="84" priority="78" operator="greaterThan">
      <formula>1</formula>
    </cfRule>
  </conditionalFormatting>
  <conditionalFormatting sqref="R38">
    <cfRule type="cellIs" dxfId="83" priority="77" operator="greaterThan">
      <formula>1</formula>
    </cfRule>
  </conditionalFormatting>
  <conditionalFormatting sqref="R38">
    <cfRule type="cellIs" dxfId="82" priority="76" operator="greaterThan">
      <formula>1</formula>
    </cfRule>
  </conditionalFormatting>
  <conditionalFormatting sqref="R38">
    <cfRule type="cellIs" dxfId="81" priority="75" operator="greaterThan">
      <formula>1</formula>
    </cfRule>
  </conditionalFormatting>
  <conditionalFormatting sqref="R38">
    <cfRule type="cellIs" dxfId="80" priority="74" operator="greaterThan">
      <formula>1</formula>
    </cfRule>
  </conditionalFormatting>
  <conditionalFormatting sqref="R38">
    <cfRule type="cellIs" dxfId="79" priority="73" operator="greaterThan">
      <formula>1</formula>
    </cfRule>
  </conditionalFormatting>
  <conditionalFormatting sqref="R45">
    <cfRule type="cellIs" dxfId="78" priority="71" operator="greaterThan">
      <formula>1</formula>
    </cfRule>
  </conditionalFormatting>
  <conditionalFormatting sqref="R45">
    <cfRule type="cellIs" dxfId="77" priority="72" operator="greaterThan">
      <formula>1</formula>
    </cfRule>
  </conditionalFormatting>
  <conditionalFormatting sqref="R45">
    <cfRule type="cellIs" dxfId="76" priority="70" operator="equal">
      <formula>0</formula>
    </cfRule>
  </conditionalFormatting>
  <conditionalFormatting sqref="R45">
    <cfRule type="cellIs" dxfId="75" priority="69" operator="greaterThan">
      <formula>1</formula>
    </cfRule>
  </conditionalFormatting>
  <conditionalFormatting sqref="R45">
    <cfRule type="cellIs" dxfId="74" priority="68" operator="greaterThan">
      <formula>1</formula>
    </cfRule>
  </conditionalFormatting>
  <conditionalFormatting sqref="R45">
    <cfRule type="cellIs" dxfId="73" priority="67" operator="greaterThan">
      <formula>1</formula>
    </cfRule>
  </conditionalFormatting>
  <conditionalFormatting sqref="R45">
    <cfRule type="cellIs" dxfId="72" priority="66" operator="greaterThan">
      <formula>1</formula>
    </cfRule>
  </conditionalFormatting>
  <conditionalFormatting sqref="R45">
    <cfRule type="cellIs" dxfId="71" priority="65" operator="greaterThan">
      <formula>1</formula>
    </cfRule>
  </conditionalFormatting>
  <conditionalFormatting sqref="R45">
    <cfRule type="cellIs" dxfId="70" priority="64" operator="greaterThan">
      <formula>1</formula>
    </cfRule>
  </conditionalFormatting>
  <conditionalFormatting sqref="R45">
    <cfRule type="cellIs" dxfId="69" priority="63" operator="greaterThan">
      <formula>1</formula>
    </cfRule>
  </conditionalFormatting>
  <conditionalFormatting sqref="R45">
    <cfRule type="cellIs" dxfId="68" priority="62" operator="greaterThan">
      <formula>1</formula>
    </cfRule>
  </conditionalFormatting>
  <conditionalFormatting sqref="R45">
    <cfRule type="cellIs" dxfId="67" priority="61" operator="greaterThan">
      <formula>1</formula>
    </cfRule>
  </conditionalFormatting>
  <conditionalFormatting sqref="R54">
    <cfRule type="cellIs" dxfId="66" priority="59" operator="greaterThan">
      <formula>1</formula>
    </cfRule>
  </conditionalFormatting>
  <conditionalFormatting sqref="R54">
    <cfRule type="cellIs" dxfId="65" priority="60" operator="greaterThan">
      <formula>1</formula>
    </cfRule>
  </conditionalFormatting>
  <conditionalFormatting sqref="R54">
    <cfRule type="cellIs" dxfId="64" priority="58" operator="equal">
      <formula>0</formula>
    </cfRule>
  </conditionalFormatting>
  <conditionalFormatting sqref="R54">
    <cfRule type="cellIs" dxfId="63" priority="57" operator="greaterThan">
      <formula>1</formula>
    </cfRule>
  </conditionalFormatting>
  <conditionalFormatting sqref="R54">
    <cfRule type="cellIs" dxfId="62" priority="56" operator="greaterThan">
      <formula>1</formula>
    </cfRule>
  </conditionalFormatting>
  <conditionalFormatting sqref="R54">
    <cfRule type="cellIs" dxfId="61" priority="55" operator="greaterThan">
      <formula>1</formula>
    </cfRule>
  </conditionalFormatting>
  <conditionalFormatting sqref="R54">
    <cfRule type="cellIs" dxfId="60" priority="54" operator="greaterThan">
      <formula>1</formula>
    </cfRule>
  </conditionalFormatting>
  <conditionalFormatting sqref="R54">
    <cfRule type="cellIs" dxfId="59" priority="53" operator="greaterThan">
      <formula>1</formula>
    </cfRule>
  </conditionalFormatting>
  <conditionalFormatting sqref="R54">
    <cfRule type="cellIs" dxfId="58" priority="52" operator="greaterThan">
      <formula>1</formula>
    </cfRule>
  </conditionalFormatting>
  <conditionalFormatting sqref="R54">
    <cfRule type="cellIs" dxfId="57" priority="51" operator="greaterThan">
      <formula>1</formula>
    </cfRule>
  </conditionalFormatting>
  <conditionalFormatting sqref="R54">
    <cfRule type="cellIs" dxfId="56" priority="50" operator="greaterThan">
      <formula>1</formula>
    </cfRule>
  </conditionalFormatting>
  <conditionalFormatting sqref="R54">
    <cfRule type="cellIs" dxfId="55" priority="49" operator="greaterThan">
      <formula>1</formula>
    </cfRule>
  </conditionalFormatting>
  <conditionalFormatting sqref="R59">
    <cfRule type="cellIs" dxfId="54" priority="47" operator="greaterThan">
      <formula>1</formula>
    </cfRule>
  </conditionalFormatting>
  <conditionalFormatting sqref="R59">
    <cfRule type="cellIs" dxfId="53" priority="48" operator="greaterThan">
      <formula>1</formula>
    </cfRule>
  </conditionalFormatting>
  <conditionalFormatting sqref="R59">
    <cfRule type="cellIs" dxfId="52" priority="46" operator="equal">
      <formula>0</formula>
    </cfRule>
  </conditionalFormatting>
  <conditionalFormatting sqref="R59">
    <cfRule type="cellIs" dxfId="51" priority="45" operator="greaterThan">
      <formula>1</formula>
    </cfRule>
  </conditionalFormatting>
  <conditionalFormatting sqref="R59">
    <cfRule type="cellIs" dxfId="50" priority="44" operator="greaterThan">
      <formula>1</formula>
    </cfRule>
  </conditionalFormatting>
  <conditionalFormatting sqref="R59">
    <cfRule type="cellIs" dxfId="49" priority="43" operator="greaterThan">
      <formula>1</formula>
    </cfRule>
  </conditionalFormatting>
  <conditionalFormatting sqref="R59">
    <cfRule type="cellIs" dxfId="48" priority="42" operator="greaterThan">
      <formula>1</formula>
    </cfRule>
  </conditionalFormatting>
  <conditionalFormatting sqref="R59">
    <cfRule type="cellIs" dxfId="47" priority="41" operator="greaterThan">
      <formula>1</formula>
    </cfRule>
  </conditionalFormatting>
  <conditionalFormatting sqref="R59">
    <cfRule type="cellIs" dxfId="46" priority="40" operator="greaterThan">
      <formula>1</formula>
    </cfRule>
  </conditionalFormatting>
  <conditionalFormatting sqref="R59">
    <cfRule type="cellIs" dxfId="45" priority="39" operator="greaterThan">
      <formula>1</formula>
    </cfRule>
  </conditionalFormatting>
  <conditionalFormatting sqref="R59">
    <cfRule type="cellIs" dxfId="44" priority="38" operator="greaterThan">
      <formula>1</formula>
    </cfRule>
  </conditionalFormatting>
  <conditionalFormatting sqref="R59">
    <cfRule type="cellIs" dxfId="43" priority="37" operator="greaterThan">
      <formula>1</formula>
    </cfRule>
  </conditionalFormatting>
  <conditionalFormatting sqref="R63">
    <cfRule type="cellIs" dxfId="42" priority="35" operator="greaterThan">
      <formula>1</formula>
    </cfRule>
  </conditionalFormatting>
  <conditionalFormatting sqref="R63">
    <cfRule type="cellIs" dxfId="41" priority="36" operator="greaterThan">
      <formula>1</formula>
    </cfRule>
  </conditionalFormatting>
  <conditionalFormatting sqref="R63">
    <cfRule type="cellIs" dxfId="40" priority="34" operator="equal">
      <formula>0</formula>
    </cfRule>
  </conditionalFormatting>
  <conditionalFormatting sqref="R63">
    <cfRule type="cellIs" dxfId="39" priority="33" operator="greaterThan">
      <formula>1</formula>
    </cfRule>
  </conditionalFormatting>
  <conditionalFormatting sqref="R63">
    <cfRule type="cellIs" dxfId="38" priority="32" operator="greaterThan">
      <formula>1</formula>
    </cfRule>
  </conditionalFormatting>
  <conditionalFormatting sqref="R63">
    <cfRule type="cellIs" dxfId="37" priority="31" operator="greaterThan">
      <formula>1</formula>
    </cfRule>
  </conditionalFormatting>
  <conditionalFormatting sqref="R63">
    <cfRule type="cellIs" dxfId="36" priority="30" operator="greaterThan">
      <formula>1</formula>
    </cfRule>
  </conditionalFormatting>
  <conditionalFormatting sqref="R63">
    <cfRule type="cellIs" dxfId="35" priority="29" operator="greaterThan">
      <formula>1</formula>
    </cfRule>
  </conditionalFormatting>
  <conditionalFormatting sqref="R63">
    <cfRule type="cellIs" dxfId="34" priority="28" operator="greaterThan">
      <formula>1</formula>
    </cfRule>
  </conditionalFormatting>
  <conditionalFormatting sqref="R63">
    <cfRule type="cellIs" dxfId="33" priority="27" operator="greaterThan">
      <formula>1</formula>
    </cfRule>
  </conditionalFormatting>
  <conditionalFormatting sqref="R63">
    <cfRule type="cellIs" dxfId="32" priority="26" operator="greaterThan">
      <formula>1</formula>
    </cfRule>
  </conditionalFormatting>
  <conditionalFormatting sqref="R63">
    <cfRule type="cellIs" dxfId="31" priority="25" operator="greaterThan">
      <formula>1</formula>
    </cfRule>
  </conditionalFormatting>
  <conditionalFormatting sqref="R68">
    <cfRule type="cellIs" dxfId="30" priority="23" operator="greaterThan">
      <formula>1</formula>
    </cfRule>
  </conditionalFormatting>
  <conditionalFormatting sqref="R68">
    <cfRule type="cellIs" dxfId="29" priority="24" operator="greaterThan">
      <formula>1</formula>
    </cfRule>
  </conditionalFormatting>
  <conditionalFormatting sqref="R68">
    <cfRule type="cellIs" dxfId="28" priority="22" operator="equal">
      <formula>0</formula>
    </cfRule>
  </conditionalFormatting>
  <conditionalFormatting sqref="R68">
    <cfRule type="cellIs" dxfId="27" priority="21" operator="greaterThan">
      <formula>1</formula>
    </cfRule>
  </conditionalFormatting>
  <conditionalFormatting sqref="R68">
    <cfRule type="cellIs" dxfId="26" priority="20" operator="greaterThan">
      <formula>1</formula>
    </cfRule>
  </conditionalFormatting>
  <conditionalFormatting sqref="R68">
    <cfRule type="cellIs" dxfId="25" priority="19" operator="greaterThan">
      <formula>1</formula>
    </cfRule>
  </conditionalFormatting>
  <conditionalFormatting sqref="R68">
    <cfRule type="cellIs" dxfId="24" priority="18" operator="greaterThan">
      <formula>1</formula>
    </cfRule>
  </conditionalFormatting>
  <conditionalFormatting sqref="R68">
    <cfRule type="cellIs" dxfId="23" priority="17" operator="greaterThan">
      <formula>1</formula>
    </cfRule>
  </conditionalFormatting>
  <conditionalFormatting sqref="R68">
    <cfRule type="cellIs" dxfId="22" priority="16" operator="greaterThan">
      <formula>1</formula>
    </cfRule>
  </conditionalFormatting>
  <conditionalFormatting sqref="R68">
    <cfRule type="cellIs" dxfId="21" priority="15" operator="greaterThan">
      <formula>1</formula>
    </cfRule>
  </conditionalFormatting>
  <conditionalFormatting sqref="R68">
    <cfRule type="cellIs" dxfId="20" priority="14" operator="greaterThan">
      <formula>1</formula>
    </cfRule>
  </conditionalFormatting>
  <conditionalFormatting sqref="R68">
    <cfRule type="cellIs" dxfId="19" priority="13" operator="greaterThan">
      <formula>1</formula>
    </cfRule>
  </conditionalFormatting>
  <conditionalFormatting sqref="R72">
    <cfRule type="cellIs" dxfId="18" priority="11" operator="greaterThan">
      <formula>1</formula>
    </cfRule>
  </conditionalFormatting>
  <conditionalFormatting sqref="R72">
    <cfRule type="cellIs" dxfId="17" priority="12" operator="greaterThan">
      <formula>1</formula>
    </cfRule>
  </conditionalFormatting>
  <conditionalFormatting sqref="R72">
    <cfRule type="cellIs" dxfId="16" priority="10" operator="equal">
      <formula>0</formula>
    </cfRule>
  </conditionalFormatting>
  <conditionalFormatting sqref="R72">
    <cfRule type="cellIs" dxfId="15" priority="9" operator="greaterThan">
      <formula>1</formula>
    </cfRule>
  </conditionalFormatting>
  <conditionalFormatting sqref="R72">
    <cfRule type="cellIs" dxfId="14" priority="8" operator="greaterThan">
      <formula>1</formula>
    </cfRule>
  </conditionalFormatting>
  <conditionalFormatting sqref="R72">
    <cfRule type="cellIs" dxfId="13" priority="7" operator="greaterThan">
      <formula>1</formula>
    </cfRule>
  </conditionalFormatting>
  <conditionalFormatting sqref="R72">
    <cfRule type="cellIs" dxfId="12" priority="6" operator="greaterThan">
      <formula>1</formula>
    </cfRule>
  </conditionalFormatting>
  <conditionalFormatting sqref="R72">
    <cfRule type="cellIs" dxfId="11" priority="5" operator="greaterThan">
      <formula>1</formula>
    </cfRule>
  </conditionalFormatting>
  <conditionalFormatting sqref="R72">
    <cfRule type="cellIs" dxfId="10" priority="4" operator="greaterThan">
      <formula>1</formula>
    </cfRule>
  </conditionalFormatting>
  <conditionalFormatting sqref="R72">
    <cfRule type="cellIs" dxfId="9" priority="3" operator="greaterThan">
      <formula>1</formula>
    </cfRule>
  </conditionalFormatting>
  <conditionalFormatting sqref="R72">
    <cfRule type="cellIs" dxfId="8" priority="2" operator="greaterThan">
      <formula>1</formula>
    </cfRule>
  </conditionalFormatting>
  <conditionalFormatting sqref="R72">
    <cfRule type="cellIs" dxfId="7" priority="1" operator="greaterThan">
      <formula>1</formula>
    </cfRule>
  </conditionalFormatting>
  <printOptions horizontalCentered="1" verticalCentered="1"/>
  <pageMargins left="0.39370078740157483" right="0.39370078740157483" top="0.39370078740157483" bottom="0.98425196850393704" header="0" footer="0.39370078740157483"/>
  <pageSetup paperSize="8" scale="70" firstPageNumber="156" fitToWidth="0" fitToHeight="0" orientation="landscape" useFirstPageNumber="1" r:id="rId1"/>
  <headerFooter>
    <oddFooter>&amp;RPágina &amp;P de 249</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3"/>
  <dimension ref="A1:WVB951"/>
  <sheetViews>
    <sheetView view="pageBreakPreview" topLeftCell="A22" zoomScale="50" zoomScaleNormal="80" zoomScaleSheetLayoutView="50" workbookViewId="0">
      <selection activeCell="I23" sqref="I23"/>
    </sheetView>
  </sheetViews>
  <sheetFormatPr defaultColWidth="8.85546875" defaultRowHeight="12.95"/>
  <cols>
    <col min="1" max="1" width="1.5703125" style="98" customWidth="1"/>
    <col min="2" max="2" width="15.85546875" style="97" customWidth="1"/>
    <col min="3" max="3" width="23.42578125" style="98" customWidth="1"/>
    <col min="4" max="4" width="82.42578125" style="98" customWidth="1"/>
    <col min="5" max="5" width="11" style="166" customWidth="1"/>
    <col min="6" max="6" width="14.42578125" style="98" customWidth="1"/>
    <col min="7" max="7" width="17.42578125" style="98" customWidth="1"/>
    <col min="8" max="8" width="16.85546875" style="98" customWidth="1"/>
    <col min="9" max="9" width="14.5703125" style="98" customWidth="1"/>
    <col min="10" max="10" width="15.5703125" style="98" customWidth="1"/>
    <col min="11" max="11" width="19.42578125" style="98" customWidth="1"/>
    <col min="12" max="12" width="18.140625" style="2300" customWidth="1"/>
    <col min="13" max="13" width="17.42578125" style="2300" customWidth="1"/>
    <col min="14" max="14" width="15.140625" style="2300" customWidth="1"/>
    <col min="15" max="15" width="12.85546875" style="2300" customWidth="1"/>
    <col min="16" max="16" width="14.140625" style="2300" customWidth="1"/>
    <col min="17" max="17" width="19.42578125" style="2300" customWidth="1"/>
    <col min="18" max="18" width="8.85546875" style="2300"/>
  </cols>
  <sheetData>
    <row r="1" spans="1:18">
      <c r="B1" s="1255"/>
      <c r="E1" s="1917"/>
      <c r="F1" s="2450" t="s">
        <v>118</v>
      </c>
      <c r="G1" s="2450"/>
      <c r="H1" s="2450"/>
      <c r="I1" s="2450"/>
      <c r="J1" s="2450"/>
      <c r="K1" s="2451"/>
    </row>
    <row r="2" spans="1:18">
      <c r="B2" s="1255"/>
      <c r="E2" s="98"/>
      <c r="F2" s="99" t="s">
        <v>257</v>
      </c>
      <c r="G2" s="100"/>
      <c r="H2" s="101" t="s">
        <v>120</v>
      </c>
      <c r="I2" s="102"/>
      <c r="J2" s="102"/>
      <c r="K2" s="102"/>
    </row>
    <row r="3" spans="1:18">
      <c r="B3" s="1255"/>
      <c r="E3" s="98"/>
      <c r="F3" s="103" t="s">
        <v>121</v>
      </c>
      <c r="G3" s="104"/>
      <c r="H3" s="105" t="s">
        <v>122</v>
      </c>
      <c r="I3" s="106"/>
      <c r="J3" s="106"/>
      <c r="K3" s="106"/>
    </row>
    <row r="4" spans="1:18">
      <c r="B4" s="1255"/>
      <c r="E4" s="98"/>
      <c r="F4" s="103" t="s">
        <v>123</v>
      </c>
      <c r="G4" s="104"/>
      <c r="H4" s="101" t="s">
        <v>120</v>
      </c>
      <c r="I4" s="106"/>
      <c r="J4" s="106"/>
      <c r="K4" s="106"/>
    </row>
    <row r="5" spans="1:18">
      <c r="B5" s="1255"/>
      <c r="E5" s="98"/>
      <c r="F5" s="103" t="s">
        <v>20</v>
      </c>
      <c r="G5" s="104"/>
      <c r="H5" s="107" t="s">
        <v>124</v>
      </c>
      <c r="I5" s="106"/>
      <c r="J5" s="106"/>
      <c r="K5" s="106"/>
    </row>
    <row r="6" spans="1:18">
      <c r="B6" s="1255"/>
      <c r="E6" s="98"/>
      <c r="F6" s="103" t="s">
        <v>125</v>
      </c>
      <c r="G6" s="104"/>
      <c r="H6" s="105" t="s">
        <v>126</v>
      </c>
      <c r="I6" s="106"/>
      <c r="J6" s="106"/>
      <c r="K6" s="106"/>
    </row>
    <row r="7" spans="1:18">
      <c r="B7" s="1255"/>
      <c r="E7" s="98"/>
      <c r="F7" s="103" t="s">
        <v>127</v>
      </c>
      <c r="G7" s="104"/>
      <c r="H7" s="108" t="s">
        <v>128</v>
      </c>
      <c r="I7" s="106"/>
      <c r="J7" s="106"/>
      <c r="K7" s="106"/>
    </row>
    <row r="8" spans="1:18">
      <c r="B8" s="1255"/>
      <c r="E8" s="98"/>
      <c r="F8" s="1915"/>
      <c r="G8" s="1915"/>
      <c r="H8" s="1916"/>
      <c r="I8" s="1916"/>
      <c r="J8" s="1916"/>
      <c r="K8" s="1916"/>
    </row>
    <row r="9" spans="1:18" ht="15.6">
      <c r="B9" s="2452" t="s">
        <v>258</v>
      </c>
      <c r="C9" s="2453"/>
      <c r="D9" s="2453"/>
      <c r="E9" s="2453"/>
      <c r="F9" s="2453"/>
      <c r="G9" s="2453"/>
      <c r="H9" s="2453"/>
      <c r="I9" s="2453"/>
      <c r="J9" s="2453"/>
      <c r="K9" s="2453"/>
    </row>
    <row r="10" spans="1:18">
      <c r="B10" s="1918" t="s">
        <v>136</v>
      </c>
      <c r="C10" s="2445" t="s">
        <v>137</v>
      </c>
      <c r="D10" s="2445"/>
      <c r="E10" s="2445"/>
      <c r="F10" s="2445"/>
      <c r="G10" s="2445"/>
      <c r="H10" s="2445"/>
      <c r="I10" s="2445"/>
      <c r="J10" s="2445"/>
      <c r="K10" s="2445"/>
    </row>
    <row r="11" spans="1:18">
      <c r="B11" s="2446" t="s">
        <v>259</v>
      </c>
      <c r="C11" s="2446" t="s">
        <v>260</v>
      </c>
      <c r="D11" s="2446" t="s">
        <v>131</v>
      </c>
      <c r="E11" s="2446" t="s">
        <v>261</v>
      </c>
      <c r="F11" s="2446" t="s">
        <v>262</v>
      </c>
      <c r="G11" s="2446" t="s">
        <v>263</v>
      </c>
      <c r="H11" s="2446" t="s">
        <v>264</v>
      </c>
      <c r="I11" s="738" t="s">
        <v>265</v>
      </c>
      <c r="J11" s="738" t="s">
        <v>266</v>
      </c>
      <c r="K11" s="2448" t="s">
        <v>267</v>
      </c>
    </row>
    <row r="12" spans="1:18">
      <c r="B12" s="2447"/>
      <c r="C12" s="2447"/>
      <c r="D12" s="2447"/>
      <c r="E12" s="2447"/>
      <c r="F12" s="2447"/>
      <c r="G12" s="2447"/>
      <c r="H12" s="2447"/>
      <c r="I12" s="119">
        <v>0.26929999999999998</v>
      </c>
      <c r="J12" s="119">
        <v>0.20930000000000001</v>
      </c>
      <c r="K12" s="2449"/>
    </row>
    <row r="13" spans="1:18" s="98" customFormat="1" ht="15" customHeight="1">
      <c r="B13" s="1919"/>
      <c r="C13" s="109"/>
      <c r="D13" s="109"/>
      <c r="E13" s="109"/>
      <c r="F13" s="109"/>
      <c r="G13" s="109"/>
      <c r="H13" s="109"/>
      <c r="I13" s="109"/>
      <c r="J13" s="109"/>
      <c r="K13" s="111">
        <v>268054.09000000003</v>
      </c>
      <c r="L13" s="731"/>
      <c r="M13" s="731"/>
      <c r="N13" s="731"/>
      <c r="O13" s="731"/>
      <c r="P13" s="731"/>
      <c r="Q13" s="731"/>
      <c r="R13" s="731"/>
    </row>
    <row r="14" spans="1:18" s="98" customFormat="1">
      <c r="A14" s="116"/>
      <c r="B14" s="1919" t="s">
        <v>177</v>
      </c>
      <c r="C14" s="109"/>
      <c r="D14" s="110" t="s">
        <v>178</v>
      </c>
      <c r="E14" s="109"/>
      <c r="F14" s="109"/>
      <c r="G14" s="109"/>
      <c r="H14" s="300"/>
      <c r="I14" s="300"/>
      <c r="J14" s="300"/>
      <c r="K14" s="111"/>
      <c r="L14" s="731"/>
      <c r="M14" s="731"/>
      <c r="N14" s="731"/>
      <c r="O14" s="731"/>
      <c r="P14" s="731"/>
      <c r="Q14" s="731"/>
      <c r="R14" s="731"/>
    </row>
    <row r="15" spans="1:18" s="305" customFormat="1">
      <c r="A15" s="280"/>
      <c r="B15" s="1920" t="s">
        <v>268</v>
      </c>
      <c r="C15" s="522" t="s">
        <v>269</v>
      </c>
      <c r="D15" s="303" t="s">
        <v>270</v>
      </c>
      <c r="E15" s="744">
        <v>1</v>
      </c>
      <c r="F15" s="522" t="s">
        <v>271</v>
      </c>
      <c r="G15" s="114">
        <v>5214.57</v>
      </c>
      <c r="H15" s="114">
        <v>6618.85</v>
      </c>
      <c r="I15" s="114">
        <v>1404.28</v>
      </c>
      <c r="J15" s="304"/>
      <c r="K15" s="114">
        <v>6618.85</v>
      </c>
      <c r="L15" s="2311">
        <v>6618.85</v>
      </c>
      <c r="M15" s="2301" t="b">
        <f>K15=L15</f>
        <v>1</v>
      </c>
      <c r="N15" s="2302">
        <f>ROUND(G15*E15,2)</f>
        <v>5214.57</v>
      </c>
      <c r="O15" s="2302">
        <f>ROUND(E15*I15,2)</f>
        <v>1404.28</v>
      </c>
      <c r="P15" s="2303">
        <f>N15+O15</f>
        <v>6618.8499999999995</v>
      </c>
      <c r="Q15" s="2304" t="b">
        <f>P15=K15</f>
        <v>1</v>
      </c>
      <c r="R15" s="2301"/>
    </row>
    <row r="16" spans="1:18" s="305" customFormat="1">
      <c r="A16" s="280"/>
      <c r="B16" s="1920" t="s">
        <v>272</v>
      </c>
      <c r="C16" s="522" t="s">
        <v>273</v>
      </c>
      <c r="D16" s="306" t="s">
        <v>274</v>
      </c>
      <c r="E16" s="744">
        <f>E21+E24+E27+E28+E31+E34</f>
        <v>200</v>
      </c>
      <c r="F16" s="522" t="s">
        <v>275</v>
      </c>
      <c r="G16" s="114">
        <v>8</v>
      </c>
      <c r="H16" s="114">
        <v>10.15</v>
      </c>
      <c r="I16" s="114">
        <v>2.15</v>
      </c>
      <c r="J16" s="304"/>
      <c r="K16" s="114">
        <v>2030</v>
      </c>
      <c r="L16" s="2311">
        <v>2030</v>
      </c>
      <c r="M16" s="2301" t="b">
        <f t="shared" ref="M16:M79" si="0">K16=L16</f>
        <v>1</v>
      </c>
      <c r="N16" s="2302">
        <f t="shared" ref="N16:N79" si="1">ROUND(G16*E16,2)</f>
        <v>1600</v>
      </c>
      <c r="O16" s="2302">
        <f t="shared" ref="O16:O79" si="2">ROUND(E16*I16,2)</f>
        <v>430</v>
      </c>
      <c r="P16" s="2303">
        <f t="shared" ref="P16:P79" si="3">N16+O16</f>
        <v>2030</v>
      </c>
      <c r="Q16" s="2304" t="b">
        <f t="shared" ref="Q16:Q79" si="4">P16=K16</f>
        <v>1</v>
      </c>
      <c r="R16" s="2301"/>
    </row>
    <row r="17" spans="1:18" s="305" customFormat="1">
      <c r="A17" s="280"/>
      <c r="B17" s="1920" t="s">
        <v>276</v>
      </c>
      <c r="C17" s="522" t="s">
        <v>277</v>
      </c>
      <c r="D17" s="306" t="s">
        <v>278</v>
      </c>
      <c r="E17" s="744">
        <v>1154.4000000000001</v>
      </c>
      <c r="F17" s="522" t="s">
        <v>275</v>
      </c>
      <c r="G17" s="114">
        <v>2.27</v>
      </c>
      <c r="H17" s="114">
        <v>2.88</v>
      </c>
      <c r="I17" s="114">
        <v>0.61</v>
      </c>
      <c r="J17" s="304"/>
      <c r="K17" s="114">
        <v>3324.67</v>
      </c>
      <c r="L17" s="2311">
        <v>3324.67</v>
      </c>
      <c r="M17" s="2301" t="b">
        <f t="shared" si="0"/>
        <v>1</v>
      </c>
      <c r="N17" s="2302">
        <f t="shared" si="1"/>
        <v>2620.4899999999998</v>
      </c>
      <c r="O17" s="2302">
        <f t="shared" si="2"/>
        <v>704.18</v>
      </c>
      <c r="P17" s="2303">
        <f t="shared" si="3"/>
        <v>3324.6699999999996</v>
      </c>
      <c r="Q17" s="2304" t="b">
        <f t="shared" si="4"/>
        <v>1</v>
      </c>
      <c r="R17" s="2301"/>
    </row>
    <row r="18" spans="1:18" s="305" customFormat="1">
      <c r="A18" s="280"/>
      <c r="B18" s="1920"/>
      <c r="C18" s="135"/>
      <c r="D18" s="303"/>
      <c r="E18" s="135"/>
      <c r="F18" s="135"/>
      <c r="G18" s="135"/>
      <c r="H18" s="304"/>
      <c r="I18" s="304"/>
      <c r="J18" s="304"/>
      <c r="K18" s="304"/>
      <c r="L18" s="2301"/>
      <c r="M18" s="2301"/>
      <c r="N18" s="2302"/>
      <c r="O18" s="2302"/>
      <c r="P18" s="2303"/>
      <c r="Q18" s="2304"/>
      <c r="R18" s="2301"/>
    </row>
    <row r="19" spans="1:18" s="98" customFormat="1">
      <c r="A19" s="116"/>
      <c r="B19" s="1919" t="s">
        <v>279</v>
      </c>
      <c r="C19" s="109"/>
      <c r="D19" s="110" t="s">
        <v>280</v>
      </c>
      <c r="E19" s="109"/>
      <c r="F19" s="109"/>
      <c r="G19" s="109"/>
      <c r="H19" s="300"/>
      <c r="I19" s="300"/>
      <c r="J19" s="300"/>
      <c r="K19" s="111"/>
      <c r="L19" s="731"/>
      <c r="M19" s="2301"/>
      <c r="N19" s="2302"/>
      <c r="O19" s="2302"/>
      <c r="P19" s="2303"/>
      <c r="Q19" s="2304"/>
      <c r="R19" s="731"/>
    </row>
    <row r="20" spans="1:18" s="98" customFormat="1">
      <c r="A20" s="116"/>
      <c r="B20" s="1921" t="s">
        <v>281</v>
      </c>
      <c r="C20" s="120"/>
      <c r="D20" s="121" t="s">
        <v>282</v>
      </c>
      <c r="E20" s="528"/>
      <c r="F20" s="120"/>
      <c r="G20" s="122"/>
      <c r="H20" s="122"/>
      <c r="I20" s="529"/>
      <c r="J20" s="529"/>
      <c r="K20" s="122"/>
      <c r="L20" s="731"/>
      <c r="M20" s="2301"/>
      <c r="N20" s="2302"/>
      <c r="O20" s="2302"/>
      <c r="P20" s="2303"/>
      <c r="Q20" s="2304"/>
      <c r="R20" s="731"/>
    </row>
    <row r="21" spans="1:18" s="98" customFormat="1" ht="37.5">
      <c r="A21" s="116"/>
      <c r="B21" s="1922" t="s">
        <v>283</v>
      </c>
      <c r="C21" s="522" t="s">
        <v>284</v>
      </c>
      <c r="D21" s="113" t="s">
        <v>285</v>
      </c>
      <c r="E21" s="131">
        <v>30</v>
      </c>
      <c r="F21" s="112" t="s">
        <v>275</v>
      </c>
      <c r="G21" s="114">
        <v>440.72</v>
      </c>
      <c r="H21" s="114">
        <v>559.41</v>
      </c>
      <c r="I21" s="114">
        <v>118.69</v>
      </c>
      <c r="J21" s="304"/>
      <c r="K21" s="114">
        <v>16782.3</v>
      </c>
      <c r="L21" s="2311">
        <v>16782.3</v>
      </c>
      <c r="M21" s="2301" t="b">
        <f t="shared" si="0"/>
        <v>1</v>
      </c>
      <c r="N21" s="2302">
        <f t="shared" si="1"/>
        <v>13221.6</v>
      </c>
      <c r="O21" s="2302">
        <f t="shared" si="2"/>
        <v>3560.7</v>
      </c>
      <c r="P21" s="2303">
        <f t="shared" si="3"/>
        <v>16782.3</v>
      </c>
      <c r="Q21" s="2304" t="b">
        <f t="shared" si="4"/>
        <v>1</v>
      </c>
      <c r="R21" s="731"/>
    </row>
    <row r="22" spans="1:18" s="98" customFormat="1">
      <c r="A22" s="116"/>
      <c r="B22" s="1922"/>
      <c r="C22" s="112"/>
      <c r="D22" s="113"/>
      <c r="E22" s="131"/>
      <c r="F22" s="112"/>
      <c r="G22" s="114"/>
      <c r="H22" s="114"/>
      <c r="I22" s="307"/>
      <c r="J22" s="307"/>
      <c r="K22" s="307"/>
      <c r="L22" s="731"/>
      <c r="M22" s="2301"/>
      <c r="N22" s="2302"/>
      <c r="O22" s="2302"/>
      <c r="P22" s="2303"/>
      <c r="Q22" s="2304"/>
      <c r="R22" s="731"/>
    </row>
    <row r="23" spans="1:18" s="98" customFormat="1">
      <c r="A23" s="116"/>
      <c r="B23" s="1921" t="s">
        <v>286</v>
      </c>
      <c r="C23" s="120"/>
      <c r="D23" s="121" t="s">
        <v>287</v>
      </c>
      <c r="E23" s="528"/>
      <c r="F23" s="120"/>
      <c r="G23" s="122"/>
      <c r="H23" s="122"/>
      <c r="I23" s="529"/>
      <c r="J23" s="529"/>
      <c r="K23" s="122"/>
      <c r="L23" s="731"/>
      <c r="M23" s="2301"/>
      <c r="N23" s="2302"/>
      <c r="O23" s="2302"/>
      <c r="P23" s="2303"/>
      <c r="Q23" s="2304"/>
      <c r="R23" s="731"/>
    </row>
    <row r="24" spans="1:18" s="98" customFormat="1" ht="24.95">
      <c r="A24" s="116"/>
      <c r="B24" s="1922" t="s">
        <v>288</v>
      </c>
      <c r="C24" s="112" t="s">
        <v>289</v>
      </c>
      <c r="D24" s="113" t="s">
        <v>290</v>
      </c>
      <c r="E24" s="131">
        <v>20</v>
      </c>
      <c r="F24" s="112" t="s">
        <v>275</v>
      </c>
      <c r="G24" s="114">
        <v>846.85</v>
      </c>
      <c r="H24" s="114">
        <v>1074.9100000000001</v>
      </c>
      <c r="I24" s="114">
        <v>228.06</v>
      </c>
      <c r="J24" s="304"/>
      <c r="K24" s="114">
        <v>21498.2</v>
      </c>
      <c r="L24" s="2311">
        <v>21498.2</v>
      </c>
      <c r="M24" s="2301" t="b">
        <f t="shared" si="0"/>
        <v>1</v>
      </c>
      <c r="N24" s="2302">
        <f t="shared" si="1"/>
        <v>16937</v>
      </c>
      <c r="O24" s="2302">
        <f t="shared" si="2"/>
        <v>4561.2</v>
      </c>
      <c r="P24" s="2303">
        <f t="shared" si="3"/>
        <v>21498.2</v>
      </c>
      <c r="Q24" s="2304" t="b">
        <f t="shared" si="4"/>
        <v>1</v>
      </c>
      <c r="R24" s="731"/>
    </row>
    <row r="25" spans="1:18" s="98" customFormat="1">
      <c r="A25" s="116"/>
      <c r="B25" s="1922"/>
      <c r="C25" s="112"/>
      <c r="D25" s="113"/>
      <c r="E25" s="131"/>
      <c r="F25" s="112"/>
      <c r="G25" s="114"/>
      <c r="H25" s="114"/>
      <c r="I25" s="307"/>
      <c r="J25" s="307"/>
      <c r="K25" s="307"/>
      <c r="L25" s="731"/>
      <c r="M25" s="2301"/>
      <c r="N25" s="2302"/>
      <c r="O25" s="2302"/>
      <c r="P25" s="2303"/>
      <c r="Q25" s="2304"/>
      <c r="R25" s="731"/>
    </row>
    <row r="26" spans="1:18" s="98" customFormat="1">
      <c r="A26" s="116"/>
      <c r="B26" s="1921" t="s">
        <v>291</v>
      </c>
      <c r="C26" s="120"/>
      <c r="D26" s="121" t="s">
        <v>292</v>
      </c>
      <c r="E26" s="528"/>
      <c r="F26" s="120"/>
      <c r="G26" s="122"/>
      <c r="H26" s="122"/>
      <c r="I26" s="529"/>
      <c r="J26" s="529"/>
      <c r="K26" s="122"/>
      <c r="L26" s="731"/>
      <c r="M26" s="2301"/>
      <c r="N26" s="2302"/>
      <c r="O26" s="2302"/>
      <c r="P26" s="2303"/>
      <c r="Q26" s="2304"/>
      <c r="R26" s="731"/>
    </row>
    <row r="27" spans="1:18" s="98" customFormat="1" ht="24.95">
      <c r="A27" s="116"/>
      <c r="B27" s="1922" t="s">
        <v>293</v>
      </c>
      <c r="C27" s="112" t="s">
        <v>294</v>
      </c>
      <c r="D27" s="113" t="s">
        <v>295</v>
      </c>
      <c r="E27" s="131">
        <v>20</v>
      </c>
      <c r="F27" s="112" t="s">
        <v>275</v>
      </c>
      <c r="G27" s="114">
        <v>871.27</v>
      </c>
      <c r="H27" s="114">
        <v>1105.9000000000001</v>
      </c>
      <c r="I27" s="114">
        <v>234.63</v>
      </c>
      <c r="J27" s="304"/>
      <c r="K27" s="114">
        <v>22118</v>
      </c>
      <c r="L27" s="2311">
        <v>22118</v>
      </c>
      <c r="M27" s="2301" t="b">
        <f t="shared" si="0"/>
        <v>1</v>
      </c>
      <c r="N27" s="2302">
        <f t="shared" si="1"/>
        <v>17425.400000000001</v>
      </c>
      <c r="O27" s="2302">
        <f t="shared" si="2"/>
        <v>4692.6000000000004</v>
      </c>
      <c r="P27" s="2303">
        <f t="shared" si="3"/>
        <v>22118</v>
      </c>
      <c r="Q27" s="2304" t="b">
        <f t="shared" si="4"/>
        <v>1</v>
      </c>
      <c r="R27" s="731"/>
    </row>
    <row r="28" spans="1:18" s="98" customFormat="1">
      <c r="A28" s="116"/>
      <c r="B28" s="1922" t="s">
        <v>296</v>
      </c>
      <c r="C28" s="112" t="s">
        <v>297</v>
      </c>
      <c r="D28" s="113" t="s">
        <v>298</v>
      </c>
      <c r="E28" s="131">
        <v>20</v>
      </c>
      <c r="F28" s="112" t="s">
        <v>275</v>
      </c>
      <c r="G28" s="114">
        <v>116.32</v>
      </c>
      <c r="H28" s="114">
        <v>147.63999999999999</v>
      </c>
      <c r="I28" s="114">
        <v>31.32</v>
      </c>
      <c r="J28" s="304"/>
      <c r="K28" s="114">
        <v>2952.8</v>
      </c>
      <c r="L28" s="2311">
        <v>2952.8</v>
      </c>
      <c r="M28" s="2301" t="b">
        <f t="shared" si="0"/>
        <v>1</v>
      </c>
      <c r="N28" s="2302">
        <f t="shared" si="1"/>
        <v>2326.4</v>
      </c>
      <c r="O28" s="2302">
        <f t="shared" si="2"/>
        <v>626.4</v>
      </c>
      <c r="P28" s="2303">
        <f t="shared" si="3"/>
        <v>2952.8</v>
      </c>
      <c r="Q28" s="2304" t="b">
        <f t="shared" si="4"/>
        <v>1</v>
      </c>
      <c r="R28" s="731"/>
    </row>
    <row r="29" spans="1:18" s="98" customFormat="1">
      <c r="A29" s="116"/>
      <c r="B29" s="1922"/>
      <c r="C29" s="112"/>
      <c r="D29" s="113"/>
      <c r="E29" s="131"/>
      <c r="F29" s="112"/>
      <c r="G29" s="114"/>
      <c r="H29" s="114"/>
      <c r="I29" s="307"/>
      <c r="J29" s="307"/>
      <c r="K29" s="307"/>
      <c r="L29" s="731"/>
      <c r="M29" s="2301"/>
      <c r="N29" s="2302"/>
      <c r="O29" s="2302"/>
      <c r="P29" s="2303"/>
      <c r="Q29" s="2304"/>
      <c r="R29" s="731"/>
    </row>
    <row r="30" spans="1:18" s="98" customFormat="1">
      <c r="A30" s="116"/>
      <c r="B30" s="1921" t="s">
        <v>299</v>
      </c>
      <c r="C30" s="120"/>
      <c r="D30" s="121" t="s">
        <v>300</v>
      </c>
      <c r="E30" s="528"/>
      <c r="F30" s="120"/>
      <c r="G30" s="122"/>
      <c r="H30" s="122"/>
      <c r="I30" s="529"/>
      <c r="J30" s="529"/>
      <c r="K30" s="122"/>
      <c r="L30" s="731"/>
      <c r="M30" s="2301"/>
      <c r="N30" s="2302"/>
      <c r="O30" s="2302"/>
      <c r="P30" s="2303"/>
      <c r="Q30" s="2304"/>
      <c r="R30" s="731"/>
    </row>
    <row r="31" spans="1:18" s="98" customFormat="1" ht="24.95">
      <c r="A31" s="116"/>
      <c r="B31" s="1922" t="s">
        <v>301</v>
      </c>
      <c r="C31" s="112" t="s">
        <v>302</v>
      </c>
      <c r="D31" s="113" t="s">
        <v>303</v>
      </c>
      <c r="E31" s="131">
        <v>90</v>
      </c>
      <c r="F31" s="112" t="s">
        <v>275</v>
      </c>
      <c r="G31" s="114">
        <v>557.78</v>
      </c>
      <c r="H31" s="114">
        <v>707.99</v>
      </c>
      <c r="I31" s="114">
        <v>150.21</v>
      </c>
      <c r="J31" s="304"/>
      <c r="K31" s="114">
        <v>63719.1</v>
      </c>
      <c r="L31" s="2311">
        <v>63719.1</v>
      </c>
      <c r="M31" s="2301" t="b">
        <f t="shared" si="0"/>
        <v>1</v>
      </c>
      <c r="N31" s="2302">
        <f t="shared" si="1"/>
        <v>50200.2</v>
      </c>
      <c r="O31" s="2302">
        <f t="shared" si="2"/>
        <v>13518.9</v>
      </c>
      <c r="P31" s="2303">
        <f t="shared" si="3"/>
        <v>63719.1</v>
      </c>
      <c r="Q31" s="2304" t="b">
        <f t="shared" si="4"/>
        <v>1</v>
      </c>
      <c r="R31" s="731"/>
    </row>
    <row r="32" spans="1:18" s="98" customFormat="1">
      <c r="A32" s="116"/>
      <c r="B32" s="1922"/>
      <c r="C32" s="112"/>
      <c r="D32" s="113"/>
      <c r="E32" s="131"/>
      <c r="F32" s="112"/>
      <c r="G32" s="114"/>
      <c r="H32" s="114"/>
      <c r="I32" s="114"/>
      <c r="J32" s="304"/>
      <c r="K32" s="114"/>
      <c r="L32" s="731"/>
      <c r="M32" s="2301"/>
      <c r="N32" s="2302"/>
      <c r="O32" s="2302"/>
      <c r="P32" s="2303"/>
      <c r="Q32" s="2304"/>
      <c r="R32" s="731"/>
    </row>
    <row r="33" spans="1:18" s="98" customFormat="1">
      <c r="A33" s="116"/>
      <c r="B33" s="1921" t="s">
        <v>304</v>
      </c>
      <c r="C33" s="120"/>
      <c r="D33" s="121" t="s">
        <v>305</v>
      </c>
      <c r="E33" s="528"/>
      <c r="F33" s="120"/>
      <c r="G33" s="122"/>
      <c r="H33" s="122"/>
      <c r="I33" s="529"/>
      <c r="J33" s="529"/>
      <c r="K33" s="122"/>
      <c r="L33" s="731"/>
      <c r="M33" s="2301"/>
      <c r="N33" s="2302"/>
      <c r="O33" s="2302"/>
      <c r="P33" s="2303"/>
      <c r="Q33" s="2304"/>
      <c r="R33" s="731"/>
    </row>
    <row r="34" spans="1:18" s="98" customFormat="1" ht="24.95">
      <c r="A34" s="116"/>
      <c r="B34" s="1922" t="s">
        <v>306</v>
      </c>
      <c r="C34" s="112" t="s">
        <v>307</v>
      </c>
      <c r="D34" s="113" t="s">
        <v>308</v>
      </c>
      <c r="E34" s="131">
        <v>20</v>
      </c>
      <c r="F34" s="112" t="s">
        <v>275</v>
      </c>
      <c r="G34" s="114">
        <v>932.36</v>
      </c>
      <c r="H34" s="114">
        <v>1183.44</v>
      </c>
      <c r="I34" s="114">
        <v>251.08</v>
      </c>
      <c r="J34" s="304"/>
      <c r="K34" s="114">
        <v>23668.799999999999</v>
      </c>
      <c r="L34" s="2311">
        <v>23668.799999999999</v>
      </c>
      <c r="M34" s="2301" t="b">
        <f t="shared" si="0"/>
        <v>1</v>
      </c>
      <c r="N34" s="2302">
        <f t="shared" si="1"/>
        <v>18647.2</v>
      </c>
      <c r="O34" s="2302">
        <f t="shared" si="2"/>
        <v>5021.6000000000004</v>
      </c>
      <c r="P34" s="2303">
        <f t="shared" si="3"/>
        <v>23668.800000000003</v>
      </c>
      <c r="Q34" s="2304" t="b">
        <f t="shared" si="4"/>
        <v>1</v>
      </c>
      <c r="R34" s="731"/>
    </row>
    <row r="35" spans="1:18" s="98" customFormat="1">
      <c r="A35" s="116"/>
      <c r="B35" s="1922"/>
      <c r="C35" s="112"/>
      <c r="D35" s="113"/>
      <c r="E35" s="131"/>
      <c r="F35" s="112"/>
      <c r="G35" s="114"/>
      <c r="H35" s="114"/>
      <c r="I35" s="114"/>
      <c r="J35" s="304"/>
      <c r="K35" s="114"/>
      <c r="L35" s="731"/>
      <c r="M35" s="2301"/>
      <c r="N35" s="2302"/>
      <c r="O35" s="2302"/>
      <c r="P35" s="2303"/>
      <c r="Q35" s="2304"/>
      <c r="R35" s="731"/>
    </row>
    <row r="36" spans="1:18">
      <c r="A36" s="116"/>
      <c r="B36" s="1919" t="s">
        <v>309</v>
      </c>
      <c r="C36" s="109"/>
      <c r="D36" s="110" t="s">
        <v>310</v>
      </c>
      <c r="E36" s="109"/>
      <c r="F36" s="109"/>
      <c r="G36" s="109"/>
      <c r="H36" s="300"/>
      <c r="I36" s="300"/>
      <c r="J36" s="300"/>
      <c r="K36" s="111"/>
      <c r="M36" s="2301"/>
      <c r="N36" s="2302"/>
      <c r="O36" s="2302"/>
      <c r="P36" s="2303"/>
      <c r="Q36" s="2304"/>
    </row>
    <row r="37" spans="1:18" s="309" customFormat="1">
      <c r="A37" s="294"/>
      <c r="B37" s="1923" t="s">
        <v>311</v>
      </c>
      <c r="C37" s="311"/>
      <c r="D37" s="312" t="s">
        <v>312</v>
      </c>
      <c r="E37" s="313"/>
      <c r="F37" s="311"/>
      <c r="G37" s="314"/>
      <c r="H37" s="314"/>
      <c r="I37" s="423"/>
      <c r="J37" s="424"/>
      <c r="K37" s="122"/>
      <c r="L37" s="2305"/>
      <c r="M37" s="2301"/>
      <c r="N37" s="2302"/>
      <c r="O37" s="2302"/>
      <c r="P37" s="2303"/>
      <c r="Q37" s="2304"/>
      <c r="R37" s="2305"/>
    </row>
    <row r="38" spans="1:18" s="309" customFormat="1">
      <c r="A38" s="294"/>
      <c r="B38" s="1468" t="s">
        <v>313</v>
      </c>
      <c r="C38" s="522" t="s">
        <v>314</v>
      </c>
      <c r="D38" s="566" t="s">
        <v>315</v>
      </c>
      <c r="E38" s="429">
        <v>1</v>
      </c>
      <c r="F38" s="522" t="s">
        <v>316</v>
      </c>
      <c r="G38" s="114">
        <v>2406.62</v>
      </c>
      <c r="H38" s="114">
        <v>3054.72</v>
      </c>
      <c r="I38" s="114">
        <v>648.1</v>
      </c>
      <c r="J38" s="304"/>
      <c r="K38" s="114">
        <v>3054.72</v>
      </c>
      <c r="L38" s="2311">
        <v>3054.72</v>
      </c>
      <c r="M38" s="2301" t="b">
        <f t="shared" si="0"/>
        <v>1</v>
      </c>
      <c r="N38" s="2302">
        <f t="shared" si="1"/>
        <v>2406.62</v>
      </c>
      <c r="O38" s="2302">
        <f t="shared" si="2"/>
        <v>648.1</v>
      </c>
      <c r="P38" s="2303">
        <f t="shared" si="3"/>
        <v>3054.72</v>
      </c>
      <c r="Q38" s="2304" t="b">
        <f t="shared" si="4"/>
        <v>1</v>
      </c>
      <c r="R38" s="2305"/>
    </row>
    <row r="39" spans="1:18" s="309" customFormat="1">
      <c r="A39" s="294"/>
      <c r="B39" s="1924"/>
      <c r="C39" s="430"/>
      <c r="D39" s="566"/>
      <c r="E39" s="431"/>
      <c r="F39" s="520"/>
      <c r="G39" s="425"/>
      <c r="H39" s="425"/>
      <c r="I39" s="426"/>
      <c r="J39" s="163"/>
      <c r="K39" s="426"/>
      <c r="L39" s="2305"/>
      <c r="M39" s="2301"/>
      <c r="N39" s="2302"/>
      <c r="O39" s="2302"/>
      <c r="P39" s="2303"/>
      <c r="Q39" s="2304"/>
      <c r="R39" s="2305"/>
    </row>
    <row r="40" spans="1:18" s="309" customFormat="1" ht="13.5" customHeight="1">
      <c r="A40" s="294"/>
      <c r="B40" s="1923" t="s">
        <v>317</v>
      </c>
      <c r="C40" s="311"/>
      <c r="D40" s="312" t="s">
        <v>318</v>
      </c>
      <c r="E40" s="313"/>
      <c r="F40" s="311"/>
      <c r="G40" s="314"/>
      <c r="H40" s="314"/>
      <c r="I40" s="314"/>
      <c r="J40" s="315"/>
      <c r="K40" s="122"/>
      <c r="L40" s="2305"/>
      <c r="M40" s="2301"/>
      <c r="N40" s="2302"/>
      <c r="O40" s="2302"/>
      <c r="P40" s="2303"/>
      <c r="Q40" s="2304"/>
      <c r="R40" s="2305"/>
    </row>
    <row r="41" spans="1:18" s="309" customFormat="1" ht="24.95">
      <c r="A41" s="294"/>
      <c r="B41" s="1468" t="s">
        <v>319</v>
      </c>
      <c r="C41" s="112" t="s">
        <v>320</v>
      </c>
      <c r="D41" s="566" t="s">
        <v>321</v>
      </c>
      <c r="E41" s="131">
        <v>1</v>
      </c>
      <c r="F41" s="520" t="s">
        <v>322</v>
      </c>
      <c r="G41" s="114">
        <v>4823.76</v>
      </c>
      <c r="H41" s="114">
        <v>6122.8</v>
      </c>
      <c r="I41" s="114">
        <v>1299.04</v>
      </c>
      <c r="J41" s="304"/>
      <c r="K41" s="114">
        <v>6122.8</v>
      </c>
      <c r="L41" s="2311">
        <v>6122.8</v>
      </c>
      <c r="M41" s="2301" t="b">
        <f t="shared" si="0"/>
        <v>1</v>
      </c>
      <c r="N41" s="2302">
        <f t="shared" si="1"/>
        <v>4823.76</v>
      </c>
      <c r="O41" s="2302">
        <f t="shared" si="2"/>
        <v>1299.04</v>
      </c>
      <c r="P41" s="2303">
        <f t="shared" si="3"/>
        <v>6122.8</v>
      </c>
      <c r="Q41" s="2304" t="b">
        <f t="shared" si="4"/>
        <v>1</v>
      </c>
      <c r="R41" s="2305"/>
    </row>
    <row r="42" spans="1:18" s="98" customFormat="1" ht="14.1" customHeight="1">
      <c r="A42" s="116"/>
      <c r="B42" s="1922"/>
      <c r="C42" s="112"/>
      <c r="D42" s="113"/>
      <c r="E42" s="131"/>
      <c r="F42" s="112"/>
      <c r="G42" s="114"/>
      <c r="H42" s="114"/>
      <c r="I42" s="114"/>
      <c r="J42" s="304"/>
      <c r="K42" s="114"/>
      <c r="L42" s="731"/>
      <c r="M42" s="2301"/>
      <c r="N42" s="2302"/>
      <c r="O42" s="2302"/>
      <c r="P42" s="2303"/>
      <c r="Q42" s="2304"/>
      <c r="R42" s="731"/>
    </row>
    <row r="43" spans="1:18" s="98" customFormat="1" ht="14.1" customHeight="1">
      <c r="A43" s="116"/>
      <c r="B43" s="1919" t="s">
        <v>323</v>
      </c>
      <c r="C43" s="109"/>
      <c r="D43" s="110" t="s">
        <v>324</v>
      </c>
      <c r="E43" s="109"/>
      <c r="F43" s="109"/>
      <c r="G43" s="109"/>
      <c r="H43" s="300"/>
      <c r="I43" s="300"/>
      <c r="J43" s="300"/>
      <c r="K43" s="111"/>
      <c r="L43" s="731"/>
      <c r="M43" s="2301"/>
      <c r="N43" s="2302"/>
      <c r="O43" s="2302"/>
      <c r="P43" s="2303"/>
      <c r="Q43" s="2304"/>
      <c r="R43" s="731"/>
    </row>
    <row r="44" spans="1:18" s="98" customFormat="1">
      <c r="A44" s="116"/>
      <c r="B44" s="1920" t="s">
        <v>325</v>
      </c>
      <c r="C44" s="522" t="s">
        <v>326</v>
      </c>
      <c r="D44" s="432" t="s">
        <v>327</v>
      </c>
      <c r="E44" s="745">
        <f>8*2*6</f>
        <v>96</v>
      </c>
      <c r="F44" s="746" t="s">
        <v>328</v>
      </c>
      <c r="G44" s="114">
        <v>27.22</v>
      </c>
      <c r="H44" s="114">
        <v>34.549999999999997</v>
      </c>
      <c r="I44" s="114">
        <v>7.33</v>
      </c>
      <c r="J44" s="304"/>
      <c r="K44" s="114">
        <v>3316.8</v>
      </c>
      <c r="L44" s="2311">
        <v>3316.8</v>
      </c>
      <c r="M44" s="2301" t="b">
        <f t="shared" si="0"/>
        <v>1</v>
      </c>
      <c r="N44" s="2302">
        <f t="shared" si="1"/>
        <v>2613.12</v>
      </c>
      <c r="O44" s="2302">
        <f t="shared" si="2"/>
        <v>703.68</v>
      </c>
      <c r="P44" s="2303">
        <f t="shared" si="3"/>
        <v>3316.7999999999997</v>
      </c>
      <c r="Q44" s="2304" t="b">
        <f t="shared" si="4"/>
        <v>1</v>
      </c>
      <c r="R44" s="731"/>
    </row>
    <row r="45" spans="1:18" s="98" customFormat="1" ht="24.95">
      <c r="A45" s="116"/>
      <c r="B45" s="1920" t="s">
        <v>329</v>
      </c>
      <c r="C45" s="522" t="s">
        <v>330</v>
      </c>
      <c r="D45" s="432" t="s">
        <v>331</v>
      </c>
      <c r="E45" s="745">
        <v>500</v>
      </c>
      <c r="F45" s="746" t="s">
        <v>275</v>
      </c>
      <c r="G45" s="114">
        <v>7.35</v>
      </c>
      <c r="H45" s="114">
        <v>9.33</v>
      </c>
      <c r="I45" s="114">
        <v>1.98</v>
      </c>
      <c r="J45" s="304"/>
      <c r="K45" s="114">
        <v>4665</v>
      </c>
      <c r="L45" s="2311">
        <v>4665</v>
      </c>
      <c r="M45" s="2301" t="b">
        <f t="shared" si="0"/>
        <v>1</v>
      </c>
      <c r="N45" s="2302">
        <f t="shared" si="1"/>
        <v>3675</v>
      </c>
      <c r="O45" s="2302">
        <f t="shared" si="2"/>
        <v>990</v>
      </c>
      <c r="P45" s="2303">
        <f t="shared" si="3"/>
        <v>4665</v>
      </c>
      <c r="Q45" s="2304" t="b">
        <f t="shared" si="4"/>
        <v>1</v>
      </c>
      <c r="R45" s="731"/>
    </row>
    <row r="46" spans="1:18" s="98" customFormat="1">
      <c r="A46" s="116"/>
      <c r="B46" s="1925"/>
      <c r="C46" s="141"/>
      <c r="D46" s="433"/>
      <c r="E46" s="434"/>
      <c r="F46" s="434"/>
      <c r="G46" s="434"/>
      <c r="H46" s="435"/>
      <c r="I46" s="436"/>
      <c r="J46" s="436"/>
      <c r="K46" s="436"/>
      <c r="L46" s="731"/>
      <c r="M46" s="2301"/>
      <c r="N46" s="2302"/>
      <c r="O46" s="2302"/>
      <c r="P46" s="2303"/>
      <c r="Q46" s="2304"/>
      <c r="R46" s="731"/>
    </row>
    <row r="47" spans="1:18" s="98" customFormat="1">
      <c r="A47" s="116"/>
      <c r="B47" s="1921" t="s">
        <v>332</v>
      </c>
      <c r="C47" s="120"/>
      <c r="D47" s="121" t="s">
        <v>333</v>
      </c>
      <c r="E47" s="528"/>
      <c r="F47" s="120"/>
      <c r="G47" s="122"/>
      <c r="H47" s="122"/>
      <c r="I47" s="529"/>
      <c r="J47" s="529"/>
      <c r="K47" s="529"/>
      <c r="L47" s="731"/>
      <c r="M47" s="2301"/>
      <c r="N47" s="2302"/>
      <c r="O47" s="2302"/>
      <c r="P47" s="2303"/>
      <c r="Q47" s="2304"/>
      <c r="R47" s="731"/>
    </row>
    <row r="48" spans="1:18" s="98" customFormat="1">
      <c r="A48" s="116"/>
      <c r="B48" s="1922" t="s">
        <v>334</v>
      </c>
      <c r="C48" s="112" t="s">
        <v>335</v>
      </c>
      <c r="D48" s="113" t="s">
        <v>336</v>
      </c>
      <c r="E48" s="131">
        <v>300</v>
      </c>
      <c r="F48" s="112" t="s">
        <v>275</v>
      </c>
      <c r="G48" s="114">
        <v>125.35</v>
      </c>
      <c r="H48" s="114">
        <v>159.11000000000001</v>
      </c>
      <c r="I48" s="114">
        <v>33.76</v>
      </c>
      <c r="J48" s="304"/>
      <c r="K48" s="114">
        <v>47733</v>
      </c>
      <c r="L48" s="2311">
        <v>47733</v>
      </c>
      <c r="M48" s="2301" t="b">
        <f t="shared" si="0"/>
        <v>1</v>
      </c>
      <c r="N48" s="2302">
        <f t="shared" si="1"/>
        <v>37605</v>
      </c>
      <c r="O48" s="2302">
        <f t="shared" si="2"/>
        <v>10128</v>
      </c>
      <c r="P48" s="2303">
        <f t="shared" si="3"/>
        <v>47733</v>
      </c>
      <c r="Q48" s="2304" t="b">
        <f t="shared" si="4"/>
        <v>1</v>
      </c>
      <c r="R48" s="731"/>
    </row>
    <row r="49" spans="1:18" s="98" customFormat="1">
      <c r="A49" s="116"/>
      <c r="B49" s="1922"/>
      <c r="C49" s="112"/>
      <c r="D49" s="113"/>
      <c r="E49" s="131"/>
      <c r="F49" s="112"/>
      <c r="G49" s="114"/>
      <c r="H49" s="114"/>
      <c r="I49" s="307"/>
      <c r="J49" s="307"/>
      <c r="K49" s="307"/>
      <c r="L49" s="731"/>
      <c r="M49" s="2301"/>
      <c r="N49" s="2302"/>
      <c r="O49" s="2302"/>
      <c r="P49" s="2303"/>
      <c r="Q49" s="2304"/>
      <c r="R49" s="731"/>
    </row>
    <row r="50" spans="1:18" s="98" customFormat="1">
      <c r="A50" s="116"/>
      <c r="B50" s="1921" t="s">
        <v>337</v>
      </c>
      <c r="C50" s="120"/>
      <c r="D50" s="121" t="s">
        <v>338</v>
      </c>
      <c r="E50" s="528"/>
      <c r="F50" s="120"/>
      <c r="G50" s="122"/>
      <c r="H50" s="122"/>
      <c r="I50" s="529"/>
      <c r="J50" s="529"/>
      <c r="K50" s="529"/>
      <c r="L50" s="731"/>
      <c r="M50" s="2301"/>
      <c r="N50" s="2302"/>
      <c r="O50" s="2302"/>
      <c r="P50" s="2303"/>
      <c r="Q50" s="2304"/>
      <c r="R50" s="731"/>
    </row>
    <row r="51" spans="1:18" s="98" customFormat="1">
      <c r="A51" s="116"/>
      <c r="B51" s="1922" t="s">
        <v>339</v>
      </c>
      <c r="C51" s="522" t="s">
        <v>340</v>
      </c>
      <c r="D51" s="113" t="s">
        <v>341</v>
      </c>
      <c r="E51" s="131">
        <v>18.649999999999999</v>
      </c>
      <c r="F51" s="112" t="s">
        <v>275</v>
      </c>
      <c r="G51" s="114">
        <v>335.09</v>
      </c>
      <c r="H51" s="114">
        <v>425.33</v>
      </c>
      <c r="I51" s="114">
        <v>90.24</v>
      </c>
      <c r="J51" s="304"/>
      <c r="K51" s="114">
        <v>7932.4</v>
      </c>
      <c r="L51" s="2311">
        <v>7932.4</v>
      </c>
      <c r="M51" s="2301" t="b">
        <f t="shared" si="0"/>
        <v>1</v>
      </c>
      <c r="N51" s="2302">
        <f t="shared" si="1"/>
        <v>6249.43</v>
      </c>
      <c r="O51" s="2302">
        <f t="shared" si="2"/>
        <v>1682.98</v>
      </c>
      <c r="P51" s="2303">
        <f t="shared" si="3"/>
        <v>7932.41</v>
      </c>
      <c r="Q51" s="2304" t="b">
        <f t="shared" si="4"/>
        <v>0</v>
      </c>
      <c r="R51" s="731"/>
    </row>
    <row r="52" spans="1:18" s="98" customFormat="1">
      <c r="A52" s="116"/>
      <c r="B52" s="1922"/>
      <c r="C52" s="112"/>
      <c r="D52" s="113"/>
      <c r="E52" s="131"/>
      <c r="F52" s="112"/>
      <c r="G52" s="114"/>
      <c r="H52" s="114"/>
      <c r="I52" s="307"/>
      <c r="J52" s="307"/>
      <c r="K52" s="307"/>
      <c r="L52" s="731"/>
      <c r="M52" s="2301"/>
      <c r="N52" s="2302"/>
      <c r="O52" s="2302"/>
      <c r="P52" s="2303"/>
      <c r="Q52" s="2304"/>
      <c r="R52" s="731"/>
    </row>
    <row r="53" spans="1:18" s="98" customFormat="1">
      <c r="A53" s="116"/>
      <c r="B53" s="1919" t="s">
        <v>181</v>
      </c>
      <c r="C53" s="109"/>
      <c r="D53" s="110" t="s">
        <v>182</v>
      </c>
      <c r="E53" s="109"/>
      <c r="F53" s="109"/>
      <c r="G53" s="109"/>
      <c r="H53" s="300"/>
      <c r="I53" s="300"/>
      <c r="J53" s="300"/>
      <c r="K53" s="111"/>
      <c r="L53" s="731"/>
      <c r="M53" s="2301"/>
      <c r="N53" s="2302"/>
      <c r="O53" s="2302"/>
      <c r="P53" s="2303"/>
      <c r="Q53" s="2304"/>
      <c r="R53" s="731"/>
    </row>
    <row r="54" spans="1:18" s="98" customFormat="1">
      <c r="A54" s="116"/>
      <c r="B54" s="1921" t="s">
        <v>342</v>
      </c>
      <c r="C54" s="120"/>
      <c r="D54" s="121" t="s">
        <v>343</v>
      </c>
      <c r="E54" s="528"/>
      <c r="F54" s="120"/>
      <c r="G54" s="122"/>
      <c r="H54" s="122"/>
      <c r="I54" s="122"/>
      <c r="J54" s="122"/>
      <c r="K54" s="122"/>
      <c r="L54" s="731"/>
      <c r="M54" s="2301"/>
      <c r="N54" s="2302"/>
      <c r="O54" s="2302"/>
      <c r="P54" s="2303"/>
      <c r="Q54" s="2304"/>
      <c r="R54" s="731"/>
    </row>
    <row r="55" spans="1:18" s="98" customFormat="1" ht="24.95">
      <c r="A55" s="116"/>
      <c r="B55" s="1920" t="s">
        <v>344</v>
      </c>
      <c r="C55" s="522" t="s">
        <v>345</v>
      </c>
      <c r="D55" s="432" t="s">
        <v>346</v>
      </c>
      <c r="E55" s="135">
        <v>96.8</v>
      </c>
      <c r="F55" s="522" t="s">
        <v>347</v>
      </c>
      <c r="G55" s="114">
        <v>51.16</v>
      </c>
      <c r="H55" s="114">
        <v>64.94</v>
      </c>
      <c r="I55" s="114">
        <v>13.78</v>
      </c>
      <c r="J55" s="304"/>
      <c r="K55" s="114">
        <v>6286.19</v>
      </c>
      <c r="L55" s="2311">
        <v>6286.19</v>
      </c>
      <c r="M55" s="2301" t="b">
        <f t="shared" si="0"/>
        <v>1</v>
      </c>
      <c r="N55" s="2302">
        <f t="shared" si="1"/>
        <v>4952.29</v>
      </c>
      <c r="O55" s="2302">
        <f t="shared" si="2"/>
        <v>1333.9</v>
      </c>
      <c r="P55" s="2303">
        <f t="shared" si="3"/>
        <v>6286.1900000000005</v>
      </c>
      <c r="Q55" s="2304" t="b">
        <f t="shared" si="4"/>
        <v>1</v>
      </c>
      <c r="R55" s="731"/>
    </row>
    <row r="56" spans="1:18">
      <c r="A56" s="116"/>
      <c r="B56" s="1468"/>
      <c r="C56" s="520"/>
      <c r="D56" s="566"/>
      <c r="E56" s="437"/>
      <c r="F56" s="124"/>
      <c r="G56" s="125"/>
      <c r="H56" s="114"/>
      <c r="I56" s="114"/>
      <c r="J56" s="114"/>
      <c r="K56" s="114"/>
      <c r="M56" s="2301"/>
      <c r="N56" s="2302"/>
      <c r="O56" s="2302"/>
      <c r="P56" s="2303"/>
      <c r="Q56" s="2304"/>
    </row>
    <row r="57" spans="1:18">
      <c r="A57" s="116"/>
      <c r="B57" s="1919" t="s">
        <v>179</v>
      </c>
      <c r="C57" s="109"/>
      <c r="D57" s="110" t="s">
        <v>180</v>
      </c>
      <c r="E57" s="109"/>
      <c r="F57" s="109"/>
      <c r="G57" s="109"/>
      <c r="H57" s="300"/>
      <c r="I57" s="300"/>
      <c r="J57" s="300"/>
      <c r="K57" s="111"/>
      <c r="M57" s="2301"/>
      <c r="N57" s="2302"/>
      <c r="O57" s="2302"/>
      <c r="P57" s="2303"/>
      <c r="Q57" s="2304"/>
    </row>
    <row r="58" spans="1:18">
      <c r="A58" s="116"/>
      <c r="B58" s="1919" t="s">
        <v>348</v>
      </c>
      <c r="C58" s="109"/>
      <c r="D58" s="110" t="s">
        <v>349</v>
      </c>
      <c r="E58" s="109"/>
      <c r="F58" s="109"/>
      <c r="G58" s="109"/>
      <c r="H58" s="111"/>
      <c r="I58" s="111"/>
      <c r="J58" s="111"/>
      <c r="K58" s="111"/>
      <c r="M58" s="2301"/>
      <c r="N58" s="2302"/>
      <c r="O58" s="2302"/>
      <c r="P58" s="2303"/>
      <c r="Q58" s="2304"/>
    </row>
    <row r="59" spans="1:18">
      <c r="A59" s="116"/>
      <c r="B59" s="1926" t="s">
        <v>350</v>
      </c>
      <c r="C59" s="128"/>
      <c r="D59" s="129" t="s">
        <v>351</v>
      </c>
      <c r="E59" s="128"/>
      <c r="F59" s="128"/>
      <c r="G59" s="128"/>
      <c r="H59" s="130"/>
      <c r="I59" s="130"/>
      <c r="J59" s="130"/>
      <c r="K59" s="130"/>
      <c r="M59" s="2301"/>
      <c r="N59" s="2302"/>
      <c r="O59" s="2302"/>
      <c r="P59" s="2303"/>
      <c r="Q59" s="2304"/>
    </row>
    <row r="60" spans="1:18" s="316" customFormat="1">
      <c r="A60" s="294"/>
      <c r="B60" s="1927" t="s">
        <v>352</v>
      </c>
      <c r="C60" s="144"/>
      <c r="D60" s="145" t="s">
        <v>353</v>
      </c>
      <c r="E60" s="310"/>
      <c r="F60" s="144"/>
      <c r="G60" s="146"/>
      <c r="H60" s="146"/>
      <c r="I60" s="317"/>
      <c r="J60" s="317"/>
      <c r="K60" s="317"/>
      <c r="L60" s="2306"/>
      <c r="M60" s="2301"/>
      <c r="N60" s="2302"/>
      <c r="O60" s="2302"/>
      <c r="P60" s="2303"/>
      <c r="Q60" s="2304"/>
      <c r="R60" s="2306"/>
    </row>
    <row r="61" spans="1:18" ht="24.95">
      <c r="A61" s="116"/>
      <c r="B61" s="737" t="s">
        <v>354</v>
      </c>
      <c r="C61" s="522" t="s">
        <v>355</v>
      </c>
      <c r="D61" s="432" t="s">
        <v>356</v>
      </c>
      <c r="E61" s="438">
        <v>6</v>
      </c>
      <c r="F61" s="112" t="s">
        <v>322</v>
      </c>
      <c r="G61" s="114">
        <v>80.03</v>
      </c>
      <c r="H61" s="114">
        <v>101.58</v>
      </c>
      <c r="I61" s="114">
        <v>21.55</v>
      </c>
      <c r="J61" s="304"/>
      <c r="K61" s="114">
        <v>609.48</v>
      </c>
      <c r="L61" s="2311">
        <v>609.48</v>
      </c>
      <c r="M61" s="2301" t="b">
        <f t="shared" si="0"/>
        <v>1</v>
      </c>
      <c r="N61" s="2302">
        <f t="shared" si="1"/>
        <v>480.18</v>
      </c>
      <c r="O61" s="2302">
        <f t="shared" si="2"/>
        <v>129.30000000000001</v>
      </c>
      <c r="P61" s="2303">
        <f t="shared" si="3"/>
        <v>609.48</v>
      </c>
      <c r="Q61" s="2304" t="b">
        <f t="shared" si="4"/>
        <v>1</v>
      </c>
    </row>
    <row r="62" spans="1:18">
      <c r="A62" s="116"/>
      <c r="B62" s="737" t="s">
        <v>357</v>
      </c>
      <c r="C62" s="521" t="s">
        <v>358</v>
      </c>
      <c r="D62" s="306" t="s">
        <v>359</v>
      </c>
      <c r="E62" s="438">
        <v>2</v>
      </c>
      <c r="F62" s="112" t="s">
        <v>322</v>
      </c>
      <c r="G62" s="114">
        <v>16.05</v>
      </c>
      <c r="H62" s="114">
        <v>20.37</v>
      </c>
      <c r="I62" s="114">
        <v>4.32</v>
      </c>
      <c r="J62" s="304"/>
      <c r="K62" s="114">
        <v>40.74</v>
      </c>
      <c r="L62" s="2311">
        <v>40.74</v>
      </c>
      <c r="M62" s="2301" t="b">
        <f t="shared" si="0"/>
        <v>1</v>
      </c>
      <c r="N62" s="2302">
        <f t="shared" si="1"/>
        <v>32.1</v>
      </c>
      <c r="O62" s="2302">
        <f t="shared" si="2"/>
        <v>8.64</v>
      </c>
      <c r="P62" s="2303">
        <f t="shared" si="3"/>
        <v>40.74</v>
      </c>
      <c r="Q62" s="2304" t="b">
        <f t="shared" si="4"/>
        <v>1</v>
      </c>
    </row>
    <row r="63" spans="1:18">
      <c r="A63" s="116"/>
      <c r="B63" s="1925"/>
      <c r="C63" s="135"/>
      <c r="D63" s="303"/>
      <c r="E63" s="135"/>
      <c r="F63" s="135"/>
      <c r="G63" s="135"/>
      <c r="H63" s="114"/>
      <c r="I63" s="114"/>
      <c r="J63" s="114"/>
      <c r="K63" s="114"/>
      <c r="M63" s="2301"/>
      <c r="N63" s="2302"/>
      <c r="O63" s="2302"/>
      <c r="P63" s="2303"/>
      <c r="Q63" s="2304"/>
    </row>
    <row r="64" spans="1:18" s="316" customFormat="1">
      <c r="A64" s="294"/>
      <c r="B64" s="1927" t="s">
        <v>352</v>
      </c>
      <c r="C64" s="144"/>
      <c r="D64" s="145" t="s">
        <v>353</v>
      </c>
      <c r="E64" s="310"/>
      <c r="F64" s="144"/>
      <c r="G64" s="146"/>
      <c r="H64" s="146"/>
      <c r="I64" s="317"/>
      <c r="J64" s="317"/>
      <c r="K64" s="317"/>
      <c r="L64" s="2306"/>
      <c r="M64" s="2301"/>
      <c r="N64" s="2302"/>
      <c r="O64" s="2302"/>
      <c r="P64" s="2303"/>
      <c r="Q64" s="2304"/>
      <c r="R64" s="2306"/>
    </row>
    <row r="65" spans="1:17" ht="24.95">
      <c r="A65" s="116"/>
      <c r="B65" s="737" t="s">
        <v>360</v>
      </c>
      <c r="C65" s="521" t="s">
        <v>361</v>
      </c>
      <c r="D65" s="432" t="s">
        <v>362</v>
      </c>
      <c r="E65" s="135">
        <v>58.82</v>
      </c>
      <c r="F65" s="135" t="s">
        <v>275</v>
      </c>
      <c r="G65" s="114">
        <v>14.5</v>
      </c>
      <c r="H65" s="114">
        <v>18.399999999999999</v>
      </c>
      <c r="I65" s="114">
        <v>3.9</v>
      </c>
      <c r="J65" s="304"/>
      <c r="K65" s="114">
        <v>1082.29</v>
      </c>
      <c r="L65" s="2311">
        <v>1082.29</v>
      </c>
      <c r="M65" s="2301" t="b">
        <f t="shared" si="0"/>
        <v>1</v>
      </c>
      <c r="N65" s="2302">
        <f t="shared" si="1"/>
        <v>852.89</v>
      </c>
      <c r="O65" s="2302">
        <f t="shared" si="2"/>
        <v>229.4</v>
      </c>
      <c r="P65" s="2303">
        <f t="shared" si="3"/>
        <v>1082.29</v>
      </c>
      <c r="Q65" s="2304" t="b">
        <f t="shared" si="4"/>
        <v>1</v>
      </c>
    </row>
    <row r="66" spans="1:17">
      <c r="A66" s="116"/>
      <c r="B66" s="1925"/>
      <c r="C66" s="135"/>
      <c r="D66" s="142"/>
      <c r="E66" s="135"/>
      <c r="F66" s="135"/>
      <c r="G66" s="141"/>
      <c r="H66" s="114"/>
      <c r="I66" s="114"/>
      <c r="J66" s="114"/>
      <c r="K66" s="114"/>
      <c r="M66" s="2301"/>
      <c r="N66" s="2302"/>
      <c r="O66" s="2302"/>
      <c r="P66" s="2303"/>
      <c r="Q66" s="2304"/>
    </row>
    <row r="67" spans="1:17">
      <c r="A67" s="116"/>
      <c r="B67" s="1926" t="s">
        <v>363</v>
      </c>
      <c r="C67" s="128"/>
      <c r="D67" s="129" t="s">
        <v>364</v>
      </c>
      <c r="E67" s="128"/>
      <c r="F67" s="128"/>
      <c r="G67" s="128"/>
      <c r="H67" s="130"/>
      <c r="I67" s="130"/>
      <c r="J67" s="130"/>
      <c r="K67" s="130"/>
      <c r="M67" s="2301"/>
      <c r="N67" s="2302"/>
      <c r="O67" s="2302"/>
      <c r="P67" s="2303"/>
      <c r="Q67" s="2304"/>
    </row>
    <row r="68" spans="1:17">
      <c r="A68" s="116"/>
      <c r="B68" s="1922" t="s">
        <v>365</v>
      </c>
      <c r="C68" s="112" t="s">
        <v>366</v>
      </c>
      <c r="D68" s="439" t="s">
        <v>367</v>
      </c>
      <c r="E68" s="112">
        <v>68.8</v>
      </c>
      <c r="F68" s="112" t="s">
        <v>368</v>
      </c>
      <c r="G68" s="114">
        <v>92.05</v>
      </c>
      <c r="H68" s="114">
        <v>116.84</v>
      </c>
      <c r="I68" s="114">
        <v>24.79</v>
      </c>
      <c r="J68" s="304"/>
      <c r="K68" s="114">
        <v>8038.59</v>
      </c>
      <c r="L68" s="2311">
        <v>8038.59</v>
      </c>
      <c r="M68" s="2301" t="b">
        <f t="shared" si="0"/>
        <v>1</v>
      </c>
      <c r="N68" s="2302">
        <f t="shared" si="1"/>
        <v>6333.04</v>
      </c>
      <c r="O68" s="2302">
        <f t="shared" si="2"/>
        <v>1705.55</v>
      </c>
      <c r="P68" s="2303">
        <f t="shared" si="3"/>
        <v>8038.59</v>
      </c>
      <c r="Q68" s="2304" t="b">
        <f t="shared" si="4"/>
        <v>1</v>
      </c>
    </row>
    <row r="69" spans="1:17" ht="14.45">
      <c r="A69" s="116"/>
      <c r="B69" s="1928"/>
      <c r="D69" s="440"/>
      <c r="E69" s="440"/>
      <c r="F69" s="440"/>
      <c r="G69" s="440"/>
      <c r="H69" s="440"/>
      <c r="I69" s="440"/>
      <c r="J69" s="440"/>
      <c r="K69" s="440"/>
      <c r="M69" s="2301"/>
      <c r="N69" s="2302"/>
      <c r="O69" s="2302"/>
      <c r="P69" s="2303"/>
      <c r="Q69" s="2304"/>
    </row>
    <row r="70" spans="1:17">
      <c r="A70" s="116"/>
      <c r="B70" s="1926" t="s">
        <v>369</v>
      </c>
      <c r="C70" s="128"/>
      <c r="D70" s="129" t="s">
        <v>370</v>
      </c>
      <c r="E70" s="128"/>
      <c r="F70" s="128"/>
      <c r="G70" s="128"/>
      <c r="H70" s="130"/>
      <c r="I70" s="130"/>
      <c r="J70" s="130"/>
      <c r="K70" s="130"/>
      <c r="M70" s="2301"/>
      <c r="N70" s="2302"/>
      <c r="O70" s="2302"/>
      <c r="P70" s="2303"/>
      <c r="Q70" s="2304"/>
    </row>
    <row r="71" spans="1:17">
      <c r="A71" s="116"/>
      <c r="B71" s="1929" t="s">
        <v>371</v>
      </c>
      <c r="C71" s="451" t="s">
        <v>372</v>
      </c>
      <c r="D71" s="441" t="s">
        <v>373</v>
      </c>
      <c r="E71" s="442">
        <v>87.81</v>
      </c>
      <c r="F71" s="112" t="s">
        <v>275</v>
      </c>
      <c r="G71" s="114">
        <v>25.18</v>
      </c>
      <c r="H71" s="114">
        <v>31.96</v>
      </c>
      <c r="I71" s="114">
        <v>6.78</v>
      </c>
      <c r="J71" s="304"/>
      <c r="K71" s="114">
        <v>2806.41</v>
      </c>
      <c r="L71" s="2311">
        <v>2806.41</v>
      </c>
      <c r="M71" s="2301" t="b">
        <f t="shared" si="0"/>
        <v>1</v>
      </c>
      <c r="N71" s="2302">
        <f t="shared" si="1"/>
        <v>2211.06</v>
      </c>
      <c r="O71" s="2302">
        <f t="shared" si="2"/>
        <v>595.35</v>
      </c>
      <c r="P71" s="2303">
        <f t="shared" si="3"/>
        <v>2806.41</v>
      </c>
      <c r="Q71" s="2304" t="b">
        <f t="shared" si="4"/>
        <v>1</v>
      </c>
    </row>
    <row r="72" spans="1:17" ht="24.95">
      <c r="A72" s="116"/>
      <c r="B72" s="1929" t="s">
        <v>374</v>
      </c>
      <c r="C72" s="526" t="s">
        <v>375</v>
      </c>
      <c r="D72" s="465" t="s">
        <v>376</v>
      </c>
      <c r="E72" s="135">
        <v>18.899999999999999</v>
      </c>
      <c r="F72" s="112" t="s">
        <v>368</v>
      </c>
      <c r="G72" s="114">
        <v>63.25</v>
      </c>
      <c r="H72" s="114">
        <v>80.28</v>
      </c>
      <c r="I72" s="114">
        <v>17.03</v>
      </c>
      <c r="J72" s="304"/>
      <c r="K72" s="114">
        <v>1517.29</v>
      </c>
      <c r="L72" s="2311">
        <v>1517.29</v>
      </c>
      <c r="M72" s="2301" t="b">
        <f t="shared" si="0"/>
        <v>1</v>
      </c>
      <c r="N72" s="2302">
        <f t="shared" si="1"/>
        <v>1195.43</v>
      </c>
      <c r="O72" s="2302">
        <f t="shared" si="2"/>
        <v>321.87</v>
      </c>
      <c r="P72" s="2303">
        <f t="shared" si="3"/>
        <v>1517.3000000000002</v>
      </c>
      <c r="Q72" s="2304" t="b">
        <f t="shared" si="4"/>
        <v>0</v>
      </c>
    </row>
    <row r="73" spans="1:17">
      <c r="A73" s="116"/>
      <c r="B73" s="1922"/>
      <c r="C73" s="112"/>
      <c r="D73" s="112"/>
      <c r="E73" s="112"/>
      <c r="F73" s="112"/>
      <c r="G73" s="112"/>
      <c r="H73" s="112"/>
      <c r="I73" s="112"/>
      <c r="J73" s="112"/>
      <c r="K73" s="112"/>
      <c r="M73" s="2301"/>
      <c r="N73" s="2302"/>
      <c r="O73" s="2302"/>
      <c r="P73" s="2303"/>
      <c r="Q73" s="2304"/>
    </row>
    <row r="74" spans="1:17">
      <c r="A74" s="116"/>
      <c r="B74" s="1926" t="s">
        <v>377</v>
      </c>
      <c r="C74" s="128"/>
      <c r="D74" s="129" t="s">
        <v>378</v>
      </c>
      <c r="E74" s="128"/>
      <c r="F74" s="128"/>
      <c r="G74" s="128"/>
      <c r="H74" s="130"/>
      <c r="I74" s="130"/>
      <c r="J74" s="130"/>
      <c r="K74" s="130"/>
      <c r="M74" s="2301"/>
      <c r="N74" s="2302"/>
      <c r="O74" s="2302"/>
      <c r="P74" s="2303"/>
      <c r="Q74" s="2304"/>
    </row>
    <row r="75" spans="1:17">
      <c r="A75" s="116"/>
      <c r="B75" s="1929" t="s">
        <v>379</v>
      </c>
      <c r="C75" s="531" t="s">
        <v>380</v>
      </c>
      <c r="D75" s="441" t="s">
        <v>381</v>
      </c>
      <c r="E75" s="532">
        <v>38.57</v>
      </c>
      <c r="F75" s="112" t="s">
        <v>275</v>
      </c>
      <c r="G75" s="114">
        <v>4.79</v>
      </c>
      <c r="H75" s="114">
        <v>6.08</v>
      </c>
      <c r="I75" s="114">
        <v>1.29</v>
      </c>
      <c r="J75" s="304"/>
      <c r="K75" s="114">
        <v>234.51</v>
      </c>
      <c r="L75" s="2311">
        <v>234.51</v>
      </c>
      <c r="M75" s="2301" t="b">
        <f t="shared" si="0"/>
        <v>1</v>
      </c>
      <c r="N75" s="2302">
        <f t="shared" si="1"/>
        <v>184.75</v>
      </c>
      <c r="O75" s="2302">
        <f t="shared" si="2"/>
        <v>49.76</v>
      </c>
      <c r="P75" s="2303">
        <f t="shared" si="3"/>
        <v>234.51</v>
      </c>
      <c r="Q75" s="2304" t="b">
        <f t="shared" si="4"/>
        <v>1</v>
      </c>
    </row>
    <row r="76" spans="1:17">
      <c r="A76" s="116"/>
      <c r="B76" s="1929" t="s">
        <v>382</v>
      </c>
      <c r="C76" s="531" t="s">
        <v>383</v>
      </c>
      <c r="D76" s="441" t="s">
        <v>384</v>
      </c>
      <c r="E76" s="532">
        <v>167.99</v>
      </c>
      <c r="F76" s="112" t="s">
        <v>275</v>
      </c>
      <c r="G76" s="114">
        <v>9.59</v>
      </c>
      <c r="H76" s="114">
        <v>12.17</v>
      </c>
      <c r="I76" s="114">
        <v>2.58</v>
      </c>
      <c r="J76" s="304"/>
      <c r="K76" s="114">
        <v>2044.44</v>
      </c>
      <c r="L76" s="2311">
        <v>2044.44</v>
      </c>
      <c r="M76" s="2301" t="b">
        <f t="shared" si="0"/>
        <v>1</v>
      </c>
      <c r="N76" s="2302">
        <f t="shared" si="1"/>
        <v>1611.02</v>
      </c>
      <c r="O76" s="2302">
        <f t="shared" si="2"/>
        <v>433.41</v>
      </c>
      <c r="P76" s="2303">
        <f t="shared" si="3"/>
        <v>2044.43</v>
      </c>
      <c r="Q76" s="2304" t="b">
        <f t="shared" si="4"/>
        <v>0</v>
      </c>
    </row>
    <row r="77" spans="1:17">
      <c r="A77" s="116"/>
      <c r="B77" s="1929" t="s">
        <v>385</v>
      </c>
      <c r="C77" s="531" t="s">
        <v>386</v>
      </c>
      <c r="D77" s="441" t="s">
        <v>387</v>
      </c>
      <c r="E77" s="532">
        <v>18.84</v>
      </c>
      <c r="F77" s="112" t="s">
        <v>275</v>
      </c>
      <c r="G77" s="114">
        <v>7.99</v>
      </c>
      <c r="H77" s="114">
        <v>10.14</v>
      </c>
      <c r="I77" s="114">
        <v>2.15</v>
      </c>
      <c r="J77" s="304"/>
      <c r="K77" s="114">
        <v>191.04</v>
      </c>
      <c r="L77" s="2311">
        <v>191.04</v>
      </c>
      <c r="M77" s="2301" t="b">
        <f t="shared" si="0"/>
        <v>1</v>
      </c>
      <c r="N77" s="2302">
        <f t="shared" si="1"/>
        <v>150.53</v>
      </c>
      <c r="O77" s="2302">
        <f t="shared" si="2"/>
        <v>40.51</v>
      </c>
      <c r="P77" s="2303">
        <f t="shared" si="3"/>
        <v>191.04</v>
      </c>
      <c r="Q77" s="2304" t="b">
        <f t="shared" si="4"/>
        <v>1</v>
      </c>
    </row>
    <row r="78" spans="1:17">
      <c r="A78" s="116"/>
      <c r="B78" s="1929" t="s">
        <v>388</v>
      </c>
      <c r="C78" s="531" t="s">
        <v>389</v>
      </c>
      <c r="D78" s="441" t="s">
        <v>390</v>
      </c>
      <c r="E78" s="532">
        <v>91</v>
      </c>
      <c r="F78" s="112" t="s">
        <v>275</v>
      </c>
      <c r="G78" s="114">
        <v>3.99</v>
      </c>
      <c r="H78" s="114">
        <v>5.0599999999999996</v>
      </c>
      <c r="I78" s="114">
        <v>1.07</v>
      </c>
      <c r="J78" s="304"/>
      <c r="K78" s="114">
        <v>460.46</v>
      </c>
      <c r="L78" s="2311">
        <v>460.46</v>
      </c>
      <c r="M78" s="2301" t="b">
        <f t="shared" si="0"/>
        <v>1</v>
      </c>
      <c r="N78" s="2302">
        <f t="shared" si="1"/>
        <v>363.09</v>
      </c>
      <c r="O78" s="2302">
        <f t="shared" si="2"/>
        <v>97.37</v>
      </c>
      <c r="P78" s="2303">
        <f t="shared" si="3"/>
        <v>460.46</v>
      </c>
      <c r="Q78" s="2304" t="b">
        <f t="shared" si="4"/>
        <v>1</v>
      </c>
    </row>
    <row r="79" spans="1:17">
      <c r="A79" s="116"/>
      <c r="B79" s="1929" t="s">
        <v>391</v>
      </c>
      <c r="C79" s="531" t="s">
        <v>392</v>
      </c>
      <c r="D79" s="441" t="s">
        <v>393</v>
      </c>
      <c r="E79" s="532">
        <v>553.17999999999995</v>
      </c>
      <c r="F79" s="112" t="s">
        <v>275</v>
      </c>
      <c r="G79" s="114">
        <v>6.39</v>
      </c>
      <c r="H79" s="114">
        <v>8.11</v>
      </c>
      <c r="I79" s="114">
        <v>1.72</v>
      </c>
      <c r="J79" s="304"/>
      <c r="K79" s="114">
        <v>4486.29</v>
      </c>
      <c r="L79" s="2311">
        <v>4486.29</v>
      </c>
      <c r="M79" s="2301" t="b">
        <f t="shared" si="0"/>
        <v>1</v>
      </c>
      <c r="N79" s="2302">
        <f t="shared" si="1"/>
        <v>3534.82</v>
      </c>
      <c r="O79" s="2302">
        <f t="shared" si="2"/>
        <v>951.47</v>
      </c>
      <c r="P79" s="2303">
        <f t="shared" si="3"/>
        <v>4486.29</v>
      </c>
      <c r="Q79" s="2304" t="b">
        <f t="shared" si="4"/>
        <v>1</v>
      </c>
    </row>
    <row r="80" spans="1:17" ht="14.45">
      <c r="A80" s="116"/>
      <c r="B80" s="1928"/>
      <c r="D80" s="440"/>
      <c r="E80" s="440"/>
      <c r="F80" s="440"/>
      <c r="G80" s="440"/>
      <c r="H80" s="440"/>
      <c r="I80" s="440"/>
      <c r="J80" s="440"/>
      <c r="K80" s="440"/>
      <c r="M80" s="2301"/>
      <c r="N80" s="2302"/>
      <c r="O80" s="2302"/>
      <c r="P80" s="2303"/>
      <c r="Q80" s="2304"/>
    </row>
    <row r="81" spans="1:18">
      <c r="A81" s="116"/>
      <c r="B81" s="1926" t="s">
        <v>394</v>
      </c>
      <c r="C81" s="128"/>
      <c r="D81" s="129" t="s">
        <v>395</v>
      </c>
      <c r="E81" s="128"/>
      <c r="F81" s="128"/>
      <c r="G81" s="128"/>
      <c r="H81" s="130"/>
      <c r="I81" s="130"/>
      <c r="J81" s="130"/>
      <c r="K81" s="130"/>
      <c r="M81" s="2301"/>
      <c r="N81" s="2302"/>
      <c r="O81" s="2302"/>
      <c r="P81" s="2303"/>
      <c r="Q81" s="2304"/>
    </row>
    <row r="82" spans="1:18" s="316" customFormat="1">
      <c r="A82" s="294"/>
      <c r="B82" s="1927" t="s">
        <v>396</v>
      </c>
      <c r="C82" s="144"/>
      <c r="D82" s="145" t="s">
        <v>397</v>
      </c>
      <c r="E82" s="310"/>
      <c r="F82" s="144"/>
      <c r="G82" s="146"/>
      <c r="H82" s="146"/>
      <c r="I82" s="317"/>
      <c r="J82" s="317"/>
      <c r="K82" s="317"/>
      <c r="L82" s="2306"/>
      <c r="M82" s="2301"/>
      <c r="N82" s="2302"/>
      <c r="O82" s="2302"/>
      <c r="P82" s="2303"/>
      <c r="Q82" s="2304"/>
      <c r="R82" s="2306"/>
    </row>
    <row r="83" spans="1:18">
      <c r="A83" s="116"/>
      <c r="B83" s="1922" t="s">
        <v>398</v>
      </c>
      <c r="C83" s="443" t="s">
        <v>399</v>
      </c>
      <c r="D83" s="444" t="s">
        <v>400</v>
      </c>
      <c r="E83" s="131">
        <v>105</v>
      </c>
      <c r="F83" s="112" t="s">
        <v>322</v>
      </c>
      <c r="G83" s="114">
        <v>0.96</v>
      </c>
      <c r="H83" s="114">
        <v>1.22</v>
      </c>
      <c r="I83" s="114">
        <v>0.26</v>
      </c>
      <c r="J83" s="304"/>
      <c r="K83" s="114">
        <v>128.1</v>
      </c>
      <c r="L83" s="2311">
        <v>128.1</v>
      </c>
      <c r="M83" s="2301" t="b">
        <f t="shared" ref="M83:M143" si="5">K83=L83</f>
        <v>1</v>
      </c>
      <c r="N83" s="2302">
        <f t="shared" ref="N83:N143" si="6">ROUND(G83*E83,2)</f>
        <v>100.8</v>
      </c>
      <c r="O83" s="2302">
        <f t="shared" ref="O83:O143" si="7">ROUND(E83*I83,2)</f>
        <v>27.3</v>
      </c>
      <c r="P83" s="2303">
        <f t="shared" ref="P83:P143" si="8">N83+O83</f>
        <v>128.1</v>
      </c>
      <c r="Q83" s="2304" t="b">
        <f t="shared" ref="Q83:Q143" si="9">P83=K83</f>
        <v>1</v>
      </c>
    </row>
    <row r="84" spans="1:18">
      <c r="A84" s="116"/>
      <c r="B84" s="1922" t="s">
        <v>401</v>
      </c>
      <c r="C84" s="451" t="s">
        <v>402</v>
      </c>
      <c r="D84" s="113" t="s">
        <v>403</v>
      </c>
      <c r="E84" s="131">
        <v>5</v>
      </c>
      <c r="F84" s="112" t="s">
        <v>322</v>
      </c>
      <c r="G84" s="114">
        <v>18.46</v>
      </c>
      <c r="H84" s="114">
        <v>23.43</v>
      </c>
      <c r="I84" s="114">
        <v>4.97</v>
      </c>
      <c r="J84" s="304"/>
      <c r="K84" s="114">
        <v>117.15</v>
      </c>
      <c r="L84" s="2311">
        <v>117.15</v>
      </c>
      <c r="M84" s="2301" t="b">
        <f t="shared" si="5"/>
        <v>1</v>
      </c>
      <c r="N84" s="2302">
        <f t="shared" si="6"/>
        <v>92.3</v>
      </c>
      <c r="O84" s="2302">
        <f t="shared" si="7"/>
        <v>24.85</v>
      </c>
      <c r="P84" s="2303">
        <f t="shared" si="8"/>
        <v>117.15</v>
      </c>
      <c r="Q84" s="2304" t="b">
        <f t="shared" si="9"/>
        <v>1</v>
      </c>
    </row>
    <row r="85" spans="1:18">
      <c r="A85" s="116"/>
      <c r="B85" s="1930"/>
      <c r="C85" s="526"/>
      <c r="D85" s="134"/>
      <c r="E85" s="131"/>
      <c r="F85" s="112"/>
      <c r="G85" s="114"/>
      <c r="H85" s="114"/>
      <c r="I85" s="115"/>
      <c r="J85" s="734"/>
      <c r="K85" s="115"/>
      <c r="M85" s="2301"/>
      <c r="N85" s="2302"/>
      <c r="O85" s="2302"/>
      <c r="P85" s="2303"/>
      <c r="Q85" s="2304"/>
    </row>
    <row r="86" spans="1:18" s="316" customFormat="1">
      <c r="A86" s="294"/>
      <c r="B86" s="1927" t="s">
        <v>404</v>
      </c>
      <c r="C86" s="144"/>
      <c r="D86" s="145" t="s">
        <v>405</v>
      </c>
      <c r="E86" s="310"/>
      <c r="F86" s="144"/>
      <c r="G86" s="146"/>
      <c r="H86" s="146"/>
      <c r="I86" s="317"/>
      <c r="J86" s="317"/>
      <c r="K86" s="317"/>
      <c r="L86" s="2306"/>
      <c r="M86" s="2301"/>
      <c r="N86" s="2302"/>
      <c r="O86" s="2302"/>
      <c r="P86" s="2303"/>
      <c r="Q86" s="2304"/>
      <c r="R86" s="2306"/>
    </row>
    <row r="87" spans="1:18" ht="24.95">
      <c r="A87" s="116"/>
      <c r="B87" s="1922" t="s">
        <v>406</v>
      </c>
      <c r="C87" s="523" t="s">
        <v>407</v>
      </c>
      <c r="D87" s="134" t="s">
        <v>408</v>
      </c>
      <c r="E87" s="136">
        <v>18.899999999999999</v>
      </c>
      <c r="F87" s="132" t="s">
        <v>347</v>
      </c>
      <c r="G87" s="533">
        <v>11.36</v>
      </c>
      <c r="H87" s="114">
        <v>14.42</v>
      </c>
      <c r="I87" s="114">
        <v>3.06</v>
      </c>
      <c r="J87" s="304"/>
      <c r="K87" s="114">
        <v>272.54000000000002</v>
      </c>
      <c r="L87" s="2311">
        <v>272.54000000000002</v>
      </c>
      <c r="M87" s="2301" t="b">
        <f t="shared" si="5"/>
        <v>1</v>
      </c>
      <c r="N87" s="2302">
        <f t="shared" si="6"/>
        <v>214.7</v>
      </c>
      <c r="O87" s="2302">
        <f t="shared" si="7"/>
        <v>57.83</v>
      </c>
      <c r="P87" s="2303">
        <f t="shared" si="8"/>
        <v>272.52999999999997</v>
      </c>
      <c r="Q87" s="2304" t="b">
        <f t="shared" si="9"/>
        <v>0</v>
      </c>
    </row>
    <row r="88" spans="1:18">
      <c r="A88" s="116"/>
      <c r="B88" s="1930"/>
      <c r="C88" s="445"/>
      <c r="D88" s="134"/>
      <c r="E88" s="136"/>
      <c r="F88" s="446"/>
      <c r="G88" s="125"/>
      <c r="H88" s="125"/>
      <c r="I88" s="125"/>
      <c r="J88" s="125"/>
      <c r="K88" s="125"/>
      <c r="M88" s="2301"/>
      <c r="N88" s="2302"/>
      <c r="O88" s="2302"/>
      <c r="P88" s="2303"/>
      <c r="Q88" s="2304"/>
    </row>
    <row r="89" spans="1:18" s="316" customFormat="1">
      <c r="A89" s="294"/>
      <c r="B89" s="1927" t="s">
        <v>409</v>
      </c>
      <c r="C89" s="144"/>
      <c r="D89" s="145" t="s">
        <v>410</v>
      </c>
      <c r="E89" s="310"/>
      <c r="F89" s="144"/>
      <c r="G89" s="146"/>
      <c r="H89" s="146"/>
      <c r="I89" s="317"/>
      <c r="J89" s="317"/>
      <c r="K89" s="317"/>
      <c r="L89" s="2306"/>
      <c r="M89" s="2301"/>
      <c r="N89" s="2302"/>
      <c r="O89" s="2302"/>
      <c r="P89" s="2303"/>
      <c r="Q89" s="2304"/>
      <c r="R89" s="2306"/>
    </row>
    <row r="90" spans="1:18">
      <c r="A90" s="116"/>
      <c r="B90" s="1922" t="s">
        <v>411</v>
      </c>
      <c r="C90" s="523" t="s">
        <v>412</v>
      </c>
      <c r="D90" s="113" t="s">
        <v>413</v>
      </c>
      <c r="E90" s="131">
        <v>27</v>
      </c>
      <c r="F90" s="112" t="s">
        <v>275</v>
      </c>
      <c r="G90" s="114">
        <v>6.93</v>
      </c>
      <c r="H90" s="114">
        <v>8.8000000000000007</v>
      </c>
      <c r="I90" s="114">
        <v>1.87</v>
      </c>
      <c r="J90" s="304"/>
      <c r="K90" s="114">
        <v>237.6</v>
      </c>
      <c r="L90" s="2311">
        <v>237.6</v>
      </c>
      <c r="M90" s="2301" t="b">
        <f t="shared" si="5"/>
        <v>1</v>
      </c>
      <c r="N90" s="2302">
        <f t="shared" si="6"/>
        <v>187.11</v>
      </c>
      <c r="O90" s="2302">
        <f t="shared" si="7"/>
        <v>50.49</v>
      </c>
      <c r="P90" s="2303">
        <f t="shared" si="8"/>
        <v>237.60000000000002</v>
      </c>
      <c r="Q90" s="2304" t="b">
        <f t="shared" si="9"/>
        <v>1</v>
      </c>
    </row>
    <row r="91" spans="1:18">
      <c r="A91" s="116"/>
      <c r="B91" s="1930" t="s">
        <v>414</v>
      </c>
      <c r="C91" s="451" t="s">
        <v>415</v>
      </c>
      <c r="D91" s="134" t="s">
        <v>416</v>
      </c>
      <c r="E91" s="136">
        <v>6.61</v>
      </c>
      <c r="F91" s="112" t="s">
        <v>275</v>
      </c>
      <c r="G91" s="125">
        <v>28.45</v>
      </c>
      <c r="H91" s="114">
        <v>36.11</v>
      </c>
      <c r="I91" s="114">
        <v>7.66</v>
      </c>
      <c r="J91" s="304"/>
      <c r="K91" s="114">
        <v>238.69</v>
      </c>
      <c r="L91" s="2311">
        <v>238.69</v>
      </c>
      <c r="M91" s="2301" t="b">
        <f t="shared" si="5"/>
        <v>1</v>
      </c>
      <c r="N91" s="2302">
        <f t="shared" si="6"/>
        <v>188.05</v>
      </c>
      <c r="O91" s="2302">
        <f t="shared" si="7"/>
        <v>50.63</v>
      </c>
      <c r="P91" s="2303">
        <f t="shared" si="8"/>
        <v>238.68</v>
      </c>
      <c r="Q91" s="2304" t="b">
        <f t="shared" si="9"/>
        <v>0</v>
      </c>
    </row>
    <row r="92" spans="1:18">
      <c r="A92" s="116"/>
      <c r="B92" s="1930" t="s">
        <v>417</v>
      </c>
      <c r="C92" s="451" t="s">
        <v>418</v>
      </c>
      <c r="D92" s="447" t="s">
        <v>419</v>
      </c>
      <c r="E92" s="131">
        <v>63.9</v>
      </c>
      <c r="F92" s="112" t="s">
        <v>275</v>
      </c>
      <c r="G92" s="114">
        <v>26.18</v>
      </c>
      <c r="H92" s="114">
        <v>33.229999999999997</v>
      </c>
      <c r="I92" s="114">
        <v>7.05</v>
      </c>
      <c r="J92" s="304"/>
      <c r="K92" s="114">
        <v>2123.4</v>
      </c>
      <c r="L92" s="2311">
        <v>2123.4</v>
      </c>
      <c r="M92" s="2301" t="b">
        <f t="shared" si="5"/>
        <v>1</v>
      </c>
      <c r="N92" s="2302">
        <f t="shared" si="6"/>
        <v>1672.9</v>
      </c>
      <c r="O92" s="2302">
        <f t="shared" si="7"/>
        <v>450.5</v>
      </c>
      <c r="P92" s="2303">
        <f t="shared" si="8"/>
        <v>2123.4</v>
      </c>
      <c r="Q92" s="2304" t="b">
        <f t="shared" si="9"/>
        <v>1</v>
      </c>
    </row>
    <row r="93" spans="1:18">
      <c r="A93" s="116"/>
      <c r="B93" s="1930" t="s">
        <v>420</v>
      </c>
      <c r="C93" s="524" t="s">
        <v>421</v>
      </c>
      <c r="D93" s="134" t="s">
        <v>422</v>
      </c>
      <c r="E93" s="136">
        <v>16</v>
      </c>
      <c r="F93" s="132" t="s">
        <v>322</v>
      </c>
      <c r="G93" s="125">
        <v>9.18</v>
      </c>
      <c r="H93" s="114">
        <v>11.65</v>
      </c>
      <c r="I93" s="114">
        <v>2.4700000000000002</v>
      </c>
      <c r="J93" s="304"/>
      <c r="K93" s="114">
        <v>186.4</v>
      </c>
      <c r="L93" s="2311">
        <v>186.4</v>
      </c>
      <c r="M93" s="2301" t="b">
        <f t="shared" si="5"/>
        <v>1</v>
      </c>
      <c r="N93" s="2302">
        <f t="shared" si="6"/>
        <v>146.88</v>
      </c>
      <c r="O93" s="2302">
        <f t="shared" si="7"/>
        <v>39.520000000000003</v>
      </c>
      <c r="P93" s="2303">
        <f t="shared" si="8"/>
        <v>186.4</v>
      </c>
      <c r="Q93" s="2304" t="b">
        <f t="shared" si="9"/>
        <v>1</v>
      </c>
    </row>
    <row r="94" spans="1:18">
      <c r="A94" s="116"/>
      <c r="B94" s="1930" t="s">
        <v>423</v>
      </c>
      <c r="C94" s="524" t="s">
        <v>424</v>
      </c>
      <c r="D94" s="134" t="s">
        <v>425</v>
      </c>
      <c r="E94" s="136">
        <v>30</v>
      </c>
      <c r="F94" s="132" t="s">
        <v>322</v>
      </c>
      <c r="G94" s="125">
        <v>6.69</v>
      </c>
      <c r="H94" s="114">
        <v>8.49</v>
      </c>
      <c r="I94" s="114">
        <v>1.8</v>
      </c>
      <c r="J94" s="304"/>
      <c r="K94" s="114">
        <v>254.7</v>
      </c>
      <c r="L94" s="2311">
        <v>254.7</v>
      </c>
      <c r="M94" s="2301" t="b">
        <f t="shared" si="5"/>
        <v>1</v>
      </c>
      <c r="N94" s="2302">
        <f t="shared" si="6"/>
        <v>200.7</v>
      </c>
      <c r="O94" s="2302">
        <f t="shared" si="7"/>
        <v>54</v>
      </c>
      <c r="P94" s="2303">
        <f t="shared" si="8"/>
        <v>254.7</v>
      </c>
      <c r="Q94" s="2304" t="b">
        <f t="shared" si="9"/>
        <v>1</v>
      </c>
    </row>
    <row r="95" spans="1:18">
      <c r="A95" s="116"/>
      <c r="B95" s="1930" t="s">
        <v>426</v>
      </c>
      <c r="C95" s="524" t="s">
        <v>418</v>
      </c>
      <c r="D95" s="448" t="s">
        <v>427</v>
      </c>
      <c r="E95" s="131">
        <v>20.5</v>
      </c>
      <c r="F95" s="112" t="s">
        <v>347</v>
      </c>
      <c r="G95" s="114">
        <v>20.25</v>
      </c>
      <c r="H95" s="114">
        <v>25.7</v>
      </c>
      <c r="I95" s="114">
        <v>5.45</v>
      </c>
      <c r="J95" s="304"/>
      <c r="K95" s="114">
        <v>526.85</v>
      </c>
      <c r="L95" s="2311">
        <v>526.85</v>
      </c>
      <c r="M95" s="2301" t="b">
        <f t="shared" si="5"/>
        <v>1</v>
      </c>
      <c r="N95" s="2302">
        <f t="shared" si="6"/>
        <v>415.13</v>
      </c>
      <c r="O95" s="2302">
        <f t="shared" si="7"/>
        <v>111.73</v>
      </c>
      <c r="P95" s="2303">
        <f t="shared" si="8"/>
        <v>526.86</v>
      </c>
      <c r="Q95" s="2304" t="b">
        <f t="shared" si="9"/>
        <v>0</v>
      </c>
    </row>
    <row r="96" spans="1:18">
      <c r="A96" s="116"/>
      <c r="B96" s="1930" t="s">
        <v>428</v>
      </c>
      <c r="C96" s="524" t="s">
        <v>429</v>
      </c>
      <c r="D96" s="465" t="s">
        <v>430</v>
      </c>
      <c r="E96" s="136">
        <v>1</v>
      </c>
      <c r="F96" s="132" t="s">
        <v>275</v>
      </c>
      <c r="G96" s="114">
        <v>63.34</v>
      </c>
      <c r="H96" s="114">
        <v>80.400000000000006</v>
      </c>
      <c r="I96" s="114">
        <v>17.059999999999999</v>
      </c>
      <c r="J96" s="304"/>
      <c r="K96" s="114">
        <v>80.400000000000006</v>
      </c>
      <c r="L96" s="2311">
        <v>80.400000000000006</v>
      </c>
      <c r="M96" s="2301" t="b">
        <f t="shared" si="5"/>
        <v>1</v>
      </c>
      <c r="N96" s="2302">
        <f t="shared" si="6"/>
        <v>63.34</v>
      </c>
      <c r="O96" s="2302">
        <f t="shared" si="7"/>
        <v>17.059999999999999</v>
      </c>
      <c r="P96" s="2303">
        <f t="shared" si="8"/>
        <v>80.400000000000006</v>
      </c>
      <c r="Q96" s="2304" t="b">
        <f t="shared" si="9"/>
        <v>1</v>
      </c>
    </row>
    <row r="97" spans="1:18">
      <c r="A97" s="116"/>
      <c r="B97" s="1930" t="s">
        <v>431</v>
      </c>
      <c r="C97" s="524" t="s">
        <v>432</v>
      </c>
      <c r="D97" s="465" t="s">
        <v>433</v>
      </c>
      <c r="E97" s="136">
        <v>1</v>
      </c>
      <c r="F97" s="132" t="s">
        <v>322</v>
      </c>
      <c r="G97" s="125">
        <v>425.98</v>
      </c>
      <c r="H97" s="114">
        <v>540.70000000000005</v>
      </c>
      <c r="I97" s="114">
        <v>114.72</v>
      </c>
      <c r="J97" s="304"/>
      <c r="K97" s="114">
        <v>540.70000000000005</v>
      </c>
      <c r="L97" s="2311">
        <v>540.70000000000005</v>
      </c>
      <c r="M97" s="2301" t="b">
        <f t="shared" si="5"/>
        <v>1</v>
      </c>
      <c r="N97" s="2302">
        <f t="shared" si="6"/>
        <v>425.98</v>
      </c>
      <c r="O97" s="2302">
        <f t="shared" si="7"/>
        <v>114.72</v>
      </c>
      <c r="P97" s="2303">
        <f t="shared" si="8"/>
        <v>540.70000000000005</v>
      </c>
      <c r="Q97" s="2304" t="b">
        <f t="shared" si="9"/>
        <v>1</v>
      </c>
    </row>
    <row r="98" spans="1:18">
      <c r="A98" s="116"/>
      <c r="B98" s="1930" t="s">
        <v>434</v>
      </c>
      <c r="C98" s="524" t="s">
        <v>435</v>
      </c>
      <c r="D98" s="465" t="s">
        <v>436</v>
      </c>
      <c r="E98" s="136">
        <v>1</v>
      </c>
      <c r="F98" s="132" t="s">
        <v>322</v>
      </c>
      <c r="G98" s="125">
        <v>9.76</v>
      </c>
      <c r="H98" s="114">
        <v>12.39</v>
      </c>
      <c r="I98" s="114">
        <v>2.63</v>
      </c>
      <c r="J98" s="304"/>
      <c r="K98" s="114">
        <v>12.39</v>
      </c>
      <c r="L98" s="2311">
        <v>12.39</v>
      </c>
      <c r="M98" s="2301" t="b">
        <f t="shared" si="5"/>
        <v>1</v>
      </c>
      <c r="N98" s="2302">
        <f t="shared" si="6"/>
        <v>9.76</v>
      </c>
      <c r="O98" s="2302">
        <f t="shared" si="7"/>
        <v>2.63</v>
      </c>
      <c r="P98" s="2303">
        <f t="shared" si="8"/>
        <v>12.39</v>
      </c>
      <c r="Q98" s="2304" t="b">
        <f t="shared" si="9"/>
        <v>1</v>
      </c>
    </row>
    <row r="99" spans="1:18">
      <c r="A99" s="116"/>
      <c r="B99" s="1930"/>
      <c r="C99" s="445"/>
      <c r="D99" s="134"/>
      <c r="E99" s="136"/>
      <c r="F99" s="446"/>
      <c r="G99" s="125"/>
      <c r="H99" s="125"/>
      <c r="I99" s="125"/>
      <c r="J99" s="125"/>
      <c r="K99" s="125"/>
      <c r="M99" s="2301"/>
      <c r="N99" s="2302"/>
      <c r="O99" s="2302"/>
      <c r="P99" s="2303"/>
      <c r="Q99" s="2304"/>
    </row>
    <row r="100" spans="1:18">
      <c r="A100" s="116"/>
      <c r="B100" s="1931" t="s">
        <v>138</v>
      </c>
      <c r="C100" s="2445" t="s">
        <v>139</v>
      </c>
      <c r="D100" s="2445"/>
      <c r="E100" s="2445"/>
      <c r="F100" s="2445"/>
      <c r="G100" s="2445"/>
      <c r="H100" s="2445"/>
      <c r="I100" s="2445"/>
      <c r="J100" s="2445"/>
      <c r="K100" s="2445"/>
      <c r="M100" s="2301"/>
      <c r="N100" s="2302"/>
      <c r="O100" s="2302"/>
      <c r="P100" s="2303"/>
      <c r="Q100" s="2304"/>
    </row>
    <row r="101" spans="1:18">
      <c r="A101" s="116"/>
      <c r="B101" s="2446" t="s">
        <v>259</v>
      </c>
      <c r="C101" s="2446" t="s">
        <v>260</v>
      </c>
      <c r="D101" s="2446" t="s">
        <v>131</v>
      </c>
      <c r="E101" s="2446" t="s">
        <v>261</v>
      </c>
      <c r="F101" s="2446" t="s">
        <v>262</v>
      </c>
      <c r="G101" s="2446" t="s">
        <v>263</v>
      </c>
      <c r="H101" s="2446" t="s">
        <v>264</v>
      </c>
      <c r="I101" s="738" t="s">
        <v>265</v>
      </c>
      <c r="J101" s="738" t="s">
        <v>266</v>
      </c>
      <c r="K101" s="2448" t="s">
        <v>267</v>
      </c>
      <c r="M101" s="2301"/>
      <c r="N101" s="2302"/>
      <c r="O101" s="2302"/>
      <c r="P101" s="2303"/>
      <c r="Q101" s="2304"/>
    </row>
    <row r="102" spans="1:18">
      <c r="A102" s="116"/>
      <c r="B102" s="2447"/>
      <c r="C102" s="2447"/>
      <c r="D102" s="2447"/>
      <c r="E102" s="2447"/>
      <c r="F102" s="2447"/>
      <c r="G102" s="2447"/>
      <c r="H102" s="2447"/>
      <c r="I102" s="119">
        <v>0.26929999999999998</v>
      </c>
      <c r="J102" s="119">
        <v>0.20930000000000001</v>
      </c>
      <c r="K102" s="2449"/>
      <c r="M102" s="2301"/>
      <c r="N102" s="2302"/>
      <c r="O102" s="2302"/>
      <c r="P102" s="2303"/>
      <c r="Q102" s="2304"/>
    </row>
    <row r="103" spans="1:18">
      <c r="A103" s="116"/>
      <c r="B103" s="1919" t="s">
        <v>189</v>
      </c>
      <c r="C103" s="109"/>
      <c r="D103" s="110" t="s">
        <v>437</v>
      </c>
      <c r="E103" s="109"/>
      <c r="F103" s="109"/>
      <c r="G103" s="109"/>
      <c r="H103" s="111">
        <v>1067.83</v>
      </c>
      <c r="I103" s="111">
        <v>226.55</v>
      </c>
      <c r="J103" s="111">
        <v>0</v>
      </c>
      <c r="K103" s="111">
        <v>346548.65</v>
      </c>
      <c r="M103" s="2301"/>
      <c r="N103" s="2302"/>
      <c r="O103" s="2302"/>
      <c r="P103" s="2303"/>
      <c r="Q103" s="2304"/>
    </row>
    <row r="104" spans="1:18">
      <c r="A104" s="116"/>
      <c r="B104" s="128" t="s">
        <v>185</v>
      </c>
      <c r="C104" s="128"/>
      <c r="D104" s="129" t="s">
        <v>438</v>
      </c>
      <c r="E104" s="128"/>
      <c r="F104" s="128"/>
      <c r="G104" s="128"/>
      <c r="H104" s="130"/>
      <c r="I104" s="130"/>
      <c r="J104" s="130"/>
      <c r="K104" s="130"/>
      <c r="M104" s="2301"/>
      <c r="N104" s="2302"/>
      <c r="O104" s="2302"/>
      <c r="P104" s="2303"/>
      <c r="Q104" s="2304"/>
    </row>
    <row r="105" spans="1:18" s="316" customFormat="1">
      <c r="A105" s="294"/>
      <c r="B105" s="144" t="s">
        <v>439</v>
      </c>
      <c r="C105" s="144"/>
      <c r="D105" s="145" t="s">
        <v>440</v>
      </c>
      <c r="E105" s="310"/>
      <c r="F105" s="144"/>
      <c r="G105" s="146"/>
      <c r="H105" s="146"/>
      <c r="I105" s="317"/>
      <c r="J105" s="317"/>
      <c r="K105" s="317"/>
      <c r="L105" s="2306"/>
      <c r="M105" s="2301"/>
      <c r="N105" s="2302"/>
      <c r="O105" s="2302"/>
      <c r="P105" s="2303"/>
      <c r="Q105" s="2304"/>
      <c r="R105" s="2306"/>
    </row>
    <row r="106" spans="1:18" s="316" customFormat="1" ht="24.95">
      <c r="A106" s="294"/>
      <c r="B106" s="112" t="s">
        <v>441</v>
      </c>
      <c r="C106" s="112" t="s">
        <v>442</v>
      </c>
      <c r="D106" s="113" t="s">
        <v>443</v>
      </c>
      <c r="E106" s="131">
        <v>12.54</v>
      </c>
      <c r="F106" s="112" t="s">
        <v>368</v>
      </c>
      <c r="G106" s="114">
        <v>10.59</v>
      </c>
      <c r="H106" s="114">
        <v>13.44</v>
      </c>
      <c r="I106" s="114">
        <v>2.85</v>
      </c>
      <c r="J106" s="304"/>
      <c r="K106" s="114">
        <v>168.54</v>
      </c>
      <c r="L106" s="2311">
        <v>168.54</v>
      </c>
      <c r="M106" s="2301" t="b">
        <f t="shared" si="5"/>
        <v>1</v>
      </c>
      <c r="N106" s="2302">
        <f t="shared" si="6"/>
        <v>132.80000000000001</v>
      </c>
      <c r="O106" s="2302">
        <f t="shared" si="7"/>
        <v>35.74</v>
      </c>
      <c r="P106" s="2303">
        <f t="shared" si="8"/>
        <v>168.54000000000002</v>
      </c>
      <c r="Q106" s="2304" t="b">
        <f t="shared" si="9"/>
        <v>1</v>
      </c>
      <c r="R106" s="2306"/>
    </row>
    <row r="107" spans="1:18" s="316" customFormat="1">
      <c r="A107" s="294"/>
      <c r="B107" s="326"/>
      <c r="C107" s="326"/>
      <c r="D107" s="113"/>
      <c r="E107" s="131"/>
      <c r="F107" s="112"/>
      <c r="G107" s="114"/>
      <c r="H107" s="114"/>
      <c r="I107" s="2221"/>
      <c r="J107" s="2221"/>
      <c r="K107" s="2221"/>
      <c r="L107" s="2306"/>
      <c r="M107" s="2301"/>
      <c r="N107" s="2302"/>
      <c r="O107" s="2302"/>
      <c r="P107" s="2303"/>
      <c r="Q107" s="2304"/>
      <c r="R107" s="2306"/>
    </row>
    <row r="108" spans="1:18" s="316" customFormat="1">
      <c r="A108" s="294"/>
      <c r="B108" s="144" t="s">
        <v>444</v>
      </c>
      <c r="C108" s="144"/>
      <c r="D108" s="145" t="s">
        <v>445</v>
      </c>
      <c r="E108" s="310"/>
      <c r="F108" s="144"/>
      <c r="G108" s="146"/>
      <c r="H108" s="146"/>
      <c r="I108" s="317"/>
      <c r="J108" s="317"/>
      <c r="K108" s="317"/>
      <c r="L108" s="2306"/>
      <c r="M108" s="2301"/>
      <c r="N108" s="2302"/>
      <c r="O108" s="2302"/>
      <c r="P108" s="2303"/>
      <c r="Q108" s="2304"/>
      <c r="R108" s="2306"/>
    </row>
    <row r="109" spans="1:18" s="316" customFormat="1">
      <c r="A109" s="294"/>
      <c r="B109" s="112" t="s">
        <v>446</v>
      </c>
      <c r="C109" s="112" t="s">
        <v>447</v>
      </c>
      <c r="D109" s="113" t="s">
        <v>448</v>
      </c>
      <c r="E109" s="131">
        <v>3.63</v>
      </c>
      <c r="F109" s="112" t="s">
        <v>368</v>
      </c>
      <c r="G109" s="114">
        <v>23.26</v>
      </c>
      <c r="H109" s="114">
        <v>29.52</v>
      </c>
      <c r="I109" s="114">
        <v>6.26</v>
      </c>
      <c r="J109" s="304"/>
      <c r="K109" s="114">
        <v>107.16</v>
      </c>
      <c r="L109" s="2311">
        <v>107.16</v>
      </c>
      <c r="M109" s="2301" t="b">
        <f t="shared" si="5"/>
        <v>1</v>
      </c>
      <c r="N109" s="2302">
        <f t="shared" si="6"/>
        <v>84.43</v>
      </c>
      <c r="O109" s="2302">
        <f t="shared" si="7"/>
        <v>22.72</v>
      </c>
      <c r="P109" s="2303">
        <f t="shared" si="8"/>
        <v>107.15</v>
      </c>
      <c r="Q109" s="2304" t="b">
        <f t="shared" si="9"/>
        <v>0</v>
      </c>
      <c r="R109" s="2306"/>
    </row>
    <row r="110" spans="1:18" s="316" customFormat="1">
      <c r="A110" s="294"/>
      <c r="B110" s="326"/>
      <c r="C110" s="326"/>
      <c r="D110" s="113"/>
      <c r="E110" s="131"/>
      <c r="F110" s="112"/>
      <c r="G110" s="114"/>
      <c r="H110" s="114"/>
      <c r="I110" s="2221"/>
      <c r="J110" s="2221"/>
      <c r="K110" s="2221"/>
      <c r="L110" s="2306"/>
      <c r="M110" s="2301"/>
      <c r="N110" s="2302"/>
      <c r="O110" s="2302"/>
      <c r="P110" s="2303"/>
      <c r="Q110" s="2304"/>
      <c r="R110" s="2306"/>
    </row>
    <row r="111" spans="1:18" s="316" customFormat="1">
      <c r="A111" s="294"/>
      <c r="B111" s="144" t="s">
        <v>449</v>
      </c>
      <c r="C111" s="144"/>
      <c r="D111" s="145" t="s">
        <v>450</v>
      </c>
      <c r="E111" s="310"/>
      <c r="F111" s="144"/>
      <c r="G111" s="146"/>
      <c r="H111" s="146"/>
      <c r="I111" s="2222"/>
      <c r="J111" s="2222"/>
      <c r="K111" s="2222"/>
      <c r="L111" s="2306"/>
      <c r="M111" s="2301"/>
      <c r="N111" s="2302"/>
      <c r="O111" s="2302"/>
      <c r="P111" s="2303"/>
      <c r="Q111" s="2304"/>
      <c r="R111" s="2306"/>
    </row>
    <row r="112" spans="1:18" s="316" customFormat="1">
      <c r="A112" s="294"/>
      <c r="B112" s="144" t="s">
        <v>451</v>
      </c>
      <c r="C112" s="144"/>
      <c r="D112" s="145" t="s">
        <v>452</v>
      </c>
      <c r="E112" s="310"/>
      <c r="F112" s="144"/>
      <c r="G112" s="146"/>
      <c r="H112" s="146"/>
      <c r="I112" s="2222"/>
      <c r="J112" s="2222"/>
      <c r="K112" s="2222"/>
      <c r="L112" s="2306"/>
      <c r="M112" s="2301"/>
      <c r="N112" s="2302"/>
      <c r="O112" s="2302"/>
      <c r="P112" s="2303"/>
      <c r="Q112" s="2304"/>
      <c r="R112" s="2306"/>
    </row>
    <row r="113" spans="1:18" s="316" customFormat="1" ht="24.95">
      <c r="A113" s="294"/>
      <c r="B113" s="112" t="s">
        <v>453</v>
      </c>
      <c r="C113" s="112" t="s">
        <v>454</v>
      </c>
      <c r="D113" s="113" t="s">
        <v>455</v>
      </c>
      <c r="E113" s="131">
        <v>0.84</v>
      </c>
      <c r="F113" s="112" t="s">
        <v>368</v>
      </c>
      <c r="G113" s="112">
        <v>536.48</v>
      </c>
      <c r="H113" s="114">
        <v>680.95</v>
      </c>
      <c r="I113" s="114">
        <v>144.47</v>
      </c>
      <c r="J113" s="304"/>
      <c r="K113" s="114">
        <v>572</v>
      </c>
      <c r="L113" s="2311">
        <v>572</v>
      </c>
      <c r="M113" s="2301" t="b">
        <f t="shared" si="5"/>
        <v>1</v>
      </c>
      <c r="N113" s="2302">
        <f t="shared" si="6"/>
        <v>450.64</v>
      </c>
      <c r="O113" s="2302">
        <f t="shared" si="7"/>
        <v>121.35</v>
      </c>
      <c r="P113" s="2303">
        <f t="shared" si="8"/>
        <v>571.99</v>
      </c>
      <c r="Q113" s="2304" t="b">
        <f t="shared" si="9"/>
        <v>0</v>
      </c>
      <c r="R113" s="2306"/>
    </row>
    <row r="114" spans="1:18" s="316" customFormat="1">
      <c r="A114" s="294"/>
      <c r="B114" s="326"/>
      <c r="C114" s="326"/>
      <c r="D114" s="113"/>
      <c r="E114" s="131"/>
      <c r="F114" s="112"/>
      <c r="G114" s="114"/>
      <c r="H114" s="114"/>
      <c r="I114" s="359"/>
      <c r="J114" s="359"/>
      <c r="K114" s="359"/>
      <c r="L114" s="2306"/>
      <c r="M114" s="2301"/>
      <c r="N114" s="2302"/>
      <c r="O114" s="2302"/>
      <c r="P114" s="2303"/>
      <c r="Q114" s="2304"/>
      <c r="R114" s="2306"/>
    </row>
    <row r="115" spans="1:18" s="316" customFormat="1">
      <c r="A115" s="294"/>
      <c r="B115" s="144" t="s">
        <v>456</v>
      </c>
      <c r="C115" s="144"/>
      <c r="D115" s="145" t="s">
        <v>457</v>
      </c>
      <c r="E115" s="310"/>
      <c r="F115" s="144"/>
      <c r="G115" s="146"/>
      <c r="H115" s="146"/>
      <c r="I115" s="2222"/>
      <c r="J115" s="2222"/>
      <c r="K115" s="2222"/>
      <c r="L115" s="2306"/>
      <c r="M115" s="2301"/>
      <c r="N115" s="2302"/>
      <c r="O115" s="2302"/>
      <c r="P115" s="2303"/>
      <c r="Q115" s="2304"/>
      <c r="R115" s="2306"/>
    </row>
    <row r="116" spans="1:18" s="316" customFormat="1">
      <c r="A116" s="294"/>
      <c r="B116" s="144" t="s">
        <v>458</v>
      </c>
      <c r="C116" s="144"/>
      <c r="D116" s="145" t="s">
        <v>459</v>
      </c>
      <c r="E116" s="310"/>
      <c r="F116" s="144"/>
      <c r="G116" s="146"/>
      <c r="H116" s="146"/>
      <c r="I116" s="2222"/>
      <c r="J116" s="2222"/>
      <c r="K116" s="2222"/>
      <c r="L116" s="2306"/>
      <c r="M116" s="2301"/>
      <c r="N116" s="2302"/>
      <c r="O116" s="2302"/>
      <c r="P116" s="2303"/>
      <c r="Q116" s="2304"/>
      <c r="R116" s="2306"/>
    </row>
    <row r="117" spans="1:18" s="316" customFormat="1" ht="24.95">
      <c r="A117" s="294"/>
      <c r="B117" s="112" t="s">
        <v>460</v>
      </c>
      <c r="C117" s="112" t="s">
        <v>461</v>
      </c>
      <c r="D117" s="113" t="s">
        <v>462</v>
      </c>
      <c r="E117" s="131">
        <v>1.56</v>
      </c>
      <c r="F117" s="112" t="s">
        <v>275</v>
      </c>
      <c r="G117" s="112">
        <v>108.2</v>
      </c>
      <c r="H117" s="114">
        <v>137.34</v>
      </c>
      <c r="I117" s="114">
        <v>29.14</v>
      </c>
      <c r="J117" s="304"/>
      <c r="K117" s="114">
        <v>214.25</v>
      </c>
      <c r="L117" s="2311">
        <v>214.25</v>
      </c>
      <c r="M117" s="2301" t="b">
        <f t="shared" si="5"/>
        <v>1</v>
      </c>
      <c r="N117" s="2302">
        <f t="shared" si="6"/>
        <v>168.79</v>
      </c>
      <c r="O117" s="2302">
        <f t="shared" si="7"/>
        <v>45.46</v>
      </c>
      <c r="P117" s="2303">
        <f t="shared" si="8"/>
        <v>214.25</v>
      </c>
      <c r="Q117" s="2304" t="b">
        <f t="shared" si="9"/>
        <v>1</v>
      </c>
      <c r="R117" s="2306"/>
    </row>
    <row r="118" spans="1:18" s="316" customFormat="1">
      <c r="A118" s="294"/>
      <c r="B118" s="112"/>
      <c r="C118" s="112"/>
      <c r="D118" s="113"/>
      <c r="E118" s="131"/>
      <c r="F118" s="112"/>
      <c r="G118" s="112"/>
      <c r="H118" s="114"/>
      <c r="I118" s="115"/>
      <c r="J118" s="734"/>
      <c r="K118" s="115"/>
      <c r="L118" s="2306"/>
      <c r="M118" s="2301"/>
      <c r="N118" s="2302"/>
      <c r="O118" s="2302"/>
      <c r="P118" s="2303"/>
      <c r="Q118" s="2304"/>
      <c r="R118" s="2306"/>
    </row>
    <row r="119" spans="1:18" s="316" customFormat="1">
      <c r="A119" s="294"/>
      <c r="B119" s="144" t="s">
        <v>463</v>
      </c>
      <c r="C119" s="144"/>
      <c r="D119" s="145" t="s">
        <v>464</v>
      </c>
      <c r="E119" s="310"/>
      <c r="F119" s="144"/>
      <c r="G119" s="146"/>
      <c r="H119" s="146"/>
      <c r="I119" s="2222"/>
      <c r="J119" s="2222"/>
      <c r="K119" s="2222"/>
      <c r="L119" s="2306"/>
      <c r="M119" s="2301"/>
      <c r="N119" s="2302"/>
      <c r="O119" s="2302"/>
      <c r="P119" s="2303"/>
      <c r="Q119" s="2304"/>
      <c r="R119" s="2306"/>
    </row>
    <row r="120" spans="1:18" s="316" customFormat="1">
      <c r="A120" s="294"/>
      <c r="B120" s="112" t="s">
        <v>465</v>
      </c>
      <c r="C120" s="112" t="s">
        <v>466</v>
      </c>
      <c r="D120" s="113" t="s">
        <v>467</v>
      </c>
      <c r="E120" s="131">
        <v>51.8</v>
      </c>
      <c r="F120" s="112" t="s">
        <v>468</v>
      </c>
      <c r="G120" s="112">
        <v>13.7</v>
      </c>
      <c r="H120" s="114">
        <v>17.39</v>
      </c>
      <c r="I120" s="114">
        <v>3.69</v>
      </c>
      <c r="J120" s="304"/>
      <c r="K120" s="114">
        <v>900.8</v>
      </c>
      <c r="L120" s="2311">
        <v>900.8</v>
      </c>
      <c r="M120" s="2301" t="b">
        <f t="shared" si="5"/>
        <v>1</v>
      </c>
      <c r="N120" s="2302">
        <f t="shared" si="6"/>
        <v>709.66</v>
      </c>
      <c r="O120" s="2302">
        <f t="shared" si="7"/>
        <v>191.14</v>
      </c>
      <c r="P120" s="2303">
        <f t="shared" si="8"/>
        <v>900.8</v>
      </c>
      <c r="Q120" s="2304" t="b">
        <f t="shared" si="9"/>
        <v>1</v>
      </c>
      <c r="R120" s="2306"/>
    </row>
    <row r="121" spans="1:18" s="316" customFormat="1">
      <c r="A121" s="294"/>
      <c r="B121" s="112"/>
      <c r="C121" s="112"/>
      <c r="D121" s="113" t="s">
        <v>469</v>
      </c>
      <c r="E121" s="131">
        <v>341</v>
      </c>
      <c r="F121" s="112" t="s">
        <v>468</v>
      </c>
      <c r="G121" s="112">
        <v>11.8</v>
      </c>
      <c r="H121" s="114">
        <v>14.98</v>
      </c>
      <c r="I121" s="114">
        <v>3.18</v>
      </c>
      <c r="J121" s="304"/>
      <c r="K121" s="114">
        <v>5108.18</v>
      </c>
      <c r="L121" s="2311">
        <v>5108.18</v>
      </c>
      <c r="M121" s="2301" t="b">
        <f t="shared" si="5"/>
        <v>1</v>
      </c>
      <c r="N121" s="2302">
        <f t="shared" si="6"/>
        <v>4023.8</v>
      </c>
      <c r="O121" s="2302">
        <f t="shared" si="7"/>
        <v>1084.3800000000001</v>
      </c>
      <c r="P121" s="2303">
        <f t="shared" si="8"/>
        <v>5108.18</v>
      </c>
      <c r="Q121" s="2304" t="b">
        <f t="shared" si="9"/>
        <v>1</v>
      </c>
      <c r="R121" s="2306"/>
    </row>
    <row r="122" spans="1:18" s="316" customFormat="1">
      <c r="A122" s="294"/>
      <c r="B122" s="112"/>
      <c r="C122" s="112"/>
      <c r="D122" s="113"/>
      <c r="E122" s="131"/>
      <c r="F122" s="112"/>
      <c r="G122" s="112"/>
      <c r="H122" s="114"/>
      <c r="I122" s="114"/>
      <c r="J122" s="304"/>
      <c r="K122" s="114"/>
      <c r="L122" s="2306"/>
      <c r="M122" s="2301"/>
      <c r="N122" s="2302"/>
      <c r="O122" s="2302"/>
      <c r="P122" s="2303"/>
      <c r="Q122" s="2304"/>
      <c r="R122" s="2306"/>
    </row>
    <row r="123" spans="1:18" s="316" customFormat="1">
      <c r="A123" s="294"/>
      <c r="B123" s="144" t="s">
        <v>470</v>
      </c>
      <c r="C123" s="144"/>
      <c r="D123" s="145" t="s">
        <v>471</v>
      </c>
      <c r="E123" s="310"/>
      <c r="F123" s="144"/>
      <c r="G123" s="146"/>
      <c r="H123" s="146"/>
      <c r="I123" s="2222"/>
      <c r="J123" s="2222"/>
      <c r="K123" s="2222"/>
      <c r="L123" s="2306"/>
      <c r="M123" s="2301"/>
      <c r="N123" s="2302"/>
      <c r="O123" s="2302"/>
      <c r="P123" s="2303"/>
      <c r="Q123" s="2304"/>
      <c r="R123" s="2306"/>
    </row>
    <row r="124" spans="1:18" s="316" customFormat="1" ht="32.450000000000003" customHeight="1">
      <c r="A124" s="294"/>
      <c r="B124" s="112" t="s">
        <v>472</v>
      </c>
      <c r="C124" s="112" t="s">
        <v>473</v>
      </c>
      <c r="D124" s="113" t="s">
        <v>474</v>
      </c>
      <c r="E124" s="131">
        <v>6.1</v>
      </c>
      <c r="F124" s="112" t="s">
        <v>368</v>
      </c>
      <c r="G124" s="112">
        <v>457.21</v>
      </c>
      <c r="H124" s="114">
        <v>580.34</v>
      </c>
      <c r="I124" s="114">
        <v>123.13</v>
      </c>
      <c r="J124" s="304"/>
      <c r="K124" s="114">
        <v>3540.07</v>
      </c>
      <c r="L124" s="2311">
        <v>3540.07</v>
      </c>
      <c r="M124" s="2301" t="b">
        <f t="shared" si="5"/>
        <v>1</v>
      </c>
      <c r="N124" s="2302">
        <f t="shared" si="6"/>
        <v>2788.98</v>
      </c>
      <c r="O124" s="2302">
        <f t="shared" si="7"/>
        <v>751.09</v>
      </c>
      <c r="P124" s="2303">
        <f t="shared" si="8"/>
        <v>3540.07</v>
      </c>
      <c r="Q124" s="2304" t="b">
        <f t="shared" si="9"/>
        <v>1</v>
      </c>
      <c r="R124" s="2306"/>
    </row>
    <row r="125" spans="1:18" s="98" customFormat="1">
      <c r="A125" s="116"/>
      <c r="B125" s="109" t="s">
        <v>475</v>
      </c>
      <c r="C125" s="109"/>
      <c r="D125" s="110" t="s">
        <v>476</v>
      </c>
      <c r="E125" s="109"/>
      <c r="F125" s="109"/>
      <c r="G125" s="109"/>
      <c r="H125" s="109"/>
      <c r="I125" s="109"/>
      <c r="J125" s="109"/>
      <c r="K125" s="111"/>
      <c r="L125" s="731"/>
      <c r="M125" s="2301"/>
      <c r="N125" s="2302"/>
      <c r="O125" s="2302"/>
      <c r="P125" s="2303"/>
      <c r="Q125" s="2304"/>
      <c r="R125" s="731"/>
    </row>
    <row r="126" spans="1:18" s="98" customFormat="1">
      <c r="A126" s="116"/>
      <c r="B126" s="547" t="s">
        <v>477</v>
      </c>
      <c r="C126" s="547"/>
      <c r="D126" s="2223" t="s">
        <v>478</v>
      </c>
      <c r="E126" s="2224"/>
      <c r="F126" s="547"/>
      <c r="G126" s="122"/>
      <c r="H126" s="122"/>
      <c r="I126" s="122"/>
      <c r="J126" s="122"/>
      <c r="K126" s="122"/>
      <c r="L126" s="731"/>
      <c r="M126" s="2301"/>
      <c r="N126" s="2302"/>
      <c r="O126" s="2302"/>
      <c r="P126" s="2303"/>
      <c r="Q126" s="2304"/>
      <c r="R126" s="731"/>
    </row>
    <row r="127" spans="1:18" s="98" customFormat="1" ht="24.95">
      <c r="A127" s="116"/>
      <c r="B127" s="112" t="s">
        <v>479</v>
      </c>
      <c r="C127" s="112" t="s">
        <v>480</v>
      </c>
      <c r="D127" s="113" t="s">
        <v>481</v>
      </c>
      <c r="E127" s="112">
        <v>4.2</v>
      </c>
      <c r="F127" s="112" t="s">
        <v>275</v>
      </c>
      <c r="G127" s="114">
        <v>27.81</v>
      </c>
      <c r="H127" s="114">
        <v>35.299999999999997</v>
      </c>
      <c r="I127" s="114">
        <v>7.49</v>
      </c>
      <c r="J127" s="304"/>
      <c r="K127" s="114">
        <v>148.26</v>
      </c>
      <c r="L127" s="2311">
        <v>148.26</v>
      </c>
      <c r="M127" s="2301" t="b">
        <f t="shared" si="5"/>
        <v>1</v>
      </c>
      <c r="N127" s="2302">
        <f t="shared" si="6"/>
        <v>116.8</v>
      </c>
      <c r="O127" s="2302">
        <f t="shared" si="7"/>
        <v>31.46</v>
      </c>
      <c r="P127" s="2303">
        <f t="shared" si="8"/>
        <v>148.26</v>
      </c>
      <c r="Q127" s="2304" t="b">
        <f t="shared" si="9"/>
        <v>1</v>
      </c>
      <c r="R127" s="731"/>
    </row>
    <row r="128" spans="1:18" s="2229" customFormat="1">
      <c r="A128" s="2225"/>
      <c r="B128" s="124"/>
      <c r="C128" s="2226"/>
      <c r="D128" s="2227"/>
      <c r="E128" s="2228"/>
      <c r="F128" s="2226"/>
      <c r="G128" s="115"/>
      <c r="H128" s="115"/>
      <c r="I128" s="115"/>
      <c r="J128" s="115"/>
      <c r="K128" s="115"/>
      <c r="L128" s="731"/>
      <c r="M128" s="2301"/>
      <c r="N128" s="2302"/>
      <c r="O128" s="2302"/>
      <c r="P128" s="2303"/>
      <c r="Q128" s="2304"/>
      <c r="R128" s="731"/>
    </row>
    <row r="129" spans="1:18" s="973" customFormat="1">
      <c r="A129" s="116"/>
      <c r="B129" s="547" t="s">
        <v>482</v>
      </c>
      <c r="C129" s="547"/>
      <c r="D129" s="2223" t="s">
        <v>483</v>
      </c>
      <c r="E129" s="2224"/>
      <c r="F129" s="547"/>
      <c r="G129" s="122"/>
      <c r="H129" s="122"/>
      <c r="I129" s="122"/>
      <c r="J129" s="122"/>
      <c r="K129" s="122"/>
      <c r="L129" s="731"/>
      <c r="M129" s="2301"/>
      <c r="N129" s="2302"/>
      <c r="O129" s="2302"/>
      <c r="P129" s="2303"/>
      <c r="Q129" s="2304"/>
      <c r="R129" s="731"/>
    </row>
    <row r="130" spans="1:18" s="98" customFormat="1" ht="24.95">
      <c r="A130" s="116"/>
      <c r="B130" s="112" t="s">
        <v>484</v>
      </c>
      <c r="C130" s="112" t="s">
        <v>485</v>
      </c>
      <c r="D130" s="113" t="s">
        <v>486</v>
      </c>
      <c r="E130" s="112">
        <v>1.48</v>
      </c>
      <c r="F130" s="112" t="s">
        <v>487</v>
      </c>
      <c r="G130" s="114">
        <v>195.49</v>
      </c>
      <c r="H130" s="114">
        <v>248.14</v>
      </c>
      <c r="I130" s="114">
        <v>52.65</v>
      </c>
      <c r="J130" s="304"/>
      <c r="K130" s="114">
        <v>367.25</v>
      </c>
      <c r="L130" s="2311">
        <v>367.25</v>
      </c>
      <c r="M130" s="2301" t="b">
        <f t="shared" si="5"/>
        <v>1</v>
      </c>
      <c r="N130" s="2302">
        <f t="shared" si="6"/>
        <v>289.33</v>
      </c>
      <c r="O130" s="2302">
        <f t="shared" si="7"/>
        <v>77.92</v>
      </c>
      <c r="P130" s="2303">
        <f t="shared" si="8"/>
        <v>367.25</v>
      </c>
      <c r="Q130" s="2304" t="b">
        <f t="shared" si="9"/>
        <v>1</v>
      </c>
      <c r="R130" s="731"/>
    </row>
    <row r="131" spans="1:18" s="2229" customFormat="1">
      <c r="A131" s="2225"/>
      <c r="B131" s="124"/>
      <c r="C131" s="124"/>
      <c r="D131" s="2227"/>
      <c r="E131" s="429"/>
      <c r="F131" s="124"/>
      <c r="G131" s="114"/>
      <c r="H131" s="114"/>
      <c r="I131" s="114"/>
      <c r="J131" s="114"/>
      <c r="K131" s="114"/>
      <c r="L131" s="731"/>
      <c r="M131" s="2301"/>
      <c r="N131" s="2302"/>
      <c r="O131" s="2302"/>
      <c r="P131" s="2303"/>
      <c r="Q131" s="2304"/>
      <c r="R131" s="731"/>
    </row>
    <row r="132" spans="1:18" s="973" customFormat="1">
      <c r="A132" s="116"/>
      <c r="B132" s="547" t="s">
        <v>488</v>
      </c>
      <c r="C132" s="547"/>
      <c r="D132" s="2223" t="s">
        <v>489</v>
      </c>
      <c r="E132" s="2224"/>
      <c r="F132" s="547"/>
      <c r="G132" s="122"/>
      <c r="H132" s="122"/>
      <c r="I132" s="122"/>
      <c r="J132" s="122"/>
      <c r="K132" s="122"/>
      <c r="L132" s="731"/>
      <c r="M132" s="2301"/>
      <c r="N132" s="2302"/>
      <c r="O132" s="2302"/>
      <c r="P132" s="2303"/>
      <c r="Q132" s="2304"/>
      <c r="R132" s="731"/>
    </row>
    <row r="133" spans="1:18" s="98" customFormat="1" ht="24.95">
      <c r="A133" s="116"/>
      <c r="B133" s="279" t="s">
        <v>490</v>
      </c>
      <c r="C133" s="279" t="s">
        <v>491</v>
      </c>
      <c r="D133" s="753" t="s">
        <v>492</v>
      </c>
      <c r="E133" s="429">
        <v>18.399999999999999</v>
      </c>
      <c r="F133" s="124" t="s">
        <v>468</v>
      </c>
      <c r="G133" s="114">
        <v>19.54</v>
      </c>
      <c r="H133" s="114">
        <v>24.8</v>
      </c>
      <c r="I133" s="114">
        <v>5.26</v>
      </c>
      <c r="J133" s="304"/>
      <c r="K133" s="114">
        <v>456.32</v>
      </c>
      <c r="L133" s="2311">
        <v>456.32</v>
      </c>
      <c r="M133" s="2301" t="b">
        <f t="shared" si="5"/>
        <v>1</v>
      </c>
      <c r="N133" s="2302">
        <f t="shared" si="6"/>
        <v>359.54</v>
      </c>
      <c r="O133" s="2302">
        <f t="shared" si="7"/>
        <v>96.78</v>
      </c>
      <c r="P133" s="2303">
        <f t="shared" si="8"/>
        <v>456.32000000000005</v>
      </c>
      <c r="Q133" s="2304" t="b">
        <f t="shared" si="9"/>
        <v>1</v>
      </c>
      <c r="R133" s="731"/>
    </row>
    <row r="134" spans="1:18" s="2229" customFormat="1">
      <c r="A134" s="2225"/>
      <c r="B134" s="124"/>
      <c r="C134" s="124"/>
      <c r="D134" s="2227"/>
      <c r="E134" s="429"/>
      <c r="F134" s="124"/>
      <c r="G134" s="114"/>
      <c r="H134" s="114"/>
      <c r="I134" s="114"/>
      <c r="J134" s="114"/>
      <c r="K134" s="114"/>
      <c r="L134" s="731"/>
      <c r="M134" s="2301"/>
      <c r="N134" s="2302"/>
      <c r="O134" s="2302"/>
      <c r="P134" s="2303"/>
      <c r="Q134" s="2304"/>
      <c r="R134" s="731"/>
    </row>
    <row r="135" spans="1:18" s="973" customFormat="1">
      <c r="A135" s="116"/>
      <c r="B135" s="547" t="s">
        <v>493</v>
      </c>
      <c r="C135" s="547"/>
      <c r="D135" s="2223" t="s">
        <v>494</v>
      </c>
      <c r="E135" s="2224"/>
      <c r="F135" s="547"/>
      <c r="G135" s="122"/>
      <c r="H135" s="122"/>
      <c r="I135" s="122"/>
      <c r="J135" s="122"/>
      <c r="K135" s="122"/>
      <c r="L135" s="731"/>
      <c r="M135" s="2301"/>
      <c r="N135" s="2302"/>
      <c r="O135" s="2302"/>
      <c r="P135" s="2303"/>
      <c r="Q135" s="2304"/>
      <c r="R135" s="731"/>
    </row>
    <row r="136" spans="1:18" s="973" customFormat="1" ht="24.95">
      <c r="A136" s="116"/>
      <c r="B136" s="124" t="s">
        <v>495</v>
      </c>
      <c r="C136" s="279" t="s">
        <v>496</v>
      </c>
      <c r="D136" s="753" t="s">
        <v>497</v>
      </c>
      <c r="E136" s="429">
        <v>0.7</v>
      </c>
      <c r="F136" s="124" t="s">
        <v>498</v>
      </c>
      <c r="G136" s="114">
        <v>409.86</v>
      </c>
      <c r="H136" s="114">
        <v>520.24</v>
      </c>
      <c r="I136" s="114">
        <v>110.38</v>
      </c>
      <c r="J136" s="304"/>
      <c r="K136" s="114">
        <v>364.17</v>
      </c>
      <c r="L136" s="2311">
        <v>364.17</v>
      </c>
      <c r="M136" s="2301" t="b">
        <f t="shared" si="5"/>
        <v>1</v>
      </c>
      <c r="N136" s="2302">
        <f t="shared" si="6"/>
        <v>286.89999999999998</v>
      </c>
      <c r="O136" s="2302">
        <f t="shared" si="7"/>
        <v>77.27</v>
      </c>
      <c r="P136" s="2303">
        <f t="shared" si="8"/>
        <v>364.16999999999996</v>
      </c>
      <c r="Q136" s="2304" t="b">
        <f t="shared" si="9"/>
        <v>1</v>
      </c>
      <c r="R136" s="731"/>
    </row>
    <row r="137" spans="1:18" s="973" customFormat="1">
      <c r="A137" s="116"/>
      <c r="B137" s="124" t="s">
        <v>499</v>
      </c>
      <c r="C137" s="279" t="s">
        <v>500</v>
      </c>
      <c r="D137" s="753" t="s">
        <v>501</v>
      </c>
      <c r="E137" s="429">
        <v>0.97</v>
      </c>
      <c r="F137" s="124" t="s">
        <v>498</v>
      </c>
      <c r="G137" s="114">
        <v>723.22</v>
      </c>
      <c r="H137" s="114">
        <v>917.98</v>
      </c>
      <c r="I137" s="114">
        <v>194.76</v>
      </c>
      <c r="J137" s="304"/>
      <c r="K137" s="114">
        <v>890.44</v>
      </c>
      <c r="L137" s="2311">
        <v>890.44</v>
      </c>
      <c r="M137" s="2301" t="b">
        <f t="shared" si="5"/>
        <v>1</v>
      </c>
      <c r="N137" s="2302">
        <f t="shared" si="6"/>
        <v>701.52</v>
      </c>
      <c r="O137" s="2302">
        <f t="shared" si="7"/>
        <v>188.92</v>
      </c>
      <c r="P137" s="2303">
        <f t="shared" si="8"/>
        <v>890.43999999999994</v>
      </c>
      <c r="Q137" s="2304" t="b">
        <f t="shared" si="9"/>
        <v>1</v>
      </c>
      <c r="R137" s="731"/>
    </row>
    <row r="138" spans="1:18" s="973" customFormat="1">
      <c r="A138" s="116"/>
      <c r="B138" s="124"/>
      <c r="C138" s="279"/>
      <c r="D138" s="753"/>
      <c r="E138" s="429"/>
      <c r="F138" s="124"/>
      <c r="G138" s="114"/>
      <c r="H138" s="114"/>
      <c r="I138" s="114"/>
      <c r="J138" s="304"/>
      <c r="K138" s="114"/>
      <c r="L138" s="731"/>
      <c r="M138" s="2301"/>
      <c r="N138" s="2302"/>
      <c r="O138" s="2302"/>
      <c r="P138" s="2303"/>
      <c r="Q138" s="2304"/>
      <c r="R138" s="731"/>
    </row>
    <row r="139" spans="1:18">
      <c r="A139" s="116"/>
      <c r="B139" s="1919" t="s">
        <v>189</v>
      </c>
      <c r="C139" s="109"/>
      <c r="D139" s="110" t="s">
        <v>190</v>
      </c>
      <c r="E139" s="109"/>
      <c r="F139" s="109"/>
      <c r="G139" s="109"/>
      <c r="H139" s="111"/>
      <c r="I139" s="111"/>
      <c r="J139" s="111"/>
      <c r="K139" s="111"/>
      <c r="M139" s="2301"/>
      <c r="N139" s="2302"/>
      <c r="O139" s="2302"/>
      <c r="P139" s="2303"/>
      <c r="Q139" s="2304"/>
    </row>
    <row r="140" spans="1:18">
      <c r="A140" s="116"/>
      <c r="B140" s="1919" t="s">
        <v>502</v>
      </c>
      <c r="C140" s="109"/>
      <c r="D140" s="110" t="s">
        <v>503</v>
      </c>
      <c r="E140" s="109"/>
      <c r="F140" s="109"/>
      <c r="G140" s="109"/>
      <c r="H140" s="111"/>
      <c r="I140" s="111"/>
      <c r="J140" s="111"/>
      <c r="K140" s="111"/>
      <c r="M140" s="2301"/>
      <c r="N140" s="2302"/>
      <c r="O140" s="2302"/>
      <c r="P140" s="2303"/>
      <c r="Q140" s="2304"/>
    </row>
    <row r="141" spans="1:18">
      <c r="A141" s="116"/>
      <c r="B141" s="1926" t="s">
        <v>504</v>
      </c>
      <c r="C141" s="128"/>
      <c r="D141" s="129" t="s">
        <v>505</v>
      </c>
      <c r="E141" s="128"/>
      <c r="F141" s="128"/>
      <c r="G141" s="128"/>
      <c r="H141" s="130"/>
      <c r="I141" s="130"/>
      <c r="J141" s="130"/>
      <c r="K141" s="130"/>
      <c r="M141" s="2301"/>
      <c r="N141" s="2302"/>
      <c r="O141" s="2302"/>
      <c r="P141" s="2303"/>
      <c r="Q141" s="2304"/>
    </row>
    <row r="142" spans="1:18">
      <c r="A142" s="116"/>
      <c r="B142" s="1927" t="s">
        <v>506</v>
      </c>
      <c r="C142" s="120"/>
      <c r="D142" s="145" t="s">
        <v>507</v>
      </c>
      <c r="E142" s="120"/>
      <c r="F142" s="120"/>
      <c r="G142" s="120"/>
      <c r="H142" s="120"/>
      <c r="I142" s="122"/>
      <c r="J142" s="122"/>
      <c r="K142" s="122"/>
      <c r="M142" s="2301"/>
      <c r="N142" s="2302"/>
      <c r="O142" s="2302"/>
      <c r="P142" s="2303"/>
      <c r="Q142" s="2304"/>
    </row>
    <row r="143" spans="1:18">
      <c r="A143" s="116"/>
      <c r="B143" s="1932" t="s">
        <v>508</v>
      </c>
      <c r="C143" s="443" t="s">
        <v>509</v>
      </c>
      <c r="D143" s="447" t="s">
        <v>510</v>
      </c>
      <c r="E143" s="534">
        <v>27.3</v>
      </c>
      <c r="F143" s="449" t="s">
        <v>468</v>
      </c>
      <c r="G143" s="114">
        <v>206.78</v>
      </c>
      <c r="H143" s="114">
        <v>262.47000000000003</v>
      </c>
      <c r="I143" s="114">
        <v>55.69</v>
      </c>
      <c r="J143" s="304"/>
      <c r="K143" s="114">
        <v>7165.43</v>
      </c>
      <c r="L143" s="2311">
        <v>7165.43</v>
      </c>
      <c r="M143" s="2301" t="b">
        <f t="shared" si="5"/>
        <v>1</v>
      </c>
      <c r="N143" s="2302">
        <f t="shared" si="6"/>
        <v>5645.09</v>
      </c>
      <c r="O143" s="2302">
        <f t="shared" si="7"/>
        <v>1520.34</v>
      </c>
      <c r="P143" s="2303">
        <f t="shared" si="8"/>
        <v>7165.43</v>
      </c>
      <c r="Q143" s="2304" t="b">
        <f t="shared" si="9"/>
        <v>1</v>
      </c>
    </row>
    <row r="144" spans="1:18">
      <c r="A144" s="116"/>
      <c r="B144" s="1922"/>
      <c r="C144" s="112"/>
      <c r="D144" s="113"/>
      <c r="E144" s="131"/>
      <c r="F144" s="112"/>
      <c r="G144" s="112"/>
      <c r="H144" s="114"/>
      <c r="I144" s="114"/>
      <c r="J144" s="114"/>
      <c r="K144" s="114"/>
      <c r="M144" s="2301"/>
      <c r="N144" s="2302"/>
      <c r="O144" s="2302"/>
      <c r="P144" s="2303"/>
      <c r="Q144" s="2304"/>
    </row>
    <row r="145" spans="1:17">
      <c r="A145" s="280"/>
      <c r="B145" s="1927" t="s">
        <v>511</v>
      </c>
      <c r="C145" s="144"/>
      <c r="D145" s="145" t="s">
        <v>512</v>
      </c>
      <c r="E145" s="310"/>
      <c r="F145" s="144"/>
      <c r="G145" s="144"/>
      <c r="H145" s="144"/>
      <c r="I145" s="146"/>
      <c r="J145" s="146"/>
      <c r="K145" s="146"/>
      <c r="M145" s="2301"/>
      <c r="N145" s="2302"/>
      <c r="O145" s="2302"/>
      <c r="P145" s="2303"/>
      <c r="Q145" s="2304"/>
    </row>
    <row r="146" spans="1:17">
      <c r="A146" s="116"/>
      <c r="B146" s="1922" t="s">
        <v>513</v>
      </c>
      <c r="C146" s="443" t="s">
        <v>514</v>
      </c>
      <c r="D146" s="447" t="s">
        <v>515</v>
      </c>
      <c r="E146" s="534">
        <v>6428.69</v>
      </c>
      <c r="F146" s="450" t="s">
        <v>468</v>
      </c>
      <c r="G146" s="114">
        <v>37.44</v>
      </c>
      <c r="H146" s="114">
        <v>47.52</v>
      </c>
      <c r="I146" s="114">
        <v>10.08</v>
      </c>
      <c r="J146" s="304"/>
      <c r="K146" s="114">
        <v>305491.34999999998</v>
      </c>
      <c r="L146" s="2311">
        <v>305491.34999999998</v>
      </c>
      <c r="M146" s="2301" t="b">
        <f t="shared" ref="M146:M205" si="10">K146=L146</f>
        <v>1</v>
      </c>
      <c r="N146" s="2302">
        <f t="shared" ref="N146:N205" si="11">ROUND(G146*E146,2)</f>
        <v>240690.15</v>
      </c>
      <c r="O146" s="2302">
        <f t="shared" ref="O146:O205" si="12">ROUND(E146*I146,2)</f>
        <v>64801.2</v>
      </c>
      <c r="P146" s="2303">
        <f t="shared" ref="P146:P205" si="13">N146+O146</f>
        <v>305491.34999999998</v>
      </c>
      <c r="Q146" s="2304" t="b">
        <f t="shared" ref="Q146:Q205" si="14">P146=K146</f>
        <v>1</v>
      </c>
    </row>
    <row r="147" spans="1:17">
      <c r="A147" s="116"/>
      <c r="B147" s="1922"/>
      <c r="C147" s="112"/>
      <c r="D147" s="113"/>
      <c r="E147" s="131"/>
      <c r="F147" s="112"/>
      <c r="G147" s="112"/>
      <c r="H147" s="114"/>
      <c r="I147" s="114"/>
      <c r="J147" s="114"/>
      <c r="K147" s="114"/>
      <c r="M147" s="2301"/>
      <c r="N147" s="2302"/>
      <c r="O147" s="2302"/>
      <c r="P147" s="2303"/>
      <c r="Q147" s="2304"/>
    </row>
    <row r="148" spans="1:17">
      <c r="A148" s="116"/>
      <c r="B148" s="1927" t="s">
        <v>516</v>
      </c>
      <c r="C148" s="144"/>
      <c r="D148" s="145" t="s">
        <v>517</v>
      </c>
      <c r="E148" s="528"/>
      <c r="F148" s="120"/>
      <c r="G148" s="120"/>
      <c r="H148" s="120"/>
      <c r="I148" s="122"/>
      <c r="J148" s="122"/>
      <c r="K148" s="122"/>
      <c r="M148" s="2301"/>
      <c r="N148" s="2302"/>
      <c r="O148" s="2302"/>
      <c r="P148" s="2303"/>
      <c r="Q148" s="2304"/>
    </row>
    <row r="149" spans="1:17">
      <c r="A149" s="116"/>
      <c r="B149" s="1922" t="s">
        <v>518</v>
      </c>
      <c r="C149" s="443" t="s">
        <v>519</v>
      </c>
      <c r="D149" s="439" t="s">
        <v>520</v>
      </c>
      <c r="E149" s="561">
        <v>0.06</v>
      </c>
      <c r="F149" s="451" t="s">
        <v>275</v>
      </c>
      <c r="G149" s="114">
        <v>247.02</v>
      </c>
      <c r="H149" s="114">
        <v>313.54000000000002</v>
      </c>
      <c r="I149" s="114">
        <v>66.52</v>
      </c>
      <c r="J149" s="304"/>
      <c r="K149" s="114">
        <v>18.809999999999999</v>
      </c>
      <c r="L149" s="2311">
        <v>18.809999999999999</v>
      </c>
      <c r="M149" s="2301" t="b">
        <f t="shared" si="10"/>
        <v>1</v>
      </c>
      <c r="N149" s="2302">
        <f t="shared" si="11"/>
        <v>14.82</v>
      </c>
      <c r="O149" s="2302">
        <f t="shared" si="12"/>
        <v>3.99</v>
      </c>
      <c r="P149" s="2303">
        <f t="shared" si="13"/>
        <v>18.810000000000002</v>
      </c>
      <c r="Q149" s="2304" t="b">
        <f t="shared" si="14"/>
        <v>1</v>
      </c>
    </row>
    <row r="150" spans="1:17" ht="24.95">
      <c r="A150" s="116"/>
      <c r="B150" s="1922" t="s">
        <v>521</v>
      </c>
      <c r="C150" s="443" t="s">
        <v>522</v>
      </c>
      <c r="D150" s="452" t="s">
        <v>523</v>
      </c>
      <c r="E150" s="535">
        <v>273.19</v>
      </c>
      <c r="F150" s="450" t="s">
        <v>468</v>
      </c>
      <c r="G150" s="114">
        <v>23.44</v>
      </c>
      <c r="H150" s="114">
        <v>29.75</v>
      </c>
      <c r="I150" s="114">
        <v>6.31</v>
      </c>
      <c r="J150" s="304"/>
      <c r="K150" s="114">
        <v>8127.4</v>
      </c>
      <c r="L150" s="2311">
        <v>8127.4</v>
      </c>
      <c r="M150" s="2301" t="b">
        <f t="shared" si="10"/>
        <v>1</v>
      </c>
      <c r="N150" s="2302">
        <f t="shared" si="11"/>
        <v>6403.57</v>
      </c>
      <c r="O150" s="2302">
        <f t="shared" si="12"/>
        <v>1723.83</v>
      </c>
      <c r="P150" s="2303">
        <f t="shared" si="13"/>
        <v>8127.4</v>
      </c>
      <c r="Q150" s="2304" t="b">
        <f t="shared" si="14"/>
        <v>1</v>
      </c>
    </row>
    <row r="151" spans="1:17">
      <c r="A151" s="116"/>
      <c r="B151" s="1922"/>
      <c r="C151" s="443"/>
      <c r="D151" s="452"/>
      <c r="E151" s="535"/>
      <c r="F151" s="450"/>
      <c r="G151" s="114"/>
      <c r="H151" s="114"/>
      <c r="I151" s="114"/>
      <c r="J151" s="304"/>
      <c r="K151" s="114"/>
      <c r="M151" s="2301"/>
      <c r="N151" s="2302"/>
      <c r="O151" s="2302"/>
      <c r="P151" s="2303"/>
      <c r="Q151" s="2304"/>
    </row>
    <row r="152" spans="1:17">
      <c r="A152" s="116"/>
      <c r="B152" s="1927" t="s">
        <v>524</v>
      </c>
      <c r="C152" s="144"/>
      <c r="D152" s="145" t="s">
        <v>525</v>
      </c>
      <c r="E152" s="528"/>
      <c r="F152" s="120"/>
      <c r="G152" s="120"/>
      <c r="H152" s="120"/>
      <c r="I152" s="122"/>
      <c r="J152" s="122"/>
      <c r="K152" s="122"/>
      <c r="M152" s="2301"/>
      <c r="N152" s="2302"/>
      <c r="O152" s="2302"/>
      <c r="P152" s="2303"/>
      <c r="Q152" s="2304"/>
    </row>
    <row r="153" spans="1:17">
      <c r="A153" s="116"/>
      <c r="B153" s="1922" t="s">
        <v>526</v>
      </c>
      <c r="C153" s="443" t="s">
        <v>527</v>
      </c>
      <c r="D153" s="439" t="s">
        <v>528</v>
      </c>
      <c r="E153" s="561">
        <v>10.02</v>
      </c>
      <c r="F153" s="451" t="s">
        <v>275</v>
      </c>
      <c r="G153" s="114">
        <v>30.59</v>
      </c>
      <c r="H153" s="114">
        <v>38.83</v>
      </c>
      <c r="I153" s="114">
        <v>8.24</v>
      </c>
      <c r="J153" s="304"/>
      <c r="K153" s="114">
        <v>389.08</v>
      </c>
      <c r="L153" s="2311">
        <v>389.08</v>
      </c>
      <c r="M153" s="2301" t="b">
        <f t="shared" si="10"/>
        <v>1</v>
      </c>
      <c r="N153" s="2302">
        <f t="shared" si="11"/>
        <v>306.51</v>
      </c>
      <c r="O153" s="2302">
        <f t="shared" si="12"/>
        <v>82.56</v>
      </c>
      <c r="P153" s="2303">
        <f t="shared" si="13"/>
        <v>389.07</v>
      </c>
      <c r="Q153" s="2304" t="b">
        <f t="shared" si="14"/>
        <v>0</v>
      </c>
    </row>
    <row r="154" spans="1:17">
      <c r="A154" s="116"/>
      <c r="B154" s="1922"/>
      <c r="C154" s="443"/>
      <c r="D154" s="281"/>
      <c r="E154" s="562"/>
      <c r="F154" s="1933"/>
      <c r="G154" s="149"/>
      <c r="H154" s="114"/>
      <c r="I154" s="114"/>
      <c r="J154" s="114"/>
      <c r="K154" s="114"/>
      <c r="M154" s="2301"/>
      <c r="N154" s="2302"/>
      <c r="O154" s="2302"/>
      <c r="P154" s="2303"/>
      <c r="Q154" s="2304"/>
    </row>
    <row r="155" spans="1:17">
      <c r="A155" s="280"/>
      <c r="B155" s="1927" t="s">
        <v>529</v>
      </c>
      <c r="C155" s="144"/>
      <c r="D155" s="145" t="s">
        <v>530</v>
      </c>
      <c r="E155" s="310"/>
      <c r="F155" s="282"/>
      <c r="G155" s="144"/>
      <c r="H155" s="144"/>
      <c r="I155" s="146"/>
      <c r="J155" s="146"/>
      <c r="K155" s="146"/>
      <c r="M155" s="2301"/>
      <c r="N155" s="2302"/>
      <c r="O155" s="2302"/>
      <c r="P155" s="2303"/>
      <c r="Q155" s="2304"/>
    </row>
    <row r="156" spans="1:17">
      <c r="A156" s="116"/>
      <c r="B156" s="1922" t="s">
        <v>531</v>
      </c>
      <c r="C156" s="443" t="s">
        <v>532</v>
      </c>
      <c r="D156" s="453" t="s">
        <v>533</v>
      </c>
      <c r="E156" s="454">
        <v>142</v>
      </c>
      <c r="F156" s="112" t="s">
        <v>322</v>
      </c>
      <c r="G156" s="114">
        <v>9.6199999999999992</v>
      </c>
      <c r="H156" s="114">
        <v>12.21</v>
      </c>
      <c r="I156" s="114">
        <v>2.59</v>
      </c>
      <c r="J156" s="304"/>
      <c r="K156" s="114">
        <v>1733.82</v>
      </c>
      <c r="L156" s="2311">
        <v>1733.82</v>
      </c>
      <c r="M156" s="2301" t="b">
        <f t="shared" si="10"/>
        <v>1</v>
      </c>
      <c r="N156" s="2302">
        <f t="shared" si="11"/>
        <v>1366.04</v>
      </c>
      <c r="O156" s="2302">
        <f t="shared" si="12"/>
        <v>367.78</v>
      </c>
      <c r="P156" s="2303">
        <f t="shared" si="13"/>
        <v>1733.82</v>
      </c>
      <c r="Q156" s="2304" t="b">
        <f t="shared" si="14"/>
        <v>1</v>
      </c>
    </row>
    <row r="157" spans="1:17">
      <c r="A157" s="116"/>
      <c r="B157" s="1922" t="s">
        <v>534</v>
      </c>
      <c r="C157" s="443" t="s">
        <v>535</v>
      </c>
      <c r="D157" s="455" t="s">
        <v>536</v>
      </c>
      <c r="E157" s="456">
        <v>16</v>
      </c>
      <c r="F157" s="112" t="s">
        <v>322</v>
      </c>
      <c r="G157" s="114">
        <v>41.47</v>
      </c>
      <c r="H157" s="114">
        <v>52.64</v>
      </c>
      <c r="I157" s="114">
        <v>11.17</v>
      </c>
      <c r="J157" s="304"/>
      <c r="K157" s="114">
        <v>842.24</v>
      </c>
      <c r="L157" s="2311">
        <v>842.24</v>
      </c>
      <c r="M157" s="2301" t="b">
        <f t="shared" si="10"/>
        <v>1</v>
      </c>
      <c r="N157" s="2302">
        <f t="shared" si="11"/>
        <v>663.52</v>
      </c>
      <c r="O157" s="2302">
        <f t="shared" si="12"/>
        <v>178.72</v>
      </c>
      <c r="P157" s="2303">
        <f t="shared" si="13"/>
        <v>842.24</v>
      </c>
      <c r="Q157" s="2304" t="b">
        <f t="shared" si="14"/>
        <v>1</v>
      </c>
    </row>
    <row r="158" spans="1:17">
      <c r="A158" s="116"/>
      <c r="B158" s="1922" t="s">
        <v>537</v>
      </c>
      <c r="C158" s="443" t="s">
        <v>538</v>
      </c>
      <c r="D158" s="457" t="s">
        <v>539</v>
      </c>
      <c r="E158" s="458">
        <v>8</v>
      </c>
      <c r="F158" s="112" t="s">
        <v>322</v>
      </c>
      <c r="G158" s="114">
        <v>48.1</v>
      </c>
      <c r="H158" s="114">
        <v>61.05</v>
      </c>
      <c r="I158" s="114">
        <v>12.95</v>
      </c>
      <c r="J158" s="304"/>
      <c r="K158" s="114">
        <v>488.4</v>
      </c>
      <c r="L158" s="2311">
        <v>488.4</v>
      </c>
      <c r="M158" s="2301" t="b">
        <f t="shared" si="10"/>
        <v>1</v>
      </c>
      <c r="N158" s="2302">
        <f t="shared" si="11"/>
        <v>384.8</v>
      </c>
      <c r="O158" s="2302">
        <f t="shared" si="12"/>
        <v>103.6</v>
      </c>
      <c r="P158" s="2303">
        <f t="shared" si="13"/>
        <v>488.4</v>
      </c>
      <c r="Q158" s="2304" t="b">
        <f t="shared" si="14"/>
        <v>1</v>
      </c>
    </row>
    <row r="159" spans="1:17">
      <c r="A159" s="116"/>
      <c r="B159" s="1922" t="s">
        <v>540</v>
      </c>
      <c r="C159" s="443" t="s">
        <v>541</v>
      </c>
      <c r="D159" s="457" t="s">
        <v>542</v>
      </c>
      <c r="E159" s="458">
        <v>34</v>
      </c>
      <c r="F159" s="112" t="s">
        <v>322</v>
      </c>
      <c r="G159" s="114">
        <v>8.5500000000000007</v>
      </c>
      <c r="H159" s="114">
        <v>10.85</v>
      </c>
      <c r="I159" s="114">
        <v>2.2999999999999998</v>
      </c>
      <c r="J159" s="304"/>
      <c r="K159" s="114">
        <v>368.9</v>
      </c>
      <c r="L159" s="2311">
        <v>368.9</v>
      </c>
      <c r="M159" s="2301" t="b">
        <f t="shared" si="10"/>
        <v>1</v>
      </c>
      <c r="N159" s="2302">
        <f t="shared" si="11"/>
        <v>290.7</v>
      </c>
      <c r="O159" s="2302">
        <f t="shared" si="12"/>
        <v>78.2</v>
      </c>
      <c r="P159" s="2303">
        <f t="shared" si="13"/>
        <v>368.9</v>
      </c>
      <c r="Q159" s="2304" t="b">
        <f t="shared" si="14"/>
        <v>1</v>
      </c>
    </row>
    <row r="160" spans="1:17">
      <c r="A160" s="116"/>
      <c r="B160" s="1922" t="s">
        <v>543</v>
      </c>
      <c r="C160" s="443" t="s">
        <v>544</v>
      </c>
      <c r="D160" s="457" t="s">
        <v>545</v>
      </c>
      <c r="E160" s="458">
        <v>28</v>
      </c>
      <c r="F160" s="112" t="s">
        <v>322</v>
      </c>
      <c r="G160" s="114">
        <v>9.91</v>
      </c>
      <c r="H160" s="114">
        <v>12.58</v>
      </c>
      <c r="I160" s="114">
        <v>2.67</v>
      </c>
      <c r="J160" s="304"/>
      <c r="K160" s="114">
        <v>352.24</v>
      </c>
      <c r="L160" s="2311">
        <v>352.24</v>
      </c>
      <c r="M160" s="2301" t="b">
        <f t="shared" si="10"/>
        <v>1</v>
      </c>
      <c r="N160" s="2302">
        <f t="shared" si="11"/>
        <v>277.48</v>
      </c>
      <c r="O160" s="2302">
        <f t="shared" si="12"/>
        <v>74.760000000000005</v>
      </c>
      <c r="P160" s="2303">
        <f t="shared" si="13"/>
        <v>352.24</v>
      </c>
      <c r="Q160" s="2304" t="b">
        <f t="shared" si="14"/>
        <v>1</v>
      </c>
    </row>
    <row r="161" spans="1:17">
      <c r="A161" s="116"/>
      <c r="B161" s="1922" t="s">
        <v>546</v>
      </c>
      <c r="C161" s="443" t="s">
        <v>547</v>
      </c>
      <c r="D161" s="457" t="s">
        <v>548</v>
      </c>
      <c r="E161" s="458">
        <v>12</v>
      </c>
      <c r="F161" s="112" t="s">
        <v>322</v>
      </c>
      <c r="G161" s="114">
        <v>38.61</v>
      </c>
      <c r="H161" s="114">
        <v>49.01</v>
      </c>
      <c r="I161" s="114">
        <v>10.4</v>
      </c>
      <c r="J161" s="304"/>
      <c r="K161" s="114">
        <v>588.12</v>
      </c>
      <c r="L161" s="2311">
        <v>588.12</v>
      </c>
      <c r="M161" s="2301" t="b">
        <f t="shared" si="10"/>
        <v>1</v>
      </c>
      <c r="N161" s="2302">
        <f t="shared" si="11"/>
        <v>463.32</v>
      </c>
      <c r="O161" s="2302">
        <f t="shared" si="12"/>
        <v>124.8</v>
      </c>
      <c r="P161" s="2303">
        <f t="shared" si="13"/>
        <v>588.12</v>
      </c>
      <c r="Q161" s="2304" t="b">
        <f t="shared" si="14"/>
        <v>1</v>
      </c>
    </row>
    <row r="162" spans="1:17">
      <c r="A162" s="116"/>
      <c r="B162" s="1922"/>
      <c r="C162" s="443"/>
      <c r="D162" s="457"/>
      <c r="E162" s="458"/>
      <c r="F162" s="112"/>
      <c r="G162" s="149"/>
      <c r="H162" s="114"/>
      <c r="I162" s="114"/>
      <c r="J162" s="304"/>
      <c r="K162" s="114"/>
      <c r="M162" s="2301"/>
      <c r="N162" s="2302"/>
      <c r="O162" s="2302"/>
      <c r="P162" s="2303"/>
      <c r="Q162" s="2304"/>
    </row>
    <row r="163" spans="1:17">
      <c r="A163" s="280"/>
      <c r="B163" s="1927" t="s">
        <v>549</v>
      </c>
      <c r="C163" s="144"/>
      <c r="D163" s="145" t="s">
        <v>550</v>
      </c>
      <c r="E163" s="310"/>
      <c r="F163" s="282"/>
      <c r="G163" s="144"/>
      <c r="H163" s="144"/>
      <c r="I163" s="146"/>
      <c r="J163" s="146"/>
      <c r="K163" s="146"/>
      <c r="M163" s="2301"/>
      <c r="N163" s="2302"/>
      <c r="O163" s="2302"/>
      <c r="P163" s="2303"/>
      <c r="Q163" s="2304"/>
    </row>
    <row r="164" spans="1:17">
      <c r="A164" s="116"/>
      <c r="B164" s="1922" t="s">
        <v>551</v>
      </c>
      <c r="C164" s="443" t="s">
        <v>552</v>
      </c>
      <c r="D164" s="453" t="s">
        <v>553</v>
      </c>
      <c r="E164" s="454">
        <v>24</v>
      </c>
      <c r="F164" s="112" t="s">
        <v>322</v>
      </c>
      <c r="G164" s="114">
        <v>102.49</v>
      </c>
      <c r="H164" s="114">
        <v>130.09</v>
      </c>
      <c r="I164" s="114">
        <v>27.6</v>
      </c>
      <c r="J164" s="304"/>
      <c r="K164" s="114">
        <v>3122.16</v>
      </c>
      <c r="L164" s="2311">
        <v>3122.16</v>
      </c>
      <c r="M164" s="2301" t="b">
        <f t="shared" si="10"/>
        <v>1</v>
      </c>
      <c r="N164" s="2302">
        <f t="shared" si="11"/>
        <v>2459.7600000000002</v>
      </c>
      <c r="O164" s="2302">
        <f t="shared" si="12"/>
        <v>662.4</v>
      </c>
      <c r="P164" s="2303">
        <f t="shared" si="13"/>
        <v>3122.1600000000003</v>
      </c>
      <c r="Q164" s="2304" t="b">
        <f t="shared" si="14"/>
        <v>1</v>
      </c>
    </row>
    <row r="165" spans="1:17">
      <c r="A165" s="116"/>
      <c r="B165" s="1922" t="s">
        <v>554</v>
      </c>
      <c r="C165" s="443" t="s">
        <v>555</v>
      </c>
      <c r="D165" s="453" t="s">
        <v>556</v>
      </c>
      <c r="E165" s="454">
        <v>122</v>
      </c>
      <c r="F165" s="112" t="s">
        <v>322</v>
      </c>
      <c r="G165" s="114">
        <v>2.78</v>
      </c>
      <c r="H165" s="114">
        <v>3.53</v>
      </c>
      <c r="I165" s="114">
        <v>0.75</v>
      </c>
      <c r="J165" s="304"/>
      <c r="K165" s="114">
        <v>430.66</v>
      </c>
      <c r="L165" s="2311">
        <v>430.66</v>
      </c>
      <c r="M165" s="2301" t="b">
        <f t="shared" si="10"/>
        <v>1</v>
      </c>
      <c r="N165" s="2302">
        <f t="shared" si="11"/>
        <v>339.16</v>
      </c>
      <c r="O165" s="2302">
        <f t="shared" si="12"/>
        <v>91.5</v>
      </c>
      <c r="P165" s="2303">
        <f t="shared" si="13"/>
        <v>430.66</v>
      </c>
      <c r="Q165" s="2304" t="b">
        <f t="shared" si="14"/>
        <v>1</v>
      </c>
    </row>
    <row r="166" spans="1:17">
      <c r="A166" s="116"/>
      <c r="B166" s="1922" t="s">
        <v>557</v>
      </c>
      <c r="C166" s="443" t="s">
        <v>558</v>
      </c>
      <c r="D166" s="453" t="s">
        <v>559</v>
      </c>
      <c r="E166" s="454">
        <v>209</v>
      </c>
      <c r="F166" s="112" t="s">
        <v>322</v>
      </c>
      <c r="G166" s="114">
        <v>16.28</v>
      </c>
      <c r="H166" s="114">
        <v>20.66</v>
      </c>
      <c r="I166" s="114">
        <v>4.38</v>
      </c>
      <c r="J166" s="304"/>
      <c r="K166" s="114">
        <v>4317.9399999999996</v>
      </c>
      <c r="L166" s="2311">
        <v>4317.9399999999996</v>
      </c>
      <c r="M166" s="2301" t="b">
        <f t="shared" si="10"/>
        <v>1</v>
      </c>
      <c r="N166" s="2302">
        <f t="shared" si="11"/>
        <v>3402.52</v>
      </c>
      <c r="O166" s="2302">
        <f t="shared" si="12"/>
        <v>915.42</v>
      </c>
      <c r="P166" s="2303">
        <f t="shared" si="13"/>
        <v>4317.9399999999996</v>
      </c>
      <c r="Q166" s="2304" t="b">
        <f t="shared" si="14"/>
        <v>1</v>
      </c>
    </row>
    <row r="167" spans="1:17">
      <c r="A167" s="116"/>
      <c r="B167" s="1922" t="s">
        <v>560</v>
      </c>
      <c r="C167" s="443" t="s">
        <v>561</v>
      </c>
      <c r="D167" s="453" t="s">
        <v>562</v>
      </c>
      <c r="E167" s="454">
        <v>11.89</v>
      </c>
      <c r="F167" s="112" t="s">
        <v>347</v>
      </c>
      <c r="G167" s="114">
        <v>18.2</v>
      </c>
      <c r="H167" s="114">
        <v>23.1</v>
      </c>
      <c r="I167" s="114">
        <v>4.9000000000000004</v>
      </c>
      <c r="J167" s="304"/>
      <c r="K167" s="114">
        <v>274.66000000000003</v>
      </c>
      <c r="L167" s="2311">
        <v>274.66000000000003</v>
      </c>
      <c r="M167" s="2301" t="b">
        <f t="shared" si="10"/>
        <v>1</v>
      </c>
      <c r="N167" s="2302">
        <f t="shared" si="11"/>
        <v>216.4</v>
      </c>
      <c r="O167" s="2302">
        <f t="shared" si="12"/>
        <v>58.26</v>
      </c>
      <c r="P167" s="2303">
        <f t="shared" si="13"/>
        <v>274.66000000000003</v>
      </c>
      <c r="Q167" s="2304" t="b">
        <f t="shared" si="14"/>
        <v>1</v>
      </c>
    </row>
    <row r="168" spans="1:17">
      <c r="A168" s="116"/>
      <c r="B168" s="1934"/>
      <c r="C168" s="126"/>
      <c r="D168" s="151"/>
      <c r="E168" s="148"/>
      <c r="F168" s="152"/>
      <c r="G168" s="114"/>
      <c r="H168" s="114"/>
      <c r="I168" s="114"/>
      <c r="J168" s="114"/>
      <c r="K168" s="114"/>
      <c r="M168" s="2301"/>
      <c r="N168" s="2302"/>
      <c r="O168" s="2302"/>
      <c r="P168" s="2303"/>
      <c r="Q168" s="2304"/>
    </row>
    <row r="169" spans="1:17">
      <c r="A169" s="116"/>
      <c r="B169" s="1931" t="s">
        <v>140</v>
      </c>
      <c r="C169" s="2445" t="s">
        <v>141</v>
      </c>
      <c r="D169" s="2445"/>
      <c r="E169" s="2445"/>
      <c r="F169" s="2445"/>
      <c r="G169" s="2445"/>
      <c r="H169" s="2445"/>
      <c r="I169" s="2445"/>
      <c r="J169" s="2445"/>
      <c r="K169" s="2445"/>
      <c r="M169" s="2301"/>
      <c r="N169" s="2302"/>
      <c r="O169" s="2302"/>
      <c r="P169" s="2303"/>
      <c r="Q169" s="2304"/>
    </row>
    <row r="170" spans="1:17">
      <c r="A170" s="116"/>
      <c r="B170" s="2446" t="s">
        <v>259</v>
      </c>
      <c r="C170" s="2446" t="s">
        <v>260</v>
      </c>
      <c r="D170" s="2446" t="s">
        <v>131</v>
      </c>
      <c r="E170" s="2446" t="s">
        <v>261</v>
      </c>
      <c r="F170" s="2446" t="s">
        <v>262</v>
      </c>
      <c r="G170" s="2446" t="s">
        <v>263</v>
      </c>
      <c r="H170" s="2446" t="s">
        <v>264</v>
      </c>
      <c r="I170" s="738" t="s">
        <v>265</v>
      </c>
      <c r="J170" s="738" t="s">
        <v>266</v>
      </c>
      <c r="K170" s="2448" t="s">
        <v>267</v>
      </c>
      <c r="M170" s="2301"/>
      <c r="N170" s="2302"/>
      <c r="O170" s="2302"/>
      <c r="P170" s="2303"/>
      <c r="Q170" s="2304"/>
    </row>
    <row r="171" spans="1:17">
      <c r="A171" s="116"/>
      <c r="B171" s="2447"/>
      <c r="C171" s="2447"/>
      <c r="D171" s="2447"/>
      <c r="E171" s="2447"/>
      <c r="F171" s="2447"/>
      <c r="G171" s="2447"/>
      <c r="H171" s="2447"/>
      <c r="I171" s="119">
        <v>0.26929999999999998</v>
      </c>
      <c r="J171" s="119">
        <v>0.20930000000000001</v>
      </c>
      <c r="K171" s="2449"/>
      <c r="M171" s="2301"/>
      <c r="N171" s="2302"/>
      <c r="O171" s="2302"/>
      <c r="P171" s="2303"/>
      <c r="Q171" s="2304"/>
    </row>
    <row r="172" spans="1:17">
      <c r="A172" s="116"/>
      <c r="B172" s="1919" t="s">
        <v>563</v>
      </c>
      <c r="C172" s="109"/>
      <c r="D172" s="110" t="s">
        <v>564</v>
      </c>
      <c r="E172" s="109"/>
      <c r="F172" s="109"/>
      <c r="G172" s="109"/>
      <c r="H172" s="111">
        <v>75037.619999999981</v>
      </c>
      <c r="I172" s="111">
        <v>15920.309999999994</v>
      </c>
      <c r="J172" s="111">
        <v>0</v>
      </c>
      <c r="K172" s="111">
        <v>1360574.7200000007</v>
      </c>
      <c r="M172" s="2301"/>
      <c r="N172" s="2302"/>
      <c r="O172" s="2302"/>
      <c r="P172" s="2303"/>
      <c r="Q172" s="2304"/>
    </row>
    <row r="173" spans="1:17">
      <c r="A173" s="116"/>
      <c r="B173" s="1919" t="s">
        <v>191</v>
      </c>
      <c r="C173" s="109"/>
      <c r="D173" s="110" t="s">
        <v>192</v>
      </c>
      <c r="E173" s="109"/>
      <c r="F173" s="109"/>
      <c r="G173" s="109"/>
      <c r="H173" s="111"/>
      <c r="I173" s="111"/>
      <c r="J173" s="111"/>
      <c r="K173" s="111"/>
      <c r="M173" s="2301"/>
      <c r="N173" s="2302"/>
      <c r="O173" s="2302"/>
      <c r="P173" s="2303"/>
      <c r="Q173" s="2304"/>
    </row>
    <row r="174" spans="1:17">
      <c r="A174" s="280"/>
      <c r="B174" s="349" t="s">
        <v>565</v>
      </c>
      <c r="C174" s="283"/>
      <c r="D174" s="284" t="s">
        <v>566</v>
      </c>
      <c r="E174" s="283"/>
      <c r="F174" s="1935"/>
      <c r="G174" s="285"/>
      <c r="H174" s="285"/>
      <c r="I174" s="285"/>
      <c r="J174" s="285"/>
      <c r="K174" s="285"/>
      <c r="M174" s="2301"/>
      <c r="N174" s="2302"/>
      <c r="O174" s="2302"/>
      <c r="P174" s="2303"/>
      <c r="Q174" s="2304"/>
    </row>
    <row r="175" spans="1:17" ht="50.1">
      <c r="A175" s="116"/>
      <c r="B175" s="1936" t="s">
        <v>567</v>
      </c>
      <c r="C175" s="459" t="s">
        <v>568</v>
      </c>
      <c r="D175" s="460" t="s">
        <v>569</v>
      </c>
      <c r="E175" s="429">
        <v>14.98</v>
      </c>
      <c r="F175" s="124" t="s">
        <v>487</v>
      </c>
      <c r="G175" s="114">
        <v>89.64</v>
      </c>
      <c r="H175" s="114">
        <v>113.78</v>
      </c>
      <c r="I175" s="114">
        <v>24.14</v>
      </c>
      <c r="J175" s="304"/>
      <c r="K175" s="114">
        <v>1704.42</v>
      </c>
      <c r="L175" s="2311">
        <v>1704.42</v>
      </c>
      <c r="M175" s="2301" t="b">
        <f t="shared" si="10"/>
        <v>1</v>
      </c>
      <c r="N175" s="2302">
        <f t="shared" si="11"/>
        <v>1342.81</v>
      </c>
      <c r="O175" s="2302">
        <f t="shared" si="12"/>
        <v>361.62</v>
      </c>
      <c r="P175" s="2303">
        <f t="shared" si="13"/>
        <v>1704.4299999999998</v>
      </c>
      <c r="Q175" s="2304" t="b">
        <f t="shared" si="14"/>
        <v>0</v>
      </c>
    </row>
    <row r="176" spans="1:17">
      <c r="A176" s="116"/>
      <c r="B176" s="1930"/>
      <c r="C176" s="132"/>
      <c r="D176" s="134"/>
      <c r="E176" s="132"/>
      <c r="F176" s="132"/>
      <c r="G176" s="125"/>
      <c r="H176" s="125"/>
      <c r="I176" s="125"/>
      <c r="J176" s="125"/>
      <c r="K176" s="125"/>
      <c r="M176" s="2301"/>
      <c r="N176" s="2302"/>
      <c r="O176" s="2302"/>
      <c r="P176" s="2303"/>
      <c r="Q176" s="2304"/>
    </row>
    <row r="177" spans="1:17">
      <c r="A177" s="280"/>
      <c r="B177" s="349" t="s">
        <v>570</v>
      </c>
      <c r="C177" s="283"/>
      <c r="D177" s="284" t="s">
        <v>571</v>
      </c>
      <c r="E177" s="283"/>
      <c r="F177" s="1935"/>
      <c r="G177" s="285"/>
      <c r="H177" s="285"/>
      <c r="I177" s="285"/>
      <c r="J177" s="285"/>
      <c r="K177" s="285"/>
      <c r="M177" s="2301"/>
      <c r="N177" s="2302"/>
      <c r="O177" s="2302"/>
      <c r="P177" s="2303"/>
      <c r="Q177" s="2304"/>
    </row>
    <row r="178" spans="1:17" ht="24.95">
      <c r="A178" s="116"/>
      <c r="B178" s="1922" t="s">
        <v>572</v>
      </c>
      <c r="C178" s="112" t="s">
        <v>573</v>
      </c>
      <c r="D178" s="439" t="s">
        <v>574</v>
      </c>
      <c r="E178" s="112">
        <v>19.27</v>
      </c>
      <c r="F178" s="112" t="s">
        <v>275</v>
      </c>
      <c r="G178" s="114">
        <v>753.43</v>
      </c>
      <c r="H178" s="114">
        <v>956.33</v>
      </c>
      <c r="I178" s="114">
        <v>202.9</v>
      </c>
      <c r="J178" s="304"/>
      <c r="K178" s="114">
        <v>18428.48</v>
      </c>
      <c r="L178" s="2311">
        <v>18428.48</v>
      </c>
      <c r="M178" s="2301" t="b">
        <f t="shared" si="10"/>
        <v>1</v>
      </c>
      <c r="N178" s="2302">
        <f t="shared" si="11"/>
        <v>14518.6</v>
      </c>
      <c r="O178" s="2302">
        <f t="shared" si="12"/>
        <v>3909.88</v>
      </c>
      <c r="P178" s="2303">
        <f t="shared" si="13"/>
        <v>18428.48</v>
      </c>
      <c r="Q178" s="2304" t="b">
        <f t="shared" si="14"/>
        <v>1</v>
      </c>
    </row>
    <row r="179" spans="1:17">
      <c r="A179" s="116"/>
      <c r="B179" s="1922"/>
      <c r="C179" s="112"/>
      <c r="D179" s="113"/>
      <c r="E179" s="112"/>
      <c r="F179" s="112"/>
      <c r="G179" s="114"/>
      <c r="H179" s="114"/>
      <c r="I179" s="114"/>
      <c r="J179" s="114"/>
      <c r="K179" s="114"/>
      <c r="M179" s="2301"/>
      <c r="N179" s="2302"/>
      <c r="O179" s="2302"/>
      <c r="P179" s="2303"/>
      <c r="Q179" s="2304"/>
    </row>
    <row r="180" spans="1:17">
      <c r="A180" s="280"/>
      <c r="B180" s="349" t="s">
        <v>575</v>
      </c>
      <c r="C180" s="283"/>
      <c r="D180" s="1937" t="s">
        <v>576</v>
      </c>
      <c r="E180" s="283"/>
      <c r="F180" s="283"/>
      <c r="G180" s="285"/>
      <c r="H180" s="285"/>
      <c r="I180" s="285"/>
      <c r="J180" s="285"/>
      <c r="K180" s="285"/>
      <c r="M180" s="2301"/>
      <c r="N180" s="2302"/>
      <c r="O180" s="2302"/>
      <c r="P180" s="2303"/>
      <c r="Q180" s="2304"/>
    </row>
    <row r="181" spans="1:17" ht="37.5">
      <c r="A181" s="116"/>
      <c r="B181" s="1922" t="s">
        <v>577</v>
      </c>
      <c r="C181" s="443" t="s">
        <v>578</v>
      </c>
      <c r="D181" s="439" t="s">
        <v>579</v>
      </c>
      <c r="E181" s="131">
        <v>32.81</v>
      </c>
      <c r="F181" s="461" t="s">
        <v>275</v>
      </c>
      <c r="G181" s="114">
        <v>125.55</v>
      </c>
      <c r="H181" s="114">
        <v>159.36000000000001</v>
      </c>
      <c r="I181" s="114">
        <v>33.81</v>
      </c>
      <c r="J181" s="304"/>
      <c r="K181" s="114">
        <v>5228.6000000000004</v>
      </c>
      <c r="L181" s="2311">
        <v>5228.6000000000004</v>
      </c>
      <c r="M181" s="2301" t="b">
        <f t="shared" si="10"/>
        <v>1</v>
      </c>
      <c r="N181" s="2302">
        <f t="shared" si="11"/>
        <v>4119.3</v>
      </c>
      <c r="O181" s="2302">
        <f t="shared" si="12"/>
        <v>1109.31</v>
      </c>
      <c r="P181" s="2303">
        <f t="shared" si="13"/>
        <v>5228.6100000000006</v>
      </c>
      <c r="Q181" s="2304" t="b">
        <f t="shared" si="14"/>
        <v>0</v>
      </c>
    </row>
    <row r="182" spans="1:17" ht="37.5">
      <c r="A182" s="116"/>
      <c r="B182" s="1922" t="s">
        <v>580</v>
      </c>
      <c r="C182" s="443" t="s">
        <v>581</v>
      </c>
      <c r="D182" s="439" t="s">
        <v>582</v>
      </c>
      <c r="E182" s="131">
        <v>19.37</v>
      </c>
      <c r="F182" s="461" t="s">
        <v>275</v>
      </c>
      <c r="G182" s="114">
        <v>57.48</v>
      </c>
      <c r="H182" s="114">
        <v>72.959999999999994</v>
      </c>
      <c r="I182" s="114">
        <v>15.48</v>
      </c>
      <c r="J182" s="304"/>
      <c r="K182" s="114">
        <v>1413.24</v>
      </c>
      <c r="L182" s="2311">
        <v>1413.24</v>
      </c>
      <c r="M182" s="2301" t="b">
        <f t="shared" si="10"/>
        <v>1</v>
      </c>
      <c r="N182" s="2302">
        <f t="shared" si="11"/>
        <v>1113.3900000000001</v>
      </c>
      <c r="O182" s="2302">
        <f t="shared" si="12"/>
        <v>299.85000000000002</v>
      </c>
      <c r="P182" s="2303">
        <f t="shared" si="13"/>
        <v>1413.2400000000002</v>
      </c>
      <c r="Q182" s="2304" t="b">
        <f t="shared" si="14"/>
        <v>1</v>
      </c>
    </row>
    <row r="183" spans="1:17" ht="37.5">
      <c r="A183" s="116"/>
      <c r="B183" s="1922" t="s">
        <v>583</v>
      </c>
      <c r="C183" s="112" t="s">
        <v>584</v>
      </c>
      <c r="D183" s="447" t="s">
        <v>585</v>
      </c>
      <c r="E183" s="131">
        <v>28.28</v>
      </c>
      <c r="F183" s="461" t="s">
        <v>275</v>
      </c>
      <c r="G183" s="125">
        <v>63.52</v>
      </c>
      <c r="H183" s="114">
        <v>80.63</v>
      </c>
      <c r="I183" s="114">
        <v>17.11</v>
      </c>
      <c r="J183" s="304"/>
      <c r="K183" s="114">
        <v>2280.2199999999998</v>
      </c>
      <c r="L183" s="2311">
        <v>2280.2199999999998</v>
      </c>
      <c r="M183" s="2301" t="b">
        <f t="shared" si="10"/>
        <v>1</v>
      </c>
      <c r="N183" s="2302">
        <f t="shared" si="11"/>
        <v>1796.35</v>
      </c>
      <c r="O183" s="2302">
        <f t="shared" si="12"/>
        <v>483.87</v>
      </c>
      <c r="P183" s="2303">
        <f t="shared" si="13"/>
        <v>2280.2199999999998</v>
      </c>
      <c r="Q183" s="2304" t="b">
        <f t="shared" si="14"/>
        <v>1</v>
      </c>
    </row>
    <row r="184" spans="1:17" ht="24.95">
      <c r="A184" s="116"/>
      <c r="B184" s="1922" t="s">
        <v>586</v>
      </c>
      <c r="C184" s="443" t="s">
        <v>587</v>
      </c>
      <c r="D184" s="447" t="s">
        <v>588</v>
      </c>
      <c r="E184" s="131">
        <v>24.02</v>
      </c>
      <c r="F184" s="461" t="s">
        <v>275</v>
      </c>
      <c r="G184" s="125">
        <v>95.1</v>
      </c>
      <c r="H184" s="114">
        <v>120.71</v>
      </c>
      <c r="I184" s="114">
        <v>25.61</v>
      </c>
      <c r="J184" s="304"/>
      <c r="K184" s="114">
        <v>2899.45</v>
      </c>
      <c r="L184" s="2311">
        <v>2899.45</v>
      </c>
      <c r="M184" s="2301" t="b">
        <f t="shared" si="10"/>
        <v>1</v>
      </c>
      <c r="N184" s="2302">
        <f t="shared" si="11"/>
        <v>2284.3000000000002</v>
      </c>
      <c r="O184" s="2302">
        <f t="shared" si="12"/>
        <v>615.15</v>
      </c>
      <c r="P184" s="2303">
        <f t="shared" si="13"/>
        <v>2899.4500000000003</v>
      </c>
      <c r="Q184" s="2304" t="b">
        <f t="shared" si="14"/>
        <v>1</v>
      </c>
    </row>
    <row r="185" spans="1:17" ht="50.1">
      <c r="A185" s="116"/>
      <c r="B185" s="1922" t="s">
        <v>589</v>
      </c>
      <c r="C185" s="567" t="s">
        <v>590</v>
      </c>
      <c r="D185" s="530" t="s">
        <v>591</v>
      </c>
      <c r="E185" s="131">
        <v>18.649999999999999</v>
      </c>
      <c r="F185" s="461" t="s">
        <v>275</v>
      </c>
      <c r="G185" s="125">
        <v>57.49</v>
      </c>
      <c r="H185" s="114">
        <v>72.97</v>
      </c>
      <c r="I185" s="114">
        <v>15.48</v>
      </c>
      <c r="J185" s="304"/>
      <c r="K185" s="114">
        <v>1360.89</v>
      </c>
      <c r="L185" s="2311">
        <v>1360.89</v>
      </c>
      <c r="M185" s="2301" t="b">
        <f t="shared" si="10"/>
        <v>1</v>
      </c>
      <c r="N185" s="2302">
        <f t="shared" si="11"/>
        <v>1072.19</v>
      </c>
      <c r="O185" s="2302">
        <f t="shared" si="12"/>
        <v>288.7</v>
      </c>
      <c r="P185" s="2303">
        <f t="shared" si="13"/>
        <v>1360.89</v>
      </c>
      <c r="Q185" s="2304" t="b">
        <f t="shared" si="14"/>
        <v>1</v>
      </c>
    </row>
    <row r="186" spans="1:17">
      <c r="A186" s="116"/>
      <c r="B186" s="1938"/>
      <c r="C186" s="117"/>
      <c r="D186" s="1939"/>
      <c r="E186" s="131"/>
      <c r="F186" s="446"/>
      <c r="G186" s="155"/>
      <c r="H186" s="114"/>
      <c r="I186" s="114"/>
      <c r="J186" s="114"/>
      <c r="K186" s="114"/>
      <c r="M186" s="2301"/>
      <c r="N186" s="2302"/>
      <c r="O186" s="2302"/>
      <c r="P186" s="2303"/>
      <c r="Q186" s="2304"/>
    </row>
    <row r="187" spans="1:17">
      <c r="A187" s="280"/>
      <c r="B187" s="349" t="s">
        <v>592</v>
      </c>
      <c r="C187" s="283"/>
      <c r="D187" s="145" t="s">
        <v>593</v>
      </c>
      <c r="E187" s="283"/>
      <c r="F187" s="283"/>
      <c r="G187" s="285"/>
      <c r="H187" s="285"/>
      <c r="I187" s="285"/>
      <c r="J187" s="285"/>
      <c r="K187" s="285"/>
      <c r="M187" s="2301"/>
      <c r="N187" s="2302"/>
      <c r="O187" s="2302"/>
      <c r="P187" s="2303"/>
      <c r="Q187" s="2304"/>
    </row>
    <row r="188" spans="1:17" ht="24.95">
      <c r="A188" s="116"/>
      <c r="B188" s="1922" t="s">
        <v>594</v>
      </c>
      <c r="C188" s="443" t="s">
        <v>595</v>
      </c>
      <c r="D188" s="462" t="s">
        <v>596</v>
      </c>
      <c r="E188" s="131">
        <v>11.11</v>
      </c>
      <c r="F188" s="461" t="s">
        <v>347</v>
      </c>
      <c r="G188" s="114">
        <v>81.069999999999993</v>
      </c>
      <c r="H188" s="114">
        <v>102.9</v>
      </c>
      <c r="I188" s="114">
        <v>21.83</v>
      </c>
      <c r="J188" s="304"/>
      <c r="K188" s="114">
        <v>1143.22</v>
      </c>
      <c r="L188" s="2311">
        <v>1143.22</v>
      </c>
      <c r="M188" s="2301" t="b">
        <f t="shared" si="10"/>
        <v>1</v>
      </c>
      <c r="N188" s="2302">
        <f t="shared" si="11"/>
        <v>900.69</v>
      </c>
      <c r="O188" s="2302">
        <f t="shared" si="12"/>
        <v>242.53</v>
      </c>
      <c r="P188" s="2303">
        <f t="shared" si="13"/>
        <v>1143.22</v>
      </c>
      <c r="Q188" s="2304" t="b">
        <f t="shared" si="14"/>
        <v>1</v>
      </c>
    </row>
    <row r="189" spans="1:17" ht="24.95">
      <c r="A189" s="116"/>
      <c r="B189" s="1922" t="s">
        <v>597</v>
      </c>
      <c r="C189" s="443" t="s">
        <v>598</v>
      </c>
      <c r="D189" s="439" t="s">
        <v>599</v>
      </c>
      <c r="E189" s="131">
        <v>7.35</v>
      </c>
      <c r="F189" s="461" t="s">
        <v>347</v>
      </c>
      <c r="G189" s="114">
        <v>2.66</v>
      </c>
      <c r="H189" s="114">
        <v>3.38</v>
      </c>
      <c r="I189" s="114">
        <v>0.72</v>
      </c>
      <c r="J189" s="304"/>
      <c r="K189" s="114">
        <v>24.84</v>
      </c>
      <c r="L189" s="2311">
        <v>24.84</v>
      </c>
      <c r="M189" s="2301" t="b">
        <f t="shared" si="10"/>
        <v>1</v>
      </c>
      <c r="N189" s="2302">
        <f t="shared" si="11"/>
        <v>19.55</v>
      </c>
      <c r="O189" s="2302">
        <f t="shared" si="12"/>
        <v>5.29</v>
      </c>
      <c r="P189" s="2303">
        <f t="shared" si="13"/>
        <v>24.84</v>
      </c>
      <c r="Q189" s="2304" t="b">
        <f t="shared" si="14"/>
        <v>1</v>
      </c>
    </row>
    <row r="190" spans="1:17">
      <c r="A190" s="116"/>
      <c r="B190" s="1938"/>
      <c r="C190" s="117"/>
      <c r="D190" s="1939"/>
      <c r="E190" s="131"/>
      <c r="F190" s="446"/>
      <c r="G190" s="155"/>
      <c r="H190" s="114"/>
      <c r="I190" s="114"/>
      <c r="J190" s="114"/>
      <c r="K190" s="114"/>
      <c r="M190" s="2301"/>
      <c r="N190" s="2302"/>
      <c r="O190" s="2302"/>
      <c r="P190" s="2303"/>
      <c r="Q190" s="2304"/>
    </row>
    <row r="191" spans="1:17">
      <c r="A191" s="116"/>
      <c r="B191" s="1919" t="s">
        <v>193</v>
      </c>
      <c r="C191" s="109"/>
      <c r="D191" s="110" t="s">
        <v>194</v>
      </c>
      <c r="E191" s="109"/>
      <c r="F191" s="109"/>
      <c r="G191" s="109"/>
      <c r="H191" s="111"/>
      <c r="I191" s="111"/>
      <c r="J191" s="111"/>
      <c r="K191" s="111"/>
      <c r="M191" s="2301"/>
      <c r="N191" s="2302"/>
      <c r="O191" s="2302"/>
      <c r="P191" s="2303"/>
      <c r="Q191" s="2304"/>
    </row>
    <row r="192" spans="1:17">
      <c r="A192" s="280"/>
      <c r="B192" s="1927" t="s">
        <v>600</v>
      </c>
      <c r="C192" s="144"/>
      <c r="D192" s="145" t="s">
        <v>601</v>
      </c>
      <c r="E192" s="282"/>
      <c r="F192" s="282"/>
      <c r="G192" s="144"/>
      <c r="H192" s="146"/>
      <c r="I192" s="146"/>
      <c r="J192" s="146"/>
      <c r="K192" s="146"/>
      <c r="M192" s="2301"/>
      <c r="N192" s="2302"/>
      <c r="O192" s="2302"/>
      <c r="P192" s="2303"/>
      <c r="Q192" s="2304"/>
    </row>
    <row r="193" spans="1:17">
      <c r="A193" s="157"/>
      <c r="B193" s="1940" t="s">
        <v>602</v>
      </c>
      <c r="C193" s="112" t="s">
        <v>603</v>
      </c>
      <c r="D193" s="453" t="s">
        <v>604</v>
      </c>
      <c r="E193" s="131">
        <v>2</v>
      </c>
      <c r="F193" s="378" t="s">
        <v>322</v>
      </c>
      <c r="G193" s="114">
        <v>3673.1</v>
      </c>
      <c r="H193" s="114">
        <v>4662.2700000000004</v>
      </c>
      <c r="I193" s="114">
        <v>989.17</v>
      </c>
      <c r="J193" s="304"/>
      <c r="K193" s="114">
        <v>9324.5400000000009</v>
      </c>
      <c r="L193" s="2311">
        <v>9324.5400000000009</v>
      </c>
      <c r="M193" s="2301" t="b">
        <f t="shared" si="10"/>
        <v>1</v>
      </c>
      <c r="N193" s="2302">
        <f t="shared" si="11"/>
        <v>7346.2</v>
      </c>
      <c r="O193" s="2302">
        <f t="shared" si="12"/>
        <v>1978.34</v>
      </c>
      <c r="P193" s="2303">
        <f t="shared" si="13"/>
        <v>9324.5399999999991</v>
      </c>
      <c r="Q193" s="2304" t="b">
        <f t="shared" si="14"/>
        <v>1</v>
      </c>
    </row>
    <row r="194" spans="1:17" ht="24.95">
      <c r="A194" s="157"/>
      <c r="B194" s="1940" t="s">
        <v>605</v>
      </c>
      <c r="C194" s="112" t="s">
        <v>606</v>
      </c>
      <c r="D194" s="463" t="s">
        <v>607</v>
      </c>
      <c r="E194" s="131">
        <v>2</v>
      </c>
      <c r="F194" s="124" t="s">
        <v>322</v>
      </c>
      <c r="G194" s="114">
        <v>7437.27</v>
      </c>
      <c r="H194" s="114">
        <v>9440.1299999999992</v>
      </c>
      <c r="I194" s="114">
        <v>2002.86</v>
      </c>
      <c r="J194" s="304"/>
      <c r="K194" s="114">
        <v>18880.259999999998</v>
      </c>
      <c r="L194" s="2311">
        <v>18880.259999999998</v>
      </c>
      <c r="M194" s="2301" t="b">
        <f t="shared" si="10"/>
        <v>1</v>
      </c>
      <c r="N194" s="2302">
        <f t="shared" si="11"/>
        <v>14874.54</v>
      </c>
      <c r="O194" s="2302">
        <f t="shared" si="12"/>
        <v>4005.72</v>
      </c>
      <c r="P194" s="2303">
        <f t="shared" si="13"/>
        <v>18880.260000000002</v>
      </c>
      <c r="Q194" s="2304" t="b">
        <f t="shared" si="14"/>
        <v>1</v>
      </c>
    </row>
    <row r="195" spans="1:17">
      <c r="A195" s="157"/>
      <c r="B195" s="1940" t="s">
        <v>608</v>
      </c>
      <c r="C195" s="112" t="s">
        <v>609</v>
      </c>
      <c r="D195" s="464" t="s">
        <v>610</v>
      </c>
      <c r="E195" s="131">
        <v>1</v>
      </c>
      <c r="F195" s="124" t="s">
        <v>322</v>
      </c>
      <c r="G195" s="114">
        <v>4019.92</v>
      </c>
      <c r="H195" s="114">
        <v>5102.4799999999996</v>
      </c>
      <c r="I195" s="114">
        <v>1082.56</v>
      </c>
      <c r="J195" s="304"/>
      <c r="K195" s="114">
        <v>5102.4799999999996</v>
      </c>
      <c r="L195" s="2311">
        <v>5102.4799999999996</v>
      </c>
      <c r="M195" s="2301" t="b">
        <f t="shared" si="10"/>
        <v>1</v>
      </c>
      <c r="N195" s="2302">
        <f t="shared" si="11"/>
        <v>4019.92</v>
      </c>
      <c r="O195" s="2302">
        <f t="shared" si="12"/>
        <v>1082.56</v>
      </c>
      <c r="P195" s="2303">
        <f t="shared" si="13"/>
        <v>5102.4799999999996</v>
      </c>
      <c r="Q195" s="2304" t="b">
        <f t="shared" si="14"/>
        <v>1</v>
      </c>
    </row>
    <row r="196" spans="1:17" ht="37.5">
      <c r="A196" s="157"/>
      <c r="B196" s="1940" t="s">
        <v>611</v>
      </c>
      <c r="C196" s="112" t="s">
        <v>612</v>
      </c>
      <c r="D196" s="465" t="s">
        <v>613</v>
      </c>
      <c r="E196" s="136">
        <v>2</v>
      </c>
      <c r="F196" s="124" t="s">
        <v>322</v>
      </c>
      <c r="G196" s="114">
        <v>2533.2600000000002</v>
      </c>
      <c r="H196" s="114">
        <v>3215.47</v>
      </c>
      <c r="I196" s="114">
        <v>682.21</v>
      </c>
      <c r="J196" s="304"/>
      <c r="K196" s="114">
        <v>6430.94</v>
      </c>
      <c r="L196" s="2311">
        <v>6430.94</v>
      </c>
      <c r="M196" s="2301" t="b">
        <f t="shared" si="10"/>
        <v>1</v>
      </c>
      <c r="N196" s="2302">
        <f t="shared" si="11"/>
        <v>5066.5200000000004</v>
      </c>
      <c r="O196" s="2302">
        <f t="shared" si="12"/>
        <v>1364.42</v>
      </c>
      <c r="P196" s="2303">
        <f t="shared" si="13"/>
        <v>6430.9400000000005</v>
      </c>
      <c r="Q196" s="2304" t="b">
        <f t="shared" si="14"/>
        <v>1</v>
      </c>
    </row>
    <row r="197" spans="1:17" ht="37.5">
      <c r="A197" s="157"/>
      <c r="B197" s="1940" t="s">
        <v>614</v>
      </c>
      <c r="C197" s="132" t="s">
        <v>615</v>
      </c>
      <c r="D197" s="465" t="s">
        <v>616</v>
      </c>
      <c r="E197" s="136">
        <v>2</v>
      </c>
      <c r="F197" s="124" t="s">
        <v>322</v>
      </c>
      <c r="G197" s="125">
        <v>3385.02</v>
      </c>
      <c r="H197" s="114">
        <v>4296.6099999999997</v>
      </c>
      <c r="I197" s="114">
        <v>911.59</v>
      </c>
      <c r="J197" s="304"/>
      <c r="K197" s="114">
        <v>8593.2199999999993</v>
      </c>
      <c r="L197" s="2311">
        <v>8593.2199999999993</v>
      </c>
      <c r="M197" s="2301" t="b">
        <f t="shared" si="10"/>
        <v>1</v>
      </c>
      <c r="N197" s="2302">
        <f t="shared" si="11"/>
        <v>6770.04</v>
      </c>
      <c r="O197" s="2302">
        <f t="shared" si="12"/>
        <v>1823.18</v>
      </c>
      <c r="P197" s="2303">
        <f t="shared" si="13"/>
        <v>8593.2199999999993</v>
      </c>
      <c r="Q197" s="2304" t="b">
        <f t="shared" si="14"/>
        <v>1</v>
      </c>
    </row>
    <row r="198" spans="1:17">
      <c r="A198" s="116"/>
      <c r="B198" s="1938"/>
      <c r="C198" s="132"/>
      <c r="D198" s="132"/>
      <c r="E198" s="132"/>
      <c r="F198" s="132"/>
      <c r="G198" s="132"/>
      <c r="H198" s="125"/>
      <c r="I198" s="125"/>
      <c r="J198" s="125"/>
      <c r="K198" s="125"/>
      <c r="M198" s="2301"/>
      <c r="N198" s="2302"/>
      <c r="O198" s="2302"/>
      <c r="P198" s="2303"/>
      <c r="Q198" s="2304"/>
    </row>
    <row r="199" spans="1:17">
      <c r="A199" s="116"/>
      <c r="B199" s="1927" t="s">
        <v>617</v>
      </c>
      <c r="C199" s="144"/>
      <c r="D199" s="145" t="s">
        <v>618</v>
      </c>
      <c r="E199" s="282"/>
      <c r="F199" s="282"/>
      <c r="G199" s="144"/>
      <c r="H199" s="146"/>
      <c r="I199" s="146"/>
      <c r="J199" s="146"/>
      <c r="K199" s="146"/>
      <c r="M199" s="2301"/>
      <c r="N199" s="2302"/>
      <c r="O199" s="2302"/>
      <c r="P199" s="2303"/>
      <c r="Q199" s="2304"/>
    </row>
    <row r="200" spans="1:17" ht="62.45">
      <c r="A200" s="116"/>
      <c r="B200" s="1922" t="s">
        <v>619</v>
      </c>
      <c r="C200" s="112" t="s">
        <v>620</v>
      </c>
      <c r="D200" s="134" t="s">
        <v>621</v>
      </c>
      <c r="E200" s="131">
        <v>1</v>
      </c>
      <c r="F200" s="378" t="s">
        <v>322</v>
      </c>
      <c r="G200" s="114">
        <v>1156.8900000000001</v>
      </c>
      <c r="H200" s="114">
        <v>1468.44</v>
      </c>
      <c r="I200" s="114">
        <v>311.55</v>
      </c>
      <c r="J200" s="304"/>
      <c r="K200" s="114">
        <v>1468.44</v>
      </c>
      <c r="L200" s="2311">
        <v>1468.44</v>
      </c>
      <c r="M200" s="2301" t="b">
        <f t="shared" si="10"/>
        <v>1</v>
      </c>
      <c r="N200" s="2302">
        <f t="shared" si="11"/>
        <v>1156.8900000000001</v>
      </c>
      <c r="O200" s="2302">
        <f t="shared" si="12"/>
        <v>311.55</v>
      </c>
      <c r="P200" s="2303">
        <f t="shared" si="13"/>
        <v>1468.44</v>
      </c>
      <c r="Q200" s="2304" t="b">
        <f t="shared" si="14"/>
        <v>1</v>
      </c>
    </row>
    <row r="201" spans="1:17" ht="62.45">
      <c r="A201" s="116"/>
      <c r="B201" s="1922" t="s">
        <v>622</v>
      </c>
      <c r="C201" s="112" t="s">
        <v>623</v>
      </c>
      <c r="D201" s="134" t="s">
        <v>624</v>
      </c>
      <c r="E201" s="131">
        <v>4</v>
      </c>
      <c r="F201" s="124" t="s">
        <v>322</v>
      </c>
      <c r="G201" s="114">
        <v>2265.02</v>
      </c>
      <c r="H201" s="114">
        <v>2874.99</v>
      </c>
      <c r="I201" s="114">
        <v>609.97</v>
      </c>
      <c r="J201" s="304"/>
      <c r="K201" s="114">
        <v>11499.96</v>
      </c>
      <c r="L201" s="2311">
        <v>11499.96</v>
      </c>
      <c r="M201" s="2301" t="b">
        <f t="shared" si="10"/>
        <v>1</v>
      </c>
      <c r="N201" s="2302">
        <f t="shared" si="11"/>
        <v>9060.08</v>
      </c>
      <c r="O201" s="2302">
        <f t="shared" si="12"/>
        <v>2439.88</v>
      </c>
      <c r="P201" s="2303">
        <f t="shared" si="13"/>
        <v>11499.96</v>
      </c>
      <c r="Q201" s="2304" t="b">
        <f t="shared" si="14"/>
        <v>1</v>
      </c>
    </row>
    <row r="202" spans="1:17" ht="62.45">
      <c r="A202" s="116"/>
      <c r="B202" s="1922" t="s">
        <v>625</v>
      </c>
      <c r="C202" s="112" t="s">
        <v>626</v>
      </c>
      <c r="D202" s="134" t="s">
        <v>627</v>
      </c>
      <c r="E202" s="131">
        <v>1</v>
      </c>
      <c r="F202" s="124" t="s">
        <v>322</v>
      </c>
      <c r="G202" s="114">
        <v>10088.77</v>
      </c>
      <c r="H202" s="114">
        <v>12805.68</v>
      </c>
      <c r="I202" s="114">
        <v>2716.91</v>
      </c>
      <c r="J202" s="304"/>
      <c r="K202" s="114">
        <v>12805.68</v>
      </c>
      <c r="L202" s="2311">
        <v>12805.68</v>
      </c>
      <c r="M202" s="2301" t="b">
        <f t="shared" si="10"/>
        <v>1</v>
      </c>
      <c r="N202" s="2302">
        <f t="shared" si="11"/>
        <v>10088.77</v>
      </c>
      <c r="O202" s="2302">
        <f t="shared" si="12"/>
        <v>2716.91</v>
      </c>
      <c r="P202" s="2303">
        <f t="shared" si="13"/>
        <v>12805.68</v>
      </c>
      <c r="Q202" s="2304" t="b">
        <f t="shared" si="14"/>
        <v>1</v>
      </c>
    </row>
    <row r="203" spans="1:17" ht="62.45">
      <c r="A203" s="116"/>
      <c r="B203" s="1922" t="s">
        <v>628</v>
      </c>
      <c r="C203" s="112" t="s">
        <v>629</v>
      </c>
      <c r="D203" s="134" t="s">
        <v>630</v>
      </c>
      <c r="E203" s="131">
        <v>1</v>
      </c>
      <c r="F203" s="124" t="s">
        <v>322</v>
      </c>
      <c r="G203" s="114">
        <v>2265.02</v>
      </c>
      <c r="H203" s="114">
        <v>2874.99</v>
      </c>
      <c r="I203" s="114">
        <v>609.97</v>
      </c>
      <c r="J203" s="304"/>
      <c r="K203" s="114">
        <v>2874.99</v>
      </c>
      <c r="L203" s="2311">
        <v>2874.99</v>
      </c>
      <c r="M203" s="2301" t="b">
        <f t="shared" si="10"/>
        <v>1</v>
      </c>
      <c r="N203" s="2302">
        <f t="shared" si="11"/>
        <v>2265.02</v>
      </c>
      <c r="O203" s="2302">
        <f t="shared" si="12"/>
        <v>609.97</v>
      </c>
      <c r="P203" s="2303">
        <f t="shared" si="13"/>
        <v>2874.99</v>
      </c>
      <c r="Q203" s="2304" t="b">
        <f t="shared" si="14"/>
        <v>1</v>
      </c>
    </row>
    <row r="204" spans="1:17" ht="87.6">
      <c r="A204" s="116"/>
      <c r="B204" s="1922" t="s">
        <v>631</v>
      </c>
      <c r="C204" s="112" t="s">
        <v>632</v>
      </c>
      <c r="D204" s="134" t="s">
        <v>633</v>
      </c>
      <c r="E204" s="131">
        <v>5</v>
      </c>
      <c r="F204" s="124" t="s">
        <v>322</v>
      </c>
      <c r="G204" s="114">
        <v>2529.71</v>
      </c>
      <c r="H204" s="114">
        <v>3210.96</v>
      </c>
      <c r="I204" s="114">
        <v>681.25</v>
      </c>
      <c r="J204" s="304"/>
      <c r="K204" s="114">
        <v>16054.8</v>
      </c>
      <c r="L204" s="2311">
        <v>16054.8</v>
      </c>
      <c r="M204" s="2301" t="b">
        <f t="shared" si="10"/>
        <v>1</v>
      </c>
      <c r="N204" s="2302">
        <f t="shared" si="11"/>
        <v>12648.55</v>
      </c>
      <c r="O204" s="2302">
        <f t="shared" si="12"/>
        <v>3406.25</v>
      </c>
      <c r="P204" s="2303">
        <f t="shared" si="13"/>
        <v>16054.8</v>
      </c>
      <c r="Q204" s="2304" t="b">
        <f t="shared" si="14"/>
        <v>1</v>
      </c>
    </row>
    <row r="205" spans="1:17" ht="60" customHeight="1">
      <c r="A205" s="116"/>
      <c r="B205" s="1922" t="s">
        <v>634</v>
      </c>
      <c r="C205" s="112" t="s">
        <v>635</v>
      </c>
      <c r="D205" s="134" t="s">
        <v>636</v>
      </c>
      <c r="E205" s="131">
        <v>7</v>
      </c>
      <c r="F205" s="124" t="s">
        <v>322</v>
      </c>
      <c r="G205" s="114">
        <v>1007.52</v>
      </c>
      <c r="H205" s="114">
        <v>1278.8499999999999</v>
      </c>
      <c r="I205" s="114">
        <v>271.33</v>
      </c>
      <c r="J205" s="304"/>
      <c r="K205" s="114">
        <v>8951.9500000000007</v>
      </c>
      <c r="L205" s="2311">
        <v>8951.9500000000007</v>
      </c>
      <c r="M205" s="2301" t="b">
        <f t="shared" si="10"/>
        <v>1</v>
      </c>
      <c r="N205" s="2302">
        <f t="shared" si="11"/>
        <v>7052.64</v>
      </c>
      <c r="O205" s="2302">
        <f t="shared" si="12"/>
        <v>1899.31</v>
      </c>
      <c r="P205" s="2303">
        <f t="shared" si="13"/>
        <v>8951.9500000000007</v>
      </c>
      <c r="Q205" s="2304" t="b">
        <f t="shared" si="14"/>
        <v>1</v>
      </c>
    </row>
    <row r="206" spans="1:17">
      <c r="A206" s="116"/>
      <c r="B206" s="1941"/>
      <c r="C206" s="466"/>
      <c r="D206" s="467"/>
      <c r="E206" s="468"/>
      <c r="F206" s="124"/>
      <c r="G206" s="466"/>
      <c r="H206" s="302"/>
      <c r="I206" s="302"/>
      <c r="J206" s="302"/>
      <c r="K206" s="206"/>
      <c r="M206" s="2301"/>
      <c r="N206" s="2302"/>
      <c r="O206" s="2302"/>
      <c r="P206" s="2303"/>
      <c r="Q206" s="2304"/>
    </row>
    <row r="207" spans="1:17">
      <c r="A207" s="116"/>
      <c r="B207" s="1927" t="s">
        <v>637</v>
      </c>
      <c r="C207" s="144"/>
      <c r="D207" s="145" t="s">
        <v>638</v>
      </c>
      <c r="E207" s="282"/>
      <c r="F207" s="282"/>
      <c r="G207" s="144"/>
      <c r="H207" s="146"/>
      <c r="I207" s="146"/>
      <c r="J207" s="146"/>
      <c r="K207" s="146"/>
      <c r="M207" s="2301"/>
      <c r="N207" s="2302"/>
      <c r="O207" s="2302"/>
      <c r="P207" s="2303"/>
      <c r="Q207" s="2304"/>
    </row>
    <row r="208" spans="1:17" ht="46.35" customHeight="1">
      <c r="A208" s="116"/>
      <c r="B208" s="1930" t="s">
        <v>639</v>
      </c>
      <c r="C208" s="112" t="s">
        <v>640</v>
      </c>
      <c r="D208" s="134" t="s">
        <v>641</v>
      </c>
      <c r="E208" s="131">
        <v>1</v>
      </c>
      <c r="F208" s="124" t="s">
        <v>322</v>
      </c>
      <c r="G208" s="114">
        <v>2577.0700000000002</v>
      </c>
      <c r="H208" s="114">
        <v>3271.07</v>
      </c>
      <c r="I208" s="114">
        <v>694</v>
      </c>
      <c r="J208" s="304"/>
      <c r="K208" s="114">
        <v>3271.07</v>
      </c>
      <c r="L208" s="2311">
        <v>3271.07</v>
      </c>
      <c r="M208" s="2301" t="b">
        <f t="shared" ref="M208:M270" si="15">K208=L208</f>
        <v>1</v>
      </c>
      <c r="N208" s="2302">
        <f t="shared" ref="N208:N270" si="16">ROUND(G208*E208,2)</f>
        <v>2577.0700000000002</v>
      </c>
      <c r="O208" s="2302">
        <f t="shared" ref="O208:O270" si="17">ROUND(E208*I208,2)</f>
        <v>694</v>
      </c>
      <c r="P208" s="2303">
        <f t="shared" ref="P208:P270" si="18">N208+O208</f>
        <v>3271.07</v>
      </c>
      <c r="Q208" s="2304" t="b">
        <f t="shared" ref="Q208:Q270" si="19">P208=K208</f>
        <v>1</v>
      </c>
    </row>
    <row r="209" spans="1:17" ht="12" customHeight="1">
      <c r="A209" s="116"/>
      <c r="B209" s="1941"/>
      <c r="C209" s="466"/>
      <c r="D209" s="467"/>
      <c r="E209" s="468"/>
      <c r="F209" s="468"/>
      <c r="G209" s="466"/>
      <c r="H209" s="302"/>
      <c r="I209" s="302"/>
      <c r="J209" s="302"/>
      <c r="K209" s="206"/>
      <c r="M209" s="2301"/>
      <c r="N209" s="2302"/>
      <c r="O209" s="2302"/>
      <c r="P209" s="2303"/>
      <c r="Q209" s="2304"/>
    </row>
    <row r="210" spans="1:17">
      <c r="A210" s="116"/>
      <c r="B210" s="1919" t="s">
        <v>195</v>
      </c>
      <c r="C210" s="109"/>
      <c r="D210" s="110" t="s">
        <v>196</v>
      </c>
      <c r="E210" s="109"/>
      <c r="F210" s="109"/>
      <c r="G210" s="109"/>
      <c r="H210" s="111"/>
      <c r="I210" s="111"/>
      <c r="J210" s="111"/>
      <c r="K210" s="111"/>
      <c r="M210" s="2301"/>
      <c r="N210" s="2302"/>
      <c r="O210" s="2302"/>
      <c r="P210" s="2303"/>
      <c r="Q210" s="2304"/>
    </row>
    <row r="211" spans="1:17">
      <c r="A211" s="280"/>
      <c r="B211" s="1942" t="s">
        <v>642</v>
      </c>
      <c r="C211" s="286"/>
      <c r="D211" s="287" t="s">
        <v>643</v>
      </c>
      <c r="E211" s="288"/>
      <c r="F211" s="286"/>
      <c r="G211" s="289"/>
      <c r="H211" s="289"/>
      <c r="I211" s="289"/>
      <c r="J211" s="289"/>
      <c r="K211" s="289"/>
      <c r="M211" s="2301"/>
      <c r="N211" s="2302"/>
      <c r="O211" s="2302"/>
      <c r="P211" s="2303"/>
      <c r="Q211" s="2304"/>
    </row>
    <row r="212" spans="1:17">
      <c r="A212" s="116"/>
      <c r="B212" s="1922" t="s">
        <v>644</v>
      </c>
      <c r="C212" s="112" t="s">
        <v>645</v>
      </c>
      <c r="D212" s="439" t="s">
        <v>646</v>
      </c>
      <c r="E212" s="131">
        <v>16.239999999999998</v>
      </c>
      <c r="F212" s="461" t="s">
        <v>275</v>
      </c>
      <c r="G212" s="114">
        <v>386.61</v>
      </c>
      <c r="H212" s="114">
        <v>490.72</v>
      </c>
      <c r="I212" s="114">
        <v>104.11</v>
      </c>
      <c r="J212" s="304"/>
      <c r="K212" s="114">
        <v>7969.29</v>
      </c>
      <c r="L212" s="2311">
        <v>7969.29</v>
      </c>
      <c r="M212" s="2301" t="b">
        <f t="shared" si="15"/>
        <v>1</v>
      </c>
      <c r="N212" s="2302">
        <f t="shared" si="16"/>
        <v>6278.55</v>
      </c>
      <c r="O212" s="2302">
        <f t="shared" si="17"/>
        <v>1690.75</v>
      </c>
      <c r="P212" s="2303">
        <f t="shared" si="18"/>
        <v>7969.3</v>
      </c>
      <c r="Q212" s="2304" t="b">
        <f t="shared" si="19"/>
        <v>0</v>
      </c>
    </row>
    <row r="213" spans="1:17">
      <c r="A213" s="116"/>
      <c r="B213" s="1922" t="s">
        <v>647</v>
      </c>
      <c r="C213" s="112" t="s">
        <v>648</v>
      </c>
      <c r="D213" s="447" t="s">
        <v>649</v>
      </c>
      <c r="E213" s="131">
        <v>0.7</v>
      </c>
      <c r="F213" s="461" t="s">
        <v>275</v>
      </c>
      <c r="G213" s="114">
        <v>84.94</v>
      </c>
      <c r="H213" s="114">
        <v>107.81</v>
      </c>
      <c r="I213" s="114">
        <v>22.87</v>
      </c>
      <c r="J213" s="304"/>
      <c r="K213" s="114">
        <v>75.47</v>
      </c>
      <c r="L213" s="2311">
        <v>75.47</v>
      </c>
      <c r="M213" s="2301" t="b">
        <f t="shared" si="15"/>
        <v>1</v>
      </c>
      <c r="N213" s="2302">
        <f t="shared" si="16"/>
        <v>59.46</v>
      </c>
      <c r="O213" s="2302">
        <f t="shared" si="17"/>
        <v>16.010000000000002</v>
      </c>
      <c r="P213" s="2303">
        <f t="shared" si="18"/>
        <v>75.47</v>
      </c>
      <c r="Q213" s="2304" t="b">
        <f t="shared" si="19"/>
        <v>1</v>
      </c>
    </row>
    <row r="214" spans="1:17">
      <c r="A214" s="116"/>
      <c r="B214" s="1922"/>
      <c r="C214" s="132"/>
      <c r="D214" s="530"/>
      <c r="E214" s="131"/>
      <c r="F214" s="461"/>
      <c r="G214" s="114"/>
      <c r="H214" s="125"/>
      <c r="I214" s="125"/>
      <c r="J214" s="125"/>
      <c r="K214" s="125"/>
      <c r="M214" s="2301"/>
      <c r="N214" s="2302"/>
      <c r="O214" s="2302"/>
      <c r="P214" s="2303"/>
      <c r="Q214" s="2304"/>
    </row>
    <row r="215" spans="1:17">
      <c r="A215" s="116"/>
      <c r="B215" s="1919" t="s">
        <v>199</v>
      </c>
      <c r="C215" s="109"/>
      <c r="D215" s="110" t="s">
        <v>200</v>
      </c>
      <c r="E215" s="109"/>
      <c r="F215" s="109"/>
      <c r="G215" s="109"/>
      <c r="H215" s="111"/>
      <c r="I215" s="111"/>
      <c r="J215" s="111"/>
      <c r="K215" s="111"/>
      <c r="M215" s="2301"/>
      <c r="N215" s="2302"/>
      <c r="O215" s="2302"/>
      <c r="P215" s="2303"/>
      <c r="Q215" s="2304"/>
    </row>
    <row r="216" spans="1:17">
      <c r="A216" s="116"/>
      <c r="B216" s="1926" t="s">
        <v>650</v>
      </c>
      <c r="C216" s="128"/>
      <c r="D216" s="129" t="s">
        <v>651</v>
      </c>
      <c r="E216" s="128"/>
      <c r="F216" s="128"/>
      <c r="G216" s="128"/>
      <c r="H216" s="128"/>
      <c r="I216" s="128"/>
      <c r="J216" s="128"/>
      <c r="K216" s="128"/>
      <c r="M216" s="2301"/>
      <c r="N216" s="2302"/>
      <c r="O216" s="2302"/>
      <c r="P216" s="2303"/>
      <c r="Q216" s="2304"/>
    </row>
    <row r="217" spans="1:17">
      <c r="A217" s="280"/>
      <c r="B217" s="349" t="s">
        <v>652</v>
      </c>
      <c r="C217" s="144"/>
      <c r="D217" s="284" t="s">
        <v>653</v>
      </c>
      <c r="E217" s="283"/>
      <c r="F217" s="283"/>
      <c r="G217" s="285"/>
      <c r="H217" s="285"/>
      <c r="I217" s="285"/>
      <c r="J217" s="285"/>
      <c r="K217" s="285"/>
      <c r="M217" s="2301"/>
      <c r="N217" s="2302"/>
      <c r="O217" s="2302"/>
      <c r="P217" s="2303"/>
      <c r="Q217" s="2304"/>
    </row>
    <row r="218" spans="1:17" ht="24.95">
      <c r="A218" s="116"/>
      <c r="B218" s="1936" t="s">
        <v>654</v>
      </c>
      <c r="C218" s="112" t="s">
        <v>655</v>
      </c>
      <c r="D218" s="469" t="s">
        <v>656</v>
      </c>
      <c r="E218" s="131">
        <v>36.4</v>
      </c>
      <c r="F218" s="124" t="s">
        <v>275</v>
      </c>
      <c r="G218" s="114">
        <v>217.35</v>
      </c>
      <c r="H218" s="114">
        <v>275.88</v>
      </c>
      <c r="I218" s="114">
        <v>58.53</v>
      </c>
      <c r="J218" s="304"/>
      <c r="K218" s="114">
        <v>10042.030000000001</v>
      </c>
      <c r="L218" s="2311">
        <v>10042.030000000001</v>
      </c>
      <c r="M218" s="2301" t="b">
        <f t="shared" si="15"/>
        <v>1</v>
      </c>
      <c r="N218" s="2302">
        <f t="shared" si="16"/>
        <v>7911.54</v>
      </c>
      <c r="O218" s="2302">
        <f t="shared" si="17"/>
        <v>2130.4899999999998</v>
      </c>
      <c r="P218" s="2303">
        <f t="shared" si="18"/>
        <v>10042.029999999999</v>
      </c>
      <c r="Q218" s="2304" t="b">
        <f t="shared" si="19"/>
        <v>1</v>
      </c>
    </row>
    <row r="219" spans="1:17">
      <c r="A219" s="116"/>
      <c r="B219" s="1922"/>
      <c r="C219" s="112"/>
      <c r="D219" s="113"/>
      <c r="E219" s="112"/>
      <c r="F219" s="112"/>
      <c r="G219" s="114"/>
      <c r="H219" s="114"/>
      <c r="I219" s="114"/>
      <c r="J219" s="114"/>
      <c r="K219" s="114"/>
      <c r="M219" s="2301"/>
      <c r="N219" s="2302"/>
      <c r="O219" s="2302"/>
      <c r="P219" s="2303"/>
      <c r="Q219" s="2304"/>
    </row>
    <row r="220" spans="1:17">
      <c r="A220" s="280"/>
      <c r="B220" s="349" t="s">
        <v>657</v>
      </c>
      <c r="C220" s="283"/>
      <c r="D220" s="284" t="s">
        <v>658</v>
      </c>
      <c r="E220" s="283"/>
      <c r="F220" s="283"/>
      <c r="G220" s="285"/>
      <c r="H220" s="285"/>
      <c r="I220" s="285"/>
      <c r="J220" s="285"/>
      <c r="K220" s="285"/>
      <c r="M220" s="2301"/>
      <c r="N220" s="2302"/>
      <c r="O220" s="2302"/>
      <c r="P220" s="2303"/>
      <c r="Q220" s="2304"/>
    </row>
    <row r="221" spans="1:17">
      <c r="A221" s="116"/>
      <c r="B221" s="944" t="s">
        <v>659</v>
      </c>
      <c r="C221" s="124" t="s">
        <v>660</v>
      </c>
      <c r="D221" s="460" t="s">
        <v>661</v>
      </c>
      <c r="E221" s="131">
        <v>58.82</v>
      </c>
      <c r="F221" s="124" t="s">
        <v>275</v>
      </c>
      <c r="G221" s="114">
        <v>376.59</v>
      </c>
      <c r="H221" s="114">
        <v>478.01</v>
      </c>
      <c r="I221" s="114">
        <v>101.42</v>
      </c>
      <c r="J221" s="304"/>
      <c r="K221" s="114">
        <v>28116.55</v>
      </c>
      <c r="L221" s="2311">
        <v>28116.55</v>
      </c>
      <c r="M221" s="2301" t="b">
        <f t="shared" si="15"/>
        <v>1</v>
      </c>
      <c r="N221" s="2302">
        <f t="shared" si="16"/>
        <v>22151.02</v>
      </c>
      <c r="O221" s="2302">
        <f t="shared" si="17"/>
        <v>5965.52</v>
      </c>
      <c r="P221" s="2303">
        <f t="shared" si="18"/>
        <v>28116.54</v>
      </c>
      <c r="Q221" s="2304" t="b">
        <f t="shared" si="19"/>
        <v>0</v>
      </c>
    </row>
    <row r="222" spans="1:17">
      <c r="A222" s="116"/>
      <c r="B222" s="1930"/>
      <c r="C222" s="132"/>
      <c r="D222" s="134"/>
      <c r="E222" s="132"/>
      <c r="F222" s="132"/>
      <c r="G222" s="125"/>
      <c r="H222" s="125"/>
      <c r="I222" s="125"/>
      <c r="J222" s="125"/>
      <c r="K222" s="125"/>
      <c r="M222" s="2301"/>
      <c r="N222" s="2302"/>
      <c r="O222" s="2302"/>
      <c r="P222" s="2303"/>
      <c r="Q222" s="2304"/>
    </row>
    <row r="223" spans="1:17">
      <c r="A223" s="280"/>
      <c r="B223" s="349" t="s">
        <v>662</v>
      </c>
      <c r="C223" s="283"/>
      <c r="D223" s="284" t="s">
        <v>663</v>
      </c>
      <c r="E223" s="283"/>
      <c r="F223" s="283"/>
      <c r="G223" s="285"/>
      <c r="H223" s="285"/>
      <c r="I223" s="285"/>
      <c r="J223" s="285"/>
      <c r="K223" s="285"/>
      <c r="M223" s="2301"/>
      <c r="N223" s="2302"/>
      <c r="O223" s="2302"/>
      <c r="P223" s="2303"/>
      <c r="Q223" s="2304"/>
    </row>
    <row r="224" spans="1:17">
      <c r="A224" s="159"/>
      <c r="B224" s="1922" t="s">
        <v>664</v>
      </c>
      <c r="C224" s="112" t="s">
        <v>665</v>
      </c>
      <c r="D224" s="439" t="s">
        <v>666</v>
      </c>
      <c r="E224" s="131">
        <v>38.47</v>
      </c>
      <c r="F224" s="124" t="s">
        <v>487</v>
      </c>
      <c r="G224" s="114">
        <v>35.799999999999997</v>
      </c>
      <c r="H224" s="114">
        <v>45.44</v>
      </c>
      <c r="I224" s="114">
        <v>9.64</v>
      </c>
      <c r="J224" s="304"/>
      <c r="K224" s="114">
        <v>1748.08</v>
      </c>
      <c r="L224" s="2311">
        <v>1748.08</v>
      </c>
      <c r="M224" s="2301" t="b">
        <f t="shared" si="15"/>
        <v>1</v>
      </c>
      <c r="N224" s="2302">
        <f t="shared" si="16"/>
        <v>1377.23</v>
      </c>
      <c r="O224" s="2302">
        <f t="shared" si="17"/>
        <v>370.85</v>
      </c>
      <c r="P224" s="2303">
        <f t="shared" si="18"/>
        <v>1748.08</v>
      </c>
      <c r="Q224" s="2304" t="b">
        <f t="shared" si="19"/>
        <v>1</v>
      </c>
    </row>
    <row r="225" spans="1:17">
      <c r="A225" s="116"/>
      <c r="B225" s="1943"/>
      <c r="C225" s="118"/>
      <c r="D225" s="156"/>
      <c r="E225" s="118"/>
      <c r="F225" s="118"/>
      <c r="G225" s="133"/>
      <c r="H225" s="133"/>
      <c r="I225" s="133"/>
      <c r="J225" s="133"/>
      <c r="K225" s="133"/>
      <c r="M225" s="2301"/>
      <c r="N225" s="2302"/>
      <c r="O225" s="2302"/>
      <c r="P225" s="2303"/>
      <c r="Q225" s="2304"/>
    </row>
    <row r="226" spans="1:17">
      <c r="A226" s="280"/>
      <c r="B226" s="349" t="s">
        <v>667</v>
      </c>
      <c r="C226" s="283"/>
      <c r="D226" s="284" t="s">
        <v>668</v>
      </c>
      <c r="E226" s="283"/>
      <c r="F226" s="283"/>
      <c r="G226" s="285"/>
      <c r="H226" s="285"/>
      <c r="I226" s="285"/>
      <c r="J226" s="285"/>
      <c r="K226" s="285"/>
      <c r="M226" s="2301"/>
      <c r="N226" s="2302"/>
      <c r="O226" s="2302"/>
      <c r="P226" s="2303"/>
      <c r="Q226" s="2304"/>
    </row>
    <row r="227" spans="1:17">
      <c r="A227" s="159"/>
      <c r="B227" s="1922" t="s">
        <v>669</v>
      </c>
      <c r="C227" s="112" t="s">
        <v>670</v>
      </c>
      <c r="D227" s="439" t="s">
        <v>671</v>
      </c>
      <c r="E227" s="131">
        <v>23</v>
      </c>
      <c r="F227" s="124" t="s">
        <v>487</v>
      </c>
      <c r="G227" s="114">
        <v>365.49</v>
      </c>
      <c r="H227" s="114">
        <v>463.92</v>
      </c>
      <c r="I227" s="114">
        <v>98.43</v>
      </c>
      <c r="J227" s="304"/>
      <c r="K227" s="114">
        <v>10670.16</v>
      </c>
      <c r="L227" s="2311">
        <v>10670.16</v>
      </c>
      <c r="M227" s="2301" t="b">
        <f t="shared" si="15"/>
        <v>1</v>
      </c>
      <c r="N227" s="2302">
        <f t="shared" si="16"/>
        <v>8406.27</v>
      </c>
      <c r="O227" s="2302">
        <f t="shared" si="17"/>
        <v>2263.89</v>
      </c>
      <c r="P227" s="2303">
        <f t="shared" si="18"/>
        <v>10670.16</v>
      </c>
      <c r="Q227" s="2304" t="b">
        <f t="shared" si="19"/>
        <v>1</v>
      </c>
    </row>
    <row r="228" spans="1:17" ht="24.95">
      <c r="A228" s="159"/>
      <c r="B228" s="1922" t="s">
        <v>672</v>
      </c>
      <c r="C228" s="112" t="s">
        <v>673</v>
      </c>
      <c r="D228" s="472" t="s">
        <v>674</v>
      </c>
      <c r="E228" s="131">
        <v>91</v>
      </c>
      <c r="F228" s="112" t="s">
        <v>487</v>
      </c>
      <c r="G228" s="114">
        <v>12.42</v>
      </c>
      <c r="H228" s="114">
        <v>15.76</v>
      </c>
      <c r="I228" s="114">
        <v>3.34</v>
      </c>
      <c r="J228" s="304"/>
      <c r="K228" s="114">
        <v>1434.16</v>
      </c>
      <c r="L228" s="2311">
        <v>1434.16</v>
      </c>
      <c r="M228" s="2301" t="b">
        <f t="shared" si="15"/>
        <v>1</v>
      </c>
      <c r="N228" s="2302">
        <f t="shared" si="16"/>
        <v>1130.22</v>
      </c>
      <c r="O228" s="2302">
        <f t="shared" si="17"/>
        <v>303.94</v>
      </c>
      <c r="P228" s="2303">
        <f t="shared" si="18"/>
        <v>1434.16</v>
      </c>
      <c r="Q228" s="2304" t="b">
        <f t="shared" si="19"/>
        <v>1</v>
      </c>
    </row>
    <row r="229" spans="1:17">
      <c r="A229" s="159"/>
      <c r="B229" s="1922" t="s">
        <v>675</v>
      </c>
      <c r="C229" s="112" t="s">
        <v>676</v>
      </c>
      <c r="D229" s="472" t="s">
        <v>677</v>
      </c>
      <c r="E229" s="131">
        <v>100</v>
      </c>
      <c r="F229" s="112" t="s">
        <v>487</v>
      </c>
      <c r="G229" s="114">
        <v>172</v>
      </c>
      <c r="H229" s="114">
        <v>218.32</v>
      </c>
      <c r="I229" s="114">
        <v>46.32</v>
      </c>
      <c r="J229" s="304"/>
      <c r="K229" s="114">
        <v>21832</v>
      </c>
      <c r="L229" s="2311">
        <v>21832</v>
      </c>
      <c r="M229" s="2301" t="b">
        <f t="shared" si="15"/>
        <v>1</v>
      </c>
      <c r="N229" s="2302">
        <f t="shared" si="16"/>
        <v>17200</v>
      </c>
      <c r="O229" s="2302">
        <f t="shared" si="17"/>
        <v>4632</v>
      </c>
      <c r="P229" s="2303">
        <f t="shared" si="18"/>
        <v>21832</v>
      </c>
      <c r="Q229" s="2304" t="b">
        <f t="shared" si="19"/>
        <v>1</v>
      </c>
    </row>
    <row r="230" spans="1:17">
      <c r="A230" s="159"/>
      <c r="B230" s="1922" t="s">
        <v>678</v>
      </c>
      <c r="C230" s="112" t="s">
        <v>679</v>
      </c>
      <c r="D230" s="472" t="s">
        <v>680</v>
      </c>
      <c r="E230" s="131">
        <v>131.25</v>
      </c>
      <c r="F230" s="112" t="s">
        <v>487</v>
      </c>
      <c r="G230" s="114">
        <v>99.1</v>
      </c>
      <c r="H230" s="114">
        <v>125.79</v>
      </c>
      <c r="I230" s="114">
        <v>26.69</v>
      </c>
      <c r="J230" s="304"/>
      <c r="K230" s="114">
        <v>16509.939999999999</v>
      </c>
      <c r="L230" s="2311">
        <v>16509.939999999999</v>
      </c>
      <c r="M230" s="2301" t="b">
        <f t="shared" si="15"/>
        <v>1</v>
      </c>
      <c r="N230" s="2302">
        <f t="shared" si="16"/>
        <v>13006.88</v>
      </c>
      <c r="O230" s="2302">
        <f t="shared" si="17"/>
        <v>3503.06</v>
      </c>
      <c r="P230" s="2303">
        <f t="shared" si="18"/>
        <v>16509.939999999999</v>
      </c>
      <c r="Q230" s="2304" t="b">
        <f t="shared" si="19"/>
        <v>1</v>
      </c>
    </row>
    <row r="231" spans="1:17">
      <c r="A231" s="116"/>
      <c r="B231" s="1943"/>
      <c r="C231" s="118"/>
      <c r="D231" s="156"/>
      <c r="E231" s="118"/>
      <c r="F231" s="118"/>
      <c r="G231" s="133"/>
      <c r="H231" s="133"/>
      <c r="I231" s="133"/>
      <c r="J231" s="133"/>
      <c r="K231" s="133"/>
      <c r="M231" s="2301"/>
      <c r="N231" s="2302"/>
      <c r="O231" s="2302"/>
      <c r="P231" s="2303"/>
      <c r="Q231" s="2304"/>
    </row>
    <row r="232" spans="1:17">
      <c r="A232" s="280"/>
      <c r="B232" s="349" t="s">
        <v>681</v>
      </c>
      <c r="C232" s="283"/>
      <c r="D232" s="284" t="s">
        <v>682</v>
      </c>
      <c r="E232" s="283"/>
      <c r="F232" s="283"/>
      <c r="G232" s="285"/>
      <c r="H232" s="285"/>
      <c r="I232" s="285"/>
      <c r="J232" s="285"/>
      <c r="K232" s="285"/>
      <c r="M232" s="2301"/>
      <c r="N232" s="2302"/>
      <c r="O232" s="2302"/>
      <c r="P232" s="2303"/>
      <c r="Q232" s="2304"/>
    </row>
    <row r="233" spans="1:17" ht="24.95">
      <c r="A233" s="116"/>
      <c r="B233" s="1922" t="s">
        <v>683</v>
      </c>
      <c r="C233" s="112" t="s">
        <v>684</v>
      </c>
      <c r="D233" s="439" t="s">
        <v>685</v>
      </c>
      <c r="E233" s="131">
        <v>77.84</v>
      </c>
      <c r="F233" s="124" t="s">
        <v>487</v>
      </c>
      <c r="G233" s="114">
        <v>89.12</v>
      </c>
      <c r="H233" s="114">
        <v>113.12</v>
      </c>
      <c r="I233" s="114">
        <v>24</v>
      </c>
      <c r="J233" s="304"/>
      <c r="K233" s="114">
        <v>8805.26</v>
      </c>
      <c r="L233" s="2311">
        <v>8805.26</v>
      </c>
      <c r="M233" s="2301" t="b">
        <f t="shared" si="15"/>
        <v>1</v>
      </c>
      <c r="N233" s="2302">
        <f t="shared" si="16"/>
        <v>6937.1</v>
      </c>
      <c r="O233" s="2302">
        <f t="shared" si="17"/>
        <v>1868.16</v>
      </c>
      <c r="P233" s="2303">
        <f t="shared" si="18"/>
        <v>8805.26</v>
      </c>
      <c r="Q233" s="2304" t="b">
        <f t="shared" si="19"/>
        <v>1</v>
      </c>
    </row>
    <row r="234" spans="1:17">
      <c r="A234" s="116"/>
      <c r="B234" s="1922" t="s">
        <v>686</v>
      </c>
      <c r="C234" s="112" t="s">
        <v>687</v>
      </c>
      <c r="D234" s="472" t="s">
        <v>688</v>
      </c>
      <c r="E234" s="473">
        <v>151.32</v>
      </c>
      <c r="F234" s="112" t="s">
        <v>689</v>
      </c>
      <c r="G234" s="114">
        <v>247.57</v>
      </c>
      <c r="H234" s="114">
        <v>314.24</v>
      </c>
      <c r="I234" s="114">
        <v>66.67</v>
      </c>
      <c r="J234" s="304"/>
      <c r="K234" s="114">
        <v>47550.8</v>
      </c>
      <c r="L234" s="2311">
        <v>47550.8</v>
      </c>
      <c r="M234" s="2301" t="b">
        <f t="shared" si="15"/>
        <v>1</v>
      </c>
      <c r="N234" s="2302">
        <f t="shared" si="16"/>
        <v>37462.29</v>
      </c>
      <c r="O234" s="2302">
        <f t="shared" si="17"/>
        <v>10088.5</v>
      </c>
      <c r="P234" s="2303">
        <f t="shared" si="18"/>
        <v>47550.79</v>
      </c>
      <c r="Q234" s="2304" t="b">
        <f t="shared" si="19"/>
        <v>0</v>
      </c>
    </row>
    <row r="235" spans="1:17">
      <c r="A235" s="116"/>
      <c r="B235" s="1943"/>
      <c r="C235" s="118"/>
      <c r="D235" s="156"/>
      <c r="E235" s="118"/>
      <c r="F235" s="118"/>
      <c r="G235" s="133"/>
      <c r="H235" s="133"/>
      <c r="I235" s="133"/>
      <c r="J235" s="133"/>
      <c r="K235" s="133"/>
      <c r="M235" s="2301"/>
      <c r="N235" s="2302"/>
      <c r="O235" s="2302"/>
      <c r="P235" s="2303"/>
      <c r="Q235" s="2304"/>
    </row>
    <row r="236" spans="1:17">
      <c r="A236" s="280"/>
      <c r="B236" s="349" t="s">
        <v>690</v>
      </c>
      <c r="C236" s="283"/>
      <c r="D236" s="284" t="s">
        <v>691</v>
      </c>
      <c r="E236" s="283"/>
      <c r="F236" s="283"/>
      <c r="G236" s="285"/>
      <c r="H236" s="285"/>
      <c r="I236" s="285"/>
      <c r="J236" s="285"/>
      <c r="K236" s="285"/>
      <c r="M236" s="2301"/>
      <c r="N236" s="2302"/>
      <c r="O236" s="2302"/>
      <c r="P236" s="2303"/>
      <c r="Q236" s="2304"/>
    </row>
    <row r="237" spans="1:17" ht="37.5">
      <c r="A237" s="116"/>
      <c r="B237" s="1940" t="s">
        <v>692</v>
      </c>
      <c r="C237" s="279" t="s">
        <v>693</v>
      </c>
      <c r="D237" s="439" t="s">
        <v>694</v>
      </c>
      <c r="E237" s="131">
        <v>58.82</v>
      </c>
      <c r="F237" s="112" t="s">
        <v>487</v>
      </c>
      <c r="G237" s="114">
        <v>31.3</v>
      </c>
      <c r="H237" s="114">
        <v>39.729999999999997</v>
      </c>
      <c r="I237" s="114">
        <v>8.43</v>
      </c>
      <c r="J237" s="304"/>
      <c r="K237" s="114">
        <v>2336.92</v>
      </c>
      <c r="L237" s="2311">
        <v>2336.92</v>
      </c>
      <c r="M237" s="2301" t="b">
        <f t="shared" si="15"/>
        <v>1</v>
      </c>
      <c r="N237" s="2302">
        <f t="shared" si="16"/>
        <v>1841.07</v>
      </c>
      <c r="O237" s="2302">
        <f t="shared" si="17"/>
        <v>495.85</v>
      </c>
      <c r="P237" s="2303">
        <f t="shared" si="18"/>
        <v>2336.92</v>
      </c>
      <c r="Q237" s="2304" t="b">
        <f t="shared" si="19"/>
        <v>1</v>
      </c>
    </row>
    <row r="238" spans="1:17">
      <c r="A238" s="116"/>
      <c r="B238" s="1940"/>
      <c r="C238" s="443"/>
      <c r="D238" s="278"/>
      <c r="E238" s="131"/>
      <c r="F238" s="112"/>
      <c r="G238" s="114"/>
      <c r="H238" s="114"/>
      <c r="I238" s="114"/>
      <c r="J238" s="114"/>
      <c r="K238" s="114"/>
      <c r="M238" s="2301"/>
      <c r="N238" s="2302"/>
      <c r="O238" s="2302"/>
      <c r="P238" s="2303"/>
      <c r="Q238" s="2304"/>
    </row>
    <row r="239" spans="1:17">
      <c r="A239" s="280"/>
      <c r="B239" s="349" t="s">
        <v>695</v>
      </c>
      <c r="C239" s="283"/>
      <c r="D239" s="284" t="s">
        <v>696</v>
      </c>
      <c r="E239" s="283"/>
      <c r="F239" s="283"/>
      <c r="G239" s="285"/>
      <c r="H239" s="285"/>
      <c r="I239" s="285"/>
      <c r="J239" s="285"/>
      <c r="K239" s="285"/>
      <c r="M239" s="2301"/>
      <c r="N239" s="2302"/>
      <c r="O239" s="2302"/>
      <c r="P239" s="2303"/>
      <c r="Q239" s="2304"/>
    </row>
    <row r="240" spans="1:17" ht="24.95">
      <c r="A240" s="116"/>
      <c r="B240" s="1940" t="s">
        <v>697</v>
      </c>
      <c r="C240" s="279" t="s">
        <v>698</v>
      </c>
      <c r="D240" s="474" t="s">
        <v>699</v>
      </c>
      <c r="E240" s="131">
        <v>4</v>
      </c>
      <c r="F240" s="112" t="s">
        <v>700</v>
      </c>
      <c r="G240" s="114">
        <v>45.38</v>
      </c>
      <c r="H240" s="114">
        <v>57.6</v>
      </c>
      <c r="I240" s="114">
        <v>12.22</v>
      </c>
      <c r="J240" s="304"/>
      <c r="K240" s="114">
        <v>230.4</v>
      </c>
      <c r="L240" s="2311">
        <v>230.4</v>
      </c>
      <c r="M240" s="2301" t="b">
        <f t="shared" si="15"/>
        <v>1</v>
      </c>
      <c r="N240" s="2302">
        <f t="shared" si="16"/>
        <v>181.52</v>
      </c>
      <c r="O240" s="2302">
        <f t="shared" si="17"/>
        <v>48.88</v>
      </c>
      <c r="P240" s="2303">
        <f t="shared" si="18"/>
        <v>230.4</v>
      </c>
      <c r="Q240" s="2304" t="b">
        <f t="shared" si="19"/>
        <v>1</v>
      </c>
    </row>
    <row r="241" spans="1:17" ht="24.95">
      <c r="A241" s="116"/>
      <c r="B241" s="1940" t="s">
        <v>701</v>
      </c>
      <c r="C241" s="279" t="s">
        <v>702</v>
      </c>
      <c r="D241" s="474" t="s">
        <v>703</v>
      </c>
      <c r="E241" s="131">
        <v>91.54</v>
      </c>
      <c r="F241" s="112" t="s">
        <v>347</v>
      </c>
      <c r="G241" s="114">
        <v>28.11</v>
      </c>
      <c r="H241" s="114">
        <v>35.68</v>
      </c>
      <c r="I241" s="114">
        <v>7.57</v>
      </c>
      <c r="J241" s="304"/>
      <c r="K241" s="114">
        <v>3266.15</v>
      </c>
      <c r="L241" s="2311">
        <v>3266.15</v>
      </c>
      <c r="M241" s="2301" t="b">
        <f t="shared" si="15"/>
        <v>1</v>
      </c>
      <c r="N241" s="2302">
        <f t="shared" si="16"/>
        <v>2573.19</v>
      </c>
      <c r="O241" s="2302">
        <f t="shared" si="17"/>
        <v>692.96</v>
      </c>
      <c r="P241" s="2303">
        <f t="shared" si="18"/>
        <v>3266.15</v>
      </c>
      <c r="Q241" s="2304" t="b">
        <f t="shared" si="19"/>
        <v>1</v>
      </c>
    </row>
    <row r="242" spans="1:17" ht="24.95">
      <c r="A242" s="116"/>
      <c r="B242" s="1940" t="s">
        <v>704</v>
      </c>
      <c r="C242" s="279" t="s">
        <v>705</v>
      </c>
      <c r="D242" s="474" t="s">
        <v>706</v>
      </c>
      <c r="E242" s="131">
        <v>8.85</v>
      </c>
      <c r="F242" s="112" t="s">
        <v>275</v>
      </c>
      <c r="G242" s="114">
        <v>631.20000000000005</v>
      </c>
      <c r="H242" s="114">
        <v>801.18</v>
      </c>
      <c r="I242" s="114">
        <v>169.98</v>
      </c>
      <c r="J242" s="304"/>
      <c r="K242" s="114">
        <v>7090.44</v>
      </c>
      <c r="L242" s="2311">
        <v>7090.44</v>
      </c>
      <c r="M242" s="2301" t="b">
        <f t="shared" si="15"/>
        <v>1</v>
      </c>
      <c r="N242" s="2302">
        <f t="shared" si="16"/>
        <v>5586.12</v>
      </c>
      <c r="O242" s="2302">
        <f t="shared" si="17"/>
        <v>1504.32</v>
      </c>
      <c r="P242" s="2303">
        <f t="shared" si="18"/>
        <v>7090.44</v>
      </c>
      <c r="Q242" s="2304" t="b">
        <f t="shared" si="19"/>
        <v>1</v>
      </c>
    </row>
    <row r="243" spans="1:17">
      <c r="A243" s="116"/>
      <c r="B243" s="1940" t="s">
        <v>707</v>
      </c>
      <c r="C243" s="279" t="s">
        <v>676</v>
      </c>
      <c r="D243" s="474" t="s">
        <v>677</v>
      </c>
      <c r="E243" s="131">
        <v>96</v>
      </c>
      <c r="F243" s="112" t="s">
        <v>275</v>
      </c>
      <c r="G243" s="114">
        <v>172</v>
      </c>
      <c r="H243" s="114">
        <v>218.32</v>
      </c>
      <c r="I243" s="114">
        <v>46.32</v>
      </c>
      <c r="J243" s="304"/>
      <c r="K243" s="114">
        <v>20958.72</v>
      </c>
      <c r="L243" s="2311">
        <v>20958.72</v>
      </c>
      <c r="M243" s="2301" t="b">
        <f t="shared" si="15"/>
        <v>1</v>
      </c>
      <c r="N243" s="2302">
        <f t="shared" si="16"/>
        <v>16512</v>
      </c>
      <c r="O243" s="2302">
        <f t="shared" si="17"/>
        <v>4446.72</v>
      </c>
      <c r="P243" s="2303">
        <f t="shared" si="18"/>
        <v>20958.72</v>
      </c>
      <c r="Q243" s="2304" t="b">
        <f t="shared" si="19"/>
        <v>1</v>
      </c>
    </row>
    <row r="244" spans="1:17">
      <c r="A244" s="116"/>
      <c r="B244" s="1940" t="s">
        <v>708</v>
      </c>
      <c r="C244" s="279" t="s">
        <v>679</v>
      </c>
      <c r="D244" s="474" t="s">
        <v>680</v>
      </c>
      <c r="E244" s="131">
        <v>120.96</v>
      </c>
      <c r="F244" s="112" t="s">
        <v>275</v>
      </c>
      <c r="G244" s="114">
        <v>99.1</v>
      </c>
      <c r="H244" s="114">
        <v>125.79</v>
      </c>
      <c r="I244" s="114">
        <v>26.69</v>
      </c>
      <c r="J244" s="304"/>
      <c r="K244" s="114">
        <v>15215.56</v>
      </c>
      <c r="L244" s="2311">
        <v>15215.56</v>
      </c>
      <c r="M244" s="2301" t="b">
        <f t="shared" si="15"/>
        <v>1</v>
      </c>
      <c r="N244" s="2302">
        <f t="shared" si="16"/>
        <v>11987.14</v>
      </c>
      <c r="O244" s="2302">
        <f t="shared" si="17"/>
        <v>3228.42</v>
      </c>
      <c r="P244" s="2303">
        <f t="shared" si="18"/>
        <v>15215.56</v>
      </c>
      <c r="Q244" s="2304" t="b">
        <f t="shared" si="19"/>
        <v>1</v>
      </c>
    </row>
    <row r="245" spans="1:17">
      <c r="A245" s="116"/>
      <c r="B245" s="1922"/>
      <c r="C245" s="112"/>
      <c r="D245" s="132"/>
      <c r="E245" s="112"/>
      <c r="F245" s="112"/>
      <c r="G245" s="112"/>
      <c r="H245" s="112"/>
      <c r="I245" s="112"/>
      <c r="J245" s="112"/>
      <c r="K245" s="112"/>
      <c r="M245" s="2301"/>
      <c r="N245" s="2302"/>
      <c r="O245" s="2302"/>
      <c r="P245" s="2303"/>
      <c r="Q245" s="2304"/>
    </row>
    <row r="246" spans="1:17">
      <c r="A246" s="116"/>
      <c r="B246" s="1926" t="s">
        <v>709</v>
      </c>
      <c r="C246" s="128"/>
      <c r="D246" s="129" t="s">
        <v>710</v>
      </c>
      <c r="E246" s="128"/>
      <c r="F246" s="128"/>
      <c r="G246" s="128"/>
      <c r="H246" s="128"/>
      <c r="I246" s="128"/>
      <c r="J246" s="128"/>
      <c r="K246" s="128"/>
      <c r="M246" s="2301"/>
      <c r="N246" s="2302"/>
      <c r="O246" s="2302"/>
      <c r="P246" s="2303"/>
      <c r="Q246" s="2304"/>
    </row>
    <row r="247" spans="1:17">
      <c r="A247" s="280"/>
      <c r="B247" s="349" t="s">
        <v>711</v>
      </c>
      <c r="C247" s="144"/>
      <c r="D247" s="284" t="s">
        <v>712</v>
      </c>
      <c r="E247" s="283"/>
      <c r="F247" s="283"/>
      <c r="G247" s="146"/>
      <c r="H247" s="285"/>
      <c r="I247" s="285"/>
      <c r="J247" s="285"/>
      <c r="K247" s="285"/>
      <c r="M247" s="2301"/>
      <c r="N247" s="2302"/>
      <c r="O247" s="2302"/>
      <c r="P247" s="2303"/>
      <c r="Q247" s="2304"/>
    </row>
    <row r="248" spans="1:17" ht="24.95">
      <c r="A248" s="159"/>
      <c r="B248" s="1936" t="s">
        <v>713</v>
      </c>
      <c r="C248" s="475" t="s">
        <v>714</v>
      </c>
      <c r="D248" s="439" t="s">
        <v>715</v>
      </c>
      <c r="E248" s="131">
        <v>30.73</v>
      </c>
      <c r="F248" s="124" t="s">
        <v>275</v>
      </c>
      <c r="G248" s="114">
        <v>3.83</v>
      </c>
      <c r="H248" s="114">
        <v>4.8600000000000003</v>
      </c>
      <c r="I248" s="114">
        <v>1.03</v>
      </c>
      <c r="J248" s="304"/>
      <c r="K248" s="114">
        <v>149.35</v>
      </c>
      <c r="L248" s="2311">
        <v>149.35</v>
      </c>
      <c r="M248" s="2301" t="b">
        <f t="shared" si="15"/>
        <v>1</v>
      </c>
      <c r="N248" s="2302">
        <f t="shared" si="16"/>
        <v>117.7</v>
      </c>
      <c r="O248" s="2302">
        <f t="shared" si="17"/>
        <v>31.65</v>
      </c>
      <c r="P248" s="2303">
        <f t="shared" si="18"/>
        <v>149.35</v>
      </c>
      <c r="Q248" s="2304" t="b">
        <f t="shared" si="19"/>
        <v>1</v>
      </c>
    </row>
    <row r="249" spans="1:17">
      <c r="A249" s="116"/>
      <c r="B249" s="1930"/>
      <c r="C249" s="132"/>
      <c r="E249" s="98"/>
      <c r="G249" s="125"/>
      <c r="H249" s="125"/>
      <c r="I249" s="125"/>
      <c r="J249" s="125"/>
      <c r="K249" s="125"/>
      <c r="M249" s="2301"/>
      <c r="N249" s="2302"/>
      <c r="O249" s="2302"/>
      <c r="P249" s="2303"/>
      <c r="Q249" s="2304"/>
    </row>
    <row r="250" spans="1:17">
      <c r="A250" s="280"/>
      <c r="B250" s="349" t="s">
        <v>716</v>
      </c>
      <c r="C250" s="144"/>
      <c r="D250" s="284" t="s">
        <v>717</v>
      </c>
      <c r="E250" s="283"/>
      <c r="F250" s="283"/>
      <c r="G250" s="146"/>
      <c r="H250" s="285"/>
      <c r="I250" s="285"/>
      <c r="J250" s="285"/>
      <c r="K250" s="285"/>
      <c r="M250" s="2301"/>
      <c r="N250" s="2302"/>
      <c r="O250" s="2302"/>
      <c r="P250" s="2303"/>
      <c r="Q250" s="2304"/>
    </row>
    <row r="251" spans="1:17" ht="50.1">
      <c r="A251" s="116"/>
      <c r="B251" s="1936" t="s">
        <v>718</v>
      </c>
      <c r="C251" s="443" t="s">
        <v>719</v>
      </c>
      <c r="D251" s="439" t="s">
        <v>720</v>
      </c>
      <c r="E251" s="131">
        <v>22.43</v>
      </c>
      <c r="F251" s="124" t="s">
        <v>275</v>
      </c>
      <c r="G251" s="114">
        <v>57.92</v>
      </c>
      <c r="H251" s="114">
        <v>73.52</v>
      </c>
      <c r="I251" s="114">
        <v>15.6</v>
      </c>
      <c r="J251" s="304"/>
      <c r="K251" s="114">
        <v>1649.05</v>
      </c>
      <c r="L251" s="2311">
        <v>1649.05</v>
      </c>
      <c r="M251" s="2301" t="b">
        <f t="shared" si="15"/>
        <v>1</v>
      </c>
      <c r="N251" s="2302">
        <f t="shared" si="16"/>
        <v>1299.1500000000001</v>
      </c>
      <c r="O251" s="2302">
        <f t="shared" si="17"/>
        <v>349.91</v>
      </c>
      <c r="P251" s="2303">
        <f t="shared" si="18"/>
        <v>1649.0600000000002</v>
      </c>
      <c r="Q251" s="2304" t="b">
        <f t="shared" si="19"/>
        <v>0</v>
      </c>
    </row>
    <row r="252" spans="1:17" ht="50.1">
      <c r="A252" s="116"/>
      <c r="B252" s="1936" t="s">
        <v>718</v>
      </c>
      <c r="C252" s="475" t="s">
        <v>721</v>
      </c>
      <c r="D252" s="439" t="s">
        <v>722</v>
      </c>
      <c r="E252" s="131">
        <v>26.41</v>
      </c>
      <c r="F252" s="124" t="s">
        <v>275</v>
      </c>
      <c r="G252" s="125">
        <v>33.299999999999997</v>
      </c>
      <c r="H252" s="114">
        <v>42.27</v>
      </c>
      <c r="I252" s="114">
        <v>8.9700000000000006</v>
      </c>
      <c r="J252" s="304"/>
      <c r="K252" s="114">
        <v>1116.3499999999999</v>
      </c>
      <c r="L252" s="2311">
        <v>1116.3499999999999</v>
      </c>
      <c r="M252" s="2301" t="b">
        <f t="shared" si="15"/>
        <v>1</v>
      </c>
      <c r="N252" s="2302">
        <f t="shared" si="16"/>
        <v>879.45</v>
      </c>
      <c r="O252" s="2302">
        <f t="shared" si="17"/>
        <v>236.9</v>
      </c>
      <c r="P252" s="2303">
        <f t="shared" si="18"/>
        <v>1116.3500000000001</v>
      </c>
      <c r="Q252" s="2304" t="b">
        <f t="shared" si="19"/>
        <v>1</v>
      </c>
    </row>
    <row r="253" spans="1:17">
      <c r="A253" s="116"/>
      <c r="B253" s="1936"/>
      <c r="C253" s="475"/>
      <c r="D253" s="447"/>
      <c r="E253" s="131"/>
      <c r="F253" s="124"/>
      <c r="G253" s="125"/>
      <c r="H253" s="114"/>
      <c r="I253" s="114"/>
      <c r="J253" s="304"/>
      <c r="K253" s="114"/>
      <c r="M253" s="2301"/>
      <c r="N253" s="2302"/>
      <c r="O253" s="2302"/>
      <c r="P253" s="2303"/>
      <c r="Q253" s="2304"/>
    </row>
    <row r="254" spans="1:17">
      <c r="A254" s="280"/>
      <c r="B254" s="349" t="s">
        <v>723</v>
      </c>
      <c r="C254" s="283"/>
      <c r="D254" s="284" t="s">
        <v>724</v>
      </c>
      <c r="E254" s="283"/>
      <c r="F254" s="283"/>
      <c r="G254" s="285"/>
      <c r="H254" s="285"/>
      <c r="I254" s="285"/>
      <c r="J254" s="285"/>
      <c r="K254" s="285"/>
      <c r="M254" s="2301"/>
      <c r="N254" s="2302"/>
      <c r="O254" s="2302"/>
      <c r="P254" s="2303"/>
      <c r="Q254" s="2304"/>
    </row>
    <row r="255" spans="1:17" ht="37.5">
      <c r="A255" s="116"/>
      <c r="B255" s="1922" t="s">
        <v>725</v>
      </c>
      <c r="C255" s="475" t="s">
        <v>726</v>
      </c>
      <c r="D255" s="439" t="s">
        <v>727</v>
      </c>
      <c r="E255" s="131">
        <v>122.09</v>
      </c>
      <c r="F255" s="112" t="s">
        <v>487</v>
      </c>
      <c r="G255" s="114">
        <v>47.85</v>
      </c>
      <c r="H255" s="114">
        <v>60.74</v>
      </c>
      <c r="I255" s="114">
        <v>12.89</v>
      </c>
      <c r="J255" s="304"/>
      <c r="K255" s="114">
        <v>7415.75</v>
      </c>
      <c r="L255" s="2311">
        <v>7415.75</v>
      </c>
      <c r="M255" s="2301" t="b">
        <f t="shared" si="15"/>
        <v>1</v>
      </c>
      <c r="N255" s="2302">
        <f t="shared" si="16"/>
        <v>5842.01</v>
      </c>
      <c r="O255" s="2302">
        <f t="shared" si="17"/>
        <v>1573.74</v>
      </c>
      <c r="P255" s="2303">
        <f t="shared" si="18"/>
        <v>7415.75</v>
      </c>
      <c r="Q255" s="2304" t="b">
        <f t="shared" si="19"/>
        <v>1</v>
      </c>
    </row>
    <row r="256" spans="1:17" ht="24.95">
      <c r="A256" s="116"/>
      <c r="B256" s="1922" t="s">
        <v>728</v>
      </c>
      <c r="C256" s="475" t="s">
        <v>729</v>
      </c>
      <c r="D256" s="465" t="s">
        <v>730</v>
      </c>
      <c r="E256" s="136">
        <v>43.46</v>
      </c>
      <c r="F256" s="132" t="s">
        <v>347</v>
      </c>
      <c r="G256" s="114">
        <v>58.98</v>
      </c>
      <c r="H256" s="114">
        <v>74.86</v>
      </c>
      <c r="I256" s="114">
        <v>15.88</v>
      </c>
      <c r="J256" s="304"/>
      <c r="K256" s="114">
        <v>3253.42</v>
      </c>
      <c r="L256" s="2311">
        <v>3253.42</v>
      </c>
      <c r="M256" s="2301" t="b">
        <f t="shared" si="15"/>
        <v>1</v>
      </c>
      <c r="N256" s="2302">
        <f t="shared" si="16"/>
        <v>2563.27</v>
      </c>
      <c r="O256" s="2302">
        <f t="shared" si="17"/>
        <v>690.14</v>
      </c>
      <c r="P256" s="2303">
        <f t="shared" si="18"/>
        <v>3253.41</v>
      </c>
      <c r="Q256" s="2304" t="b">
        <f t="shared" si="19"/>
        <v>0</v>
      </c>
    </row>
    <row r="257" spans="1:18">
      <c r="A257" s="116"/>
      <c r="B257" s="1930"/>
      <c r="C257" s="132"/>
      <c r="D257" s="134"/>
      <c r="E257" s="132"/>
      <c r="F257" s="132"/>
      <c r="G257" s="125"/>
      <c r="H257" s="114"/>
      <c r="I257" s="125"/>
      <c r="J257" s="125"/>
      <c r="K257" s="125"/>
      <c r="M257" s="2301"/>
      <c r="N257" s="2302"/>
      <c r="O257" s="2302"/>
      <c r="P257" s="2303"/>
      <c r="Q257" s="2304"/>
    </row>
    <row r="258" spans="1:18">
      <c r="A258" s="280"/>
      <c r="B258" s="349" t="s">
        <v>731</v>
      </c>
      <c r="C258" s="283"/>
      <c r="D258" s="284" t="s">
        <v>732</v>
      </c>
      <c r="E258" s="283"/>
      <c r="F258" s="283"/>
      <c r="G258" s="285"/>
      <c r="H258" s="285"/>
      <c r="I258" s="285"/>
      <c r="J258" s="285"/>
      <c r="K258" s="285"/>
      <c r="M258" s="2301"/>
      <c r="N258" s="2302"/>
      <c r="O258" s="2302"/>
      <c r="P258" s="2303"/>
      <c r="Q258" s="2304"/>
    </row>
    <row r="259" spans="1:18" ht="24.95">
      <c r="A259" s="116"/>
      <c r="B259" s="1922" t="s">
        <v>733</v>
      </c>
      <c r="C259" s="475" t="s">
        <v>734</v>
      </c>
      <c r="D259" s="439" t="s">
        <v>735</v>
      </c>
      <c r="E259" s="131">
        <v>239.14</v>
      </c>
      <c r="F259" s="112" t="s">
        <v>487</v>
      </c>
      <c r="G259" s="114">
        <v>316.27999999999997</v>
      </c>
      <c r="H259" s="114">
        <v>401.45</v>
      </c>
      <c r="I259" s="114">
        <v>85.17</v>
      </c>
      <c r="J259" s="304"/>
      <c r="K259" s="114">
        <v>96002.75</v>
      </c>
      <c r="L259" s="2311">
        <v>96002.75</v>
      </c>
      <c r="M259" s="2301" t="b">
        <f t="shared" si="15"/>
        <v>1</v>
      </c>
      <c r="N259" s="2302">
        <f t="shared" si="16"/>
        <v>75635.199999999997</v>
      </c>
      <c r="O259" s="2302">
        <f t="shared" si="17"/>
        <v>20367.55</v>
      </c>
      <c r="P259" s="2303">
        <f t="shared" si="18"/>
        <v>96002.75</v>
      </c>
      <c r="Q259" s="2304" t="b">
        <f t="shared" si="19"/>
        <v>1</v>
      </c>
    </row>
    <row r="260" spans="1:18">
      <c r="A260" s="116"/>
      <c r="B260" s="1930"/>
      <c r="C260" s="132"/>
      <c r="D260" s="134"/>
      <c r="E260" s="132"/>
      <c r="F260" s="132"/>
      <c r="G260" s="125"/>
      <c r="H260" s="114"/>
      <c r="I260" s="125"/>
      <c r="J260" s="125"/>
      <c r="K260" s="125"/>
      <c r="M260" s="2301"/>
      <c r="N260" s="2302"/>
      <c r="O260" s="2302"/>
      <c r="P260" s="2303"/>
      <c r="Q260" s="2304"/>
    </row>
    <row r="261" spans="1:18">
      <c r="A261" s="116"/>
      <c r="B261" s="1926" t="s">
        <v>736</v>
      </c>
      <c r="C261" s="128"/>
      <c r="D261" s="129" t="s">
        <v>737</v>
      </c>
      <c r="E261" s="128"/>
      <c r="F261" s="128"/>
      <c r="G261" s="128"/>
      <c r="H261" s="128"/>
      <c r="I261" s="128"/>
      <c r="J261" s="128"/>
      <c r="K261" s="128"/>
      <c r="M261" s="2301"/>
      <c r="N261" s="2302"/>
      <c r="O261" s="2302"/>
      <c r="P261" s="2303"/>
      <c r="Q261" s="2304"/>
    </row>
    <row r="262" spans="1:18" s="316" customFormat="1">
      <c r="A262" s="294"/>
      <c r="B262" s="349" t="s">
        <v>738</v>
      </c>
      <c r="C262" s="283"/>
      <c r="D262" s="284" t="s">
        <v>739</v>
      </c>
      <c r="E262" s="283"/>
      <c r="F262" s="283"/>
      <c r="G262" s="285"/>
      <c r="H262" s="285"/>
      <c r="I262" s="285"/>
      <c r="J262" s="285"/>
      <c r="K262" s="285"/>
      <c r="L262" s="2306"/>
      <c r="M262" s="2301"/>
      <c r="N262" s="2302"/>
      <c r="O262" s="2302"/>
      <c r="P262" s="2303"/>
      <c r="Q262" s="2304"/>
      <c r="R262" s="2306"/>
    </row>
    <row r="263" spans="1:18" ht="24.95">
      <c r="A263" s="159"/>
      <c r="B263" s="1922" t="s">
        <v>740</v>
      </c>
      <c r="C263" s="475" t="s">
        <v>741</v>
      </c>
      <c r="D263" s="439" t="s">
        <v>742</v>
      </c>
      <c r="E263" s="131">
        <v>48.2</v>
      </c>
      <c r="F263" s="461" t="s">
        <v>275</v>
      </c>
      <c r="G263" s="114">
        <v>49.2</v>
      </c>
      <c r="H263" s="114">
        <v>62.45</v>
      </c>
      <c r="I263" s="114">
        <v>13.25</v>
      </c>
      <c r="J263" s="304"/>
      <c r="K263" s="114">
        <v>3010.09</v>
      </c>
      <c r="L263" s="2311">
        <v>3010.09</v>
      </c>
      <c r="M263" s="2301" t="b">
        <f t="shared" si="15"/>
        <v>1</v>
      </c>
      <c r="N263" s="2302">
        <f t="shared" si="16"/>
        <v>2371.44</v>
      </c>
      <c r="O263" s="2302">
        <f t="shared" si="17"/>
        <v>638.65</v>
      </c>
      <c r="P263" s="2303">
        <f t="shared" si="18"/>
        <v>3010.09</v>
      </c>
      <c r="Q263" s="2304" t="b">
        <f t="shared" si="19"/>
        <v>1</v>
      </c>
    </row>
    <row r="264" spans="1:18" ht="24.95">
      <c r="A264" s="159"/>
      <c r="B264" s="1922" t="s">
        <v>743</v>
      </c>
      <c r="C264" s="475" t="s">
        <v>744</v>
      </c>
      <c r="D264" s="447" t="s">
        <v>745</v>
      </c>
      <c r="E264" s="131">
        <f>55.6+305.22</f>
        <v>360.82000000000005</v>
      </c>
      <c r="F264" s="461" t="s">
        <v>275</v>
      </c>
      <c r="G264" s="114">
        <v>48.01</v>
      </c>
      <c r="H264" s="114">
        <v>60.94</v>
      </c>
      <c r="I264" s="114">
        <v>12.93</v>
      </c>
      <c r="J264" s="304"/>
      <c r="K264" s="114">
        <v>21988.37</v>
      </c>
      <c r="L264" s="2311">
        <v>21988.37</v>
      </c>
      <c r="M264" s="2301" t="b">
        <f t="shared" si="15"/>
        <v>1</v>
      </c>
      <c r="N264" s="2302">
        <f t="shared" si="16"/>
        <v>17322.97</v>
      </c>
      <c r="O264" s="2302">
        <f t="shared" si="17"/>
        <v>4665.3999999999996</v>
      </c>
      <c r="P264" s="2303">
        <f t="shared" si="18"/>
        <v>21988.370000000003</v>
      </c>
      <c r="Q264" s="2304" t="b">
        <f t="shared" si="19"/>
        <v>1</v>
      </c>
    </row>
    <row r="265" spans="1:18">
      <c r="A265" s="159"/>
      <c r="B265" s="1922" t="s">
        <v>746</v>
      </c>
      <c r="C265" s="475" t="s">
        <v>747</v>
      </c>
      <c r="D265" s="447" t="s">
        <v>748</v>
      </c>
      <c r="E265" s="131">
        <v>179.91</v>
      </c>
      <c r="F265" s="461" t="s">
        <v>275</v>
      </c>
      <c r="G265" s="114">
        <v>9.31</v>
      </c>
      <c r="H265" s="114">
        <v>11.82</v>
      </c>
      <c r="I265" s="114">
        <v>2.5099999999999998</v>
      </c>
      <c r="J265" s="304"/>
      <c r="K265" s="114">
        <v>2126.54</v>
      </c>
      <c r="L265" s="2311">
        <v>2126.54</v>
      </c>
      <c r="M265" s="2301" t="b">
        <f t="shared" si="15"/>
        <v>1</v>
      </c>
      <c r="N265" s="2302">
        <f t="shared" si="16"/>
        <v>1674.96</v>
      </c>
      <c r="O265" s="2302">
        <f t="shared" si="17"/>
        <v>451.57</v>
      </c>
      <c r="P265" s="2303">
        <f t="shared" si="18"/>
        <v>2126.5300000000002</v>
      </c>
      <c r="Q265" s="2304" t="b">
        <f t="shared" si="19"/>
        <v>0</v>
      </c>
    </row>
    <row r="266" spans="1:18">
      <c r="A266" s="159"/>
      <c r="B266" s="1922"/>
      <c r="C266" s="112"/>
      <c r="D266" s="447"/>
      <c r="E266" s="131"/>
      <c r="F266" s="461"/>
      <c r="G266" s="125"/>
      <c r="H266" s="114"/>
      <c r="I266" s="114"/>
      <c r="J266" s="304"/>
      <c r="K266" s="114"/>
      <c r="M266" s="2301"/>
      <c r="N266" s="2302"/>
      <c r="O266" s="2302"/>
      <c r="P266" s="2303"/>
      <c r="Q266" s="2304"/>
    </row>
    <row r="267" spans="1:18">
      <c r="A267" s="116"/>
      <c r="B267" s="1926" t="s">
        <v>749</v>
      </c>
      <c r="C267" s="128"/>
      <c r="D267" s="129" t="s">
        <v>750</v>
      </c>
      <c r="E267" s="128"/>
      <c r="F267" s="128"/>
      <c r="G267" s="128"/>
      <c r="H267" s="128"/>
      <c r="I267" s="128"/>
      <c r="J267" s="128"/>
      <c r="K267" s="128"/>
      <c r="M267" s="2301"/>
      <c r="N267" s="2302"/>
      <c r="O267" s="2302"/>
      <c r="P267" s="2303"/>
      <c r="Q267" s="2304"/>
    </row>
    <row r="268" spans="1:18">
      <c r="A268" s="280"/>
      <c r="B268" s="349" t="s">
        <v>751</v>
      </c>
      <c r="C268" s="283"/>
      <c r="D268" s="284" t="s">
        <v>752</v>
      </c>
      <c r="E268" s="283"/>
      <c r="F268" s="283"/>
      <c r="G268" s="285"/>
      <c r="H268" s="285"/>
      <c r="I268" s="285"/>
      <c r="J268" s="285"/>
      <c r="K268" s="285"/>
      <c r="M268" s="2301"/>
      <c r="N268" s="2302"/>
      <c r="O268" s="2302"/>
      <c r="P268" s="2303"/>
      <c r="Q268" s="2304"/>
    </row>
    <row r="269" spans="1:18">
      <c r="A269" s="159"/>
      <c r="B269" s="1936" t="s">
        <v>753</v>
      </c>
      <c r="C269" s="443" t="s">
        <v>754</v>
      </c>
      <c r="D269" s="439" t="s">
        <v>755</v>
      </c>
      <c r="E269" s="131">
        <v>22.43</v>
      </c>
      <c r="F269" s="124" t="s">
        <v>487</v>
      </c>
      <c r="G269" s="114">
        <v>12.78</v>
      </c>
      <c r="H269" s="114">
        <v>16.22</v>
      </c>
      <c r="I269" s="114">
        <v>3.44</v>
      </c>
      <c r="J269" s="304"/>
      <c r="K269" s="114">
        <v>363.81</v>
      </c>
      <c r="L269" s="2311">
        <v>363.81</v>
      </c>
      <c r="M269" s="2301" t="b">
        <f t="shared" si="15"/>
        <v>1</v>
      </c>
      <c r="N269" s="2302">
        <f t="shared" si="16"/>
        <v>286.66000000000003</v>
      </c>
      <c r="O269" s="2302">
        <f t="shared" si="17"/>
        <v>77.16</v>
      </c>
      <c r="P269" s="2303">
        <f t="shared" si="18"/>
        <v>363.82000000000005</v>
      </c>
      <c r="Q269" s="2304" t="b">
        <f t="shared" si="19"/>
        <v>0</v>
      </c>
    </row>
    <row r="270" spans="1:18">
      <c r="A270" s="116"/>
      <c r="B270" s="1936" t="s">
        <v>756</v>
      </c>
      <c r="C270" s="443" t="s">
        <v>757</v>
      </c>
      <c r="D270" s="439" t="s">
        <v>758</v>
      </c>
      <c r="E270" s="131">
        <v>181.04</v>
      </c>
      <c r="F270" s="124" t="s">
        <v>487</v>
      </c>
      <c r="G270" s="114">
        <v>22.97</v>
      </c>
      <c r="H270" s="114">
        <v>29.16</v>
      </c>
      <c r="I270" s="114">
        <v>6.19</v>
      </c>
      <c r="J270" s="304"/>
      <c r="K270" s="114">
        <v>5279.13</v>
      </c>
      <c r="L270" s="2311">
        <v>5279.13</v>
      </c>
      <c r="M270" s="2301" t="b">
        <f t="shared" si="15"/>
        <v>1</v>
      </c>
      <c r="N270" s="2302">
        <f t="shared" si="16"/>
        <v>4158.49</v>
      </c>
      <c r="O270" s="2302">
        <f t="shared" si="17"/>
        <v>1120.6400000000001</v>
      </c>
      <c r="P270" s="2303">
        <f t="shared" si="18"/>
        <v>5279.13</v>
      </c>
      <c r="Q270" s="2304" t="b">
        <f t="shared" si="19"/>
        <v>1</v>
      </c>
    </row>
    <row r="271" spans="1:18">
      <c r="A271" s="116"/>
      <c r="B271" s="1922"/>
      <c r="C271" s="112"/>
      <c r="D271" s="113"/>
      <c r="E271" s="112"/>
      <c r="F271" s="112"/>
      <c r="G271" s="114"/>
      <c r="H271" s="114"/>
      <c r="I271" s="114"/>
      <c r="J271" s="114"/>
      <c r="K271" s="114"/>
      <c r="M271" s="2301"/>
      <c r="N271" s="2302"/>
      <c r="O271" s="2302"/>
      <c r="P271" s="2303"/>
      <c r="Q271" s="2304"/>
    </row>
    <row r="272" spans="1:18">
      <c r="A272" s="280"/>
      <c r="B272" s="349" t="s">
        <v>759</v>
      </c>
      <c r="C272" s="283"/>
      <c r="D272" s="284" t="s">
        <v>760</v>
      </c>
      <c r="E272" s="283"/>
      <c r="F272" s="283"/>
      <c r="G272" s="285"/>
      <c r="H272" s="285"/>
      <c r="I272" s="285"/>
      <c r="J272" s="285"/>
      <c r="K272" s="285"/>
      <c r="M272" s="2301"/>
      <c r="N272" s="2302"/>
      <c r="O272" s="2302"/>
      <c r="P272" s="2303"/>
      <c r="Q272" s="2304"/>
    </row>
    <row r="273" spans="1:17">
      <c r="A273" s="159"/>
      <c r="B273" s="1922" t="s">
        <v>761</v>
      </c>
      <c r="C273" s="443" t="s">
        <v>762</v>
      </c>
      <c r="D273" s="439" t="s">
        <v>763</v>
      </c>
      <c r="E273" s="131">
        <v>55.75</v>
      </c>
      <c r="F273" s="112" t="s">
        <v>275</v>
      </c>
      <c r="G273" s="114">
        <v>9.48</v>
      </c>
      <c r="H273" s="114">
        <v>12.03</v>
      </c>
      <c r="I273" s="114">
        <v>2.5499999999999998</v>
      </c>
      <c r="J273" s="304"/>
      <c r="K273" s="114">
        <v>670.67</v>
      </c>
      <c r="L273" s="2311">
        <v>670.67</v>
      </c>
      <c r="M273" s="2301" t="b">
        <f t="shared" ref="M273:M335" si="20">K273=L273</f>
        <v>1</v>
      </c>
      <c r="N273" s="2302">
        <f t="shared" ref="N273:N335" si="21">ROUND(G273*E273,2)</f>
        <v>528.51</v>
      </c>
      <c r="O273" s="2302">
        <f t="shared" ref="O273:O335" si="22">ROUND(E273*I273,2)</f>
        <v>142.16</v>
      </c>
      <c r="P273" s="2303">
        <f t="shared" ref="P273:P335" si="23">N273+O273</f>
        <v>670.67</v>
      </c>
      <c r="Q273" s="2304" t="b">
        <f t="shared" ref="Q273:Q335" si="24">P273=K273</f>
        <v>1</v>
      </c>
    </row>
    <row r="274" spans="1:17" ht="24.95">
      <c r="A274" s="159"/>
      <c r="B274" s="1922" t="s">
        <v>764</v>
      </c>
      <c r="C274" s="443" t="s">
        <v>765</v>
      </c>
      <c r="D274" s="447" t="s">
        <v>766</v>
      </c>
      <c r="E274" s="131">
        <v>23.89</v>
      </c>
      <c r="F274" s="112" t="s">
        <v>275</v>
      </c>
      <c r="G274" s="114">
        <v>12.63</v>
      </c>
      <c r="H274" s="114">
        <v>16.03</v>
      </c>
      <c r="I274" s="114">
        <v>3.4</v>
      </c>
      <c r="J274" s="304"/>
      <c r="K274" s="114">
        <v>382.96</v>
      </c>
      <c r="L274" s="2311">
        <v>382.96</v>
      </c>
      <c r="M274" s="2301" t="b">
        <f t="shared" si="20"/>
        <v>1</v>
      </c>
      <c r="N274" s="2302">
        <f t="shared" si="21"/>
        <v>301.73</v>
      </c>
      <c r="O274" s="2302">
        <f t="shared" si="22"/>
        <v>81.23</v>
      </c>
      <c r="P274" s="2303">
        <f t="shared" si="23"/>
        <v>382.96000000000004</v>
      </c>
      <c r="Q274" s="2304" t="b">
        <f t="shared" si="24"/>
        <v>1</v>
      </c>
    </row>
    <row r="275" spans="1:17">
      <c r="A275" s="116"/>
      <c r="B275" s="1922"/>
      <c r="C275" s="112"/>
      <c r="D275" s="113"/>
      <c r="E275" s="112"/>
      <c r="F275" s="112"/>
      <c r="G275" s="114"/>
      <c r="H275" s="114"/>
      <c r="I275" s="114"/>
      <c r="J275" s="114"/>
      <c r="K275" s="114"/>
      <c r="M275" s="2301"/>
      <c r="N275" s="2302"/>
      <c r="O275" s="2302"/>
      <c r="P275" s="2303"/>
      <c r="Q275" s="2304"/>
    </row>
    <row r="276" spans="1:17">
      <c r="A276" s="280"/>
      <c r="B276" s="349" t="s">
        <v>767</v>
      </c>
      <c r="C276" s="283"/>
      <c r="D276" s="284" t="s">
        <v>768</v>
      </c>
      <c r="E276" s="283"/>
      <c r="F276" s="283"/>
      <c r="G276" s="285"/>
      <c r="H276" s="285"/>
      <c r="I276" s="285"/>
      <c r="J276" s="285"/>
      <c r="K276" s="285"/>
      <c r="M276" s="2301"/>
      <c r="N276" s="2302"/>
      <c r="O276" s="2302"/>
      <c r="P276" s="2303"/>
      <c r="Q276" s="2304"/>
    </row>
    <row r="277" spans="1:17" ht="24.95">
      <c r="A277" s="159"/>
      <c r="B277" s="1944" t="s">
        <v>769</v>
      </c>
      <c r="C277" s="112" t="s">
        <v>770</v>
      </c>
      <c r="D277" s="439" t="s">
        <v>771</v>
      </c>
      <c r="E277" s="131">
        <v>878.17</v>
      </c>
      <c r="F277" s="461" t="s">
        <v>275</v>
      </c>
      <c r="G277" s="114">
        <v>12.43</v>
      </c>
      <c r="H277" s="114">
        <v>15.78</v>
      </c>
      <c r="I277" s="114">
        <v>3.35</v>
      </c>
      <c r="J277" s="304"/>
      <c r="K277" s="114">
        <v>13857.52</v>
      </c>
      <c r="L277" s="2311">
        <v>13857.52</v>
      </c>
      <c r="M277" s="2301" t="b">
        <f t="shared" si="20"/>
        <v>1</v>
      </c>
      <c r="N277" s="2302">
        <f t="shared" si="21"/>
        <v>10915.65</v>
      </c>
      <c r="O277" s="2302">
        <f t="shared" si="22"/>
        <v>2941.87</v>
      </c>
      <c r="P277" s="2303">
        <f t="shared" si="23"/>
        <v>13857.52</v>
      </c>
      <c r="Q277" s="2304" t="b">
        <f t="shared" si="24"/>
        <v>1</v>
      </c>
    </row>
    <row r="278" spans="1:17">
      <c r="A278" s="159"/>
      <c r="B278" s="1944"/>
      <c r="C278" s="112"/>
      <c r="D278" s="447"/>
      <c r="E278" s="131"/>
      <c r="F278" s="461"/>
      <c r="G278" s="114"/>
      <c r="H278" s="114"/>
      <c r="I278" s="114"/>
      <c r="J278" s="304"/>
      <c r="K278" s="114"/>
      <c r="M278" s="2301"/>
      <c r="N278" s="2302"/>
      <c r="O278" s="2302"/>
      <c r="P278" s="2303"/>
      <c r="Q278" s="2304"/>
    </row>
    <row r="279" spans="1:17">
      <c r="A279" s="280"/>
      <c r="B279" s="349" t="s">
        <v>772</v>
      </c>
      <c r="C279" s="283"/>
      <c r="D279" s="284" t="s">
        <v>773</v>
      </c>
      <c r="E279" s="283"/>
      <c r="F279" s="283"/>
      <c r="G279" s="285"/>
      <c r="H279" s="285"/>
      <c r="I279" s="285"/>
      <c r="J279" s="285"/>
      <c r="K279" s="285"/>
      <c r="M279" s="2301"/>
      <c r="N279" s="2302"/>
      <c r="O279" s="2302"/>
      <c r="P279" s="2303"/>
      <c r="Q279" s="2304"/>
    </row>
    <row r="280" spans="1:17" ht="24.95">
      <c r="A280" s="116"/>
      <c r="B280" s="1936" t="s">
        <v>769</v>
      </c>
      <c r="C280" s="443" t="s">
        <v>774</v>
      </c>
      <c r="D280" s="439" t="s">
        <v>775</v>
      </c>
      <c r="E280" s="131">
        <v>960.28</v>
      </c>
      <c r="F280" s="124" t="s">
        <v>275</v>
      </c>
      <c r="G280" s="114">
        <v>12.92</v>
      </c>
      <c r="H280" s="114">
        <v>16.399999999999999</v>
      </c>
      <c r="I280" s="114">
        <v>3.48</v>
      </c>
      <c r="J280" s="304"/>
      <c r="K280" s="114">
        <v>15748.59</v>
      </c>
      <c r="L280" s="2311">
        <v>15748.59</v>
      </c>
      <c r="M280" s="2301" t="b">
        <f t="shared" si="20"/>
        <v>1</v>
      </c>
      <c r="N280" s="2302">
        <f t="shared" si="21"/>
        <v>12406.82</v>
      </c>
      <c r="O280" s="2302">
        <f t="shared" si="22"/>
        <v>3341.77</v>
      </c>
      <c r="P280" s="2303">
        <f t="shared" si="23"/>
        <v>15748.59</v>
      </c>
      <c r="Q280" s="2304" t="b">
        <f t="shared" si="24"/>
        <v>1</v>
      </c>
    </row>
    <row r="281" spans="1:17">
      <c r="A281" s="280"/>
      <c r="B281" s="1945"/>
      <c r="C281" s="476"/>
      <c r="D281" s="477"/>
      <c r="E281" s="476"/>
      <c r="F281" s="476"/>
      <c r="G281" s="301"/>
      <c r="H281" s="301"/>
      <c r="I281" s="301"/>
      <c r="J281" s="301"/>
      <c r="K281" s="301"/>
      <c r="M281" s="2301"/>
      <c r="N281" s="2302"/>
      <c r="O281" s="2302"/>
      <c r="P281" s="2303"/>
      <c r="Q281" s="2304"/>
    </row>
    <row r="282" spans="1:17">
      <c r="A282" s="280"/>
      <c r="B282" s="349" t="s">
        <v>776</v>
      </c>
      <c r="C282" s="283"/>
      <c r="D282" s="284" t="s">
        <v>777</v>
      </c>
      <c r="E282" s="283"/>
      <c r="F282" s="283"/>
      <c r="G282" s="285"/>
      <c r="H282" s="285"/>
      <c r="I282" s="285"/>
      <c r="J282" s="285"/>
      <c r="K282" s="285"/>
      <c r="M282" s="2301"/>
      <c r="N282" s="2302"/>
      <c r="O282" s="2302"/>
      <c r="P282" s="2303"/>
      <c r="Q282" s="2304"/>
    </row>
    <row r="283" spans="1:17" ht="24.95">
      <c r="A283" s="116"/>
      <c r="B283" s="1943" t="s">
        <v>778</v>
      </c>
      <c r="C283" s="112" t="s">
        <v>779</v>
      </c>
      <c r="D283" s="439" t="s">
        <v>780</v>
      </c>
      <c r="E283" s="131">
        <v>87.99</v>
      </c>
      <c r="F283" s="124" t="s">
        <v>275</v>
      </c>
      <c r="G283" s="114">
        <v>37.409999999999997</v>
      </c>
      <c r="H283" s="114">
        <v>47.48</v>
      </c>
      <c r="I283" s="114">
        <v>10.07</v>
      </c>
      <c r="J283" s="304"/>
      <c r="K283" s="114">
        <v>4177.7700000000004</v>
      </c>
      <c r="L283" s="2311">
        <v>4177.7700000000004</v>
      </c>
      <c r="M283" s="2301" t="b">
        <f t="shared" si="20"/>
        <v>1</v>
      </c>
      <c r="N283" s="2302">
        <f t="shared" si="21"/>
        <v>3291.71</v>
      </c>
      <c r="O283" s="2302">
        <f t="shared" si="22"/>
        <v>886.06</v>
      </c>
      <c r="P283" s="2303">
        <f t="shared" si="23"/>
        <v>4177.7700000000004</v>
      </c>
      <c r="Q283" s="2304" t="b">
        <f t="shared" si="24"/>
        <v>1</v>
      </c>
    </row>
    <row r="284" spans="1:17">
      <c r="A284" s="116"/>
      <c r="B284" s="1922"/>
      <c r="C284" s="112"/>
      <c r="D284" s="113"/>
      <c r="E284" s="112"/>
      <c r="F284" s="112"/>
      <c r="G284" s="114"/>
      <c r="H284" s="114"/>
      <c r="I284" s="114"/>
      <c r="J284" s="114"/>
      <c r="K284" s="114"/>
      <c r="M284" s="2301"/>
      <c r="N284" s="2302"/>
      <c r="O284" s="2302"/>
      <c r="P284" s="2303"/>
      <c r="Q284" s="2304"/>
    </row>
    <row r="285" spans="1:17">
      <c r="A285" s="280"/>
      <c r="B285" s="1946" t="s">
        <v>781</v>
      </c>
      <c r="C285" s="1947"/>
      <c r="D285" s="1937" t="s">
        <v>782</v>
      </c>
      <c r="E285" s="1947"/>
      <c r="F285" s="1947"/>
      <c r="G285" s="290"/>
      <c r="H285" s="290"/>
      <c r="I285" s="290"/>
      <c r="J285" s="290"/>
      <c r="K285" s="285"/>
      <c r="M285" s="2301"/>
      <c r="N285" s="2302"/>
      <c r="O285" s="2302"/>
      <c r="P285" s="2303"/>
      <c r="Q285" s="2304"/>
    </row>
    <row r="286" spans="1:17">
      <c r="A286" s="159"/>
      <c r="B286" s="1936" t="s">
        <v>783</v>
      </c>
      <c r="C286" s="459" t="s">
        <v>784</v>
      </c>
      <c r="D286" s="478" t="s">
        <v>785</v>
      </c>
      <c r="E286" s="131">
        <v>402.27</v>
      </c>
      <c r="F286" s="124" t="s">
        <v>275</v>
      </c>
      <c r="G286" s="114">
        <v>3.53</v>
      </c>
      <c r="H286" s="114">
        <v>4.4800000000000004</v>
      </c>
      <c r="I286" s="114">
        <v>0.95</v>
      </c>
      <c r="J286" s="304"/>
      <c r="K286" s="114">
        <v>1802.17</v>
      </c>
      <c r="L286" s="2311">
        <v>1802.17</v>
      </c>
      <c r="M286" s="2301" t="b">
        <f t="shared" si="20"/>
        <v>1</v>
      </c>
      <c r="N286" s="2302">
        <f t="shared" si="21"/>
        <v>1420.01</v>
      </c>
      <c r="O286" s="2302">
        <f t="shared" si="22"/>
        <v>382.16</v>
      </c>
      <c r="P286" s="2303">
        <f t="shared" si="23"/>
        <v>1802.17</v>
      </c>
      <c r="Q286" s="2304" t="b">
        <f t="shared" si="24"/>
        <v>1</v>
      </c>
    </row>
    <row r="287" spans="1:17">
      <c r="A287" s="159"/>
      <c r="B287" s="1922" t="s">
        <v>786</v>
      </c>
      <c r="C287" s="112" t="s">
        <v>787</v>
      </c>
      <c r="D287" s="478" t="s">
        <v>788</v>
      </c>
      <c r="E287" s="131">
        <v>195.39</v>
      </c>
      <c r="F287" s="124" t="s">
        <v>275</v>
      </c>
      <c r="G287" s="114">
        <v>2.44</v>
      </c>
      <c r="H287" s="114">
        <v>3.1</v>
      </c>
      <c r="I287" s="114">
        <v>0.66</v>
      </c>
      <c r="J287" s="304"/>
      <c r="K287" s="114">
        <v>605.71</v>
      </c>
      <c r="L287" s="2311">
        <v>605.71</v>
      </c>
      <c r="M287" s="2301" t="b">
        <f t="shared" si="20"/>
        <v>1</v>
      </c>
      <c r="N287" s="2302">
        <f t="shared" si="21"/>
        <v>476.75</v>
      </c>
      <c r="O287" s="2302">
        <f t="shared" si="22"/>
        <v>128.96</v>
      </c>
      <c r="P287" s="2303">
        <f t="shared" si="23"/>
        <v>605.71</v>
      </c>
      <c r="Q287" s="2304" t="b">
        <f t="shared" si="24"/>
        <v>1</v>
      </c>
    </row>
    <row r="288" spans="1:17">
      <c r="A288" s="116"/>
      <c r="B288" s="1938"/>
      <c r="C288" s="117"/>
      <c r="D288" s="1939"/>
      <c r="E288" s="160"/>
      <c r="F288" s="1948"/>
      <c r="H288" s="115"/>
      <c r="I288" s="115"/>
      <c r="J288" s="115"/>
      <c r="K288" s="115"/>
      <c r="M288" s="2301"/>
      <c r="N288" s="2302"/>
      <c r="O288" s="2302"/>
      <c r="P288" s="2303"/>
      <c r="Q288" s="2304"/>
    </row>
    <row r="289" spans="1:17">
      <c r="A289" s="280"/>
      <c r="B289" s="1949" t="s">
        <v>789</v>
      </c>
      <c r="C289" s="291"/>
      <c r="D289" s="145" t="s">
        <v>696</v>
      </c>
      <c r="E289" s="292"/>
      <c r="F289" s="479"/>
      <c r="G289" s="293"/>
      <c r="H289" s="285"/>
      <c r="I289" s="285"/>
      <c r="J289" s="285"/>
      <c r="K289" s="285"/>
      <c r="M289" s="2301"/>
      <c r="N289" s="2302"/>
      <c r="O289" s="2302"/>
      <c r="P289" s="2303"/>
      <c r="Q289" s="2304"/>
    </row>
    <row r="290" spans="1:17">
      <c r="A290" s="116"/>
      <c r="B290" s="944" t="s">
        <v>790</v>
      </c>
      <c r="C290" s="443" t="s">
        <v>791</v>
      </c>
      <c r="D290" s="439" t="s">
        <v>792</v>
      </c>
      <c r="E290" s="131">
        <v>242.7</v>
      </c>
      <c r="F290" s="461" t="s">
        <v>275</v>
      </c>
      <c r="G290" s="114">
        <v>1.49</v>
      </c>
      <c r="H290" s="114">
        <v>1.89</v>
      </c>
      <c r="I290" s="114">
        <v>0.4</v>
      </c>
      <c r="J290" s="304"/>
      <c r="K290" s="114">
        <v>458.7</v>
      </c>
      <c r="L290" s="2311">
        <v>458.7</v>
      </c>
      <c r="M290" s="2301" t="b">
        <f t="shared" si="20"/>
        <v>1</v>
      </c>
      <c r="N290" s="2302">
        <f t="shared" si="21"/>
        <v>361.62</v>
      </c>
      <c r="O290" s="2302">
        <f t="shared" si="22"/>
        <v>97.08</v>
      </c>
      <c r="P290" s="2303">
        <f t="shared" si="23"/>
        <v>458.7</v>
      </c>
      <c r="Q290" s="2304" t="b">
        <f t="shared" si="24"/>
        <v>1</v>
      </c>
    </row>
    <row r="291" spans="1:17" ht="14.45">
      <c r="A291" s="116"/>
      <c r="B291" s="1928"/>
      <c r="C291" s="163"/>
      <c r="E291" s="98"/>
      <c r="H291" s="114"/>
      <c r="I291" s="114"/>
      <c r="J291" s="114"/>
      <c r="K291" s="114"/>
      <c r="M291" s="2301"/>
      <c r="N291" s="2302"/>
      <c r="O291" s="2302"/>
      <c r="P291" s="2303"/>
      <c r="Q291" s="2304"/>
    </row>
    <row r="292" spans="1:17">
      <c r="A292" s="294"/>
      <c r="B292" s="1950" t="s">
        <v>793</v>
      </c>
      <c r="C292" s="480"/>
      <c r="D292" s="481" t="s">
        <v>794</v>
      </c>
      <c r="E292" s="480"/>
      <c r="F292" s="480"/>
      <c r="G292" s="480"/>
      <c r="H292" s="146"/>
      <c r="I292" s="146"/>
      <c r="J292" s="146"/>
      <c r="K292" s="146"/>
      <c r="M292" s="2301"/>
      <c r="N292" s="2302"/>
      <c r="O292" s="2302"/>
      <c r="P292" s="2303"/>
      <c r="Q292" s="2304"/>
    </row>
    <row r="293" spans="1:17" ht="37.5">
      <c r="A293" s="116"/>
      <c r="B293" s="1940" t="s">
        <v>795</v>
      </c>
      <c r="C293" s="443" t="s">
        <v>796</v>
      </c>
      <c r="D293" s="439" t="s">
        <v>797</v>
      </c>
      <c r="E293" s="131">
        <v>329.84</v>
      </c>
      <c r="F293" s="461" t="s">
        <v>275</v>
      </c>
      <c r="G293" s="114">
        <v>37.97</v>
      </c>
      <c r="H293" s="114">
        <v>48.2</v>
      </c>
      <c r="I293" s="114">
        <v>10.23</v>
      </c>
      <c r="J293" s="304"/>
      <c r="K293" s="114">
        <v>15898.29</v>
      </c>
      <c r="L293" s="2311">
        <v>15898.29</v>
      </c>
      <c r="M293" s="2301" t="b">
        <f t="shared" si="20"/>
        <v>1</v>
      </c>
      <c r="N293" s="2302">
        <f t="shared" si="21"/>
        <v>12524.02</v>
      </c>
      <c r="O293" s="2302">
        <f t="shared" si="22"/>
        <v>3374.26</v>
      </c>
      <c r="P293" s="2303">
        <f t="shared" si="23"/>
        <v>15898.28</v>
      </c>
      <c r="Q293" s="2304" t="b">
        <f t="shared" si="24"/>
        <v>0</v>
      </c>
    </row>
    <row r="294" spans="1:17" ht="14.45">
      <c r="A294" s="116"/>
      <c r="B294" s="1928"/>
      <c r="C294" s="126"/>
      <c r="D294" s="1951"/>
      <c r="E294" s="148"/>
      <c r="F294" s="148"/>
      <c r="G294" s="148"/>
      <c r="H294" s="148"/>
      <c r="I294" s="148"/>
      <c r="J294" s="148"/>
      <c r="K294" s="148"/>
      <c r="M294" s="2301"/>
      <c r="N294" s="2302"/>
      <c r="O294" s="2302"/>
      <c r="P294" s="2303"/>
      <c r="Q294" s="2304"/>
    </row>
    <row r="295" spans="1:17">
      <c r="A295" s="116"/>
      <c r="B295" s="1919" t="s">
        <v>201</v>
      </c>
      <c r="C295" s="109"/>
      <c r="D295" s="110" t="s">
        <v>202</v>
      </c>
      <c r="E295" s="109"/>
      <c r="F295" s="109"/>
      <c r="G295" s="109"/>
      <c r="H295" s="111"/>
      <c r="I295" s="111"/>
      <c r="J295" s="111"/>
      <c r="K295" s="111"/>
      <c r="M295" s="2301"/>
      <c r="N295" s="2302"/>
      <c r="O295" s="2302"/>
      <c r="P295" s="2303"/>
      <c r="Q295" s="2304"/>
    </row>
    <row r="296" spans="1:17">
      <c r="A296" s="294"/>
      <c r="B296" s="1950" t="s">
        <v>798</v>
      </c>
      <c r="C296" s="480"/>
      <c r="D296" s="481" t="s">
        <v>799</v>
      </c>
      <c r="E296" s="480"/>
      <c r="F296" s="480"/>
      <c r="G296" s="480"/>
      <c r="H296" s="146"/>
      <c r="I296" s="146"/>
      <c r="J296" s="146"/>
      <c r="K296" s="146"/>
      <c r="M296" s="2301"/>
      <c r="N296" s="2302"/>
      <c r="O296" s="2302"/>
      <c r="P296" s="2303"/>
      <c r="Q296" s="2304"/>
    </row>
    <row r="297" spans="1:17">
      <c r="A297" s="294"/>
      <c r="B297" s="1950" t="s">
        <v>800</v>
      </c>
      <c r="C297" s="480"/>
      <c r="D297" s="481" t="s">
        <v>801</v>
      </c>
      <c r="E297" s="480"/>
      <c r="F297" s="480"/>
      <c r="G297" s="480"/>
      <c r="H297" s="146"/>
      <c r="I297" s="146"/>
      <c r="J297" s="146"/>
      <c r="K297" s="146"/>
      <c r="M297" s="2301"/>
      <c r="N297" s="2302"/>
      <c r="O297" s="2302"/>
      <c r="P297" s="2303"/>
      <c r="Q297" s="2304"/>
    </row>
    <row r="298" spans="1:17">
      <c r="A298" s="116"/>
      <c r="B298" s="1936" t="s">
        <v>802</v>
      </c>
      <c r="C298" s="459" t="s">
        <v>803</v>
      </c>
      <c r="D298" s="439" t="s">
        <v>804</v>
      </c>
      <c r="E298" s="131">
        <v>73.37</v>
      </c>
      <c r="F298" s="124" t="s">
        <v>275</v>
      </c>
      <c r="G298" s="114">
        <v>32.71</v>
      </c>
      <c r="H298" s="114">
        <v>41.52</v>
      </c>
      <c r="I298" s="114">
        <v>8.81</v>
      </c>
      <c r="J298" s="304"/>
      <c r="K298" s="114">
        <v>3046.32</v>
      </c>
      <c r="L298" s="2311">
        <v>3046.32</v>
      </c>
      <c r="M298" s="2301" t="b">
        <f t="shared" si="20"/>
        <v>1</v>
      </c>
      <c r="N298" s="2302">
        <f t="shared" si="21"/>
        <v>2399.9299999999998</v>
      </c>
      <c r="O298" s="2302">
        <f t="shared" si="22"/>
        <v>646.39</v>
      </c>
      <c r="P298" s="2303">
        <f t="shared" si="23"/>
        <v>3046.3199999999997</v>
      </c>
      <c r="Q298" s="2304" t="b">
        <f t="shared" si="24"/>
        <v>1</v>
      </c>
    </row>
    <row r="299" spans="1:17">
      <c r="A299" s="116"/>
      <c r="B299" s="1944" t="s">
        <v>805</v>
      </c>
      <c r="C299" s="445" t="s">
        <v>806</v>
      </c>
      <c r="D299" s="465" t="s">
        <v>807</v>
      </c>
      <c r="E299" s="136">
        <v>58.82</v>
      </c>
      <c r="F299" s="124" t="s">
        <v>275</v>
      </c>
      <c r="G299" s="114">
        <v>20.96</v>
      </c>
      <c r="H299" s="114">
        <v>26.6</v>
      </c>
      <c r="I299" s="114">
        <v>5.64</v>
      </c>
      <c r="J299" s="304"/>
      <c r="K299" s="114">
        <v>1564.61</v>
      </c>
      <c r="L299" s="2311">
        <v>1564.61</v>
      </c>
      <c r="M299" s="2301" t="b">
        <f t="shared" si="20"/>
        <v>1</v>
      </c>
      <c r="N299" s="2302">
        <f t="shared" si="21"/>
        <v>1232.8699999999999</v>
      </c>
      <c r="O299" s="2302">
        <f t="shared" si="22"/>
        <v>331.74</v>
      </c>
      <c r="P299" s="2303">
        <f t="shared" si="23"/>
        <v>1564.61</v>
      </c>
      <c r="Q299" s="2304" t="b">
        <f t="shared" si="24"/>
        <v>1</v>
      </c>
    </row>
    <row r="300" spans="1:17" ht="24.95">
      <c r="A300" s="116"/>
      <c r="B300" s="1936" t="s">
        <v>808</v>
      </c>
      <c r="C300" s="445" t="s">
        <v>809</v>
      </c>
      <c r="D300" s="465" t="s">
        <v>810</v>
      </c>
      <c r="E300" s="136">
        <v>553.17999999999995</v>
      </c>
      <c r="F300" s="124" t="s">
        <v>275</v>
      </c>
      <c r="G300" s="114">
        <v>113.11</v>
      </c>
      <c r="H300" s="114">
        <v>143.57</v>
      </c>
      <c r="I300" s="114">
        <v>30.46</v>
      </c>
      <c r="J300" s="304"/>
      <c r="K300" s="114">
        <v>79420.05</v>
      </c>
      <c r="L300" s="2311">
        <v>79420.05</v>
      </c>
      <c r="M300" s="2301" t="b">
        <f t="shared" si="20"/>
        <v>1</v>
      </c>
      <c r="N300" s="2302">
        <f t="shared" si="21"/>
        <v>62570.19</v>
      </c>
      <c r="O300" s="2302">
        <f t="shared" si="22"/>
        <v>16849.86</v>
      </c>
      <c r="P300" s="2303">
        <f t="shared" si="23"/>
        <v>79420.05</v>
      </c>
      <c r="Q300" s="2304" t="b">
        <f t="shared" si="24"/>
        <v>1</v>
      </c>
    </row>
    <row r="301" spans="1:17">
      <c r="A301" s="116"/>
      <c r="B301" s="1930"/>
      <c r="C301" s="132"/>
      <c r="D301" s="134"/>
      <c r="E301" s="132"/>
      <c r="F301" s="132"/>
      <c r="G301" s="132"/>
      <c r="H301" s="114"/>
      <c r="I301" s="125"/>
      <c r="J301" s="125"/>
      <c r="K301" s="125"/>
      <c r="M301" s="2301"/>
      <c r="N301" s="2302"/>
      <c r="O301" s="2302"/>
      <c r="P301" s="2303"/>
      <c r="Q301" s="2304"/>
    </row>
    <row r="302" spans="1:17">
      <c r="A302" s="116"/>
      <c r="B302" s="1919" t="s">
        <v>203</v>
      </c>
      <c r="C302" s="109"/>
      <c r="D302" s="110" t="s">
        <v>204</v>
      </c>
      <c r="E302" s="109"/>
      <c r="F302" s="109"/>
      <c r="G302" s="109"/>
      <c r="H302" s="111"/>
      <c r="I302" s="111"/>
      <c r="J302" s="111"/>
      <c r="K302" s="111"/>
      <c r="M302" s="2301"/>
      <c r="N302" s="2302"/>
      <c r="O302" s="2302"/>
      <c r="P302" s="2303"/>
      <c r="Q302" s="2304"/>
    </row>
    <row r="303" spans="1:17">
      <c r="A303" s="294"/>
      <c r="B303" s="1927" t="s">
        <v>811</v>
      </c>
      <c r="C303" s="144"/>
      <c r="D303" s="145" t="s">
        <v>812</v>
      </c>
      <c r="E303" s="144"/>
      <c r="F303" s="144"/>
      <c r="G303" s="146"/>
      <c r="H303" s="146"/>
      <c r="I303" s="146"/>
      <c r="J303" s="146"/>
      <c r="K303" s="146"/>
      <c r="M303" s="2301"/>
      <c r="N303" s="2302"/>
      <c r="O303" s="2302"/>
      <c r="P303" s="2303"/>
      <c r="Q303" s="2304"/>
    </row>
    <row r="304" spans="1:17">
      <c r="A304" s="116"/>
      <c r="B304" s="1930" t="s">
        <v>813</v>
      </c>
      <c r="C304" s="132" t="s">
        <v>814</v>
      </c>
      <c r="D304" s="439" t="s">
        <v>815</v>
      </c>
      <c r="E304" s="563">
        <v>76.33</v>
      </c>
      <c r="F304" s="470" t="s">
        <v>347</v>
      </c>
      <c r="G304" s="125">
        <v>68.17</v>
      </c>
      <c r="H304" s="114">
        <v>86.53</v>
      </c>
      <c r="I304" s="114">
        <v>18.36</v>
      </c>
      <c r="J304" s="304"/>
      <c r="K304" s="114">
        <v>6604.83</v>
      </c>
      <c r="L304" s="2311">
        <v>6604.83</v>
      </c>
      <c r="M304" s="2301" t="b">
        <f t="shared" si="20"/>
        <v>1</v>
      </c>
      <c r="N304" s="2302">
        <f t="shared" si="21"/>
        <v>5203.42</v>
      </c>
      <c r="O304" s="2302">
        <f t="shared" si="22"/>
        <v>1401.42</v>
      </c>
      <c r="P304" s="2303">
        <f t="shared" si="23"/>
        <v>6604.84</v>
      </c>
      <c r="Q304" s="2304" t="b">
        <f t="shared" si="24"/>
        <v>0</v>
      </c>
    </row>
    <row r="305" spans="1:17">
      <c r="A305" s="159"/>
      <c r="B305" s="1930" t="s">
        <v>816</v>
      </c>
      <c r="C305" s="112" t="s">
        <v>817</v>
      </c>
      <c r="D305" s="453" t="s">
        <v>818</v>
      </c>
      <c r="E305" s="564">
        <v>55.75</v>
      </c>
      <c r="F305" s="470" t="s">
        <v>347</v>
      </c>
      <c r="G305" s="125">
        <v>47.92</v>
      </c>
      <c r="H305" s="114">
        <v>60.82</v>
      </c>
      <c r="I305" s="114">
        <v>12.9</v>
      </c>
      <c r="J305" s="304"/>
      <c r="K305" s="114">
        <v>3390.72</v>
      </c>
      <c r="L305" s="2311">
        <v>3390.72</v>
      </c>
      <c r="M305" s="2301" t="b">
        <f t="shared" si="20"/>
        <v>1</v>
      </c>
      <c r="N305" s="2302">
        <f t="shared" si="21"/>
        <v>2671.54</v>
      </c>
      <c r="O305" s="2302">
        <f t="shared" si="22"/>
        <v>719.18</v>
      </c>
      <c r="P305" s="2303">
        <f t="shared" si="23"/>
        <v>3390.72</v>
      </c>
      <c r="Q305" s="2304" t="b">
        <f t="shared" si="24"/>
        <v>1</v>
      </c>
    </row>
    <row r="306" spans="1:17">
      <c r="A306" s="159"/>
      <c r="B306" s="1930" t="s">
        <v>819</v>
      </c>
      <c r="C306" s="132" t="s">
        <v>820</v>
      </c>
      <c r="D306" s="465" t="s">
        <v>821</v>
      </c>
      <c r="E306" s="449">
        <v>46.58</v>
      </c>
      <c r="F306" s="470" t="s">
        <v>347</v>
      </c>
      <c r="G306" s="125">
        <v>50.94</v>
      </c>
      <c r="H306" s="114">
        <v>64.66</v>
      </c>
      <c r="I306" s="114">
        <v>13.72</v>
      </c>
      <c r="J306" s="304"/>
      <c r="K306" s="114">
        <v>3011.86</v>
      </c>
      <c r="L306" s="2311">
        <v>3011.86</v>
      </c>
      <c r="M306" s="2301" t="b">
        <f t="shared" si="20"/>
        <v>1</v>
      </c>
      <c r="N306" s="2302">
        <f t="shared" si="21"/>
        <v>2372.79</v>
      </c>
      <c r="O306" s="2302">
        <f t="shared" si="22"/>
        <v>639.08000000000004</v>
      </c>
      <c r="P306" s="2303">
        <f t="shared" si="23"/>
        <v>3011.87</v>
      </c>
      <c r="Q306" s="2304" t="b">
        <f t="shared" si="24"/>
        <v>0</v>
      </c>
    </row>
    <row r="307" spans="1:17">
      <c r="A307" s="116"/>
      <c r="B307" s="1930"/>
      <c r="C307" s="132"/>
      <c r="D307" s="134"/>
      <c r="E307" s="132"/>
      <c r="F307" s="132"/>
      <c r="G307" s="132"/>
      <c r="H307" s="143"/>
      <c r="I307" s="125"/>
      <c r="J307" s="125"/>
      <c r="K307" s="125"/>
      <c r="M307" s="2301"/>
      <c r="N307" s="2302"/>
      <c r="O307" s="2302"/>
      <c r="P307" s="2303"/>
      <c r="Q307" s="2304"/>
    </row>
    <row r="308" spans="1:17">
      <c r="A308" s="294"/>
      <c r="B308" s="1927" t="s">
        <v>822</v>
      </c>
      <c r="C308" s="144"/>
      <c r="D308" s="145" t="s">
        <v>823</v>
      </c>
      <c r="E308" s="144"/>
      <c r="F308" s="144"/>
      <c r="G308" s="146"/>
      <c r="H308" s="146"/>
      <c r="I308" s="146"/>
      <c r="J308" s="146"/>
      <c r="K308" s="146"/>
      <c r="M308" s="2301"/>
      <c r="N308" s="2302"/>
      <c r="O308" s="2302"/>
      <c r="P308" s="2303"/>
      <c r="Q308" s="2304"/>
    </row>
    <row r="309" spans="1:17">
      <c r="A309" s="159"/>
      <c r="B309" s="1922" t="s">
        <v>824</v>
      </c>
      <c r="C309" s="132" t="s">
        <v>825</v>
      </c>
      <c r="D309" s="439" t="s">
        <v>826</v>
      </c>
      <c r="E309" s="112">
        <v>13.8</v>
      </c>
      <c r="F309" s="124" t="s">
        <v>347</v>
      </c>
      <c r="G309" s="114">
        <v>96.15</v>
      </c>
      <c r="H309" s="114">
        <v>122.04</v>
      </c>
      <c r="I309" s="114">
        <v>25.89</v>
      </c>
      <c r="J309" s="304"/>
      <c r="K309" s="114">
        <v>1684.15</v>
      </c>
      <c r="L309" s="2311">
        <v>1684.15</v>
      </c>
      <c r="M309" s="2301" t="b">
        <f t="shared" si="20"/>
        <v>1</v>
      </c>
      <c r="N309" s="2302">
        <f t="shared" si="21"/>
        <v>1326.87</v>
      </c>
      <c r="O309" s="2302">
        <f t="shared" si="22"/>
        <v>357.28</v>
      </c>
      <c r="P309" s="2303">
        <f t="shared" si="23"/>
        <v>1684.1499999999999</v>
      </c>
      <c r="Q309" s="2304" t="b">
        <f t="shared" si="24"/>
        <v>1</v>
      </c>
    </row>
    <row r="310" spans="1:17">
      <c r="A310" s="159"/>
      <c r="B310" s="1922" t="s">
        <v>827</v>
      </c>
      <c r="C310" s="112" t="s">
        <v>828</v>
      </c>
      <c r="D310" s="447" t="s">
        <v>829</v>
      </c>
      <c r="E310" s="112">
        <v>8.7200000000000006</v>
      </c>
      <c r="F310" s="124" t="s">
        <v>347</v>
      </c>
      <c r="G310" s="114">
        <v>54.73</v>
      </c>
      <c r="H310" s="114">
        <v>69.47</v>
      </c>
      <c r="I310" s="114">
        <v>14.74</v>
      </c>
      <c r="J310" s="304"/>
      <c r="K310" s="114">
        <v>605.78</v>
      </c>
      <c r="L310" s="2311">
        <v>605.78</v>
      </c>
      <c r="M310" s="2301" t="b">
        <f t="shared" si="20"/>
        <v>1</v>
      </c>
      <c r="N310" s="2302">
        <f t="shared" si="21"/>
        <v>477.25</v>
      </c>
      <c r="O310" s="2302">
        <f t="shared" si="22"/>
        <v>128.53</v>
      </c>
      <c r="P310" s="2303">
        <f t="shared" si="23"/>
        <v>605.78</v>
      </c>
      <c r="Q310" s="2304" t="b">
        <f t="shared" si="24"/>
        <v>1</v>
      </c>
    </row>
    <row r="311" spans="1:17">
      <c r="A311" s="159"/>
      <c r="B311" s="1922" t="s">
        <v>830</v>
      </c>
      <c r="C311" s="112" t="s">
        <v>831</v>
      </c>
      <c r="D311" s="447" t="s">
        <v>832</v>
      </c>
      <c r="E311" s="112">
        <v>1.72</v>
      </c>
      <c r="F311" s="124" t="s">
        <v>347</v>
      </c>
      <c r="G311" s="114">
        <v>69.64</v>
      </c>
      <c r="H311" s="114">
        <v>88.39</v>
      </c>
      <c r="I311" s="114">
        <v>18.75</v>
      </c>
      <c r="J311" s="304"/>
      <c r="K311" s="114">
        <v>152.03</v>
      </c>
      <c r="L311" s="2311">
        <v>152.03</v>
      </c>
      <c r="M311" s="2301" t="b">
        <f t="shared" si="20"/>
        <v>1</v>
      </c>
      <c r="N311" s="2302">
        <f t="shared" si="21"/>
        <v>119.78</v>
      </c>
      <c r="O311" s="2302">
        <f t="shared" si="22"/>
        <v>32.25</v>
      </c>
      <c r="P311" s="2303">
        <f t="shared" si="23"/>
        <v>152.03</v>
      </c>
      <c r="Q311" s="2304" t="b">
        <f t="shared" si="24"/>
        <v>1</v>
      </c>
    </row>
    <row r="312" spans="1:17">
      <c r="A312" s="159"/>
      <c r="B312" s="1922" t="s">
        <v>833</v>
      </c>
      <c r="C312" s="112" t="s">
        <v>834</v>
      </c>
      <c r="D312" s="447" t="s">
        <v>835</v>
      </c>
      <c r="E312" s="112">
        <v>1.72</v>
      </c>
      <c r="F312" s="124" t="s">
        <v>347</v>
      </c>
      <c r="G312" s="114">
        <v>75.38</v>
      </c>
      <c r="H312" s="114">
        <v>95.68</v>
      </c>
      <c r="I312" s="114">
        <v>20.3</v>
      </c>
      <c r="J312" s="304"/>
      <c r="K312" s="114">
        <v>164.57</v>
      </c>
      <c r="L312" s="2311">
        <v>164.57</v>
      </c>
      <c r="M312" s="2301" t="b">
        <f t="shared" si="20"/>
        <v>1</v>
      </c>
      <c r="N312" s="2302">
        <f t="shared" si="21"/>
        <v>129.65</v>
      </c>
      <c r="O312" s="2302">
        <f t="shared" si="22"/>
        <v>34.92</v>
      </c>
      <c r="P312" s="2303">
        <f t="shared" si="23"/>
        <v>164.57</v>
      </c>
      <c r="Q312" s="2304" t="b">
        <f t="shared" si="24"/>
        <v>1</v>
      </c>
    </row>
    <row r="313" spans="1:17">
      <c r="A313" s="159"/>
      <c r="B313" s="1922" t="s">
        <v>836</v>
      </c>
      <c r="C313" s="112" t="s">
        <v>837</v>
      </c>
      <c r="D313" s="447" t="s">
        <v>838</v>
      </c>
      <c r="E313" s="112">
        <v>2.77</v>
      </c>
      <c r="F313" s="124" t="s">
        <v>347</v>
      </c>
      <c r="G313" s="114">
        <v>84.27</v>
      </c>
      <c r="H313" s="114">
        <v>106.96</v>
      </c>
      <c r="I313" s="114">
        <v>22.69</v>
      </c>
      <c r="J313" s="304"/>
      <c r="K313" s="114">
        <v>296.27999999999997</v>
      </c>
      <c r="L313" s="2311">
        <v>296.27999999999997</v>
      </c>
      <c r="M313" s="2301" t="b">
        <f t="shared" si="20"/>
        <v>1</v>
      </c>
      <c r="N313" s="2302">
        <f t="shared" si="21"/>
        <v>233.43</v>
      </c>
      <c r="O313" s="2302">
        <f t="shared" si="22"/>
        <v>62.85</v>
      </c>
      <c r="P313" s="2303">
        <f t="shared" si="23"/>
        <v>296.28000000000003</v>
      </c>
      <c r="Q313" s="2304" t="b">
        <f t="shared" si="24"/>
        <v>1</v>
      </c>
    </row>
    <row r="314" spans="1:17">
      <c r="A314" s="159"/>
      <c r="B314" s="1922" t="s">
        <v>839</v>
      </c>
      <c r="C314" s="112" t="s">
        <v>840</v>
      </c>
      <c r="D314" s="447" t="s">
        <v>841</v>
      </c>
      <c r="E314" s="112">
        <v>0.89</v>
      </c>
      <c r="F314" s="124" t="s">
        <v>347</v>
      </c>
      <c r="G314" s="114">
        <v>86</v>
      </c>
      <c r="H314" s="114">
        <v>109.16</v>
      </c>
      <c r="I314" s="114">
        <v>23.16</v>
      </c>
      <c r="J314" s="304"/>
      <c r="K314" s="114">
        <v>97.15</v>
      </c>
      <c r="L314" s="2311">
        <v>97.15</v>
      </c>
      <c r="M314" s="2301" t="b">
        <f t="shared" si="20"/>
        <v>1</v>
      </c>
      <c r="N314" s="2302">
        <f t="shared" si="21"/>
        <v>76.540000000000006</v>
      </c>
      <c r="O314" s="2302">
        <f t="shared" si="22"/>
        <v>20.61</v>
      </c>
      <c r="P314" s="2303">
        <f t="shared" si="23"/>
        <v>97.15</v>
      </c>
      <c r="Q314" s="2304" t="b">
        <f t="shared" si="24"/>
        <v>1</v>
      </c>
    </row>
    <row r="315" spans="1:17">
      <c r="A315" s="159"/>
      <c r="B315" s="1922" t="s">
        <v>842</v>
      </c>
      <c r="C315" s="112" t="s">
        <v>843</v>
      </c>
      <c r="D315" s="447" t="s">
        <v>844</v>
      </c>
      <c r="E315" s="131">
        <v>1.6</v>
      </c>
      <c r="F315" s="124" t="s">
        <v>347</v>
      </c>
      <c r="G315" s="114">
        <v>112.95</v>
      </c>
      <c r="H315" s="114">
        <v>143.37</v>
      </c>
      <c r="I315" s="114">
        <v>30.42</v>
      </c>
      <c r="J315" s="304"/>
      <c r="K315" s="114">
        <v>229.39</v>
      </c>
      <c r="L315" s="2311">
        <v>229.39</v>
      </c>
      <c r="M315" s="2301" t="b">
        <f t="shared" si="20"/>
        <v>1</v>
      </c>
      <c r="N315" s="2302">
        <f t="shared" si="21"/>
        <v>180.72</v>
      </c>
      <c r="O315" s="2302">
        <f t="shared" si="22"/>
        <v>48.67</v>
      </c>
      <c r="P315" s="2303">
        <f t="shared" si="23"/>
        <v>229.39</v>
      </c>
      <c r="Q315" s="2304" t="b">
        <f t="shared" si="24"/>
        <v>1</v>
      </c>
    </row>
    <row r="316" spans="1:17">
      <c r="A316" s="116"/>
      <c r="B316" s="1922"/>
      <c r="C316" s="112"/>
      <c r="D316" s="113"/>
      <c r="E316" s="112"/>
      <c r="F316" s="112"/>
      <c r="G316" s="112"/>
      <c r="H316" s="143"/>
      <c r="I316" s="114"/>
      <c r="J316" s="114"/>
      <c r="K316" s="114"/>
      <c r="M316" s="2301"/>
      <c r="N316" s="2302"/>
      <c r="O316" s="2302"/>
      <c r="P316" s="2303"/>
      <c r="Q316" s="2304"/>
    </row>
    <row r="317" spans="1:17">
      <c r="A317" s="294"/>
      <c r="B317" s="1927" t="s">
        <v>845</v>
      </c>
      <c r="C317" s="144"/>
      <c r="D317" s="145" t="s">
        <v>846</v>
      </c>
      <c r="E317" s="144"/>
      <c r="F317" s="144"/>
      <c r="G317" s="146"/>
      <c r="H317" s="146"/>
      <c r="I317" s="146"/>
      <c r="J317" s="146"/>
      <c r="K317" s="146"/>
      <c r="M317" s="2301"/>
      <c r="N317" s="2302"/>
      <c r="O317" s="2302"/>
      <c r="P317" s="2303"/>
      <c r="Q317" s="2304"/>
    </row>
    <row r="318" spans="1:17">
      <c r="A318" s="116"/>
      <c r="B318" s="1922" t="s">
        <v>847</v>
      </c>
      <c r="C318" s="112" t="s">
        <v>848</v>
      </c>
      <c r="D318" s="113" t="s">
        <v>849</v>
      </c>
      <c r="E318" s="112">
        <v>77.53</v>
      </c>
      <c r="F318" s="124" t="s">
        <v>347</v>
      </c>
      <c r="G318" s="125">
        <v>147.24</v>
      </c>
      <c r="H318" s="114">
        <v>186.89</v>
      </c>
      <c r="I318" s="114">
        <v>39.65</v>
      </c>
      <c r="J318" s="304"/>
      <c r="K318" s="114">
        <v>14489.58</v>
      </c>
      <c r="L318" s="2311">
        <v>14489.58</v>
      </c>
      <c r="M318" s="2301" t="b">
        <f t="shared" si="20"/>
        <v>1</v>
      </c>
      <c r="N318" s="2302">
        <f t="shared" si="21"/>
        <v>11415.52</v>
      </c>
      <c r="O318" s="2302">
        <f t="shared" si="22"/>
        <v>3074.06</v>
      </c>
      <c r="P318" s="2303">
        <f t="shared" si="23"/>
        <v>14489.58</v>
      </c>
      <c r="Q318" s="2304" t="b">
        <f t="shared" si="24"/>
        <v>1</v>
      </c>
    </row>
    <row r="319" spans="1:17">
      <c r="A319" s="116"/>
      <c r="B319" s="1922"/>
      <c r="C319" s="112"/>
      <c r="D319" s="113"/>
      <c r="E319" s="112"/>
      <c r="F319" s="124"/>
      <c r="G319" s="125"/>
      <c r="H319" s="114"/>
      <c r="I319" s="114"/>
      <c r="J319" s="114"/>
      <c r="K319" s="114"/>
      <c r="M319" s="2301"/>
      <c r="N319" s="2302"/>
      <c r="O319" s="2302"/>
      <c r="P319" s="2303"/>
      <c r="Q319" s="2304"/>
    </row>
    <row r="320" spans="1:17">
      <c r="A320" s="116"/>
      <c r="B320" s="1919" t="s">
        <v>205</v>
      </c>
      <c r="C320" s="109"/>
      <c r="D320" s="110" t="s">
        <v>850</v>
      </c>
      <c r="E320" s="109"/>
      <c r="F320" s="109"/>
      <c r="G320" s="109"/>
      <c r="H320" s="111"/>
      <c r="I320" s="111"/>
      <c r="J320" s="111"/>
      <c r="K320" s="111"/>
      <c r="M320" s="2301"/>
      <c r="N320" s="2302"/>
      <c r="O320" s="2302"/>
      <c r="P320" s="2303"/>
      <c r="Q320" s="2304"/>
    </row>
    <row r="321" spans="1:17">
      <c r="A321" s="294"/>
      <c r="B321" s="1927" t="s">
        <v>851</v>
      </c>
      <c r="C321" s="144"/>
      <c r="D321" s="145" t="s">
        <v>852</v>
      </c>
      <c r="E321" s="144"/>
      <c r="F321" s="144"/>
      <c r="G321" s="146"/>
      <c r="H321" s="146"/>
      <c r="I321" s="146"/>
      <c r="J321" s="146"/>
      <c r="K321" s="146"/>
      <c r="M321" s="2301"/>
      <c r="N321" s="2302"/>
      <c r="O321" s="2302"/>
      <c r="P321" s="2303"/>
      <c r="Q321" s="2304"/>
    </row>
    <row r="322" spans="1:17" ht="24.95">
      <c r="A322" s="116"/>
      <c r="B322" s="1922" t="s">
        <v>853</v>
      </c>
      <c r="C322" s="112" t="s">
        <v>854</v>
      </c>
      <c r="D322" s="439" t="s">
        <v>855</v>
      </c>
      <c r="E322" s="131">
        <v>21.48</v>
      </c>
      <c r="F322" s="461" t="s">
        <v>347</v>
      </c>
      <c r="G322" s="125">
        <v>209.57</v>
      </c>
      <c r="H322" s="114">
        <v>266.01</v>
      </c>
      <c r="I322" s="114">
        <v>56.44</v>
      </c>
      <c r="J322" s="304"/>
      <c r="K322" s="114">
        <v>5713.89</v>
      </c>
      <c r="L322" s="2311">
        <v>5713.89</v>
      </c>
      <c r="M322" s="2301" t="b">
        <f t="shared" si="20"/>
        <v>1</v>
      </c>
      <c r="N322" s="2302">
        <f t="shared" si="21"/>
        <v>4501.5600000000004</v>
      </c>
      <c r="O322" s="2302">
        <f t="shared" si="22"/>
        <v>1212.33</v>
      </c>
      <c r="P322" s="2303">
        <f t="shared" si="23"/>
        <v>5713.89</v>
      </c>
      <c r="Q322" s="2304" t="b">
        <f t="shared" si="24"/>
        <v>1</v>
      </c>
    </row>
    <row r="323" spans="1:17" ht="37.5">
      <c r="A323" s="116"/>
      <c r="B323" s="1922" t="s">
        <v>856</v>
      </c>
      <c r="C323" s="112" t="s">
        <v>857</v>
      </c>
      <c r="D323" s="447" t="s">
        <v>858</v>
      </c>
      <c r="E323" s="131">
        <v>56.03</v>
      </c>
      <c r="F323" s="461" t="s">
        <v>347</v>
      </c>
      <c r="G323" s="125">
        <v>1169.58</v>
      </c>
      <c r="H323" s="114">
        <v>1484.55</v>
      </c>
      <c r="I323" s="114">
        <v>314.97000000000003</v>
      </c>
      <c r="J323" s="304"/>
      <c r="K323" s="114">
        <v>83179.34</v>
      </c>
      <c r="L323" s="2311">
        <v>83179.34</v>
      </c>
      <c r="M323" s="2301" t="b">
        <f t="shared" si="20"/>
        <v>1</v>
      </c>
      <c r="N323" s="2302">
        <f t="shared" si="21"/>
        <v>65531.57</v>
      </c>
      <c r="O323" s="2302">
        <f t="shared" si="22"/>
        <v>17647.77</v>
      </c>
      <c r="P323" s="2303">
        <f t="shared" si="23"/>
        <v>83179.34</v>
      </c>
      <c r="Q323" s="2304" t="b">
        <f t="shared" si="24"/>
        <v>1</v>
      </c>
    </row>
    <row r="324" spans="1:17" ht="14.1" customHeight="1">
      <c r="A324" s="116"/>
      <c r="B324" s="1922"/>
      <c r="C324" s="124"/>
      <c r="D324" s="113"/>
      <c r="E324" s="112"/>
      <c r="F324" s="112"/>
      <c r="G324" s="114"/>
      <c r="H324" s="114"/>
      <c r="I324" s="114"/>
      <c r="J324" s="114"/>
      <c r="K324" s="114"/>
      <c r="M324" s="2301"/>
      <c r="N324" s="2302"/>
      <c r="O324" s="2302"/>
      <c r="P324" s="2303"/>
      <c r="Q324" s="2304"/>
    </row>
    <row r="325" spans="1:17">
      <c r="A325" s="294"/>
      <c r="B325" s="1927" t="s">
        <v>859</v>
      </c>
      <c r="C325" s="144"/>
      <c r="D325" s="145" t="s">
        <v>860</v>
      </c>
      <c r="E325" s="144"/>
      <c r="F325" s="144"/>
      <c r="G325" s="146"/>
      <c r="H325" s="146"/>
      <c r="I325" s="146"/>
      <c r="J325" s="146"/>
      <c r="K325" s="146"/>
      <c r="M325" s="2301"/>
      <c r="N325" s="2302"/>
      <c r="O325" s="2302"/>
      <c r="P325" s="2303"/>
      <c r="Q325" s="2304"/>
    </row>
    <row r="326" spans="1:17" ht="62.45">
      <c r="A326" s="116"/>
      <c r="B326" s="944" t="s">
        <v>861</v>
      </c>
      <c r="C326" s="112" t="s">
        <v>862</v>
      </c>
      <c r="D326" s="439" t="s">
        <v>863</v>
      </c>
      <c r="E326" s="124">
        <v>56.83</v>
      </c>
      <c r="F326" s="124" t="s">
        <v>347</v>
      </c>
      <c r="G326" s="125">
        <v>1805.2</v>
      </c>
      <c r="H326" s="114">
        <v>2291.34</v>
      </c>
      <c r="I326" s="114">
        <v>486.14</v>
      </c>
      <c r="J326" s="304"/>
      <c r="K326" s="114">
        <v>130216.85</v>
      </c>
      <c r="L326" s="2311">
        <v>130216.85</v>
      </c>
      <c r="M326" s="2301" t="b">
        <f t="shared" si="20"/>
        <v>1</v>
      </c>
      <c r="N326" s="2302">
        <f t="shared" si="21"/>
        <v>102589.52</v>
      </c>
      <c r="O326" s="2302">
        <f t="shared" si="22"/>
        <v>27627.34</v>
      </c>
      <c r="P326" s="2303">
        <f t="shared" si="23"/>
        <v>130216.86</v>
      </c>
      <c r="Q326" s="2304" t="b">
        <f t="shared" si="24"/>
        <v>0</v>
      </c>
    </row>
    <row r="327" spans="1:17">
      <c r="A327" s="116"/>
      <c r="B327" s="944" t="s">
        <v>864</v>
      </c>
      <c r="C327" s="112" t="s">
        <v>865</v>
      </c>
      <c r="D327" s="447" t="s">
        <v>866</v>
      </c>
      <c r="E327" s="124">
        <v>26.68</v>
      </c>
      <c r="F327" s="124" t="s">
        <v>347</v>
      </c>
      <c r="G327" s="125">
        <v>88.4</v>
      </c>
      <c r="H327" s="114">
        <v>112.21</v>
      </c>
      <c r="I327" s="114">
        <v>23.81</v>
      </c>
      <c r="J327" s="304"/>
      <c r="K327" s="114">
        <v>2993.76</v>
      </c>
      <c r="L327" s="2311">
        <v>2993.76</v>
      </c>
      <c r="M327" s="2301" t="b">
        <f t="shared" si="20"/>
        <v>1</v>
      </c>
      <c r="N327" s="2302">
        <f t="shared" si="21"/>
        <v>2358.5100000000002</v>
      </c>
      <c r="O327" s="2302">
        <f t="shared" si="22"/>
        <v>635.25</v>
      </c>
      <c r="P327" s="2303">
        <f t="shared" si="23"/>
        <v>2993.76</v>
      </c>
      <c r="Q327" s="2304" t="b">
        <f t="shared" si="24"/>
        <v>1</v>
      </c>
    </row>
    <row r="328" spans="1:17" ht="50.1">
      <c r="A328" s="116"/>
      <c r="B328" s="1940" t="s">
        <v>867</v>
      </c>
      <c r="C328" s="112" t="s">
        <v>868</v>
      </c>
      <c r="D328" s="447" t="s">
        <v>869</v>
      </c>
      <c r="E328" s="124">
        <v>25.57</v>
      </c>
      <c r="F328" s="124" t="s">
        <v>347</v>
      </c>
      <c r="G328" s="125">
        <v>851.07</v>
      </c>
      <c r="H328" s="114">
        <v>1080.26</v>
      </c>
      <c r="I328" s="114">
        <v>229.19</v>
      </c>
      <c r="J328" s="304"/>
      <c r="K328" s="114">
        <v>27622.25</v>
      </c>
      <c r="L328" s="2311">
        <v>27622.25</v>
      </c>
      <c r="M328" s="2301" t="b">
        <f t="shared" si="20"/>
        <v>1</v>
      </c>
      <c r="N328" s="2302">
        <f t="shared" si="21"/>
        <v>21761.86</v>
      </c>
      <c r="O328" s="2302">
        <f t="shared" si="22"/>
        <v>5860.39</v>
      </c>
      <c r="P328" s="2303">
        <f t="shared" si="23"/>
        <v>27622.25</v>
      </c>
      <c r="Q328" s="2304" t="b">
        <f t="shared" si="24"/>
        <v>1</v>
      </c>
    </row>
    <row r="329" spans="1:17" ht="14.1" customHeight="1">
      <c r="A329" s="116"/>
      <c r="B329" s="1922"/>
      <c r="C329" s="124"/>
      <c r="D329" s="113"/>
      <c r="E329" s="112"/>
      <c r="F329" s="112"/>
      <c r="G329" s="114"/>
      <c r="H329" s="114"/>
      <c r="I329" s="114"/>
      <c r="J329" s="114"/>
      <c r="K329" s="114"/>
      <c r="M329" s="2301"/>
      <c r="N329" s="2302"/>
      <c r="O329" s="2302"/>
      <c r="P329" s="2303"/>
      <c r="Q329" s="2304"/>
    </row>
    <row r="330" spans="1:17">
      <c r="A330" s="294"/>
      <c r="B330" s="1927" t="s">
        <v>870</v>
      </c>
      <c r="C330" s="144"/>
      <c r="D330" s="145" t="s">
        <v>871</v>
      </c>
      <c r="E330" s="144"/>
      <c r="F330" s="144"/>
      <c r="G330" s="146"/>
      <c r="H330" s="146"/>
      <c r="I330" s="146"/>
      <c r="J330" s="146"/>
      <c r="K330" s="146"/>
      <c r="M330" s="2301"/>
      <c r="N330" s="2302"/>
      <c r="O330" s="2302"/>
      <c r="P330" s="2303"/>
      <c r="Q330" s="2304"/>
    </row>
    <row r="331" spans="1:17" ht="24.6" customHeight="1">
      <c r="A331" s="116"/>
      <c r="B331" s="1940" t="s">
        <v>853</v>
      </c>
      <c r="C331" s="112" t="s">
        <v>872</v>
      </c>
      <c r="D331" s="439" t="s">
        <v>873</v>
      </c>
      <c r="E331" s="124">
        <v>70</v>
      </c>
      <c r="F331" s="124" t="s">
        <v>322</v>
      </c>
      <c r="G331" s="125">
        <v>169.06</v>
      </c>
      <c r="H331" s="114">
        <v>214.59</v>
      </c>
      <c r="I331" s="114">
        <v>45.53</v>
      </c>
      <c r="J331" s="304"/>
      <c r="K331" s="114">
        <v>15021.3</v>
      </c>
      <c r="L331" s="2311">
        <v>15021.3</v>
      </c>
      <c r="M331" s="2301" t="b">
        <f t="shared" si="20"/>
        <v>1</v>
      </c>
      <c r="N331" s="2302">
        <f t="shared" si="21"/>
        <v>11834.2</v>
      </c>
      <c r="O331" s="2302">
        <f t="shared" si="22"/>
        <v>3187.1</v>
      </c>
      <c r="P331" s="2303">
        <f t="shared" si="23"/>
        <v>15021.300000000001</v>
      </c>
      <c r="Q331" s="2304" t="b">
        <f t="shared" si="24"/>
        <v>1</v>
      </c>
    </row>
    <row r="332" spans="1:17" ht="24.95">
      <c r="A332" s="116"/>
      <c r="B332" s="1940" t="s">
        <v>874</v>
      </c>
      <c r="C332" s="112" t="s">
        <v>875</v>
      </c>
      <c r="D332" s="439" t="s">
        <v>876</v>
      </c>
      <c r="E332" s="124">
        <v>185.22</v>
      </c>
      <c r="F332" s="124" t="s">
        <v>322</v>
      </c>
      <c r="G332" s="125">
        <v>565.88</v>
      </c>
      <c r="H332" s="114">
        <v>718.27</v>
      </c>
      <c r="I332" s="114">
        <v>152.38999999999999</v>
      </c>
      <c r="J332" s="304"/>
      <c r="K332" s="114">
        <v>133037.97</v>
      </c>
      <c r="L332" s="2311">
        <v>133037.97</v>
      </c>
      <c r="M332" s="2301" t="b">
        <f t="shared" si="20"/>
        <v>1</v>
      </c>
      <c r="N332" s="2302">
        <f t="shared" si="21"/>
        <v>104812.29</v>
      </c>
      <c r="O332" s="2302">
        <f t="shared" si="22"/>
        <v>28225.68</v>
      </c>
      <c r="P332" s="2303">
        <f t="shared" si="23"/>
        <v>133037.97</v>
      </c>
      <c r="Q332" s="2304" t="b">
        <f t="shared" si="24"/>
        <v>1</v>
      </c>
    </row>
    <row r="333" spans="1:17">
      <c r="A333" s="116"/>
      <c r="B333" s="1940" t="s">
        <v>856</v>
      </c>
      <c r="C333" s="112" t="s">
        <v>877</v>
      </c>
      <c r="D333" s="439" t="s">
        <v>878</v>
      </c>
      <c r="E333" s="124">
        <v>28</v>
      </c>
      <c r="F333" s="124" t="s">
        <v>322</v>
      </c>
      <c r="G333" s="125">
        <v>71.900000000000006</v>
      </c>
      <c r="H333" s="114">
        <v>91.26</v>
      </c>
      <c r="I333" s="114">
        <v>19.36</v>
      </c>
      <c r="J333" s="304"/>
      <c r="K333" s="114">
        <v>2555.2800000000002</v>
      </c>
      <c r="L333" s="2311">
        <v>2555.2800000000002</v>
      </c>
      <c r="M333" s="2301" t="b">
        <f t="shared" si="20"/>
        <v>1</v>
      </c>
      <c r="N333" s="2302">
        <f t="shared" si="21"/>
        <v>2013.2</v>
      </c>
      <c r="O333" s="2302">
        <f t="shared" si="22"/>
        <v>542.08000000000004</v>
      </c>
      <c r="P333" s="2303">
        <f t="shared" si="23"/>
        <v>2555.2800000000002</v>
      </c>
      <c r="Q333" s="2304" t="b">
        <f t="shared" si="24"/>
        <v>1</v>
      </c>
    </row>
    <row r="334" spans="1:17" ht="24.95">
      <c r="A334" s="116"/>
      <c r="B334" s="1940" t="s">
        <v>879</v>
      </c>
      <c r="C334" s="112" t="s">
        <v>880</v>
      </c>
      <c r="D334" s="439" t="s">
        <v>881</v>
      </c>
      <c r="E334" s="124">
        <v>3</v>
      </c>
      <c r="F334" s="124" t="s">
        <v>322</v>
      </c>
      <c r="G334" s="125">
        <v>100.94</v>
      </c>
      <c r="H334" s="114">
        <v>128.12</v>
      </c>
      <c r="I334" s="114">
        <v>27.18</v>
      </c>
      <c r="J334" s="304"/>
      <c r="K334" s="114">
        <v>384.36</v>
      </c>
      <c r="L334" s="2311">
        <v>384.36</v>
      </c>
      <c r="M334" s="2301" t="b">
        <f t="shared" si="20"/>
        <v>1</v>
      </c>
      <c r="N334" s="2302">
        <f t="shared" si="21"/>
        <v>302.82</v>
      </c>
      <c r="O334" s="2302">
        <f t="shared" si="22"/>
        <v>81.540000000000006</v>
      </c>
      <c r="P334" s="2303">
        <f t="shared" si="23"/>
        <v>384.36</v>
      </c>
      <c r="Q334" s="2304" t="b">
        <f t="shared" si="24"/>
        <v>1</v>
      </c>
    </row>
    <row r="335" spans="1:17" ht="24.95">
      <c r="A335" s="116"/>
      <c r="B335" s="1940" t="s">
        <v>882</v>
      </c>
      <c r="C335" s="112" t="s">
        <v>883</v>
      </c>
      <c r="D335" s="439" t="s">
        <v>884</v>
      </c>
      <c r="E335" s="124">
        <v>17</v>
      </c>
      <c r="F335" s="124" t="s">
        <v>322</v>
      </c>
      <c r="G335" s="125">
        <v>484.98</v>
      </c>
      <c r="H335" s="114">
        <v>615.59</v>
      </c>
      <c r="I335" s="114">
        <v>130.61000000000001</v>
      </c>
      <c r="J335" s="304"/>
      <c r="K335" s="114">
        <v>10465.030000000001</v>
      </c>
      <c r="L335" s="2311">
        <v>10465.030000000001</v>
      </c>
      <c r="M335" s="2301" t="b">
        <f t="shared" si="20"/>
        <v>1</v>
      </c>
      <c r="N335" s="2302">
        <f t="shared" si="21"/>
        <v>8244.66</v>
      </c>
      <c r="O335" s="2302">
        <f t="shared" si="22"/>
        <v>2220.37</v>
      </c>
      <c r="P335" s="2303">
        <f t="shared" si="23"/>
        <v>10465.029999999999</v>
      </c>
      <c r="Q335" s="2304" t="b">
        <f t="shared" si="24"/>
        <v>1</v>
      </c>
    </row>
    <row r="336" spans="1:17" ht="24.95">
      <c r="A336" s="116"/>
      <c r="B336" s="1940" t="s">
        <v>885</v>
      </c>
      <c r="C336" s="112" t="s">
        <v>886</v>
      </c>
      <c r="D336" s="439" t="s">
        <v>887</v>
      </c>
      <c r="E336" s="124">
        <v>27</v>
      </c>
      <c r="F336" s="124" t="s">
        <v>322</v>
      </c>
      <c r="G336" s="125">
        <v>119.66</v>
      </c>
      <c r="H336" s="114">
        <v>151.88</v>
      </c>
      <c r="I336" s="114">
        <v>32.22</v>
      </c>
      <c r="J336" s="304"/>
      <c r="K336" s="114">
        <v>4100.76</v>
      </c>
      <c r="L336" s="2311">
        <v>4100.76</v>
      </c>
      <c r="M336" s="2301" t="b">
        <f t="shared" ref="M336:M397" si="25">K336=L336</f>
        <v>1</v>
      </c>
      <c r="N336" s="2302">
        <f t="shared" ref="N336:N397" si="26">ROUND(G336*E336,2)</f>
        <v>3230.82</v>
      </c>
      <c r="O336" s="2302">
        <f t="shared" ref="O336:O397" si="27">ROUND(E336*I336,2)</f>
        <v>869.94</v>
      </c>
      <c r="P336" s="2303">
        <f t="shared" ref="P336:P397" si="28">N336+O336</f>
        <v>4100.76</v>
      </c>
      <c r="Q336" s="2304" t="b">
        <f t="shared" ref="Q336:Q397" si="29">P336=K336</f>
        <v>1</v>
      </c>
    </row>
    <row r="337" spans="1:18" ht="24.95">
      <c r="A337" s="116"/>
      <c r="B337" s="1940" t="s">
        <v>888</v>
      </c>
      <c r="C337" s="112" t="s">
        <v>889</v>
      </c>
      <c r="D337" s="439" t="s">
        <v>890</v>
      </c>
      <c r="E337" s="124">
        <v>2</v>
      </c>
      <c r="F337" s="124" t="s">
        <v>322</v>
      </c>
      <c r="G337" s="125">
        <v>262.58</v>
      </c>
      <c r="H337" s="114">
        <v>333.29</v>
      </c>
      <c r="I337" s="114">
        <v>70.709999999999994</v>
      </c>
      <c r="J337" s="304"/>
      <c r="K337" s="114">
        <v>666.58</v>
      </c>
      <c r="L337" s="2311">
        <v>666.58</v>
      </c>
      <c r="M337" s="2301" t="b">
        <f t="shared" si="25"/>
        <v>1</v>
      </c>
      <c r="N337" s="2302">
        <f t="shared" si="26"/>
        <v>525.16</v>
      </c>
      <c r="O337" s="2302">
        <f t="shared" si="27"/>
        <v>141.41999999999999</v>
      </c>
      <c r="P337" s="2303">
        <f t="shared" si="28"/>
        <v>666.57999999999993</v>
      </c>
      <c r="Q337" s="2304" t="b">
        <f t="shared" si="29"/>
        <v>1</v>
      </c>
    </row>
    <row r="338" spans="1:18" ht="24.95">
      <c r="A338" s="116"/>
      <c r="B338" s="1940" t="s">
        <v>891</v>
      </c>
      <c r="C338" s="112" t="s">
        <v>892</v>
      </c>
      <c r="D338" s="439" t="s">
        <v>893</v>
      </c>
      <c r="E338" s="124">
        <v>15</v>
      </c>
      <c r="F338" s="124" t="s">
        <v>322</v>
      </c>
      <c r="G338" s="125">
        <v>104.6</v>
      </c>
      <c r="H338" s="114">
        <v>132.77000000000001</v>
      </c>
      <c r="I338" s="114">
        <v>28.17</v>
      </c>
      <c r="J338" s="304"/>
      <c r="K338" s="114">
        <v>1991.55</v>
      </c>
      <c r="L338" s="2311">
        <v>1991.55</v>
      </c>
      <c r="M338" s="2301" t="b">
        <f t="shared" si="25"/>
        <v>1</v>
      </c>
      <c r="N338" s="2302">
        <f t="shared" si="26"/>
        <v>1569</v>
      </c>
      <c r="O338" s="2302">
        <f t="shared" si="27"/>
        <v>422.55</v>
      </c>
      <c r="P338" s="2303">
        <f t="shared" si="28"/>
        <v>1991.55</v>
      </c>
      <c r="Q338" s="2304" t="b">
        <f t="shared" si="29"/>
        <v>1</v>
      </c>
    </row>
    <row r="339" spans="1:18" ht="14.45">
      <c r="A339" s="116"/>
      <c r="B339" s="1928"/>
      <c r="C339" s="126"/>
      <c r="D339" s="440"/>
      <c r="E339" s="148"/>
      <c r="F339" s="148"/>
      <c r="G339" s="114"/>
      <c r="H339" s="114"/>
      <c r="I339" s="114"/>
      <c r="J339" s="114"/>
      <c r="K339" s="114"/>
      <c r="M339" s="2301"/>
      <c r="N339" s="2302"/>
      <c r="O339" s="2302"/>
      <c r="P339" s="2303"/>
      <c r="Q339" s="2304"/>
    </row>
    <row r="340" spans="1:18">
      <c r="A340" s="116"/>
      <c r="B340" s="1919" t="s">
        <v>207</v>
      </c>
      <c r="C340" s="109"/>
      <c r="D340" s="110" t="s">
        <v>208</v>
      </c>
      <c r="E340" s="109"/>
      <c r="F340" s="109"/>
      <c r="G340" s="109"/>
      <c r="H340" s="111"/>
      <c r="I340" s="111"/>
      <c r="J340" s="111"/>
      <c r="K340" s="111"/>
      <c r="M340" s="2301"/>
      <c r="N340" s="2302"/>
      <c r="O340" s="2302"/>
      <c r="P340" s="2303"/>
      <c r="Q340" s="2304"/>
    </row>
    <row r="341" spans="1:18">
      <c r="A341" s="116"/>
      <c r="B341" s="1919" t="s">
        <v>894</v>
      </c>
      <c r="C341" s="109"/>
      <c r="D341" s="110" t="s">
        <v>895</v>
      </c>
      <c r="E341" s="109"/>
      <c r="F341" s="109"/>
      <c r="G341" s="109"/>
      <c r="H341" s="109"/>
      <c r="I341" s="109"/>
      <c r="J341" s="109"/>
      <c r="K341" s="109"/>
      <c r="M341" s="2301"/>
      <c r="N341" s="2302"/>
      <c r="O341" s="2302"/>
      <c r="P341" s="2303"/>
      <c r="Q341" s="2304"/>
    </row>
    <row r="342" spans="1:18" s="309" customFormat="1">
      <c r="A342" s="294"/>
      <c r="B342" s="1927" t="s">
        <v>896</v>
      </c>
      <c r="C342" s="144"/>
      <c r="D342" s="145" t="s">
        <v>897</v>
      </c>
      <c r="E342" s="144"/>
      <c r="F342" s="144"/>
      <c r="G342" s="146"/>
      <c r="H342" s="146"/>
      <c r="I342" s="146"/>
      <c r="J342" s="146"/>
      <c r="K342" s="146"/>
      <c r="L342" s="2305"/>
      <c r="M342" s="2301"/>
      <c r="N342" s="2302"/>
      <c r="O342" s="2302"/>
      <c r="P342" s="2303"/>
      <c r="Q342" s="2304"/>
      <c r="R342" s="2305"/>
    </row>
    <row r="343" spans="1:18" s="98" customFormat="1" ht="24.95">
      <c r="A343" s="116"/>
      <c r="B343" s="1922" t="s">
        <v>898</v>
      </c>
      <c r="C343" s="112" t="s">
        <v>899</v>
      </c>
      <c r="D343" s="113" t="s">
        <v>900</v>
      </c>
      <c r="E343" s="131">
        <v>2</v>
      </c>
      <c r="F343" s="378" t="s">
        <v>322</v>
      </c>
      <c r="G343" s="125">
        <v>142.34</v>
      </c>
      <c r="H343" s="114">
        <v>180.67</v>
      </c>
      <c r="I343" s="114">
        <v>38.33</v>
      </c>
      <c r="J343" s="304"/>
      <c r="K343" s="114">
        <v>361.34</v>
      </c>
      <c r="L343" s="2311">
        <v>361.34</v>
      </c>
      <c r="M343" s="2301" t="b">
        <f t="shared" si="25"/>
        <v>1</v>
      </c>
      <c r="N343" s="2302">
        <f t="shared" si="26"/>
        <v>284.68</v>
      </c>
      <c r="O343" s="2302">
        <f t="shared" si="27"/>
        <v>76.66</v>
      </c>
      <c r="P343" s="2303">
        <f t="shared" si="28"/>
        <v>361.34000000000003</v>
      </c>
      <c r="Q343" s="2304" t="b">
        <f t="shared" si="29"/>
        <v>1</v>
      </c>
      <c r="R343" s="731"/>
    </row>
    <row r="344" spans="1:18" s="98" customFormat="1" ht="24.95">
      <c r="A344" s="116"/>
      <c r="B344" s="1922" t="s">
        <v>901</v>
      </c>
      <c r="C344" s="112" t="s">
        <v>902</v>
      </c>
      <c r="D344" s="113" t="s">
        <v>903</v>
      </c>
      <c r="E344" s="131">
        <v>3</v>
      </c>
      <c r="F344" s="378" t="s">
        <v>322</v>
      </c>
      <c r="G344" s="114">
        <v>16.18</v>
      </c>
      <c r="H344" s="114">
        <v>20.54</v>
      </c>
      <c r="I344" s="114">
        <v>4.3600000000000003</v>
      </c>
      <c r="J344" s="304"/>
      <c r="K344" s="114">
        <v>61.62</v>
      </c>
      <c r="L344" s="2311">
        <v>61.62</v>
      </c>
      <c r="M344" s="2301" t="b">
        <f t="shared" si="25"/>
        <v>1</v>
      </c>
      <c r="N344" s="2302">
        <f t="shared" si="26"/>
        <v>48.54</v>
      </c>
      <c r="O344" s="2302">
        <f t="shared" si="27"/>
        <v>13.08</v>
      </c>
      <c r="P344" s="2303">
        <f t="shared" si="28"/>
        <v>61.62</v>
      </c>
      <c r="Q344" s="2304" t="b">
        <f t="shared" si="29"/>
        <v>1</v>
      </c>
      <c r="R344" s="731"/>
    </row>
    <row r="345" spans="1:18" s="98" customFormat="1">
      <c r="A345" s="116"/>
      <c r="B345" s="1922" t="s">
        <v>904</v>
      </c>
      <c r="C345" s="112" t="s">
        <v>905</v>
      </c>
      <c r="D345" s="113" t="s">
        <v>906</v>
      </c>
      <c r="E345" s="131">
        <v>3</v>
      </c>
      <c r="F345" s="378" t="s">
        <v>322</v>
      </c>
      <c r="G345" s="114">
        <v>23.3</v>
      </c>
      <c r="H345" s="114">
        <v>29.57</v>
      </c>
      <c r="I345" s="114">
        <v>6.27</v>
      </c>
      <c r="J345" s="304"/>
      <c r="K345" s="114">
        <v>88.71</v>
      </c>
      <c r="L345" s="2311">
        <v>88.71</v>
      </c>
      <c r="M345" s="2301" t="b">
        <f t="shared" si="25"/>
        <v>1</v>
      </c>
      <c r="N345" s="2302">
        <f t="shared" si="26"/>
        <v>69.900000000000006</v>
      </c>
      <c r="O345" s="2302">
        <f t="shared" si="27"/>
        <v>18.809999999999999</v>
      </c>
      <c r="P345" s="2303">
        <f t="shared" si="28"/>
        <v>88.710000000000008</v>
      </c>
      <c r="Q345" s="2304" t="b">
        <f t="shared" si="29"/>
        <v>1</v>
      </c>
      <c r="R345" s="731"/>
    </row>
    <row r="346" spans="1:18" s="98" customFormat="1">
      <c r="A346" s="116"/>
      <c r="B346" s="1922" t="s">
        <v>907</v>
      </c>
      <c r="C346" s="112" t="s">
        <v>908</v>
      </c>
      <c r="D346" s="113" t="s">
        <v>909</v>
      </c>
      <c r="E346" s="131">
        <v>44.88</v>
      </c>
      <c r="F346" s="378" t="s">
        <v>347</v>
      </c>
      <c r="G346" s="114">
        <v>38</v>
      </c>
      <c r="H346" s="114">
        <v>48.23</v>
      </c>
      <c r="I346" s="114">
        <v>10.23</v>
      </c>
      <c r="J346" s="304"/>
      <c r="K346" s="114">
        <v>2164.56</v>
      </c>
      <c r="L346" s="2311">
        <v>2164.56</v>
      </c>
      <c r="M346" s="2301" t="b">
        <f t="shared" si="25"/>
        <v>1</v>
      </c>
      <c r="N346" s="2302">
        <f t="shared" si="26"/>
        <v>1705.44</v>
      </c>
      <c r="O346" s="2302">
        <f t="shared" si="27"/>
        <v>459.12</v>
      </c>
      <c r="P346" s="2303">
        <f t="shared" si="28"/>
        <v>2164.56</v>
      </c>
      <c r="Q346" s="2304" t="b">
        <f t="shared" si="29"/>
        <v>1</v>
      </c>
      <c r="R346" s="731"/>
    </row>
    <row r="347" spans="1:18" s="98" customFormat="1">
      <c r="A347" s="116"/>
      <c r="B347" s="1922"/>
      <c r="C347" s="112"/>
      <c r="D347" s="113"/>
      <c r="E347" s="112"/>
      <c r="F347" s="112"/>
      <c r="G347" s="114"/>
      <c r="H347" s="114"/>
      <c r="I347" s="114"/>
      <c r="J347" s="304"/>
      <c r="K347" s="114"/>
      <c r="L347" s="731"/>
      <c r="M347" s="2301"/>
      <c r="N347" s="2302"/>
      <c r="O347" s="2302"/>
      <c r="P347" s="2303"/>
      <c r="Q347" s="2304"/>
      <c r="R347" s="731"/>
    </row>
    <row r="348" spans="1:18" s="309" customFormat="1">
      <c r="A348" s="294"/>
      <c r="B348" s="1927" t="s">
        <v>910</v>
      </c>
      <c r="C348" s="144"/>
      <c r="D348" s="145" t="s">
        <v>911</v>
      </c>
      <c r="E348" s="144"/>
      <c r="F348" s="144" t="s">
        <v>912</v>
      </c>
      <c r="G348" s="146"/>
      <c r="H348" s="146"/>
      <c r="I348" s="146"/>
      <c r="J348" s="146"/>
      <c r="K348" s="146"/>
      <c r="L348" s="2305"/>
      <c r="M348" s="2301"/>
      <c r="N348" s="2302"/>
      <c r="O348" s="2302"/>
      <c r="P348" s="2303"/>
      <c r="Q348" s="2304"/>
      <c r="R348" s="2305"/>
    </row>
    <row r="349" spans="1:18" s="98" customFormat="1" ht="24.95">
      <c r="A349" s="116"/>
      <c r="B349" s="1922" t="s">
        <v>913</v>
      </c>
      <c r="C349" s="112" t="s">
        <v>914</v>
      </c>
      <c r="D349" s="113" t="s">
        <v>915</v>
      </c>
      <c r="E349" s="131">
        <v>23</v>
      </c>
      <c r="F349" s="135" t="s">
        <v>271</v>
      </c>
      <c r="G349" s="114">
        <v>29.1</v>
      </c>
      <c r="H349" s="114">
        <v>36.94</v>
      </c>
      <c r="I349" s="114">
        <v>7.84</v>
      </c>
      <c r="J349" s="304"/>
      <c r="K349" s="114">
        <v>849.62</v>
      </c>
      <c r="L349" s="2311">
        <v>849.62</v>
      </c>
      <c r="M349" s="2301" t="b">
        <f t="shared" si="25"/>
        <v>1</v>
      </c>
      <c r="N349" s="2302">
        <f t="shared" si="26"/>
        <v>669.3</v>
      </c>
      <c r="O349" s="2302">
        <f t="shared" si="27"/>
        <v>180.32</v>
      </c>
      <c r="P349" s="2303">
        <f t="shared" si="28"/>
        <v>849.61999999999989</v>
      </c>
      <c r="Q349" s="2304" t="b">
        <f t="shared" si="29"/>
        <v>1</v>
      </c>
      <c r="R349" s="731"/>
    </row>
    <row r="350" spans="1:18" s="98" customFormat="1" ht="24.95">
      <c r="A350" s="116"/>
      <c r="B350" s="1922" t="s">
        <v>916</v>
      </c>
      <c r="C350" s="112" t="s">
        <v>917</v>
      </c>
      <c r="D350" s="113" t="s">
        <v>918</v>
      </c>
      <c r="E350" s="131">
        <v>7</v>
      </c>
      <c r="F350" s="135" t="s">
        <v>271</v>
      </c>
      <c r="G350" s="114">
        <v>29.1</v>
      </c>
      <c r="H350" s="114">
        <v>36.94</v>
      </c>
      <c r="I350" s="114">
        <v>7.84</v>
      </c>
      <c r="J350" s="304"/>
      <c r="K350" s="114">
        <v>258.58</v>
      </c>
      <c r="L350" s="2311">
        <v>258.58</v>
      </c>
      <c r="M350" s="2301" t="b">
        <f t="shared" si="25"/>
        <v>1</v>
      </c>
      <c r="N350" s="2302">
        <f t="shared" si="26"/>
        <v>203.7</v>
      </c>
      <c r="O350" s="2302">
        <f t="shared" si="27"/>
        <v>54.88</v>
      </c>
      <c r="P350" s="2303">
        <f t="shared" si="28"/>
        <v>258.58</v>
      </c>
      <c r="Q350" s="2304" t="b">
        <f t="shared" si="29"/>
        <v>1</v>
      </c>
      <c r="R350" s="731"/>
    </row>
    <row r="351" spans="1:18" s="98" customFormat="1" ht="24.95">
      <c r="A351" s="116"/>
      <c r="B351" s="1922" t="s">
        <v>919</v>
      </c>
      <c r="C351" s="112" t="s">
        <v>920</v>
      </c>
      <c r="D351" s="113" t="s">
        <v>921</v>
      </c>
      <c r="E351" s="131">
        <v>6</v>
      </c>
      <c r="F351" s="135" t="s">
        <v>271</v>
      </c>
      <c r="G351" s="114">
        <v>25.59</v>
      </c>
      <c r="H351" s="114">
        <v>32.479999999999997</v>
      </c>
      <c r="I351" s="114">
        <v>6.89</v>
      </c>
      <c r="J351" s="304"/>
      <c r="K351" s="114">
        <v>194.88</v>
      </c>
      <c r="L351" s="2311">
        <v>194.88</v>
      </c>
      <c r="M351" s="2301" t="b">
        <f t="shared" si="25"/>
        <v>1</v>
      </c>
      <c r="N351" s="2302">
        <f t="shared" si="26"/>
        <v>153.54</v>
      </c>
      <c r="O351" s="2302">
        <f t="shared" si="27"/>
        <v>41.34</v>
      </c>
      <c r="P351" s="2303">
        <f t="shared" si="28"/>
        <v>194.88</v>
      </c>
      <c r="Q351" s="2304" t="b">
        <f t="shared" si="29"/>
        <v>1</v>
      </c>
      <c r="R351" s="731"/>
    </row>
    <row r="352" spans="1:18" s="98" customFormat="1" ht="38.1" customHeight="1">
      <c r="A352" s="116"/>
      <c r="B352" s="1922" t="s">
        <v>922</v>
      </c>
      <c r="C352" s="112" t="s">
        <v>923</v>
      </c>
      <c r="D352" s="113" t="s">
        <v>924</v>
      </c>
      <c r="E352" s="131">
        <v>11</v>
      </c>
      <c r="F352" s="135" t="s">
        <v>271</v>
      </c>
      <c r="G352" s="114">
        <v>25.59</v>
      </c>
      <c r="H352" s="114">
        <v>32.479999999999997</v>
      </c>
      <c r="I352" s="114">
        <v>6.89</v>
      </c>
      <c r="J352" s="304"/>
      <c r="K352" s="114">
        <v>357.28</v>
      </c>
      <c r="L352" s="2311">
        <v>357.28</v>
      </c>
      <c r="M352" s="2301" t="b">
        <f t="shared" si="25"/>
        <v>1</v>
      </c>
      <c r="N352" s="2302">
        <f t="shared" si="26"/>
        <v>281.49</v>
      </c>
      <c r="O352" s="2302">
        <f t="shared" si="27"/>
        <v>75.790000000000006</v>
      </c>
      <c r="P352" s="2303">
        <f t="shared" si="28"/>
        <v>357.28000000000003</v>
      </c>
      <c r="Q352" s="2304" t="b">
        <f t="shared" si="29"/>
        <v>1</v>
      </c>
      <c r="R352" s="731"/>
    </row>
    <row r="353" spans="1:18" s="98" customFormat="1" ht="24.95">
      <c r="A353" s="116"/>
      <c r="B353" s="1922" t="s">
        <v>925</v>
      </c>
      <c r="C353" s="112" t="s">
        <v>926</v>
      </c>
      <c r="D353" s="113" t="s">
        <v>927</v>
      </c>
      <c r="E353" s="131">
        <v>21</v>
      </c>
      <c r="F353" s="135" t="s">
        <v>271</v>
      </c>
      <c r="G353" s="114">
        <v>25.59</v>
      </c>
      <c r="H353" s="114">
        <v>32.479999999999997</v>
      </c>
      <c r="I353" s="114">
        <v>6.89</v>
      </c>
      <c r="J353" s="304"/>
      <c r="K353" s="114">
        <v>682.08</v>
      </c>
      <c r="L353" s="2311">
        <v>682.08</v>
      </c>
      <c r="M353" s="2301" t="b">
        <f t="shared" si="25"/>
        <v>1</v>
      </c>
      <c r="N353" s="2302">
        <f t="shared" si="26"/>
        <v>537.39</v>
      </c>
      <c r="O353" s="2302">
        <f t="shared" si="27"/>
        <v>144.69</v>
      </c>
      <c r="P353" s="2303">
        <f t="shared" si="28"/>
        <v>682.07999999999993</v>
      </c>
      <c r="Q353" s="2304" t="b">
        <f t="shared" si="29"/>
        <v>1</v>
      </c>
      <c r="R353" s="731"/>
    </row>
    <row r="354" spans="1:18" s="98" customFormat="1" ht="24.95">
      <c r="A354" s="116"/>
      <c r="B354" s="1922" t="s">
        <v>928</v>
      </c>
      <c r="C354" s="112" t="s">
        <v>929</v>
      </c>
      <c r="D354" s="113" t="s">
        <v>930</v>
      </c>
      <c r="E354" s="131">
        <v>4</v>
      </c>
      <c r="F354" s="135" t="s">
        <v>271</v>
      </c>
      <c r="G354" s="114">
        <v>25.59</v>
      </c>
      <c r="H354" s="114">
        <v>32.479999999999997</v>
      </c>
      <c r="I354" s="114">
        <v>6.89</v>
      </c>
      <c r="J354" s="304"/>
      <c r="K354" s="114">
        <v>129.91999999999999</v>
      </c>
      <c r="L354" s="2311">
        <v>129.91999999999999</v>
      </c>
      <c r="M354" s="2301" t="b">
        <f t="shared" si="25"/>
        <v>1</v>
      </c>
      <c r="N354" s="2302">
        <f t="shared" si="26"/>
        <v>102.36</v>
      </c>
      <c r="O354" s="2302">
        <f t="shared" si="27"/>
        <v>27.56</v>
      </c>
      <c r="P354" s="2303">
        <f t="shared" si="28"/>
        <v>129.91999999999999</v>
      </c>
      <c r="Q354" s="2304" t="b">
        <f t="shared" si="29"/>
        <v>1</v>
      </c>
      <c r="R354" s="731"/>
    </row>
    <row r="355" spans="1:18" s="98" customFormat="1" ht="24.95">
      <c r="A355" s="116"/>
      <c r="B355" s="1922" t="s">
        <v>931</v>
      </c>
      <c r="C355" s="112" t="s">
        <v>932</v>
      </c>
      <c r="D355" s="113" t="s">
        <v>933</v>
      </c>
      <c r="E355" s="131">
        <v>3</v>
      </c>
      <c r="F355" s="135" t="s">
        <v>271</v>
      </c>
      <c r="G355" s="114">
        <v>29.1</v>
      </c>
      <c r="H355" s="114">
        <v>36.94</v>
      </c>
      <c r="I355" s="114">
        <v>7.84</v>
      </c>
      <c r="J355" s="304"/>
      <c r="K355" s="114">
        <v>110.82</v>
      </c>
      <c r="L355" s="2311">
        <v>110.82</v>
      </c>
      <c r="M355" s="2301" t="b">
        <f t="shared" si="25"/>
        <v>1</v>
      </c>
      <c r="N355" s="2302">
        <f t="shared" si="26"/>
        <v>87.3</v>
      </c>
      <c r="O355" s="2302">
        <f t="shared" si="27"/>
        <v>23.52</v>
      </c>
      <c r="P355" s="2303">
        <f t="shared" si="28"/>
        <v>110.82</v>
      </c>
      <c r="Q355" s="2304" t="b">
        <f t="shared" si="29"/>
        <v>1</v>
      </c>
      <c r="R355" s="731"/>
    </row>
    <row r="356" spans="1:18" s="98" customFormat="1" ht="24.95">
      <c r="A356" s="116"/>
      <c r="B356" s="1922" t="s">
        <v>934</v>
      </c>
      <c r="C356" s="112" t="s">
        <v>935</v>
      </c>
      <c r="D356" s="113" t="s">
        <v>936</v>
      </c>
      <c r="E356" s="131">
        <v>5</v>
      </c>
      <c r="F356" s="135" t="s">
        <v>271</v>
      </c>
      <c r="G356" s="114">
        <v>44.95</v>
      </c>
      <c r="H356" s="114">
        <v>57.06</v>
      </c>
      <c r="I356" s="114">
        <v>12.11</v>
      </c>
      <c r="J356" s="304"/>
      <c r="K356" s="114">
        <v>285.3</v>
      </c>
      <c r="L356" s="2311">
        <v>285.3</v>
      </c>
      <c r="M356" s="2301" t="b">
        <f t="shared" si="25"/>
        <v>1</v>
      </c>
      <c r="N356" s="2302">
        <f t="shared" si="26"/>
        <v>224.75</v>
      </c>
      <c r="O356" s="2302">
        <f t="shared" si="27"/>
        <v>60.55</v>
      </c>
      <c r="P356" s="2303">
        <f t="shared" si="28"/>
        <v>285.3</v>
      </c>
      <c r="Q356" s="2304" t="b">
        <f t="shared" si="29"/>
        <v>1</v>
      </c>
      <c r="R356" s="731"/>
    </row>
    <row r="357" spans="1:18" s="98" customFormat="1" ht="24.95">
      <c r="A357" s="116"/>
      <c r="B357" s="1922" t="s">
        <v>937</v>
      </c>
      <c r="C357" s="112" t="s">
        <v>938</v>
      </c>
      <c r="D357" s="113" t="s">
        <v>939</v>
      </c>
      <c r="E357" s="131">
        <v>7</v>
      </c>
      <c r="F357" s="135" t="s">
        <v>271</v>
      </c>
      <c r="G357" s="114">
        <v>29.1</v>
      </c>
      <c r="H357" s="114">
        <v>36.94</v>
      </c>
      <c r="I357" s="114">
        <v>7.84</v>
      </c>
      <c r="J357" s="304"/>
      <c r="K357" s="114">
        <v>258.58</v>
      </c>
      <c r="L357" s="2311">
        <v>258.58</v>
      </c>
      <c r="M357" s="2301" t="b">
        <f t="shared" si="25"/>
        <v>1</v>
      </c>
      <c r="N357" s="2302">
        <f t="shared" si="26"/>
        <v>203.7</v>
      </c>
      <c r="O357" s="2302">
        <f t="shared" si="27"/>
        <v>54.88</v>
      </c>
      <c r="P357" s="2303">
        <f t="shared" si="28"/>
        <v>258.58</v>
      </c>
      <c r="Q357" s="2304" t="b">
        <f t="shared" si="29"/>
        <v>1</v>
      </c>
      <c r="R357" s="731"/>
    </row>
    <row r="358" spans="1:18" s="98" customFormat="1" ht="24.95">
      <c r="A358" s="116"/>
      <c r="B358" s="1922" t="s">
        <v>940</v>
      </c>
      <c r="C358" s="112" t="s">
        <v>941</v>
      </c>
      <c r="D358" s="113" t="s">
        <v>942</v>
      </c>
      <c r="E358" s="131">
        <v>1</v>
      </c>
      <c r="F358" s="135" t="s">
        <v>271</v>
      </c>
      <c r="G358" s="114">
        <v>29.1</v>
      </c>
      <c r="H358" s="114">
        <v>36.94</v>
      </c>
      <c r="I358" s="114">
        <v>7.84</v>
      </c>
      <c r="J358" s="304"/>
      <c r="K358" s="114">
        <v>36.94</v>
      </c>
      <c r="L358" s="2311">
        <v>36.94</v>
      </c>
      <c r="M358" s="2301" t="b">
        <f t="shared" si="25"/>
        <v>1</v>
      </c>
      <c r="N358" s="2302">
        <f t="shared" si="26"/>
        <v>29.1</v>
      </c>
      <c r="O358" s="2302">
        <f t="shared" si="27"/>
        <v>7.84</v>
      </c>
      <c r="P358" s="2303">
        <f t="shared" si="28"/>
        <v>36.94</v>
      </c>
      <c r="Q358" s="2304" t="b">
        <f t="shared" si="29"/>
        <v>1</v>
      </c>
      <c r="R358" s="731"/>
    </row>
    <row r="359" spans="1:18" s="98" customFormat="1" ht="24.95">
      <c r="A359" s="116"/>
      <c r="B359" s="1922" t="s">
        <v>943</v>
      </c>
      <c r="C359" s="112" t="s">
        <v>944</v>
      </c>
      <c r="D359" s="113" t="s">
        <v>945</v>
      </c>
      <c r="E359" s="131">
        <v>22</v>
      </c>
      <c r="F359" s="135" t="s">
        <v>271</v>
      </c>
      <c r="G359" s="114">
        <v>29.1</v>
      </c>
      <c r="H359" s="114">
        <v>36.94</v>
      </c>
      <c r="I359" s="114">
        <v>7.84</v>
      </c>
      <c r="J359" s="304"/>
      <c r="K359" s="114">
        <v>812.68</v>
      </c>
      <c r="L359" s="2311">
        <v>812.68</v>
      </c>
      <c r="M359" s="2301" t="b">
        <f t="shared" si="25"/>
        <v>1</v>
      </c>
      <c r="N359" s="2302">
        <f t="shared" si="26"/>
        <v>640.20000000000005</v>
      </c>
      <c r="O359" s="2302">
        <f t="shared" si="27"/>
        <v>172.48</v>
      </c>
      <c r="P359" s="2303">
        <f t="shared" si="28"/>
        <v>812.68000000000006</v>
      </c>
      <c r="Q359" s="2304" t="b">
        <f t="shared" si="29"/>
        <v>1</v>
      </c>
      <c r="R359" s="731"/>
    </row>
    <row r="360" spans="1:18" s="98" customFormat="1" ht="24.95">
      <c r="A360" s="116"/>
      <c r="B360" s="1922" t="s">
        <v>946</v>
      </c>
      <c r="C360" s="112" t="s">
        <v>947</v>
      </c>
      <c r="D360" s="113" t="s">
        <v>948</v>
      </c>
      <c r="E360" s="131">
        <v>13</v>
      </c>
      <c r="F360" s="135" t="s">
        <v>271</v>
      </c>
      <c r="G360" s="114">
        <v>29.1</v>
      </c>
      <c r="H360" s="114">
        <v>36.94</v>
      </c>
      <c r="I360" s="114">
        <v>7.84</v>
      </c>
      <c r="J360" s="304"/>
      <c r="K360" s="114">
        <v>480.22</v>
      </c>
      <c r="L360" s="2311">
        <v>480.22</v>
      </c>
      <c r="M360" s="2301" t="b">
        <f t="shared" si="25"/>
        <v>1</v>
      </c>
      <c r="N360" s="2302">
        <f t="shared" si="26"/>
        <v>378.3</v>
      </c>
      <c r="O360" s="2302">
        <f t="shared" si="27"/>
        <v>101.92</v>
      </c>
      <c r="P360" s="2303">
        <f t="shared" si="28"/>
        <v>480.22</v>
      </c>
      <c r="Q360" s="2304" t="b">
        <f t="shared" si="29"/>
        <v>1</v>
      </c>
      <c r="R360" s="731"/>
    </row>
    <row r="361" spans="1:18" s="98" customFormat="1" ht="24.95">
      <c r="A361" s="116"/>
      <c r="B361" s="1922" t="s">
        <v>949</v>
      </c>
      <c r="C361" s="112" t="s">
        <v>950</v>
      </c>
      <c r="D361" s="113" t="s">
        <v>951</v>
      </c>
      <c r="E361" s="131">
        <v>1</v>
      </c>
      <c r="F361" s="135" t="s">
        <v>271</v>
      </c>
      <c r="G361" s="114">
        <v>25.59</v>
      </c>
      <c r="H361" s="114">
        <v>32.479999999999997</v>
      </c>
      <c r="I361" s="114">
        <v>6.89</v>
      </c>
      <c r="J361" s="304"/>
      <c r="K361" s="114">
        <v>32.479999999999997</v>
      </c>
      <c r="L361" s="2311">
        <v>32.479999999999997</v>
      </c>
      <c r="M361" s="2301" t="b">
        <f t="shared" si="25"/>
        <v>1</v>
      </c>
      <c r="N361" s="2302">
        <f t="shared" si="26"/>
        <v>25.59</v>
      </c>
      <c r="O361" s="2302">
        <f t="shared" si="27"/>
        <v>6.89</v>
      </c>
      <c r="P361" s="2303">
        <f t="shared" si="28"/>
        <v>32.479999999999997</v>
      </c>
      <c r="Q361" s="2304" t="b">
        <f t="shared" si="29"/>
        <v>1</v>
      </c>
      <c r="R361" s="731"/>
    </row>
    <row r="362" spans="1:18">
      <c r="A362" s="150"/>
      <c r="B362" s="1936"/>
      <c r="C362" s="459"/>
      <c r="D362" s="478"/>
      <c r="E362" s="483"/>
      <c r="F362" s="124"/>
      <c r="G362" s="162"/>
      <c r="H362" s="114"/>
      <c r="I362" s="114"/>
      <c r="J362" s="114"/>
      <c r="K362" s="114"/>
      <c r="M362" s="2301"/>
      <c r="N362" s="2302"/>
      <c r="O362" s="2302"/>
      <c r="P362" s="2303"/>
      <c r="Q362" s="2304"/>
    </row>
    <row r="363" spans="1:18">
      <c r="A363" s="116"/>
      <c r="B363" s="1919" t="s">
        <v>952</v>
      </c>
      <c r="C363" s="109" t="s">
        <v>953</v>
      </c>
      <c r="D363" s="110" t="s">
        <v>209</v>
      </c>
      <c r="E363" s="109"/>
      <c r="F363" s="109"/>
      <c r="G363" s="109"/>
      <c r="H363" s="111"/>
      <c r="I363" s="111"/>
      <c r="J363" s="111"/>
      <c r="K363" s="111"/>
      <c r="M363" s="2301"/>
      <c r="N363" s="2302"/>
      <c r="O363" s="2302"/>
      <c r="P363" s="2303"/>
      <c r="Q363" s="2304"/>
    </row>
    <row r="364" spans="1:18">
      <c r="A364" s="116"/>
      <c r="B364" s="1919" t="s">
        <v>954</v>
      </c>
      <c r="C364" s="109" t="s">
        <v>954</v>
      </c>
      <c r="D364" s="110" t="s">
        <v>895</v>
      </c>
      <c r="E364" s="109"/>
      <c r="F364" s="109"/>
      <c r="G364" s="109"/>
      <c r="H364" s="109"/>
      <c r="I364" s="109"/>
      <c r="J364" s="109"/>
      <c r="K364" s="109"/>
      <c r="M364" s="2301"/>
      <c r="N364" s="2302"/>
      <c r="O364" s="2302"/>
      <c r="P364" s="2303"/>
      <c r="Q364" s="2304"/>
    </row>
    <row r="365" spans="1:18" s="299" customFormat="1">
      <c r="A365" s="298"/>
      <c r="B365" s="1952" t="s">
        <v>955</v>
      </c>
      <c r="C365" s="295" t="s">
        <v>955</v>
      </c>
      <c r="D365" s="296" t="s">
        <v>956</v>
      </c>
      <c r="E365" s="295"/>
      <c r="F365" s="295"/>
      <c r="G365" s="295"/>
      <c r="H365" s="289"/>
      <c r="I365" s="289"/>
      <c r="J365" s="289"/>
      <c r="K365" s="289"/>
      <c r="L365" s="2307"/>
      <c r="M365" s="2301"/>
      <c r="N365" s="2302"/>
      <c r="O365" s="2302"/>
      <c r="P365" s="2303"/>
      <c r="Q365" s="2304"/>
      <c r="R365" s="2307"/>
    </row>
    <row r="366" spans="1:18">
      <c r="A366" s="116"/>
      <c r="B366" s="1922" t="s">
        <v>957</v>
      </c>
      <c r="C366" s="112" t="s">
        <v>958</v>
      </c>
      <c r="D366" s="113" t="s">
        <v>959</v>
      </c>
      <c r="E366" s="131">
        <v>188</v>
      </c>
      <c r="F366" s="135" t="s">
        <v>271</v>
      </c>
      <c r="G366" s="114">
        <v>1107.99</v>
      </c>
      <c r="H366" s="114">
        <v>1406.37</v>
      </c>
      <c r="I366" s="114">
        <v>298.38</v>
      </c>
      <c r="J366" s="304"/>
      <c r="K366" s="114">
        <v>264397.56</v>
      </c>
      <c r="L366" s="2311">
        <v>264397.56</v>
      </c>
      <c r="M366" s="2301" t="b">
        <f t="shared" si="25"/>
        <v>1</v>
      </c>
      <c r="N366" s="2302">
        <f t="shared" si="26"/>
        <v>208302.12</v>
      </c>
      <c r="O366" s="2302">
        <f t="shared" si="27"/>
        <v>56095.44</v>
      </c>
      <c r="P366" s="2303">
        <f t="shared" si="28"/>
        <v>264397.56</v>
      </c>
      <c r="Q366" s="2304" t="b">
        <f t="shared" si="29"/>
        <v>1</v>
      </c>
    </row>
    <row r="367" spans="1:18">
      <c r="A367" s="116"/>
      <c r="B367" s="1922" t="s">
        <v>960</v>
      </c>
      <c r="C367" s="112" t="s">
        <v>961</v>
      </c>
      <c r="D367" s="113" t="s">
        <v>962</v>
      </c>
      <c r="E367" s="131">
        <v>6</v>
      </c>
      <c r="F367" s="135" t="s">
        <v>271</v>
      </c>
      <c r="G367" s="114">
        <v>2199.9899999999998</v>
      </c>
      <c r="H367" s="114">
        <v>2792.45</v>
      </c>
      <c r="I367" s="114">
        <v>592.46</v>
      </c>
      <c r="J367" s="304"/>
      <c r="K367" s="114">
        <v>16754.7</v>
      </c>
      <c r="L367" s="2311">
        <v>16754.7</v>
      </c>
      <c r="M367" s="2301" t="b">
        <f t="shared" si="25"/>
        <v>1</v>
      </c>
      <c r="N367" s="2302">
        <f t="shared" si="26"/>
        <v>13199.94</v>
      </c>
      <c r="O367" s="2302">
        <f t="shared" si="27"/>
        <v>3554.76</v>
      </c>
      <c r="P367" s="2303">
        <f t="shared" si="28"/>
        <v>16754.7</v>
      </c>
      <c r="Q367" s="2304" t="b">
        <f t="shared" si="29"/>
        <v>1</v>
      </c>
    </row>
    <row r="368" spans="1:18" ht="14.45">
      <c r="A368" s="116"/>
      <c r="B368" s="1928"/>
      <c r="C368" s="126"/>
      <c r="D368" s="440"/>
      <c r="E368" s="148"/>
      <c r="F368" s="148"/>
      <c r="G368" s="148"/>
      <c r="H368" s="148"/>
      <c r="I368" s="148"/>
      <c r="J368" s="148"/>
      <c r="K368" s="148"/>
      <c r="M368" s="2301"/>
      <c r="N368" s="2302"/>
      <c r="O368" s="2302"/>
      <c r="P368" s="2303"/>
      <c r="Q368" s="2304"/>
    </row>
    <row r="369" spans="1:18">
      <c r="A369" s="116"/>
      <c r="B369" s="1931" t="s">
        <v>142</v>
      </c>
      <c r="C369" s="2445" t="s">
        <v>143</v>
      </c>
      <c r="D369" s="2445"/>
      <c r="E369" s="2445"/>
      <c r="F369" s="2445"/>
      <c r="G369" s="2445"/>
      <c r="H369" s="2445"/>
      <c r="I369" s="2445"/>
      <c r="J369" s="2445"/>
      <c r="K369" s="2445"/>
      <c r="M369" s="2301"/>
      <c r="N369" s="2302"/>
      <c r="O369" s="2302"/>
      <c r="P369" s="2303"/>
      <c r="Q369" s="2304"/>
    </row>
    <row r="370" spans="1:18">
      <c r="A370" s="116"/>
      <c r="B370" s="2446" t="s">
        <v>259</v>
      </c>
      <c r="C370" s="2446" t="s">
        <v>260</v>
      </c>
      <c r="D370" s="2446" t="s">
        <v>131</v>
      </c>
      <c r="E370" s="2446" t="s">
        <v>261</v>
      </c>
      <c r="F370" s="2446" t="s">
        <v>262</v>
      </c>
      <c r="G370" s="2446" t="s">
        <v>263</v>
      </c>
      <c r="H370" s="2446" t="s">
        <v>264</v>
      </c>
      <c r="I370" s="738" t="s">
        <v>265</v>
      </c>
      <c r="J370" s="738" t="s">
        <v>266</v>
      </c>
      <c r="K370" s="2448" t="s">
        <v>267</v>
      </c>
      <c r="M370" s="2301"/>
      <c r="N370" s="2302"/>
      <c r="O370" s="2302"/>
      <c r="P370" s="2303"/>
      <c r="Q370" s="2304"/>
    </row>
    <row r="371" spans="1:18">
      <c r="A371" s="116"/>
      <c r="B371" s="2447"/>
      <c r="C371" s="2447"/>
      <c r="D371" s="2447"/>
      <c r="E371" s="2447"/>
      <c r="F371" s="2447"/>
      <c r="G371" s="2447"/>
      <c r="H371" s="2447"/>
      <c r="I371" s="119">
        <v>0.26929999999999998</v>
      </c>
      <c r="J371" s="119">
        <v>0.20930000000000001</v>
      </c>
      <c r="K371" s="2449"/>
      <c r="M371" s="2301"/>
      <c r="N371" s="2302"/>
      <c r="O371" s="2302"/>
      <c r="P371" s="2303"/>
      <c r="Q371" s="2304"/>
    </row>
    <row r="372" spans="1:18">
      <c r="A372" s="116"/>
      <c r="B372" s="1919" t="s">
        <v>210</v>
      </c>
      <c r="C372" s="109"/>
      <c r="D372" s="110" t="s">
        <v>211</v>
      </c>
      <c r="E372" s="109"/>
      <c r="F372" s="109"/>
      <c r="G372" s="109"/>
      <c r="H372" s="111">
        <v>121270.92</v>
      </c>
      <c r="I372" s="111">
        <v>2600.61</v>
      </c>
      <c r="J372" s="111">
        <v>0</v>
      </c>
      <c r="K372" s="111">
        <v>170357.17</v>
      </c>
      <c r="M372" s="2301"/>
      <c r="N372" s="2302"/>
      <c r="O372" s="2302"/>
      <c r="P372" s="2303"/>
      <c r="Q372" s="2304"/>
    </row>
    <row r="373" spans="1:18">
      <c r="A373" s="116"/>
      <c r="B373" s="1919" t="s">
        <v>963</v>
      </c>
      <c r="C373" s="109"/>
      <c r="D373" s="110" t="s">
        <v>964</v>
      </c>
      <c r="E373" s="109"/>
      <c r="F373" s="109"/>
      <c r="G373" s="109"/>
      <c r="H373" s="109"/>
      <c r="I373" s="109"/>
      <c r="J373" s="109"/>
      <c r="K373" s="109"/>
      <c r="M373" s="2301"/>
      <c r="N373" s="2302"/>
      <c r="O373" s="2302"/>
      <c r="P373" s="2303"/>
      <c r="Q373" s="2304"/>
    </row>
    <row r="374" spans="1:18" s="316" customFormat="1">
      <c r="A374" s="294"/>
      <c r="B374" s="1927" t="s">
        <v>965</v>
      </c>
      <c r="C374" s="144"/>
      <c r="D374" s="145" t="s">
        <v>966</v>
      </c>
      <c r="E374" s="144"/>
      <c r="F374" s="144"/>
      <c r="G374" s="146"/>
      <c r="H374" s="146"/>
      <c r="I374" s="146"/>
      <c r="J374" s="146"/>
      <c r="K374" s="146"/>
      <c r="L374" s="2306"/>
      <c r="M374" s="2301"/>
      <c r="N374" s="2302"/>
      <c r="O374" s="2302"/>
      <c r="P374" s="2303"/>
      <c r="Q374" s="2304"/>
      <c r="R374" s="2306"/>
    </row>
    <row r="375" spans="1:18" s="318" customFormat="1" ht="24.95">
      <c r="A375" s="139"/>
      <c r="B375" s="1922" t="s">
        <v>967</v>
      </c>
      <c r="C375" s="443" t="s">
        <v>968</v>
      </c>
      <c r="D375" s="484" t="s">
        <v>969</v>
      </c>
      <c r="E375" s="2234">
        <v>59.41</v>
      </c>
      <c r="F375" s="124" t="s">
        <v>347</v>
      </c>
      <c r="G375" s="114">
        <v>8.56</v>
      </c>
      <c r="H375" s="114">
        <v>10.87</v>
      </c>
      <c r="I375" s="114">
        <v>2.31</v>
      </c>
      <c r="J375" s="304"/>
      <c r="K375" s="114">
        <v>645.79</v>
      </c>
      <c r="L375" s="2311">
        <v>645.79</v>
      </c>
      <c r="M375" s="2301" t="b">
        <f t="shared" si="25"/>
        <v>1</v>
      </c>
      <c r="N375" s="2302">
        <f t="shared" si="26"/>
        <v>508.55</v>
      </c>
      <c r="O375" s="2302">
        <f t="shared" si="27"/>
        <v>137.24</v>
      </c>
      <c r="P375" s="2303">
        <f t="shared" si="28"/>
        <v>645.79</v>
      </c>
      <c r="Q375" s="2304" t="b">
        <f t="shared" si="29"/>
        <v>1</v>
      </c>
      <c r="R375" s="2300"/>
    </row>
    <row r="376" spans="1:18" s="318" customFormat="1" ht="24.95">
      <c r="A376" s="139"/>
      <c r="B376" s="1922" t="s">
        <v>970</v>
      </c>
      <c r="C376" s="443" t="s">
        <v>971</v>
      </c>
      <c r="D376" s="484" t="s">
        <v>972</v>
      </c>
      <c r="E376" s="131">
        <v>8.8000000000000007</v>
      </c>
      <c r="F376" s="124" t="s">
        <v>347</v>
      </c>
      <c r="G376" s="115">
        <v>14.84</v>
      </c>
      <c r="H376" s="114">
        <v>18.84</v>
      </c>
      <c r="I376" s="114">
        <v>4</v>
      </c>
      <c r="J376" s="304"/>
      <c r="K376" s="114">
        <v>165.79</v>
      </c>
      <c r="L376" s="2311">
        <v>165.79</v>
      </c>
      <c r="M376" s="2301" t="b">
        <f t="shared" si="25"/>
        <v>1</v>
      </c>
      <c r="N376" s="2302">
        <f t="shared" si="26"/>
        <v>130.59</v>
      </c>
      <c r="O376" s="2302">
        <f t="shared" si="27"/>
        <v>35.200000000000003</v>
      </c>
      <c r="P376" s="2303">
        <f t="shared" si="28"/>
        <v>165.79000000000002</v>
      </c>
      <c r="Q376" s="2304" t="b">
        <f t="shared" si="29"/>
        <v>1</v>
      </c>
      <c r="R376" s="2300"/>
    </row>
    <row r="377" spans="1:18" s="318" customFormat="1" ht="24.95">
      <c r="A377" s="139"/>
      <c r="B377" s="1922" t="s">
        <v>973</v>
      </c>
      <c r="C377" s="443" t="s">
        <v>974</v>
      </c>
      <c r="D377" s="484" t="s">
        <v>975</v>
      </c>
      <c r="E377" s="131">
        <v>22.06</v>
      </c>
      <c r="F377" s="124" t="s">
        <v>347</v>
      </c>
      <c r="G377" s="114">
        <v>17.05</v>
      </c>
      <c r="H377" s="114">
        <v>21.64</v>
      </c>
      <c r="I377" s="114">
        <v>4.59</v>
      </c>
      <c r="J377" s="304"/>
      <c r="K377" s="114">
        <v>477.38</v>
      </c>
      <c r="L377" s="2311">
        <v>477.38</v>
      </c>
      <c r="M377" s="2301" t="b">
        <f t="shared" si="25"/>
        <v>1</v>
      </c>
      <c r="N377" s="2302">
        <f t="shared" si="26"/>
        <v>376.12</v>
      </c>
      <c r="O377" s="2302">
        <f t="shared" si="27"/>
        <v>101.26</v>
      </c>
      <c r="P377" s="2303">
        <f t="shared" si="28"/>
        <v>477.38</v>
      </c>
      <c r="Q377" s="2304" t="b">
        <f t="shared" si="29"/>
        <v>1</v>
      </c>
      <c r="R377" s="2300"/>
    </row>
    <row r="378" spans="1:18" s="318" customFormat="1" ht="24.95">
      <c r="A378" s="139"/>
      <c r="B378" s="1922" t="s">
        <v>976</v>
      </c>
      <c r="C378" s="567" t="s">
        <v>977</v>
      </c>
      <c r="D378" s="484" t="s">
        <v>978</v>
      </c>
      <c r="E378" s="131">
        <v>5.7</v>
      </c>
      <c r="F378" s="279" t="s">
        <v>347</v>
      </c>
      <c r="G378" s="114">
        <v>46.73</v>
      </c>
      <c r="H378" s="114">
        <v>59.31</v>
      </c>
      <c r="I378" s="114">
        <v>12.58</v>
      </c>
      <c r="J378" s="304"/>
      <c r="K378" s="114">
        <v>338.07</v>
      </c>
      <c r="L378" s="2311">
        <v>338.07</v>
      </c>
      <c r="M378" s="2301" t="b">
        <f t="shared" si="25"/>
        <v>1</v>
      </c>
      <c r="N378" s="2302">
        <f t="shared" si="26"/>
        <v>266.36</v>
      </c>
      <c r="O378" s="2302">
        <f t="shared" si="27"/>
        <v>71.709999999999994</v>
      </c>
      <c r="P378" s="2303">
        <f t="shared" si="28"/>
        <v>338.07</v>
      </c>
      <c r="Q378" s="2304" t="b">
        <f t="shared" si="29"/>
        <v>1</v>
      </c>
      <c r="R378" s="2300"/>
    </row>
    <row r="379" spans="1:18">
      <c r="A379" s="116"/>
      <c r="B379" s="1922"/>
      <c r="C379" s="112"/>
      <c r="D379" s="114"/>
      <c r="E379" s="131"/>
      <c r="F379" s="114"/>
      <c r="G379" s="114"/>
      <c r="H379" s="114"/>
      <c r="I379" s="114"/>
      <c r="J379" s="114"/>
      <c r="K379" s="114"/>
      <c r="M379" s="2301"/>
      <c r="N379" s="2302"/>
      <c r="O379" s="2302"/>
      <c r="P379" s="2303"/>
      <c r="Q379" s="2304"/>
    </row>
    <row r="380" spans="1:18" s="316" customFormat="1">
      <c r="A380" s="294"/>
      <c r="B380" s="1927" t="s">
        <v>979</v>
      </c>
      <c r="C380" s="144"/>
      <c r="D380" s="145" t="s">
        <v>980</v>
      </c>
      <c r="E380" s="144"/>
      <c r="F380" s="144"/>
      <c r="G380" s="146"/>
      <c r="H380" s="146"/>
      <c r="I380" s="146"/>
      <c r="J380" s="146"/>
      <c r="K380" s="146"/>
      <c r="L380" s="2306"/>
      <c r="M380" s="2301"/>
      <c r="N380" s="2302"/>
      <c r="O380" s="2302"/>
      <c r="P380" s="2303"/>
      <c r="Q380" s="2304"/>
      <c r="R380" s="2306"/>
    </row>
    <row r="381" spans="1:18" ht="37.5">
      <c r="A381" s="116"/>
      <c r="B381" s="1922" t="s">
        <v>981</v>
      </c>
      <c r="C381" s="443" t="s">
        <v>982</v>
      </c>
      <c r="D381" s="469" t="s">
        <v>983</v>
      </c>
      <c r="E381" s="131">
        <v>6</v>
      </c>
      <c r="F381" s="124" t="s">
        <v>322</v>
      </c>
      <c r="G381" s="114">
        <v>5.58</v>
      </c>
      <c r="H381" s="114">
        <v>7.08</v>
      </c>
      <c r="I381" s="114">
        <v>1.5</v>
      </c>
      <c r="J381" s="304"/>
      <c r="K381" s="114">
        <v>42.48</v>
      </c>
      <c r="L381" s="2311">
        <v>42.48</v>
      </c>
      <c r="M381" s="2301" t="b">
        <f t="shared" si="25"/>
        <v>1</v>
      </c>
      <c r="N381" s="2302">
        <f t="shared" si="26"/>
        <v>33.479999999999997</v>
      </c>
      <c r="O381" s="2302">
        <f t="shared" si="27"/>
        <v>9</v>
      </c>
      <c r="P381" s="2303">
        <f t="shared" si="28"/>
        <v>42.48</v>
      </c>
      <c r="Q381" s="2304" t="b">
        <f t="shared" si="29"/>
        <v>1</v>
      </c>
    </row>
    <row r="382" spans="1:18" ht="24.95">
      <c r="A382" s="116"/>
      <c r="B382" s="1922" t="s">
        <v>984</v>
      </c>
      <c r="C382" s="475" t="s">
        <v>985</v>
      </c>
      <c r="D382" s="474" t="s">
        <v>986</v>
      </c>
      <c r="E382" s="131">
        <v>8</v>
      </c>
      <c r="F382" s="124" t="s">
        <v>322</v>
      </c>
      <c r="G382" s="125">
        <v>10.39</v>
      </c>
      <c r="H382" s="114">
        <v>13.19</v>
      </c>
      <c r="I382" s="114">
        <v>2.8</v>
      </c>
      <c r="J382" s="304"/>
      <c r="K382" s="114">
        <v>105.52</v>
      </c>
      <c r="L382" s="2311">
        <v>105.52</v>
      </c>
      <c r="M382" s="2301" t="b">
        <f t="shared" si="25"/>
        <v>1</v>
      </c>
      <c r="N382" s="2302">
        <f t="shared" si="26"/>
        <v>83.12</v>
      </c>
      <c r="O382" s="2302">
        <f t="shared" si="27"/>
        <v>22.4</v>
      </c>
      <c r="P382" s="2303">
        <f t="shared" si="28"/>
        <v>105.52000000000001</v>
      </c>
      <c r="Q382" s="2304" t="b">
        <f t="shared" si="29"/>
        <v>1</v>
      </c>
    </row>
    <row r="383" spans="1:18">
      <c r="A383" s="116"/>
      <c r="B383" s="1922"/>
      <c r="C383" s="475"/>
      <c r="D383" s="474"/>
      <c r="E383" s="131"/>
      <c r="F383" s="124"/>
      <c r="G383" s="125"/>
      <c r="H383" s="114"/>
      <c r="I383" s="114"/>
      <c r="J383" s="304"/>
      <c r="K383" s="114"/>
      <c r="M383" s="2301"/>
      <c r="N383" s="2302"/>
      <c r="O383" s="2302"/>
      <c r="P383" s="2303"/>
      <c r="Q383" s="2304"/>
    </row>
    <row r="384" spans="1:18" s="316" customFormat="1">
      <c r="A384" s="294"/>
      <c r="B384" s="1927"/>
      <c r="C384" s="144"/>
      <c r="D384" s="145" t="s">
        <v>987</v>
      </c>
      <c r="E384" s="144"/>
      <c r="F384" s="144"/>
      <c r="G384" s="146"/>
      <c r="H384" s="146"/>
      <c r="I384" s="146"/>
      <c r="J384" s="146"/>
      <c r="K384" s="146"/>
      <c r="L384" s="2306"/>
      <c r="M384" s="2301"/>
      <c r="N384" s="2302"/>
      <c r="O384" s="2302"/>
      <c r="P384" s="2303"/>
      <c r="Q384" s="2304"/>
      <c r="R384" s="2306"/>
    </row>
    <row r="385" spans="1:18">
      <c r="A385" s="116"/>
      <c r="B385" s="1922"/>
      <c r="C385" s="443" t="s">
        <v>988</v>
      </c>
      <c r="D385" s="469" t="s">
        <v>989</v>
      </c>
      <c r="E385" s="131">
        <v>7</v>
      </c>
      <c r="F385" s="124" t="s">
        <v>322</v>
      </c>
      <c r="G385" s="114">
        <v>10.130000000000001</v>
      </c>
      <c r="H385" s="114">
        <v>12.86</v>
      </c>
      <c r="I385" s="114">
        <v>2.73</v>
      </c>
      <c r="J385" s="304"/>
      <c r="K385" s="114">
        <v>90.02</v>
      </c>
      <c r="L385" s="2311">
        <v>90.02</v>
      </c>
      <c r="M385" s="2301" t="b">
        <f t="shared" si="25"/>
        <v>1</v>
      </c>
      <c r="N385" s="2302">
        <f t="shared" si="26"/>
        <v>70.91</v>
      </c>
      <c r="O385" s="2302">
        <f t="shared" si="27"/>
        <v>19.11</v>
      </c>
      <c r="P385" s="2303">
        <f t="shared" si="28"/>
        <v>90.02</v>
      </c>
      <c r="Q385" s="2304" t="b">
        <f t="shared" si="29"/>
        <v>1</v>
      </c>
    </row>
    <row r="386" spans="1:18">
      <c r="A386" s="116"/>
      <c r="B386" s="1930"/>
      <c r="C386" s="132"/>
      <c r="D386" s="134"/>
      <c r="E386" s="131"/>
      <c r="F386" s="165"/>
      <c r="G386" s="125"/>
      <c r="H386" s="125"/>
      <c r="I386" s="125"/>
      <c r="J386" s="125"/>
      <c r="K386" s="125"/>
      <c r="M386" s="2301"/>
      <c r="N386" s="2302"/>
      <c r="O386" s="2302"/>
      <c r="P386" s="2303"/>
      <c r="Q386" s="2304"/>
    </row>
    <row r="387" spans="1:18" s="316" customFormat="1">
      <c r="A387" s="294"/>
      <c r="B387" s="1927" t="s">
        <v>990</v>
      </c>
      <c r="C387" s="144"/>
      <c r="D387" s="145" t="s">
        <v>991</v>
      </c>
      <c r="E387" s="144"/>
      <c r="F387" s="144"/>
      <c r="G387" s="146"/>
      <c r="H387" s="146"/>
      <c r="I387" s="146"/>
      <c r="J387" s="146"/>
      <c r="K387" s="146"/>
      <c r="L387" s="2306"/>
      <c r="M387" s="2301"/>
      <c r="N387" s="2302"/>
      <c r="O387" s="2302"/>
      <c r="P387" s="2303"/>
      <c r="Q387" s="2304"/>
      <c r="R387" s="2306"/>
    </row>
    <row r="388" spans="1:18" ht="24.95">
      <c r="A388" s="116"/>
      <c r="B388" s="1922" t="s">
        <v>992</v>
      </c>
      <c r="C388" s="485" t="s">
        <v>993</v>
      </c>
      <c r="D388" s="113" t="s">
        <v>994</v>
      </c>
      <c r="E388" s="131">
        <v>44</v>
      </c>
      <c r="F388" s="486" t="s">
        <v>322</v>
      </c>
      <c r="G388" s="125">
        <v>4.13</v>
      </c>
      <c r="H388" s="114">
        <v>5.24</v>
      </c>
      <c r="I388" s="114">
        <v>1.1100000000000001</v>
      </c>
      <c r="J388" s="304"/>
      <c r="K388" s="114">
        <v>230.56</v>
      </c>
      <c r="L388" s="2311">
        <v>230.56</v>
      </c>
      <c r="M388" s="2301" t="b">
        <f t="shared" si="25"/>
        <v>1</v>
      </c>
      <c r="N388" s="2302">
        <f t="shared" si="26"/>
        <v>181.72</v>
      </c>
      <c r="O388" s="2302">
        <f t="shared" si="27"/>
        <v>48.84</v>
      </c>
      <c r="P388" s="2303">
        <f t="shared" si="28"/>
        <v>230.56</v>
      </c>
      <c r="Q388" s="2304" t="b">
        <f t="shared" si="29"/>
        <v>1</v>
      </c>
    </row>
    <row r="389" spans="1:18" ht="24.95">
      <c r="A389" s="116"/>
      <c r="B389" s="1922" t="s">
        <v>995</v>
      </c>
      <c r="C389" s="485" t="s">
        <v>996</v>
      </c>
      <c r="D389" s="113" t="s">
        <v>997</v>
      </c>
      <c r="E389" s="131">
        <v>6</v>
      </c>
      <c r="F389" s="486" t="s">
        <v>322</v>
      </c>
      <c r="G389" s="125">
        <v>10.83</v>
      </c>
      <c r="H389" s="114">
        <v>13.75</v>
      </c>
      <c r="I389" s="114">
        <v>2.92</v>
      </c>
      <c r="J389" s="304"/>
      <c r="K389" s="114">
        <v>82.5</v>
      </c>
      <c r="L389" s="2311">
        <v>82.5</v>
      </c>
      <c r="M389" s="2301" t="b">
        <f t="shared" si="25"/>
        <v>1</v>
      </c>
      <c r="N389" s="2302">
        <f t="shared" si="26"/>
        <v>64.98</v>
      </c>
      <c r="O389" s="2302">
        <f t="shared" si="27"/>
        <v>17.52</v>
      </c>
      <c r="P389" s="2303">
        <f t="shared" si="28"/>
        <v>82.5</v>
      </c>
      <c r="Q389" s="2304" t="b">
        <f t="shared" si="29"/>
        <v>1</v>
      </c>
    </row>
    <row r="390" spans="1:18" ht="27.95">
      <c r="A390" s="116"/>
      <c r="B390" s="1922" t="s">
        <v>998</v>
      </c>
      <c r="C390" s="485" t="s">
        <v>999</v>
      </c>
      <c r="D390" s="487" t="s">
        <v>1000</v>
      </c>
      <c r="E390" s="131">
        <v>18</v>
      </c>
      <c r="F390" s="486" t="s">
        <v>322</v>
      </c>
      <c r="G390" s="125">
        <v>13.03</v>
      </c>
      <c r="H390" s="114">
        <v>16.54</v>
      </c>
      <c r="I390" s="114">
        <v>3.51</v>
      </c>
      <c r="J390" s="304"/>
      <c r="K390" s="114">
        <v>297.72000000000003</v>
      </c>
      <c r="L390" s="2311">
        <v>297.72000000000003</v>
      </c>
      <c r="M390" s="2301" t="b">
        <f t="shared" si="25"/>
        <v>1</v>
      </c>
      <c r="N390" s="2302">
        <f t="shared" si="26"/>
        <v>234.54</v>
      </c>
      <c r="O390" s="2302">
        <f t="shared" si="27"/>
        <v>63.18</v>
      </c>
      <c r="P390" s="2303">
        <f t="shared" si="28"/>
        <v>297.71999999999997</v>
      </c>
      <c r="Q390" s="2304" t="b">
        <f t="shared" si="29"/>
        <v>1</v>
      </c>
    </row>
    <row r="391" spans="1:18" ht="42">
      <c r="A391" s="116"/>
      <c r="B391" s="1922" t="s">
        <v>1001</v>
      </c>
      <c r="C391" s="485" t="s">
        <v>1002</v>
      </c>
      <c r="D391" s="565" t="s">
        <v>1003</v>
      </c>
      <c r="E391" s="131">
        <v>14</v>
      </c>
      <c r="F391" s="488" t="s">
        <v>322</v>
      </c>
      <c r="G391" s="125">
        <v>13.42</v>
      </c>
      <c r="H391" s="114">
        <v>17.03</v>
      </c>
      <c r="I391" s="114">
        <v>3.61</v>
      </c>
      <c r="J391" s="304"/>
      <c r="K391" s="114">
        <v>238.42</v>
      </c>
      <c r="L391" s="2311">
        <v>238.42</v>
      </c>
      <c r="M391" s="2301" t="b">
        <f t="shared" si="25"/>
        <v>1</v>
      </c>
      <c r="N391" s="2302">
        <f t="shared" si="26"/>
        <v>187.88</v>
      </c>
      <c r="O391" s="2302">
        <f t="shared" si="27"/>
        <v>50.54</v>
      </c>
      <c r="P391" s="2303">
        <f t="shared" si="28"/>
        <v>238.42</v>
      </c>
      <c r="Q391" s="2304" t="b">
        <f t="shared" si="29"/>
        <v>1</v>
      </c>
    </row>
    <row r="392" spans="1:18" ht="27.95">
      <c r="A392" s="116"/>
      <c r="B392" s="1922" t="s">
        <v>1004</v>
      </c>
      <c r="C392" s="485" t="s">
        <v>1005</v>
      </c>
      <c r="D392" s="565" t="s">
        <v>1006</v>
      </c>
      <c r="E392" s="131">
        <v>1</v>
      </c>
      <c r="F392" s="488" t="s">
        <v>322</v>
      </c>
      <c r="G392" s="125">
        <v>111.57</v>
      </c>
      <c r="H392" s="114">
        <v>141.62</v>
      </c>
      <c r="I392" s="114">
        <v>30.05</v>
      </c>
      <c r="J392" s="304"/>
      <c r="K392" s="114">
        <v>141.62</v>
      </c>
      <c r="L392" s="2311">
        <v>141.62</v>
      </c>
      <c r="M392" s="2301" t="b">
        <f t="shared" si="25"/>
        <v>1</v>
      </c>
      <c r="N392" s="2302">
        <f t="shared" si="26"/>
        <v>111.57</v>
      </c>
      <c r="O392" s="2302">
        <f t="shared" si="27"/>
        <v>30.05</v>
      </c>
      <c r="P392" s="2303">
        <f t="shared" si="28"/>
        <v>141.62</v>
      </c>
      <c r="Q392" s="2304" t="b">
        <f t="shared" si="29"/>
        <v>1</v>
      </c>
    </row>
    <row r="393" spans="1:18">
      <c r="A393" s="116"/>
      <c r="B393" s="1930"/>
      <c r="C393" s="132"/>
      <c r="D393" s="134"/>
      <c r="E393" s="131"/>
      <c r="F393" s="165"/>
      <c r="G393" s="125"/>
      <c r="H393" s="125"/>
      <c r="I393" s="125"/>
      <c r="J393" s="125"/>
      <c r="K393" s="125"/>
      <c r="M393" s="2301"/>
      <c r="N393" s="2302"/>
      <c r="O393" s="2302"/>
      <c r="P393" s="2303"/>
      <c r="Q393" s="2304"/>
    </row>
    <row r="394" spans="1:18" s="316" customFormat="1">
      <c r="A394" s="294"/>
      <c r="B394" s="1927" t="s">
        <v>1007</v>
      </c>
      <c r="C394" s="144"/>
      <c r="D394" s="145" t="s">
        <v>1008</v>
      </c>
      <c r="E394" s="144"/>
      <c r="F394" s="144"/>
      <c r="G394" s="146"/>
      <c r="H394" s="146"/>
      <c r="I394" s="146"/>
      <c r="J394" s="146"/>
      <c r="K394" s="146"/>
      <c r="L394" s="2306"/>
      <c r="M394" s="2301"/>
      <c r="N394" s="2302"/>
      <c r="O394" s="2302"/>
      <c r="P394" s="2303"/>
      <c r="Q394" s="2304"/>
      <c r="R394" s="2306"/>
    </row>
    <row r="395" spans="1:18">
      <c r="A395" s="116"/>
      <c r="B395" s="1922" t="s">
        <v>1009</v>
      </c>
      <c r="C395" s="443" t="s">
        <v>1010</v>
      </c>
      <c r="D395" s="469" t="s">
        <v>1011</v>
      </c>
      <c r="E395" s="131">
        <v>6</v>
      </c>
      <c r="F395" s="124" t="s">
        <v>322</v>
      </c>
      <c r="G395" s="114">
        <v>9.31</v>
      </c>
      <c r="H395" s="114">
        <v>11.82</v>
      </c>
      <c r="I395" s="114">
        <v>2.5099999999999998</v>
      </c>
      <c r="J395" s="304"/>
      <c r="K395" s="114">
        <v>70.92</v>
      </c>
      <c r="L395" s="2311">
        <v>70.92</v>
      </c>
      <c r="M395" s="2301" t="b">
        <f t="shared" si="25"/>
        <v>1</v>
      </c>
      <c r="N395" s="2302">
        <f t="shared" si="26"/>
        <v>55.86</v>
      </c>
      <c r="O395" s="2302">
        <f t="shared" si="27"/>
        <v>15.06</v>
      </c>
      <c r="P395" s="2303">
        <f t="shared" si="28"/>
        <v>70.92</v>
      </c>
      <c r="Q395" s="2304" t="b">
        <f t="shared" si="29"/>
        <v>1</v>
      </c>
    </row>
    <row r="396" spans="1:18">
      <c r="A396" s="116"/>
      <c r="B396" s="1922" t="s">
        <v>1012</v>
      </c>
      <c r="C396" s="475" t="s">
        <v>1013</v>
      </c>
      <c r="D396" s="474" t="s">
        <v>1014</v>
      </c>
      <c r="E396" s="131">
        <v>5</v>
      </c>
      <c r="F396" s="124" t="s">
        <v>322</v>
      </c>
      <c r="G396" s="125">
        <v>18.86</v>
      </c>
      <c r="H396" s="114">
        <v>23.94</v>
      </c>
      <c r="I396" s="114">
        <v>5.08</v>
      </c>
      <c r="J396" s="304"/>
      <c r="K396" s="114">
        <v>119.7</v>
      </c>
      <c r="L396" s="2311">
        <v>119.7</v>
      </c>
      <c r="M396" s="2301" t="b">
        <f t="shared" si="25"/>
        <v>1</v>
      </c>
      <c r="N396" s="2302">
        <f t="shared" si="26"/>
        <v>94.3</v>
      </c>
      <c r="O396" s="2302">
        <f t="shared" si="27"/>
        <v>25.4</v>
      </c>
      <c r="P396" s="2303">
        <f t="shared" si="28"/>
        <v>119.69999999999999</v>
      </c>
      <c r="Q396" s="2304" t="b">
        <f t="shared" si="29"/>
        <v>1</v>
      </c>
    </row>
    <row r="397" spans="1:18">
      <c r="A397" s="116"/>
      <c r="B397" s="1922" t="s">
        <v>1015</v>
      </c>
      <c r="C397" s="475" t="s">
        <v>1016</v>
      </c>
      <c r="D397" s="474" t="s">
        <v>1017</v>
      </c>
      <c r="E397" s="136">
        <v>1</v>
      </c>
      <c r="F397" s="124" t="s">
        <v>322</v>
      </c>
      <c r="G397" s="125">
        <v>42.7</v>
      </c>
      <c r="H397" s="114">
        <v>54.2</v>
      </c>
      <c r="I397" s="114">
        <v>11.5</v>
      </c>
      <c r="J397" s="304"/>
      <c r="K397" s="114">
        <v>54.2</v>
      </c>
      <c r="L397" s="2311">
        <v>54.2</v>
      </c>
      <c r="M397" s="2301" t="b">
        <f t="shared" si="25"/>
        <v>1</v>
      </c>
      <c r="N397" s="2302">
        <f t="shared" si="26"/>
        <v>42.7</v>
      </c>
      <c r="O397" s="2302">
        <f t="shared" si="27"/>
        <v>11.5</v>
      </c>
      <c r="P397" s="2303">
        <f t="shared" si="28"/>
        <v>54.2</v>
      </c>
      <c r="Q397" s="2304" t="b">
        <f t="shared" si="29"/>
        <v>1</v>
      </c>
    </row>
    <row r="398" spans="1:18">
      <c r="A398" s="116"/>
      <c r="B398" s="1930"/>
      <c r="C398" s="132"/>
      <c r="D398" s="134"/>
      <c r="E398" s="136"/>
      <c r="F398" s="165"/>
      <c r="G398" s="125"/>
      <c r="H398" s="125"/>
      <c r="I398" s="125"/>
      <c r="J398" s="125"/>
      <c r="K398" s="125"/>
      <c r="M398" s="2301"/>
      <c r="N398" s="2302"/>
      <c r="O398" s="2302"/>
      <c r="P398" s="2303"/>
      <c r="Q398" s="2304"/>
    </row>
    <row r="399" spans="1:18" s="322" customFormat="1">
      <c r="A399" s="323"/>
      <c r="B399" s="1953" t="s">
        <v>1018</v>
      </c>
      <c r="C399" s="319"/>
      <c r="D399" s="320" t="s">
        <v>1019</v>
      </c>
      <c r="E399" s="319"/>
      <c r="F399" s="319"/>
      <c r="G399" s="321"/>
      <c r="H399" s="321"/>
      <c r="I399" s="321"/>
      <c r="J399" s="321"/>
      <c r="K399" s="321"/>
      <c r="L399" s="2308"/>
      <c r="M399" s="2301"/>
      <c r="N399" s="2302"/>
      <c r="O399" s="2302"/>
      <c r="P399" s="2303"/>
      <c r="Q399" s="2304"/>
      <c r="R399" s="2308"/>
    </row>
    <row r="400" spans="1:18" ht="14.1">
      <c r="A400" s="116"/>
      <c r="B400" s="1922" t="s">
        <v>1020</v>
      </c>
      <c r="C400" s="485" t="s">
        <v>1021</v>
      </c>
      <c r="D400" s="487" t="s">
        <v>1022</v>
      </c>
      <c r="E400" s="131">
        <v>5</v>
      </c>
      <c r="F400" s="488" t="s">
        <v>322</v>
      </c>
      <c r="G400" s="125">
        <v>17.27</v>
      </c>
      <c r="H400" s="114">
        <v>21.92</v>
      </c>
      <c r="I400" s="114">
        <v>4.6500000000000004</v>
      </c>
      <c r="J400" s="304"/>
      <c r="K400" s="114">
        <v>109.6</v>
      </c>
      <c r="L400" s="2311">
        <v>109.6</v>
      </c>
      <c r="M400" s="2301" t="b">
        <f t="shared" ref="M400:M463" si="30">K400=L400</f>
        <v>1</v>
      </c>
      <c r="N400" s="2302">
        <f t="shared" ref="N400:N458" si="31">ROUND(G400*E400,2)</f>
        <v>86.35</v>
      </c>
      <c r="O400" s="2302">
        <f t="shared" ref="O400:O458" si="32">ROUND(E400*I400,2)</f>
        <v>23.25</v>
      </c>
      <c r="P400" s="2303">
        <f t="shared" ref="P400:P458" si="33">N400+O400</f>
        <v>109.6</v>
      </c>
      <c r="Q400" s="2304" t="b">
        <f t="shared" ref="Q400:Q458" si="34">P400=K400</f>
        <v>1</v>
      </c>
    </row>
    <row r="401" spans="1:17" ht="14.1">
      <c r="A401" s="116"/>
      <c r="B401" s="1922" t="s">
        <v>1023</v>
      </c>
      <c r="C401" s="485" t="s">
        <v>1024</v>
      </c>
      <c r="D401" s="487" t="s">
        <v>1025</v>
      </c>
      <c r="E401" s="131">
        <v>3</v>
      </c>
      <c r="F401" s="488" t="s">
        <v>322</v>
      </c>
      <c r="G401" s="125">
        <v>45.07</v>
      </c>
      <c r="H401" s="114">
        <v>57.21</v>
      </c>
      <c r="I401" s="114">
        <v>12.14</v>
      </c>
      <c r="J401" s="304"/>
      <c r="K401" s="114">
        <v>171.63</v>
      </c>
      <c r="L401" s="2311">
        <v>171.63</v>
      </c>
      <c r="M401" s="2301" t="b">
        <f t="shared" si="30"/>
        <v>1</v>
      </c>
      <c r="N401" s="2302">
        <f t="shared" si="31"/>
        <v>135.21</v>
      </c>
      <c r="O401" s="2302">
        <f t="shared" si="32"/>
        <v>36.42</v>
      </c>
      <c r="P401" s="2303">
        <f t="shared" si="33"/>
        <v>171.63</v>
      </c>
      <c r="Q401" s="2304" t="b">
        <f t="shared" si="34"/>
        <v>1</v>
      </c>
    </row>
    <row r="402" spans="1:17" ht="27.95">
      <c r="A402" s="116"/>
      <c r="B402" s="1922" t="s">
        <v>1026</v>
      </c>
      <c r="C402" s="485" t="s">
        <v>1027</v>
      </c>
      <c r="D402" s="565" t="s">
        <v>1028</v>
      </c>
      <c r="E402" s="131">
        <v>1</v>
      </c>
      <c r="F402" s="488" t="s">
        <v>322</v>
      </c>
      <c r="G402" s="125">
        <v>17.100000000000001</v>
      </c>
      <c r="H402" s="114">
        <v>21.71</v>
      </c>
      <c r="I402" s="114">
        <v>4.6100000000000003</v>
      </c>
      <c r="J402" s="304"/>
      <c r="K402" s="114">
        <v>21.71</v>
      </c>
      <c r="L402" s="2311">
        <v>21.71</v>
      </c>
      <c r="M402" s="2301" t="b">
        <f t="shared" si="30"/>
        <v>1</v>
      </c>
      <c r="N402" s="2302">
        <f t="shared" si="31"/>
        <v>17.100000000000001</v>
      </c>
      <c r="O402" s="2302">
        <f t="shared" si="32"/>
        <v>4.6100000000000003</v>
      </c>
      <c r="P402" s="2303">
        <f t="shared" si="33"/>
        <v>21.71</v>
      </c>
      <c r="Q402" s="2304" t="b">
        <f t="shared" si="34"/>
        <v>1</v>
      </c>
    </row>
    <row r="403" spans="1:17" ht="27.95">
      <c r="A403" s="116"/>
      <c r="B403" s="1922" t="s">
        <v>1029</v>
      </c>
      <c r="C403" s="485" t="s">
        <v>1030</v>
      </c>
      <c r="D403" s="565" t="s">
        <v>1031</v>
      </c>
      <c r="E403" s="136">
        <v>2</v>
      </c>
      <c r="F403" s="488" t="s">
        <v>322</v>
      </c>
      <c r="G403" s="125">
        <v>83.12</v>
      </c>
      <c r="H403" s="114">
        <v>105.5</v>
      </c>
      <c r="I403" s="114">
        <v>22.38</v>
      </c>
      <c r="J403" s="304"/>
      <c r="K403" s="114">
        <v>211</v>
      </c>
      <c r="L403" s="2311">
        <v>211</v>
      </c>
      <c r="M403" s="2301" t="b">
        <f t="shared" si="30"/>
        <v>1</v>
      </c>
      <c r="N403" s="2302">
        <f t="shared" si="31"/>
        <v>166.24</v>
      </c>
      <c r="O403" s="2302">
        <f t="shared" si="32"/>
        <v>44.76</v>
      </c>
      <c r="P403" s="2303">
        <f t="shared" si="33"/>
        <v>211</v>
      </c>
      <c r="Q403" s="2304" t="b">
        <f t="shared" si="34"/>
        <v>1</v>
      </c>
    </row>
    <row r="404" spans="1:17">
      <c r="A404" s="116"/>
      <c r="B404" s="1930"/>
      <c r="C404" s="132"/>
      <c r="D404" s="134"/>
      <c r="E404" s="132"/>
      <c r="F404" s="165"/>
      <c r="G404" s="125"/>
      <c r="H404" s="125"/>
      <c r="I404" s="125"/>
      <c r="J404" s="125"/>
      <c r="K404" s="125"/>
      <c r="M404" s="2301"/>
      <c r="N404" s="2302"/>
      <c r="O404" s="2302"/>
      <c r="P404" s="2303"/>
      <c r="Q404" s="2304"/>
    </row>
    <row r="405" spans="1:17">
      <c r="A405" s="116"/>
      <c r="B405" s="1919" t="s">
        <v>1032</v>
      </c>
      <c r="C405" s="109"/>
      <c r="D405" s="110" t="s">
        <v>1033</v>
      </c>
      <c r="E405" s="109"/>
      <c r="F405" s="109"/>
      <c r="G405" s="109"/>
      <c r="H405" s="109"/>
      <c r="I405" s="109"/>
      <c r="J405" s="109"/>
      <c r="K405" s="109"/>
      <c r="M405" s="2301"/>
      <c r="N405" s="2302"/>
      <c r="O405" s="2302"/>
      <c r="P405" s="2303"/>
      <c r="Q405" s="2304"/>
    </row>
    <row r="406" spans="1:17">
      <c r="A406" s="294"/>
      <c r="B406" s="349" t="s">
        <v>1034</v>
      </c>
      <c r="C406" s="283"/>
      <c r="D406" s="284" t="s">
        <v>1035</v>
      </c>
      <c r="E406" s="283"/>
      <c r="F406" s="283"/>
      <c r="G406" s="283"/>
      <c r="H406" s="285"/>
      <c r="I406" s="285"/>
      <c r="J406" s="285"/>
      <c r="K406" s="285"/>
      <c r="M406" s="2301"/>
      <c r="N406" s="2302"/>
      <c r="O406" s="2302"/>
      <c r="P406" s="2303"/>
      <c r="Q406" s="2304"/>
    </row>
    <row r="407" spans="1:17" ht="27.95">
      <c r="A407" s="116"/>
      <c r="B407" s="1922" t="s">
        <v>1036</v>
      </c>
      <c r="C407" s="279" t="s">
        <v>1037</v>
      </c>
      <c r="D407" s="487" t="s">
        <v>1038</v>
      </c>
      <c r="E407" s="131">
        <v>3</v>
      </c>
      <c r="F407" s="490" t="s">
        <v>322</v>
      </c>
      <c r="G407" s="125">
        <v>104.65</v>
      </c>
      <c r="H407" s="114">
        <v>132.83000000000001</v>
      </c>
      <c r="I407" s="114">
        <v>28.18</v>
      </c>
      <c r="J407" s="304"/>
      <c r="K407" s="114">
        <v>398.49</v>
      </c>
      <c r="L407" s="2311">
        <v>398.49</v>
      </c>
      <c r="M407" s="2301" t="b">
        <f t="shared" si="30"/>
        <v>1</v>
      </c>
      <c r="N407" s="2302">
        <f t="shared" si="31"/>
        <v>313.95</v>
      </c>
      <c r="O407" s="2302">
        <f t="shared" si="32"/>
        <v>84.54</v>
      </c>
      <c r="P407" s="2303">
        <f t="shared" si="33"/>
        <v>398.49</v>
      </c>
      <c r="Q407" s="2304" t="b">
        <f t="shared" si="34"/>
        <v>1</v>
      </c>
    </row>
    <row r="408" spans="1:17" ht="27.95">
      <c r="A408" s="159"/>
      <c r="B408" s="1922" t="s">
        <v>1039</v>
      </c>
      <c r="C408" s="279" t="s">
        <v>1040</v>
      </c>
      <c r="D408" s="487" t="s">
        <v>1041</v>
      </c>
      <c r="E408" s="131">
        <v>9</v>
      </c>
      <c r="F408" s="490" t="s">
        <v>322</v>
      </c>
      <c r="G408" s="125">
        <v>103.67</v>
      </c>
      <c r="H408" s="114">
        <v>131.59</v>
      </c>
      <c r="I408" s="114">
        <v>27.92</v>
      </c>
      <c r="J408" s="304"/>
      <c r="K408" s="114">
        <v>1184.31</v>
      </c>
      <c r="L408" s="2311">
        <v>1184.31</v>
      </c>
      <c r="M408" s="2301" t="b">
        <f t="shared" si="30"/>
        <v>1</v>
      </c>
      <c r="N408" s="2302">
        <f t="shared" si="31"/>
        <v>933.03</v>
      </c>
      <c r="O408" s="2302">
        <f t="shared" si="32"/>
        <v>251.28</v>
      </c>
      <c r="P408" s="2303">
        <f t="shared" si="33"/>
        <v>1184.31</v>
      </c>
      <c r="Q408" s="2304" t="b">
        <f t="shared" si="34"/>
        <v>1</v>
      </c>
    </row>
    <row r="409" spans="1:17" ht="27.95">
      <c r="A409" s="159"/>
      <c r="B409" s="1922" t="s">
        <v>1042</v>
      </c>
      <c r="C409" s="747" t="s">
        <v>1043</v>
      </c>
      <c r="D409" s="565" t="s">
        <v>1044</v>
      </c>
      <c r="E409" s="136">
        <v>12</v>
      </c>
      <c r="F409" s="490" t="s">
        <v>322</v>
      </c>
      <c r="G409" s="125">
        <v>28.58</v>
      </c>
      <c r="H409" s="114">
        <v>36.28</v>
      </c>
      <c r="I409" s="114">
        <v>7.7</v>
      </c>
      <c r="J409" s="304"/>
      <c r="K409" s="114">
        <v>435.36</v>
      </c>
      <c r="L409" s="2311">
        <v>435.36</v>
      </c>
      <c r="M409" s="2301" t="b">
        <f t="shared" si="30"/>
        <v>1</v>
      </c>
      <c r="N409" s="2302">
        <f t="shared" si="31"/>
        <v>342.96</v>
      </c>
      <c r="O409" s="2302">
        <f t="shared" si="32"/>
        <v>92.4</v>
      </c>
      <c r="P409" s="2303">
        <f t="shared" si="33"/>
        <v>435.36</v>
      </c>
      <c r="Q409" s="2304" t="b">
        <f t="shared" si="34"/>
        <v>1</v>
      </c>
    </row>
    <row r="410" spans="1:17">
      <c r="A410" s="116"/>
      <c r="B410" s="1930"/>
      <c r="C410" s="132"/>
      <c r="D410" s="134"/>
      <c r="E410" s="132"/>
      <c r="F410" s="132"/>
      <c r="G410" s="125"/>
      <c r="H410" s="125"/>
      <c r="I410" s="125"/>
      <c r="J410" s="125"/>
      <c r="K410" s="125"/>
      <c r="M410" s="2301"/>
      <c r="N410" s="2302"/>
      <c r="O410" s="2302"/>
      <c r="P410" s="2303"/>
      <c r="Q410" s="2304"/>
    </row>
    <row r="411" spans="1:17">
      <c r="A411" s="294"/>
      <c r="B411" s="349" t="s">
        <v>1045</v>
      </c>
      <c r="C411" s="283"/>
      <c r="D411" s="284" t="s">
        <v>1046</v>
      </c>
      <c r="E411" s="283"/>
      <c r="F411" s="283"/>
      <c r="G411" s="283"/>
      <c r="H411" s="285"/>
      <c r="I411" s="285"/>
      <c r="J411" s="285"/>
      <c r="K411" s="285"/>
      <c r="M411" s="2301"/>
      <c r="N411" s="2302"/>
      <c r="O411" s="2302"/>
      <c r="P411" s="2303"/>
      <c r="Q411" s="2304"/>
    </row>
    <row r="412" spans="1:17" ht="37.5">
      <c r="A412" s="116"/>
      <c r="B412" s="1922" t="s">
        <v>1047</v>
      </c>
      <c r="C412" s="279" t="s">
        <v>1048</v>
      </c>
      <c r="D412" s="439" t="s">
        <v>1049</v>
      </c>
      <c r="E412" s="131">
        <v>7</v>
      </c>
      <c r="F412" s="490" t="s">
        <v>322</v>
      </c>
      <c r="G412" s="125">
        <v>222.07</v>
      </c>
      <c r="H412" s="114">
        <v>281.87</v>
      </c>
      <c r="I412" s="114">
        <v>59.8</v>
      </c>
      <c r="J412" s="304"/>
      <c r="K412" s="114">
        <v>1973.09</v>
      </c>
      <c r="L412" s="2311">
        <v>1973.09</v>
      </c>
      <c r="M412" s="2301" t="b">
        <f t="shared" si="30"/>
        <v>1</v>
      </c>
      <c r="N412" s="2302">
        <f t="shared" si="31"/>
        <v>1554.49</v>
      </c>
      <c r="O412" s="2302">
        <f t="shared" si="32"/>
        <v>418.6</v>
      </c>
      <c r="P412" s="2303">
        <f t="shared" si="33"/>
        <v>1973.0900000000001</v>
      </c>
      <c r="Q412" s="2304" t="b">
        <f t="shared" si="34"/>
        <v>1</v>
      </c>
    </row>
    <row r="413" spans="1:17" ht="37.5">
      <c r="A413" s="116"/>
      <c r="B413" s="1922" t="s">
        <v>1050</v>
      </c>
      <c r="C413" s="279" t="s">
        <v>1051</v>
      </c>
      <c r="D413" s="439" t="s">
        <v>1052</v>
      </c>
      <c r="E413" s="131">
        <v>3</v>
      </c>
      <c r="F413" s="490" t="s">
        <v>322</v>
      </c>
      <c r="G413" s="125">
        <v>560.83000000000004</v>
      </c>
      <c r="H413" s="114">
        <v>711.86</v>
      </c>
      <c r="I413" s="114">
        <v>151.03</v>
      </c>
      <c r="J413" s="304"/>
      <c r="K413" s="114">
        <v>2135.58</v>
      </c>
      <c r="L413" s="2311">
        <v>2135.58</v>
      </c>
      <c r="M413" s="2301" t="b">
        <f t="shared" si="30"/>
        <v>1</v>
      </c>
      <c r="N413" s="2302">
        <f t="shared" si="31"/>
        <v>1682.49</v>
      </c>
      <c r="O413" s="2302">
        <f t="shared" si="32"/>
        <v>453.09</v>
      </c>
      <c r="P413" s="2303">
        <f t="shared" si="33"/>
        <v>2135.58</v>
      </c>
      <c r="Q413" s="2304" t="b">
        <f t="shared" si="34"/>
        <v>1</v>
      </c>
    </row>
    <row r="414" spans="1:17" ht="27.95">
      <c r="A414" s="116"/>
      <c r="B414" s="1922" t="s">
        <v>1053</v>
      </c>
      <c r="C414" s="443" t="s">
        <v>1054</v>
      </c>
      <c r="D414" s="487" t="s">
        <v>1055</v>
      </c>
      <c r="E414" s="131">
        <v>10</v>
      </c>
      <c r="F414" s="490" t="s">
        <v>322</v>
      </c>
      <c r="G414" s="125">
        <v>33.880000000000003</v>
      </c>
      <c r="H414" s="114">
        <v>43</v>
      </c>
      <c r="I414" s="114">
        <v>9.1199999999999992</v>
      </c>
      <c r="J414" s="304"/>
      <c r="K414" s="114">
        <v>430</v>
      </c>
      <c r="L414" s="2311">
        <v>430</v>
      </c>
      <c r="M414" s="2301" t="b">
        <f t="shared" si="30"/>
        <v>1</v>
      </c>
      <c r="N414" s="2302">
        <f t="shared" si="31"/>
        <v>338.8</v>
      </c>
      <c r="O414" s="2302">
        <f t="shared" si="32"/>
        <v>91.2</v>
      </c>
      <c r="P414" s="2303">
        <f t="shared" si="33"/>
        <v>430</v>
      </c>
      <c r="Q414" s="2304" t="b">
        <f t="shared" si="34"/>
        <v>1</v>
      </c>
    </row>
    <row r="415" spans="1:17">
      <c r="A415" s="116"/>
      <c r="B415" s="1922"/>
      <c r="C415" s="443"/>
      <c r="D415" s="113"/>
      <c r="E415" s="131"/>
      <c r="F415" s="490"/>
      <c r="G415" s="149"/>
      <c r="H415" s="114"/>
      <c r="I415" s="114"/>
      <c r="J415" s="114"/>
      <c r="K415" s="114"/>
      <c r="M415" s="2301"/>
      <c r="N415" s="2302"/>
      <c r="O415" s="2302"/>
      <c r="P415" s="2303"/>
      <c r="Q415" s="2304"/>
    </row>
    <row r="416" spans="1:17">
      <c r="A416" s="294"/>
      <c r="B416" s="349" t="s">
        <v>1056</v>
      </c>
      <c r="C416" s="283"/>
      <c r="D416" s="284" t="s">
        <v>1057</v>
      </c>
      <c r="E416" s="283"/>
      <c r="F416" s="283"/>
      <c r="G416" s="283"/>
      <c r="H416" s="285"/>
      <c r="I416" s="285"/>
      <c r="J416" s="285"/>
      <c r="K416" s="285"/>
      <c r="M416" s="2301"/>
      <c r="N416" s="2302"/>
      <c r="O416" s="2302"/>
      <c r="P416" s="2303"/>
      <c r="Q416" s="2304"/>
    </row>
    <row r="417" spans="1:1018 1274:2042 2298:3066 3322:4090 4346:5114 5370:6138 6394:7162 7418:8186 8442:9210 9466:10234 10490:11258 11514:12282 12538:13306 13562:14330 14586:15354 15610:16122" ht="24.95">
      <c r="A417" s="116"/>
      <c r="B417" s="1922" t="s">
        <v>1058</v>
      </c>
      <c r="C417" s="443" t="s">
        <v>1059</v>
      </c>
      <c r="D417" s="471" t="s">
        <v>1060</v>
      </c>
      <c r="E417" s="131">
        <v>9</v>
      </c>
      <c r="F417" s="491" t="s">
        <v>1061</v>
      </c>
      <c r="G417" s="114">
        <v>373.88</v>
      </c>
      <c r="H417" s="114">
        <v>474.57</v>
      </c>
      <c r="I417" s="114">
        <v>100.69</v>
      </c>
      <c r="J417" s="304"/>
      <c r="K417" s="114">
        <v>4271.13</v>
      </c>
      <c r="L417" s="2311">
        <v>4271.13</v>
      </c>
      <c r="M417" s="2301" t="b">
        <f t="shared" si="30"/>
        <v>1</v>
      </c>
      <c r="N417" s="2302">
        <f t="shared" si="31"/>
        <v>3364.92</v>
      </c>
      <c r="O417" s="2302">
        <f t="shared" si="32"/>
        <v>906.21</v>
      </c>
      <c r="P417" s="2303">
        <f t="shared" si="33"/>
        <v>4271.13</v>
      </c>
      <c r="Q417" s="2304" t="b">
        <f t="shared" si="34"/>
        <v>1</v>
      </c>
    </row>
    <row r="418" spans="1:1018 1274:2042 2298:3066 3322:4090 4346:5114 5370:6138 6394:7162 7418:8186 8442:9210 9466:10234 10490:11258 11514:12282 12538:13306 13562:14330 14586:15354 15610:16122">
      <c r="A418" s="116"/>
      <c r="B418" s="1922" t="s">
        <v>1062</v>
      </c>
      <c r="C418" s="443" t="s">
        <v>1063</v>
      </c>
      <c r="D418" s="439" t="s">
        <v>1064</v>
      </c>
      <c r="E418" s="131">
        <v>3</v>
      </c>
      <c r="F418" s="491" t="s">
        <v>1061</v>
      </c>
      <c r="G418" s="114">
        <v>402.57</v>
      </c>
      <c r="H418" s="114">
        <v>510.98</v>
      </c>
      <c r="I418" s="114">
        <v>108.41</v>
      </c>
      <c r="J418" s="304"/>
      <c r="K418" s="114">
        <v>1532.94</v>
      </c>
      <c r="L418" s="2311">
        <v>1532.94</v>
      </c>
      <c r="M418" s="2301" t="b">
        <f t="shared" si="30"/>
        <v>1</v>
      </c>
      <c r="N418" s="2302">
        <f t="shared" si="31"/>
        <v>1207.71</v>
      </c>
      <c r="O418" s="2302">
        <f t="shared" si="32"/>
        <v>325.23</v>
      </c>
      <c r="P418" s="2303">
        <f t="shared" si="33"/>
        <v>1532.94</v>
      </c>
      <c r="Q418" s="2304" t="b">
        <f t="shared" si="34"/>
        <v>1</v>
      </c>
    </row>
    <row r="419" spans="1:1018 1274:2042 2298:3066 3322:4090 4346:5114 5370:6138 6394:7162 7418:8186 8442:9210 9466:10234 10490:11258 11514:12282 12538:13306 13562:14330 14586:15354 15610:16122">
      <c r="A419" s="116"/>
      <c r="B419" s="1922"/>
      <c r="C419" s="112"/>
      <c r="D419" s="113"/>
      <c r="E419" s="112"/>
      <c r="F419" s="112"/>
      <c r="G419" s="114"/>
      <c r="H419" s="114"/>
      <c r="I419" s="114"/>
      <c r="J419" s="114"/>
      <c r="K419" s="114"/>
      <c r="M419" s="2301"/>
      <c r="N419" s="2302"/>
      <c r="O419" s="2302"/>
      <c r="P419" s="2303"/>
      <c r="Q419" s="2304"/>
    </row>
    <row r="420" spans="1:1018 1274:2042 2298:3066 3322:4090 4346:5114 5370:6138 6394:7162 7418:8186 8442:9210 9466:10234 10490:11258 11514:12282 12538:13306 13562:14330 14586:15354 15610:16122" s="98" customFormat="1">
      <c r="A420" s="116"/>
      <c r="B420" s="2244" t="s">
        <v>1065</v>
      </c>
      <c r="C420" s="153"/>
      <c r="D420" s="2245" t="s">
        <v>1066</v>
      </c>
      <c r="E420" s="153"/>
      <c r="F420" s="153"/>
      <c r="G420" s="153"/>
      <c r="H420" s="154"/>
      <c r="I420" s="154"/>
      <c r="J420" s="154"/>
      <c r="K420" s="154"/>
      <c r="L420" s="731"/>
      <c r="M420" s="2301"/>
      <c r="N420" s="2302"/>
      <c r="O420" s="2302"/>
      <c r="P420" s="2303"/>
      <c r="Q420" s="2304"/>
      <c r="R420" s="731"/>
    </row>
    <row r="421" spans="1:1018 1274:2042 2298:3066 3322:4090 4346:5114 5370:6138 6394:7162 7418:8186 8442:9210 9466:10234 10490:11258 11514:12282 12538:13306 13562:14330 14586:15354 15610:16122" s="98" customFormat="1" ht="24.95">
      <c r="A421" s="2246"/>
      <c r="B421" s="1922" t="s">
        <v>1067</v>
      </c>
      <c r="C421" s="279" t="s">
        <v>1068</v>
      </c>
      <c r="D421" s="2247" t="s">
        <v>1069</v>
      </c>
      <c r="E421" s="131">
        <v>1</v>
      </c>
      <c r="F421" s="2248" t="s">
        <v>322</v>
      </c>
      <c r="G421" s="114">
        <v>165.98</v>
      </c>
      <c r="H421" s="114">
        <v>210.68</v>
      </c>
      <c r="I421" s="114">
        <v>44.7</v>
      </c>
      <c r="J421" s="304"/>
      <c r="K421" s="114">
        <v>210.68</v>
      </c>
      <c r="L421" s="2311">
        <v>210.68</v>
      </c>
      <c r="M421" s="2301" t="b">
        <f t="shared" si="30"/>
        <v>1</v>
      </c>
      <c r="N421" s="2302">
        <f t="shared" si="31"/>
        <v>165.98</v>
      </c>
      <c r="O421" s="2302">
        <f t="shared" si="32"/>
        <v>44.7</v>
      </c>
      <c r="P421" s="2303">
        <f t="shared" si="33"/>
        <v>210.68</v>
      </c>
      <c r="Q421" s="2304" t="b">
        <f t="shared" si="34"/>
        <v>1</v>
      </c>
      <c r="R421" s="731"/>
      <c r="IP421" s="910"/>
      <c r="SL421" s="910"/>
      <c r="ACH421" s="910"/>
      <c r="AMD421" s="910"/>
      <c r="AVZ421" s="910"/>
      <c r="BFV421" s="910"/>
      <c r="BPR421" s="910"/>
      <c r="BZN421" s="910"/>
      <c r="CJJ421" s="910"/>
      <c r="CTF421" s="910"/>
      <c r="DDB421" s="910"/>
      <c r="DMX421" s="910"/>
      <c r="DWT421" s="910"/>
      <c r="EGP421" s="910"/>
      <c r="EQL421" s="910"/>
      <c r="FAH421" s="910"/>
      <c r="FKD421" s="910"/>
      <c r="FTZ421" s="910"/>
      <c r="GDV421" s="910"/>
      <c r="GNR421" s="910"/>
      <c r="GXN421" s="910"/>
      <c r="HHJ421" s="910"/>
      <c r="HRF421" s="910"/>
      <c r="IBB421" s="910"/>
      <c r="IKX421" s="910"/>
      <c r="IUT421" s="910"/>
      <c r="JEP421" s="910"/>
      <c r="JOL421" s="910"/>
      <c r="JYH421" s="910"/>
      <c r="KID421" s="910"/>
      <c r="KRZ421" s="910"/>
      <c r="LBV421" s="910"/>
      <c r="LLR421" s="910"/>
      <c r="LVN421" s="910"/>
      <c r="MFJ421" s="910"/>
      <c r="MPF421" s="910"/>
      <c r="MZB421" s="910"/>
      <c r="NIX421" s="910"/>
      <c r="NST421" s="910"/>
      <c r="OCP421" s="910"/>
      <c r="OML421" s="910"/>
      <c r="OWH421" s="910"/>
      <c r="PGD421" s="910"/>
      <c r="PPZ421" s="910"/>
      <c r="PZV421" s="910"/>
      <c r="QJR421" s="910"/>
      <c r="QTN421" s="910"/>
      <c r="RDJ421" s="910"/>
      <c r="RNF421" s="910"/>
      <c r="RXB421" s="910"/>
      <c r="SGX421" s="910"/>
      <c r="SQT421" s="910"/>
      <c r="TAP421" s="910"/>
      <c r="TKL421" s="910"/>
      <c r="TUH421" s="910"/>
      <c r="UED421" s="910"/>
      <c r="UNZ421" s="910"/>
      <c r="UXV421" s="910"/>
      <c r="VHR421" s="910"/>
      <c r="VRN421" s="910"/>
      <c r="WBJ421" s="910"/>
      <c r="WLF421" s="910"/>
      <c r="WVB421" s="910"/>
    </row>
    <row r="422" spans="1:1018 1274:2042 2298:3066 3322:4090 4346:5114 5370:6138 6394:7162 7418:8186 8442:9210 9466:10234 10490:11258 11514:12282 12538:13306 13562:14330 14586:15354 15610:16122" s="98" customFormat="1">
      <c r="A422" s="2246"/>
      <c r="B422" s="1943"/>
      <c r="C422" s="749"/>
      <c r="D422" s="2249"/>
      <c r="E422" s="473"/>
      <c r="F422" s="2248"/>
      <c r="G422" s="133"/>
      <c r="H422" s="133"/>
      <c r="I422" s="133"/>
      <c r="J422" s="758"/>
      <c r="K422" s="133"/>
      <c r="L422" s="731"/>
      <c r="M422" s="2301"/>
      <c r="N422" s="2302"/>
      <c r="O422" s="2302"/>
      <c r="P422" s="2303"/>
      <c r="Q422" s="2304"/>
      <c r="R422" s="731"/>
      <c r="IP422" s="910"/>
      <c r="SL422" s="910"/>
      <c r="ACH422" s="910"/>
      <c r="AMD422" s="910"/>
      <c r="AVZ422" s="910"/>
      <c r="BFV422" s="910"/>
      <c r="BPR422" s="910"/>
      <c r="BZN422" s="910"/>
      <c r="CJJ422" s="910"/>
      <c r="CTF422" s="910"/>
      <c r="DDB422" s="910"/>
      <c r="DMX422" s="910"/>
      <c r="DWT422" s="910"/>
      <c r="EGP422" s="910"/>
      <c r="EQL422" s="910"/>
      <c r="FAH422" s="910"/>
      <c r="FKD422" s="910"/>
      <c r="FTZ422" s="910"/>
      <c r="GDV422" s="910"/>
      <c r="GNR422" s="910"/>
      <c r="GXN422" s="910"/>
      <c r="HHJ422" s="910"/>
      <c r="HRF422" s="910"/>
      <c r="IBB422" s="910"/>
      <c r="IKX422" s="910"/>
      <c r="IUT422" s="910"/>
      <c r="JEP422" s="910"/>
      <c r="JOL422" s="910"/>
      <c r="JYH422" s="910"/>
      <c r="KID422" s="910"/>
      <c r="KRZ422" s="910"/>
      <c r="LBV422" s="910"/>
      <c r="LLR422" s="910"/>
      <c r="LVN422" s="910"/>
      <c r="MFJ422" s="910"/>
      <c r="MPF422" s="910"/>
      <c r="MZB422" s="910"/>
      <c r="NIX422" s="910"/>
      <c r="NST422" s="910"/>
      <c r="OCP422" s="910"/>
      <c r="OML422" s="910"/>
      <c r="OWH422" s="910"/>
      <c r="PGD422" s="910"/>
      <c r="PPZ422" s="910"/>
      <c r="PZV422" s="910"/>
      <c r="QJR422" s="910"/>
      <c r="QTN422" s="910"/>
      <c r="RDJ422" s="910"/>
      <c r="RNF422" s="910"/>
      <c r="RXB422" s="910"/>
      <c r="SGX422" s="910"/>
      <c r="SQT422" s="910"/>
      <c r="TAP422" s="910"/>
      <c r="TKL422" s="910"/>
      <c r="TUH422" s="910"/>
      <c r="UED422" s="910"/>
      <c r="UNZ422" s="910"/>
      <c r="UXV422" s="910"/>
      <c r="VHR422" s="910"/>
      <c r="VRN422" s="910"/>
      <c r="WBJ422" s="910"/>
      <c r="WLF422" s="910"/>
      <c r="WVB422" s="910"/>
    </row>
    <row r="423" spans="1:1018 1274:2042 2298:3066 3322:4090 4346:5114 5370:6138 6394:7162 7418:8186 8442:9210 9466:10234 10490:11258 11514:12282 12538:13306 13562:14330 14586:15354 15610:16122">
      <c r="A423" s="294"/>
      <c r="B423" s="349" t="s">
        <v>1070</v>
      </c>
      <c r="C423" s="283"/>
      <c r="D423" s="284" t="s">
        <v>1071</v>
      </c>
      <c r="E423" s="283"/>
      <c r="F423" s="283"/>
      <c r="G423" s="283"/>
      <c r="H423" s="285"/>
      <c r="I423" s="285"/>
      <c r="J423" s="285"/>
      <c r="K423" s="285"/>
      <c r="M423" s="2301"/>
      <c r="N423" s="2302"/>
      <c r="O423" s="2302"/>
      <c r="P423" s="2303"/>
      <c r="Q423" s="2304"/>
    </row>
    <row r="424" spans="1:1018 1274:2042 2298:3066 3322:4090 4346:5114 5370:6138 6394:7162 7418:8186 8442:9210 9466:10234 10490:11258 11514:12282 12538:13306 13562:14330 14586:15354 15610:16122" ht="24.95">
      <c r="A424" s="116"/>
      <c r="B424" s="1922" t="s">
        <v>1072</v>
      </c>
      <c r="C424" s="443" t="s">
        <v>1073</v>
      </c>
      <c r="D424" s="439" t="s">
        <v>1074</v>
      </c>
      <c r="E424" s="131">
        <v>2</v>
      </c>
      <c r="F424" s="488" t="s">
        <v>322</v>
      </c>
      <c r="G424" s="114">
        <v>31.27</v>
      </c>
      <c r="H424" s="114">
        <v>39.69</v>
      </c>
      <c r="I424" s="114">
        <v>8.42</v>
      </c>
      <c r="J424" s="304"/>
      <c r="K424" s="114">
        <v>79.38</v>
      </c>
      <c r="L424" s="2311">
        <v>79.38</v>
      </c>
      <c r="M424" s="2301" t="b">
        <f t="shared" si="30"/>
        <v>1</v>
      </c>
      <c r="N424" s="2302">
        <f t="shared" si="31"/>
        <v>62.54</v>
      </c>
      <c r="O424" s="2302">
        <f t="shared" si="32"/>
        <v>16.84</v>
      </c>
      <c r="P424" s="2303">
        <f t="shared" si="33"/>
        <v>79.38</v>
      </c>
      <c r="Q424" s="2304" t="b">
        <f t="shared" si="34"/>
        <v>1</v>
      </c>
    </row>
    <row r="425" spans="1:1018 1274:2042 2298:3066 3322:4090 4346:5114 5370:6138 6394:7162 7418:8186 8442:9210 9466:10234 10490:11258 11514:12282 12538:13306 13562:14330 14586:15354 15610:16122">
      <c r="A425" s="116"/>
      <c r="B425" s="1922"/>
      <c r="C425" s="112"/>
      <c r="D425" s="113"/>
      <c r="E425" s="112"/>
      <c r="F425" s="112"/>
      <c r="G425" s="114"/>
      <c r="H425" s="114"/>
      <c r="I425" s="114"/>
      <c r="J425" s="114"/>
      <c r="K425" s="114"/>
      <c r="M425" s="2301"/>
      <c r="N425" s="2302"/>
      <c r="O425" s="2302"/>
      <c r="P425" s="2303"/>
      <c r="Q425" s="2304"/>
    </row>
    <row r="426" spans="1:1018 1274:2042 2298:3066 3322:4090 4346:5114 5370:6138 6394:7162 7418:8186 8442:9210 9466:10234 10490:11258 11514:12282 12538:13306 13562:14330 14586:15354 15610:16122">
      <c r="A426" s="294"/>
      <c r="B426" s="349" t="s">
        <v>1075</v>
      </c>
      <c r="C426" s="283"/>
      <c r="D426" s="284" t="s">
        <v>1076</v>
      </c>
      <c r="E426" s="283"/>
      <c r="F426" s="283"/>
      <c r="G426" s="283"/>
      <c r="H426" s="285"/>
      <c r="I426" s="285"/>
      <c r="J426" s="285"/>
      <c r="K426" s="285"/>
      <c r="M426" s="2301"/>
      <c r="N426" s="2302"/>
      <c r="O426" s="2302"/>
      <c r="P426" s="2303"/>
      <c r="Q426" s="2304"/>
    </row>
    <row r="427" spans="1:1018 1274:2042 2298:3066 3322:4090 4346:5114 5370:6138 6394:7162 7418:8186 8442:9210 9466:10234 10490:11258 11514:12282 12538:13306 13562:14330 14586:15354 15610:16122" ht="24.95">
      <c r="A427" s="116"/>
      <c r="B427" s="1922" t="s">
        <v>1077</v>
      </c>
      <c r="C427" s="443" t="s">
        <v>1078</v>
      </c>
      <c r="D427" s="439" t="s">
        <v>1079</v>
      </c>
      <c r="E427" s="131">
        <v>1</v>
      </c>
      <c r="F427" s="488" t="s">
        <v>322</v>
      </c>
      <c r="G427" s="114">
        <v>90.61</v>
      </c>
      <c r="H427" s="114">
        <v>115.01</v>
      </c>
      <c r="I427" s="114">
        <v>24.4</v>
      </c>
      <c r="J427" s="304"/>
      <c r="K427" s="114">
        <v>115.01</v>
      </c>
      <c r="L427" s="2311">
        <v>115.01</v>
      </c>
      <c r="M427" s="2301" t="b">
        <f t="shared" si="30"/>
        <v>1</v>
      </c>
      <c r="N427" s="2302">
        <f t="shared" si="31"/>
        <v>90.61</v>
      </c>
      <c r="O427" s="2302">
        <f t="shared" si="32"/>
        <v>24.4</v>
      </c>
      <c r="P427" s="2303">
        <f t="shared" si="33"/>
        <v>115.00999999999999</v>
      </c>
      <c r="Q427" s="2304" t="b">
        <f t="shared" si="34"/>
        <v>1</v>
      </c>
    </row>
    <row r="428" spans="1:1018 1274:2042 2298:3066 3322:4090 4346:5114 5370:6138 6394:7162 7418:8186 8442:9210 9466:10234 10490:11258 11514:12282 12538:13306 13562:14330 14586:15354 15610:16122" ht="24.95">
      <c r="A428" s="116"/>
      <c r="B428" s="1922" t="s">
        <v>1080</v>
      </c>
      <c r="C428" s="443" t="s">
        <v>1081</v>
      </c>
      <c r="D428" s="447" t="s">
        <v>1082</v>
      </c>
      <c r="E428" s="131">
        <v>3</v>
      </c>
      <c r="F428" s="488" t="s">
        <v>322</v>
      </c>
      <c r="G428" s="114">
        <v>160.57</v>
      </c>
      <c r="H428" s="114">
        <v>203.81</v>
      </c>
      <c r="I428" s="114">
        <v>43.24</v>
      </c>
      <c r="J428" s="304"/>
      <c r="K428" s="114">
        <v>611.42999999999995</v>
      </c>
      <c r="L428" s="2311">
        <v>611.42999999999995</v>
      </c>
      <c r="M428" s="2301" t="b">
        <f t="shared" si="30"/>
        <v>1</v>
      </c>
      <c r="N428" s="2302">
        <f t="shared" si="31"/>
        <v>481.71</v>
      </c>
      <c r="O428" s="2302">
        <f t="shared" si="32"/>
        <v>129.72</v>
      </c>
      <c r="P428" s="2303">
        <f t="shared" si="33"/>
        <v>611.42999999999995</v>
      </c>
      <c r="Q428" s="2304" t="b">
        <f t="shared" si="34"/>
        <v>1</v>
      </c>
    </row>
    <row r="429" spans="1:1018 1274:2042 2298:3066 3322:4090 4346:5114 5370:6138 6394:7162 7418:8186 8442:9210 9466:10234 10490:11258 11514:12282 12538:13306 13562:14330 14586:15354 15610:16122" ht="24.95">
      <c r="A429" s="116"/>
      <c r="B429" s="1922" t="s">
        <v>1083</v>
      </c>
      <c r="C429" s="443" t="s">
        <v>1084</v>
      </c>
      <c r="D429" s="447" t="s">
        <v>1085</v>
      </c>
      <c r="E429" s="131">
        <v>2</v>
      </c>
      <c r="F429" s="488" t="s">
        <v>322</v>
      </c>
      <c r="G429" s="114">
        <v>101.6</v>
      </c>
      <c r="H429" s="114">
        <v>128.96</v>
      </c>
      <c r="I429" s="114">
        <v>27.36</v>
      </c>
      <c r="J429" s="304"/>
      <c r="K429" s="114">
        <v>257.92</v>
      </c>
      <c r="L429" s="2311">
        <v>257.92</v>
      </c>
      <c r="M429" s="2301" t="b">
        <f t="shared" si="30"/>
        <v>1</v>
      </c>
      <c r="N429" s="2302">
        <f t="shared" si="31"/>
        <v>203.2</v>
      </c>
      <c r="O429" s="2302">
        <f t="shared" si="32"/>
        <v>54.72</v>
      </c>
      <c r="P429" s="2303">
        <f t="shared" si="33"/>
        <v>257.91999999999996</v>
      </c>
      <c r="Q429" s="2304" t="b">
        <f t="shared" si="34"/>
        <v>1</v>
      </c>
    </row>
    <row r="430" spans="1:1018 1274:2042 2298:3066 3322:4090 4346:5114 5370:6138 6394:7162 7418:8186 8442:9210 9466:10234 10490:11258 11514:12282 12538:13306 13562:14330 14586:15354 15610:16122" ht="24.95">
      <c r="A430" s="116"/>
      <c r="B430" s="1922" t="s">
        <v>1086</v>
      </c>
      <c r="C430" s="443" t="s">
        <v>1087</v>
      </c>
      <c r="D430" s="447" t="s">
        <v>1088</v>
      </c>
      <c r="E430" s="131">
        <v>1</v>
      </c>
      <c r="F430" s="488" t="s">
        <v>322</v>
      </c>
      <c r="G430" s="114">
        <v>281.74</v>
      </c>
      <c r="H430" s="114">
        <v>357.61</v>
      </c>
      <c r="I430" s="114">
        <v>75.87</v>
      </c>
      <c r="J430" s="304"/>
      <c r="K430" s="114">
        <v>357.61</v>
      </c>
      <c r="L430" s="2311">
        <v>357.61</v>
      </c>
      <c r="M430" s="2301" t="b">
        <f t="shared" si="30"/>
        <v>1</v>
      </c>
      <c r="N430" s="2302">
        <f t="shared" si="31"/>
        <v>281.74</v>
      </c>
      <c r="O430" s="2302">
        <f t="shared" si="32"/>
        <v>75.87</v>
      </c>
      <c r="P430" s="2303">
        <f t="shared" si="33"/>
        <v>357.61</v>
      </c>
      <c r="Q430" s="2304" t="b">
        <f t="shared" si="34"/>
        <v>1</v>
      </c>
    </row>
    <row r="431" spans="1:1018 1274:2042 2298:3066 3322:4090 4346:5114 5370:6138 6394:7162 7418:8186 8442:9210 9466:10234 10490:11258 11514:12282 12538:13306 13562:14330 14586:15354 15610:16122">
      <c r="A431" s="116"/>
      <c r="B431" s="1922"/>
      <c r="C431" s="443"/>
      <c r="D431" s="113"/>
      <c r="E431" s="131"/>
      <c r="F431" s="490"/>
      <c r="G431" s="149"/>
      <c r="H431" s="114"/>
      <c r="I431" s="114"/>
      <c r="J431" s="304"/>
      <c r="K431" s="114"/>
      <c r="M431" s="2301"/>
      <c r="N431" s="2302"/>
      <c r="O431" s="2302"/>
      <c r="P431" s="2303"/>
      <c r="Q431" s="2304"/>
    </row>
    <row r="432" spans="1:1018 1274:2042 2298:3066 3322:4090 4346:5114 5370:6138 6394:7162 7418:8186 8442:9210 9466:10234 10490:11258 11514:12282 12538:13306 13562:14330 14586:15354 15610:16122">
      <c r="A432" s="294"/>
      <c r="B432" s="349" t="s">
        <v>1089</v>
      </c>
      <c r="C432" s="283"/>
      <c r="D432" s="284" t="s">
        <v>1090</v>
      </c>
      <c r="E432" s="283"/>
      <c r="F432" s="283"/>
      <c r="G432" s="283"/>
      <c r="H432" s="285"/>
      <c r="I432" s="285"/>
      <c r="J432" s="285"/>
      <c r="K432" s="285"/>
      <c r="M432" s="2301"/>
      <c r="N432" s="2302"/>
      <c r="O432" s="2302"/>
      <c r="P432" s="2303"/>
      <c r="Q432" s="2304"/>
    </row>
    <row r="433" spans="1:18" ht="37.5">
      <c r="A433" s="294"/>
      <c r="B433" s="1943" t="s">
        <v>1091</v>
      </c>
      <c r="C433" s="443" t="s">
        <v>1092</v>
      </c>
      <c r="D433" s="156" t="s">
        <v>1093</v>
      </c>
      <c r="E433" s="131">
        <v>2</v>
      </c>
      <c r="F433" s="488" t="s">
        <v>322</v>
      </c>
      <c r="G433" s="114">
        <v>395.95</v>
      </c>
      <c r="H433" s="114">
        <v>502.58</v>
      </c>
      <c r="I433" s="114">
        <v>106.63</v>
      </c>
      <c r="J433" s="304"/>
      <c r="K433" s="114">
        <v>1005.16</v>
      </c>
      <c r="L433" s="2311">
        <v>1005.16</v>
      </c>
      <c r="M433" s="2301" t="b">
        <f t="shared" si="30"/>
        <v>1</v>
      </c>
      <c r="N433" s="2302">
        <f t="shared" si="31"/>
        <v>791.9</v>
      </c>
      <c r="O433" s="2302">
        <f t="shared" si="32"/>
        <v>213.26</v>
      </c>
      <c r="P433" s="2303">
        <f t="shared" si="33"/>
        <v>1005.16</v>
      </c>
      <c r="Q433" s="2304" t="b">
        <f t="shared" si="34"/>
        <v>1</v>
      </c>
    </row>
    <row r="434" spans="1:18">
      <c r="A434" s="294"/>
      <c r="B434" s="1945"/>
      <c r="C434" s="476"/>
      <c r="D434" s="477"/>
      <c r="E434" s="476"/>
      <c r="F434" s="476"/>
      <c r="G434" s="476"/>
      <c r="H434" s="301"/>
      <c r="I434" s="301"/>
      <c r="J434" s="301"/>
      <c r="K434" s="301"/>
      <c r="M434" s="2301"/>
      <c r="N434" s="2302"/>
      <c r="O434" s="2302"/>
      <c r="P434" s="2303"/>
      <c r="Q434" s="2304"/>
    </row>
    <row r="435" spans="1:18" s="98" customFormat="1">
      <c r="A435" s="116"/>
      <c r="B435" s="153" t="s">
        <v>1094</v>
      </c>
      <c r="C435" s="153"/>
      <c r="D435" s="2245" t="s">
        <v>1095</v>
      </c>
      <c r="E435" s="153"/>
      <c r="F435" s="153"/>
      <c r="G435" s="153"/>
      <c r="H435" s="154"/>
      <c r="I435" s="154"/>
      <c r="J435" s="154"/>
      <c r="K435" s="154"/>
      <c r="L435" s="731"/>
      <c r="M435" s="2301"/>
      <c r="N435" s="2302"/>
      <c r="O435" s="2302"/>
      <c r="P435" s="2303"/>
      <c r="Q435" s="2304"/>
      <c r="R435" s="731"/>
    </row>
    <row r="436" spans="1:18" s="98" customFormat="1" ht="24.95">
      <c r="A436" s="116"/>
      <c r="B436" s="118" t="s">
        <v>1096</v>
      </c>
      <c r="C436" s="118" t="s">
        <v>1097</v>
      </c>
      <c r="D436" s="156" t="s">
        <v>1098</v>
      </c>
      <c r="E436" s="118">
        <v>1</v>
      </c>
      <c r="F436" s="2255" t="s">
        <v>322</v>
      </c>
      <c r="G436" s="114">
        <v>90145.87</v>
      </c>
      <c r="H436" s="114">
        <v>109013.4</v>
      </c>
      <c r="I436" s="114"/>
      <c r="J436" s="114">
        <v>18867.53</v>
      </c>
      <c r="K436" s="114">
        <v>109013.4</v>
      </c>
      <c r="L436" s="2311">
        <v>109013.4</v>
      </c>
      <c r="M436" s="2301" t="b">
        <f t="shared" si="30"/>
        <v>1</v>
      </c>
      <c r="N436" s="2302">
        <f t="shared" si="31"/>
        <v>90145.87</v>
      </c>
      <c r="O436" s="2302">
        <f t="shared" si="32"/>
        <v>0</v>
      </c>
      <c r="P436" s="2303">
        <f t="shared" si="33"/>
        <v>90145.87</v>
      </c>
      <c r="Q436" s="2304" t="b">
        <f t="shared" si="34"/>
        <v>0</v>
      </c>
      <c r="R436" s="731"/>
    </row>
    <row r="437" spans="1:18" s="98" customFormat="1">
      <c r="A437" s="116"/>
      <c r="B437" s="118"/>
      <c r="C437" s="118"/>
      <c r="D437" s="156"/>
      <c r="E437" s="118"/>
      <c r="F437" s="2256"/>
      <c r="G437" s="133"/>
      <c r="H437" s="133"/>
      <c r="I437" s="133"/>
      <c r="J437" s="758"/>
      <c r="K437" s="133"/>
      <c r="L437" s="731"/>
      <c r="M437" s="2301"/>
      <c r="N437" s="2302"/>
      <c r="O437" s="2302"/>
      <c r="P437" s="2303"/>
      <c r="Q437" s="2304"/>
      <c r="R437" s="731"/>
    </row>
    <row r="438" spans="1:18">
      <c r="A438" s="294"/>
      <c r="B438" s="349" t="s">
        <v>1099</v>
      </c>
      <c r="C438" s="283"/>
      <c r="D438" s="284" t="s">
        <v>1100</v>
      </c>
      <c r="E438" s="283"/>
      <c r="F438" s="283"/>
      <c r="G438" s="283"/>
      <c r="H438" s="285"/>
      <c r="I438" s="285"/>
      <c r="J438" s="285"/>
      <c r="K438" s="285"/>
      <c r="M438" s="2301"/>
      <c r="N438" s="2302"/>
      <c r="O438" s="2302"/>
      <c r="P438" s="2303"/>
      <c r="Q438" s="2304"/>
    </row>
    <row r="439" spans="1:18">
      <c r="A439" s="116"/>
      <c r="B439" s="1922" t="s">
        <v>1101</v>
      </c>
      <c r="C439" s="443" t="s">
        <v>1102</v>
      </c>
      <c r="D439" s="439" t="s">
        <v>1103</v>
      </c>
      <c r="E439" s="131">
        <v>10</v>
      </c>
      <c r="F439" s="488" t="s">
        <v>322</v>
      </c>
      <c r="G439" s="114">
        <v>388.86</v>
      </c>
      <c r="H439" s="114">
        <v>493.58</v>
      </c>
      <c r="I439" s="114">
        <v>104.72</v>
      </c>
      <c r="J439" s="304"/>
      <c r="K439" s="114">
        <v>4935.8</v>
      </c>
      <c r="L439" s="2311">
        <v>4935.8</v>
      </c>
      <c r="M439" s="2301" t="b">
        <f t="shared" si="30"/>
        <v>1</v>
      </c>
      <c r="N439" s="2302">
        <f t="shared" si="31"/>
        <v>3888.6</v>
      </c>
      <c r="O439" s="2302">
        <f t="shared" si="32"/>
        <v>1047.2</v>
      </c>
      <c r="P439" s="2303">
        <f t="shared" si="33"/>
        <v>4935.8</v>
      </c>
      <c r="Q439" s="2304" t="b">
        <f t="shared" si="34"/>
        <v>1</v>
      </c>
    </row>
    <row r="440" spans="1:18">
      <c r="A440" s="116"/>
      <c r="B440" s="1930"/>
      <c r="C440" s="132"/>
      <c r="D440" s="134"/>
      <c r="E440" s="131"/>
      <c r="F440" s="132"/>
      <c r="G440" s="114"/>
      <c r="H440" s="125"/>
      <c r="I440" s="125"/>
      <c r="J440" s="125"/>
      <c r="K440" s="125"/>
      <c r="M440" s="2301"/>
      <c r="N440" s="2302"/>
      <c r="O440" s="2302"/>
      <c r="P440" s="2303"/>
      <c r="Q440" s="2304"/>
    </row>
    <row r="441" spans="1:18">
      <c r="A441" s="294"/>
      <c r="B441" s="349" t="s">
        <v>1104</v>
      </c>
      <c r="C441" s="283"/>
      <c r="D441" s="284" t="s">
        <v>550</v>
      </c>
      <c r="E441" s="283"/>
      <c r="F441" s="283"/>
      <c r="G441" s="283"/>
      <c r="H441" s="285"/>
      <c r="I441" s="285"/>
      <c r="J441" s="285"/>
      <c r="K441" s="285"/>
      <c r="M441" s="2301"/>
      <c r="N441" s="2302"/>
      <c r="O441" s="2302"/>
      <c r="P441" s="2303"/>
      <c r="Q441" s="2304"/>
    </row>
    <row r="442" spans="1:18" ht="24.95">
      <c r="A442" s="116"/>
      <c r="B442" s="1922" t="s">
        <v>1105</v>
      </c>
      <c r="C442" s="443" t="s">
        <v>1106</v>
      </c>
      <c r="D442" s="439" t="s">
        <v>1107</v>
      </c>
      <c r="E442" s="131">
        <v>12</v>
      </c>
      <c r="F442" s="488" t="s">
        <v>322</v>
      </c>
      <c r="G442" s="114">
        <v>165.61</v>
      </c>
      <c r="H442" s="114">
        <v>210.21</v>
      </c>
      <c r="I442" s="114">
        <v>44.6</v>
      </c>
      <c r="J442" s="304"/>
      <c r="K442" s="114">
        <v>2522.52</v>
      </c>
      <c r="L442" s="2311">
        <v>2522.52</v>
      </c>
      <c r="M442" s="2301" t="b">
        <f t="shared" si="30"/>
        <v>1</v>
      </c>
      <c r="N442" s="2302">
        <f t="shared" si="31"/>
        <v>1987.32</v>
      </c>
      <c r="O442" s="2302">
        <f t="shared" si="32"/>
        <v>535.20000000000005</v>
      </c>
      <c r="P442" s="2303">
        <f t="shared" si="33"/>
        <v>2522.52</v>
      </c>
      <c r="Q442" s="2304" t="b">
        <f t="shared" si="34"/>
        <v>1</v>
      </c>
    </row>
    <row r="443" spans="1:18" ht="24.95">
      <c r="A443" s="116"/>
      <c r="B443" s="1922" t="s">
        <v>1108</v>
      </c>
      <c r="C443" s="475" t="s">
        <v>1109</v>
      </c>
      <c r="D443" s="465" t="s">
        <v>1110</v>
      </c>
      <c r="E443" s="131">
        <v>13</v>
      </c>
      <c r="F443" s="488" t="s">
        <v>322</v>
      </c>
      <c r="G443" s="114">
        <v>254.37</v>
      </c>
      <c r="H443" s="114">
        <v>322.87</v>
      </c>
      <c r="I443" s="114">
        <v>68.5</v>
      </c>
      <c r="J443" s="304"/>
      <c r="K443" s="114">
        <v>4197.3100000000004</v>
      </c>
      <c r="L443" s="2311">
        <v>4197.3100000000004</v>
      </c>
      <c r="M443" s="2301" t="b">
        <f t="shared" si="30"/>
        <v>1</v>
      </c>
      <c r="N443" s="2302">
        <f t="shared" si="31"/>
        <v>3306.81</v>
      </c>
      <c r="O443" s="2302">
        <f t="shared" si="32"/>
        <v>890.5</v>
      </c>
      <c r="P443" s="2303">
        <f t="shared" si="33"/>
        <v>4197.3099999999995</v>
      </c>
      <c r="Q443" s="2304" t="b">
        <f t="shared" si="34"/>
        <v>1</v>
      </c>
    </row>
    <row r="444" spans="1:18" ht="24.95">
      <c r="A444" s="116"/>
      <c r="B444" s="1922" t="s">
        <v>1111</v>
      </c>
      <c r="C444" s="475" t="s">
        <v>1112</v>
      </c>
      <c r="D444" s="465" t="s">
        <v>1113</v>
      </c>
      <c r="E444" s="131">
        <v>2</v>
      </c>
      <c r="F444" s="488" t="s">
        <v>322</v>
      </c>
      <c r="G444" s="114">
        <v>244.54</v>
      </c>
      <c r="H444" s="114">
        <v>310.39</v>
      </c>
      <c r="I444" s="114">
        <v>65.849999999999994</v>
      </c>
      <c r="J444" s="304"/>
      <c r="K444" s="114">
        <v>620.78</v>
      </c>
      <c r="L444" s="2311">
        <v>620.78</v>
      </c>
      <c r="M444" s="2301" t="b">
        <f t="shared" si="30"/>
        <v>1</v>
      </c>
      <c r="N444" s="2302">
        <f t="shared" si="31"/>
        <v>489.08</v>
      </c>
      <c r="O444" s="2302">
        <f t="shared" si="32"/>
        <v>131.69999999999999</v>
      </c>
      <c r="P444" s="2303">
        <f t="shared" si="33"/>
        <v>620.78</v>
      </c>
      <c r="Q444" s="2304" t="b">
        <f t="shared" si="34"/>
        <v>1</v>
      </c>
    </row>
    <row r="445" spans="1:18">
      <c r="A445" s="116"/>
      <c r="B445" s="1922" t="s">
        <v>1114</v>
      </c>
      <c r="C445" s="475" t="s">
        <v>1115</v>
      </c>
      <c r="D445" s="465" t="s">
        <v>1116</v>
      </c>
      <c r="E445" s="131">
        <v>1</v>
      </c>
      <c r="F445" s="488" t="s">
        <v>322</v>
      </c>
      <c r="G445" s="114">
        <v>73.83</v>
      </c>
      <c r="H445" s="114">
        <v>93.71</v>
      </c>
      <c r="I445" s="114">
        <v>19.88</v>
      </c>
      <c r="J445" s="304"/>
      <c r="K445" s="114">
        <v>93.71</v>
      </c>
      <c r="L445" s="2311">
        <v>93.71</v>
      </c>
      <c r="M445" s="2301" t="b">
        <f t="shared" si="30"/>
        <v>1</v>
      </c>
      <c r="N445" s="2302">
        <f t="shared" si="31"/>
        <v>73.83</v>
      </c>
      <c r="O445" s="2302">
        <f t="shared" si="32"/>
        <v>19.88</v>
      </c>
      <c r="P445" s="2303">
        <f t="shared" si="33"/>
        <v>93.71</v>
      </c>
      <c r="Q445" s="2304" t="b">
        <f t="shared" si="34"/>
        <v>1</v>
      </c>
    </row>
    <row r="446" spans="1:18" ht="24.95">
      <c r="A446" s="116"/>
      <c r="B446" s="1922" t="s">
        <v>1117</v>
      </c>
      <c r="C446" s="475" t="s">
        <v>1118</v>
      </c>
      <c r="D446" s="465" t="s">
        <v>1119</v>
      </c>
      <c r="E446" s="131">
        <v>5</v>
      </c>
      <c r="F446" s="488" t="s">
        <v>322</v>
      </c>
      <c r="G446" s="114">
        <v>1475.52</v>
      </c>
      <c r="H446" s="114">
        <v>1872.88</v>
      </c>
      <c r="I446" s="114">
        <v>397.36</v>
      </c>
      <c r="J446" s="304"/>
      <c r="K446" s="114">
        <v>9364.4</v>
      </c>
      <c r="L446" s="2311">
        <v>9364.4</v>
      </c>
      <c r="M446" s="2301" t="b">
        <f t="shared" si="30"/>
        <v>1</v>
      </c>
      <c r="N446" s="2302">
        <f t="shared" si="31"/>
        <v>7377.6</v>
      </c>
      <c r="O446" s="2302">
        <f t="shared" si="32"/>
        <v>1986.8</v>
      </c>
      <c r="P446" s="2303">
        <f t="shared" si="33"/>
        <v>9364.4</v>
      </c>
      <c r="Q446" s="2304" t="b">
        <f t="shared" si="34"/>
        <v>1</v>
      </c>
    </row>
    <row r="447" spans="1:18" ht="24.95">
      <c r="A447" s="116"/>
      <c r="B447" s="1922" t="s">
        <v>1120</v>
      </c>
      <c r="C447" s="475" t="s">
        <v>1121</v>
      </c>
      <c r="D447" s="465" t="s">
        <v>1122</v>
      </c>
      <c r="E447" s="131">
        <v>2</v>
      </c>
      <c r="F447" s="488" t="s">
        <v>322</v>
      </c>
      <c r="G447" s="114">
        <v>447.66</v>
      </c>
      <c r="H447" s="114">
        <v>568.21</v>
      </c>
      <c r="I447" s="114">
        <v>120.55</v>
      </c>
      <c r="J447" s="304"/>
      <c r="K447" s="114">
        <v>1136.42</v>
      </c>
      <c r="L447" s="2311">
        <v>1136.42</v>
      </c>
      <c r="M447" s="2301" t="b">
        <f t="shared" si="30"/>
        <v>1</v>
      </c>
      <c r="N447" s="2302">
        <f t="shared" si="31"/>
        <v>895.32</v>
      </c>
      <c r="O447" s="2302">
        <f t="shared" si="32"/>
        <v>241.1</v>
      </c>
      <c r="P447" s="2303">
        <f t="shared" si="33"/>
        <v>1136.42</v>
      </c>
      <c r="Q447" s="2304" t="b">
        <f t="shared" si="34"/>
        <v>1</v>
      </c>
    </row>
    <row r="448" spans="1:18" ht="24.95">
      <c r="A448" s="116"/>
      <c r="B448" s="1922" t="s">
        <v>1123</v>
      </c>
      <c r="C448" s="475" t="s">
        <v>1124</v>
      </c>
      <c r="D448" s="465" t="s">
        <v>1125</v>
      </c>
      <c r="E448" s="131">
        <v>2</v>
      </c>
      <c r="F448" s="488" t="s">
        <v>322</v>
      </c>
      <c r="G448" s="114">
        <v>813.01</v>
      </c>
      <c r="H448" s="114">
        <v>1031.95</v>
      </c>
      <c r="I448" s="114">
        <v>218.94</v>
      </c>
      <c r="J448" s="304"/>
      <c r="K448" s="114">
        <v>2063.9</v>
      </c>
      <c r="L448" s="2311">
        <v>2063.9</v>
      </c>
      <c r="M448" s="2301" t="b">
        <f t="shared" si="30"/>
        <v>1</v>
      </c>
      <c r="N448" s="2302">
        <f t="shared" si="31"/>
        <v>1626.02</v>
      </c>
      <c r="O448" s="2302">
        <f t="shared" si="32"/>
        <v>437.88</v>
      </c>
      <c r="P448" s="2303">
        <f t="shared" si="33"/>
        <v>2063.9</v>
      </c>
      <c r="Q448" s="2304" t="b">
        <f t="shared" si="34"/>
        <v>1</v>
      </c>
    </row>
    <row r="449" spans="1:18" ht="24.95">
      <c r="A449" s="116"/>
      <c r="B449" s="1922" t="s">
        <v>1126</v>
      </c>
      <c r="C449" s="475" t="s">
        <v>1127</v>
      </c>
      <c r="D449" s="465" t="s">
        <v>1128</v>
      </c>
      <c r="E449" s="131">
        <v>8</v>
      </c>
      <c r="F449" s="488" t="s">
        <v>322</v>
      </c>
      <c r="G449" s="114">
        <v>61.11</v>
      </c>
      <c r="H449" s="114">
        <v>77.569999999999993</v>
      </c>
      <c r="I449" s="114">
        <v>16.46</v>
      </c>
      <c r="J449" s="304"/>
      <c r="K449" s="114">
        <v>620.55999999999995</v>
      </c>
      <c r="L449" s="2311">
        <v>620.55999999999995</v>
      </c>
      <c r="M449" s="2301" t="b">
        <f t="shared" si="30"/>
        <v>1</v>
      </c>
      <c r="N449" s="2302">
        <f t="shared" si="31"/>
        <v>488.88</v>
      </c>
      <c r="O449" s="2302">
        <f t="shared" si="32"/>
        <v>131.68</v>
      </c>
      <c r="P449" s="2303">
        <f t="shared" si="33"/>
        <v>620.55999999999995</v>
      </c>
      <c r="Q449" s="2304" t="b">
        <f t="shared" si="34"/>
        <v>1</v>
      </c>
    </row>
    <row r="450" spans="1:18">
      <c r="A450" s="116"/>
      <c r="B450" s="1922" t="s">
        <v>1129</v>
      </c>
      <c r="C450" s="475" t="s">
        <v>1130</v>
      </c>
      <c r="D450" s="465" t="s">
        <v>1131</v>
      </c>
      <c r="E450" s="131">
        <v>8</v>
      </c>
      <c r="F450" s="488" t="s">
        <v>322</v>
      </c>
      <c r="G450" s="114">
        <v>65.400000000000006</v>
      </c>
      <c r="H450" s="114">
        <v>83.01</v>
      </c>
      <c r="I450" s="114">
        <v>17.61</v>
      </c>
      <c r="J450" s="304"/>
      <c r="K450" s="114">
        <v>664.08</v>
      </c>
      <c r="L450" s="2311">
        <v>664.08</v>
      </c>
      <c r="M450" s="2301" t="b">
        <f t="shared" si="30"/>
        <v>1</v>
      </c>
      <c r="N450" s="2302">
        <f t="shared" si="31"/>
        <v>523.20000000000005</v>
      </c>
      <c r="O450" s="2302">
        <f t="shared" si="32"/>
        <v>140.88</v>
      </c>
      <c r="P450" s="2303">
        <f t="shared" si="33"/>
        <v>664.08</v>
      </c>
      <c r="Q450" s="2304" t="b">
        <f t="shared" si="34"/>
        <v>1</v>
      </c>
    </row>
    <row r="451" spans="1:18" ht="24.95">
      <c r="A451" s="116"/>
      <c r="B451" s="1922" t="s">
        <v>1132</v>
      </c>
      <c r="C451" s="475" t="s">
        <v>1133</v>
      </c>
      <c r="D451" s="465" t="s">
        <v>1134</v>
      </c>
      <c r="E451" s="131">
        <v>10</v>
      </c>
      <c r="F451" s="488" t="s">
        <v>322</v>
      </c>
      <c r="G451" s="114">
        <v>63.86</v>
      </c>
      <c r="H451" s="114">
        <v>81.06</v>
      </c>
      <c r="I451" s="114">
        <v>17.2</v>
      </c>
      <c r="J451" s="304"/>
      <c r="K451" s="114">
        <v>810.6</v>
      </c>
      <c r="L451" s="2311">
        <v>810.6</v>
      </c>
      <c r="M451" s="2301" t="b">
        <f t="shared" si="30"/>
        <v>1</v>
      </c>
      <c r="N451" s="2302">
        <f t="shared" si="31"/>
        <v>638.6</v>
      </c>
      <c r="O451" s="2302">
        <f t="shared" si="32"/>
        <v>172</v>
      </c>
      <c r="P451" s="2303">
        <f t="shared" si="33"/>
        <v>810.6</v>
      </c>
      <c r="Q451" s="2304" t="b">
        <f t="shared" si="34"/>
        <v>1</v>
      </c>
    </row>
    <row r="452" spans="1:18">
      <c r="A452" s="116"/>
      <c r="B452" s="1922" t="s">
        <v>1135</v>
      </c>
      <c r="C452" s="475" t="s">
        <v>1136</v>
      </c>
      <c r="D452" s="465" t="s">
        <v>1137</v>
      </c>
      <c r="E452" s="131">
        <v>3</v>
      </c>
      <c r="F452" s="488" t="s">
        <v>322</v>
      </c>
      <c r="G452" s="114">
        <v>24.11</v>
      </c>
      <c r="H452" s="114">
        <v>30.6</v>
      </c>
      <c r="I452" s="114">
        <v>6.49</v>
      </c>
      <c r="J452" s="304"/>
      <c r="K452" s="114">
        <v>91.8</v>
      </c>
      <c r="L452" s="2311">
        <v>91.8</v>
      </c>
      <c r="M452" s="2301" t="b">
        <f t="shared" si="30"/>
        <v>1</v>
      </c>
      <c r="N452" s="2302">
        <f t="shared" si="31"/>
        <v>72.33</v>
      </c>
      <c r="O452" s="2302">
        <f t="shared" si="32"/>
        <v>19.47</v>
      </c>
      <c r="P452" s="2303">
        <f t="shared" si="33"/>
        <v>91.8</v>
      </c>
      <c r="Q452" s="2304" t="b">
        <f t="shared" si="34"/>
        <v>1</v>
      </c>
    </row>
    <row r="453" spans="1:18">
      <c r="A453" s="116"/>
      <c r="B453" s="1930"/>
      <c r="C453" s="475"/>
      <c r="D453" s="465"/>
      <c r="E453" s="131"/>
      <c r="F453" s="492"/>
      <c r="G453" s="114"/>
      <c r="H453" s="125"/>
      <c r="I453" s="125"/>
      <c r="J453" s="527"/>
      <c r="K453" s="125"/>
      <c r="M453" s="2301"/>
      <c r="N453" s="2302"/>
      <c r="O453" s="2302"/>
      <c r="P453" s="2303"/>
      <c r="Q453" s="2304"/>
    </row>
    <row r="454" spans="1:18">
      <c r="A454" s="294"/>
      <c r="B454" s="1927" t="s">
        <v>1138</v>
      </c>
      <c r="C454" s="144"/>
      <c r="D454" s="145" t="s">
        <v>1139</v>
      </c>
      <c r="E454" s="144"/>
      <c r="F454" s="144"/>
      <c r="G454" s="144"/>
      <c r="H454" s="146"/>
      <c r="I454" s="146"/>
      <c r="J454" s="285"/>
      <c r="K454" s="285"/>
      <c r="M454" s="2301"/>
      <c r="N454" s="2302"/>
      <c r="O454" s="2302"/>
      <c r="P454" s="2303"/>
      <c r="Q454" s="2304"/>
    </row>
    <row r="455" spans="1:18" ht="24.95">
      <c r="A455" s="116"/>
      <c r="B455" s="1930" t="s">
        <v>1140</v>
      </c>
      <c r="C455" s="475" t="s">
        <v>1141</v>
      </c>
      <c r="D455" s="465" t="s">
        <v>1142</v>
      </c>
      <c r="E455" s="136">
        <v>5.44</v>
      </c>
      <c r="F455" s="485" t="s">
        <v>275</v>
      </c>
      <c r="G455" s="125">
        <v>777.24</v>
      </c>
      <c r="H455" s="114">
        <v>986.55</v>
      </c>
      <c r="I455" s="114">
        <v>209.31</v>
      </c>
      <c r="J455" s="304"/>
      <c r="K455" s="114">
        <v>5366.83</v>
      </c>
      <c r="L455" s="2311">
        <v>5366.83</v>
      </c>
      <c r="M455" s="2301" t="b">
        <f t="shared" si="30"/>
        <v>1</v>
      </c>
      <c r="N455" s="2302">
        <f t="shared" si="31"/>
        <v>4228.1899999999996</v>
      </c>
      <c r="O455" s="2302">
        <f t="shared" si="32"/>
        <v>1138.6500000000001</v>
      </c>
      <c r="P455" s="2303">
        <f t="shared" si="33"/>
        <v>5366.84</v>
      </c>
      <c r="Q455" s="2304" t="b">
        <f t="shared" si="34"/>
        <v>0</v>
      </c>
    </row>
    <row r="456" spans="1:18" ht="24.95">
      <c r="A456" s="116"/>
      <c r="B456" s="1930" t="s">
        <v>1143</v>
      </c>
      <c r="C456" s="475" t="s">
        <v>1144</v>
      </c>
      <c r="D456" s="465" t="s">
        <v>1145</v>
      </c>
      <c r="E456" s="131">
        <v>9.07</v>
      </c>
      <c r="F456" s="485" t="s">
        <v>275</v>
      </c>
      <c r="G456" s="114">
        <v>76.599999999999994</v>
      </c>
      <c r="H456" s="114">
        <v>97.23</v>
      </c>
      <c r="I456" s="114">
        <v>20.63</v>
      </c>
      <c r="J456" s="304"/>
      <c r="K456" s="114">
        <v>881.88</v>
      </c>
      <c r="L456" s="2311">
        <v>881.88</v>
      </c>
      <c r="M456" s="2301" t="b">
        <f t="shared" si="30"/>
        <v>1</v>
      </c>
      <c r="N456" s="2302">
        <f t="shared" si="31"/>
        <v>694.76</v>
      </c>
      <c r="O456" s="2302">
        <f t="shared" si="32"/>
        <v>187.11</v>
      </c>
      <c r="P456" s="2303">
        <f t="shared" si="33"/>
        <v>881.87</v>
      </c>
      <c r="Q456" s="2304" t="b">
        <f t="shared" si="34"/>
        <v>0</v>
      </c>
    </row>
    <row r="457" spans="1:18" ht="24.95">
      <c r="A457" s="116"/>
      <c r="B457" s="1930" t="s">
        <v>1146</v>
      </c>
      <c r="C457" s="475" t="s">
        <v>1147</v>
      </c>
      <c r="D457" s="465" t="s">
        <v>1148</v>
      </c>
      <c r="E457" s="131">
        <v>11.89</v>
      </c>
      <c r="F457" s="485" t="s">
        <v>275</v>
      </c>
      <c r="G457" s="114">
        <v>125.25</v>
      </c>
      <c r="H457" s="114">
        <v>158.97999999999999</v>
      </c>
      <c r="I457" s="114">
        <v>33.729999999999997</v>
      </c>
      <c r="J457" s="304"/>
      <c r="K457" s="114">
        <v>1890.27</v>
      </c>
      <c r="L457" s="2311">
        <v>1890.27</v>
      </c>
      <c r="M457" s="2301" t="b">
        <f t="shared" si="30"/>
        <v>1</v>
      </c>
      <c r="N457" s="2302">
        <f t="shared" si="31"/>
        <v>1489.22</v>
      </c>
      <c r="O457" s="2302">
        <f t="shared" si="32"/>
        <v>401.05</v>
      </c>
      <c r="P457" s="2303">
        <f t="shared" si="33"/>
        <v>1890.27</v>
      </c>
      <c r="Q457" s="2304" t="b">
        <f t="shared" si="34"/>
        <v>1</v>
      </c>
    </row>
    <row r="458" spans="1:18" ht="24.95">
      <c r="A458" s="116"/>
      <c r="B458" s="1930" t="s">
        <v>1149</v>
      </c>
      <c r="C458" s="475" t="s">
        <v>1150</v>
      </c>
      <c r="D458" s="465" t="s">
        <v>1151</v>
      </c>
      <c r="E458" s="131">
        <v>1.01</v>
      </c>
      <c r="F458" s="485" t="s">
        <v>275</v>
      </c>
      <c r="G458" s="114">
        <v>250.71</v>
      </c>
      <c r="H458" s="114">
        <v>318.23</v>
      </c>
      <c r="I458" s="114">
        <v>67.52</v>
      </c>
      <c r="J458" s="304"/>
      <c r="K458" s="114">
        <v>321.41000000000003</v>
      </c>
      <c r="L458" s="2311">
        <v>321.41000000000003</v>
      </c>
      <c r="M458" s="2301" t="b">
        <f t="shared" si="30"/>
        <v>1</v>
      </c>
      <c r="N458" s="2302">
        <f t="shared" si="31"/>
        <v>253.22</v>
      </c>
      <c r="O458" s="2302">
        <f t="shared" si="32"/>
        <v>68.2</v>
      </c>
      <c r="P458" s="2303">
        <f t="shared" si="33"/>
        <v>321.42</v>
      </c>
      <c r="Q458" s="2304" t="b">
        <f t="shared" si="34"/>
        <v>0</v>
      </c>
    </row>
    <row r="459" spans="1:18" ht="12.6" customHeight="1">
      <c r="A459" s="116"/>
      <c r="B459" s="1930"/>
      <c r="C459" s="132"/>
      <c r="D459" s="134"/>
      <c r="E459" s="131"/>
      <c r="F459" s="132"/>
      <c r="G459" s="114"/>
      <c r="H459" s="125"/>
      <c r="I459" s="125"/>
      <c r="J459" s="125"/>
      <c r="K459" s="125"/>
      <c r="M459" s="2301"/>
      <c r="N459" s="2302"/>
      <c r="O459" s="2302"/>
      <c r="P459" s="2303"/>
      <c r="Q459" s="2304"/>
    </row>
    <row r="460" spans="1:18">
      <c r="A460" s="116"/>
      <c r="B460" s="1919" t="s">
        <v>216</v>
      </c>
      <c r="C460" s="109"/>
      <c r="D460" s="110" t="s">
        <v>217</v>
      </c>
      <c r="E460" s="109"/>
      <c r="F460" s="109"/>
      <c r="G460" s="109"/>
      <c r="H460" s="111"/>
      <c r="I460" s="111"/>
      <c r="J460" s="111"/>
      <c r="K460" s="111"/>
      <c r="M460" s="2301"/>
      <c r="N460" s="2302"/>
      <c r="O460" s="2302"/>
      <c r="P460" s="2303"/>
      <c r="Q460" s="2304"/>
    </row>
    <row r="461" spans="1:18">
      <c r="A461" s="116"/>
      <c r="B461" s="1919" t="s">
        <v>1152</v>
      </c>
      <c r="C461" s="109"/>
      <c r="D461" s="110" t="s">
        <v>1153</v>
      </c>
      <c r="E461" s="109"/>
      <c r="F461" s="109"/>
      <c r="G461" s="109"/>
      <c r="H461" s="109"/>
      <c r="I461" s="109"/>
      <c r="J461" s="109"/>
      <c r="K461" s="109"/>
      <c r="M461" s="2301"/>
      <c r="N461" s="2302"/>
      <c r="O461" s="2302"/>
      <c r="P461" s="2303"/>
      <c r="Q461" s="2304"/>
    </row>
    <row r="462" spans="1:18" s="316" customFormat="1">
      <c r="A462" s="294"/>
      <c r="B462" s="349" t="s">
        <v>1154</v>
      </c>
      <c r="C462" s="283"/>
      <c r="D462" s="284" t="s">
        <v>966</v>
      </c>
      <c r="E462" s="283"/>
      <c r="F462" s="283"/>
      <c r="G462" s="144"/>
      <c r="H462" s="285"/>
      <c r="I462" s="285"/>
      <c r="J462" s="285"/>
      <c r="K462" s="285"/>
      <c r="L462" s="2306"/>
      <c r="M462" s="2301"/>
      <c r="N462" s="2302"/>
      <c r="O462" s="2302"/>
      <c r="P462" s="2303"/>
      <c r="Q462" s="2304"/>
      <c r="R462" s="2306"/>
    </row>
    <row r="463" spans="1:18" ht="24.95">
      <c r="A463" s="116"/>
      <c r="B463" s="1943" t="s">
        <v>1155</v>
      </c>
      <c r="C463" s="486" t="s">
        <v>1156</v>
      </c>
      <c r="D463" s="113" t="s">
        <v>1157</v>
      </c>
      <c r="E463" s="131">
        <v>11.85</v>
      </c>
      <c r="F463" s="486" t="s">
        <v>347</v>
      </c>
      <c r="G463" s="125">
        <v>16.670000000000002</v>
      </c>
      <c r="H463" s="114">
        <v>21.16</v>
      </c>
      <c r="I463" s="114">
        <v>4.49</v>
      </c>
      <c r="J463" s="304"/>
      <c r="K463" s="114">
        <v>250.75</v>
      </c>
      <c r="L463" s="2311">
        <v>250.75</v>
      </c>
      <c r="M463" s="2301" t="b">
        <f t="shared" si="30"/>
        <v>1</v>
      </c>
      <c r="N463" s="2302">
        <f t="shared" ref="N463:N526" si="35">ROUND(G463*E463,2)</f>
        <v>197.54</v>
      </c>
      <c r="O463" s="2302">
        <f t="shared" ref="O463:O526" si="36">ROUND(E463*I463,2)</f>
        <v>53.21</v>
      </c>
      <c r="P463" s="2303">
        <f t="shared" ref="P463:P526" si="37">N463+O463</f>
        <v>250.75</v>
      </c>
      <c r="Q463" s="2304" t="b">
        <f t="shared" ref="Q463:Q526" si="38">P463=K463</f>
        <v>1</v>
      </c>
    </row>
    <row r="464" spans="1:18" ht="24.95">
      <c r="A464" s="116"/>
      <c r="B464" s="1922" t="s">
        <v>1158</v>
      </c>
      <c r="C464" s="488" t="s">
        <v>1159</v>
      </c>
      <c r="D464" s="113" t="s">
        <v>1160</v>
      </c>
      <c r="E464" s="131">
        <v>26.38</v>
      </c>
      <c r="F464" s="488" t="s">
        <v>347</v>
      </c>
      <c r="G464" s="125">
        <v>25.36</v>
      </c>
      <c r="H464" s="114">
        <v>32.19</v>
      </c>
      <c r="I464" s="114">
        <v>6.83</v>
      </c>
      <c r="J464" s="304"/>
      <c r="K464" s="114">
        <v>849.17</v>
      </c>
      <c r="L464" s="2311">
        <v>849.17</v>
      </c>
      <c r="M464" s="2301" t="b">
        <f t="shared" ref="M464:M527" si="39">K464=L464</f>
        <v>1</v>
      </c>
      <c r="N464" s="2302">
        <f t="shared" si="35"/>
        <v>669</v>
      </c>
      <c r="O464" s="2302">
        <f t="shared" si="36"/>
        <v>180.18</v>
      </c>
      <c r="P464" s="2303">
        <f t="shared" si="37"/>
        <v>849.18000000000006</v>
      </c>
      <c r="Q464" s="2304" t="b">
        <f t="shared" si="38"/>
        <v>0</v>
      </c>
    </row>
    <row r="465" spans="1:18" ht="24.95">
      <c r="A465" s="116"/>
      <c r="B465" s="1922" t="s">
        <v>1161</v>
      </c>
      <c r="C465" s="488" t="s">
        <v>1162</v>
      </c>
      <c r="D465" s="113" t="s">
        <v>1163</v>
      </c>
      <c r="E465" s="131">
        <v>9.6</v>
      </c>
      <c r="F465" s="488" t="s">
        <v>347</v>
      </c>
      <c r="G465" s="125">
        <v>49.72</v>
      </c>
      <c r="H465" s="114">
        <v>63.11</v>
      </c>
      <c r="I465" s="114">
        <v>13.39</v>
      </c>
      <c r="J465" s="304"/>
      <c r="K465" s="114">
        <v>605.86</v>
      </c>
      <c r="L465" s="2311">
        <v>605.86</v>
      </c>
      <c r="M465" s="2301" t="b">
        <f t="shared" si="39"/>
        <v>1</v>
      </c>
      <c r="N465" s="2302">
        <f t="shared" si="35"/>
        <v>477.31</v>
      </c>
      <c r="O465" s="2302">
        <f t="shared" si="36"/>
        <v>128.54</v>
      </c>
      <c r="P465" s="2303">
        <f t="shared" si="37"/>
        <v>605.85</v>
      </c>
      <c r="Q465" s="2304" t="b">
        <f t="shared" si="38"/>
        <v>0</v>
      </c>
    </row>
    <row r="466" spans="1:18" ht="24.95">
      <c r="A466" s="116"/>
      <c r="B466" s="1922" t="s">
        <v>1164</v>
      </c>
      <c r="C466" s="485" t="s">
        <v>1165</v>
      </c>
      <c r="D466" s="134" t="s">
        <v>1166</v>
      </c>
      <c r="E466" s="131">
        <v>15.84</v>
      </c>
      <c r="F466" s="488" t="s">
        <v>347</v>
      </c>
      <c r="G466" s="125">
        <v>18.52</v>
      </c>
      <c r="H466" s="114">
        <v>23.51</v>
      </c>
      <c r="I466" s="114">
        <v>4.99</v>
      </c>
      <c r="J466" s="304"/>
      <c r="K466" s="114">
        <v>372.4</v>
      </c>
      <c r="L466" s="2311">
        <v>372.4</v>
      </c>
      <c r="M466" s="2301" t="b">
        <f t="shared" si="39"/>
        <v>1</v>
      </c>
      <c r="N466" s="2302">
        <f t="shared" si="35"/>
        <v>293.36</v>
      </c>
      <c r="O466" s="2302">
        <f t="shared" si="36"/>
        <v>79.040000000000006</v>
      </c>
      <c r="P466" s="2303">
        <f t="shared" si="37"/>
        <v>372.40000000000003</v>
      </c>
      <c r="Q466" s="2304" t="b">
        <f t="shared" si="38"/>
        <v>1</v>
      </c>
    </row>
    <row r="467" spans="1:18">
      <c r="A467" s="116"/>
      <c r="B467" s="1930"/>
      <c r="C467" s="132"/>
      <c r="D467" s="134"/>
      <c r="E467" s="132"/>
      <c r="F467" s="132"/>
      <c r="G467" s="132"/>
      <c r="H467" s="125"/>
      <c r="I467" s="125"/>
      <c r="J467" s="125"/>
      <c r="K467" s="125"/>
      <c r="M467" s="2301"/>
      <c r="N467" s="2302"/>
      <c r="O467" s="2302"/>
      <c r="P467" s="2303"/>
      <c r="Q467" s="2304"/>
    </row>
    <row r="468" spans="1:18" s="316" customFormat="1">
      <c r="A468" s="294"/>
      <c r="B468" s="349" t="s">
        <v>1167</v>
      </c>
      <c r="C468" s="283"/>
      <c r="D468" s="284" t="s">
        <v>991</v>
      </c>
      <c r="E468" s="283"/>
      <c r="F468" s="283"/>
      <c r="G468" s="283"/>
      <c r="H468" s="285"/>
      <c r="I468" s="285"/>
      <c r="J468" s="285"/>
      <c r="K468" s="285"/>
      <c r="L468" s="2306"/>
      <c r="M468" s="2301"/>
      <c r="N468" s="2302"/>
      <c r="O468" s="2302"/>
      <c r="P468" s="2303"/>
      <c r="Q468" s="2304"/>
      <c r="R468" s="2306"/>
    </row>
    <row r="469" spans="1:18" ht="37.5">
      <c r="A469" s="116"/>
      <c r="B469" s="944" t="s">
        <v>1168</v>
      </c>
      <c r="C469" s="489" t="s">
        <v>1169</v>
      </c>
      <c r="D469" s="113" t="s">
        <v>1170</v>
      </c>
      <c r="E469" s="2235">
        <v>23</v>
      </c>
      <c r="F469" s="488" t="s">
        <v>322</v>
      </c>
      <c r="G469" s="114">
        <v>6.56</v>
      </c>
      <c r="H469" s="114">
        <v>8.33</v>
      </c>
      <c r="I469" s="114">
        <v>1.77</v>
      </c>
      <c r="J469" s="304"/>
      <c r="K469" s="114">
        <v>191.59</v>
      </c>
      <c r="L469" s="2311">
        <v>191.59</v>
      </c>
      <c r="M469" s="2301" t="b">
        <f t="shared" si="39"/>
        <v>1</v>
      </c>
      <c r="N469" s="2302">
        <f t="shared" si="35"/>
        <v>150.88</v>
      </c>
      <c r="O469" s="2302">
        <f t="shared" si="36"/>
        <v>40.71</v>
      </c>
      <c r="P469" s="2303">
        <f t="shared" si="37"/>
        <v>191.59</v>
      </c>
      <c r="Q469" s="2304" t="b">
        <f t="shared" si="38"/>
        <v>1</v>
      </c>
    </row>
    <row r="470" spans="1:18" ht="37.5">
      <c r="A470" s="116"/>
      <c r="B470" s="944" t="s">
        <v>1171</v>
      </c>
      <c r="C470" s="2236" t="s">
        <v>1172</v>
      </c>
      <c r="D470" s="113" t="s">
        <v>1173</v>
      </c>
      <c r="E470" s="2235">
        <v>8</v>
      </c>
      <c r="F470" s="2237" t="s">
        <v>322</v>
      </c>
      <c r="G470" s="114">
        <v>9.99</v>
      </c>
      <c r="H470" s="114">
        <v>12.68</v>
      </c>
      <c r="I470" s="114">
        <v>2.69</v>
      </c>
      <c r="J470" s="304"/>
      <c r="K470" s="114">
        <v>101.44</v>
      </c>
      <c r="L470" s="2311">
        <v>101.44</v>
      </c>
      <c r="M470" s="2301" t="b">
        <f t="shared" si="39"/>
        <v>1</v>
      </c>
      <c r="N470" s="2302">
        <f t="shared" si="35"/>
        <v>79.92</v>
      </c>
      <c r="O470" s="2302">
        <f t="shared" si="36"/>
        <v>21.52</v>
      </c>
      <c r="P470" s="2303">
        <f t="shared" si="37"/>
        <v>101.44</v>
      </c>
      <c r="Q470" s="2304" t="b">
        <f t="shared" si="38"/>
        <v>1</v>
      </c>
    </row>
    <row r="471" spans="1:18" ht="37.5">
      <c r="A471" s="116"/>
      <c r="B471" s="944" t="s">
        <v>1174</v>
      </c>
      <c r="C471" s="489" t="s">
        <v>1175</v>
      </c>
      <c r="D471" s="113" t="s">
        <v>1176</v>
      </c>
      <c r="E471" s="2235">
        <v>3</v>
      </c>
      <c r="F471" s="488" t="s">
        <v>322</v>
      </c>
      <c r="G471" s="114">
        <v>21.3</v>
      </c>
      <c r="H471" s="114">
        <v>27.04</v>
      </c>
      <c r="I471" s="114">
        <v>5.74</v>
      </c>
      <c r="J471" s="304"/>
      <c r="K471" s="114">
        <v>81.12</v>
      </c>
      <c r="L471" s="2311">
        <v>81.12</v>
      </c>
      <c r="M471" s="2301" t="b">
        <f t="shared" si="39"/>
        <v>1</v>
      </c>
      <c r="N471" s="2302">
        <f t="shared" si="35"/>
        <v>63.9</v>
      </c>
      <c r="O471" s="2302">
        <f t="shared" si="36"/>
        <v>17.22</v>
      </c>
      <c r="P471" s="2303">
        <f t="shared" si="37"/>
        <v>81.12</v>
      </c>
      <c r="Q471" s="2304" t="b">
        <f t="shared" si="38"/>
        <v>1</v>
      </c>
    </row>
    <row r="472" spans="1:18" ht="37.5">
      <c r="A472" s="116"/>
      <c r="B472" s="944" t="s">
        <v>1177</v>
      </c>
      <c r="C472" s="489" t="s">
        <v>1178</v>
      </c>
      <c r="D472" s="113" t="s">
        <v>1179</v>
      </c>
      <c r="E472" s="2235">
        <v>11</v>
      </c>
      <c r="F472" s="488" t="s">
        <v>322</v>
      </c>
      <c r="G472" s="114">
        <v>9.41</v>
      </c>
      <c r="H472" s="114">
        <v>11.94</v>
      </c>
      <c r="I472" s="114">
        <v>2.5299999999999998</v>
      </c>
      <c r="J472" s="304"/>
      <c r="K472" s="114">
        <v>131.34</v>
      </c>
      <c r="L472" s="2311">
        <v>131.34</v>
      </c>
      <c r="M472" s="2301" t="b">
        <f t="shared" si="39"/>
        <v>1</v>
      </c>
      <c r="N472" s="2302">
        <f t="shared" si="35"/>
        <v>103.51</v>
      </c>
      <c r="O472" s="2302">
        <f t="shared" si="36"/>
        <v>27.83</v>
      </c>
      <c r="P472" s="2303">
        <f t="shared" si="37"/>
        <v>131.34</v>
      </c>
      <c r="Q472" s="2304" t="b">
        <f t="shared" si="38"/>
        <v>1</v>
      </c>
    </row>
    <row r="473" spans="1:18" ht="37.5">
      <c r="A473" s="116"/>
      <c r="B473" s="944" t="s">
        <v>1180</v>
      </c>
      <c r="C473" s="489" t="s">
        <v>1181</v>
      </c>
      <c r="D473" s="113" t="s">
        <v>1182</v>
      </c>
      <c r="E473" s="2235">
        <v>13</v>
      </c>
      <c r="F473" s="492" t="s">
        <v>322</v>
      </c>
      <c r="G473" s="114">
        <v>9.02</v>
      </c>
      <c r="H473" s="114">
        <v>11.45</v>
      </c>
      <c r="I473" s="114">
        <v>2.4300000000000002</v>
      </c>
      <c r="J473" s="304"/>
      <c r="K473" s="114">
        <v>148.85</v>
      </c>
      <c r="L473" s="2311">
        <v>148.85</v>
      </c>
      <c r="M473" s="2301" t="b">
        <f t="shared" si="39"/>
        <v>1</v>
      </c>
      <c r="N473" s="2302">
        <f t="shared" si="35"/>
        <v>117.26</v>
      </c>
      <c r="O473" s="2302">
        <f t="shared" si="36"/>
        <v>31.59</v>
      </c>
      <c r="P473" s="2303">
        <f t="shared" si="37"/>
        <v>148.85</v>
      </c>
      <c r="Q473" s="2304" t="b">
        <f t="shared" si="38"/>
        <v>1</v>
      </c>
    </row>
    <row r="474" spans="1:18" ht="37.5">
      <c r="A474" s="116"/>
      <c r="B474" s="944" t="s">
        <v>1183</v>
      </c>
      <c r="C474" s="485" t="s">
        <v>1184</v>
      </c>
      <c r="D474" s="134" t="s">
        <v>1185</v>
      </c>
      <c r="E474" s="2235">
        <v>1</v>
      </c>
      <c r="F474" s="492" t="s">
        <v>322</v>
      </c>
      <c r="G474" s="125">
        <v>17.23</v>
      </c>
      <c r="H474" s="114">
        <v>21.87</v>
      </c>
      <c r="I474" s="114">
        <v>4.6399999999999997</v>
      </c>
      <c r="J474" s="304"/>
      <c r="K474" s="114">
        <v>21.87</v>
      </c>
      <c r="L474" s="2311">
        <v>21.87</v>
      </c>
      <c r="M474" s="2301" t="b">
        <f t="shared" si="39"/>
        <v>1</v>
      </c>
      <c r="N474" s="2302">
        <f t="shared" si="35"/>
        <v>17.23</v>
      </c>
      <c r="O474" s="2302">
        <f t="shared" si="36"/>
        <v>4.6399999999999997</v>
      </c>
      <c r="P474" s="2303">
        <f t="shared" si="37"/>
        <v>21.87</v>
      </c>
      <c r="Q474" s="2304" t="b">
        <f t="shared" si="38"/>
        <v>1</v>
      </c>
    </row>
    <row r="475" spans="1:18">
      <c r="A475" s="116"/>
      <c r="B475" s="1930"/>
      <c r="C475" s="132"/>
      <c r="D475" s="134"/>
      <c r="E475" s="158"/>
      <c r="F475" s="132"/>
      <c r="G475" s="132"/>
      <c r="H475" s="125"/>
      <c r="I475" s="125"/>
      <c r="J475" s="125"/>
      <c r="K475" s="125"/>
      <c r="M475" s="2301"/>
      <c r="N475" s="2302"/>
      <c r="O475" s="2302"/>
      <c r="P475" s="2303"/>
      <c r="Q475" s="2304"/>
    </row>
    <row r="476" spans="1:18" s="316" customFormat="1">
      <c r="A476" s="294"/>
      <c r="B476" s="349" t="s">
        <v>1186</v>
      </c>
      <c r="C476" s="283"/>
      <c r="D476" s="284" t="s">
        <v>1187</v>
      </c>
      <c r="E476" s="283"/>
      <c r="F476" s="283"/>
      <c r="G476" s="283"/>
      <c r="H476" s="285"/>
      <c r="I476" s="285"/>
      <c r="J476" s="285"/>
      <c r="K476" s="285"/>
      <c r="L476" s="2306"/>
      <c r="M476" s="2301"/>
      <c r="N476" s="2302"/>
      <c r="O476" s="2302"/>
      <c r="P476" s="2303"/>
      <c r="Q476" s="2304"/>
      <c r="R476" s="2306"/>
    </row>
    <row r="477" spans="1:18" ht="37.5">
      <c r="A477" s="116"/>
      <c r="B477" s="1922" t="s">
        <v>1188</v>
      </c>
      <c r="C477" s="489" t="s">
        <v>1189</v>
      </c>
      <c r="D477" s="113" t="s">
        <v>1190</v>
      </c>
      <c r="E477" s="2235">
        <v>6</v>
      </c>
      <c r="F477" s="488" t="s">
        <v>322</v>
      </c>
      <c r="G477" s="114">
        <v>19.059999999999999</v>
      </c>
      <c r="H477" s="114">
        <v>24.19</v>
      </c>
      <c r="I477" s="114">
        <v>5.13</v>
      </c>
      <c r="J477" s="304"/>
      <c r="K477" s="114">
        <v>145.13999999999999</v>
      </c>
      <c r="L477" s="2311">
        <v>145.13999999999999</v>
      </c>
      <c r="M477" s="2301" t="b">
        <f t="shared" si="39"/>
        <v>1</v>
      </c>
      <c r="N477" s="2302">
        <f t="shared" si="35"/>
        <v>114.36</v>
      </c>
      <c r="O477" s="2302">
        <f t="shared" si="36"/>
        <v>30.78</v>
      </c>
      <c r="P477" s="2303">
        <f t="shared" si="37"/>
        <v>145.13999999999999</v>
      </c>
      <c r="Q477" s="2304" t="b">
        <f t="shared" si="38"/>
        <v>1</v>
      </c>
    </row>
    <row r="478" spans="1:18">
      <c r="A478" s="116"/>
      <c r="B478" s="1922" t="s">
        <v>1191</v>
      </c>
      <c r="C478" s="2236" t="s">
        <v>1192</v>
      </c>
      <c r="D478" s="113" t="s">
        <v>1193</v>
      </c>
      <c r="E478" s="2235">
        <v>6</v>
      </c>
      <c r="F478" s="2237" t="s">
        <v>322</v>
      </c>
      <c r="G478" s="114">
        <v>69.41</v>
      </c>
      <c r="H478" s="114">
        <v>88.1</v>
      </c>
      <c r="I478" s="114">
        <v>18.690000000000001</v>
      </c>
      <c r="J478" s="304"/>
      <c r="K478" s="114">
        <v>528.6</v>
      </c>
      <c r="L478" s="2311">
        <v>528.6</v>
      </c>
      <c r="M478" s="2301" t="b">
        <f t="shared" si="39"/>
        <v>1</v>
      </c>
      <c r="N478" s="2302">
        <f t="shared" si="35"/>
        <v>416.46</v>
      </c>
      <c r="O478" s="2302">
        <f t="shared" si="36"/>
        <v>112.14</v>
      </c>
      <c r="P478" s="2303">
        <f t="shared" si="37"/>
        <v>528.6</v>
      </c>
      <c r="Q478" s="2304" t="b">
        <f t="shared" si="38"/>
        <v>1</v>
      </c>
    </row>
    <row r="479" spans="1:18" ht="37.5">
      <c r="A479" s="116"/>
      <c r="B479" s="1922" t="s">
        <v>1194</v>
      </c>
      <c r="C479" s="443" t="s">
        <v>1195</v>
      </c>
      <c r="D479" s="113" t="s">
        <v>1196</v>
      </c>
      <c r="E479" s="2235">
        <v>4</v>
      </c>
      <c r="F479" s="488" t="s">
        <v>322</v>
      </c>
      <c r="G479" s="114">
        <v>41.09</v>
      </c>
      <c r="H479" s="114">
        <v>52.16</v>
      </c>
      <c r="I479" s="114">
        <v>11.07</v>
      </c>
      <c r="J479" s="304"/>
      <c r="K479" s="114">
        <v>208.64</v>
      </c>
      <c r="L479" s="2311">
        <v>208.64</v>
      </c>
      <c r="M479" s="2301" t="b">
        <f t="shared" si="39"/>
        <v>1</v>
      </c>
      <c r="N479" s="2302">
        <f t="shared" si="35"/>
        <v>164.36</v>
      </c>
      <c r="O479" s="2302">
        <f t="shared" si="36"/>
        <v>44.28</v>
      </c>
      <c r="P479" s="2303">
        <f t="shared" si="37"/>
        <v>208.64000000000001</v>
      </c>
      <c r="Q479" s="2304" t="b">
        <f t="shared" si="38"/>
        <v>1</v>
      </c>
    </row>
    <row r="480" spans="1:18" ht="24.95">
      <c r="A480" s="116"/>
      <c r="B480" s="1922" t="s">
        <v>1197</v>
      </c>
      <c r="C480" s="443" t="s">
        <v>1198</v>
      </c>
      <c r="D480" s="113" t="s">
        <v>1199</v>
      </c>
      <c r="E480" s="2235">
        <v>5</v>
      </c>
      <c r="F480" s="488" t="s">
        <v>322</v>
      </c>
      <c r="G480" s="114">
        <v>31.25</v>
      </c>
      <c r="H480" s="114">
        <v>39.67</v>
      </c>
      <c r="I480" s="114">
        <v>8.42</v>
      </c>
      <c r="J480" s="304"/>
      <c r="K480" s="114">
        <v>198.35</v>
      </c>
      <c r="L480" s="2311">
        <v>198.35</v>
      </c>
      <c r="M480" s="2301" t="b">
        <f t="shared" si="39"/>
        <v>1</v>
      </c>
      <c r="N480" s="2302">
        <f t="shared" si="35"/>
        <v>156.25</v>
      </c>
      <c r="O480" s="2302">
        <f t="shared" si="36"/>
        <v>42.1</v>
      </c>
      <c r="P480" s="2303">
        <f t="shared" si="37"/>
        <v>198.35</v>
      </c>
      <c r="Q480" s="2304" t="b">
        <f t="shared" si="38"/>
        <v>1</v>
      </c>
    </row>
    <row r="481" spans="1:18">
      <c r="A481" s="116"/>
      <c r="B481" s="1922"/>
      <c r="C481" s="112"/>
      <c r="D481" s="113"/>
      <c r="E481" s="112"/>
      <c r="F481" s="112"/>
      <c r="G481" s="112"/>
      <c r="H481" s="114"/>
      <c r="I481" s="114"/>
      <c r="J481" s="114"/>
      <c r="K481" s="114"/>
      <c r="M481" s="2301"/>
      <c r="N481" s="2302"/>
      <c r="O481" s="2302"/>
      <c r="P481" s="2303"/>
      <c r="Q481" s="2304"/>
    </row>
    <row r="482" spans="1:18" s="316" customFormat="1">
      <c r="A482" s="294"/>
      <c r="B482" s="349" t="s">
        <v>1200</v>
      </c>
      <c r="C482" s="283"/>
      <c r="D482" s="284" t="s">
        <v>1019</v>
      </c>
      <c r="E482" s="144"/>
      <c r="F482" s="283"/>
      <c r="G482" s="283"/>
      <c r="H482" s="285"/>
      <c r="I482" s="285"/>
      <c r="J482" s="285"/>
      <c r="K482" s="285"/>
      <c r="L482" s="2306"/>
      <c r="M482" s="2301"/>
      <c r="N482" s="2302"/>
      <c r="O482" s="2302"/>
      <c r="P482" s="2303"/>
      <c r="Q482" s="2304"/>
      <c r="R482" s="2306"/>
    </row>
    <row r="483" spans="1:18" ht="37.5">
      <c r="A483" s="116"/>
      <c r="B483" s="1922" t="s">
        <v>1201</v>
      </c>
      <c r="C483" s="489" t="s">
        <v>1202</v>
      </c>
      <c r="D483" s="113" t="s">
        <v>1203</v>
      </c>
      <c r="E483" s="136">
        <v>8</v>
      </c>
      <c r="F483" s="488" t="s">
        <v>322</v>
      </c>
      <c r="G483" s="114">
        <v>13.28</v>
      </c>
      <c r="H483" s="114">
        <v>16.86</v>
      </c>
      <c r="I483" s="114">
        <v>3.58</v>
      </c>
      <c r="J483" s="304"/>
      <c r="K483" s="114">
        <v>134.88</v>
      </c>
      <c r="L483" s="2311">
        <v>134.88</v>
      </c>
      <c r="M483" s="2301" t="b">
        <f t="shared" si="39"/>
        <v>1</v>
      </c>
      <c r="N483" s="2302">
        <f t="shared" si="35"/>
        <v>106.24</v>
      </c>
      <c r="O483" s="2302">
        <f t="shared" si="36"/>
        <v>28.64</v>
      </c>
      <c r="P483" s="2303">
        <f t="shared" si="37"/>
        <v>134.88</v>
      </c>
      <c r="Q483" s="2304" t="b">
        <f t="shared" si="38"/>
        <v>1</v>
      </c>
    </row>
    <row r="484" spans="1:18">
      <c r="A484" s="116"/>
      <c r="B484" s="1922" t="s">
        <v>1204</v>
      </c>
      <c r="C484" s="485" t="s">
        <v>1205</v>
      </c>
      <c r="D484" s="113" t="s">
        <v>1206</v>
      </c>
      <c r="E484" s="136">
        <v>4</v>
      </c>
      <c r="F484" s="488" t="s">
        <v>322</v>
      </c>
      <c r="G484" s="114">
        <v>56.57</v>
      </c>
      <c r="H484" s="114">
        <v>71.8</v>
      </c>
      <c r="I484" s="114">
        <v>15.23</v>
      </c>
      <c r="J484" s="304"/>
      <c r="K484" s="114">
        <v>287.2</v>
      </c>
      <c r="L484" s="2311">
        <v>287.2</v>
      </c>
      <c r="M484" s="2301" t="b">
        <f t="shared" si="39"/>
        <v>1</v>
      </c>
      <c r="N484" s="2302">
        <f t="shared" si="35"/>
        <v>226.28</v>
      </c>
      <c r="O484" s="2302">
        <f t="shared" si="36"/>
        <v>60.92</v>
      </c>
      <c r="P484" s="2303">
        <f t="shared" si="37"/>
        <v>287.2</v>
      </c>
      <c r="Q484" s="2304" t="b">
        <f t="shared" si="38"/>
        <v>1</v>
      </c>
    </row>
    <row r="485" spans="1:18" ht="14.45">
      <c r="A485" s="116"/>
      <c r="B485" s="1928"/>
      <c r="C485" s="167"/>
      <c r="D485" s="1951"/>
      <c r="E485" s="138"/>
      <c r="F485" s="138"/>
      <c r="G485" s="138"/>
      <c r="H485" s="138"/>
      <c r="I485" s="138"/>
      <c r="J485" s="138"/>
      <c r="K485" s="138"/>
      <c r="M485" s="2301"/>
      <c r="N485" s="2302"/>
      <c r="O485" s="2302"/>
      <c r="P485" s="2303"/>
      <c r="Q485" s="2304"/>
    </row>
    <row r="486" spans="1:18">
      <c r="A486" s="116"/>
      <c r="B486" s="1919" t="s">
        <v>1207</v>
      </c>
      <c r="C486" s="109"/>
      <c r="D486" s="110" t="s">
        <v>550</v>
      </c>
      <c r="E486" s="109"/>
      <c r="F486" s="109"/>
      <c r="G486" s="109"/>
      <c r="H486" s="109"/>
      <c r="I486" s="109"/>
      <c r="J486" s="109"/>
      <c r="K486" s="109"/>
      <c r="M486" s="2301"/>
      <c r="N486" s="2302"/>
      <c r="O486" s="2302"/>
      <c r="P486" s="2303"/>
      <c r="Q486" s="2304"/>
    </row>
    <row r="487" spans="1:18" s="316" customFormat="1">
      <c r="A487" s="294"/>
      <c r="B487" s="349" t="s">
        <v>1208</v>
      </c>
      <c r="C487" s="283"/>
      <c r="D487" s="284" t="s">
        <v>1209</v>
      </c>
      <c r="E487" s="144"/>
      <c r="F487" s="283"/>
      <c r="G487" s="283"/>
      <c r="H487" s="285"/>
      <c r="I487" s="285"/>
      <c r="J487" s="285"/>
      <c r="K487" s="285"/>
      <c r="L487" s="2306"/>
      <c r="M487" s="2301"/>
      <c r="N487" s="2302"/>
      <c r="O487" s="2302"/>
      <c r="P487" s="2303"/>
      <c r="Q487" s="2304"/>
      <c r="R487" s="2306"/>
    </row>
    <row r="488" spans="1:18" s="325" customFormat="1" ht="24.95">
      <c r="A488" s="324"/>
      <c r="B488" s="944" t="s">
        <v>1210</v>
      </c>
      <c r="C488" s="489" t="s">
        <v>1211</v>
      </c>
      <c r="D488" s="493" t="s">
        <v>1212</v>
      </c>
      <c r="E488" s="136">
        <v>12</v>
      </c>
      <c r="F488" s="488" t="s">
        <v>322</v>
      </c>
      <c r="G488" s="114">
        <v>124.89</v>
      </c>
      <c r="H488" s="114">
        <v>158.52000000000001</v>
      </c>
      <c r="I488" s="114">
        <v>33.630000000000003</v>
      </c>
      <c r="J488" s="304"/>
      <c r="K488" s="114">
        <v>1902.24</v>
      </c>
      <c r="L488" s="2311">
        <v>1902.24</v>
      </c>
      <c r="M488" s="2301" t="b">
        <f t="shared" si="39"/>
        <v>1</v>
      </c>
      <c r="N488" s="2302">
        <f t="shared" si="35"/>
        <v>1498.68</v>
      </c>
      <c r="O488" s="2302">
        <f t="shared" si="36"/>
        <v>403.56</v>
      </c>
      <c r="P488" s="2303">
        <f t="shared" si="37"/>
        <v>1902.24</v>
      </c>
      <c r="Q488" s="2304" t="b">
        <f t="shared" si="38"/>
        <v>1</v>
      </c>
      <c r="R488" s="2309"/>
    </row>
    <row r="489" spans="1:18">
      <c r="A489" s="116"/>
      <c r="B489" s="1930"/>
      <c r="C489" s="132"/>
      <c r="D489" s="134"/>
      <c r="E489" s="158"/>
      <c r="F489" s="132"/>
      <c r="G489" s="125"/>
      <c r="H489" s="125"/>
      <c r="I489" s="125"/>
      <c r="J489" s="125"/>
      <c r="K489" s="125"/>
      <c r="M489" s="2301"/>
      <c r="N489" s="2302"/>
      <c r="O489" s="2302"/>
      <c r="P489" s="2303"/>
      <c r="Q489" s="2304"/>
    </row>
    <row r="490" spans="1:18" s="330" customFormat="1">
      <c r="A490" s="329"/>
      <c r="B490" s="1942" t="s">
        <v>1213</v>
      </c>
      <c r="C490" s="286"/>
      <c r="D490" s="287" t="s">
        <v>1214</v>
      </c>
      <c r="E490" s="328"/>
      <c r="F490" s="286"/>
      <c r="G490" s="289"/>
      <c r="H490" s="289"/>
      <c r="I490" s="289"/>
      <c r="J490" s="289"/>
      <c r="K490" s="289"/>
      <c r="L490" s="2310"/>
      <c r="M490" s="2301"/>
      <c r="N490" s="2302"/>
      <c r="O490" s="2302"/>
      <c r="P490" s="2303"/>
      <c r="Q490" s="2304"/>
      <c r="R490" s="2310"/>
    </row>
    <row r="491" spans="1:18">
      <c r="A491" s="116"/>
      <c r="B491" s="1922" t="s">
        <v>1215</v>
      </c>
      <c r="C491" s="489" t="s">
        <v>1216</v>
      </c>
      <c r="D491" s="113" t="s">
        <v>1217</v>
      </c>
      <c r="E491" s="158">
        <v>2</v>
      </c>
      <c r="F491" s="488" t="s">
        <v>322</v>
      </c>
      <c r="G491" s="114">
        <v>224.89</v>
      </c>
      <c r="H491" s="114">
        <v>285.45</v>
      </c>
      <c r="I491" s="114">
        <v>60.56</v>
      </c>
      <c r="J491" s="304"/>
      <c r="K491" s="114">
        <v>570.9</v>
      </c>
      <c r="L491" s="2311">
        <v>570.9</v>
      </c>
      <c r="M491" s="2301" t="b">
        <f t="shared" si="39"/>
        <v>1</v>
      </c>
      <c r="N491" s="2302">
        <f t="shared" si="35"/>
        <v>449.78</v>
      </c>
      <c r="O491" s="2302">
        <f t="shared" si="36"/>
        <v>121.12</v>
      </c>
      <c r="P491" s="2303">
        <f t="shared" si="37"/>
        <v>570.9</v>
      </c>
      <c r="Q491" s="2304" t="b">
        <f t="shared" si="38"/>
        <v>1</v>
      </c>
    </row>
    <row r="492" spans="1:18">
      <c r="A492" s="116"/>
      <c r="B492" s="1943"/>
      <c r="C492" s="118"/>
      <c r="D492" s="156"/>
      <c r="E492" s="158"/>
      <c r="F492" s="118"/>
      <c r="G492" s="133"/>
      <c r="H492" s="133"/>
      <c r="I492" s="133"/>
      <c r="J492" s="133"/>
      <c r="K492" s="133"/>
      <c r="M492" s="2301"/>
      <c r="N492" s="2302"/>
      <c r="O492" s="2302"/>
      <c r="P492" s="2303"/>
      <c r="Q492" s="2304"/>
    </row>
    <row r="493" spans="1:18" s="316" customFormat="1">
      <c r="A493" s="332"/>
      <c r="B493" s="349" t="s">
        <v>1218</v>
      </c>
      <c r="C493" s="283"/>
      <c r="D493" s="284" t="s">
        <v>1219</v>
      </c>
      <c r="E493" s="333"/>
      <c r="F493" s="283"/>
      <c r="G493" s="285"/>
      <c r="H493" s="285"/>
      <c r="I493" s="285"/>
      <c r="J493" s="285"/>
      <c r="K493" s="285"/>
      <c r="L493" s="2306"/>
      <c r="M493" s="2301"/>
      <c r="N493" s="2302"/>
      <c r="O493" s="2302"/>
      <c r="P493" s="2303"/>
      <c r="Q493" s="2304"/>
      <c r="R493" s="2306"/>
    </row>
    <row r="494" spans="1:18" s="325" customFormat="1">
      <c r="A494" s="335"/>
      <c r="B494" s="1922" t="s">
        <v>1220</v>
      </c>
      <c r="C494" s="489" t="s">
        <v>1221</v>
      </c>
      <c r="D494" s="113" t="s">
        <v>1222</v>
      </c>
      <c r="E494" s="2238">
        <v>12</v>
      </c>
      <c r="F494" s="489" t="s">
        <v>1223</v>
      </c>
      <c r="G494" s="114">
        <v>27.47</v>
      </c>
      <c r="H494" s="114">
        <v>34.869999999999997</v>
      </c>
      <c r="I494" s="114">
        <v>7.4</v>
      </c>
      <c r="J494" s="304"/>
      <c r="K494" s="114">
        <v>418.44</v>
      </c>
      <c r="L494" s="2311">
        <v>418.44</v>
      </c>
      <c r="M494" s="2301" t="b">
        <f t="shared" si="39"/>
        <v>1</v>
      </c>
      <c r="N494" s="2302">
        <f t="shared" si="35"/>
        <v>329.64</v>
      </c>
      <c r="O494" s="2302">
        <f t="shared" si="36"/>
        <v>88.8</v>
      </c>
      <c r="P494" s="2303">
        <f t="shared" si="37"/>
        <v>418.44</v>
      </c>
      <c r="Q494" s="2304" t="b">
        <f t="shared" si="38"/>
        <v>1</v>
      </c>
      <c r="R494" s="2309"/>
    </row>
    <row r="495" spans="1:18">
      <c r="A495" s="116"/>
      <c r="B495" s="1925"/>
      <c r="C495" s="141"/>
      <c r="D495" s="142"/>
      <c r="E495" s="141"/>
      <c r="F495" s="141"/>
      <c r="G495" s="141"/>
      <c r="H495" s="141"/>
      <c r="I495" s="141"/>
      <c r="J495" s="141"/>
      <c r="K495" s="141"/>
      <c r="M495" s="2301"/>
      <c r="N495" s="2302"/>
      <c r="O495" s="2302"/>
      <c r="P495" s="2303"/>
      <c r="Q495" s="2304"/>
    </row>
    <row r="496" spans="1:18">
      <c r="A496" s="116"/>
      <c r="B496" s="1931" t="s">
        <v>144</v>
      </c>
      <c r="C496" s="2445" t="s">
        <v>145</v>
      </c>
      <c r="D496" s="2445"/>
      <c r="E496" s="2445"/>
      <c r="F496" s="2445"/>
      <c r="G496" s="2445"/>
      <c r="H496" s="2445"/>
      <c r="I496" s="2445"/>
      <c r="J496" s="2445"/>
      <c r="K496" s="2445"/>
      <c r="M496" s="2301"/>
      <c r="N496" s="2302"/>
      <c r="O496" s="2302"/>
      <c r="P496" s="2303"/>
      <c r="Q496" s="2304"/>
    </row>
    <row r="497" spans="1:18">
      <c r="A497" s="116"/>
      <c r="B497" s="2446" t="s">
        <v>259</v>
      </c>
      <c r="C497" s="2446" t="s">
        <v>260</v>
      </c>
      <c r="D497" s="2446" t="s">
        <v>131</v>
      </c>
      <c r="E497" s="2446" t="s">
        <v>261</v>
      </c>
      <c r="F497" s="2446" t="s">
        <v>262</v>
      </c>
      <c r="G497" s="2446" t="s">
        <v>263</v>
      </c>
      <c r="H497" s="2446" t="s">
        <v>264</v>
      </c>
      <c r="I497" s="738" t="s">
        <v>265</v>
      </c>
      <c r="J497" s="738" t="s">
        <v>266</v>
      </c>
      <c r="K497" s="2448" t="s">
        <v>267</v>
      </c>
      <c r="M497" s="2301"/>
      <c r="N497" s="2302"/>
      <c r="O497" s="2302"/>
      <c r="P497" s="2303"/>
      <c r="Q497" s="2304"/>
    </row>
    <row r="498" spans="1:18">
      <c r="A498" s="116"/>
      <c r="B498" s="2447"/>
      <c r="C498" s="2447"/>
      <c r="D498" s="2447"/>
      <c r="E498" s="2447"/>
      <c r="F498" s="2447"/>
      <c r="G498" s="2447"/>
      <c r="H498" s="2447"/>
      <c r="I498" s="119">
        <v>0.26929999999999998</v>
      </c>
      <c r="J498" s="119">
        <v>0.20930000000000001</v>
      </c>
      <c r="K498" s="2449"/>
      <c r="M498" s="2301"/>
      <c r="N498" s="2302"/>
      <c r="O498" s="2302"/>
      <c r="P498" s="2303"/>
      <c r="Q498" s="2304"/>
    </row>
    <row r="499" spans="1:18">
      <c r="A499" s="116"/>
      <c r="B499" s="1919" t="s">
        <v>1224</v>
      </c>
      <c r="C499" s="109"/>
      <c r="D499" s="110" t="s">
        <v>1225</v>
      </c>
      <c r="E499" s="109"/>
      <c r="F499" s="109"/>
      <c r="G499" s="109"/>
      <c r="H499" s="111"/>
      <c r="I499" s="111"/>
      <c r="J499" s="111"/>
      <c r="K499" s="111">
        <v>1247796.02</v>
      </c>
      <c r="M499" s="2301"/>
      <c r="N499" s="2302"/>
      <c r="O499" s="2302"/>
      <c r="P499" s="2303"/>
      <c r="Q499" s="2304"/>
    </row>
    <row r="500" spans="1:18">
      <c r="A500" s="116"/>
      <c r="B500" s="1919" t="s">
        <v>220</v>
      </c>
      <c r="C500" s="109"/>
      <c r="D500" s="110" t="s">
        <v>221</v>
      </c>
      <c r="E500" s="109"/>
      <c r="F500" s="109"/>
      <c r="G500" s="109"/>
      <c r="H500" s="109"/>
      <c r="I500" s="109"/>
      <c r="J500" s="109"/>
      <c r="K500" s="109"/>
      <c r="M500" s="2301"/>
      <c r="N500" s="2302"/>
      <c r="O500" s="2302"/>
      <c r="P500" s="2303"/>
      <c r="Q500" s="2304"/>
    </row>
    <row r="501" spans="1:18" s="316" customFormat="1">
      <c r="A501" s="294"/>
      <c r="B501" s="1952" t="s">
        <v>1226</v>
      </c>
      <c r="C501" s="295"/>
      <c r="D501" s="296" t="s">
        <v>1227</v>
      </c>
      <c r="E501" s="295"/>
      <c r="F501" s="295"/>
      <c r="G501" s="289"/>
      <c r="H501" s="289"/>
      <c r="I501" s="289"/>
      <c r="J501" s="289"/>
      <c r="K501" s="289"/>
      <c r="L501" s="2306"/>
      <c r="M501" s="2301"/>
      <c r="N501" s="2302"/>
      <c r="O501" s="2302"/>
      <c r="P501" s="2303"/>
      <c r="Q501" s="2304"/>
      <c r="R501" s="2306"/>
    </row>
    <row r="502" spans="1:18">
      <c r="A502" s="116"/>
      <c r="B502" s="1922" t="s">
        <v>1228</v>
      </c>
      <c r="C502" s="112" t="s">
        <v>1229</v>
      </c>
      <c r="D502" s="469" t="s">
        <v>1230</v>
      </c>
      <c r="E502" s="158">
        <v>50</v>
      </c>
      <c r="F502" s="112" t="s">
        <v>347</v>
      </c>
      <c r="G502" s="114">
        <v>52.48</v>
      </c>
      <c r="H502" s="114">
        <v>66.61</v>
      </c>
      <c r="I502" s="114">
        <v>14.13</v>
      </c>
      <c r="J502" s="304"/>
      <c r="K502" s="114">
        <v>3330.5</v>
      </c>
      <c r="L502" s="2311">
        <v>3330.5</v>
      </c>
      <c r="M502" s="2301" t="b">
        <f t="shared" si="39"/>
        <v>1</v>
      </c>
      <c r="N502" s="2302">
        <f t="shared" si="35"/>
        <v>2624</v>
      </c>
      <c r="O502" s="2302">
        <f t="shared" si="36"/>
        <v>706.5</v>
      </c>
      <c r="P502" s="2303">
        <f t="shared" si="37"/>
        <v>3330.5</v>
      </c>
      <c r="Q502" s="2304" t="b">
        <f t="shared" si="38"/>
        <v>1</v>
      </c>
    </row>
    <row r="503" spans="1:18">
      <c r="A503" s="116"/>
      <c r="B503" s="1922" t="s">
        <v>1231</v>
      </c>
      <c r="C503" s="112" t="s">
        <v>1232</v>
      </c>
      <c r="D503" s="474" t="s">
        <v>1233</v>
      </c>
      <c r="E503" s="158">
        <v>45</v>
      </c>
      <c r="F503" s="112" t="s">
        <v>347</v>
      </c>
      <c r="G503" s="114">
        <v>32.57</v>
      </c>
      <c r="H503" s="114">
        <v>41.34</v>
      </c>
      <c r="I503" s="114">
        <v>8.77</v>
      </c>
      <c r="J503" s="304"/>
      <c r="K503" s="114">
        <v>1860.3</v>
      </c>
      <c r="L503" s="2311">
        <v>1860.3</v>
      </c>
      <c r="M503" s="2301" t="b">
        <f t="shared" si="39"/>
        <v>1</v>
      </c>
      <c r="N503" s="2302">
        <f t="shared" si="35"/>
        <v>1465.65</v>
      </c>
      <c r="O503" s="2302">
        <f t="shared" si="36"/>
        <v>394.65</v>
      </c>
      <c r="P503" s="2303">
        <f t="shared" si="37"/>
        <v>1860.3000000000002</v>
      </c>
      <c r="Q503" s="2304" t="b">
        <f t="shared" si="38"/>
        <v>1</v>
      </c>
    </row>
    <row r="504" spans="1:18" ht="14.1">
      <c r="A504" s="116"/>
      <c r="B504" s="1922"/>
      <c r="C504" s="112"/>
      <c r="D504" s="1954"/>
      <c r="E504" s="112"/>
      <c r="F504" s="112"/>
      <c r="G504" s="114"/>
      <c r="H504" s="114"/>
      <c r="I504" s="114"/>
      <c r="J504" s="114"/>
      <c r="K504" s="114"/>
      <c r="M504" s="2301"/>
      <c r="N504" s="2302"/>
      <c r="O504" s="2302"/>
      <c r="P504" s="2303"/>
      <c r="Q504" s="2304"/>
    </row>
    <row r="505" spans="1:18" s="316" customFormat="1">
      <c r="A505" s="294"/>
      <c r="B505" s="1952" t="s">
        <v>1234</v>
      </c>
      <c r="C505" s="295"/>
      <c r="D505" s="296" t="s">
        <v>1235</v>
      </c>
      <c r="E505" s="295"/>
      <c r="F505" s="295"/>
      <c r="G505" s="289"/>
      <c r="H505" s="289"/>
      <c r="I505" s="289"/>
      <c r="J505" s="289"/>
      <c r="K505" s="289"/>
      <c r="L505" s="2306"/>
      <c r="M505" s="2301"/>
      <c r="N505" s="2302"/>
      <c r="O505" s="2302"/>
      <c r="P505" s="2303"/>
      <c r="Q505" s="2304"/>
      <c r="R505" s="2306"/>
    </row>
    <row r="506" spans="1:18" ht="24.95">
      <c r="A506" s="116"/>
      <c r="B506" s="1922" t="s">
        <v>1236</v>
      </c>
      <c r="C506" s="112" t="s">
        <v>1237</v>
      </c>
      <c r="D506" s="757" t="s">
        <v>1238</v>
      </c>
      <c r="E506" s="158">
        <v>12</v>
      </c>
      <c r="F506" s="112" t="s">
        <v>347</v>
      </c>
      <c r="G506" s="114">
        <v>215.76</v>
      </c>
      <c r="H506" s="114">
        <v>273.86</v>
      </c>
      <c r="I506" s="114">
        <v>58.1</v>
      </c>
      <c r="J506" s="304"/>
      <c r="K506" s="114">
        <v>3286.32</v>
      </c>
      <c r="L506" s="2311">
        <v>3286.32</v>
      </c>
      <c r="M506" s="2301" t="b">
        <f t="shared" si="39"/>
        <v>1</v>
      </c>
      <c r="N506" s="2302">
        <f t="shared" si="35"/>
        <v>2589.12</v>
      </c>
      <c r="O506" s="2302">
        <f t="shared" si="36"/>
        <v>697.2</v>
      </c>
      <c r="P506" s="2303">
        <f t="shared" si="37"/>
        <v>3286.3199999999997</v>
      </c>
      <c r="Q506" s="2304" t="b">
        <f t="shared" si="38"/>
        <v>1</v>
      </c>
    </row>
    <row r="507" spans="1:18" ht="24.95">
      <c r="A507" s="116"/>
      <c r="B507" s="1922" t="s">
        <v>1239</v>
      </c>
      <c r="C507" s="112" t="s">
        <v>1240</v>
      </c>
      <c r="D507" s="566" t="s">
        <v>1241</v>
      </c>
      <c r="E507" s="158">
        <v>110</v>
      </c>
      <c r="F507" s="112" t="s">
        <v>347</v>
      </c>
      <c r="G507" s="114">
        <v>58.32</v>
      </c>
      <c r="H507" s="114">
        <v>74.03</v>
      </c>
      <c r="I507" s="114">
        <v>15.71</v>
      </c>
      <c r="J507" s="304"/>
      <c r="K507" s="114">
        <v>8143.3</v>
      </c>
      <c r="L507" s="2311">
        <v>8143.3</v>
      </c>
      <c r="M507" s="2301" t="b">
        <f t="shared" si="39"/>
        <v>1</v>
      </c>
      <c r="N507" s="2302">
        <f t="shared" si="35"/>
        <v>6415.2</v>
      </c>
      <c r="O507" s="2302">
        <f t="shared" si="36"/>
        <v>1728.1</v>
      </c>
      <c r="P507" s="2303">
        <f t="shared" si="37"/>
        <v>8143.2999999999993</v>
      </c>
      <c r="Q507" s="2304" t="b">
        <f t="shared" si="38"/>
        <v>1</v>
      </c>
    </row>
    <row r="508" spans="1:18">
      <c r="A508" s="116"/>
      <c r="B508" s="1922"/>
      <c r="C508" s="112"/>
      <c r="D508" s="113"/>
      <c r="E508" s="112"/>
      <c r="F508" s="112"/>
      <c r="G508" s="114"/>
      <c r="H508" s="114"/>
      <c r="I508" s="114"/>
      <c r="J508" s="114"/>
      <c r="K508" s="114"/>
      <c r="M508" s="2301"/>
      <c r="N508" s="2302"/>
      <c r="O508" s="2302"/>
      <c r="P508" s="2303"/>
      <c r="Q508" s="2304"/>
    </row>
    <row r="509" spans="1:18" s="316" customFormat="1">
      <c r="A509" s="294"/>
      <c r="B509" s="1952" t="s">
        <v>1242</v>
      </c>
      <c r="C509" s="295"/>
      <c r="D509" s="296" t="s">
        <v>1243</v>
      </c>
      <c r="E509" s="295"/>
      <c r="F509" s="344">
        <v>5</v>
      </c>
      <c r="G509" s="289"/>
      <c r="H509" s="289"/>
      <c r="I509" s="289"/>
      <c r="J509" s="289"/>
      <c r="K509" s="289"/>
      <c r="L509" s="2306"/>
      <c r="M509" s="2301"/>
      <c r="N509" s="2302"/>
      <c r="O509" s="2302"/>
      <c r="P509" s="2303"/>
      <c r="Q509" s="2304"/>
      <c r="R509" s="2306"/>
    </row>
    <row r="510" spans="1:18" s="316" customFormat="1" ht="37.5">
      <c r="A510" s="294"/>
      <c r="B510" s="1922" t="s">
        <v>1244</v>
      </c>
      <c r="C510" s="112" t="s">
        <v>1245</v>
      </c>
      <c r="D510" s="469" t="s">
        <v>1246</v>
      </c>
      <c r="E510" s="158">
        <v>5</v>
      </c>
      <c r="F510" s="112" t="s">
        <v>322</v>
      </c>
      <c r="G510" s="114">
        <v>804.73</v>
      </c>
      <c r="H510" s="114">
        <v>1021.44</v>
      </c>
      <c r="I510" s="114">
        <v>216.71</v>
      </c>
      <c r="J510" s="304"/>
      <c r="K510" s="114">
        <v>5107.2</v>
      </c>
      <c r="L510" s="2311">
        <v>5107.2</v>
      </c>
      <c r="M510" s="2301" t="b">
        <f t="shared" si="39"/>
        <v>1</v>
      </c>
      <c r="N510" s="2302">
        <f t="shared" si="35"/>
        <v>4023.65</v>
      </c>
      <c r="O510" s="2302">
        <f t="shared" si="36"/>
        <v>1083.55</v>
      </c>
      <c r="P510" s="2303">
        <f t="shared" si="37"/>
        <v>5107.2</v>
      </c>
      <c r="Q510" s="2304" t="b">
        <f t="shared" si="38"/>
        <v>1</v>
      </c>
      <c r="R510" s="2306"/>
    </row>
    <row r="511" spans="1:18" s="316" customFormat="1" ht="24.95">
      <c r="A511" s="294"/>
      <c r="B511" s="1922" t="s">
        <v>1247</v>
      </c>
      <c r="C511" s="112" t="s">
        <v>1248</v>
      </c>
      <c r="D511" s="469" t="s">
        <v>1249</v>
      </c>
      <c r="E511" s="158">
        <v>5</v>
      </c>
      <c r="F511" s="112" t="s">
        <v>322</v>
      </c>
      <c r="G511" s="114">
        <v>777.6</v>
      </c>
      <c r="H511" s="114">
        <v>987.01</v>
      </c>
      <c r="I511" s="114">
        <v>209.41</v>
      </c>
      <c r="J511" s="304"/>
      <c r="K511" s="114">
        <v>4935.05</v>
      </c>
      <c r="L511" s="2311">
        <v>4935.05</v>
      </c>
      <c r="M511" s="2301" t="b">
        <f t="shared" si="39"/>
        <v>1</v>
      </c>
      <c r="N511" s="2302">
        <f t="shared" si="35"/>
        <v>3888</v>
      </c>
      <c r="O511" s="2302">
        <f t="shared" si="36"/>
        <v>1047.05</v>
      </c>
      <c r="P511" s="2303">
        <f t="shared" si="37"/>
        <v>4935.05</v>
      </c>
      <c r="Q511" s="2304" t="b">
        <f t="shared" si="38"/>
        <v>1</v>
      </c>
      <c r="R511" s="2306"/>
    </row>
    <row r="512" spans="1:18" s="316" customFormat="1" ht="14.1">
      <c r="A512" s="294"/>
      <c r="B512" s="1955"/>
      <c r="C512" s="326"/>
      <c r="D512" s="1954"/>
      <c r="E512" s="326"/>
      <c r="F512" s="326"/>
      <c r="G512" s="206"/>
      <c r="H512" s="206"/>
      <c r="I512" s="206"/>
      <c r="J512" s="206"/>
      <c r="K512" s="206"/>
      <c r="L512" s="2306"/>
      <c r="M512" s="2301"/>
      <c r="N512" s="2302"/>
      <c r="O512" s="2302"/>
      <c r="P512" s="2303"/>
      <c r="Q512" s="2304"/>
      <c r="R512" s="2306"/>
    </row>
    <row r="513" spans="1:18" s="316" customFormat="1">
      <c r="A513" s="294"/>
      <c r="B513" s="1952" t="s">
        <v>1250</v>
      </c>
      <c r="C513" s="295"/>
      <c r="D513" s="296" t="s">
        <v>1251</v>
      </c>
      <c r="E513" s="295"/>
      <c r="F513" s="295"/>
      <c r="G513" s="289"/>
      <c r="H513" s="289"/>
      <c r="I513" s="289"/>
      <c r="J513" s="289"/>
      <c r="K513" s="289"/>
      <c r="L513" s="2306"/>
      <c r="M513" s="2301"/>
      <c r="N513" s="2302"/>
      <c r="O513" s="2302"/>
      <c r="P513" s="2303"/>
      <c r="Q513" s="2304"/>
      <c r="R513" s="2306"/>
    </row>
    <row r="514" spans="1:18" s="316" customFormat="1">
      <c r="A514" s="294"/>
      <c r="B514" s="1922" t="s">
        <v>1252</v>
      </c>
      <c r="C514" s="112" t="s">
        <v>1253</v>
      </c>
      <c r="D514" s="494" t="s">
        <v>1254</v>
      </c>
      <c r="E514" s="112">
        <v>4</v>
      </c>
      <c r="F514" s="112" t="s">
        <v>322</v>
      </c>
      <c r="G514" s="114">
        <v>47.46</v>
      </c>
      <c r="H514" s="114">
        <v>60.24</v>
      </c>
      <c r="I514" s="114">
        <v>12.78</v>
      </c>
      <c r="J514" s="304"/>
      <c r="K514" s="114">
        <v>240.96</v>
      </c>
      <c r="L514" s="2311">
        <v>240.96</v>
      </c>
      <c r="M514" s="2301" t="b">
        <f t="shared" si="39"/>
        <v>1</v>
      </c>
      <c r="N514" s="2302">
        <f t="shared" si="35"/>
        <v>189.84</v>
      </c>
      <c r="O514" s="2302">
        <f t="shared" si="36"/>
        <v>51.12</v>
      </c>
      <c r="P514" s="2303">
        <f t="shared" si="37"/>
        <v>240.96</v>
      </c>
      <c r="Q514" s="2304" t="b">
        <f t="shared" si="38"/>
        <v>1</v>
      </c>
      <c r="R514" s="2306"/>
    </row>
    <row r="515" spans="1:18" s="316" customFormat="1">
      <c r="A515" s="294"/>
      <c r="B515" s="1922" t="s">
        <v>1255</v>
      </c>
      <c r="C515" s="112" t="s">
        <v>1256</v>
      </c>
      <c r="D515" s="494" t="s">
        <v>1257</v>
      </c>
      <c r="E515" s="112">
        <v>3</v>
      </c>
      <c r="F515" s="112" t="s">
        <v>322</v>
      </c>
      <c r="G515" s="114">
        <v>31.85</v>
      </c>
      <c r="H515" s="114">
        <v>40.43</v>
      </c>
      <c r="I515" s="114">
        <v>8.58</v>
      </c>
      <c r="J515" s="304"/>
      <c r="K515" s="114">
        <v>121.29</v>
      </c>
      <c r="L515" s="2311">
        <v>121.29</v>
      </c>
      <c r="M515" s="2301" t="b">
        <f t="shared" si="39"/>
        <v>1</v>
      </c>
      <c r="N515" s="2302">
        <f t="shared" si="35"/>
        <v>95.55</v>
      </c>
      <c r="O515" s="2302">
        <f t="shared" si="36"/>
        <v>25.74</v>
      </c>
      <c r="P515" s="2303">
        <f t="shared" si="37"/>
        <v>121.28999999999999</v>
      </c>
      <c r="Q515" s="2304" t="b">
        <f t="shared" si="38"/>
        <v>1</v>
      </c>
      <c r="R515" s="2306"/>
    </row>
    <row r="516" spans="1:18" s="316" customFormat="1" ht="24.95">
      <c r="A516" s="294"/>
      <c r="B516" s="1922" t="s">
        <v>1258</v>
      </c>
      <c r="C516" s="112" t="s">
        <v>1259</v>
      </c>
      <c r="D516" s="469" t="s">
        <v>1260</v>
      </c>
      <c r="E516" s="112">
        <v>1</v>
      </c>
      <c r="F516" s="112" t="s">
        <v>322</v>
      </c>
      <c r="G516" s="114">
        <v>382</v>
      </c>
      <c r="H516" s="114">
        <v>484.87</v>
      </c>
      <c r="I516" s="114">
        <v>102.87</v>
      </c>
      <c r="J516" s="304"/>
      <c r="K516" s="114">
        <v>484.87</v>
      </c>
      <c r="L516" s="2311">
        <v>484.87</v>
      </c>
      <c r="M516" s="2301" t="b">
        <f t="shared" si="39"/>
        <v>1</v>
      </c>
      <c r="N516" s="2302">
        <f t="shared" si="35"/>
        <v>382</v>
      </c>
      <c r="O516" s="2302">
        <f t="shared" si="36"/>
        <v>102.87</v>
      </c>
      <c r="P516" s="2303">
        <f t="shared" si="37"/>
        <v>484.87</v>
      </c>
      <c r="Q516" s="2304" t="b">
        <f t="shared" si="38"/>
        <v>1</v>
      </c>
      <c r="R516" s="2306"/>
    </row>
    <row r="517" spans="1:18" ht="14.45">
      <c r="A517" s="116"/>
      <c r="B517" s="1928"/>
      <c r="C517" s="440"/>
      <c r="D517" s="440"/>
      <c r="E517" s="127"/>
      <c r="F517" s="127"/>
      <c r="G517" s="127"/>
      <c r="H517" s="127"/>
      <c r="I517" s="127"/>
      <c r="J517" s="127"/>
      <c r="K517" s="127"/>
      <c r="M517" s="2301"/>
      <c r="N517" s="2302"/>
      <c r="O517" s="2302"/>
      <c r="P517" s="2303"/>
      <c r="Q517" s="2304"/>
    </row>
    <row r="518" spans="1:18">
      <c r="A518" s="116"/>
      <c r="B518" s="1919" t="s">
        <v>222</v>
      </c>
      <c r="C518" s="109"/>
      <c r="D518" s="110" t="s">
        <v>223</v>
      </c>
      <c r="E518" s="109"/>
      <c r="F518" s="109"/>
      <c r="G518" s="109"/>
      <c r="H518" s="109"/>
      <c r="I518" s="109"/>
      <c r="J518" s="109"/>
      <c r="K518" s="109"/>
      <c r="M518" s="2301"/>
      <c r="N518" s="2302"/>
      <c r="O518" s="2302"/>
      <c r="P518" s="2303"/>
      <c r="Q518" s="2304"/>
    </row>
    <row r="519" spans="1:18" s="316" customFormat="1">
      <c r="A519" s="280"/>
      <c r="B519" s="1952" t="s">
        <v>1261</v>
      </c>
      <c r="C519" s="295"/>
      <c r="D519" s="296" t="s">
        <v>1262</v>
      </c>
      <c r="E519" s="342"/>
      <c r="F519" s="342"/>
      <c r="G519" s="289"/>
      <c r="H519" s="289"/>
      <c r="I519" s="289"/>
      <c r="J519" s="289"/>
      <c r="K519" s="289"/>
      <c r="L519" s="2306"/>
      <c r="M519" s="2301"/>
      <c r="N519" s="2302"/>
      <c r="O519" s="2302"/>
      <c r="P519" s="2303"/>
      <c r="Q519" s="2304"/>
      <c r="R519" s="2306"/>
    </row>
    <row r="520" spans="1:18" s="316" customFormat="1" ht="62.45">
      <c r="A520" s="280"/>
      <c r="B520" s="1922" t="s">
        <v>1263</v>
      </c>
      <c r="C520" s="112" t="s">
        <v>1264</v>
      </c>
      <c r="D520" s="469" t="s">
        <v>1265</v>
      </c>
      <c r="E520" s="127">
        <v>3</v>
      </c>
      <c r="F520" s="112" t="s">
        <v>322</v>
      </c>
      <c r="G520" s="114">
        <v>279.99</v>
      </c>
      <c r="H520" s="114">
        <v>355.39</v>
      </c>
      <c r="I520" s="114">
        <v>75.400000000000006</v>
      </c>
      <c r="J520" s="304"/>
      <c r="K520" s="114">
        <v>1066.17</v>
      </c>
      <c r="L520" s="2311">
        <v>1066.17</v>
      </c>
      <c r="M520" s="2301" t="b">
        <f t="shared" si="39"/>
        <v>1</v>
      </c>
      <c r="N520" s="2302">
        <f t="shared" si="35"/>
        <v>839.97</v>
      </c>
      <c r="O520" s="2302">
        <f t="shared" si="36"/>
        <v>226.2</v>
      </c>
      <c r="P520" s="2303">
        <f t="shared" si="37"/>
        <v>1066.17</v>
      </c>
      <c r="Q520" s="2304" t="b">
        <f t="shared" si="38"/>
        <v>1</v>
      </c>
      <c r="R520" s="2306"/>
    </row>
    <row r="521" spans="1:18" s="316" customFormat="1" ht="14.1">
      <c r="A521" s="280"/>
      <c r="B521" s="1955"/>
      <c r="C521" s="326"/>
      <c r="D521" s="1954"/>
      <c r="E521" s="340"/>
      <c r="F521" s="340"/>
      <c r="G521" s="206"/>
      <c r="H521" s="206"/>
      <c r="I521" s="206"/>
      <c r="J521" s="206"/>
      <c r="K521" s="206"/>
      <c r="L521" s="2306"/>
      <c r="M521" s="2301"/>
      <c r="N521" s="2302"/>
      <c r="O521" s="2302"/>
      <c r="P521" s="2303"/>
      <c r="Q521" s="2304"/>
      <c r="R521" s="2306"/>
    </row>
    <row r="522" spans="1:18">
      <c r="A522" s="116"/>
      <c r="B522" s="1952" t="s">
        <v>1266</v>
      </c>
      <c r="C522" s="295"/>
      <c r="D522" s="296" t="s">
        <v>1267</v>
      </c>
      <c r="E522" s="342"/>
      <c r="F522" s="342"/>
      <c r="G522" s="289"/>
      <c r="H522" s="289"/>
      <c r="I522" s="289"/>
      <c r="J522" s="289"/>
      <c r="K522" s="289"/>
      <c r="M522" s="2301"/>
      <c r="N522" s="2302"/>
      <c r="O522" s="2302"/>
      <c r="P522" s="2303"/>
      <c r="Q522" s="2304"/>
    </row>
    <row r="523" spans="1:18" ht="24.95">
      <c r="A523" s="116"/>
      <c r="B523" s="1922" t="s">
        <v>1268</v>
      </c>
      <c r="C523" s="112" t="s">
        <v>1269</v>
      </c>
      <c r="D523" s="469" t="s">
        <v>1270</v>
      </c>
      <c r="E523" s="127">
        <v>3</v>
      </c>
      <c r="F523" s="112" t="s">
        <v>322</v>
      </c>
      <c r="G523" s="127">
        <v>376.23</v>
      </c>
      <c r="H523" s="114">
        <v>477.55</v>
      </c>
      <c r="I523" s="114">
        <v>101.32</v>
      </c>
      <c r="J523" s="304"/>
      <c r="K523" s="114">
        <v>1432.65</v>
      </c>
      <c r="L523" s="2311">
        <v>1432.65</v>
      </c>
      <c r="M523" s="2301" t="b">
        <f t="shared" si="39"/>
        <v>1</v>
      </c>
      <c r="N523" s="2302">
        <f t="shared" si="35"/>
        <v>1128.69</v>
      </c>
      <c r="O523" s="2302">
        <f t="shared" si="36"/>
        <v>303.95999999999998</v>
      </c>
      <c r="P523" s="2303">
        <f t="shared" si="37"/>
        <v>1432.65</v>
      </c>
      <c r="Q523" s="2304" t="b">
        <f t="shared" si="38"/>
        <v>1</v>
      </c>
    </row>
    <row r="524" spans="1:18">
      <c r="A524" s="116"/>
      <c r="B524" s="1956"/>
      <c r="C524" s="334"/>
      <c r="D524" s="2239"/>
      <c r="E524" s="343"/>
      <c r="F524" s="343"/>
      <c r="G524" s="331"/>
      <c r="H524" s="331"/>
      <c r="I524" s="331"/>
      <c r="J524" s="331"/>
      <c r="K524" s="331"/>
      <c r="M524" s="2301"/>
      <c r="N524" s="2302"/>
      <c r="O524" s="2302"/>
      <c r="P524" s="2303"/>
      <c r="Q524" s="2304"/>
    </row>
    <row r="525" spans="1:18">
      <c r="A525" s="116"/>
      <c r="B525" s="1952" t="s">
        <v>1271</v>
      </c>
      <c r="C525" s="295"/>
      <c r="D525" s="296" t="s">
        <v>1272</v>
      </c>
      <c r="E525" s="342"/>
      <c r="F525" s="342"/>
      <c r="G525" s="289"/>
      <c r="H525" s="289"/>
      <c r="I525" s="289"/>
      <c r="J525" s="289"/>
      <c r="K525" s="289"/>
      <c r="M525" s="2301"/>
      <c r="N525" s="2302"/>
      <c r="O525" s="2302"/>
      <c r="P525" s="2303"/>
      <c r="Q525" s="2304"/>
    </row>
    <row r="526" spans="1:18" ht="75">
      <c r="A526" s="116"/>
      <c r="B526" s="1922" t="s">
        <v>1273</v>
      </c>
      <c r="C526" s="112" t="s">
        <v>1274</v>
      </c>
      <c r="D526" s="469" t="s">
        <v>1275</v>
      </c>
      <c r="E526" s="127">
        <v>1</v>
      </c>
      <c r="F526" s="112" t="s">
        <v>322</v>
      </c>
      <c r="G526" s="114">
        <v>385541</v>
      </c>
      <c r="H526" s="114">
        <v>466234.73</v>
      </c>
      <c r="I526" s="114"/>
      <c r="J526" s="114">
        <v>80693.73</v>
      </c>
      <c r="K526" s="114">
        <v>466234.73</v>
      </c>
      <c r="L526" s="2311">
        <v>466234.73</v>
      </c>
      <c r="M526" s="2301" t="b">
        <f t="shared" si="39"/>
        <v>1</v>
      </c>
      <c r="N526" s="2302">
        <f t="shared" si="35"/>
        <v>385541</v>
      </c>
      <c r="O526" s="2302">
        <f t="shared" si="36"/>
        <v>0</v>
      </c>
      <c r="P526" s="2303">
        <f t="shared" si="37"/>
        <v>385541</v>
      </c>
      <c r="Q526" s="2304" t="b">
        <f t="shared" si="38"/>
        <v>0</v>
      </c>
    </row>
    <row r="527" spans="1:18">
      <c r="A527" s="116"/>
      <c r="B527" s="1922" t="s">
        <v>1276</v>
      </c>
      <c r="C527" s="112" t="s">
        <v>1277</v>
      </c>
      <c r="D527" s="469" t="s">
        <v>1278</v>
      </c>
      <c r="E527" s="127">
        <v>1</v>
      </c>
      <c r="F527" s="112" t="s">
        <v>322</v>
      </c>
      <c r="G527" s="114">
        <v>9754.2000000000007</v>
      </c>
      <c r="H527" s="114">
        <v>12381.01</v>
      </c>
      <c r="I527" s="114">
        <v>2626.81</v>
      </c>
      <c r="J527" s="304"/>
      <c r="K527" s="114">
        <v>12381.01</v>
      </c>
      <c r="L527" s="2311">
        <v>12381.01</v>
      </c>
      <c r="M527" s="2301" t="b">
        <f t="shared" si="39"/>
        <v>1</v>
      </c>
      <c r="N527" s="2302">
        <f t="shared" ref="N527:N590" si="40">ROUND(G527*E527,2)</f>
        <v>9754.2000000000007</v>
      </c>
      <c r="O527" s="2302">
        <f t="shared" ref="O527:O590" si="41">ROUND(E527*I527,2)</f>
        <v>2626.81</v>
      </c>
      <c r="P527" s="2303">
        <f t="shared" ref="P527:P590" si="42">N527+O527</f>
        <v>12381.01</v>
      </c>
      <c r="Q527" s="2304" t="b">
        <f t="shared" ref="Q527:Q590" si="43">P527=K527</f>
        <v>1</v>
      </c>
    </row>
    <row r="528" spans="1:18" ht="14.45">
      <c r="A528" s="116"/>
      <c r="B528" s="1928"/>
      <c r="C528" s="440"/>
      <c r="D528" s="1954"/>
      <c r="E528" s="127"/>
      <c r="F528" s="127"/>
      <c r="G528" s="127"/>
      <c r="H528" s="127"/>
      <c r="I528" s="127"/>
      <c r="J528" s="127"/>
      <c r="K528" s="127"/>
      <c r="M528" s="2301"/>
      <c r="N528" s="2302"/>
      <c r="O528" s="2302"/>
      <c r="P528" s="2303"/>
      <c r="Q528" s="2304"/>
    </row>
    <row r="529" spans="1:18">
      <c r="A529" s="116"/>
      <c r="B529" s="1919" t="s">
        <v>224</v>
      </c>
      <c r="C529" s="110"/>
      <c r="D529" s="110" t="s">
        <v>225</v>
      </c>
      <c r="E529" s="110"/>
      <c r="F529" s="110"/>
      <c r="G529" s="110"/>
      <c r="H529" s="110"/>
      <c r="I529" s="110"/>
      <c r="J529" s="110"/>
      <c r="K529" s="110"/>
      <c r="M529" s="2301"/>
      <c r="N529" s="2302"/>
      <c r="O529" s="2302"/>
      <c r="P529" s="2303"/>
      <c r="Q529" s="2304"/>
    </row>
    <row r="530" spans="1:18" s="316" customFormat="1">
      <c r="A530" s="294"/>
      <c r="B530" s="1952" t="s">
        <v>1279</v>
      </c>
      <c r="C530" s="295"/>
      <c r="D530" s="296" t="s">
        <v>1280</v>
      </c>
      <c r="E530" s="295"/>
      <c r="F530" s="295"/>
      <c r="G530" s="289"/>
      <c r="H530" s="289"/>
      <c r="I530" s="289"/>
      <c r="J530" s="289"/>
      <c r="K530" s="289"/>
      <c r="L530" s="2306"/>
      <c r="M530" s="2301"/>
      <c r="N530" s="2302"/>
      <c r="O530" s="2302"/>
      <c r="P530" s="2303"/>
      <c r="Q530" s="2304"/>
      <c r="R530" s="2306"/>
    </row>
    <row r="531" spans="1:18" ht="50.1">
      <c r="A531" s="139"/>
      <c r="B531" s="1943" t="s">
        <v>1281</v>
      </c>
      <c r="C531" s="112" t="s">
        <v>1282</v>
      </c>
      <c r="D531" s="469" t="s">
        <v>1283</v>
      </c>
      <c r="E531" s="118">
        <v>1</v>
      </c>
      <c r="F531" s="112" t="s">
        <v>322</v>
      </c>
      <c r="G531" s="133">
        <v>1802.93</v>
      </c>
      <c r="H531" s="114">
        <v>2288.46</v>
      </c>
      <c r="I531" s="114">
        <v>485.53</v>
      </c>
      <c r="J531" s="304"/>
      <c r="K531" s="114">
        <v>2288.46</v>
      </c>
      <c r="L531" s="2311">
        <v>2288.46</v>
      </c>
      <c r="M531" s="2301" t="b">
        <f t="shared" ref="M531:M591" si="44">K531=L531</f>
        <v>1</v>
      </c>
      <c r="N531" s="2302">
        <f t="shared" si="40"/>
        <v>1802.93</v>
      </c>
      <c r="O531" s="2302">
        <f t="shared" si="41"/>
        <v>485.53</v>
      </c>
      <c r="P531" s="2303">
        <f t="shared" si="42"/>
        <v>2288.46</v>
      </c>
      <c r="Q531" s="2304" t="b">
        <f t="shared" si="43"/>
        <v>1</v>
      </c>
    </row>
    <row r="532" spans="1:18" ht="14.1">
      <c r="A532" s="116"/>
      <c r="B532" s="1943"/>
      <c r="C532" s="118"/>
      <c r="D532" s="1954"/>
      <c r="E532" s="118"/>
      <c r="F532" s="118"/>
      <c r="G532" s="133"/>
      <c r="H532" s="133"/>
      <c r="I532" s="133"/>
      <c r="J532" s="133"/>
      <c r="K532" s="133"/>
      <c r="M532" s="2301"/>
      <c r="N532" s="2302"/>
      <c r="O532" s="2302"/>
      <c r="P532" s="2303"/>
      <c r="Q532" s="2304"/>
    </row>
    <row r="533" spans="1:18">
      <c r="A533" s="116"/>
      <c r="B533" s="1927" t="s">
        <v>1284</v>
      </c>
      <c r="C533" s="144"/>
      <c r="D533" s="145" t="s">
        <v>1285</v>
      </c>
      <c r="E533" s="144"/>
      <c r="F533" s="297"/>
      <c r="G533" s="146"/>
      <c r="H533" s="146"/>
      <c r="I533" s="146"/>
      <c r="J533" s="146"/>
      <c r="K533" s="146"/>
      <c r="M533" s="2301"/>
      <c r="N533" s="2302"/>
      <c r="O533" s="2302"/>
      <c r="P533" s="2303"/>
      <c r="Q533" s="2304"/>
    </row>
    <row r="534" spans="1:18" ht="50.1">
      <c r="A534" s="116"/>
      <c r="B534" s="1922" t="s">
        <v>1286</v>
      </c>
      <c r="C534" s="112" t="s">
        <v>1287</v>
      </c>
      <c r="D534" s="469" t="s">
        <v>1288</v>
      </c>
      <c r="E534" s="756">
        <v>3</v>
      </c>
      <c r="F534" s="488" t="s">
        <v>1223</v>
      </c>
      <c r="G534" s="114">
        <v>868.65</v>
      </c>
      <c r="H534" s="114">
        <v>1102.58</v>
      </c>
      <c r="I534" s="114">
        <v>233.93</v>
      </c>
      <c r="J534" s="304"/>
      <c r="K534" s="114">
        <v>3307.74</v>
      </c>
      <c r="L534" s="2311">
        <v>3307.74</v>
      </c>
      <c r="M534" s="2301" t="b">
        <f t="shared" si="44"/>
        <v>1</v>
      </c>
      <c r="N534" s="2302">
        <f t="shared" si="40"/>
        <v>2605.9499999999998</v>
      </c>
      <c r="O534" s="2302">
        <f t="shared" si="41"/>
        <v>701.79</v>
      </c>
      <c r="P534" s="2303">
        <f t="shared" si="42"/>
        <v>3307.74</v>
      </c>
      <c r="Q534" s="2304" t="b">
        <f t="shared" si="43"/>
        <v>1</v>
      </c>
    </row>
    <row r="535" spans="1:18" ht="50.1">
      <c r="A535" s="116"/>
      <c r="B535" s="1922" t="s">
        <v>1289</v>
      </c>
      <c r="C535" s="112" t="s">
        <v>1282</v>
      </c>
      <c r="D535" s="469" t="s">
        <v>1290</v>
      </c>
      <c r="E535" s="147">
        <v>3</v>
      </c>
      <c r="F535" s="488" t="s">
        <v>1223</v>
      </c>
      <c r="G535" s="114">
        <v>1802.93</v>
      </c>
      <c r="H535" s="114">
        <v>2288.46</v>
      </c>
      <c r="I535" s="114">
        <v>485.53</v>
      </c>
      <c r="J535" s="304"/>
      <c r="K535" s="114">
        <v>6865.38</v>
      </c>
      <c r="L535" s="2311">
        <v>6865.38</v>
      </c>
      <c r="M535" s="2301" t="b">
        <f t="shared" si="44"/>
        <v>1</v>
      </c>
      <c r="N535" s="2302">
        <f t="shared" si="40"/>
        <v>5408.79</v>
      </c>
      <c r="O535" s="2302">
        <f t="shared" si="41"/>
        <v>1456.59</v>
      </c>
      <c r="P535" s="2303">
        <f t="shared" si="42"/>
        <v>6865.38</v>
      </c>
      <c r="Q535" s="2304" t="b">
        <f t="shared" si="43"/>
        <v>1</v>
      </c>
    </row>
    <row r="536" spans="1:18" ht="14.1">
      <c r="A536" s="116"/>
      <c r="B536" s="1930"/>
      <c r="C536" s="132"/>
      <c r="D536" s="1954"/>
      <c r="E536" s="132"/>
      <c r="F536" s="488"/>
      <c r="G536" s="125"/>
      <c r="H536" s="114"/>
      <c r="I536" s="114"/>
      <c r="J536" s="114"/>
      <c r="K536" s="114"/>
      <c r="M536" s="2301"/>
      <c r="N536" s="2302"/>
      <c r="O536" s="2302"/>
      <c r="P536" s="2303"/>
      <c r="Q536" s="2304"/>
    </row>
    <row r="537" spans="1:18">
      <c r="A537" s="116"/>
      <c r="B537" s="349" t="s">
        <v>1291</v>
      </c>
      <c r="C537" s="283"/>
      <c r="D537" s="284" t="s">
        <v>1235</v>
      </c>
      <c r="E537" s="283"/>
      <c r="F537" s="338"/>
      <c r="G537" s="285"/>
      <c r="H537" s="285"/>
      <c r="I537" s="285"/>
      <c r="J537" s="285"/>
      <c r="K537" s="285"/>
      <c r="M537" s="2301"/>
      <c r="N537" s="2302"/>
      <c r="O537" s="2302"/>
      <c r="P537" s="2303"/>
      <c r="Q537" s="2304"/>
    </row>
    <row r="538" spans="1:18" ht="24.95">
      <c r="A538" s="116"/>
      <c r="B538" s="1922" t="s">
        <v>1292</v>
      </c>
      <c r="C538" s="489" t="s">
        <v>1293</v>
      </c>
      <c r="D538" s="469" t="s">
        <v>1294</v>
      </c>
      <c r="E538" s="147">
        <v>897</v>
      </c>
      <c r="F538" s="488" t="s">
        <v>347</v>
      </c>
      <c r="G538" s="114">
        <v>23.05</v>
      </c>
      <c r="H538" s="114">
        <v>29.26</v>
      </c>
      <c r="I538" s="114">
        <v>6.21</v>
      </c>
      <c r="J538" s="304"/>
      <c r="K538" s="114">
        <v>26246.22</v>
      </c>
      <c r="L538" s="2312">
        <v>26246.22</v>
      </c>
      <c r="M538" s="2301" t="b">
        <f t="shared" si="44"/>
        <v>1</v>
      </c>
      <c r="N538" s="2302">
        <f t="shared" si="40"/>
        <v>20675.849999999999</v>
      </c>
      <c r="O538" s="2302">
        <f t="shared" si="41"/>
        <v>5570.37</v>
      </c>
      <c r="P538" s="2303">
        <f t="shared" si="42"/>
        <v>26246.219999999998</v>
      </c>
      <c r="Q538" s="2304" t="b">
        <f t="shared" si="43"/>
        <v>1</v>
      </c>
    </row>
    <row r="539" spans="1:18" ht="24.95">
      <c r="A539" s="116"/>
      <c r="B539" s="1922" t="s">
        <v>1295</v>
      </c>
      <c r="C539" s="488" t="s">
        <v>1296</v>
      </c>
      <c r="D539" s="469" t="s">
        <v>1297</v>
      </c>
      <c r="E539" s="147">
        <v>25</v>
      </c>
      <c r="F539" s="488" t="s">
        <v>347</v>
      </c>
      <c r="G539" s="114">
        <v>27.21</v>
      </c>
      <c r="H539" s="114">
        <v>34.54</v>
      </c>
      <c r="I539" s="114">
        <v>7.33</v>
      </c>
      <c r="J539" s="304"/>
      <c r="K539" s="114">
        <v>863.5</v>
      </c>
      <c r="L539" s="2311">
        <v>863.5</v>
      </c>
      <c r="M539" s="2301" t="b">
        <f t="shared" si="44"/>
        <v>1</v>
      </c>
      <c r="N539" s="2302">
        <f t="shared" si="40"/>
        <v>680.25</v>
      </c>
      <c r="O539" s="2302">
        <f t="shared" si="41"/>
        <v>183.25</v>
      </c>
      <c r="P539" s="2303">
        <f t="shared" si="42"/>
        <v>863.5</v>
      </c>
      <c r="Q539" s="2304" t="b">
        <f t="shared" si="43"/>
        <v>1</v>
      </c>
    </row>
    <row r="540" spans="1:18" ht="24.95">
      <c r="A540" s="116"/>
      <c r="B540" s="1922" t="s">
        <v>1298</v>
      </c>
      <c r="C540" s="488" t="s">
        <v>1299</v>
      </c>
      <c r="D540" s="469" t="s">
        <v>1300</v>
      </c>
      <c r="E540" s="147">
        <v>3</v>
      </c>
      <c r="F540" s="488" t="s">
        <v>347</v>
      </c>
      <c r="G540" s="114">
        <v>109.01</v>
      </c>
      <c r="H540" s="114">
        <v>138.37</v>
      </c>
      <c r="I540" s="114">
        <v>29.36</v>
      </c>
      <c r="J540" s="304"/>
      <c r="K540" s="114">
        <v>415.11</v>
      </c>
      <c r="L540" s="2311">
        <v>415.11</v>
      </c>
      <c r="M540" s="2301" t="b">
        <f t="shared" si="44"/>
        <v>1</v>
      </c>
      <c r="N540" s="2302">
        <f t="shared" si="40"/>
        <v>327.02999999999997</v>
      </c>
      <c r="O540" s="2302">
        <f t="shared" si="41"/>
        <v>88.08</v>
      </c>
      <c r="P540" s="2303">
        <f t="shared" si="42"/>
        <v>415.10999999999996</v>
      </c>
      <c r="Q540" s="2304" t="b">
        <f t="shared" si="43"/>
        <v>1</v>
      </c>
    </row>
    <row r="541" spans="1:18" ht="24.95">
      <c r="A541" s="116"/>
      <c r="B541" s="1922" t="s">
        <v>1301</v>
      </c>
      <c r="C541" s="488" t="s">
        <v>1302</v>
      </c>
      <c r="D541" s="469" t="s">
        <v>1303</v>
      </c>
      <c r="E541" s="147">
        <v>3</v>
      </c>
      <c r="F541" s="488" t="s">
        <v>347</v>
      </c>
      <c r="G541" s="114">
        <v>159.25</v>
      </c>
      <c r="H541" s="114">
        <v>202.14</v>
      </c>
      <c r="I541" s="114">
        <v>42.89</v>
      </c>
      <c r="J541" s="304"/>
      <c r="K541" s="114">
        <v>606.41999999999996</v>
      </c>
      <c r="L541" s="2311">
        <v>606.41999999999996</v>
      </c>
      <c r="M541" s="2301" t="b">
        <f t="shared" si="44"/>
        <v>1</v>
      </c>
      <c r="N541" s="2302">
        <f t="shared" si="40"/>
        <v>477.75</v>
      </c>
      <c r="O541" s="2302">
        <f t="shared" si="41"/>
        <v>128.66999999999999</v>
      </c>
      <c r="P541" s="2303">
        <f t="shared" si="42"/>
        <v>606.41999999999996</v>
      </c>
      <c r="Q541" s="2304" t="b">
        <f t="shared" si="43"/>
        <v>1</v>
      </c>
    </row>
    <row r="542" spans="1:18" ht="24.95">
      <c r="A542" s="116"/>
      <c r="B542" s="1940" t="s">
        <v>1304</v>
      </c>
      <c r="C542" s="488" t="s">
        <v>1305</v>
      </c>
      <c r="D542" s="469" t="s">
        <v>1306</v>
      </c>
      <c r="E542" s="147">
        <v>9</v>
      </c>
      <c r="F542" s="488" t="s">
        <v>347</v>
      </c>
      <c r="G542" s="114">
        <v>311.2</v>
      </c>
      <c r="H542" s="114">
        <v>395.01</v>
      </c>
      <c r="I542" s="114">
        <v>83.81</v>
      </c>
      <c r="J542" s="304"/>
      <c r="K542" s="114">
        <v>3555.09</v>
      </c>
      <c r="L542" s="2311">
        <v>3555.09</v>
      </c>
      <c r="M542" s="2301" t="b">
        <f t="shared" si="44"/>
        <v>1</v>
      </c>
      <c r="N542" s="2302">
        <f t="shared" si="40"/>
        <v>2800.8</v>
      </c>
      <c r="O542" s="2302">
        <f t="shared" si="41"/>
        <v>754.29</v>
      </c>
      <c r="P542" s="2303">
        <f t="shared" si="42"/>
        <v>3555.09</v>
      </c>
      <c r="Q542" s="2304" t="b">
        <f t="shared" si="43"/>
        <v>1</v>
      </c>
    </row>
    <row r="543" spans="1:18">
      <c r="A543" s="116"/>
      <c r="B543" s="1938"/>
      <c r="C543" s="117"/>
      <c r="D543" s="2240"/>
      <c r="E543" s="117"/>
      <c r="F543" s="2237"/>
      <c r="G543" s="115"/>
      <c r="H543" s="115"/>
      <c r="I543" s="115"/>
      <c r="J543" s="115"/>
      <c r="K543" s="115"/>
      <c r="M543" s="2301"/>
      <c r="N543" s="2302"/>
      <c r="O543" s="2302"/>
      <c r="P543" s="2303"/>
      <c r="Q543" s="2304"/>
    </row>
    <row r="544" spans="1:18" s="316" customFormat="1">
      <c r="A544" s="294"/>
      <c r="B544" s="349" t="s">
        <v>1307</v>
      </c>
      <c r="C544" s="283"/>
      <c r="D544" s="284" t="s">
        <v>1308</v>
      </c>
      <c r="E544" s="283"/>
      <c r="F544" s="338"/>
      <c r="G544" s="285"/>
      <c r="H544" s="285"/>
      <c r="I544" s="285"/>
      <c r="J544" s="285"/>
      <c r="K544" s="285"/>
      <c r="L544" s="2306"/>
      <c r="M544" s="2301"/>
      <c r="N544" s="2302"/>
      <c r="O544" s="2302"/>
      <c r="P544" s="2303"/>
      <c r="Q544" s="2304"/>
      <c r="R544" s="2306"/>
    </row>
    <row r="545" spans="1:17" ht="24.95">
      <c r="A545" s="116"/>
      <c r="B545" s="1922" t="s">
        <v>1309</v>
      </c>
      <c r="C545" s="112" t="s">
        <v>1310</v>
      </c>
      <c r="D545" s="495" t="s">
        <v>1311</v>
      </c>
      <c r="E545" s="147">
        <v>50</v>
      </c>
      <c r="F545" s="147" t="s">
        <v>347</v>
      </c>
      <c r="G545" s="114">
        <v>4.25</v>
      </c>
      <c r="H545" s="114">
        <v>5.39</v>
      </c>
      <c r="I545" s="114">
        <v>1.1399999999999999</v>
      </c>
      <c r="J545" s="304"/>
      <c r="K545" s="114">
        <v>269.5</v>
      </c>
      <c r="L545" s="2311">
        <v>269.5</v>
      </c>
      <c r="M545" s="2301" t="b">
        <f t="shared" si="44"/>
        <v>1</v>
      </c>
      <c r="N545" s="2302">
        <f t="shared" si="40"/>
        <v>212.5</v>
      </c>
      <c r="O545" s="2302">
        <f t="shared" si="41"/>
        <v>57</v>
      </c>
      <c r="P545" s="2303">
        <f t="shared" si="42"/>
        <v>269.5</v>
      </c>
      <c r="Q545" s="2304" t="b">
        <f t="shared" si="43"/>
        <v>1</v>
      </c>
    </row>
    <row r="546" spans="1:17" ht="37.5">
      <c r="A546" s="116"/>
      <c r="B546" s="1922" t="s">
        <v>1312</v>
      </c>
      <c r="C546" s="112" t="s">
        <v>1313</v>
      </c>
      <c r="D546" s="495" t="s">
        <v>1314</v>
      </c>
      <c r="E546" s="147">
        <v>15</v>
      </c>
      <c r="F546" s="147" t="s">
        <v>347</v>
      </c>
      <c r="G546" s="114">
        <v>6.14</v>
      </c>
      <c r="H546" s="114">
        <v>7.79</v>
      </c>
      <c r="I546" s="114">
        <v>1.65</v>
      </c>
      <c r="J546" s="304"/>
      <c r="K546" s="114">
        <v>116.85</v>
      </c>
      <c r="L546" s="2311">
        <v>116.85</v>
      </c>
      <c r="M546" s="2301" t="b">
        <f t="shared" si="44"/>
        <v>1</v>
      </c>
      <c r="N546" s="2302">
        <f t="shared" si="40"/>
        <v>92.1</v>
      </c>
      <c r="O546" s="2302">
        <f t="shared" si="41"/>
        <v>24.75</v>
      </c>
      <c r="P546" s="2303">
        <f t="shared" si="42"/>
        <v>116.85</v>
      </c>
      <c r="Q546" s="2304" t="b">
        <f t="shared" si="43"/>
        <v>1</v>
      </c>
    </row>
    <row r="547" spans="1:17" ht="24.95">
      <c r="A547" s="116"/>
      <c r="B547" s="1922" t="s">
        <v>1315</v>
      </c>
      <c r="C547" s="112" t="s">
        <v>1316</v>
      </c>
      <c r="D547" s="496" t="s">
        <v>1317</v>
      </c>
      <c r="E547" s="147">
        <v>75</v>
      </c>
      <c r="F547" s="147" t="s">
        <v>347</v>
      </c>
      <c r="G547" s="114">
        <v>8.82</v>
      </c>
      <c r="H547" s="114">
        <v>11.2</v>
      </c>
      <c r="I547" s="114">
        <v>2.38</v>
      </c>
      <c r="J547" s="304"/>
      <c r="K547" s="114">
        <v>840</v>
      </c>
      <c r="L547" s="2311">
        <v>840</v>
      </c>
      <c r="M547" s="2301" t="b">
        <f t="shared" si="44"/>
        <v>1</v>
      </c>
      <c r="N547" s="2302">
        <f t="shared" si="40"/>
        <v>661.5</v>
      </c>
      <c r="O547" s="2302">
        <f t="shared" si="41"/>
        <v>178.5</v>
      </c>
      <c r="P547" s="2303">
        <f t="shared" si="42"/>
        <v>840</v>
      </c>
      <c r="Q547" s="2304" t="b">
        <f t="shared" si="43"/>
        <v>1</v>
      </c>
    </row>
    <row r="548" spans="1:17" ht="37.5">
      <c r="A548" s="116"/>
      <c r="B548" s="1922" t="s">
        <v>1318</v>
      </c>
      <c r="C548" s="112" t="s">
        <v>1319</v>
      </c>
      <c r="D548" s="496" t="s">
        <v>1320</v>
      </c>
      <c r="E548" s="147">
        <v>180</v>
      </c>
      <c r="F548" s="147" t="s">
        <v>347</v>
      </c>
      <c r="G548" s="114">
        <v>22.02</v>
      </c>
      <c r="H548" s="114">
        <v>27.95</v>
      </c>
      <c r="I548" s="114">
        <v>5.93</v>
      </c>
      <c r="J548" s="304"/>
      <c r="K548" s="114">
        <v>5031</v>
      </c>
      <c r="L548" s="2311">
        <v>5031</v>
      </c>
      <c r="M548" s="2301" t="b">
        <f t="shared" si="44"/>
        <v>1</v>
      </c>
      <c r="N548" s="2302">
        <f t="shared" si="40"/>
        <v>3963.6</v>
      </c>
      <c r="O548" s="2302">
        <f t="shared" si="41"/>
        <v>1067.4000000000001</v>
      </c>
      <c r="P548" s="2303">
        <f t="shared" si="42"/>
        <v>5031</v>
      </c>
      <c r="Q548" s="2304" t="b">
        <f t="shared" si="43"/>
        <v>1</v>
      </c>
    </row>
    <row r="549" spans="1:17" ht="24.95">
      <c r="A549" s="116"/>
      <c r="B549" s="1922" t="s">
        <v>1321</v>
      </c>
      <c r="C549" s="112" t="s">
        <v>1322</v>
      </c>
      <c r="D549" s="496" t="s">
        <v>1323</v>
      </c>
      <c r="E549" s="147">
        <v>8</v>
      </c>
      <c r="F549" s="147" t="s">
        <v>347</v>
      </c>
      <c r="G549" s="125">
        <v>31.11</v>
      </c>
      <c r="H549" s="114">
        <v>39.49</v>
      </c>
      <c r="I549" s="114">
        <v>8.3800000000000008</v>
      </c>
      <c r="J549" s="304"/>
      <c r="K549" s="114">
        <v>315.92</v>
      </c>
      <c r="L549" s="2311">
        <v>315.92</v>
      </c>
      <c r="M549" s="2301" t="b">
        <f t="shared" si="44"/>
        <v>1</v>
      </c>
      <c r="N549" s="2302">
        <f t="shared" si="40"/>
        <v>248.88</v>
      </c>
      <c r="O549" s="2302">
        <f t="shared" si="41"/>
        <v>67.040000000000006</v>
      </c>
      <c r="P549" s="2303">
        <f t="shared" si="42"/>
        <v>315.92</v>
      </c>
      <c r="Q549" s="2304" t="b">
        <f t="shared" si="43"/>
        <v>1</v>
      </c>
    </row>
    <row r="550" spans="1:17" ht="24.95">
      <c r="A550" s="116"/>
      <c r="B550" s="1922" t="s">
        <v>1324</v>
      </c>
      <c r="C550" s="112" t="s">
        <v>1325</v>
      </c>
      <c r="D550" s="496" t="s">
        <v>1326</v>
      </c>
      <c r="E550" s="147">
        <v>2</v>
      </c>
      <c r="F550" s="147" t="s">
        <v>347</v>
      </c>
      <c r="G550" s="125">
        <v>41.05</v>
      </c>
      <c r="H550" s="114">
        <v>52.1</v>
      </c>
      <c r="I550" s="114">
        <v>11.05</v>
      </c>
      <c r="J550" s="304"/>
      <c r="K550" s="114">
        <v>104.2</v>
      </c>
      <c r="L550" s="2311">
        <v>104.2</v>
      </c>
      <c r="M550" s="2301" t="b">
        <f t="shared" si="44"/>
        <v>1</v>
      </c>
      <c r="N550" s="2302">
        <f t="shared" si="40"/>
        <v>82.1</v>
      </c>
      <c r="O550" s="2302">
        <f t="shared" si="41"/>
        <v>22.1</v>
      </c>
      <c r="P550" s="2303">
        <f t="shared" si="42"/>
        <v>104.19999999999999</v>
      </c>
      <c r="Q550" s="2304" t="b">
        <f t="shared" si="43"/>
        <v>1</v>
      </c>
    </row>
    <row r="551" spans="1:17" ht="24.95">
      <c r="A551" s="116"/>
      <c r="B551" s="1922" t="s">
        <v>1327</v>
      </c>
      <c r="C551" s="112" t="s">
        <v>1328</v>
      </c>
      <c r="D551" s="496" t="s">
        <v>1329</v>
      </c>
      <c r="E551" s="147">
        <v>69</v>
      </c>
      <c r="F551" s="147" t="s">
        <v>347</v>
      </c>
      <c r="G551" s="125">
        <v>55.9</v>
      </c>
      <c r="H551" s="114">
        <v>70.95</v>
      </c>
      <c r="I551" s="114">
        <v>15.05</v>
      </c>
      <c r="J551" s="304"/>
      <c r="K551" s="114">
        <v>4895.55</v>
      </c>
      <c r="L551" s="2311">
        <v>4895.55</v>
      </c>
      <c r="M551" s="2301" t="b">
        <f t="shared" si="44"/>
        <v>1</v>
      </c>
      <c r="N551" s="2302">
        <f t="shared" si="40"/>
        <v>3857.1</v>
      </c>
      <c r="O551" s="2302">
        <f t="shared" si="41"/>
        <v>1038.45</v>
      </c>
      <c r="P551" s="2303">
        <f t="shared" si="42"/>
        <v>4895.55</v>
      </c>
      <c r="Q551" s="2304" t="b">
        <f t="shared" si="43"/>
        <v>1</v>
      </c>
    </row>
    <row r="552" spans="1:17" ht="24.95">
      <c r="A552" s="116"/>
      <c r="B552" s="1922" t="s">
        <v>1330</v>
      </c>
      <c r="C552" s="112" t="s">
        <v>1331</v>
      </c>
      <c r="D552" s="496" t="s">
        <v>1332</v>
      </c>
      <c r="E552" s="147">
        <v>8</v>
      </c>
      <c r="F552" s="147" t="s">
        <v>347</v>
      </c>
      <c r="G552" s="125">
        <v>71.349999999999994</v>
      </c>
      <c r="H552" s="114">
        <v>90.56</v>
      </c>
      <c r="I552" s="114">
        <v>19.21</v>
      </c>
      <c r="J552" s="304"/>
      <c r="K552" s="114">
        <v>724.48</v>
      </c>
      <c r="L552" s="2311">
        <v>724.48</v>
      </c>
      <c r="M552" s="2301" t="b">
        <f t="shared" si="44"/>
        <v>1</v>
      </c>
      <c r="N552" s="2302">
        <f t="shared" si="40"/>
        <v>570.79999999999995</v>
      </c>
      <c r="O552" s="2302">
        <f t="shared" si="41"/>
        <v>153.68</v>
      </c>
      <c r="P552" s="2303">
        <f t="shared" si="42"/>
        <v>724.48</v>
      </c>
      <c r="Q552" s="2304" t="b">
        <f t="shared" si="43"/>
        <v>1</v>
      </c>
    </row>
    <row r="553" spans="1:17" ht="24.95">
      <c r="A553" s="116"/>
      <c r="B553" s="1922" t="s">
        <v>1333</v>
      </c>
      <c r="C553" s="112" t="s">
        <v>1334</v>
      </c>
      <c r="D553" s="496" t="s">
        <v>1335</v>
      </c>
      <c r="E553" s="147">
        <v>73</v>
      </c>
      <c r="F553" s="147" t="s">
        <v>347</v>
      </c>
      <c r="G553" s="125">
        <v>128.44</v>
      </c>
      <c r="H553" s="114">
        <v>163.03</v>
      </c>
      <c r="I553" s="114">
        <v>34.590000000000003</v>
      </c>
      <c r="J553" s="304"/>
      <c r="K553" s="114">
        <v>11901.19</v>
      </c>
      <c r="L553" s="2311">
        <v>11901.19</v>
      </c>
      <c r="M553" s="2301" t="b">
        <f t="shared" si="44"/>
        <v>1</v>
      </c>
      <c r="N553" s="2302">
        <f t="shared" si="40"/>
        <v>9376.1200000000008</v>
      </c>
      <c r="O553" s="2302">
        <f t="shared" si="41"/>
        <v>2525.0700000000002</v>
      </c>
      <c r="P553" s="2303">
        <f t="shared" si="42"/>
        <v>11901.19</v>
      </c>
      <c r="Q553" s="2304" t="b">
        <f t="shared" si="43"/>
        <v>1</v>
      </c>
    </row>
    <row r="554" spans="1:17" ht="24.95">
      <c r="A554" s="116"/>
      <c r="B554" s="1922" t="s">
        <v>1336</v>
      </c>
      <c r="C554" s="112" t="s">
        <v>1337</v>
      </c>
      <c r="D554" s="496" t="s">
        <v>1338</v>
      </c>
      <c r="E554" s="169">
        <v>584</v>
      </c>
      <c r="F554" s="147" t="s">
        <v>347</v>
      </c>
      <c r="G554" s="125">
        <v>248.46</v>
      </c>
      <c r="H554" s="114">
        <v>315.37</v>
      </c>
      <c r="I554" s="114">
        <v>66.91</v>
      </c>
      <c r="J554" s="304"/>
      <c r="K554" s="114">
        <v>184176.08</v>
      </c>
      <c r="L554" s="2311">
        <v>184176.08</v>
      </c>
      <c r="M554" s="2301" t="b">
        <f t="shared" si="44"/>
        <v>1</v>
      </c>
      <c r="N554" s="2302">
        <f t="shared" si="40"/>
        <v>145100.64000000001</v>
      </c>
      <c r="O554" s="2302">
        <f t="shared" si="41"/>
        <v>39075.440000000002</v>
      </c>
      <c r="P554" s="2303">
        <f t="shared" si="42"/>
        <v>184176.08000000002</v>
      </c>
      <c r="Q554" s="2304" t="b">
        <f t="shared" si="43"/>
        <v>1</v>
      </c>
    </row>
    <row r="555" spans="1:17" ht="24.95">
      <c r="A555" s="116"/>
      <c r="B555" s="1922" t="s">
        <v>1339</v>
      </c>
      <c r="C555" s="132" t="s">
        <v>1340</v>
      </c>
      <c r="D555" s="469" t="s">
        <v>1341</v>
      </c>
      <c r="E555" s="169">
        <v>7591</v>
      </c>
      <c r="F555" s="147" t="s">
        <v>347</v>
      </c>
      <c r="G555" s="125">
        <v>4.0199999999999996</v>
      </c>
      <c r="H555" s="114">
        <v>5.0999999999999996</v>
      </c>
      <c r="I555" s="114">
        <v>1.08</v>
      </c>
      <c r="J555" s="304"/>
      <c r="K555" s="114">
        <v>38714.1</v>
      </c>
      <c r="L555" s="2311">
        <v>38714.1</v>
      </c>
      <c r="M555" s="2301" t="b">
        <f t="shared" si="44"/>
        <v>1</v>
      </c>
      <c r="N555" s="2302">
        <f t="shared" si="40"/>
        <v>30515.82</v>
      </c>
      <c r="O555" s="2302">
        <f t="shared" si="41"/>
        <v>8198.2800000000007</v>
      </c>
      <c r="P555" s="2303">
        <f t="shared" si="42"/>
        <v>38714.1</v>
      </c>
      <c r="Q555" s="2304" t="b">
        <f t="shared" si="43"/>
        <v>1</v>
      </c>
    </row>
    <row r="556" spans="1:17" ht="24.95">
      <c r="A556" s="116"/>
      <c r="B556" s="1922" t="s">
        <v>1342</v>
      </c>
      <c r="C556" s="132" t="s">
        <v>1343</v>
      </c>
      <c r="D556" s="469" t="s">
        <v>1344</v>
      </c>
      <c r="E556" s="169">
        <v>2037</v>
      </c>
      <c r="F556" s="147" t="s">
        <v>347</v>
      </c>
      <c r="G556" s="125">
        <v>6.67</v>
      </c>
      <c r="H556" s="114">
        <v>8.4700000000000006</v>
      </c>
      <c r="I556" s="114">
        <v>1.8</v>
      </c>
      <c r="J556" s="304"/>
      <c r="K556" s="114">
        <v>17253.39</v>
      </c>
      <c r="L556" s="2311">
        <v>17253.39</v>
      </c>
      <c r="M556" s="2301" t="b">
        <f t="shared" si="44"/>
        <v>1</v>
      </c>
      <c r="N556" s="2302">
        <f t="shared" si="40"/>
        <v>13586.79</v>
      </c>
      <c r="O556" s="2302">
        <f t="shared" si="41"/>
        <v>3666.6</v>
      </c>
      <c r="P556" s="2303">
        <f t="shared" si="42"/>
        <v>17253.39</v>
      </c>
      <c r="Q556" s="2304" t="b">
        <f t="shared" si="43"/>
        <v>1</v>
      </c>
    </row>
    <row r="557" spans="1:17" ht="24.95">
      <c r="A557" s="116"/>
      <c r="B557" s="1922" t="s">
        <v>1345</v>
      </c>
      <c r="C557" s="132" t="s">
        <v>1346</v>
      </c>
      <c r="D557" s="469" t="s">
        <v>1347</v>
      </c>
      <c r="E557" s="169">
        <v>1091.76</v>
      </c>
      <c r="F557" s="147" t="s">
        <v>347</v>
      </c>
      <c r="G557" s="125">
        <v>9.18</v>
      </c>
      <c r="H557" s="114">
        <v>11.65</v>
      </c>
      <c r="I557" s="114">
        <v>2.4700000000000002</v>
      </c>
      <c r="J557" s="304"/>
      <c r="K557" s="114">
        <v>12719</v>
      </c>
      <c r="L557" s="2311">
        <v>12719</v>
      </c>
      <c r="M557" s="2301" t="b">
        <f t="shared" si="44"/>
        <v>1</v>
      </c>
      <c r="N557" s="2302">
        <f t="shared" si="40"/>
        <v>10022.36</v>
      </c>
      <c r="O557" s="2302">
        <f t="shared" si="41"/>
        <v>2696.65</v>
      </c>
      <c r="P557" s="2303">
        <f t="shared" si="42"/>
        <v>12719.01</v>
      </c>
      <c r="Q557" s="2304" t="b">
        <f t="shared" si="43"/>
        <v>0</v>
      </c>
    </row>
    <row r="558" spans="1:17" ht="24.95">
      <c r="A558" s="116"/>
      <c r="B558" s="1922" t="s">
        <v>1348</v>
      </c>
      <c r="C558" s="112" t="s">
        <v>1349</v>
      </c>
      <c r="D558" s="469" t="s">
        <v>1350</v>
      </c>
      <c r="E558" s="169">
        <v>2442</v>
      </c>
      <c r="F558" s="147" t="s">
        <v>347</v>
      </c>
      <c r="G558" s="125">
        <v>23.97</v>
      </c>
      <c r="H558" s="114">
        <v>30.43</v>
      </c>
      <c r="I558" s="114">
        <v>6.46</v>
      </c>
      <c r="J558" s="304"/>
      <c r="K558" s="114">
        <v>74310.06</v>
      </c>
      <c r="L558" s="2311">
        <v>74310.06</v>
      </c>
      <c r="M558" s="2301" t="b">
        <f t="shared" si="44"/>
        <v>1</v>
      </c>
      <c r="N558" s="2302">
        <f t="shared" si="40"/>
        <v>58534.74</v>
      </c>
      <c r="O558" s="2302">
        <f t="shared" si="41"/>
        <v>15775.32</v>
      </c>
      <c r="P558" s="2303">
        <f t="shared" si="42"/>
        <v>74310.06</v>
      </c>
      <c r="Q558" s="2304" t="b">
        <f t="shared" si="43"/>
        <v>1</v>
      </c>
    </row>
    <row r="559" spans="1:17">
      <c r="A559" s="116"/>
      <c r="B559" s="1922" t="s">
        <v>1351</v>
      </c>
      <c r="C559" s="112" t="s">
        <v>1352</v>
      </c>
      <c r="D559" s="494" t="s">
        <v>1353</v>
      </c>
      <c r="E559" s="169">
        <v>660</v>
      </c>
      <c r="F559" s="147" t="s">
        <v>347</v>
      </c>
      <c r="G559" s="125">
        <v>13.7</v>
      </c>
      <c r="H559" s="114">
        <v>17.39</v>
      </c>
      <c r="I559" s="114">
        <v>3.69</v>
      </c>
      <c r="J559" s="304"/>
      <c r="K559" s="114">
        <v>11477.4</v>
      </c>
      <c r="L559" s="2311">
        <v>11477.4</v>
      </c>
      <c r="M559" s="2301" t="b">
        <f t="shared" si="44"/>
        <v>1</v>
      </c>
      <c r="N559" s="2302">
        <f t="shared" si="40"/>
        <v>9042</v>
      </c>
      <c r="O559" s="2302">
        <f t="shared" si="41"/>
        <v>2435.4</v>
      </c>
      <c r="P559" s="2303">
        <f t="shared" si="42"/>
        <v>11477.4</v>
      </c>
      <c r="Q559" s="2304" t="b">
        <f t="shared" si="43"/>
        <v>1</v>
      </c>
    </row>
    <row r="560" spans="1:17" ht="14.1">
      <c r="A560" s="116"/>
      <c r="B560" s="1930"/>
      <c r="C560" s="132"/>
      <c r="D560" s="1954"/>
      <c r="E560" s="132"/>
      <c r="F560" s="165"/>
      <c r="G560" s="125"/>
      <c r="H560" s="125"/>
      <c r="I560" s="125"/>
      <c r="J560" s="125"/>
      <c r="K560" s="125"/>
      <c r="M560" s="2301"/>
      <c r="N560" s="2302"/>
      <c r="O560" s="2302"/>
      <c r="P560" s="2303"/>
      <c r="Q560" s="2304"/>
    </row>
    <row r="561" spans="1:18" s="316" customFormat="1">
      <c r="A561" s="294"/>
      <c r="B561" s="349" t="s">
        <v>1354</v>
      </c>
      <c r="C561" s="283"/>
      <c r="D561" s="284" t="s">
        <v>1355</v>
      </c>
      <c r="E561" s="283"/>
      <c r="F561" s="338"/>
      <c r="G561" s="285"/>
      <c r="H561" s="285"/>
      <c r="I561" s="285"/>
      <c r="J561" s="285"/>
      <c r="K561" s="285"/>
      <c r="L561" s="2306"/>
      <c r="M561" s="2301"/>
      <c r="N561" s="2302"/>
      <c r="O561" s="2302"/>
      <c r="P561" s="2303"/>
      <c r="Q561" s="2304"/>
      <c r="R561" s="2306"/>
    </row>
    <row r="562" spans="1:18" ht="24.95">
      <c r="A562" s="116"/>
      <c r="B562" s="1922" t="s">
        <v>1356</v>
      </c>
      <c r="C562" s="459" t="s">
        <v>1357</v>
      </c>
      <c r="D562" s="469" t="s">
        <v>1358</v>
      </c>
      <c r="E562" s="147">
        <v>7</v>
      </c>
      <c r="F562" s="152" t="s">
        <v>322</v>
      </c>
      <c r="G562" s="114">
        <v>12.17</v>
      </c>
      <c r="H562" s="114">
        <v>15.45</v>
      </c>
      <c r="I562" s="114">
        <v>3.28</v>
      </c>
      <c r="J562" s="304"/>
      <c r="K562" s="114">
        <v>108.15</v>
      </c>
      <c r="L562" s="2311">
        <v>108.15</v>
      </c>
      <c r="M562" s="2301" t="b">
        <f t="shared" si="44"/>
        <v>1</v>
      </c>
      <c r="N562" s="2302">
        <f t="shared" si="40"/>
        <v>85.19</v>
      </c>
      <c r="O562" s="2302">
        <f t="shared" si="41"/>
        <v>22.96</v>
      </c>
      <c r="P562" s="2303">
        <f t="shared" si="42"/>
        <v>108.15</v>
      </c>
      <c r="Q562" s="2304" t="b">
        <f t="shared" si="43"/>
        <v>1</v>
      </c>
    </row>
    <row r="563" spans="1:18">
      <c r="A563" s="116"/>
      <c r="B563" s="1922" t="s">
        <v>1359</v>
      </c>
      <c r="C563" s="459" t="s">
        <v>1360</v>
      </c>
      <c r="D563" s="469" t="s">
        <v>1361</v>
      </c>
      <c r="E563" s="147">
        <v>1</v>
      </c>
      <c r="F563" s="152" t="s">
        <v>322</v>
      </c>
      <c r="G563" s="114">
        <v>41.41</v>
      </c>
      <c r="H563" s="114">
        <v>52.56</v>
      </c>
      <c r="I563" s="114">
        <v>11.15</v>
      </c>
      <c r="J563" s="304"/>
      <c r="K563" s="114">
        <v>52.56</v>
      </c>
      <c r="L563" s="2311">
        <v>52.56</v>
      </c>
      <c r="M563" s="2301" t="b">
        <f t="shared" si="44"/>
        <v>1</v>
      </c>
      <c r="N563" s="2302">
        <f t="shared" si="40"/>
        <v>41.41</v>
      </c>
      <c r="O563" s="2302">
        <f t="shared" si="41"/>
        <v>11.15</v>
      </c>
      <c r="P563" s="2303">
        <f t="shared" si="42"/>
        <v>52.559999999999995</v>
      </c>
      <c r="Q563" s="2304" t="b">
        <f t="shared" si="43"/>
        <v>1</v>
      </c>
    </row>
    <row r="564" spans="1:18" ht="33.6" customHeight="1">
      <c r="A564" s="116"/>
      <c r="B564" s="1922" t="s">
        <v>1362</v>
      </c>
      <c r="C564" s="118" t="s">
        <v>1363</v>
      </c>
      <c r="D564" s="469" t="s">
        <v>1364</v>
      </c>
      <c r="E564" s="147">
        <v>8</v>
      </c>
      <c r="F564" s="152" t="s">
        <v>322</v>
      </c>
      <c r="G564" s="133">
        <v>145.74</v>
      </c>
      <c r="H564" s="114">
        <v>184.99</v>
      </c>
      <c r="I564" s="114">
        <v>39.25</v>
      </c>
      <c r="J564" s="304"/>
      <c r="K564" s="114">
        <v>1479.92</v>
      </c>
      <c r="L564" s="2311">
        <v>1479.92</v>
      </c>
      <c r="M564" s="2301" t="b">
        <f t="shared" si="44"/>
        <v>1</v>
      </c>
      <c r="N564" s="2302">
        <f t="shared" si="40"/>
        <v>1165.92</v>
      </c>
      <c r="O564" s="2302">
        <f t="shared" si="41"/>
        <v>314</v>
      </c>
      <c r="P564" s="2303">
        <f t="shared" si="42"/>
        <v>1479.92</v>
      </c>
      <c r="Q564" s="2304" t="b">
        <f t="shared" si="43"/>
        <v>1</v>
      </c>
    </row>
    <row r="565" spans="1:18" ht="24.95">
      <c r="A565" s="116"/>
      <c r="B565" s="1922" t="s">
        <v>1365</v>
      </c>
      <c r="C565" s="112" t="s">
        <v>1366</v>
      </c>
      <c r="D565" s="469" t="s">
        <v>1367</v>
      </c>
      <c r="E565" s="147">
        <v>496</v>
      </c>
      <c r="F565" s="152" t="s">
        <v>322</v>
      </c>
      <c r="G565" s="114">
        <v>19.579999999999998</v>
      </c>
      <c r="H565" s="114">
        <v>24.85</v>
      </c>
      <c r="I565" s="114">
        <v>5.27</v>
      </c>
      <c r="J565" s="304"/>
      <c r="K565" s="114">
        <v>12325.6</v>
      </c>
      <c r="L565" s="2312">
        <v>12325.6</v>
      </c>
      <c r="M565" s="2301" t="b">
        <f t="shared" si="44"/>
        <v>1</v>
      </c>
      <c r="N565" s="2302">
        <f t="shared" si="40"/>
        <v>9711.68</v>
      </c>
      <c r="O565" s="2302">
        <f t="shared" si="41"/>
        <v>2613.92</v>
      </c>
      <c r="P565" s="2303">
        <f t="shared" si="42"/>
        <v>12325.6</v>
      </c>
      <c r="Q565" s="2304" t="b">
        <f t="shared" si="43"/>
        <v>1</v>
      </c>
    </row>
    <row r="566" spans="1:18" ht="22.5" customHeight="1">
      <c r="A566" s="116"/>
      <c r="B566" s="1922" t="s">
        <v>1368</v>
      </c>
      <c r="C566" s="112" t="s">
        <v>1369</v>
      </c>
      <c r="D566" s="469" t="s">
        <v>1370</v>
      </c>
      <c r="E566" s="147">
        <v>7</v>
      </c>
      <c r="F566" s="152" t="s">
        <v>322</v>
      </c>
      <c r="G566" s="114">
        <v>23.31</v>
      </c>
      <c r="H566" s="114">
        <v>29.59</v>
      </c>
      <c r="I566" s="114">
        <v>6.28</v>
      </c>
      <c r="J566" s="304"/>
      <c r="K566" s="114">
        <v>207.13</v>
      </c>
      <c r="L566" s="2311">
        <v>207.13</v>
      </c>
      <c r="M566" s="2301" t="b">
        <f t="shared" si="44"/>
        <v>1</v>
      </c>
      <c r="N566" s="2302">
        <f t="shared" si="40"/>
        <v>163.16999999999999</v>
      </c>
      <c r="O566" s="2302">
        <f t="shared" si="41"/>
        <v>43.96</v>
      </c>
      <c r="P566" s="2303">
        <f t="shared" si="42"/>
        <v>207.13</v>
      </c>
      <c r="Q566" s="2304" t="b">
        <f t="shared" si="43"/>
        <v>1</v>
      </c>
    </row>
    <row r="567" spans="1:18">
      <c r="A567" s="116"/>
      <c r="B567" s="1922" t="s">
        <v>1371</v>
      </c>
      <c r="C567" s="112" t="s">
        <v>1372</v>
      </c>
      <c r="D567" s="469" t="s">
        <v>1373</v>
      </c>
      <c r="E567" s="147">
        <v>2</v>
      </c>
      <c r="F567" s="152" t="s">
        <v>322</v>
      </c>
      <c r="G567" s="114">
        <v>91.94</v>
      </c>
      <c r="H567" s="114">
        <v>116.7</v>
      </c>
      <c r="I567" s="114">
        <v>24.76</v>
      </c>
      <c r="J567" s="304"/>
      <c r="K567" s="114">
        <v>233.4</v>
      </c>
      <c r="L567" s="2311">
        <v>233.4</v>
      </c>
      <c r="M567" s="2301" t="b">
        <f t="shared" si="44"/>
        <v>1</v>
      </c>
      <c r="N567" s="2302">
        <f t="shared" si="40"/>
        <v>183.88</v>
      </c>
      <c r="O567" s="2302">
        <f t="shared" si="41"/>
        <v>49.52</v>
      </c>
      <c r="P567" s="2303">
        <f t="shared" si="42"/>
        <v>233.4</v>
      </c>
      <c r="Q567" s="2304" t="b">
        <f t="shared" si="43"/>
        <v>1</v>
      </c>
    </row>
    <row r="568" spans="1:18">
      <c r="A568" s="116"/>
      <c r="B568" s="1922" t="s">
        <v>1374</v>
      </c>
      <c r="C568" s="112" t="s">
        <v>1375</v>
      </c>
      <c r="D568" s="469" t="s">
        <v>1376</v>
      </c>
      <c r="E568" s="147">
        <v>2</v>
      </c>
      <c r="F568" s="152" t="s">
        <v>322</v>
      </c>
      <c r="G568" s="114">
        <v>189.35</v>
      </c>
      <c r="H568" s="114">
        <v>240.34</v>
      </c>
      <c r="I568" s="114">
        <v>50.99</v>
      </c>
      <c r="J568" s="304"/>
      <c r="K568" s="114">
        <v>480.68</v>
      </c>
      <c r="L568" s="2311">
        <v>480.68</v>
      </c>
      <c r="M568" s="2301" t="b">
        <f t="shared" si="44"/>
        <v>1</v>
      </c>
      <c r="N568" s="2302">
        <f t="shared" si="40"/>
        <v>378.7</v>
      </c>
      <c r="O568" s="2302">
        <f t="shared" si="41"/>
        <v>101.98</v>
      </c>
      <c r="P568" s="2303">
        <f t="shared" si="42"/>
        <v>480.68</v>
      </c>
      <c r="Q568" s="2304" t="b">
        <f t="shared" si="43"/>
        <v>1</v>
      </c>
    </row>
    <row r="569" spans="1:18" ht="14.1">
      <c r="A569" s="116"/>
      <c r="B569" s="1943"/>
      <c r="C569" s="118"/>
      <c r="D569" s="1954"/>
      <c r="E569" s="147"/>
      <c r="F569" s="164"/>
      <c r="G569" s="133"/>
      <c r="H569" s="133"/>
      <c r="I569" s="133"/>
      <c r="J569" s="133"/>
      <c r="K569" s="133"/>
      <c r="M569" s="2301"/>
      <c r="N569" s="2302"/>
      <c r="O569" s="2302"/>
      <c r="P569" s="2303"/>
      <c r="Q569" s="2304"/>
    </row>
    <row r="570" spans="1:18" s="316" customFormat="1">
      <c r="A570" s="280"/>
      <c r="B570" s="349" t="s">
        <v>1377</v>
      </c>
      <c r="C570" s="283"/>
      <c r="D570" s="284" t="s">
        <v>1378</v>
      </c>
      <c r="E570" s="338"/>
      <c r="F570" s="338"/>
      <c r="G570" s="285"/>
      <c r="H570" s="285"/>
      <c r="I570" s="285"/>
      <c r="J570" s="285"/>
      <c r="K570" s="285"/>
      <c r="L570" s="2306"/>
      <c r="M570" s="2301"/>
      <c r="N570" s="2302"/>
      <c r="O570" s="2302"/>
      <c r="P570" s="2303"/>
      <c r="Q570" s="2304"/>
      <c r="R570" s="2306"/>
    </row>
    <row r="571" spans="1:18" ht="24.95">
      <c r="A571" s="116"/>
      <c r="B571" s="1922" t="s">
        <v>1379</v>
      </c>
      <c r="C571" s="443" t="s">
        <v>1380</v>
      </c>
      <c r="D571" s="497" t="s">
        <v>1381</v>
      </c>
      <c r="E571" s="147">
        <v>48</v>
      </c>
      <c r="F571" s="152" t="s">
        <v>322</v>
      </c>
      <c r="G571" s="114">
        <v>11.66</v>
      </c>
      <c r="H571" s="114">
        <v>14.8</v>
      </c>
      <c r="I571" s="114">
        <v>3.14</v>
      </c>
      <c r="J571" s="304"/>
      <c r="K571" s="114">
        <v>710.4</v>
      </c>
      <c r="L571" s="2311">
        <v>710.4</v>
      </c>
      <c r="M571" s="2301" t="b">
        <f t="shared" si="44"/>
        <v>1</v>
      </c>
      <c r="N571" s="2302">
        <f t="shared" si="40"/>
        <v>559.67999999999995</v>
      </c>
      <c r="O571" s="2302">
        <f t="shared" si="41"/>
        <v>150.72</v>
      </c>
      <c r="P571" s="2303">
        <f t="shared" si="42"/>
        <v>710.4</v>
      </c>
      <c r="Q571" s="2304" t="b">
        <f t="shared" si="43"/>
        <v>1</v>
      </c>
    </row>
    <row r="572" spans="1:18" ht="24.95">
      <c r="A572" s="116"/>
      <c r="B572" s="1922" t="s">
        <v>1382</v>
      </c>
      <c r="C572" s="443" t="s">
        <v>1383</v>
      </c>
      <c r="D572" s="497" t="s">
        <v>1384</v>
      </c>
      <c r="E572" s="147">
        <v>35</v>
      </c>
      <c r="F572" s="2299" t="s">
        <v>322</v>
      </c>
      <c r="G572" s="133">
        <v>12.13</v>
      </c>
      <c r="H572" s="114">
        <v>15.4</v>
      </c>
      <c r="I572" s="114">
        <v>3.27</v>
      </c>
      <c r="J572" s="304"/>
      <c r="K572" s="114">
        <v>539</v>
      </c>
      <c r="L572" s="2311">
        <v>539</v>
      </c>
      <c r="M572" s="2301" t="b">
        <f t="shared" si="44"/>
        <v>1</v>
      </c>
      <c r="N572" s="2302">
        <f t="shared" si="40"/>
        <v>424.55</v>
      </c>
      <c r="O572" s="2302">
        <f t="shared" si="41"/>
        <v>114.45</v>
      </c>
      <c r="P572" s="2303">
        <f t="shared" si="42"/>
        <v>539</v>
      </c>
      <c r="Q572" s="2304" t="b">
        <f t="shared" si="43"/>
        <v>1</v>
      </c>
    </row>
    <row r="573" spans="1:18" ht="24.95">
      <c r="A573" s="116"/>
      <c r="B573" s="1922" t="s">
        <v>1385</v>
      </c>
      <c r="C573" s="443" t="s">
        <v>1386</v>
      </c>
      <c r="D573" s="471" t="s">
        <v>1387</v>
      </c>
      <c r="E573" s="147">
        <v>90</v>
      </c>
      <c r="F573" s="152" t="s">
        <v>322</v>
      </c>
      <c r="G573" s="133">
        <v>13.12</v>
      </c>
      <c r="H573" s="114">
        <v>16.649999999999999</v>
      </c>
      <c r="I573" s="114">
        <v>3.53</v>
      </c>
      <c r="J573" s="304"/>
      <c r="K573" s="114">
        <v>1498.5</v>
      </c>
      <c r="L573" s="2311">
        <v>1498.5</v>
      </c>
      <c r="M573" s="2301" t="b">
        <f t="shared" si="44"/>
        <v>1</v>
      </c>
      <c r="N573" s="2302">
        <f t="shared" si="40"/>
        <v>1180.8</v>
      </c>
      <c r="O573" s="2302">
        <f t="shared" si="41"/>
        <v>317.7</v>
      </c>
      <c r="P573" s="2303">
        <f t="shared" si="42"/>
        <v>1498.5</v>
      </c>
      <c r="Q573" s="2304" t="b">
        <f t="shared" si="43"/>
        <v>1</v>
      </c>
    </row>
    <row r="574" spans="1:18" ht="24.95">
      <c r="A574" s="116"/>
      <c r="B574" s="1922" t="s">
        <v>1388</v>
      </c>
      <c r="C574" s="443" t="s">
        <v>1389</v>
      </c>
      <c r="D574" s="471" t="s">
        <v>1390</v>
      </c>
      <c r="E574" s="147">
        <v>3</v>
      </c>
      <c r="F574" s="152" t="s">
        <v>322</v>
      </c>
      <c r="G574" s="133">
        <v>14.28</v>
      </c>
      <c r="H574" s="114">
        <v>18.13</v>
      </c>
      <c r="I574" s="114">
        <v>3.85</v>
      </c>
      <c r="J574" s="304"/>
      <c r="K574" s="114">
        <v>54.39</v>
      </c>
      <c r="L574" s="2311">
        <v>54.39</v>
      </c>
      <c r="M574" s="2301" t="b">
        <f t="shared" si="44"/>
        <v>1</v>
      </c>
      <c r="N574" s="2302">
        <f t="shared" si="40"/>
        <v>42.84</v>
      </c>
      <c r="O574" s="2302">
        <f t="shared" si="41"/>
        <v>11.55</v>
      </c>
      <c r="P574" s="2303">
        <f t="shared" si="42"/>
        <v>54.39</v>
      </c>
      <c r="Q574" s="2304" t="b">
        <f t="shared" si="43"/>
        <v>1</v>
      </c>
    </row>
    <row r="575" spans="1:18" ht="24.95">
      <c r="A575" s="116"/>
      <c r="B575" s="1922" t="s">
        <v>1391</v>
      </c>
      <c r="C575" s="443" t="s">
        <v>1392</v>
      </c>
      <c r="D575" s="471" t="s">
        <v>1393</v>
      </c>
      <c r="E575" s="147">
        <v>4</v>
      </c>
      <c r="F575" s="152" t="s">
        <v>322</v>
      </c>
      <c r="G575" s="133">
        <v>74.53</v>
      </c>
      <c r="H575" s="114">
        <v>94.6</v>
      </c>
      <c r="I575" s="114">
        <v>20.07</v>
      </c>
      <c r="J575" s="304"/>
      <c r="K575" s="114">
        <v>378.4</v>
      </c>
      <c r="L575" s="2311">
        <v>378.4</v>
      </c>
      <c r="M575" s="2301" t="b">
        <f t="shared" si="44"/>
        <v>1</v>
      </c>
      <c r="N575" s="2302">
        <f t="shared" si="40"/>
        <v>298.12</v>
      </c>
      <c r="O575" s="2302">
        <f t="shared" si="41"/>
        <v>80.28</v>
      </c>
      <c r="P575" s="2303">
        <f t="shared" si="42"/>
        <v>378.4</v>
      </c>
      <c r="Q575" s="2304" t="b">
        <f t="shared" si="43"/>
        <v>1</v>
      </c>
    </row>
    <row r="576" spans="1:18" ht="24.95">
      <c r="A576" s="116"/>
      <c r="B576" s="1922" t="s">
        <v>1394</v>
      </c>
      <c r="C576" s="443" t="s">
        <v>1395</v>
      </c>
      <c r="D576" s="497" t="s">
        <v>1396</v>
      </c>
      <c r="E576" s="147">
        <v>2</v>
      </c>
      <c r="F576" s="152" t="s">
        <v>322</v>
      </c>
      <c r="G576" s="133">
        <v>77.47</v>
      </c>
      <c r="H576" s="114">
        <v>98.33</v>
      </c>
      <c r="I576" s="114">
        <v>20.86</v>
      </c>
      <c r="J576" s="304"/>
      <c r="K576" s="114">
        <v>196.66</v>
      </c>
      <c r="L576" s="2311">
        <v>196.66</v>
      </c>
      <c r="M576" s="2301" t="b">
        <f t="shared" si="44"/>
        <v>1</v>
      </c>
      <c r="N576" s="2302">
        <f t="shared" si="40"/>
        <v>154.94</v>
      </c>
      <c r="O576" s="2302">
        <f t="shared" si="41"/>
        <v>41.72</v>
      </c>
      <c r="P576" s="2303">
        <f t="shared" si="42"/>
        <v>196.66</v>
      </c>
      <c r="Q576" s="2304" t="b">
        <f t="shared" si="43"/>
        <v>1</v>
      </c>
    </row>
    <row r="577" spans="1:18" ht="24.95">
      <c r="A577" s="116"/>
      <c r="B577" s="1922" t="s">
        <v>1397</v>
      </c>
      <c r="C577" s="443" t="s">
        <v>1398</v>
      </c>
      <c r="D577" s="497" t="s">
        <v>1399</v>
      </c>
      <c r="E577" s="147">
        <v>3</v>
      </c>
      <c r="F577" s="152" t="s">
        <v>322</v>
      </c>
      <c r="G577" s="133">
        <v>80.98</v>
      </c>
      <c r="H577" s="114">
        <v>102.79</v>
      </c>
      <c r="I577" s="114">
        <v>21.81</v>
      </c>
      <c r="J577" s="304"/>
      <c r="K577" s="114">
        <v>308.37</v>
      </c>
      <c r="L577" s="2311">
        <v>308.37</v>
      </c>
      <c r="M577" s="2301" t="b">
        <f t="shared" si="44"/>
        <v>1</v>
      </c>
      <c r="N577" s="2302">
        <f t="shared" si="40"/>
        <v>242.94</v>
      </c>
      <c r="O577" s="2302">
        <f t="shared" si="41"/>
        <v>65.430000000000007</v>
      </c>
      <c r="P577" s="2303">
        <f t="shared" si="42"/>
        <v>308.37</v>
      </c>
      <c r="Q577" s="2304" t="b">
        <f t="shared" si="43"/>
        <v>1</v>
      </c>
    </row>
    <row r="578" spans="1:18" ht="24.95">
      <c r="A578" s="116"/>
      <c r="B578" s="1922" t="s">
        <v>1400</v>
      </c>
      <c r="C578" s="443" t="s">
        <v>1401</v>
      </c>
      <c r="D578" s="497" t="s">
        <v>1402</v>
      </c>
      <c r="E578" s="147">
        <v>1</v>
      </c>
      <c r="F578" s="152" t="s">
        <v>322</v>
      </c>
      <c r="G578" s="133">
        <v>86.42</v>
      </c>
      <c r="H578" s="114">
        <v>109.69</v>
      </c>
      <c r="I578" s="114">
        <v>23.27</v>
      </c>
      <c r="J578" s="304"/>
      <c r="K578" s="114">
        <v>109.69</v>
      </c>
      <c r="L578" s="2311">
        <v>109.69</v>
      </c>
      <c r="M578" s="2301" t="b">
        <f t="shared" si="44"/>
        <v>1</v>
      </c>
      <c r="N578" s="2302">
        <f t="shared" si="40"/>
        <v>86.42</v>
      </c>
      <c r="O578" s="2302">
        <f t="shared" si="41"/>
        <v>23.27</v>
      </c>
      <c r="P578" s="2303">
        <f t="shared" si="42"/>
        <v>109.69</v>
      </c>
      <c r="Q578" s="2304" t="b">
        <f t="shared" si="43"/>
        <v>1</v>
      </c>
    </row>
    <row r="579" spans="1:18" ht="24.95">
      <c r="A579" s="116"/>
      <c r="B579" s="1922" t="s">
        <v>1403</v>
      </c>
      <c r="C579" s="443" t="s">
        <v>1404</v>
      </c>
      <c r="D579" s="497" t="s">
        <v>1405</v>
      </c>
      <c r="E579" s="147">
        <v>1</v>
      </c>
      <c r="F579" s="152" t="s">
        <v>322</v>
      </c>
      <c r="G579" s="133">
        <v>93.45</v>
      </c>
      <c r="H579" s="114">
        <v>118.62</v>
      </c>
      <c r="I579" s="114">
        <v>25.17</v>
      </c>
      <c r="J579" s="304"/>
      <c r="K579" s="114">
        <v>118.62</v>
      </c>
      <c r="L579" s="2311">
        <v>118.62</v>
      </c>
      <c r="M579" s="2301" t="b">
        <f t="shared" si="44"/>
        <v>1</v>
      </c>
      <c r="N579" s="2302">
        <f t="shared" si="40"/>
        <v>93.45</v>
      </c>
      <c r="O579" s="2302">
        <f t="shared" si="41"/>
        <v>25.17</v>
      </c>
      <c r="P579" s="2303">
        <f t="shared" si="42"/>
        <v>118.62</v>
      </c>
      <c r="Q579" s="2304" t="b">
        <f t="shared" si="43"/>
        <v>1</v>
      </c>
    </row>
    <row r="580" spans="1:18">
      <c r="A580" s="116"/>
      <c r="B580" s="1922" t="s">
        <v>1406</v>
      </c>
      <c r="C580" s="112" t="s">
        <v>1407</v>
      </c>
      <c r="D580" s="497" t="s">
        <v>1408</v>
      </c>
      <c r="E580" s="147">
        <v>2</v>
      </c>
      <c r="F580" s="152" t="s">
        <v>322</v>
      </c>
      <c r="G580" s="133">
        <v>190.43</v>
      </c>
      <c r="H580" s="114">
        <v>241.71</v>
      </c>
      <c r="I580" s="114">
        <v>51.28</v>
      </c>
      <c r="J580" s="304"/>
      <c r="K580" s="114">
        <v>483.42</v>
      </c>
      <c r="L580" s="2311">
        <v>483.42</v>
      </c>
      <c r="M580" s="2301" t="b">
        <f t="shared" si="44"/>
        <v>1</v>
      </c>
      <c r="N580" s="2302">
        <f t="shared" si="40"/>
        <v>380.86</v>
      </c>
      <c r="O580" s="2302">
        <f t="shared" si="41"/>
        <v>102.56</v>
      </c>
      <c r="P580" s="2303">
        <f t="shared" si="42"/>
        <v>483.42</v>
      </c>
      <c r="Q580" s="2304" t="b">
        <f t="shared" si="43"/>
        <v>1</v>
      </c>
    </row>
    <row r="581" spans="1:18">
      <c r="A581" s="116"/>
      <c r="B581" s="1922" t="s">
        <v>1409</v>
      </c>
      <c r="C581" s="112" t="s">
        <v>1410</v>
      </c>
      <c r="D581" s="497" t="s">
        <v>1411</v>
      </c>
      <c r="E581" s="147">
        <v>5</v>
      </c>
      <c r="F581" s="152" t="s">
        <v>322</v>
      </c>
      <c r="G581" s="133">
        <v>416.99</v>
      </c>
      <c r="H581" s="114">
        <v>529.29</v>
      </c>
      <c r="I581" s="114">
        <v>112.3</v>
      </c>
      <c r="J581" s="304"/>
      <c r="K581" s="114">
        <v>2646.45</v>
      </c>
      <c r="L581" s="2311">
        <v>2646.45</v>
      </c>
      <c r="M581" s="2301" t="b">
        <f t="shared" si="44"/>
        <v>1</v>
      </c>
      <c r="N581" s="2302">
        <f t="shared" si="40"/>
        <v>2084.9499999999998</v>
      </c>
      <c r="O581" s="2302">
        <f t="shared" si="41"/>
        <v>561.5</v>
      </c>
      <c r="P581" s="2303">
        <f t="shared" si="42"/>
        <v>2646.45</v>
      </c>
      <c r="Q581" s="2304" t="b">
        <f t="shared" si="43"/>
        <v>1</v>
      </c>
    </row>
    <row r="582" spans="1:18" ht="24.95">
      <c r="A582" s="116"/>
      <c r="B582" s="1922" t="s">
        <v>1412</v>
      </c>
      <c r="C582" s="112" t="s">
        <v>1413</v>
      </c>
      <c r="D582" s="497" t="s">
        <v>1414</v>
      </c>
      <c r="E582" s="147">
        <v>2</v>
      </c>
      <c r="F582" s="152" t="s">
        <v>322</v>
      </c>
      <c r="G582" s="133">
        <v>519.42999999999995</v>
      </c>
      <c r="H582" s="114">
        <v>659.31</v>
      </c>
      <c r="I582" s="114">
        <v>139.88</v>
      </c>
      <c r="J582" s="304"/>
      <c r="K582" s="114">
        <v>1318.62</v>
      </c>
      <c r="L582" s="2311">
        <v>1318.62</v>
      </c>
      <c r="M582" s="2301" t="b">
        <f t="shared" si="44"/>
        <v>1</v>
      </c>
      <c r="N582" s="2302">
        <f t="shared" si="40"/>
        <v>1038.8599999999999</v>
      </c>
      <c r="O582" s="2302">
        <f t="shared" si="41"/>
        <v>279.76</v>
      </c>
      <c r="P582" s="2303">
        <f t="shared" si="42"/>
        <v>1318.62</v>
      </c>
      <c r="Q582" s="2304" t="b">
        <f t="shared" si="43"/>
        <v>1</v>
      </c>
    </row>
    <row r="583" spans="1:18" ht="24.95">
      <c r="A583" s="116"/>
      <c r="B583" s="1922" t="s">
        <v>1415</v>
      </c>
      <c r="C583" s="112" t="s">
        <v>1416</v>
      </c>
      <c r="D583" s="497" t="s">
        <v>1417</v>
      </c>
      <c r="E583" s="147">
        <v>2</v>
      </c>
      <c r="F583" s="152" t="s">
        <v>322</v>
      </c>
      <c r="G583" s="133">
        <v>422.13</v>
      </c>
      <c r="H583" s="114">
        <v>535.80999999999995</v>
      </c>
      <c r="I583" s="114">
        <v>113.68</v>
      </c>
      <c r="J583" s="304"/>
      <c r="K583" s="114">
        <v>1071.6199999999999</v>
      </c>
      <c r="L583" s="2311">
        <v>1071.6199999999999</v>
      </c>
      <c r="M583" s="2301" t="b">
        <f t="shared" si="44"/>
        <v>1</v>
      </c>
      <c r="N583" s="2302">
        <f t="shared" si="40"/>
        <v>844.26</v>
      </c>
      <c r="O583" s="2302">
        <f t="shared" si="41"/>
        <v>227.36</v>
      </c>
      <c r="P583" s="2303">
        <f t="shared" si="42"/>
        <v>1071.6199999999999</v>
      </c>
      <c r="Q583" s="2304" t="b">
        <f t="shared" si="43"/>
        <v>1</v>
      </c>
    </row>
    <row r="584" spans="1:18">
      <c r="A584" s="116"/>
      <c r="B584" s="1922" t="s">
        <v>1418</v>
      </c>
      <c r="C584" s="112" t="s">
        <v>1419</v>
      </c>
      <c r="D584" s="497" t="s">
        <v>1420</v>
      </c>
      <c r="E584" s="147">
        <v>2</v>
      </c>
      <c r="F584" s="152" t="s">
        <v>322</v>
      </c>
      <c r="G584" s="133">
        <v>1258.2</v>
      </c>
      <c r="H584" s="114">
        <v>1597.03</v>
      </c>
      <c r="I584" s="114">
        <v>338.83</v>
      </c>
      <c r="J584" s="304"/>
      <c r="K584" s="114">
        <v>3194.06</v>
      </c>
      <c r="L584" s="2311">
        <v>3194.06</v>
      </c>
      <c r="M584" s="2301" t="b">
        <f t="shared" si="44"/>
        <v>1</v>
      </c>
      <c r="N584" s="2302">
        <f t="shared" si="40"/>
        <v>2516.4</v>
      </c>
      <c r="O584" s="2302">
        <f t="shared" si="41"/>
        <v>677.66</v>
      </c>
      <c r="P584" s="2303">
        <f t="shared" si="42"/>
        <v>3194.06</v>
      </c>
      <c r="Q584" s="2304" t="b">
        <f t="shared" si="43"/>
        <v>1</v>
      </c>
    </row>
    <row r="585" spans="1:18">
      <c r="A585" s="116"/>
      <c r="B585" s="1922" t="s">
        <v>1421</v>
      </c>
      <c r="C585" s="112" t="s">
        <v>1422</v>
      </c>
      <c r="D585" s="497" t="s">
        <v>1423</v>
      </c>
      <c r="E585" s="147">
        <v>1</v>
      </c>
      <c r="F585" s="152" t="s">
        <v>322</v>
      </c>
      <c r="G585" s="114">
        <v>1621.48</v>
      </c>
      <c r="H585" s="114">
        <v>2058.14</v>
      </c>
      <c r="I585" s="114">
        <v>436.66</v>
      </c>
      <c r="J585" s="304"/>
      <c r="K585" s="114">
        <v>2058.14</v>
      </c>
      <c r="L585" s="2311">
        <v>2058.14</v>
      </c>
      <c r="M585" s="2301" t="b">
        <f t="shared" si="44"/>
        <v>1</v>
      </c>
      <c r="N585" s="2302">
        <f t="shared" si="40"/>
        <v>1621.48</v>
      </c>
      <c r="O585" s="2302">
        <f t="shared" si="41"/>
        <v>436.66</v>
      </c>
      <c r="P585" s="2303">
        <f t="shared" si="42"/>
        <v>2058.14</v>
      </c>
      <c r="Q585" s="2304" t="b">
        <f t="shared" si="43"/>
        <v>1</v>
      </c>
    </row>
    <row r="586" spans="1:18" ht="14.1">
      <c r="A586" s="116"/>
      <c r="B586" s="1930"/>
      <c r="C586" s="171"/>
      <c r="D586" s="1954"/>
      <c r="E586" s="132"/>
      <c r="F586" s="165"/>
      <c r="G586" s="125"/>
      <c r="H586" s="125"/>
      <c r="I586" s="125"/>
      <c r="J586" s="125"/>
      <c r="K586" s="125"/>
      <c r="M586" s="2301"/>
      <c r="N586" s="2302"/>
      <c r="O586" s="2302"/>
      <c r="P586" s="2303"/>
      <c r="Q586" s="2304"/>
    </row>
    <row r="587" spans="1:18" s="316" customFormat="1">
      <c r="A587" s="280"/>
      <c r="B587" s="1952" t="s">
        <v>1424</v>
      </c>
      <c r="C587" s="347"/>
      <c r="D587" s="296" t="s">
        <v>1425</v>
      </c>
      <c r="E587" s="295"/>
      <c r="F587" s="348"/>
      <c r="G587" s="289"/>
      <c r="H587" s="289"/>
      <c r="I587" s="289"/>
      <c r="J587" s="289"/>
      <c r="K587" s="289"/>
      <c r="L587" s="2306"/>
      <c r="M587" s="2301"/>
      <c r="N587" s="2302"/>
      <c r="O587" s="2302"/>
      <c r="P587" s="2303"/>
      <c r="Q587" s="2304"/>
      <c r="R587" s="2306"/>
    </row>
    <row r="588" spans="1:18">
      <c r="A588" s="116"/>
      <c r="B588" s="1922" t="s">
        <v>1426</v>
      </c>
      <c r="C588" s="279" t="s">
        <v>1427</v>
      </c>
      <c r="D588" s="498" t="s">
        <v>1428</v>
      </c>
      <c r="E588" s="131">
        <v>128</v>
      </c>
      <c r="F588" s="152" t="s">
        <v>689</v>
      </c>
      <c r="G588" s="114">
        <v>41.64</v>
      </c>
      <c r="H588" s="114">
        <v>52.85</v>
      </c>
      <c r="I588" s="114">
        <v>11.21</v>
      </c>
      <c r="J588" s="304"/>
      <c r="K588" s="114">
        <v>6764.8</v>
      </c>
      <c r="L588" s="2311">
        <v>6764.8</v>
      </c>
      <c r="M588" s="2301" t="b">
        <f t="shared" si="44"/>
        <v>1</v>
      </c>
      <c r="N588" s="2302">
        <f t="shared" si="40"/>
        <v>5329.92</v>
      </c>
      <c r="O588" s="2302">
        <f t="shared" si="41"/>
        <v>1434.88</v>
      </c>
      <c r="P588" s="2303">
        <f t="shared" si="42"/>
        <v>6764.8</v>
      </c>
      <c r="Q588" s="2304" t="b">
        <f t="shared" si="43"/>
        <v>1</v>
      </c>
    </row>
    <row r="589" spans="1:18">
      <c r="A589" s="116"/>
      <c r="B589" s="1922" t="s">
        <v>1429</v>
      </c>
      <c r="C589" s="443" t="s">
        <v>1430</v>
      </c>
      <c r="D589" s="498" t="s">
        <v>1431</v>
      </c>
      <c r="E589" s="131">
        <v>43</v>
      </c>
      <c r="F589" s="152" t="s">
        <v>271</v>
      </c>
      <c r="G589" s="114">
        <v>22.67</v>
      </c>
      <c r="H589" s="114">
        <v>28.78</v>
      </c>
      <c r="I589" s="114">
        <v>6.11</v>
      </c>
      <c r="J589" s="304"/>
      <c r="K589" s="114">
        <v>1237.54</v>
      </c>
      <c r="L589" s="2311">
        <v>1237.54</v>
      </c>
      <c r="M589" s="2301" t="b">
        <f t="shared" si="44"/>
        <v>1</v>
      </c>
      <c r="N589" s="2302">
        <f t="shared" si="40"/>
        <v>974.81</v>
      </c>
      <c r="O589" s="2302">
        <f t="shared" si="41"/>
        <v>262.73</v>
      </c>
      <c r="P589" s="2303">
        <f t="shared" si="42"/>
        <v>1237.54</v>
      </c>
      <c r="Q589" s="2304" t="b">
        <f t="shared" si="43"/>
        <v>1</v>
      </c>
    </row>
    <row r="590" spans="1:18">
      <c r="A590" s="116"/>
      <c r="B590" s="1922" t="s">
        <v>1432</v>
      </c>
      <c r="C590" s="443" t="s">
        <v>1433</v>
      </c>
      <c r="D590" s="498" t="s">
        <v>1434</v>
      </c>
      <c r="E590" s="131">
        <v>211</v>
      </c>
      <c r="F590" s="152" t="s">
        <v>689</v>
      </c>
      <c r="G590" s="114">
        <v>48.11</v>
      </c>
      <c r="H590" s="114">
        <v>61.07</v>
      </c>
      <c r="I590" s="114">
        <v>12.96</v>
      </c>
      <c r="J590" s="304"/>
      <c r="K590" s="114">
        <v>12885.77</v>
      </c>
      <c r="L590" s="2311">
        <v>12885.77</v>
      </c>
      <c r="M590" s="2301" t="b">
        <f t="shared" si="44"/>
        <v>1</v>
      </c>
      <c r="N590" s="2302">
        <f t="shared" si="40"/>
        <v>10151.209999999999</v>
      </c>
      <c r="O590" s="2302">
        <f t="shared" si="41"/>
        <v>2734.56</v>
      </c>
      <c r="P590" s="2303">
        <f t="shared" si="42"/>
        <v>12885.769999999999</v>
      </c>
      <c r="Q590" s="2304" t="b">
        <f t="shared" si="43"/>
        <v>1</v>
      </c>
    </row>
    <row r="591" spans="1:18">
      <c r="A591" s="116"/>
      <c r="B591" s="1922" t="s">
        <v>1435</v>
      </c>
      <c r="C591" s="112" t="s">
        <v>1436</v>
      </c>
      <c r="D591" s="498" t="s">
        <v>1437</v>
      </c>
      <c r="E591" s="131">
        <v>71</v>
      </c>
      <c r="F591" s="152" t="s">
        <v>322</v>
      </c>
      <c r="G591" s="114">
        <v>32.229999999999997</v>
      </c>
      <c r="H591" s="114">
        <v>40.909999999999997</v>
      </c>
      <c r="I591" s="114">
        <v>8.68</v>
      </c>
      <c r="J591" s="304"/>
      <c r="K591" s="114">
        <v>2904.61</v>
      </c>
      <c r="L591" s="2311">
        <v>2904.61</v>
      </c>
      <c r="M591" s="2301" t="b">
        <f t="shared" si="44"/>
        <v>1</v>
      </c>
      <c r="N591" s="2302">
        <f t="shared" ref="N591:N654" si="45">ROUND(G591*E591,2)</f>
        <v>2288.33</v>
      </c>
      <c r="O591" s="2302">
        <f t="shared" ref="O591:O654" si="46">ROUND(E591*I591,2)</f>
        <v>616.28</v>
      </c>
      <c r="P591" s="2303">
        <f t="shared" ref="P591:P654" si="47">N591+O591</f>
        <v>2904.6099999999997</v>
      </c>
      <c r="Q591" s="2304" t="b">
        <f t="shared" ref="Q591:Q654" si="48">P591=K591</f>
        <v>1</v>
      </c>
    </row>
    <row r="592" spans="1:18">
      <c r="A592" s="116"/>
      <c r="B592" s="1922" t="s">
        <v>1438</v>
      </c>
      <c r="C592" s="279" t="s">
        <v>1439</v>
      </c>
      <c r="D592" s="498" t="s">
        <v>1440</v>
      </c>
      <c r="E592" s="131">
        <v>113</v>
      </c>
      <c r="F592" s="152" t="s">
        <v>689</v>
      </c>
      <c r="G592" s="114">
        <v>55.67</v>
      </c>
      <c r="H592" s="114">
        <v>70.66</v>
      </c>
      <c r="I592" s="114">
        <v>14.99</v>
      </c>
      <c r="J592" s="304"/>
      <c r="K592" s="114">
        <v>7984.58</v>
      </c>
      <c r="L592" s="2311">
        <v>7984.58</v>
      </c>
      <c r="M592" s="2301" t="b">
        <f t="shared" ref="M592:M654" si="49">K592=L592</f>
        <v>1</v>
      </c>
      <c r="N592" s="2302">
        <f t="shared" si="45"/>
        <v>6290.71</v>
      </c>
      <c r="O592" s="2302">
        <f t="shared" si="46"/>
        <v>1693.87</v>
      </c>
      <c r="P592" s="2303">
        <f t="shared" si="47"/>
        <v>7984.58</v>
      </c>
      <c r="Q592" s="2304" t="b">
        <f t="shared" si="48"/>
        <v>1</v>
      </c>
    </row>
    <row r="593" spans="1:18">
      <c r="A593" s="116"/>
      <c r="B593" s="1922" t="s">
        <v>1441</v>
      </c>
      <c r="C593" s="112" t="s">
        <v>1442</v>
      </c>
      <c r="D593" s="498" t="s">
        <v>1443</v>
      </c>
      <c r="E593" s="131">
        <v>58</v>
      </c>
      <c r="F593" s="152" t="s">
        <v>347</v>
      </c>
      <c r="G593" s="114">
        <v>16.989999999999998</v>
      </c>
      <c r="H593" s="114">
        <v>21.57</v>
      </c>
      <c r="I593" s="114">
        <v>4.58</v>
      </c>
      <c r="J593" s="304"/>
      <c r="K593" s="114">
        <v>1251.06</v>
      </c>
      <c r="L593" s="2311">
        <v>1251.06</v>
      </c>
      <c r="M593" s="2301" t="b">
        <f t="shared" si="49"/>
        <v>1</v>
      </c>
      <c r="N593" s="2302">
        <f t="shared" si="45"/>
        <v>985.42</v>
      </c>
      <c r="O593" s="2302">
        <f t="shared" si="46"/>
        <v>265.64</v>
      </c>
      <c r="P593" s="2303">
        <f t="shared" si="47"/>
        <v>1251.06</v>
      </c>
      <c r="Q593" s="2304" t="b">
        <f t="shared" si="48"/>
        <v>1</v>
      </c>
    </row>
    <row r="594" spans="1:18">
      <c r="A594" s="116"/>
      <c r="B594" s="1922" t="s">
        <v>1444</v>
      </c>
      <c r="C594" s="279" t="s">
        <v>1445</v>
      </c>
      <c r="D594" s="498" t="s">
        <v>1446</v>
      </c>
      <c r="E594" s="131">
        <v>32</v>
      </c>
      <c r="F594" s="152" t="s">
        <v>689</v>
      </c>
      <c r="G594" s="114">
        <v>80.95</v>
      </c>
      <c r="H594" s="114">
        <v>102.75</v>
      </c>
      <c r="I594" s="114">
        <v>21.8</v>
      </c>
      <c r="J594" s="304"/>
      <c r="K594" s="114">
        <v>3288</v>
      </c>
      <c r="L594" s="2311">
        <v>3288</v>
      </c>
      <c r="M594" s="2301" t="b">
        <f t="shared" si="49"/>
        <v>1</v>
      </c>
      <c r="N594" s="2302">
        <f t="shared" si="45"/>
        <v>2590.4</v>
      </c>
      <c r="O594" s="2302">
        <f t="shared" si="46"/>
        <v>697.6</v>
      </c>
      <c r="P594" s="2303">
        <f t="shared" si="47"/>
        <v>3288</v>
      </c>
      <c r="Q594" s="2304" t="b">
        <f t="shared" si="48"/>
        <v>1</v>
      </c>
    </row>
    <row r="595" spans="1:18">
      <c r="A595" s="116"/>
      <c r="B595" s="1922" t="s">
        <v>1447</v>
      </c>
      <c r="C595" s="279" t="s">
        <v>1448</v>
      </c>
      <c r="D595" s="498" t="s">
        <v>1449</v>
      </c>
      <c r="E595" s="131">
        <v>11</v>
      </c>
      <c r="F595" s="152" t="s">
        <v>271</v>
      </c>
      <c r="G595" s="114">
        <v>101.44</v>
      </c>
      <c r="H595" s="114">
        <v>128.76</v>
      </c>
      <c r="I595" s="114">
        <v>27.32</v>
      </c>
      <c r="J595" s="304"/>
      <c r="K595" s="114">
        <v>1416.36</v>
      </c>
      <c r="L595" s="2311">
        <v>1416.36</v>
      </c>
      <c r="M595" s="2301" t="b">
        <f t="shared" si="49"/>
        <v>1</v>
      </c>
      <c r="N595" s="2302">
        <f t="shared" si="45"/>
        <v>1115.8399999999999</v>
      </c>
      <c r="O595" s="2302">
        <f t="shared" si="46"/>
        <v>300.52</v>
      </c>
      <c r="P595" s="2303">
        <f t="shared" si="47"/>
        <v>1416.36</v>
      </c>
      <c r="Q595" s="2304" t="b">
        <f t="shared" si="48"/>
        <v>1</v>
      </c>
    </row>
    <row r="596" spans="1:18" ht="24.95">
      <c r="A596" s="116"/>
      <c r="B596" s="1922" t="s">
        <v>1450</v>
      </c>
      <c r="C596" s="112" t="s">
        <v>1451</v>
      </c>
      <c r="D596" s="498" t="s">
        <v>1452</v>
      </c>
      <c r="E596" s="131">
        <v>21</v>
      </c>
      <c r="F596" s="502" t="s">
        <v>689</v>
      </c>
      <c r="G596" s="114">
        <v>81.81</v>
      </c>
      <c r="H596" s="114">
        <v>103.84</v>
      </c>
      <c r="I596" s="114">
        <v>22.03</v>
      </c>
      <c r="J596" s="304"/>
      <c r="K596" s="114">
        <v>2180.64</v>
      </c>
      <c r="L596" s="2311">
        <v>2180.64</v>
      </c>
      <c r="M596" s="2301" t="b">
        <f t="shared" si="49"/>
        <v>1</v>
      </c>
      <c r="N596" s="2302">
        <f t="shared" si="45"/>
        <v>1718.01</v>
      </c>
      <c r="O596" s="2302">
        <f t="shared" si="46"/>
        <v>462.63</v>
      </c>
      <c r="P596" s="2303">
        <f t="shared" si="47"/>
        <v>2180.64</v>
      </c>
      <c r="Q596" s="2304" t="b">
        <f t="shared" si="48"/>
        <v>1</v>
      </c>
    </row>
    <row r="597" spans="1:18">
      <c r="A597" s="116"/>
      <c r="B597" s="1922" t="s">
        <v>1453</v>
      </c>
      <c r="C597" s="112" t="s">
        <v>1454</v>
      </c>
      <c r="D597" s="498" t="s">
        <v>1455</v>
      </c>
      <c r="E597" s="131">
        <v>55</v>
      </c>
      <c r="F597" s="502" t="s">
        <v>689</v>
      </c>
      <c r="G597" s="133">
        <v>39.39</v>
      </c>
      <c r="H597" s="114">
        <v>50</v>
      </c>
      <c r="I597" s="114">
        <v>10.61</v>
      </c>
      <c r="J597" s="304"/>
      <c r="K597" s="114">
        <v>2750</v>
      </c>
      <c r="L597" s="2311">
        <v>2750</v>
      </c>
      <c r="M597" s="2301" t="b">
        <f t="shared" si="49"/>
        <v>1</v>
      </c>
      <c r="N597" s="2302">
        <f t="shared" si="45"/>
        <v>2166.4499999999998</v>
      </c>
      <c r="O597" s="2302">
        <f t="shared" si="46"/>
        <v>583.54999999999995</v>
      </c>
      <c r="P597" s="2303">
        <f t="shared" si="47"/>
        <v>2750</v>
      </c>
      <c r="Q597" s="2304" t="b">
        <f t="shared" si="48"/>
        <v>1</v>
      </c>
    </row>
    <row r="598" spans="1:18">
      <c r="A598" s="116"/>
      <c r="B598" s="1922" t="s">
        <v>1456</v>
      </c>
      <c r="C598" s="112" t="s">
        <v>1457</v>
      </c>
      <c r="D598" s="498" t="s">
        <v>1458</v>
      </c>
      <c r="E598" s="131">
        <v>12</v>
      </c>
      <c r="F598" s="502" t="s">
        <v>689</v>
      </c>
      <c r="G598" s="133">
        <v>62.76</v>
      </c>
      <c r="H598" s="114">
        <v>79.66</v>
      </c>
      <c r="I598" s="114">
        <v>16.899999999999999</v>
      </c>
      <c r="J598" s="304"/>
      <c r="K598" s="114">
        <v>955.92</v>
      </c>
      <c r="L598" s="2311">
        <v>955.92</v>
      </c>
      <c r="M598" s="2301" t="b">
        <f t="shared" si="49"/>
        <v>1</v>
      </c>
      <c r="N598" s="2302">
        <f t="shared" si="45"/>
        <v>753.12</v>
      </c>
      <c r="O598" s="2302">
        <f t="shared" si="46"/>
        <v>202.8</v>
      </c>
      <c r="P598" s="2303">
        <f t="shared" si="47"/>
        <v>955.92000000000007</v>
      </c>
      <c r="Q598" s="2304" t="b">
        <f t="shared" si="48"/>
        <v>1</v>
      </c>
    </row>
    <row r="599" spans="1:18">
      <c r="A599" s="116"/>
      <c r="B599" s="1922" t="s">
        <v>1459</v>
      </c>
      <c r="C599" s="117" t="s">
        <v>1460</v>
      </c>
      <c r="D599" s="2241" t="s">
        <v>1461</v>
      </c>
      <c r="E599" s="473">
        <v>4</v>
      </c>
      <c r="F599" s="152" t="s">
        <v>271</v>
      </c>
      <c r="G599" s="133">
        <v>66.8</v>
      </c>
      <c r="H599" s="114">
        <v>84.79</v>
      </c>
      <c r="I599" s="114">
        <v>17.989999999999998</v>
      </c>
      <c r="J599" s="304"/>
      <c r="K599" s="114">
        <v>339.16</v>
      </c>
      <c r="L599" s="2311">
        <v>339.16</v>
      </c>
      <c r="M599" s="2301" t="b">
        <f t="shared" si="49"/>
        <v>1</v>
      </c>
      <c r="N599" s="2302">
        <f t="shared" si="45"/>
        <v>267.2</v>
      </c>
      <c r="O599" s="2302">
        <f t="shared" si="46"/>
        <v>71.959999999999994</v>
      </c>
      <c r="P599" s="2303">
        <f t="shared" si="47"/>
        <v>339.15999999999997</v>
      </c>
      <c r="Q599" s="2304" t="b">
        <f t="shared" si="48"/>
        <v>1</v>
      </c>
    </row>
    <row r="600" spans="1:18">
      <c r="A600" s="116"/>
      <c r="B600" s="1922" t="s">
        <v>1462</v>
      </c>
      <c r="C600" s="112" t="s">
        <v>1463</v>
      </c>
      <c r="D600" s="498" t="s">
        <v>1464</v>
      </c>
      <c r="E600" s="131">
        <v>3</v>
      </c>
      <c r="F600" s="751" t="s">
        <v>689</v>
      </c>
      <c r="G600" s="133">
        <v>169.73</v>
      </c>
      <c r="H600" s="114">
        <v>215.44</v>
      </c>
      <c r="I600" s="114">
        <v>45.71</v>
      </c>
      <c r="J600" s="304"/>
      <c r="K600" s="114">
        <v>646.32000000000005</v>
      </c>
      <c r="L600" s="2311">
        <v>646.32000000000005</v>
      </c>
      <c r="M600" s="2301" t="b">
        <f t="shared" si="49"/>
        <v>1</v>
      </c>
      <c r="N600" s="2302">
        <f t="shared" si="45"/>
        <v>509.19</v>
      </c>
      <c r="O600" s="2302">
        <f t="shared" si="46"/>
        <v>137.13</v>
      </c>
      <c r="P600" s="2303">
        <f t="shared" si="47"/>
        <v>646.31999999999994</v>
      </c>
      <c r="Q600" s="2304" t="b">
        <f t="shared" si="48"/>
        <v>1</v>
      </c>
    </row>
    <row r="601" spans="1:18">
      <c r="A601" s="116"/>
      <c r="B601" s="1922" t="s">
        <v>1465</v>
      </c>
      <c r="C601" s="112" t="s">
        <v>1466</v>
      </c>
      <c r="D601" s="498" t="s">
        <v>1467</v>
      </c>
      <c r="E601" s="131">
        <v>5</v>
      </c>
      <c r="F601" s="751" t="s">
        <v>689</v>
      </c>
      <c r="G601" s="133">
        <v>183.2</v>
      </c>
      <c r="H601" s="114">
        <v>232.54</v>
      </c>
      <c r="I601" s="114">
        <v>49.34</v>
      </c>
      <c r="J601" s="304"/>
      <c r="K601" s="114">
        <v>1162.7</v>
      </c>
      <c r="L601" s="2311">
        <v>1162.7</v>
      </c>
      <c r="M601" s="2301" t="b">
        <f t="shared" si="49"/>
        <v>1</v>
      </c>
      <c r="N601" s="2302">
        <f t="shared" si="45"/>
        <v>916</v>
      </c>
      <c r="O601" s="2302">
        <f t="shared" si="46"/>
        <v>246.7</v>
      </c>
      <c r="P601" s="2303">
        <f t="shared" si="47"/>
        <v>1162.7</v>
      </c>
      <c r="Q601" s="2304" t="b">
        <f t="shared" si="48"/>
        <v>1</v>
      </c>
    </row>
    <row r="602" spans="1:18" ht="14.1">
      <c r="A602" s="116"/>
      <c r="B602" s="1938"/>
      <c r="C602" s="2242"/>
      <c r="D602" s="1954"/>
      <c r="E602" s="117"/>
      <c r="F602" s="164"/>
      <c r="G602" s="133"/>
      <c r="H602" s="133"/>
      <c r="I602" s="133"/>
      <c r="J602" s="133"/>
      <c r="K602" s="133"/>
      <c r="M602" s="2301"/>
      <c r="N602" s="2302"/>
      <c r="O602" s="2302"/>
      <c r="P602" s="2303"/>
      <c r="Q602" s="2304"/>
    </row>
    <row r="603" spans="1:18" s="316" customFormat="1">
      <c r="A603" s="294"/>
      <c r="B603" s="349" t="s">
        <v>1468</v>
      </c>
      <c r="C603" s="421"/>
      <c r="D603" s="284" t="s">
        <v>1469</v>
      </c>
      <c r="E603" s="283"/>
      <c r="F603" s="338"/>
      <c r="G603" s="285"/>
      <c r="H603" s="285"/>
      <c r="I603" s="285"/>
      <c r="J603" s="285"/>
      <c r="K603" s="285"/>
      <c r="L603" s="2306"/>
      <c r="M603" s="2301"/>
      <c r="N603" s="2302"/>
      <c r="O603" s="2302"/>
      <c r="P603" s="2303"/>
      <c r="Q603" s="2304"/>
      <c r="R603" s="2306"/>
    </row>
    <row r="604" spans="1:18" ht="24.95">
      <c r="A604" s="116"/>
      <c r="B604" s="1922" t="s">
        <v>1470</v>
      </c>
      <c r="C604" s="112" t="s">
        <v>1471</v>
      </c>
      <c r="D604" s="499" t="s">
        <v>1472</v>
      </c>
      <c r="E604" s="410">
        <v>11</v>
      </c>
      <c r="F604" s="152" t="s">
        <v>322</v>
      </c>
      <c r="G604" s="114">
        <v>153</v>
      </c>
      <c r="H604" s="114">
        <v>194.2</v>
      </c>
      <c r="I604" s="114">
        <v>41.2</v>
      </c>
      <c r="J604" s="304"/>
      <c r="K604" s="114">
        <v>2136.1999999999998</v>
      </c>
      <c r="L604" s="2311">
        <v>2136.1999999999998</v>
      </c>
      <c r="M604" s="2301" t="b">
        <f t="shared" si="49"/>
        <v>1</v>
      </c>
      <c r="N604" s="2302">
        <f t="shared" si="45"/>
        <v>1683</v>
      </c>
      <c r="O604" s="2302">
        <f t="shared" si="46"/>
        <v>453.2</v>
      </c>
      <c r="P604" s="2303">
        <f t="shared" si="47"/>
        <v>2136.1999999999998</v>
      </c>
      <c r="Q604" s="2304" t="b">
        <f t="shared" si="48"/>
        <v>1</v>
      </c>
    </row>
    <row r="605" spans="1:18">
      <c r="A605" s="116"/>
      <c r="B605" s="1922" t="s">
        <v>1473</v>
      </c>
      <c r="C605" s="112" t="s">
        <v>1474</v>
      </c>
      <c r="D605" s="499" t="s">
        <v>1475</v>
      </c>
      <c r="E605" s="147">
        <v>2</v>
      </c>
      <c r="F605" s="152" t="s">
        <v>322</v>
      </c>
      <c r="G605" s="133">
        <v>302.33999999999997</v>
      </c>
      <c r="H605" s="114">
        <v>383.76</v>
      </c>
      <c r="I605" s="114">
        <v>81.42</v>
      </c>
      <c r="J605" s="304"/>
      <c r="K605" s="114">
        <v>767.52</v>
      </c>
      <c r="L605" s="2311">
        <v>767.52</v>
      </c>
      <c r="M605" s="2301" t="b">
        <f t="shared" si="49"/>
        <v>1</v>
      </c>
      <c r="N605" s="2302">
        <f t="shared" si="45"/>
        <v>604.67999999999995</v>
      </c>
      <c r="O605" s="2302">
        <f t="shared" si="46"/>
        <v>162.84</v>
      </c>
      <c r="P605" s="2303">
        <f t="shared" si="47"/>
        <v>767.52</v>
      </c>
      <c r="Q605" s="2304" t="b">
        <f t="shared" si="48"/>
        <v>1</v>
      </c>
    </row>
    <row r="606" spans="1:18" ht="37.5">
      <c r="A606" s="116"/>
      <c r="B606" s="1922" t="s">
        <v>1476</v>
      </c>
      <c r="C606" s="112" t="s">
        <v>1477</v>
      </c>
      <c r="D606" s="499" t="s">
        <v>1478</v>
      </c>
      <c r="E606" s="147">
        <v>28</v>
      </c>
      <c r="F606" s="152" t="s">
        <v>322</v>
      </c>
      <c r="G606" s="133">
        <v>147.52000000000001</v>
      </c>
      <c r="H606" s="114">
        <v>187.25</v>
      </c>
      <c r="I606" s="114">
        <v>39.729999999999997</v>
      </c>
      <c r="J606" s="304"/>
      <c r="K606" s="114">
        <v>5243</v>
      </c>
      <c r="L606" s="2311">
        <v>5243</v>
      </c>
      <c r="M606" s="2301" t="b">
        <f t="shared" si="49"/>
        <v>1</v>
      </c>
      <c r="N606" s="2302">
        <f t="shared" si="45"/>
        <v>4130.5600000000004</v>
      </c>
      <c r="O606" s="2302">
        <f t="shared" si="46"/>
        <v>1112.44</v>
      </c>
      <c r="P606" s="2303">
        <f t="shared" si="47"/>
        <v>5243</v>
      </c>
      <c r="Q606" s="2304" t="b">
        <f t="shared" si="48"/>
        <v>1</v>
      </c>
    </row>
    <row r="607" spans="1:18">
      <c r="A607" s="116"/>
      <c r="B607" s="1922" t="s">
        <v>1479</v>
      </c>
      <c r="C607" s="112" t="s">
        <v>1480</v>
      </c>
      <c r="D607" s="499" t="s">
        <v>1481</v>
      </c>
      <c r="E607" s="147">
        <v>800</v>
      </c>
      <c r="F607" s="152" t="s">
        <v>322</v>
      </c>
      <c r="G607" s="133">
        <v>6.01</v>
      </c>
      <c r="H607" s="114">
        <v>7.63</v>
      </c>
      <c r="I607" s="114">
        <v>1.62</v>
      </c>
      <c r="J607" s="304"/>
      <c r="K607" s="114">
        <v>6104</v>
      </c>
      <c r="L607" s="2312">
        <v>6104</v>
      </c>
      <c r="M607" s="2301" t="b">
        <f t="shared" si="49"/>
        <v>1</v>
      </c>
      <c r="N607" s="2302">
        <f t="shared" si="45"/>
        <v>4808</v>
      </c>
      <c r="O607" s="2302">
        <f t="shared" si="46"/>
        <v>1296</v>
      </c>
      <c r="P607" s="2303">
        <f t="shared" si="47"/>
        <v>6104</v>
      </c>
      <c r="Q607" s="2304" t="b">
        <f t="shared" si="48"/>
        <v>1</v>
      </c>
    </row>
    <row r="608" spans="1:18">
      <c r="A608" s="116"/>
      <c r="B608" s="1922" t="s">
        <v>1482</v>
      </c>
      <c r="C608" s="112" t="s">
        <v>1483</v>
      </c>
      <c r="D608" s="499" t="s">
        <v>1484</v>
      </c>
      <c r="E608" s="147">
        <v>90</v>
      </c>
      <c r="F608" s="152" t="s">
        <v>322</v>
      </c>
      <c r="G608" s="114">
        <v>6.27</v>
      </c>
      <c r="H608" s="114">
        <v>7.96</v>
      </c>
      <c r="I608" s="114">
        <v>1.69</v>
      </c>
      <c r="J608" s="304"/>
      <c r="K608" s="114">
        <v>716.4</v>
      </c>
      <c r="L608" s="2311">
        <v>716.4</v>
      </c>
      <c r="M608" s="2301" t="b">
        <f t="shared" si="49"/>
        <v>1</v>
      </c>
      <c r="N608" s="2302">
        <f t="shared" si="45"/>
        <v>564.29999999999995</v>
      </c>
      <c r="O608" s="2302">
        <f t="shared" si="46"/>
        <v>152.1</v>
      </c>
      <c r="P608" s="2303">
        <f t="shared" si="47"/>
        <v>716.4</v>
      </c>
      <c r="Q608" s="2304" t="b">
        <f t="shared" si="48"/>
        <v>1</v>
      </c>
    </row>
    <row r="609" spans="1:18">
      <c r="A609" s="116"/>
      <c r="B609" s="1922" t="s">
        <v>1485</v>
      </c>
      <c r="C609" s="112" t="s">
        <v>1486</v>
      </c>
      <c r="D609" s="499" t="s">
        <v>1487</v>
      </c>
      <c r="E609" s="147">
        <v>24</v>
      </c>
      <c r="F609" s="152" t="s">
        <v>322</v>
      </c>
      <c r="G609" s="114">
        <v>6.54</v>
      </c>
      <c r="H609" s="114">
        <v>8.3000000000000007</v>
      </c>
      <c r="I609" s="114">
        <v>1.76</v>
      </c>
      <c r="J609" s="304"/>
      <c r="K609" s="114">
        <v>199.2</v>
      </c>
      <c r="L609" s="2311">
        <v>199.2</v>
      </c>
      <c r="M609" s="2301" t="b">
        <f t="shared" si="49"/>
        <v>1</v>
      </c>
      <c r="N609" s="2302">
        <f t="shared" si="45"/>
        <v>156.96</v>
      </c>
      <c r="O609" s="2302">
        <f t="shared" si="46"/>
        <v>42.24</v>
      </c>
      <c r="P609" s="2303">
        <f t="shared" si="47"/>
        <v>199.20000000000002</v>
      </c>
      <c r="Q609" s="2304" t="b">
        <f t="shared" si="48"/>
        <v>1</v>
      </c>
    </row>
    <row r="610" spans="1:18">
      <c r="A610" s="116"/>
      <c r="B610" s="1922" t="s">
        <v>1488</v>
      </c>
      <c r="C610" s="112" t="s">
        <v>1489</v>
      </c>
      <c r="D610" s="499" t="s">
        <v>1490</v>
      </c>
      <c r="E610" s="147">
        <v>30</v>
      </c>
      <c r="F610" s="152" t="s">
        <v>322</v>
      </c>
      <c r="G610" s="114">
        <v>7.61</v>
      </c>
      <c r="H610" s="114">
        <v>9.66</v>
      </c>
      <c r="I610" s="114">
        <v>2.0499999999999998</v>
      </c>
      <c r="J610" s="304"/>
      <c r="K610" s="114">
        <v>289.8</v>
      </c>
      <c r="L610" s="2311">
        <v>289.8</v>
      </c>
      <c r="M610" s="2301" t="b">
        <f t="shared" si="49"/>
        <v>1</v>
      </c>
      <c r="N610" s="2302">
        <f t="shared" si="45"/>
        <v>228.3</v>
      </c>
      <c r="O610" s="2302">
        <f t="shared" si="46"/>
        <v>61.5</v>
      </c>
      <c r="P610" s="2303">
        <f t="shared" si="47"/>
        <v>289.8</v>
      </c>
      <c r="Q610" s="2304" t="b">
        <f t="shared" si="48"/>
        <v>1</v>
      </c>
    </row>
    <row r="611" spans="1:18">
      <c r="A611" s="116"/>
      <c r="B611" s="1922" t="s">
        <v>1491</v>
      </c>
      <c r="C611" s="112" t="s">
        <v>1492</v>
      </c>
      <c r="D611" s="499" t="s">
        <v>1493</v>
      </c>
      <c r="E611" s="147">
        <v>10</v>
      </c>
      <c r="F611" s="152" t="s">
        <v>322</v>
      </c>
      <c r="G611" s="114">
        <v>9.43</v>
      </c>
      <c r="H611" s="114">
        <v>11.97</v>
      </c>
      <c r="I611" s="114">
        <v>2.54</v>
      </c>
      <c r="J611" s="304"/>
      <c r="K611" s="114">
        <v>119.7</v>
      </c>
      <c r="L611" s="2311">
        <v>119.7</v>
      </c>
      <c r="M611" s="2301" t="b">
        <f t="shared" si="49"/>
        <v>1</v>
      </c>
      <c r="N611" s="2302">
        <f t="shared" si="45"/>
        <v>94.3</v>
      </c>
      <c r="O611" s="2302">
        <f t="shared" si="46"/>
        <v>25.4</v>
      </c>
      <c r="P611" s="2303">
        <f t="shared" si="47"/>
        <v>119.69999999999999</v>
      </c>
      <c r="Q611" s="2304" t="b">
        <f t="shared" si="48"/>
        <v>1</v>
      </c>
    </row>
    <row r="612" spans="1:18">
      <c r="A612" s="116"/>
      <c r="B612" s="1922" t="s">
        <v>1494</v>
      </c>
      <c r="C612" s="112" t="s">
        <v>1495</v>
      </c>
      <c r="D612" s="499" t="s">
        <v>1496</v>
      </c>
      <c r="E612" s="147">
        <v>2</v>
      </c>
      <c r="F612" s="152" t="s">
        <v>322</v>
      </c>
      <c r="G612" s="114">
        <v>23.45</v>
      </c>
      <c r="H612" s="114">
        <v>29.77</v>
      </c>
      <c r="I612" s="114">
        <v>6.32</v>
      </c>
      <c r="J612" s="304"/>
      <c r="K612" s="114">
        <v>59.54</v>
      </c>
      <c r="L612" s="2311">
        <v>59.54</v>
      </c>
      <c r="M612" s="2301" t="b">
        <f t="shared" si="49"/>
        <v>1</v>
      </c>
      <c r="N612" s="2302">
        <f t="shared" si="45"/>
        <v>46.9</v>
      </c>
      <c r="O612" s="2302">
        <f t="shared" si="46"/>
        <v>12.64</v>
      </c>
      <c r="P612" s="2303">
        <f t="shared" si="47"/>
        <v>59.54</v>
      </c>
      <c r="Q612" s="2304" t="b">
        <f t="shared" si="48"/>
        <v>1</v>
      </c>
    </row>
    <row r="613" spans="1:18">
      <c r="A613" s="116"/>
      <c r="B613" s="1922" t="s">
        <v>1497</v>
      </c>
      <c r="C613" s="112" t="s">
        <v>1498</v>
      </c>
      <c r="D613" s="499" t="s">
        <v>1499</v>
      </c>
      <c r="E613" s="147">
        <v>20</v>
      </c>
      <c r="F613" s="152" t="s">
        <v>322</v>
      </c>
      <c r="G613" s="114">
        <v>43.59</v>
      </c>
      <c r="H613" s="114">
        <v>55.33</v>
      </c>
      <c r="I613" s="114">
        <v>11.74</v>
      </c>
      <c r="J613" s="304"/>
      <c r="K613" s="114">
        <v>1106.5999999999999</v>
      </c>
      <c r="L613" s="2311">
        <v>1106.5999999999999</v>
      </c>
      <c r="M613" s="2301" t="b">
        <f t="shared" si="49"/>
        <v>1</v>
      </c>
      <c r="N613" s="2302">
        <f t="shared" si="45"/>
        <v>871.8</v>
      </c>
      <c r="O613" s="2302">
        <f t="shared" si="46"/>
        <v>234.8</v>
      </c>
      <c r="P613" s="2303">
        <f t="shared" si="47"/>
        <v>1106.5999999999999</v>
      </c>
      <c r="Q613" s="2304" t="b">
        <f t="shared" si="48"/>
        <v>1</v>
      </c>
    </row>
    <row r="614" spans="1:18">
      <c r="A614" s="116"/>
      <c r="B614" s="1922" t="s">
        <v>1500</v>
      </c>
      <c r="C614" s="112" t="s">
        <v>1501</v>
      </c>
      <c r="D614" s="499" t="s">
        <v>1502</v>
      </c>
      <c r="E614" s="147">
        <v>6</v>
      </c>
      <c r="F614" s="152" t="s">
        <v>322</v>
      </c>
      <c r="G614" s="114">
        <v>394.44</v>
      </c>
      <c r="H614" s="114">
        <v>500.66</v>
      </c>
      <c r="I614" s="114">
        <v>106.22</v>
      </c>
      <c r="J614" s="304"/>
      <c r="K614" s="114">
        <v>3003.96</v>
      </c>
      <c r="L614" s="2311">
        <v>3003.96</v>
      </c>
      <c r="M614" s="2301" t="b">
        <f t="shared" si="49"/>
        <v>1</v>
      </c>
      <c r="N614" s="2302">
        <f t="shared" si="45"/>
        <v>2366.64</v>
      </c>
      <c r="O614" s="2302">
        <f t="shared" si="46"/>
        <v>637.32000000000005</v>
      </c>
      <c r="P614" s="2303">
        <f t="shared" si="47"/>
        <v>3003.96</v>
      </c>
      <c r="Q614" s="2304" t="b">
        <f t="shared" si="48"/>
        <v>1</v>
      </c>
    </row>
    <row r="615" spans="1:18" ht="24.95">
      <c r="A615" s="116"/>
      <c r="B615" s="1922" t="s">
        <v>1503</v>
      </c>
      <c r="C615" s="112" t="s">
        <v>1504</v>
      </c>
      <c r="D615" s="499" t="s">
        <v>1505</v>
      </c>
      <c r="E615" s="147">
        <v>1</v>
      </c>
      <c r="F615" s="152" t="s">
        <v>322</v>
      </c>
      <c r="G615" s="114">
        <v>8693.56</v>
      </c>
      <c r="H615" s="114">
        <v>11034.74</v>
      </c>
      <c r="I615" s="114">
        <v>2341.1799999999998</v>
      </c>
      <c r="J615" s="304"/>
      <c r="K615" s="114">
        <v>11034.74</v>
      </c>
      <c r="L615" s="2311">
        <v>11034.74</v>
      </c>
      <c r="M615" s="2301" t="b">
        <f t="shared" si="49"/>
        <v>1</v>
      </c>
      <c r="N615" s="2302">
        <f t="shared" si="45"/>
        <v>8693.56</v>
      </c>
      <c r="O615" s="2302">
        <f t="shared" si="46"/>
        <v>2341.1799999999998</v>
      </c>
      <c r="P615" s="2303">
        <f t="shared" si="47"/>
        <v>11034.74</v>
      </c>
      <c r="Q615" s="2304" t="b">
        <f t="shared" si="48"/>
        <v>1</v>
      </c>
    </row>
    <row r="616" spans="1:18">
      <c r="A616" s="116"/>
      <c r="B616" s="1922" t="s">
        <v>1506</v>
      </c>
      <c r="C616" s="112" t="s">
        <v>1507</v>
      </c>
      <c r="D616" s="500" t="s">
        <v>1508</v>
      </c>
      <c r="E616" s="147">
        <v>2</v>
      </c>
      <c r="F616" s="152" t="s">
        <v>322</v>
      </c>
      <c r="G616" s="114">
        <v>19.34</v>
      </c>
      <c r="H616" s="114">
        <v>24.55</v>
      </c>
      <c r="I616" s="114">
        <v>5.21</v>
      </c>
      <c r="J616" s="304"/>
      <c r="K616" s="114">
        <v>49.1</v>
      </c>
      <c r="L616" s="2311">
        <v>49.1</v>
      </c>
      <c r="M616" s="2301" t="b">
        <f t="shared" si="49"/>
        <v>1</v>
      </c>
      <c r="N616" s="2302">
        <f t="shared" si="45"/>
        <v>38.68</v>
      </c>
      <c r="O616" s="2302">
        <f t="shared" si="46"/>
        <v>10.42</v>
      </c>
      <c r="P616" s="2303">
        <f t="shared" si="47"/>
        <v>49.1</v>
      </c>
      <c r="Q616" s="2304" t="b">
        <f t="shared" si="48"/>
        <v>1</v>
      </c>
    </row>
    <row r="617" spans="1:18" ht="24.95">
      <c r="A617" s="116"/>
      <c r="B617" s="1922" t="s">
        <v>1509</v>
      </c>
      <c r="C617" s="112" t="s">
        <v>1510</v>
      </c>
      <c r="D617" s="500" t="s">
        <v>1511</v>
      </c>
      <c r="E617" s="147">
        <v>2</v>
      </c>
      <c r="F617" s="152" t="s">
        <v>322</v>
      </c>
      <c r="G617" s="114">
        <v>193.5</v>
      </c>
      <c r="H617" s="114">
        <v>245.61</v>
      </c>
      <c r="I617" s="114">
        <v>52.11</v>
      </c>
      <c r="J617" s="304"/>
      <c r="K617" s="114">
        <v>491.22</v>
      </c>
      <c r="L617" s="2311">
        <v>491.22</v>
      </c>
      <c r="M617" s="2301" t="b">
        <f t="shared" si="49"/>
        <v>1</v>
      </c>
      <c r="N617" s="2302">
        <f t="shared" si="45"/>
        <v>387</v>
      </c>
      <c r="O617" s="2302">
        <f t="shared" si="46"/>
        <v>104.22</v>
      </c>
      <c r="P617" s="2303">
        <f t="shared" si="47"/>
        <v>491.22</v>
      </c>
      <c r="Q617" s="2304" t="b">
        <f t="shared" si="48"/>
        <v>1</v>
      </c>
    </row>
    <row r="618" spans="1:18" ht="14.45">
      <c r="A618" s="116"/>
      <c r="B618" s="1938"/>
      <c r="C618" s="440"/>
      <c r="D618" s="2243"/>
      <c r="E618" s="172"/>
      <c r="F618" s="138"/>
      <c r="G618" s="138"/>
      <c r="H618" s="138"/>
      <c r="I618" s="138"/>
      <c r="J618" s="138"/>
      <c r="K618" s="138"/>
      <c r="M618" s="2301"/>
      <c r="N618" s="2302"/>
      <c r="O618" s="2302"/>
      <c r="P618" s="2303"/>
      <c r="Q618" s="2304"/>
    </row>
    <row r="619" spans="1:18">
      <c r="A619" s="116"/>
      <c r="B619" s="1919" t="s">
        <v>226</v>
      </c>
      <c r="C619" s="109"/>
      <c r="D619" s="110" t="s">
        <v>227</v>
      </c>
      <c r="E619" s="109"/>
      <c r="F619" s="109"/>
      <c r="G619" s="109"/>
      <c r="H619" s="109"/>
      <c r="I619" s="109"/>
      <c r="J619" s="109"/>
      <c r="K619" s="109"/>
      <c r="M619" s="2301"/>
      <c r="N619" s="2302"/>
      <c r="O619" s="2302"/>
      <c r="P619" s="2303"/>
      <c r="Q619" s="2304"/>
    </row>
    <row r="620" spans="1:18" s="316" customFormat="1">
      <c r="A620" s="294"/>
      <c r="B620" s="1927" t="s">
        <v>1512</v>
      </c>
      <c r="C620" s="144"/>
      <c r="D620" s="284" t="s">
        <v>871</v>
      </c>
      <c r="E620" s="144"/>
      <c r="F620" s="297"/>
      <c r="G620" s="146"/>
      <c r="H620" s="146"/>
      <c r="I620" s="146"/>
      <c r="J620" s="146"/>
      <c r="K620" s="146"/>
      <c r="L620" s="2306"/>
      <c r="M620" s="2301"/>
      <c r="N620" s="2302"/>
      <c r="O620" s="2302"/>
      <c r="P620" s="2303"/>
      <c r="Q620" s="2304"/>
      <c r="R620" s="2306"/>
    </row>
    <row r="621" spans="1:18" ht="50.1">
      <c r="A621" s="116"/>
      <c r="B621" s="1934" t="s">
        <v>1513</v>
      </c>
      <c r="C621" s="112" t="s">
        <v>1514</v>
      </c>
      <c r="D621" s="500" t="s">
        <v>1515</v>
      </c>
      <c r="E621" s="127">
        <v>33</v>
      </c>
      <c r="F621" s="152" t="s">
        <v>322</v>
      </c>
      <c r="G621" s="114">
        <v>100.94</v>
      </c>
      <c r="H621" s="114">
        <v>128.12</v>
      </c>
      <c r="I621" s="114">
        <v>27.18</v>
      </c>
      <c r="J621" s="304"/>
      <c r="K621" s="114">
        <v>4227.96</v>
      </c>
      <c r="L621" s="2311">
        <v>4227.96</v>
      </c>
      <c r="M621" s="2301" t="b">
        <f t="shared" si="49"/>
        <v>1</v>
      </c>
      <c r="N621" s="2302">
        <f t="shared" si="45"/>
        <v>3331.02</v>
      </c>
      <c r="O621" s="2302">
        <f t="shared" si="46"/>
        <v>896.94</v>
      </c>
      <c r="P621" s="2303">
        <f t="shared" si="47"/>
        <v>4227.96</v>
      </c>
      <c r="Q621" s="2304" t="b">
        <f t="shared" si="48"/>
        <v>1</v>
      </c>
    </row>
    <row r="622" spans="1:18" ht="50.1">
      <c r="A622" s="116"/>
      <c r="B622" s="1934" t="s">
        <v>1516</v>
      </c>
      <c r="C622" s="112" t="s">
        <v>1517</v>
      </c>
      <c r="D622" s="500" t="s">
        <v>1518</v>
      </c>
      <c r="E622" s="127">
        <v>4</v>
      </c>
      <c r="F622" s="152" t="s">
        <v>322</v>
      </c>
      <c r="G622" s="114">
        <v>93.67</v>
      </c>
      <c r="H622" s="114">
        <v>118.9</v>
      </c>
      <c r="I622" s="114">
        <v>25.23</v>
      </c>
      <c r="J622" s="304"/>
      <c r="K622" s="114">
        <v>475.6</v>
      </c>
      <c r="L622" s="2311">
        <v>475.6</v>
      </c>
      <c r="M622" s="2301" t="b">
        <f t="shared" si="49"/>
        <v>1</v>
      </c>
      <c r="N622" s="2302">
        <f t="shared" si="45"/>
        <v>374.68</v>
      </c>
      <c r="O622" s="2302">
        <f t="shared" si="46"/>
        <v>100.92</v>
      </c>
      <c r="P622" s="2303">
        <f t="shared" si="47"/>
        <v>475.6</v>
      </c>
      <c r="Q622" s="2304" t="b">
        <f t="shared" si="48"/>
        <v>1</v>
      </c>
    </row>
    <row r="623" spans="1:18" ht="50.1">
      <c r="A623" s="116"/>
      <c r="B623" s="1934" t="s">
        <v>1519</v>
      </c>
      <c r="C623" s="112" t="s">
        <v>1520</v>
      </c>
      <c r="D623" s="500" t="s">
        <v>1521</v>
      </c>
      <c r="E623" s="127">
        <v>26</v>
      </c>
      <c r="F623" s="152" t="s">
        <v>322</v>
      </c>
      <c r="G623" s="114">
        <v>71.760000000000005</v>
      </c>
      <c r="H623" s="114">
        <v>91.08</v>
      </c>
      <c r="I623" s="114">
        <v>19.32</v>
      </c>
      <c r="J623" s="304"/>
      <c r="K623" s="114">
        <v>2368.08</v>
      </c>
      <c r="L623" s="2311">
        <v>2368.08</v>
      </c>
      <c r="M623" s="2301" t="b">
        <f t="shared" si="49"/>
        <v>1</v>
      </c>
      <c r="N623" s="2302">
        <f t="shared" si="45"/>
        <v>1865.76</v>
      </c>
      <c r="O623" s="2302">
        <f t="shared" si="46"/>
        <v>502.32</v>
      </c>
      <c r="P623" s="2303">
        <f t="shared" si="47"/>
        <v>2368.08</v>
      </c>
      <c r="Q623" s="2304" t="b">
        <f t="shared" si="48"/>
        <v>1</v>
      </c>
    </row>
    <row r="624" spans="1:18" ht="50.1">
      <c r="A624" s="116"/>
      <c r="B624" s="1934" t="s">
        <v>1522</v>
      </c>
      <c r="C624" s="112" t="s">
        <v>1523</v>
      </c>
      <c r="D624" s="500" t="s">
        <v>1524</v>
      </c>
      <c r="E624" s="501">
        <v>15</v>
      </c>
      <c r="F624" s="164" t="s">
        <v>322</v>
      </c>
      <c r="G624" s="133">
        <v>489.29</v>
      </c>
      <c r="H624" s="114">
        <v>621.05999999999995</v>
      </c>
      <c r="I624" s="114">
        <v>131.77000000000001</v>
      </c>
      <c r="J624" s="304"/>
      <c r="K624" s="114">
        <v>9315.9</v>
      </c>
      <c r="L624" s="2311">
        <v>9315.9</v>
      </c>
      <c r="M624" s="2301" t="b">
        <f t="shared" si="49"/>
        <v>1</v>
      </c>
      <c r="N624" s="2302">
        <f t="shared" si="45"/>
        <v>7339.35</v>
      </c>
      <c r="O624" s="2302">
        <f t="shared" si="46"/>
        <v>1976.55</v>
      </c>
      <c r="P624" s="2303">
        <f t="shared" si="47"/>
        <v>9315.9</v>
      </c>
      <c r="Q624" s="2304" t="b">
        <f t="shared" si="48"/>
        <v>1</v>
      </c>
    </row>
    <row r="625" spans="1:18" ht="50.1">
      <c r="A625" s="116"/>
      <c r="B625" s="1934" t="s">
        <v>1525</v>
      </c>
      <c r="C625" s="112" t="s">
        <v>1526</v>
      </c>
      <c r="D625" s="500" t="s">
        <v>1527</v>
      </c>
      <c r="E625" s="147">
        <v>2</v>
      </c>
      <c r="F625" s="164" t="s">
        <v>322</v>
      </c>
      <c r="G625" s="133">
        <v>225.94</v>
      </c>
      <c r="H625" s="114">
        <v>286.79000000000002</v>
      </c>
      <c r="I625" s="114">
        <v>60.85</v>
      </c>
      <c r="J625" s="304"/>
      <c r="K625" s="114">
        <v>573.58000000000004</v>
      </c>
      <c r="L625" s="2311">
        <v>573.58000000000004</v>
      </c>
      <c r="M625" s="2301" t="b">
        <f t="shared" si="49"/>
        <v>1</v>
      </c>
      <c r="N625" s="2302">
        <f t="shared" si="45"/>
        <v>451.88</v>
      </c>
      <c r="O625" s="2302">
        <f t="shared" si="46"/>
        <v>121.7</v>
      </c>
      <c r="P625" s="2303">
        <f t="shared" si="47"/>
        <v>573.58000000000004</v>
      </c>
      <c r="Q625" s="2304" t="b">
        <f t="shared" si="48"/>
        <v>1</v>
      </c>
    </row>
    <row r="626" spans="1:18" ht="50.1">
      <c r="A626" s="116"/>
      <c r="B626" s="1934" t="s">
        <v>1528</v>
      </c>
      <c r="C626" s="112" t="s">
        <v>1529</v>
      </c>
      <c r="D626" s="500" t="s">
        <v>1530</v>
      </c>
      <c r="E626" s="147">
        <v>2</v>
      </c>
      <c r="F626" s="152" t="s">
        <v>322</v>
      </c>
      <c r="G626" s="114">
        <v>262.58</v>
      </c>
      <c r="H626" s="114">
        <v>333.29</v>
      </c>
      <c r="I626" s="114">
        <v>70.709999999999994</v>
      </c>
      <c r="J626" s="304"/>
      <c r="K626" s="114">
        <v>666.58</v>
      </c>
      <c r="L626" s="2311">
        <v>666.58</v>
      </c>
      <c r="M626" s="2301" t="b">
        <f t="shared" si="49"/>
        <v>1</v>
      </c>
      <c r="N626" s="2302">
        <f t="shared" si="45"/>
        <v>525.16</v>
      </c>
      <c r="O626" s="2302">
        <f t="shared" si="46"/>
        <v>141.41999999999999</v>
      </c>
      <c r="P626" s="2303">
        <f t="shared" si="47"/>
        <v>666.57999999999993</v>
      </c>
      <c r="Q626" s="2304" t="b">
        <f t="shared" si="48"/>
        <v>1</v>
      </c>
    </row>
    <row r="627" spans="1:18" ht="50.1">
      <c r="A627" s="116"/>
      <c r="B627" s="1934" t="s">
        <v>1531</v>
      </c>
      <c r="C627" s="112" t="s">
        <v>1532</v>
      </c>
      <c r="D627" s="500" t="s">
        <v>1533</v>
      </c>
      <c r="E627" s="147">
        <v>15</v>
      </c>
      <c r="F627" s="152" t="s">
        <v>322</v>
      </c>
      <c r="G627" s="114">
        <v>104.6</v>
      </c>
      <c r="H627" s="114">
        <v>132.77000000000001</v>
      </c>
      <c r="I627" s="114">
        <v>28.17</v>
      </c>
      <c r="J627" s="304"/>
      <c r="K627" s="114">
        <v>1991.55</v>
      </c>
      <c r="L627" s="2311">
        <v>1991.55</v>
      </c>
      <c r="M627" s="2301" t="b">
        <f t="shared" si="49"/>
        <v>1</v>
      </c>
      <c r="N627" s="2302">
        <f t="shared" si="45"/>
        <v>1569</v>
      </c>
      <c r="O627" s="2302">
        <f t="shared" si="46"/>
        <v>422.55</v>
      </c>
      <c r="P627" s="2303">
        <f t="shared" si="47"/>
        <v>1991.55</v>
      </c>
      <c r="Q627" s="2304" t="b">
        <f t="shared" si="48"/>
        <v>1</v>
      </c>
    </row>
    <row r="628" spans="1:18" ht="50.1">
      <c r="A628" s="116"/>
      <c r="B628" s="1957" t="s">
        <v>1534</v>
      </c>
      <c r="C628" s="112" t="s">
        <v>1535</v>
      </c>
      <c r="D628" s="500" t="s">
        <v>1536</v>
      </c>
      <c r="E628" s="147">
        <v>51</v>
      </c>
      <c r="F628" s="152" t="s">
        <v>322</v>
      </c>
      <c r="G628" s="114">
        <v>180.16</v>
      </c>
      <c r="H628" s="114">
        <v>228.68</v>
      </c>
      <c r="I628" s="114">
        <v>48.52</v>
      </c>
      <c r="J628" s="304"/>
      <c r="K628" s="114">
        <v>11662.68</v>
      </c>
      <c r="L628" s="2311">
        <v>11662.68</v>
      </c>
      <c r="M628" s="2301" t="b">
        <f t="shared" si="49"/>
        <v>1</v>
      </c>
      <c r="N628" s="2302">
        <f t="shared" si="45"/>
        <v>9188.16</v>
      </c>
      <c r="O628" s="2302">
        <f t="shared" si="46"/>
        <v>2474.52</v>
      </c>
      <c r="P628" s="2303">
        <f t="shared" si="47"/>
        <v>11662.68</v>
      </c>
      <c r="Q628" s="2304" t="b">
        <f t="shared" si="48"/>
        <v>1</v>
      </c>
    </row>
    <row r="629" spans="1:18" ht="24.95">
      <c r="A629" s="116"/>
      <c r="B629" s="1957" t="s">
        <v>1537</v>
      </c>
      <c r="C629" s="112" t="s">
        <v>1538</v>
      </c>
      <c r="D629" s="500" t="s">
        <v>1539</v>
      </c>
      <c r="E629" s="147">
        <v>183.68</v>
      </c>
      <c r="F629" s="152" t="s">
        <v>322</v>
      </c>
      <c r="G629" s="114">
        <v>90.19</v>
      </c>
      <c r="H629" s="114">
        <v>114.48</v>
      </c>
      <c r="I629" s="114">
        <v>24.29</v>
      </c>
      <c r="J629" s="304"/>
      <c r="K629" s="114">
        <v>21027.69</v>
      </c>
      <c r="L629" s="2311">
        <v>21027.69</v>
      </c>
      <c r="M629" s="2301" t="b">
        <f t="shared" si="49"/>
        <v>1</v>
      </c>
      <c r="N629" s="2302">
        <f t="shared" si="45"/>
        <v>16566.099999999999</v>
      </c>
      <c r="O629" s="2302">
        <f t="shared" si="46"/>
        <v>4461.59</v>
      </c>
      <c r="P629" s="2303">
        <f t="shared" si="47"/>
        <v>21027.69</v>
      </c>
      <c r="Q629" s="2304" t="b">
        <f t="shared" si="48"/>
        <v>1</v>
      </c>
    </row>
    <row r="630" spans="1:18" ht="24.95">
      <c r="A630" s="116"/>
      <c r="B630" s="1957" t="s">
        <v>1540</v>
      </c>
      <c r="C630" s="112" t="s">
        <v>1541</v>
      </c>
      <c r="D630" s="500" t="s">
        <v>1542</v>
      </c>
      <c r="E630" s="177">
        <v>13</v>
      </c>
      <c r="F630" s="140" t="s">
        <v>322</v>
      </c>
      <c r="G630" s="115">
        <v>245.73</v>
      </c>
      <c r="H630" s="114">
        <v>311.91000000000003</v>
      </c>
      <c r="I630" s="114">
        <v>66.180000000000007</v>
      </c>
      <c r="J630" s="304"/>
      <c r="K630" s="114">
        <v>4054.83</v>
      </c>
      <c r="L630" s="2311">
        <v>4054.83</v>
      </c>
      <c r="M630" s="2301" t="b">
        <f t="shared" si="49"/>
        <v>1</v>
      </c>
      <c r="N630" s="2302">
        <f t="shared" si="45"/>
        <v>3194.49</v>
      </c>
      <c r="O630" s="2302">
        <f t="shared" si="46"/>
        <v>860.34</v>
      </c>
      <c r="P630" s="2303">
        <f t="shared" si="47"/>
        <v>4054.83</v>
      </c>
      <c r="Q630" s="2304" t="b">
        <f t="shared" si="48"/>
        <v>1</v>
      </c>
    </row>
    <row r="631" spans="1:18" ht="24.95">
      <c r="A631" s="116"/>
      <c r="B631" s="1957" t="s">
        <v>1543</v>
      </c>
      <c r="C631" s="112" t="s">
        <v>1544</v>
      </c>
      <c r="D631" s="500" t="s">
        <v>1545</v>
      </c>
      <c r="E631" s="407">
        <v>154</v>
      </c>
      <c r="F631" s="502" t="s">
        <v>347</v>
      </c>
      <c r="G631" s="114">
        <v>61.91</v>
      </c>
      <c r="H631" s="114">
        <v>78.58</v>
      </c>
      <c r="I631" s="114">
        <v>16.670000000000002</v>
      </c>
      <c r="J631" s="304"/>
      <c r="K631" s="114">
        <v>12101.32</v>
      </c>
      <c r="L631" s="2312">
        <v>12101.32</v>
      </c>
      <c r="M631" s="2301" t="b">
        <f t="shared" si="49"/>
        <v>1</v>
      </c>
      <c r="N631" s="2302">
        <f t="shared" si="45"/>
        <v>9534.14</v>
      </c>
      <c r="O631" s="2302">
        <f t="shared" si="46"/>
        <v>2567.1799999999998</v>
      </c>
      <c r="P631" s="2303">
        <f t="shared" si="47"/>
        <v>12101.32</v>
      </c>
      <c r="Q631" s="2304" t="b">
        <f t="shared" si="48"/>
        <v>1</v>
      </c>
    </row>
    <row r="632" spans="1:18" ht="14.45">
      <c r="A632" s="116"/>
      <c r="B632" s="1958"/>
      <c r="C632" s="503"/>
      <c r="D632" s="2243"/>
      <c r="E632" s="172"/>
      <c r="F632" s="165"/>
      <c r="G632" s="125"/>
      <c r="H632" s="125"/>
      <c r="I632" s="125"/>
      <c r="J632" s="125"/>
      <c r="K632" s="125"/>
      <c r="M632" s="2301"/>
      <c r="N632" s="2302"/>
      <c r="O632" s="2302"/>
      <c r="P632" s="2303"/>
      <c r="Q632" s="2304"/>
    </row>
    <row r="633" spans="1:18" s="316" customFormat="1">
      <c r="A633" s="294"/>
      <c r="B633" s="349" t="s">
        <v>1546</v>
      </c>
      <c r="C633" s="283"/>
      <c r="D633" s="284" t="s">
        <v>1547</v>
      </c>
      <c r="E633" s="283"/>
      <c r="F633" s="338"/>
      <c r="G633" s="285"/>
      <c r="H633" s="285"/>
      <c r="I633" s="285"/>
      <c r="J633" s="285"/>
      <c r="K633" s="285"/>
      <c r="L633" s="2306"/>
      <c r="M633" s="2301"/>
      <c r="N633" s="2302"/>
      <c r="O633" s="2302"/>
      <c r="P633" s="2303"/>
      <c r="Q633" s="2304"/>
      <c r="R633" s="2306"/>
    </row>
    <row r="634" spans="1:18" ht="24.95">
      <c r="A634" s="116"/>
      <c r="B634" s="1922" t="s">
        <v>1548</v>
      </c>
      <c r="C634" s="118" t="s">
        <v>1549</v>
      </c>
      <c r="D634" s="504" t="s">
        <v>1550</v>
      </c>
      <c r="E634" s="411">
        <v>21</v>
      </c>
      <c r="F634" s="164" t="s">
        <v>322</v>
      </c>
      <c r="G634" s="133">
        <v>21.36</v>
      </c>
      <c r="H634" s="114">
        <v>27.11</v>
      </c>
      <c r="I634" s="114">
        <v>5.75</v>
      </c>
      <c r="J634" s="304"/>
      <c r="K634" s="114">
        <v>569.30999999999995</v>
      </c>
      <c r="L634" s="2311">
        <v>569.30999999999995</v>
      </c>
      <c r="M634" s="2301" t="b">
        <f t="shared" si="49"/>
        <v>1</v>
      </c>
      <c r="N634" s="2302">
        <f t="shared" si="45"/>
        <v>448.56</v>
      </c>
      <c r="O634" s="2302">
        <f t="shared" si="46"/>
        <v>120.75</v>
      </c>
      <c r="P634" s="2303">
        <f t="shared" si="47"/>
        <v>569.30999999999995</v>
      </c>
      <c r="Q634" s="2304" t="b">
        <f t="shared" si="48"/>
        <v>1</v>
      </c>
    </row>
    <row r="635" spans="1:18" ht="24.95">
      <c r="A635" s="116"/>
      <c r="B635" s="1922" t="s">
        <v>1551</v>
      </c>
      <c r="C635" s="112" t="s">
        <v>1552</v>
      </c>
      <c r="D635" s="498" t="s">
        <v>1553</v>
      </c>
      <c r="E635" s="412">
        <v>10</v>
      </c>
      <c r="F635" s="152" t="s">
        <v>322</v>
      </c>
      <c r="G635" s="114">
        <v>19.82</v>
      </c>
      <c r="H635" s="114">
        <v>25.16</v>
      </c>
      <c r="I635" s="114">
        <v>5.34</v>
      </c>
      <c r="J635" s="304"/>
      <c r="K635" s="114">
        <v>251.6</v>
      </c>
      <c r="L635" s="2311">
        <v>251.6</v>
      </c>
      <c r="M635" s="2301" t="b">
        <f t="shared" si="49"/>
        <v>1</v>
      </c>
      <c r="N635" s="2302">
        <f t="shared" si="45"/>
        <v>198.2</v>
      </c>
      <c r="O635" s="2302">
        <f t="shared" si="46"/>
        <v>53.4</v>
      </c>
      <c r="P635" s="2303">
        <f t="shared" si="47"/>
        <v>251.6</v>
      </c>
      <c r="Q635" s="2304" t="b">
        <f t="shared" si="48"/>
        <v>1</v>
      </c>
    </row>
    <row r="636" spans="1:18" ht="24.95">
      <c r="A636" s="116"/>
      <c r="B636" s="1922" t="s">
        <v>1551</v>
      </c>
      <c r="C636" s="112" t="s">
        <v>1554</v>
      </c>
      <c r="D636" s="498" t="s">
        <v>1555</v>
      </c>
      <c r="E636" s="412">
        <v>8</v>
      </c>
      <c r="F636" s="152" t="s">
        <v>322</v>
      </c>
      <c r="G636" s="114">
        <v>45.12</v>
      </c>
      <c r="H636" s="114">
        <v>57.27</v>
      </c>
      <c r="I636" s="114">
        <v>12.15</v>
      </c>
      <c r="J636" s="304"/>
      <c r="K636" s="114">
        <v>458.16</v>
      </c>
      <c r="L636" s="2311">
        <v>458.16</v>
      </c>
      <c r="M636" s="2301" t="b">
        <f t="shared" si="49"/>
        <v>1</v>
      </c>
      <c r="N636" s="2302">
        <f t="shared" si="45"/>
        <v>360.96</v>
      </c>
      <c r="O636" s="2302">
        <f t="shared" si="46"/>
        <v>97.2</v>
      </c>
      <c r="P636" s="2303">
        <f t="shared" si="47"/>
        <v>458.15999999999997</v>
      </c>
      <c r="Q636" s="2304" t="b">
        <f t="shared" si="48"/>
        <v>1</v>
      </c>
    </row>
    <row r="637" spans="1:18" ht="14.45">
      <c r="A637" s="116"/>
      <c r="B637" s="1943"/>
      <c r="C637" s="118"/>
      <c r="D637" s="2243"/>
      <c r="E637" s="501"/>
      <c r="F637" s="164"/>
      <c r="G637" s="133"/>
      <c r="H637" s="133"/>
      <c r="I637" s="133"/>
      <c r="J637" s="133"/>
      <c r="K637" s="133"/>
      <c r="M637" s="2301"/>
      <c r="N637" s="2302"/>
      <c r="O637" s="2302"/>
      <c r="P637" s="2303"/>
      <c r="Q637" s="2304"/>
    </row>
    <row r="638" spans="1:18" s="316" customFormat="1">
      <c r="A638" s="294"/>
      <c r="B638" s="349" t="s">
        <v>1556</v>
      </c>
      <c r="C638" s="283"/>
      <c r="D638" s="284" t="s">
        <v>1557</v>
      </c>
      <c r="E638" s="283"/>
      <c r="F638" s="338"/>
      <c r="G638" s="285"/>
      <c r="H638" s="285"/>
      <c r="I638" s="285"/>
      <c r="J638" s="285"/>
      <c r="K638" s="285"/>
      <c r="L638" s="2306"/>
      <c r="M638" s="2301"/>
      <c r="N638" s="2302"/>
      <c r="O638" s="2302"/>
      <c r="P638" s="2303"/>
      <c r="Q638" s="2304"/>
      <c r="R638" s="2306"/>
    </row>
    <row r="639" spans="1:18" ht="24.95">
      <c r="A639" s="116"/>
      <c r="B639" s="1943" t="s">
        <v>1558</v>
      </c>
      <c r="C639" s="112" t="s">
        <v>1559</v>
      </c>
      <c r="D639" s="498" t="s">
        <v>1560</v>
      </c>
      <c r="E639" s="411">
        <v>207</v>
      </c>
      <c r="F639" s="164" t="s">
        <v>322</v>
      </c>
      <c r="G639" s="133">
        <v>14.64</v>
      </c>
      <c r="H639" s="114">
        <v>18.579999999999998</v>
      </c>
      <c r="I639" s="114">
        <v>3.94</v>
      </c>
      <c r="J639" s="304"/>
      <c r="K639" s="114">
        <v>3846.06</v>
      </c>
      <c r="L639" s="2312">
        <v>3846.06</v>
      </c>
      <c r="M639" s="2301" t="b">
        <f t="shared" si="49"/>
        <v>1</v>
      </c>
      <c r="N639" s="2302">
        <f t="shared" si="45"/>
        <v>3030.48</v>
      </c>
      <c r="O639" s="2302">
        <f t="shared" si="46"/>
        <v>815.58</v>
      </c>
      <c r="P639" s="2303">
        <f t="shared" si="47"/>
        <v>3846.06</v>
      </c>
      <c r="Q639" s="2304" t="b">
        <f t="shared" si="48"/>
        <v>1</v>
      </c>
    </row>
    <row r="640" spans="1:18" ht="24.95">
      <c r="A640" s="116"/>
      <c r="B640" s="1922" t="s">
        <v>1561</v>
      </c>
      <c r="C640" s="112" t="s">
        <v>1562</v>
      </c>
      <c r="D640" s="498" t="s">
        <v>1563</v>
      </c>
      <c r="E640" s="412">
        <v>327</v>
      </c>
      <c r="F640" s="164" t="s">
        <v>322</v>
      </c>
      <c r="G640" s="114">
        <v>16.579999999999998</v>
      </c>
      <c r="H640" s="114">
        <v>21.04</v>
      </c>
      <c r="I640" s="114">
        <v>4.46</v>
      </c>
      <c r="J640" s="304"/>
      <c r="K640" s="114">
        <v>6880.08</v>
      </c>
      <c r="L640" s="2311">
        <v>6880.08</v>
      </c>
      <c r="M640" s="2301" t="b">
        <f t="shared" si="49"/>
        <v>1</v>
      </c>
      <c r="N640" s="2302">
        <f t="shared" si="45"/>
        <v>5421.66</v>
      </c>
      <c r="O640" s="2302">
        <f t="shared" si="46"/>
        <v>1458.42</v>
      </c>
      <c r="P640" s="2303">
        <f t="shared" si="47"/>
        <v>6880.08</v>
      </c>
      <c r="Q640" s="2304" t="b">
        <f t="shared" si="48"/>
        <v>1</v>
      </c>
    </row>
    <row r="641" spans="1:18">
      <c r="A641" s="116"/>
      <c r="B641" s="1922" t="s">
        <v>1564</v>
      </c>
      <c r="C641" s="112" t="s">
        <v>1565</v>
      </c>
      <c r="D641" s="498" t="s">
        <v>1566</v>
      </c>
      <c r="E641" s="412">
        <v>31</v>
      </c>
      <c r="F641" s="164" t="s">
        <v>322</v>
      </c>
      <c r="G641" s="114">
        <v>20.75</v>
      </c>
      <c r="H641" s="114">
        <v>26.34</v>
      </c>
      <c r="I641" s="114">
        <v>5.59</v>
      </c>
      <c r="J641" s="304"/>
      <c r="K641" s="114">
        <v>816.54</v>
      </c>
      <c r="L641" s="2311">
        <v>816.54</v>
      </c>
      <c r="M641" s="2301" t="b">
        <f t="shared" si="49"/>
        <v>1</v>
      </c>
      <c r="N641" s="2302">
        <f t="shared" si="45"/>
        <v>643.25</v>
      </c>
      <c r="O641" s="2302">
        <f t="shared" si="46"/>
        <v>173.29</v>
      </c>
      <c r="P641" s="2303">
        <f t="shared" si="47"/>
        <v>816.54</v>
      </c>
      <c r="Q641" s="2304" t="b">
        <f t="shared" si="48"/>
        <v>1</v>
      </c>
    </row>
    <row r="642" spans="1:18">
      <c r="A642" s="116"/>
      <c r="B642" s="1922" t="s">
        <v>1567</v>
      </c>
      <c r="C642" s="112" t="s">
        <v>1568</v>
      </c>
      <c r="D642" s="498" t="s">
        <v>1569</v>
      </c>
      <c r="E642" s="412">
        <v>16</v>
      </c>
      <c r="F642" s="164" t="s">
        <v>322</v>
      </c>
      <c r="G642" s="114">
        <v>18.600000000000001</v>
      </c>
      <c r="H642" s="114">
        <v>23.61</v>
      </c>
      <c r="I642" s="114">
        <v>5.01</v>
      </c>
      <c r="J642" s="304"/>
      <c r="K642" s="114">
        <v>377.76</v>
      </c>
      <c r="L642" s="2311">
        <v>377.76</v>
      </c>
      <c r="M642" s="2301" t="b">
        <f t="shared" si="49"/>
        <v>1</v>
      </c>
      <c r="N642" s="2302">
        <f t="shared" si="45"/>
        <v>297.60000000000002</v>
      </c>
      <c r="O642" s="2302">
        <f t="shared" si="46"/>
        <v>80.16</v>
      </c>
      <c r="P642" s="2303">
        <f t="shared" si="47"/>
        <v>377.76</v>
      </c>
      <c r="Q642" s="2304" t="b">
        <f t="shared" si="48"/>
        <v>1</v>
      </c>
    </row>
    <row r="643" spans="1:18" ht="14.45">
      <c r="A643" s="116"/>
      <c r="B643" s="1928"/>
      <c r="C643" s="440"/>
      <c r="D643" s="2243"/>
      <c r="E643" s="138"/>
      <c r="F643" s="127"/>
      <c r="G643" s="127"/>
      <c r="H643" s="127"/>
      <c r="I643" s="127"/>
      <c r="J643" s="127"/>
      <c r="K643" s="127"/>
      <c r="M643" s="2301"/>
      <c r="N643" s="2302"/>
      <c r="O643" s="2302"/>
      <c r="P643" s="2303"/>
      <c r="Q643" s="2304"/>
    </row>
    <row r="644" spans="1:18">
      <c r="A644" s="116"/>
      <c r="B644" s="1479" t="s">
        <v>1570</v>
      </c>
      <c r="C644" s="345"/>
      <c r="D644" s="427" t="s">
        <v>550</v>
      </c>
      <c r="E644" s="345"/>
      <c r="F644" s="345"/>
      <c r="G644" s="345"/>
      <c r="H644" s="345"/>
      <c r="I644" s="345"/>
      <c r="J644" s="345"/>
      <c r="K644" s="345"/>
      <c r="M644" s="2301"/>
      <c r="N644" s="2302"/>
      <c r="O644" s="2302"/>
      <c r="P644" s="2303"/>
      <c r="Q644" s="2304"/>
    </row>
    <row r="645" spans="1:18">
      <c r="A645" s="116"/>
      <c r="B645" s="1922" t="s">
        <v>1571</v>
      </c>
      <c r="C645" s="112" t="s">
        <v>1572</v>
      </c>
      <c r="D645" s="504" t="s">
        <v>1573</v>
      </c>
      <c r="E645" s="127">
        <v>1345</v>
      </c>
      <c r="F645" s="164" t="s">
        <v>322</v>
      </c>
      <c r="G645" s="114">
        <v>1.01</v>
      </c>
      <c r="H645" s="114">
        <v>1.28</v>
      </c>
      <c r="I645" s="114">
        <v>0.27</v>
      </c>
      <c r="J645" s="304"/>
      <c r="K645" s="114">
        <v>1721.6</v>
      </c>
      <c r="L645" s="2312">
        <v>1721.6</v>
      </c>
      <c r="M645" s="2301" t="b">
        <f t="shared" si="49"/>
        <v>1</v>
      </c>
      <c r="N645" s="2302">
        <f t="shared" si="45"/>
        <v>1358.45</v>
      </c>
      <c r="O645" s="2302">
        <f t="shared" si="46"/>
        <v>363.15</v>
      </c>
      <c r="P645" s="2303">
        <f t="shared" si="47"/>
        <v>1721.6</v>
      </c>
      <c r="Q645" s="2304" t="b">
        <f t="shared" si="48"/>
        <v>1</v>
      </c>
    </row>
    <row r="646" spans="1:18">
      <c r="A646" s="116"/>
      <c r="B646" s="1922" t="s">
        <v>1574</v>
      </c>
      <c r="C646" s="112" t="s">
        <v>1575</v>
      </c>
      <c r="D646" s="504" t="s">
        <v>1576</v>
      </c>
      <c r="E646" s="127">
        <v>266</v>
      </c>
      <c r="F646" s="164" t="s">
        <v>322</v>
      </c>
      <c r="G646" s="114">
        <v>0.66</v>
      </c>
      <c r="H646" s="114">
        <v>0.84</v>
      </c>
      <c r="I646" s="114">
        <v>0.18</v>
      </c>
      <c r="J646" s="304"/>
      <c r="K646" s="114">
        <v>223.44</v>
      </c>
      <c r="L646" s="2312">
        <v>223.44</v>
      </c>
      <c r="M646" s="2301" t="b">
        <f t="shared" si="49"/>
        <v>1</v>
      </c>
      <c r="N646" s="2302">
        <f t="shared" si="45"/>
        <v>175.56</v>
      </c>
      <c r="O646" s="2302">
        <f t="shared" si="46"/>
        <v>47.88</v>
      </c>
      <c r="P646" s="2303">
        <f t="shared" si="47"/>
        <v>223.44</v>
      </c>
      <c r="Q646" s="2304" t="b">
        <f t="shared" si="48"/>
        <v>1</v>
      </c>
    </row>
    <row r="647" spans="1:18">
      <c r="A647" s="116"/>
      <c r="B647" s="1922"/>
      <c r="C647" s="112"/>
      <c r="D647" s="134"/>
      <c r="E647" s="127"/>
      <c r="F647" s="152"/>
      <c r="G647" s="114"/>
      <c r="H647" s="114"/>
      <c r="I647" s="114"/>
      <c r="J647" s="114"/>
      <c r="K647" s="114"/>
      <c r="M647" s="2301"/>
      <c r="N647" s="2302"/>
      <c r="O647" s="2302"/>
      <c r="P647" s="2303"/>
      <c r="Q647" s="2304"/>
    </row>
    <row r="648" spans="1:18" s="316" customFormat="1">
      <c r="A648" s="294"/>
      <c r="B648" s="349" t="s">
        <v>1577</v>
      </c>
      <c r="C648" s="144"/>
      <c r="D648" s="145" t="s">
        <v>1578</v>
      </c>
      <c r="E648" s="283"/>
      <c r="F648" s="338"/>
      <c r="G648" s="285"/>
      <c r="H648" s="146"/>
      <c r="I648" s="146"/>
      <c r="J648" s="146"/>
      <c r="K648" s="146"/>
      <c r="L648" s="2306"/>
      <c r="M648" s="2301"/>
      <c r="N648" s="2302"/>
      <c r="O648" s="2302"/>
      <c r="P648" s="2303"/>
      <c r="Q648" s="2304"/>
      <c r="R648" s="2306"/>
    </row>
    <row r="649" spans="1:18" ht="24.95">
      <c r="A649" s="116"/>
      <c r="B649" s="1922" t="s">
        <v>1579</v>
      </c>
      <c r="C649" s="112" t="s">
        <v>1580</v>
      </c>
      <c r="D649" s="504" t="s">
        <v>1581</v>
      </c>
      <c r="E649" s="127">
        <v>266</v>
      </c>
      <c r="F649" s="152" t="s">
        <v>322</v>
      </c>
      <c r="G649" s="114">
        <v>7.48</v>
      </c>
      <c r="H649" s="114">
        <v>9.49</v>
      </c>
      <c r="I649" s="114">
        <v>2.0099999999999998</v>
      </c>
      <c r="J649" s="304"/>
      <c r="K649" s="114">
        <v>2524.34</v>
      </c>
      <c r="L649" s="2312">
        <v>2524.34</v>
      </c>
      <c r="M649" s="2301" t="b">
        <f t="shared" si="49"/>
        <v>1</v>
      </c>
      <c r="N649" s="2302">
        <f t="shared" si="45"/>
        <v>1989.68</v>
      </c>
      <c r="O649" s="2302">
        <f t="shared" si="46"/>
        <v>534.66</v>
      </c>
      <c r="P649" s="2303">
        <f t="shared" si="47"/>
        <v>2524.34</v>
      </c>
      <c r="Q649" s="2304" t="b">
        <f t="shared" si="48"/>
        <v>1</v>
      </c>
    </row>
    <row r="650" spans="1:18" ht="24.95">
      <c r="A650" s="116"/>
      <c r="B650" s="1922" t="s">
        <v>1582</v>
      </c>
      <c r="C650" s="112" t="s">
        <v>1583</v>
      </c>
      <c r="D650" s="504" t="s">
        <v>1584</v>
      </c>
      <c r="E650" s="127">
        <v>6</v>
      </c>
      <c r="F650" s="152" t="s">
        <v>322</v>
      </c>
      <c r="G650" s="114">
        <v>7.84</v>
      </c>
      <c r="H650" s="114">
        <v>9.9499999999999993</v>
      </c>
      <c r="I650" s="114">
        <v>2.11</v>
      </c>
      <c r="J650" s="304"/>
      <c r="K650" s="114">
        <v>59.7</v>
      </c>
      <c r="L650" s="2311">
        <v>59.7</v>
      </c>
      <c r="M650" s="2301" t="b">
        <f t="shared" si="49"/>
        <v>1</v>
      </c>
      <c r="N650" s="2302">
        <f t="shared" si="45"/>
        <v>47.04</v>
      </c>
      <c r="O650" s="2302">
        <f t="shared" si="46"/>
        <v>12.66</v>
      </c>
      <c r="P650" s="2303">
        <f t="shared" si="47"/>
        <v>59.7</v>
      </c>
      <c r="Q650" s="2304" t="b">
        <f t="shared" si="48"/>
        <v>1</v>
      </c>
    </row>
    <row r="651" spans="1:18" ht="14.45">
      <c r="A651" s="116"/>
      <c r="B651" s="1928"/>
      <c r="C651" s="440"/>
      <c r="D651" s="2243"/>
      <c r="E651" s="127"/>
      <c r="F651" s="127"/>
      <c r="G651" s="127"/>
      <c r="H651" s="127"/>
      <c r="I651" s="127"/>
      <c r="J651" s="127"/>
      <c r="K651" s="127"/>
      <c r="M651" s="2301"/>
      <c r="N651" s="2302"/>
      <c r="O651" s="2302"/>
      <c r="P651" s="2303"/>
      <c r="Q651" s="2304"/>
    </row>
    <row r="652" spans="1:18">
      <c r="A652" s="116"/>
      <c r="B652" s="1919" t="s">
        <v>228</v>
      </c>
      <c r="C652" s="109"/>
      <c r="D652" s="110" t="s">
        <v>229</v>
      </c>
      <c r="E652" s="109"/>
      <c r="F652" s="109"/>
      <c r="G652" s="109"/>
      <c r="H652" s="109"/>
      <c r="I652" s="109"/>
      <c r="J652" s="109"/>
      <c r="K652" s="109"/>
      <c r="M652" s="2301"/>
      <c r="N652" s="2302"/>
      <c r="O652" s="2302"/>
      <c r="P652" s="2303"/>
      <c r="Q652" s="2304"/>
    </row>
    <row r="653" spans="1:18">
      <c r="A653" s="116"/>
      <c r="B653" s="1952" t="s">
        <v>1585</v>
      </c>
      <c r="C653" s="296"/>
      <c r="D653" s="296" t="s">
        <v>1586</v>
      </c>
      <c r="E653" s="342"/>
      <c r="F653" s="348"/>
      <c r="G653" s="289"/>
      <c r="H653" s="289"/>
      <c r="I653" s="289"/>
      <c r="J653" s="289"/>
      <c r="K653" s="289"/>
      <c r="M653" s="2301"/>
      <c r="N653" s="2302"/>
      <c r="O653" s="2302"/>
      <c r="P653" s="2303"/>
      <c r="Q653" s="2304"/>
    </row>
    <row r="654" spans="1:18" s="325" customFormat="1">
      <c r="A654" s="324"/>
      <c r="B654" s="1922" t="s">
        <v>1587</v>
      </c>
      <c r="C654" s="112" t="s">
        <v>1588</v>
      </c>
      <c r="D654" s="469" t="s">
        <v>1589</v>
      </c>
      <c r="E654" s="127">
        <v>7</v>
      </c>
      <c r="F654" s="152" t="s">
        <v>322</v>
      </c>
      <c r="G654" s="114">
        <v>38.729999999999997</v>
      </c>
      <c r="H654" s="114">
        <v>49.16</v>
      </c>
      <c r="I654" s="114">
        <v>10.43</v>
      </c>
      <c r="J654" s="304"/>
      <c r="K654" s="114">
        <v>344.12</v>
      </c>
      <c r="L654" s="2311">
        <v>344.12</v>
      </c>
      <c r="M654" s="2301" t="b">
        <f t="shared" si="49"/>
        <v>1</v>
      </c>
      <c r="N654" s="2302">
        <f t="shared" si="45"/>
        <v>271.11</v>
      </c>
      <c r="O654" s="2302">
        <f t="shared" si="46"/>
        <v>73.010000000000005</v>
      </c>
      <c r="P654" s="2303">
        <f t="shared" si="47"/>
        <v>344.12</v>
      </c>
      <c r="Q654" s="2304" t="b">
        <f t="shared" si="48"/>
        <v>1</v>
      </c>
      <c r="R654" s="2309"/>
    </row>
    <row r="655" spans="1:18" s="325" customFormat="1" ht="14.45">
      <c r="A655" s="324"/>
      <c r="B655" s="1956"/>
      <c r="C655" s="334"/>
      <c r="D655" s="2243"/>
      <c r="E655" s="343"/>
      <c r="F655" s="346"/>
      <c r="G655" s="331"/>
      <c r="H655" s="331"/>
      <c r="I655" s="331"/>
      <c r="J655" s="331"/>
      <c r="K655" s="331"/>
      <c r="L655" s="2309"/>
      <c r="M655" s="2301"/>
      <c r="N655" s="2302"/>
      <c r="O655" s="2302"/>
      <c r="P655" s="2303"/>
      <c r="Q655" s="2304"/>
      <c r="R655" s="2309"/>
    </row>
    <row r="656" spans="1:18">
      <c r="A656" s="116"/>
      <c r="B656" s="1952" t="s">
        <v>1590</v>
      </c>
      <c r="C656" s="295"/>
      <c r="D656" s="296" t="s">
        <v>1591</v>
      </c>
      <c r="E656" s="342"/>
      <c r="F656" s="348"/>
      <c r="G656" s="289"/>
      <c r="H656" s="289"/>
      <c r="I656" s="289"/>
      <c r="J656" s="289"/>
      <c r="K656" s="289"/>
      <c r="M656" s="2301"/>
      <c r="N656" s="2302"/>
      <c r="O656" s="2302"/>
      <c r="P656" s="2303"/>
      <c r="Q656" s="2304"/>
    </row>
    <row r="657" spans="1:18" s="325" customFormat="1">
      <c r="A657" s="324"/>
      <c r="B657" s="1922" t="s">
        <v>1592</v>
      </c>
      <c r="C657" s="112" t="s">
        <v>1593</v>
      </c>
      <c r="D657" s="494" t="s">
        <v>1594</v>
      </c>
      <c r="E657" s="127">
        <v>325</v>
      </c>
      <c r="F657" s="502" t="s">
        <v>347</v>
      </c>
      <c r="G657" s="114">
        <v>50.13</v>
      </c>
      <c r="H657" s="114">
        <v>63.63</v>
      </c>
      <c r="I657" s="114">
        <v>13.5</v>
      </c>
      <c r="J657" s="304"/>
      <c r="K657" s="114">
        <v>20679.75</v>
      </c>
      <c r="L657" s="2311">
        <v>20679.75</v>
      </c>
      <c r="M657" s="2301" t="b">
        <f t="shared" ref="M657:M719" si="50">K657=L657</f>
        <v>1</v>
      </c>
      <c r="N657" s="2302">
        <f t="shared" ref="N657:N716" si="51">ROUND(G657*E657,2)</f>
        <v>16292.25</v>
      </c>
      <c r="O657" s="2302">
        <f t="shared" ref="O657:O716" si="52">ROUND(E657*I657,2)</f>
        <v>4387.5</v>
      </c>
      <c r="P657" s="2303">
        <f t="shared" ref="P657:P716" si="53">N657+O657</f>
        <v>20679.75</v>
      </c>
      <c r="Q657" s="2304" t="b">
        <f t="shared" ref="Q657:Q716" si="54">P657=K657</f>
        <v>1</v>
      </c>
      <c r="R657" s="2309"/>
    </row>
    <row r="658" spans="1:18" s="325" customFormat="1">
      <c r="A658" s="324"/>
      <c r="B658" s="1922" t="s">
        <v>1595</v>
      </c>
      <c r="C658" s="112" t="s">
        <v>1596</v>
      </c>
      <c r="D658" s="494" t="s">
        <v>1597</v>
      </c>
      <c r="E658" s="127">
        <v>520</v>
      </c>
      <c r="F658" s="502" t="s">
        <v>347</v>
      </c>
      <c r="G658" s="114">
        <v>35.5</v>
      </c>
      <c r="H658" s="114">
        <v>45.06</v>
      </c>
      <c r="I658" s="114">
        <v>9.56</v>
      </c>
      <c r="J658" s="304"/>
      <c r="K658" s="114">
        <v>23431.200000000001</v>
      </c>
      <c r="L658" s="2311">
        <v>23431.200000000001</v>
      </c>
      <c r="M658" s="2301" t="b">
        <f t="shared" si="50"/>
        <v>1</v>
      </c>
      <c r="N658" s="2302">
        <f t="shared" si="51"/>
        <v>18460</v>
      </c>
      <c r="O658" s="2302">
        <f t="shared" si="52"/>
        <v>4971.2</v>
      </c>
      <c r="P658" s="2303">
        <f t="shared" si="53"/>
        <v>23431.200000000001</v>
      </c>
      <c r="Q658" s="2304" t="b">
        <f t="shared" si="54"/>
        <v>1</v>
      </c>
      <c r="R658" s="2309"/>
    </row>
    <row r="659" spans="1:18" s="325" customFormat="1" ht="14.45">
      <c r="A659" s="324"/>
      <c r="B659" s="1956"/>
      <c r="C659" s="334"/>
      <c r="D659" s="2243"/>
      <c r="E659" s="343"/>
      <c r="F659" s="346"/>
      <c r="G659" s="331"/>
      <c r="H659" s="331"/>
      <c r="I659" s="331"/>
      <c r="J659" s="331"/>
      <c r="K659" s="331"/>
      <c r="L659" s="2309"/>
      <c r="M659" s="2301"/>
      <c r="N659" s="2302"/>
      <c r="O659" s="2302"/>
      <c r="P659" s="2303"/>
      <c r="Q659" s="2304"/>
      <c r="R659" s="2309"/>
    </row>
    <row r="660" spans="1:18">
      <c r="A660" s="116"/>
      <c r="B660" s="1952" t="s">
        <v>1598</v>
      </c>
      <c r="C660" s="295"/>
      <c r="D660" s="296" t="s">
        <v>1599</v>
      </c>
      <c r="E660" s="342"/>
      <c r="F660" s="348"/>
      <c r="G660" s="289"/>
      <c r="H660" s="289"/>
      <c r="I660" s="289"/>
      <c r="J660" s="289"/>
      <c r="K660" s="289"/>
      <c r="M660" s="2301"/>
      <c r="N660" s="2302"/>
      <c r="O660" s="2302"/>
      <c r="P660" s="2303"/>
      <c r="Q660" s="2304"/>
    </row>
    <row r="661" spans="1:18" s="325" customFormat="1">
      <c r="A661" s="324"/>
      <c r="B661" s="1922" t="s">
        <v>1600</v>
      </c>
      <c r="C661" s="112" t="s">
        <v>1601</v>
      </c>
      <c r="D661" s="500" t="s">
        <v>1602</v>
      </c>
      <c r="E661" s="127">
        <v>30</v>
      </c>
      <c r="F661" s="152" t="s">
        <v>322</v>
      </c>
      <c r="G661" s="114">
        <v>72.47</v>
      </c>
      <c r="H661" s="114">
        <v>91.99</v>
      </c>
      <c r="I661" s="114">
        <v>19.52</v>
      </c>
      <c r="J661" s="304"/>
      <c r="K661" s="114">
        <v>2759.7</v>
      </c>
      <c r="L661" s="2311">
        <v>2759.7</v>
      </c>
      <c r="M661" s="2301" t="b">
        <f t="shared" si="50"/>
        <v>1</v>
      </c>
      <c r="N661" s="2302">
        <f t="shared" si="51"/>
        <v>2174.1</v>
      </c>
      <c r="O661" s="2302">
        <f t="shared" si="52"/>
        <v>585.6</v>
      </c>
      <c r="P661" s="2303">
        <f t="shared" si="53"/>
        <v>2759.7</v>
      </c>
      <c r="Q661" s="2304" t="b">
        <f t="shared" si="54"/>
        <v>1</v>
      </c>
      <c r="R661" s="2309"/>
    </row>
    <row r="662" spans="1:18" s="325" customFormat="1" ht="24.95">
      <c r="A662" s="324"/>
      <c r="B662" s="1922" t="s">
        <v>1603</v>
      </c>
      <c r="C662" s="112" t="s">
        <v>1604</v>
      </c>
      <c r="D662" s="500" t="s">
        <v>1605</v>
      </c>
      <c r="E662" s="127">
        <v>30</v>
      </c>
      <c r="F662" s="152" t="s">
        <v>322</v>
      </c>
      <c r="G662" s="114">
        <v>28.69</v>
      </c>
      <c r="H662" s="114">
        <v>36.42</v>
      </c>
      <c r="I662" s="114">
        <v>7.73</v>
      </c>
      <c r="J662" s="304"/>
      <c r="K662" s="114">
        <v>1092.5999999999999</v>
      </c>
      <c r="L662" s="2311">
        <v>1092.5999999999999</v>
      </c>
      <c r="M662" s="2301" t="b">
        <f t="shared" si="50"/>
        <v>1</v>
      </c>
      <c r="N662" s="2302">
        <f t="shared" si="51"/>
        <v>860.7</v>
      </c>
      <c r="O662" s="2302">
        <f t="shared" si="52"/>
        <v>231.9</v>
      </c>
      <c r="P662" s="2303">
        <f t="shared" si="53"/>
        <v>1092.6000000000001</v>
      </c>
      <c r="Q662" s="2304" t="b">
        <f t="shared" si="54"/>
        <v>1</v>
      </c>
      <c r="R662" s="2309"/>
    </row>
    <row r="663" spans="1:18" s="325" customFormat="1" ht="24.95">
      <c r="A663" s="324"/>
      <c r="B663" s="1922" t="s">
        <v>1606</v>
      </c>
      <c r="C663" s="112" t="s">
        <v>1607</v>
      </c>
      <c r="D663" s="500" t="s">
        <v>1608</v>
      </c>
      <c r="E663" s="127">
        <v>30</v>
      </c>
      <c r="F663" s="152" t="s">
        <v>322</v>
      </c>
      <c r="G663" s="114">
        <v>74.58</v>
      </c>
      <c r="H663" s="114">
        <v>94.66</v>
      </c>
      <c r="I663" s="114">
        <v>20.079999999999998</v>
      </c>
      <c r="J663" s="304"/>
      <c r="K663" s="114">
        <v>2839.8</v>
      </c>
      <c r="L663" s="2311">
        <v>2839.8</v>
      </c>
      <c r="M663" s="2301" t="b">
        <f t="shared" si="50"/>
        <v>1</v>
      </c>
      <c r="N663" s="2302">
        <f t="shared" si="51"/>
        <v>2237.4</v>
      </c>
      <c r="O663" s="2302">
        <f t="shared" si="52"/>
        <v>602.4</v>
      </c>
      <c r="P663" s="2303">
        <f t="shared" si="53"/>
        <v>2839.8</v>
      </c>
      <c r="Q663" s="2304" t="b">
        <f t="shared" si="54"/>
        <v>1</v>
      </c>
      <c r="R663" s="2309"/>
    </row>
    <row r="664" spans="1:18" s="325" customFormat="1" ht="37.5">
      <c r="A664" s="324"/>
      <c r="B664" s="1922" t="s">
        <v>1609</v>
      </c>
      <c r="C664" s="112" t="s">
        <v>1610</v>
      </c>
      <c r="D664" s="500" t="s">
        <v>1611</v>
      </c>
      <c r="E664" s="127">
        <v>1</v>
      </c>
      <c r="F664" s="152" t="s">
        <v>322</v>
      </c>
      <c r="G664" s="114">
        <v>200.4</v>
      </c>
      <c r="H664" s="114">
        <v>254.37</v>
      </c>
      <c r="I664" s="114">
        <v>53.97</v>
      </c>
      <c r="J664" s="304"/>
      <c r="K664" s="114">
        <v>254.37</v>
      </c>
      <c r="L664" s="2311">
        <v>254.37</v>
      </c>
      <c r="M664" s="2301" t="b">
        <f t="shared" si="50"/>
        <v>1</v>
      </c>
      <c r="N664" s="2302">
        <f t="shared" si="51"/>
        <v>200.4</v>
      </c>
      <c r="O664" s="2302">
        <f t="shared" si="52"/>
        <v>53.97</v>
      </c>
      <c r="P664" s="2303">
        <f t="shared" si="53"/>
        <v>254.37</v>
      </c>
      <c r="Q664" s="2304" t="b">
        <f t="shared" si="54"/>
        <v>1</v>
      </c>
      <c r="R664" s="2309"/>
    </row>
    <row r="665" spans="1:18" s="325" customFormat="1" ht="37.5">
      <c r="A665" s="324"/>
      <c r="B665" s="1922" t="s">
        <v>1612</v>
      </c>
      <c r="C665" s="112" t="s">
        <v>1613</v>
      </c>
      <c r="D665" s="500" t="s">
        <v>1614</v>
      </c>
      <c r="E665" s="127">
        <v>39</v>
      </c>
      <c r="F665" s="152" t="s">
        <v>322</v>
      </c>
      <c r="G665" s="114">
        <v>32.54</v>
      </c>
      <c r="H665" s="114">
        <v>41.3</v>
      </c>
      <c r="I665" s="114">
        <v>8.76</v>
      </c>
      <c r="J665" s="304"/>
      <c r="K665" s="114">
        <v>1610.7</v>
      </c>
      <c r="L665" s="2311">
        <v>1610.7</v>
      </c>
      <c r="M665" s="2301" t="b">
        <f t="shared" si="50"/>
        <v>1</v>
      </c>
      <c r="N665" s="2302">
        <f t="shared" si="51"/>
        <v>1269.06</v>
      </c>
      <c r="O665" s="2302">
        <f t="shared" si="52"/>
        <v>341.64</v>
      </c>
      <c r="P665" s="2303">
        <f t="shared" si="53"/>
        <v>1610.6999999999998</v>
      </c>
      <c r="Q665" s="2304" t="b">
        <f t="shared" si="54"/>
        <v>1</v>
      </c>
      <c r="R665" s="2309"/>
    </row>
    <row r="666" spans="1:18" s="325" customFormat="1" ht="24.95">
      <c r="A666" s="324"/>
      <c r="B666" s="1922" t="s">
        <v>1615</v>
      </c>
      <c r="C666" s="112" t="s">
        <v>1616</v>
      </c>
      <c r="D666" s="500" t="s">
        <v>1617</v>
      </c>
      <c r="E666" s="127">
        <v>25</v>
      </c>
      <c r="F666" s="152" t="s">
        <v>322</v>
      </c>
      <c r="G666" s="114">
        <v>19.88</v>
      </c>
      <c r="H666" s="114">
        <v>25.23</v>
      </c>
      <c r="I666" s="114">
        <v>5.35</v>
      </c>
      <c r="J666" s="304"/>
      <c r="K666" s="114">
        <v>630.75</v>
      </c>
      <c r="L666" s="2311">
        <v>630.75</v>
      </c>
      <c r="M666" s="2301" t="b">
        <f t="shared" si="50"/>
        <v>1</v>
      </c>
      <c r="N666" s="2302">
        <f t="shared" si="51"/>
        <v>497</v>
      </c>
      <c r="O666" s="2302">
        <f t="shared" si="52"/>
        <v>133.75</v>
      </c>
      <c r="P666" s="2303">
        <f t="shared" si="53"/>
        <v>630.75</v>
      </c>
      <c r="Q666" s="2304" t="b">
        <f t="shared" si="54"/>
        <v>1</v>
      </c>
      <c r="R666" s="2309"/>
    </row>
    <row r="667" spans="1:18" s="325" customFormat="1" ht="24.95">
      <c r="A667" s="324"/>
      <c r="B667" s="1922" t="s">
        <v>1618</v>
      </c>
      <c r="C667" s="112" t="s">
        <v>1619</v>
      </c>
      <c r="D667" s="500" t="s">
        <v>1620</v>
      </c>
      <c r="E667" s="127">
        <v>25</v>
      </c>
      <c r="F667" s="152" t="s">
        <v>322</v>
      </c>
      <c r="G667" s="114">
        <v>16.38</v>
      </c>
      <c r="H667" s="114">
        <v>20.79</v>
      </c>
      <c r="I667" s="114">
        <v>4.41</v>
      </c>
      <c r="J667" s="304"/>
      <c r="K667" s="114">
        <v>519.75</v>
      </c>
      <c r="L667" s="2311">
        <v>519.75</v>
      </c>
      <c r="M667" s="2301" t="b">
        <f t="shared" si="50"/>
        <v>1</v>
      </c>
      <c r="N667" s="2302">
        <f t="shared" si="51"/>
        <v>409.5</v>
      </c>
      <c r="O667" s="2302">
        <f t="shared" si="52"/>
        <v>110.25</v>
      </c>
      <c r="P667" s="2303">
        <f t="shared" si="53"/>
        <v>519.75</v>
      </c>
      <c r="Q667" s="2304" t="b">
        <f t="shared" si="54"/>
        <v>1</v>
      </c>
      <c r="R667" s="2309"/>
    </row>
    <row r="668" spans="1:18" s="325" customFormat="1" ht="37.5">
      <c r="A668" s="324"/>
      <c r="B668" s="1922" t="s">
        <v>1621</v>
      </c>
      <c r="C668" s="112" t="s">
        <v>1622</v>
      </c>
      <c r="D668" s="500" t="s">
        <v>1623</v>
      </c>
      <c r="E668" s="127">
        <v>25</v>
      </c>
      <c r="F668" s="152" t="s">
        <v>322</v>
      </c>
      <c r="G668" s="114">
        <v>7.99</v>
      </c>
      <c r="H668" s="114">
        <v>10.14</v>
      </c>
      <c r="I668" s="114">
        <v>2.15</v>
      </c>
      <c r="J668" s="304"/>
      <c r="K668" s="114">
        <v>253.5</v>
      </c>
      <c r="L668" s="2311">
        <v>253.5</v>
      </c>
      <c r="M668" s="2301" t="b">
        <f t="shared" si="50"/>
        <v>1</v>
      </c>
      <c r="N668" s="2302">
        <f t="shared" si="51"/>
        <v>199.75</v>
      </c>
      <c r="O668" s="2302">
        <f t="shared" si="52"/>
        <v>53.75</v>
      </c>
      <c r="P668" s="2303">
        <f t="shared" si="53"/>
        <v>253.5</v>
      </c>
      <c r="Q668" s="2304" t="b">
        <f t="shared" si="54"/>
        <v>1</v>
      </c>
      <c r="R668" s="2309"/>
    </row>
    <row r="669" spans="1:18" s="325" customFormat="1" ht="24.95">
      <c r="A669" s="324"/>
      <c r="B669" s="1922" t="s">
        <v>1624</v>
      </c>
      <c r="C669" s="112" t="s">
        <v>1625</v>
      </c>
      <c r="D669" s="500" t="s">
        <v>376</v>
      </c>
      <c r="E669" s="127">
        <v>60</v>
      </c>
      <c r="F669" s="152" t="s">
        <v>322</v>
      </c>
      <c r="G669" s="114">
        <v>63.25</v>
      </c>
      <c r="H669" s="114">
        <v>80.28</v>
      </c>
      <c r="I669" s="114">
        <v>17.03</v>
      </c>
      <c r="J669" s="304"/>
      <c r="K669" s="114">
        <v>4816.8</v>
      </c>
      <c r="L669" s="2311">
        <v>4816.8</v>
      </c>
      <c r="M669" s="2301" t="b">
        <f t="shared" si="50"/>
        <v>1</v>
      </c>
      <c r="N669" s="2302">
        <f t="shared" si="51"/>
        <v>3795</v>
      </c>
      <c r="O669" s="2302">
        <f t="shared" si="52"/>
        <v>1021.8</v>
      </c>
      <c r="P669" s="2303">
        <f t="shared" si="53"/>
        <v>4816.8</v>
      </c>
      <c r="Q669" s="2304" t="b">
        <f t="shared" si="54"/>
        <v>1</v>
      </c>
      <c r="R669" s="2309"/>
    </row>
    <row r="670" spans="1:18" s="325" customFormat="1">
      <c r="A670" s="324"/>
      <c r="B670" s="1922" t="s">
        <v>1626</v>
      </c>
      <c r="C670" s="112" t="s">
        <v>1627</v>
      </c>
      <c r="D670" s="500" t="s">
        <v>1628</v>
      </c>
      <c r="E670" s="127">
        <v>60</v>
      </c>
      <c r="F670" s="152" t="s">
        <v>322</v>
      </c>
      <c r="G670" s="114">
        <v>38.35</v>
      </c>
      <c r="H670" s="114">
        <v>48.68</v>
      </c>
      <c r="I670" s="114">
        <v>10.33</v>
      </c>
      <c r="J670" s="304"/>
      <c r="K670" s="114">
        <v>2920.8</v>
      </c>
      <c r="L670" s="2311">
        <v>2920.8</v>
      </c>
      <c r="M670" s="2301" t="b">
        <f t="shared" si="50"/>
        <v>1</v>
      </c>
      <c r="N670" s="2302">
        <f t="shared" si="51"/>
        <v>2301</v>
      </c>
      <c r="O670" s="2302">
        <f t="shared" si="52"/>
        <v>619.79999999999995</v>
      </c>
      <c r="P670" s="2303">
        <f t="shared" si="53"/>
        <v>2920.8</v>
      </c>
      <c r="Q670" s="2304" t="b">
        <f t="shared" si="54"/>
        <v>1</v>
      </c>
      <c r="R670" s="2309"/>
    </row>
    <row r="671" spans="1:18" s="325" customFormat="1">
      <c r="A671" s="324"/>
      <c r="B671" s="1922" t="s">
        <v>1629</v>
      </c>
      <c r="C671" s="112" t="s">
        <v>1630</v>
      </c>
      <c r="D671" s="500" t="s">
        <v>1631</v>
      </c>
      <c r="E671" s="127">
        <v>25</v>
      </c>
      <c r="F671" s="152" t="s">
        <v>322</v>
      </c>
      <c r="G671" s="114">
        <v>13.02</v>
      </c>
      <c r="H671" s="114">
        <v>16.53</v>
      </c>
      <c r="I671" s="114">
        <v>3.51</v>
      </c>
      <c r="J671" s="304"/>
      <c r="K671" s="114">
        <v>413.25</v>
      </c>
      <c r="L671" s="2311">
        <v>413.25</v>
      </c>
      <c r="M671" s="2301" t="b">
        <f t="shared" si="50"/>
        <v>1</v>
      </c>
      <c r="N671" s="2302">
        <f t="shared" si="51"/>
        <v>325.5</v>
      </c>
      <c r="O671" s="2302">
        <f t="shared" si="52"/>
        <v>87.75</v>
      </c>
      <c r="P671" s="2303">
        <f t="shared" si="53"/>
        <v>413.25</v>
      </c>
      <c r="Q671" s="2304" t="b">
        <f t="shared" si="54"/>
        <v>1</v>
      </c>
      <c r="R671" s="2309"/>
    </row>
    <row r="672" spans="1:18" s="325" customFormat="1" ht="14.45">
      <c r="A672" s="324"/>
      <c r="B672" s="1955"/>
      <c r="C672" s="327"/>
      <c r="D672" s="505"/>
      <c r="E672" s="340"/>
      <c r="F672" s="506"/>
      <c r="G672" s="206"/>
      <c r="H672" s="206"/>
      <c r="I672" s="206"/>
      <c r="J672" s="206"/>
      <c r="K672" s="206"/>
      <c r="L672" s="2309"/>
      <c r="M672" s="2301"/>
      <c r="N672" s="2302"/>
      <c r="O672" s="2302"/>
      <c r="P672" s="2303"/>
      <c r="Q672" s="2304"/>
      <c r="R672" s="2309"/>
    </row>
    <row r="673" spans="1:18">
      <c r="A673" s="116"/>
      <c r="B673" s="1919" t="s">
        <v>230</v>
      </c>
      <c r="C673" s="109"/>
      <c r="D673" s="110" t="s">
        <v>231</v>
      </c>
      <c r="E673" s="109"/>
      <c r="F673" s="109"/>
      <c r="G673" s="109"/>
      <c r="H673" s="109"/>
      <c r="I673" s="109"/>
      <c r="J673" s="109"/>
      <c r="K673" s="109"/>
      <c r="M673" s="2301"/>
      <c r="N673" s="2302"/>
      <c r="O673" s="2302"/>
      <c r="P673" s="2303"/>
      <c r="Q673" s="2304"/>
    </row>
    <row r="674" spans="1:18">
      <c r="A674" s="116"/>
      <c r="B674" s="1952" t="s">
        <v>1632</v>
      </c>
      <c r="C674" s="296"/>
      <c r="D674" s="296" t="s">
        <v>1633</v>
      </c>
      <c r="E674" s="342"/>
      <c r="F674" s="348"/>
      <c r="G674" s="289"/>
      <c r="H674" s="289"/>
      <c r="I674" s="289"/>
      <c r="J674" s="289"/>
      <c r="K674" s="289"/>
      <c r="M674" s="2301"/>
      <c r="N674" s="2302"/>
      <c r="O674" s="2302"/>
      <c r="P674" s="2303"/>
      <c r="Q674" s="2304"/>
    </row>
    <row r="675" spans="1:18" s="325" customFormat="1" ht="43.5">
      <c r="A675" s="324"/>
      <c r="B675" s="1922" t="s">
        <v>1634</v>
      </c>
      <c r="C675" s="112" t="s">
        <v>1635</v>
      </c>
      <c r="D675" s="507" t="s">
        <v>1636</v>
      </c>
      <c r="E675" s="127">
        <v>1</v>
      </c>
      <c r="F675" s="152" t="s">
        <v>322</v>
      </c>
      <c r="G675" s="114">
        <v>5378.45</v>
      </c>
      <c r="H675" s="114">
        <v>6826.87</v>
      </c>
      <c r="I675" s="114">
        <v>1448.42</v>
      </c>
      <c r="J675" s="304"/>
      <c r="K675" s="114">
        <v>6826.87</v>
      </c>
      <c r="L675" s="2311">
        <v>6826.87</v>
      </c>
      <c r="M675" s="2301" t="b">
        <f t="shared" si="50"/>
        <v>1</v>
      </c>
      <c r="N675" s="2302">
        <f t="shared" si="51"/>
        <v>5378.45</v>
      </c>
      <c r="O675" s="2302">
        <f t="shared" si="52"/>
        <v>1448.42</v>
      </c>
      <c r="P675" s="2303">
        <f t="shared" si="53"/>
        <v>6826.87</v>
      </c>
      <c r="Q675" s="2304" t="b">
        <f t="shared" si="54"/>
        <v>1</v>
      </c>
      <c r="R675" s="2309"/>
    </row>
    <row r="676" spans="1:18" s="325" customFormat="1" ht="29.1">
      <c r="A676" s="324"/>
      <c r="B676" s="1922" t="s">
        <v>1637</v>
      </c>
      <c r="C676" s="112" t="s">
        <v>1638</v>
      </c>
      <c r="D676" s="507" t="s">
        <v>1639</v>
      </c>
      <c r="E676" s="127">
        <v>8</v>
      </c>
      <c r="F676" s="152" t="s">
        <v>322</v>
      </c>
      <c r="G676" s="114">
        <v>150.28</v>
      </c>
      <c r="H676" s="114">
        <v>190.75</v>
      </c>
      <c r="I676" s="114">
        <v>40.47</v>
      </c>
      <c r="J676" s="304"/>
      <c r="K676" s="114">
        <v>1526</v>
      </c>
      <c r="L676" s="2311">
        <v>1526</v>
      </c>
      <c r="M676" s="2301" t="b">
        <f t="shared" si="50"/>
        <v>1</v>
      </c>
      <c r="N676" s="2302">
        <f t="shared" si="51"/>
        <v>1202.24</v>
      </c>
      <c r="O676" s="2302">
        <f t="shared" si="52"/>
        <v>323.76</v>
      </c>
      <c r="P676" s="2303">
        <f t="shared" si="53"/>
        <v>1526</v>
      </c>
      <c r="Q676" s="2304" t="b">
        <f t="shared" si="54"/>
        <v>1</v>
      </c>
      <c r="R676" s="2309"/>
    </row>
    <row r="677" spans="1:18" s="325" customFormat="1" ht="14.45">
      <c r="A677" s="324"/>
      <c r="B677" s="1955"/>
      <c r="C677" s="327"/>
      <c r="D677" s="505"/>
      <c r="E677" s="127"/>
      <c r="F677" s="506"/>
      <c r="G677" s="206"/>
      <c r="H677" s="206"/>
      <c r="I677" s="206"/>
      <c r="J677" s="206"/>
      <c r="K677" s="206"/>
      <c r="L677" s="2309"/>
      <c r="M677" s="2301"/>
      <c r="N677" s="2302"/>
      <c r="O677" s="2302"/>
      <c r="P677" s="2303"/>
      <c r="Q677" s="2304"/>
      <c r="R677" s="2309"/>
    </row>
    <row r="678" spans="1:18">
      <c r="A678" s="116"/>
      <c r="B678" s="1952" t="s">
        <v>1640</v>
      </c>
      <c r="C678" s="296"/>
      <c r="D678" s="296" t="s">
        <v>1641</v>
      </c>
      <c r="E678" s="342"/>
      <c r="F678" s="348"/>
      <c r="G678" s="289"/>
      <c r="H678" s="289"/>
      <c r="I678" s="289"/>
      <c r="J678" s="289"/>
      <c r="K678" s="289"/>
      <c r="M678" s="2301"/>
      <c r="N678" s="2302"/>
      <c r="O678" s="2302"/>
      <c r="P678" s="2303"/>
      <c r="Q678" s="2304"/>
    </row>
    <row r="679" spans="1:18" s="325" customFormat="1" ht="29.1">
      <c r="A679" s="324"/>
      <c r="B679" s="1922" t="s">
        <v>1642</v>
      </c>
      <c r="C679" s="112" t="s">
        <v>1643</v>
      </c>
      <c r="D679" s="508" t="s">
        <v>1644</v>
      </c>
      <c r="E679" s="127">
        <v>8</v>
      </c>
      <c r="F679" s="152" t="s">
        <v>322</v>
      </c>
      <c r="G679" s="114">
        <v>639.24</v>
      </c>
      <c r="H679" s="114">
        <v>811.39</v>
      </c>
      <c r="I679" s="114">
        <v>172.15</v>
      </c>
      <c r="J679" s="304"/>
      <c r="K679" s="114">
        <v>6491.12</v>
      </c>
      <c r="L679" s="2311">
        <v>6491.12</v>
      </c>
      <c r="M679" s="2301" t="b">
        <f t="shared" si="50"/>
        <v>1</v>
      </c>
      <c r="N679" s="2302">
        <f t="shared" si="51"/>
        <v>5113.92</v>
      </c>
      <c r="O679" s="2302">
        <f t="shared" si="52"/>
        <v>1377.2</v>
      </c>
      <c r="P679" s="2303">
        <f t="shared" si="53"/>
        <v>6491.12</v>
      </c>
      <c r="Q679" s="2304" t="b">
        <f t="shared" si="54"/>
        <v>1</v>
      </c>
      <c r="R679" s="2309"/>
    </row>
    <row r="680" spans="1:18" s="325" customFormat="1" ht="29.1">
      <c r="A680" s="324"/>
      <c r="B680" s="1922" t="s">
        <v>1645</v>
      </c>
      <c r="C680" s="112" t="s">
        <v>1646</v>
      </c>
      <c r="D680" s="508" t="s">
        <v>1647</v>
      </c>
      <c r="E680" s="127">
        <v>430</v>
      </c>
      <c r="F680" s="152" t="s">
        <v>322</v>
      </c>
      <c r="G680" s="114">
        <v>13.5</v>
      </c>
      <c r="H680" s="114">
        <v>17.14</v>
      </c>
      <c r="I680" s="114">
        <v>3.64</v>
      </c>
      <c r="J680" s="304"/>
      <c r="K680" s="114">
        <v>7370.2</v>
      </c>
      <c r="L680" s="2311">
        <v>7370.2</v>
      </c>
      <c r="M680" s="2301" t="b">
        <f t="shared" si="50"/>
        <v>1</v>
      </c>
      <c r="N680" s="2302">
        <f t="shared" si="51"/>
        <v>5805</v>
      </c>
      <c r="O680" s="2302">
        <f t="shared" si="52"/>
        <v>1565.2</v>
      </c>
      <c r="P680" s="2303">
        <f t="shared" si="53"/>
        <v>7370.2</v>
      </c>
      <c r="Q680" s="2304" t="b">
        <f t="shared" si="54"/>
        <v>1</v>
      </c>
      <c r="R680" s="2309"/>
    </row>
    <row r="681" spans="1:18" s="325" customFormat="1" ht="14.45">
      <c r="A681" s="324"/>
      <c r="B681" s="1955"/>
      <c r="C681" s="327"/>
      <c r="D681" s="505"/>
      <c r="E681" s="127"/>
      <c r="F681" s="506"/>
      <c r="G681" s="206"/>
      <c r="H681" s="206"/>
      <c r="I681" s="206"/>
      <c r="J681" s="206"/>
      <c r="K681" s="206"/>
      <c r="L681" s="2309"/>
      <c r="M681" s="2301"/>
      <c r="N681" s="2302"/>
      <c r="O681" s="2302"/>
      <c r="P681" s="2303"/>
      <c r="Q681" s="2304"/>
      <c r="R681" s="2309"/>
    </row>
    <row r="682" spans="1:18">
      <c r="A682" s="116"/>
      <c r="B682" s="1952" t="s">
        <v>1648</v>
      </c>
      <c r="C682" s="296"/>
      <c r="D682" s="296" t="s">
        <v>1235</v>
      </c>
      <c r="E682" s="342"/>
      <c r="F682" s="348"/>
      <c r="G682" s="289"/>
      <c r="H682" s="289"/>
      <c r="I682" s="289"/>
      <c r="J682" s="289"/>
      <c r="K682" s="289"/>
      <c r="M682" s="2301"/>
      <c r="N682" s="2302"/>
      <c r="O682" s="2302"/>
      <c r="P682" s="2303"/>
      <c r="Q682" s="2304"/>
    </row>
    <row r="683" spans="1:18" s="325" customFormat="1" ht="14.45">
      <c r="A683" s="324"/>
      <c r="B683" s="1922" t="s">
        <v>1649</v>
      </c>
      <c r="C683" s="112" t="s">
        <v>1650</v>
      </c>
      <c r="D683" s="508" t="s">
        <v>1651</v>
      </c>
      <c r="E683" s="127">
        <v>410</v>
      </c>
      <c r="F683" s="152" t="s">
        <v>322</v>
      </c>
      <c r="G683" s="114">
        <v>44.19</v>
      </c>
      <c r="H683" s="114">
        <v>56.09</v>
      </c>
      <c r="I683" s="114">
        <v>11.9</v>
      </c>
      <c r="J683" s="304"/>
      <c r="K683" s="114">
        <v>22996.9</v>
      </c>
      <c r="L683" s="2311">
        <v>22996.9</v>
      </c>
      <c r="M683" s="2301" t="b">
        <f t="shared" si="50"/>
        <v>1</v>
      </c>
      <c r="N683" s="2302">
        <f t="shared" si="51"/>
        <v>18117.900000000001</v>
      </c>
      <c r="O683" s="2302">
        <f t="shared" si="52"/>
        <v>4879</v>
      </c>
      <c r="P683" s="2303">
        <f t="shared" si="53"/>
        <v>22996.9</v>
      </c>
      <c r="Q683" s="2304" t="b">
        <f t="shared" si="54"/>
        <v>1</v>
      </c>
      <c r="R683" s="2309"/>
    </row>
    <row r="684" spans="1:18" s="325" customFormat="1" ht="29.1">
      <c r="A684" s="324"/>
      <c r="B684" s="1922" t="s">
        <v>1652</v>
      </c>
      <c r="C684" s="112" t="s">
        <v>1653</v>
      </c>
      <c r="D684" s="508" t="s">
        <v>1654</v>
      </c>
      <c r="E684" s="127">
        <v>87</v>
      </c>
      <c r="F684" s="152" t="s">
        <v>322</v>
      </c>
      <c r="G684" s="114">
        <v>29.87</v>
      </c>
      <c r="H684" s="114">
        <v>37.909999999999997</v>
      </c>
      <c r="I684" s="114">
        <v>8.0399999999999991</v>
      </c>
      <c r="J684" s="304"/>
      <c r="K684" s="114">
        <v>3298.17</v>
      </c>
      <c r="L684" s="2311">
        <v>3298.17</v>
      </c>
      <c r="M684" s="2301" t="b">
        <f t="shared" si="50"/>
        <v>1</v>
      </c>
      <c r="N684" s="2302">
        <f t="shared" si="51"/>
        <v>2598.69</v>
      </c>
      <c r="O684" s="2302">
        <f t="shared" si="52"/>
        <v>699.48</v>
      </c>
      <c r="P684" s="2303">
        <f t="shared" si="53"/>
        <v>3298.17</v>
      </c>
      <c r="Q684" s="2304" t="b">
        <f t="shared" si="54"/>
        <v>1</v>
      </c>
      <c r="R684" s="2309"/>
    </row>
    <row r="685" spans="1:18" s="325" customFormat="1" ht="14.45">
      <c r="A685" s="324"/>
      <c r="B685" s="1955"/>
      <c r="C685" s="327"/>
      <c r="D685" s="505"/>
      <c r="E685" s="340"/>
      <c r="F685" s="506"/>
      <c r="G685" s="206"/>
      <c r="H685" s="206"/>
      <c r="I685" s="206"/>
      <c r="J685" s="206"/>
      <c r="K685" s="206"/>
      <c r="L685" s="2309"/>
      <c r="M685" s="2301"/>
      <c r="N685" s="2302"/>
      <c r="O685" s="2302"/>
      <c r="P685" s="2303"/>
      <c r="Q685" s="2304"/>
      <c r="R685" s="2309"/>
    </row>
    <row r="686" spans="1:18">
      <c r="A686" s="116"/>
      <c r="B686" s="1952" t="s">
        <v>1655</v>
      </c>
      <c r="C686" s="296"/>
      <c r="D686" s="296" t="s">
        <v>1656</v>
      </c>
      <c r="E686" s="342"/>
      <c r="F686" s="348"/>
      <c r="G686" s="289"/>
      <c r="H686" s="289"/>
      <c r="I686" s="289"/>
      <c r="J686" s="289"/>
      <c r="K686" s="289"/>
      <c r="M686" s="2301"/>
      <c r="N686" s="2302"/>
      <c r="O686" s="2302"/>
      <c r="P686" s="2303"/>
      <c r="Q686" s="2304"/>
    </row>
    <row r="687" spans="1:18" s="325" customFormat="1" ht="29.1">
      <c r="A687" s="324"/>
      <c r="B687" s="1922" t="s">
        <v>1657</v>
      </c>
      <c r="C687" s="112" t="s">
        <v>1658</v>
      </c>
      <c r="D687" s="508" t="s">
        <v>1659</v>
      </c>
      <c r="E687" s="127">
        <v>1</v>
      </c>
      <c r="F687" s="152" t="s">
        <v>271</v>
      </c>
      <c r="G687" s="114">
        <v>1167.4000000000001</v>
      </c>
      <c r="H687" s="114">
        <v>1481.78</v>
      </c>
      <c r="I687" s="114">
        <v>314.38</v>
      </c>
      <c r="J687" s="304"/>
      <c r="K687" s="114">
        <v>1481.78</v>
      </c>
      <c r="L687" s="2311">
        <v>1481.78</v>
      </c>
      <c r="M687" s="2301" t="b">
        <f t="shared" si="50"/>
        <v>1</v>
      </c>
      <c r="N687" s="2302">
        <f t="shared" si="51"/>
        <v>1167.4000000000001</v>
      </c>
      <c r="O687" s="2302">
        <f t="shared" si="52"/>
        <v>314.38</v>
      </c>
      <c r="P687" s="2303">
        <f t="shared" si="53"/>
        <v>1481.7800000000002</v>
      </c>
      <c r="Q687" s="2304" t="b">
        <f t="shared" si="54"/>
        <v>1</v>
      </c>
      <c r="R687" s="2309"/>
    </row>
    <row r="688" spans="1:18" s="325" customFormat="1" ht="14.45">
      <c r="A688" s="324"/>
      <c r="B688" s="1922" t="s">
        <v>1660</v>
      </c>
      <c r="C688" s="112" t="s">
        <v>1661</v>
      </c>
      <c r="D688" s="508" t="s">
        <v>1662</v>
      </c>
      <c r="E688" s="127">
        <v>2</v>
      </c>
      <c r="F688" s="152" t="s">
        <v>271</v>
      </c>
      <c r="G688" s="114">
        <v>439.91</v>
      </c>
      <c r="H688" s="114">
        <v>558.38</v>
      </c>
      <c r="I688" s="114">
        <v>118.47</v>
      </c>
      <c r="J688" s="304"/>
      <c r="K688" s="114">
        <v>1116.76</v>
      </c>
      <c r="L688" s="2311">
        <v>1116.76</v>
      </c>
      <c r="M688" s="2301" t="b">
        <f t="shared" si="50"/>
        <v>1</v>
      </c>
      <c r="N688" s="2302">
        <f t="shared" si="51"/>
        <v>879.82</v>
      </c>
      <c r="O688" s="2302">
        <f t="shared" si="52"/>
        <v>236.94</v>
      </c>
      <c r="P688" s="2303">
        <f t="shared" si="53"/>
        <v>1116.76</v>
      </c>
      <c r="Q688" s="2304" t="b">
        <f t="shared" si="54"/>
        <v>1</v>
      </c>
      <c r="R688" s="2309"/>
    </row>
    <row r="689" spans="1:18" s="325" customFormat="1" ht="14.45">
      <c r="A689" s="324"/>
      <c r="B689" s="1922" t="s">
        <v>1663</v>
      </c>
      <c r="C689" s="112" t="s">
        <v>1664</v>
      </c>
      <c r="D689" s="508" t="s">
        <v>1665</v>
      </c>
      <c r="E689" s="127">
        <v>2</v>
      </c>
      <c r="F689" s="152" t="s">
        <v>322</v>
      </c>
      <c r="G689" s="114">
        <v>89.19</v>
      </c>
      <c r="H689" s="114">
        <v>113.21</v>
      </c>
      <c r="I689" s="114">
        <v>24.02</v>
      </c>
      <c r="J689" s="304"/>
      <c r="K689" s="114">
        <v>226.42</v>
      </c>
      <c r="L689" s="2311">
        <v>226.42</v>
      </c>
      <c r="M689" s="2301" t="b">
        <f t="shared" si="50"/>
        <v>1</v>
      </c>
      <c r="N689" s="2302">
        <f t="shared" si="51"/>
        <v>178.38</v>
      </c>
      <c r="O689" s="2302">
        <f t="shared" si="52"/>
        <v>48.04</v>
      </c>
      <c r="P689" s="2303">
        <f t="shared" si="53"/>
        <v>226.42</v>
      </c>
      <c r="Q689" s="2304" t="b">
        <f t="shared" si="54"/>
        <v>1</v>
      </c>
      <c r="R689" s="2309"/>
    </row>
    <row r="690" spans="1:18" s="325" customFormat="1" ht="14.45">
      <c r="A690" s="324"/>
      <c r="B690" s="1922" t="s">
        <v>1666</v>
      </c>
      <c r="C690" s="112" t="s">
        <v>1667</v>
      </c>
      <c r="D690" s="508" t="s">
        <v>1668</v>
      </c>
      <c r="E690" s="127">
        <v>2</v>
      </c>
      <c r="F690" s="152" t="s">
        <v>1669</v>
      </c>
      <c r="G690" s="114">
        <v>110.93</v>
      </c>
      <c r="H690" s="114">
        <v>140.80000000000001</v>
      </c>
      <c r="I690" s="114">
        <v>29.87</v>
      </c>
      <c r="J690" s="304"/>
      <c r="K690" s="114">
        <v>281.60000000000002</v>
      </c>
      <c r="L690" s="2311">
        <v>281.60000000000002</v>
      </c>
      <c r="M690" s="2301" t="b">
        <f t="shared" si="50"/>
        <v>1</v>
      </c>
      <c r="N690" s="2302">
        <f t="shared" si="51"/>
        <v>221.86</v>
      </c>
      <c r="O690" s="2302">
        <f t="shared" si="52"/>
        <v>59.74</v>
      </c>
      <c r="P690" s="2303">
        <f t="shared" si="53"/>
        <v>281.60000000000002</v>
      </c>
      <c r="Q690" s="2304" t="b">
        <f t="shared" si="54"/>
        <v>1</v>
      </c>
      <c r="R690" s="2309"/>
    </row>
    <row r="691" spans="1:18" s="325" customFormat="1" ht="14.45">
      <c r="A691" s="324"/>
      <c r="B691" s="1922" t="s">
        <v>1670</v>
      </c>
      <c r="C691" s="112" t="s">
        <v>1671</v>
      </c>
      <c r="D691" s="508" t="s">
        <v>1672</v>
      </c>
      <c r="E691" s="127">
        <v>4</v>
      </c>
      <c r="F691" s="152" t="s">
        <v>1669</v>
      </c>
      <c r="G691" s="114">
        <v>163.12</v>
      </c>
      <c r="H691" s="114">
        <v>207.05</v>
      </c>
      <c r="I691" s="114">
        <v>43.93</v>
      </c>
      <c r="J691" s="304"/>
      <c r="K691" s="114">
        <v>828.2</v>
      </c>
      <c r="L691" s="2311">
        <v>828.2</v>
      </c>
      <c r="M691" s="2301" t="b">
        <f t="shared" si="50"/>
        <v>1</v>
      </c>
      <c r="N691" s="2302">
        <f t="shared" si="51"/>
        <v>652.48</v>
      </c>
      <c r="O691" s="2302">
        <f t="shared" si="52"/>
        <v>175.72</v>
      </c>
      <c r="P691" s="2303">
        <f t="shared" si="53"/>
        <v>828.2</v>
      </c>
      <c r="Q691" s="2304" t="b">
        <f t="shared" si="54"/>
        <v>1</v>
      </c>
      <c r="R691" s="2309"/>
    </row>
    <row r="692" spans="1:18" s="325" customFormat="1" ht="14.45">
      <c r="A692" s="324"/>
      <c r="B692" s="1922" t="s">
        <v>1673</v>
      </c>
      <c r="C692" s="112" t="s">
        <v>1674</v>
      </c>
      <c r="D692" s="508" t="s">
        <v>1675</v>
      </c>
      <c r="E692" s="127">
        <v>2</v>
      </c>
      <c r="F692" s="152" t="s">
        <v>271</v>
      </c>
      <c r="G692" s="114">
        <v>53.64</v>
      </c>
      <c r="H692" s="114">
        <v>68.09</v>
      </c>
      <c r="I692" s="114">
        <v>14.45</v>
      </c>
      <c r="J692" s="304"/>
      <c r="K692" s="114">
        <v>136.18</v>
      </c>
      <c r="L692" s="2311">
        <v>136.18</v>
      </c>
      <c r="M692" s="2301" t="b">
        <f t="shared" si="50"/>
        <v>1</v>
      </c>
      <c r="N692" s="2302">
        <f t="shared" si="51"/>
        <v>107.28</v>
      </c>
      <c r="O692" s="2302">
        <f t="shared" si="52"/>
        <v>28.9</v>
      </c>
      <c r="P692" s="2303">
        <f t="shared" si="53"/>
        <v>136.18</v>
      </c>
      <c r="Q692" s="2304" t="b">
        <f t="shared" si="54"/>
        <v>1</v>
      </c>
      <c r="R692" s="2309"/>
    </row>
    <row r="693" spans="1:18" s="325" customFormat="1" ht="14.45">
      <c r="A693" s="324"/>
      <c r="B693" s="1922" t="s">
        <v>1676</v>
      </c>
      <c r="C693" s="112" t="s">
        <v>1677</v>
      </c>
      <c r="D693" s="508" t="s">
        <v>1678</v>
      </c>
      <c r="E693" s="127">
        <v>1</v>
      </c>
      <c r="F693" s="152" t="s">
        <v>271</v>
      </c>
      <c r="G693" s="114">
        <v>442.29</v>
      </c>
      <c r="H693" s="114">
        <v>561.4</v>
      </c>
      <c r="I693" s="114">
        <v>119.11</v>
      </c>
      <c r="J693" s="304"/>
      <c r="K693" s="114">
        <v>561.4</v>
      </c>
      <c r="L693" s="2311">
        <v>561.4</v>
      </c>
      <c r="M693" s="2301" t="b">
        <f t="shared" si="50"/>
        <v>1</v>
      </c>
      <c r="N693" s="2302">
        <f t="shared" si="51"/>
        <v>442.29</v>
      </c>
      <c r="O693" s="2302">
        <f t="shared" si="52"/>
        <v>119.11</v>
      </c>
      <c r="P693" s="2303">
        <f t="shared" si="53"/>
        <v>561.4</v>
      </c>
      <c r="Q693" s="2304" t="b">
        <f t="shared" si="54"/>
        <v>1</v>
      </c>
      <c r="R693" s="2309"/>
    </row>
    <row r="694" spans="1:18" s="325" customFormat="1" ht="29.1">
      <c r="A694" s="324"/>
      <c r="B694" s="1922" t="s">
        <v>1679</v>
      </c>
      <c r="C694" s="112" t="s">
        <v>1680</v>
      </c>
      <c r="D694" s="508" t="s">
        <v>1681</v>
      </c>
      <c r="E694" s="127">
        <v>1</v>
      </c>
      <c r="F694" s="152" t="s">
        <v>322</v>
      </c>
      <c r="G694" s="114">
        <v>115.1</v>
      </c>
      <c r="H694" s="114">
        <v>146.1</v>
      </c>
      <c r="I694" s="114">
        <v>31</v>
      </c>
      <c r="J694" s="304"/>
      <c r="K694" s="114">
        <v>146.1</v>
      </c>
      <c r="L694" s="2311">
        <v>146.1</v>
      </c>
      <c r="M694" s="2301" t="b">
        <f t="shared" si="50"/>
        <v>1</v>
      </c>
      <c r="N694" s="2302">
        <f t="shared" si="51"/>
        <v>115.1</v>
      </c>
      <c r="O694" s="2302">
        <f t="shared" si="52"/>
        <v>31</v>
      </c>
      <c r="P694" s="2303">
        <f t="shared" si="53"/>
        <v>146.1</v>
      </c>
      <c r="Q694" s="2304" t="b">
        <f t="shared" si="54"/>
        <v>1</v>
      </c>
      <c r="R694" s="2309"/>
    </row>
    <row r="695" spans="1:18" s="325" customFormat="1" ht="29.1">
      <c r="A695" s="324"/>
      <c r="B695" s="1922" t="s">
        <v>1682</v>
      </c>
      <c r="C695" s="112" t="s">
        <v>1683</v>
      </c>
      <c r="D695" s="508" t="s">
        <v>1684</v>
      </c>
      <c r="E695" s="127">
        <v>1</v>
      </c>
      <c r="F695" s="152" t="s">
        <v>322</v>
      </c>
      <c r="G695" s="114">
        <v>135.33000000000001</v>
      </c>
      <c r="H695" s="114">
        <v>171.77</v>
      </c>
      <c r="I695" s="114">
        <v>36.44</v>
      </c>
      <c r="J695" s="304"/>
      <c r="K695" s="114">
        <v>171.77</v>
      </c>
      <c r="L695" s="2311">
        <v>171.77</v>
      </c>
      <c r="M695" s="2301" t="b">
        <f t="shared" si="50"/>
        <v>1</v>
      </c>
      <c r="N695" s="2302">
        <f t="shared" si="51"/>
        <v>135.33000000000001</v>
      </c>
      <c r="O695" s="2302">
        <f t="shared" si="52"/>
        <v>36.44</v>
      </c>
      <c r="P695" s="2303">
        <f t="shared" si="53"/>
        <v>171.77</v>
      </c>
      <c r="Q695" s="2304" t="b">
        <f t="shared" si="54"/>
        <v>1</v>
      </c>
      <c r="R695" s="2309"/>
    </row>
    <row r="696" spans="1:18" s="325" customFormat="1" ht="14.45">
      <c r="A696" s="324"/>
      <c r="B696" s="1922" t="s">
        <v>1685</v>
      </c>
      <c r="C696" s="112" t="s">
        <v>1686</v>
      </c>
      <c r="D696" s="508" t="s">
        <v>1687</v>
      </c>
      <c r="E696" s="127">
        <v>4</v>
      </c>
      <c r="F696" s="152" t="s">
        <v>322</v>
      </c>
      <c r="G696" s="114">
        <v>264.7</v>
      </c>
      <c r="H696" s="114">
        <v>335.98</v>
      </c>
      <c r="I696" s="114">
        <v>71.28</v>
      </c>
      <c r="J696" s="304"/>
      <c r="K696" s="114">
        <v>1343.92</v>
      </c>
      <c r="L696" s="2311">
        <v>1343.92</v>
      </c>
      <c r="M696" s="2301" t="b">
        <f t="shared" si="50"/>
        <v>1</v>
      </c>
      <c r="N696" s="2302">
        <f t="shared" si="51"/>
        <v>1058.8</v>
      </c>
      <c r="O696" s="2302">
        <f t="shared" si="52"/>
        <v>285.12</v>
      </c>
      <c r="P696" s="2303">
        <f t="shared" si="53"/>
        <v>1343.92</v>
      </c>
      <c r="Q696" s="2304" t="b">
        <f t="shared" si="54"/>
        <v>1</v>
      </c>
      <c r="R696" s="2309"/>
    </row>
    <row r="697" spans="1:18" s="325" customFormat="1" ht="14.45">
      <c r="A697" s="324"/>
      <c r="B697" s="1922" t="s">
        <v>1688</v>
      </c>
      <c r="C697" s="112" t="s">
        <v>1689</v>
      </c>
      <c r="D697" s="508" t="s">
        <v>1690</v>
      </c>
      <c r="E697" s="127">
        <v>6</v>
      </c>
      <c r="F697" s="152" t="s">
        <v>271</v>
      </c>
      <c r="G697" s="114">
        <v>25.01</v>
      </c>
      <c r="H697" s="114">
        <v>31.75</v>
      </c>
      <c r="I697" s="114">
        <v>6.74</v>
      </c>
      <c r="J697" s="304"/>
      <c r="K697" s="114">
        <v>190.5</v>
      </c>
      <c r="L697" s="2311">
        <v>190.5</v>
      </c>
      <c r="M697" s="2301" t="b">
        <f t="shared" si="50"/>
        <v>1</v>
      </c>
      <c r="N697" s="2302">
        <f t="shared" si="51"/>
        <v>150.06</v>
      </c>
      <c r="O697" s="2302">
        <f t="shared" si="52"/>
        <v>40.44</v>
      </c>
      <c r="P697" s="2303">
        <f t="shared" si="53"/>
        <v>190.5</v>
      </c>
      <c r="Q697" s="2304" t="b">
        <f t="shared" si="54"/>
        <v>1</v>
      </c>
      <c r="R697" s="2309"/>
    </row>
    <row r="698" spans="1:18" s="325" customFormat="1" ht="29.1">
      <c r="A698" s="324"/>
      <c r="B698" s="1922" t="s">
        <v>1691</v>
      </c>
      <c r="C698" s="112" t="s">
        <v>1692</v>
      </c>
      <c r="D698" s="508" t="s">
        <v>1693</v>
      </c>
      <c r="E698" s="127">
        <v>1</v>
      </c>
      <c r="F698" s="152" t="s">
        <v>322</v>
      </c>
      <c r="G698" s="114">
        <v>180.6</v>
      </c>
      <c r="H698" s="114">
        <v>229.24</v>
      </c>
      <c r="I698" s="114">
        <v>48.64</v>
      </c>
      <c r="J698" s="304"/>
      <c r="K698" s="114">
        <v>229.24</v>
      </c>
      <c r="L698" s="2311">
        <v>229.24</v>
      </c>
      <c r="M698" s="2301" t="b">
        <f t="shared" si="50"/>
        <v>1</v>
      </c>
      <c r="N698" s="2302">
        <f t="shared" si="51"/>
        <v>180.6</v>
      </c>
      <c r="O698" s="2302">
        <f t="shared" si="52"/>
        <v>48.64</v>
      </c>
      <c r="P698" s="2303">
        <f t="shared" si="53"/>
        <v>229.24</v>
      </c>
      <c r="Q698" s="2304" t="b">
        <f t="shared" si="54"/>
        <v>1</v>
      </c>
      <c r="R698" s="2309"/>
    </row>
    <row r="699" spans="1:18" s="325" customFormat="1" ht="14.45">
      <c r="A699" s="324"/>
      <c r="B699" s="1922" t="s">
        <v>1694</v>
      </c>
      <c r="C699" s="112" t="s">
        <v>1695</v>
      </c>
      <c r="D699" s="508" t="s">
        <v>1696</v>
      </c>
      <c r="E699" s="127">
        <v>1</v>
      </c>
      <c r="F699" s="152" t="s">
        <v>271</v>
      </c>
      <c r="G699" s="114">
        <v>98.7</v>
      </c>
      <c r="H699" s="114">
        <v>125.28</v>
      </c>
      <c r="I699" s="114">
        <v>26.58</v>
      </c>
      <c r="J699" s="304"/>
      <c r="K699" s="114">
        <v>125.28</v>
      </c>
      <c r="L699" s="2311">
        <v>125.28</v>
      </c>
      <c r="M699" s="2301" t="b">
        <f t="shared" si="50"/>
        <v>1</v>
      </c>
      <c r="N699" s="2302">
        <f t="shared" si="51"/>
        <v>98.7</v>
      </c>
      <c r="O699" s="2302">
        <f t="shared" si="52"/>
        <v>26.58</v>
      </c>
      <c r="P699" s="2303">
        <f t="shared" si="53"/>
        <v>125.28</v>
      </c>
      <c r="Q699" s="2304" t="b">
        <f t="shared" si="54"/>
        <v>1</v>
      </c>
      <c r="R699" s="2309"/>
    </row>
    <row r="700" spans="1:18" s="325" customFormat="1" ht="57.95">
      <c r="A700" s="324"/>
      <c r="B700" s="1922" t="s">
        <v>1697</v>
      </c>
      <c r="C700" s="112" t="s">
        <v>1698</v>
      </c>
      <c r="D700" s="508" t="s">
        <v>1699</v>
      </c>
      <c r="E700" s="127">
        <v>1</v>
      </c>
      <c r="F700" s="152" t="s">
        <v>1700</v>
      </c>
      <c r="G700" s="114">
        <v>1072.56</v>
      </c>
      <c r="H700" s="114">
        <v>1361.4</v>
      </c>
      <c r="I700" s="114">
        <v>288.83999999999997</v>
      </c>
      <c r="J700" s="304"/>
      <c r="K700" s="114">
        <v>1361.4</v>
      </c>
      <c r="L700" s="2311">
        <v>1361.4</v>
      </c>
      <c r="M700" s="2301" t="b">
        <f t="shared" si="50"/>
        <v>1</v>
      </c>
      <c r="N700" s="2302">
        <f t="shared" si="51"/>
        <v>1072.56</v>
      </c>
      <c r="O700" s="2302">
        <f t="shared" si="52"/>
        <v>288.83999999999997</v>
      </c>
      <c r="P700" s="2303">
        <f t="shared" si="53"/>
        <v>1361.3999999999999</v>
      </c>
      <c r="Q700" s="2304" t="b">
        <f t="shared" si="54"/>
        <v>1</v>
      </c>
      <c r="R700" s="2309"/>
    </row>
    <row r="701" spans="1:18" s="325" customFormat="1" ht="14.45">
      <c r="A701" s="324"/>
      <c r="B701" s="1955"/>
      <c r="C701" s="327"/>
      <c r="D701" s="505"/>
      <c r="E701" s="340"/>
      <c r="F701" s="506"/>
      <c r="G701" s="206"/>
      <c r="H701" s="206"/>
      <c r="I701" s="206"/>
      <c r="J701" s="206"/>
      <c r="K701" s="206"/>
      <c r="L701" s="2309"/>
      <c r="M701" s="2301"/>
      <c r="N701" s="2302"/>
      <c r="O701" s="2302"/>
      <c r="P701" s="2303"/>
      <c r="Q701" s="2304"/>
      <c r="R701" s="2309"/>
    </row>
    <row r="702" spans="1:18">
      <c r="A702" s="116"/>
      <c r="B702" s="1919" t="s">
        <v>1655</v>
      </c>
      <c r="C702" s="109"/>
      <c r="D702" s="110" t="s">
        <v>1701</v>
      </c>
      <c r="E702" s="109"/>
      <c r="F702" s="109"/>
      <c r="G702" s="109"/>
      <c r="H702" s="111"/>
      <c r="I702" s="111"/>
      <c r="J702" s="111"/>
      <c r="K702" s="111"/>
      <c r="M702" s="2301"/>
      <c r="N702" s="2302"/>
      <c r="O702" s="2302"/>
      <c r="P702" s="2303"/>
      <c r="Q702" s="2304"/>
    </row>
    <row r="703" spans="1:18">
      <c r="A703" s="294"/>
      <c r="B703" s="1927" t="s">
        <v>1702</v>
      </c>
      <c r="C703" s="144"/>
      <c r="D703" s="145" t="s">
        <v>1703</v>
      </c>
      <c r="E703" s="144"/>
      <c r="F703" s="297"/>
      <c r="G703" s="146"/>
      <c r="H703" s="146"/>
      <c r="I703" s="146"/>
      <c r="J703" s="146"/>
      <c r="K703" s="146"/>
      <c r="M703" s="2301"/>
      <c r="N703" s="2302"/>
      <c r="O703" s="2302"/>
      <c r="P703" s="2303"/>
      <c r="Q703" s="2304"/>
    </row>
    <row r="704" spans="1:18" s="325" customFormat="1" ht="29.1">
      <c r="A704" s="324"/>
      <c r="B704" s="1922" t="s">
        <v>1704</v>
      </c>
      <c r="C704" s="112" t="s">
        <v>1705</v>
      </c>
      <c r="D704" s="508" t="s">
        <v>1706</v>
      </c>
      <c r="E704" s="127">
        <v>1</v>
      </c>
      <c r="F704" s="152" t="s">
        <v>322</v>
      </c>
      <c r="G704" s="114">
        <v>384.79</v>
      </c>
      <c r="H704" s="114">
        <v>488.41</v>
      </c>
      <c r="I704" s="114">
        <v>103.62</v>
      </c>
      <c r="J704" s="304"/>
      <c r="K704" s="114">
        <v>488.41</v>
      </c>
      <c r="L704" s="2311">
        <v>488.41</v>
      </c>
      <c r="M704" s="2301" t="b">
        <f t="shared" si="50"/>
        <v>1</v>
      </c>
      <c r="N704" s="2302">
        <f t="shared" si="51"/>
        <v>384.79</v>
      </c>
      <c r="O704" s="2302">
        <f t="shared" si="52"/>
        <v>103.62</v>
      </c>
      <c r="P704" s="2303">
        <f t="shared" si="53"/>
        <v>488.41</v>
      </c>
      <c r="Q704" s="2304" t="b">
        <f t="shared" si="54"/>
        <v>1</v>
      </c>
      <c r="R704" s="2309"/>
    </row>
    <row r="705" spans="1:18" s="325" customFormat="1" ht="29.1">
      <c r="A705" s="324"/>
      <c r="B705" s="1922" t="s">
        <v>1707</v>
      </c>
      <c r="C705" s="112" t="s">
        <v>1708</v>
      </c>
      <c r="D705" s="508" t="s">
        <v>1709</v>
      </c>
      <c r="E705" s="127">
        <v>1</v>
      </c>
      <c r="F705" s="152" t="s">
        <v>322</v>
      </c>
      <c r="G705" s="114">
        <v>2393.9</v>
      </c>
      <c r="H705" s="114">
        <v>3038.58</v>
      </c>
      <c r="I705" s="114">
        <v>644.67999999999995</v>
      </c>
      <c r="J705" s="304"/>
      <c r="K705" s="114">
        <v>3038.58</v>
      </c>
      <c r="L705" s="2311">
        <v>3038.58</v>
      </c>
      <c r="M705" s="2301" t="b">
        <f t="shared" si="50"/>
        <v>1</v>
      </c>
      <c r="N705" s="2302">
        <f t="shared" si="51"/>
        <v>2393.9</v>
      </c>
      <c r="O705" s="2302">
        <f t="shared" si="52"/>
        <v>644.67999999999995</v>
      </c>
      <c r="P705" s="2303">
        <f t="shared" si="53"/>
        <v>3038.58</v>
      </c>
      <c r="Q705" s="2304" t="b">
        <f t="shared" si="54"/>
        <v>1</v>
      </c>
      <c r="R705" s="2309"/>
    </row>
    <row r="706" spans="1:18" s="325" customFormat="1" ht="14.45">
      <c r="A706" s="324"/>
      <c r="B706" s="1922" t="s">
        <v>1710</v>
      </c>
      <c r="C706" s="112" t="s">
        <v>1711</v>
      </c>
      <c r="D706" s="508" t="s">
        <v>1712</v>
      </c>
      <c r="E706" s="127">
        <v>1</v>
      </c>
      <c r="F706" s="152" t="s">
        <v>322</v>
      </c>
      <c r="G706" s="114">
        <v>985.45</v>
      </c>
      <c r="H706" s="114">
        <v>1250.83</v>
      </c>
      <c r="I706" s="114">
        <v>265.38</v>
      </c>
      <c r="J706" s="304"/>
      <c r="K706" s="114">
        <v>1250.83</v>
      </c>
      <c r="L706" s="2311">
        <v>1250.83</v>
      </c>
      <c r="M706" s="2301" t="b">
        <f t="shared" si="50"/>
        <v>1</v>
      </c>
      <c r="N706" s="2302">
        <f t="shared" si="51"/>
        <v>985.45</v>
      </c>
      <c r="O706" s="2302">
        <f t="shared" si="52"/>
        <v>265.38</v>
      </c>
      <c r="P706" s="2303">
        <f t="shared" si="53"/>
        <v>1250.83</v>
      </c>
      <c r="Q706" s="2304" t="b">
        <f t="shared" si="54"/>
        <v>1</v>
      </c>
      <c r="R706" s="2309"/>
    </row>
    <row r="707" spans="1:18" s="325" customFormat="1" ht="43.5">
      <c r="A707" s="324"/>
      <c r="B707" s="1922" t="s">
        <v>1713</v>
      </c>
      <c r="C707" s="112" t="s">
        <v>1714</v>
      </c>
      <c r="D707" s="508" t="s">
        <v>1715</v>
      </c>
      <c r="E707" s="127">
        <v>1</v>
      </c>
      <c r="F707" s="152" t="s">
        <v>322</v>
      </c>
      <c r="G707" s="114">
        <v>74.819999999999993</v>
      </c>
      <c r="H707" s="114">
        <v>94.97</v>
      </c>
      <c r="I707" s="114">
        <v>20.149999999999999</v>
      </c>
      <c r="J707" s="304"/>
      <c r="K707" s="114">
        <v>94.97</v>
      </c>
      <c r="L707" s="2311">
        <v>94.97</v>
      </c>
      <c r="M707" s="2301" t="b">
        <f t="shared" si="50"/>
        <v>1</v>
      </c>
      <c r="N707" s="2302">
        <f t="shared" si="51"/>
        <v>74.819999999999993</v>
      </c>
      <c r="O707" s="2302">
        <f t="shared" si="52"/>
        <v>20.149999999999999</v>
      </c>
      <c r="P707" s="2303">
        <f t="shared" si="53"/>
        <v>94.97</v>
      </c>
      <c r="Q707" s="2304" t="b">
        <f t="shared" si="54"/>
        <v>1</v>
      </c>
      <c r="R707" s="2309"/>
    </row>
    <row r="708" spans="1:18" s="325" customFormat="1" ht="14.45">
      <c r="A708" s="324"/>
      <c r="B708" s="1922"/>
      <c r="C708" s="112"/>
      <c r="D708" s="508"/>
      <c r="E708" s="127"/>
      <c r="F708" s="152"/>
      <c r="G708" s="114"/>
      <c r="H708" s="114"/>
      <c r="I708" s="114"/>
      <c r="J708" s="304"/>
      <c r="K708" s="114"/>
      <c r="L708" s="2309"/>
      <c r="M708" s="2301"/>
      <c r="N708" s="2302"/>
      <c r="O708" s="2302"/>
      <c r="P708" s="2303"/>
      <c r="Q708" s="2304"/>
      <c r="R708" s="2309"/>
    </row>
    <row r="709" spans="1:18">
      <c r="A709" s="294"/>
      <c r="B709" s="1927" t="s">
        <v>1716</v>
      </c>
      <c r="C709" s="144"/>
      <c r="D709" s="145" t="s">
        <v>1717</v>
      </c>
      <c r="E709" s="144"/>
      <c r="F709" s="297"/>
      <c r="G709" s="146"/>
      <c r="H709" s="146"/>
      <c r="I709" s="146"/>
      <c r="J709" s="146"/>
      <c r="K709" s="146"/>
      <c r="M709" s="2301"/>
      <c r="N709" s="2302"/>
      <c r="O709" s="2302"/>
      <c r="P709" s="2303"/>
      <c r="Q709" s="2304"/>
    </row>
    <row r="710" spans="1:18" s="325" customFormat="1" ht="29.1">
      <c r="A710" s="324"/>
      <c r="B710" s="1922" t="s">
        <v>1718</v>
      </c>
      <c r="C710" s="112" t="s">
        <v>1719</v>
      </c>
      <c r="D710" s="508" t="s">
        <v>1720</v>
      </c>
      <c r="E710" s="127">
        <v>2</v>
      </c>
      <c r="F710" s="152" t="s">
        <v>322</v>
      </c>
      <c r="G710" s="114">
        <v>416.12</v>
      </c>
      <c r="H710" s="114">
        <v>528.17999999999995</v>
      </c>
      <c r="I710" s="114">
        <v>112.06</v>
      </c>
      <c r="J710" s="304"/>
      <c r="K710" s="114">
        <v>1056.3599999999999</v>
      </c>
      <c r="L710" s="2311">
        <v>1056.3599999999999</v>
      </c>
      <c r="M710" s="2301" t="b">
        <f t="shared" si="50"/>
        <v>1</v>
      </c>
      <c r="N710" s="2302">
        <f t="shared" si="51"/>
        <v>832.24</v>
      </c>
      <c r="O710" s="2302">
        <f t="shared" si="52"/>
        <v>224.12</v>
      </c>
      <c r="P710" s="2303">
        <f t="shared" si="53"/>
        <v>1056.3600000000001</v>
      </c>
      <c r="Q710" s="2304" t="b">
        <f t="shared" si="54"/>
        <v>1</v>
      </c>
      <c r="R710" s="2309"/>
    </row>
    <row r="711" spans="1:18" s="325" customFormat="1" ht="14.45">
      <c r="A711" s="324"/>
      <c r="B711" s="1922"/>
      <c r="C711" s="112"/>
      <c r="D711" s="508"/>
      <c r="E711" s="127"/>
      <c r="F711" s="152"/>
      <c r="G711" s="114"/>
      <c r="H711" s="114"/>
      <c r="I711" s="114"/>
      <c r="J711" s="304"/>
      <c r="K711" s="114"/>
      <c r="L711" s="2309"/>
      <c r="M711" s="2301"/>
      <c r="N711" s="2302"/>
      <c r="O711" s="2302"/>
      <c r="P711" s="2303"/>
      <c r="Q711" s="2304"/>
      <c r="R711" s="2309"/>
    </row>
    <row r="712" spans="1:18">
      <c r="A712" s="294"/>
      <c r="B712" s="1927" t="s">
        <v>1721</v>
      </c>
      <c r="C712" s="144"/>
      <c r="D712" s="145" t="s">
        <v>1722</v>
      </c>
      <c r="E712" s="144"/>
      <c r="F712" s="297"/>
      <c r="G712" s="146"/>
      <c r="H712" s="146"/>
      <c r="I712" s="146"/>
      <c r="J712" s="146"/>
      <c r="K712" s="146"/>
      <c r="M712" s="2301"/>
      <c r="N712" s="2302"/>
      <c r="O712" s="2302"/>
      <c r="P712" s="2303"/>
      <c r="Q712" s="2304"/>
    </row>
    <row r="713" spans="1:18" s="325" customFormat="1" ht="14.45">
      <c r="A713" s="324"/>
      <c r="B713" s="1922" t="s">
        <v>1723</v>
      </c>
      <c r="C713" s="112" t="s">
        <v>1724</v>
      </c>
      <c r="D713" s="508" t="s">
        <v>1725</v>
      </c>
      <c r="E713" s="127">
        <v>277</v>
      </c>
      <c r="F713" s="502" t="s">
        <v>347</v>
      </c>
      <c r="G713" s="114">
        <v>2.61</v>
      </c>
      <c r="H713" s="114">
        <v>3.31</v>
      </c>
      <c r="I713" s="114">
        <v>0.7</v>
      </c>
      <c r="J713" s="304"/>
      <c r="K713" s="114">
        <v>916.87</v>
      </c>
      <c r="L713" s="2311">
        <v>916.87</v>
      </c>
      <c r="M713" s="2301" t="b">
        <f t="shared" si="50"/>
        <v>1</v>
      </c>
      <c r="N713" s="2302">
        <f t="shared" si="51"/>
        <v>722.97</v>
      </c>
      <c r="O713" s="2302">
        <f t="shared" si="52"/>
        <v>193.9</v>
      </c>
      <c r="P713" s="2303">
        <f t="shared" si="53"/>
        <v>916.87</v>
      </c>
      <c r="Q713" s="2304" t="b">
        <f t="shared" si="54"/>
        <v>1</v>
      </c>
      <c r="R713" s="2309"/>
    </row>
    <row r="714" spans="1:18" s="325" customFormat="1" ht="14.45">
      <c r="A714" s="324"/>
      <c r="B714" s="1922"/>
      <c r="C714" s="112"/>
      <c r="D714" s="508"/>
      <c r="E714" s="127"/>
      <c r="F714" s="152"/>
      <c r="G714" s="114"/>
      <c r="H714" s="114"/>
      <c r="I714" s="114"/>
      <c r="J714" s="304"/>
      <c r="K714" s="114"/>
      <c r="L714" s="2309"/>
      <c r="M714" s="2301"/>
      <c r="N714" s="2302"/>
      <c r="O714" s="2302"/>
      <c r="P714" s="2303"/>
      <c r="Q714" s="2304"/>
      <c r="R714" s="2309"/>
    </row>
    <row r="715" spans="1:18">
      <c r="A715" s="294"/>
      <c r="B715" s="1927" t="s">
        <v>1726</v>
      </c>
      <c r="C715" s="144"/>
      <c r="D715" s="145" t="s">
        <v>1727</v>
      </c>
      <c r="E715" s="144"/>
      <c r="F715" s="297"/>
      <c r="G715" s="146"/>
      <c r="H715" s="146"/>
      <c r="I715" s="146"/>
      <c r="J715" s="146"/>
      <c r="K715" s="146"/>
      <c r="M715" s="2301"/>
      <c r="N715" s="2302"/>
      <c r="O715" s="2302"/>
      <c r="P715" s="2303"/>
      <c r="Q715" s="2304"/>
    </row>
    <row r="716" spans="1:18" s="325" customFormat="1" ht="14.45">
      <c r="A716" s="324"/>
      <c r="B716" s="1922" t="s">
        <v>1728</v>
      </c>
      <c r="C716" s="112" t="s">
        <v>1729</v>
      </c>
      <c r="D716" s="508" t="s">
        <v>1725</v>
      </c>
      <c r="E716" s="127">
        <v>115</v>
      </c>
      <c r="F716" s="502" t="s">
        <v>347</v>
      </c>
      <c r="G716" s="114">
        <v>12.87</v>
      </c>
      <c r="H716" s="114">
        <v>16.34</v>
      </c>
      <c r="I716" s="114">
        <v>3.47</v>
      </c>
      <c r="J716" s="304"/>
      <c r="K716" s="114">
        <v>1879.1</v>
      </c>
      <c r="L716" s="2311">
        <v>1879.1</v>
      </c>
      <c r="M716" s="2301" t="b">
        <f t="shared" si="50"/>
        <v>1</v>
      </c>
      <c r="N716" s="2302">
        <f t="shared" si="51"/>
        <v>1480.05</v>
      </c>
      <c r="O716" s="2302">
        <f t="shared" si="52"/>
        <v>399.05</v>
      </c>
      <c r="P716" s="2303">
        <f t="shared" si="53"/>
        <v>1879.1</v>
      </c>
      <c r="Q716" s="2304" t="b">
        <f t="shared" si="54"/>
        <v>1</v>
      </c>
      <c r="R716" s="2309"/>
    </row>
    <row r="717" spans="1:18" s="325" customFormat="1" ht="14.45">
      <c r="A717" s="324"/>
      <c r="B717" s="1922"/>
      <c r="C717" s="112"/>
      <c r="D717" s="508"/>
      <c r="E717" s="127"/>
      <c r="F717" s="152"/>
      <c r="G717" s="114"/>
      <c r="H717" s="114"/>
      <c r="I717" s="114"/>
      <c r="J717" s="304"/>
      <c r="K717" s="114"/>
      <c r="L717" s="2309"/>
      <c r="M717" s="2301"/>
      <c r="N717" s="2302"/>
      <c r="O717" s="2302"/>
      <c r="P717" s="2303"/>
      <c r="Q717" s="2304"/>
      <c r="R717" s="2309"/>
    </row>
    <row r="718" spans="1:18">
      <c r="A718" s="294"/>
      <c r="B718" s="1927" t="s">
        <v>1730</v>
      </c>
      <c r="C718" s="144"/>
      <c r="D718" s="145" t="s">
        <v>1731</v>
      </c>
      <c r="E718" s="144"/>
      <c r="F718" s="297"/>
      <c r="G718" s="146"/>
      <c r="H718" s="146"/>
      <c r="I718" s="206"/>
      <c r="J718" s="146"/>
      <c r="K718" s="146"/>
      <c r="M718" s="2301"/>
      <c r="N718" s="2302"/>
      <c r="O718" s="2302"/>
      <c r="P718" s="2303"/>
      <c r="Q718" s="2304"/>
    </row>
    <row r="719" spans="1:18" s="325" customFormat="1" ht="14.45">
      <c r="A719" s="324"/>
      <c r="B719" s="1922" t="s">
        <v>1732</v>
      </c>
      <c r="C719" s="112" t="s">
        <v>1733</v>
      </c>
      <c r="D719" s="508" t="s">
        <v>1734</v>
      </c>
      <c r="E719" s="127">
        <v>1</v>
      </c>
      <c r="F719" s="502" t="s">
        <v>1735</v>
      </c>
      <c r="G719" s="114">
        <v>127.91</v>
      </c>
      <c r="H719" s="114">
        <v>162.36000000000001</v>
      </c>
      <c r="I719" s="114">
        <v>34.450000000000003</v>
      </c>
      <c r="J719" s="304"/>
      <c r="K719" s="114">
        <v>162.36000000000001</v>
      </c>
      <c r="L719" s="2311">
        <v>162.36000000000001</v>
      </c>
      <c r="M719" s="2301" t="b">
        <f t="shared" si="50"/>
        <v>1</v>
      </c>
      <c r="N719" s="2302">
        <f t="shared" ref="N719:N782" si="55">ROUND(G719*E719,2)</f>
        <v>127.91</v>
      </c>
      <c r="O719" s="2302">
        <f t="shared" ref="O719:O782" si="56">ROUND(E719*I719,2)</f>
        <v>34.450000000000003</v>
      </c>
      <c r="P719" s="2303">
        <f t="shared" ref="P719:P782" si="57">N719+O719</f>
        <v>162.36000000000001</v>
      </c>
      <c r="Q719" s="2304" t="b">
        <f t="shared" ref="Q719:Q782" si="58">P719=K719</f>
        <v>1</v>
      </c>
      <c r="R719" s="2309"/>
    </row>
    <row r="720" spans="1:18" s="325" customFormat="1" ht="14.45">
      <c r="A720" s="324"/>
      <c r="B720" s="1922"/>
      <c r="C720" s="112"/>
      <c r="D720" s="508"/>
      <c r="E720" s="127"/>
      <c r="F720" s="152"/>
      <c r="G720" s="114"/>
      <c r="H720" s="114"/>
      <c r="I720" s="114"/>
      <c r="J720" s="304"/>
      <c r="K720" s="114"/>
      <c r="L720" s="2309"/>
      <c r="M720" s="2301"/>
      <c r="N720" s="2302"/>
      <c r="O720" s="2302"/>
      <c r="P720" s="2303"/>
      <c r="Q720" s="2304"/>
      <c r="R720" s="2309"/>
    </row>
    <row r="721" spans="1:18">
      <c r="A721" s="294"/>
      <c r="B721" s="1927" t="s">
        <v>1736</v>
      </c>
      <c r="C721" s="144"/>
      <c r="D721" s="145" t="s">
        <v>1737</v>
      </c>
      <c r="E721" s="144"/>
      <c r="F721" s="297"/>
      <c r="G721" s="146"/>
      <c r="H721" s="146"/>
      <c r="I721" s="146"/>
      <c r="J721" s="146"/>
      <c r="K721" s="146"/>
      <c r="M721" s="2301"/>
      <c r="N721" s="2302"/>
      <c r="O721" s="2302"/>
      <c r="P721" s="2303"/>
      <c r="Q721" s="2304"/>
    </row>
    <row r="722" spans="1:18" s="325" customFormat="1" ht="29.1">
      <c r="A722" s="324"/>
      <c r="B722" s="1922" t="s">
        <v>1738</v>
      </c>
      <c r="C722" s="112" t="s">
        <v>1653</v>
      </c>
      <c r="D722" s="508" t="s">
        <v>1654</v>
      </c>
      <c r="E722" s="127">
        <v>21</v>
      </c>
      <c r="F722" s="502" t="s">
        <v>1735</v>
      </c>
      <c r="G722" s="114">
        <v>29.87</v>
      </c>
      <c r="H722" s="114">
        <v>37.909999999999997</v>
      </c>
      <c r="I722" s="114">
        <v>8.0399999999999991</v>
      </c>
      <c r="J722" s="304"/>
      <c r="K722" s="114">
        <v>796.11</v>
      </c>
      <c r="L722" s="2311">
        <v>796.11</v>
      </c>
      <c r="M722" s="2301" t="b">
        <f t="shared" ref="M722:M782" si="59">K722=L722</f>
        <v>1</v>
      </c>
      <c r="N722" s="2302">
        <f t="shared" si="55"/>
        <v>627.27</v>
      </c>
      <c r="O722" s="2302">
        <f t="shared" si="56"/>
        <v>168.84</v>
      </c>
      <c r="P722" s="2303">
        <f t="shared" si="57"/>
        <v>796.11</v>
      </c>
      <c r="Q722" s="2304" t="b">
        <f t="shared" si="58"/>
        <v>1</v>
      </c>
      <c r="R722" s="2309"/>
    </row>
    <row r="723" spans="1:18" s="325" customFormat="1" ht="29.1">
      <c r="A723" s="324"/>
      <c r="B723" s="1922" t="s">
        <v>1739</v>
      </c>
      <c r="C723" s="112" t="s">
        <v>1583</v>
      </c>
      <c r="D723" s="508" t="s">
        <v>1584</v>
      </c>
      <c r="E723" s="127">
        <v>13</v>
      </c>
      <c r="F723" s="502" t="s">
        <v>1735</v>
      </c>
      <c r="G723" s="114">
        <v>7.84</v>
      </c>
      <c r="H723" s="114">
        <v>9.9499999999999993</v>
      </c>
      <c r="I723" s="114">
        <v>2.11</v>
      </c>
      <c r="J723" s="304"/>
      <c r="K723" s="114">
        <v>129.35</v>
      </c>
      <c r="L723" s="2311">
        <v>129.35</v>
      </c>
      <c r="M723" s="2301" t="b">
        <f t="shared" si="59"/>
        <v>1</v>
      </c>
      <c r="N723" s="2302">
        <f t="shared" si="55"/>
        <v>101.92</v>
      </c>
      <c r="O723" s="2302">
        <f t="shared" si="56"/>
        <v>27.43</v>
      </c>
      <c r="P723" s="2303">
        <f t="shared" si="57"/>
        <v>129.35</v>
      </c>
      <c r="Q723" s="2304" t="b">
        <f t="shared" si="58"/>
        <v>1</v>
      </c>
      <c r="R723" s="2309"/>
    </row>
    <row r="724" spans="1:18" s="325" customFormat="1" ht="14.45">
      <c r="A724" s="324"/>
      <c r="B724" s="1922"/>
      <c r="C724" s="112"/>
      <c r="D724" s="508"/>
      <c r="E724" s="127"/>
      <c r="F724" s="152"/>
      <c r="G724" s="114"/>
      <c r="H724" s="114"/>
      <c r="I724" s="114"/>
      <c r="J724" s="304"/>
      <c r="K724" s="114"/>
      <c r="L724" s="2309"/>
      <c r="M724" s="2301"/>
      <c r="N724" s="2302"/>
      <c r="O724" s="2302"/>
      <c r="P724" s="2303"/>
      <c r="Q724" s="2304"/>
      <c r="R724" s="2309"/>
    </row>
    <row r="725" spans="1:18">
      <c r="A725" s="294"/>
      <c r="B725" s="1927" t="s">
        <v>1740</v>
      </c>
      <c r="C725" s="144"/>
      <c r="D725" s="145" t="s">
        <v>1235</v>
      </c>
      <c r="E725" s="144"/>
      <c r="F725" s="297"/>
      <c r="G725" s="146"/>
      <c r="H725" s="146"/>
      <c r="I725" s="146"/>
      <c r="J725" s="146"/>
      <c r="K725" s="146"/>
      <c r="M725" s="2301"/>
      <c r="N725" s="2302"/>
      <c r="O725" s="2302"/>
      <c r="P725" s="2303"/>
      <c r="Q725" s="2304"/>
    </row>
    <row r="726" spans="1:18" s="325" customFormat="1" ht="14.45">
      <c r="A726" s="324"/>
      <c r="B726" s="1922" t="s">
        <v>1738</v>
      </c>
      <c r="C726" s="112" t="s">
        <v>1650</v>
      </c>
      <c r="D726" s="508" t="s">
        <v>1651</v>
      </c>
      <c r="E726" s="127">
        <v>65</v>
      </c>
      <c r="F726" s="502" t="s">
        <v>347</v>
      </c>
      <c r="G726" s="114">
        <v>44.191000000000003</v>
      </c>
      <c r="H726" s="114">
        <v>56.09</v>
      </c>
      <c r="I726" s="114">
        <v>11.9</v>
      </c>
      <c r="J726" s="304"/>
      <c r="K726" s="114">
        <v>3645.85</v>
      </c>
      <c r="L726" s="2311">
        <v>3645.85</v>
      </c>
      <c r="M726" s="2301" t="b">
        <f t="shared" si="59"/>
        <v>1</v>
      </c>
      <c r="N726" s="2302">
        <f t="shared" si="55"/>
        <v>2872.42</v>
      </c>
      <c r="O726" s="2302">
        <f t="shared" si="56"/>
        <v>773.5</v>
      </c>
      <c r="P726" s="2303">
        <f t="shared" si="57"/>
        <v>3645.92</v>
      </c>
      <c r="Q726" s="2304" t="b">
        <f t="shared" si="58"/>
        <v>0</v>
      </c>
      <c r="R726" s="2309"/>
    </row>
    <row r="727" spans="1:18" s="325" customFormat="1" ht="14.45">
      <c r="A727" s="324"/>
      <c r="B727" s="1922"/>
      <c r="C727" s="112"/>
      <c r="D727" s="508"/>
      <c r="E727" s="127"/>
      <c r="F727" s="152"/>
      <c r="G727" s="114"/>
      <c r="H727" s="114"/>
      <c r="I727" s="114"/>
      <c r="J727" s="304"/>
      <c r="K727" s="114"/>
      <c r="L727" s="2309"/>
      <c r="M727" s="2301"/>
      <c r="N727" s="2302"/>
      <c r="O727" s="2302"/>
      <c r="P727" s="2303"/>
      <c r="Q727" s="2304"/>
      <c r="R727" s="2309"/>
    </row>
    <row r="728" spans="1:18">
      <c r="A728" s="294"/>
      <c r="B728" s="1927" t="s">
        <v>1741</v>
      </c>
      <c r="C728" s="144"/>
      <c r="D728" s="145" t="s">
        <v>1586</v>
      </c>
      <c r="E728" s="144"/>
      <c r="F728" s="297"/>
      <c r="G728" s="146"/>
      <c r="H728" s="146"/>
      <c r="I728" s="146"/>
      <c r="J728" s="146"/>
      <c r="K728" s="146"/>
      <c r="M728" s="2301"/>
      <c r="N728" s="2302"/>
      <c r="O728" s="2302"/>
      <c r="P728" s="2303"/>
      <c r="Q728" s="2304"/>
    </row>
    <row r="729" spans="1:18" s="325" customFormat="1" ht="14.45">
      <c r="A729" s="324"/>
      <c r="B729" s="1922" t="s">
        <v>1742</v>
      </c>
      <c r="C729" s="112" t="s">
        <v>1743</v>
      </c>
      <c r="D729" s="508" t="s">
        <v>1744</v>
      </c>
      <c r="E729" s="127">
        <v>16</v>
      </c>
      <c r="F729" s="152" t="s">
        <v>322</v>
      </c>
      <c r="G729" s="114">
        <v>40.119999999999997</v>
      </c>
      <c r="H729" s="114">
        <v>50.92</v>
      </c>
      <c r="I729" s="114">
        <v>10.8</v>
      </c>
      <c r="J729" s="304"/>
      <c r="K729" s="114">
        <v>814.72</v>
      </c>
      <c r="L729" s="2311">
        <v>814.72</v>
      </c>
      <c r="M729" s="2301" t="b">
        <f t="shared" si="59"/>
        <v>1</v>
      </c>
      <c r="N729" s="2302">
        <f t="shared" si="55"/>
        <v>641.91999999999996</v>
      </c>
      <c r="O729" s="2302">
        <f t="shared" si="56"/>
        <v>172.8</v>
      </c>
      <c r="P729" s="2303">
        <f t="shared" si="57"/>
        <v>814.72</v>
      </c>
      <c r="Q729" s="2304" t="b">
        <f t="shared" si="58"/>
        <v>1</v>
      </c>
      <c r="R729" s="2309"/>
    </row>
    <row r="730" spans="1:18" s="325" customFormat="1" ht="14.45">
      <c r="A730" s="324"/>
      <c r="B730" s="1922" t="s">
        <v>1745</v>
      </c>
      <c r="C730" s="112" t="s">
        <v>1572</v>
      </c>
      <c r="D730" s="508" t="s">
        <v>1573</v>
      </c>
      <c r="E730" s="127">
        <v>16</v>
      </c>
      <c r="F730" s="152" t="s">
        <v>322</v>
      </c>
      <c r="G730" s="114">
        <v>1.01</v>
      </c>
      <c r="H730" s="114">
        <v>1.28</v>
      </c>
      <c r="I730" s="114">
        <v>0.27</v>
      </c>
      <c r="J730" s="304"/>
      <c r="K730" s="114">
        <v>20.48</v>
      </c>
      <c r="L730" s="2311">
        <v>20.48</v>
      </c>
      <c r="M730" s="2301" t="b">
        <f t="shared" si="59"/>
        <v>1</v>
      </c>
      <c r="N730" s="2302">
        <f t="shared" si="55"/>
        <v>16.16</v>
      </c>
      <c r="O730" s="2302">
        <f t="shared" si="56"/>
        <v>4.32</v>
      </c>
      <c r="P730" s="2303">
        <f t="shared" si="57"/>
        <v>20.48</v>
      </c>
      <c r="Q730" s="2304" t="b">
        <f t="shared" si="58"/>
        <v>1</v>
      </c>
      <c r="R730" s="2309"/>
    </row>
    <row r="731" spans="1:18" s="325" customFormat="1" ht="14.45">
      <c r="A731" s="324"/>
      <c r="B731" s="1922"/>
      <c r="C731" s="112"/>
      <c r="D731" s="508"/>
      <c r="E731" s="127"/>
      <c r="F731" s="152"/>
      <c r="G731" s="114"/>
      <c r="H731" s="114"/>
      <c r="I731" s="114"/>
      <c r="J731" s="304"/>
      <c r="K731" s="114"/>
      <c r="L731" s="2309"/>
      <c r="M731" s="2301"/>
      <c r="N731" s="2302"/>
      <c r="O731" s="2302"/>
      <c r="P731" s="2303"/>
      <c r="Q731" s="2304"/>
      <c r="R731" s="2309"/>
    </row>
    <row r="732" spans="1:18">
      <c r="A732" s="294"/>
      <c r="B732" s="1927" t="s">
        <v>1746</v>
      </c>
      <c r="C732" s="144"/>
      <c r="D732" s="145" t="s">
        <v>1747</v>
      </c>
      <c r="E732" s="144"/>
      <c r="F732" s="297"/>
      <c r="G732" s="146"/>
      <c r="H732" s="146"/>
      <c r="I732" s="146"/>
      <c r="J732" s="146"/>
      <c r="K732" s="146"/>
      <c r="M732" s="2301"/>
      <c r="N732" s="2302"/>
      <c r="O732" s="2302"/>
      <c r="P732" s="2303"/>
      <c r="Q732" s="2304"/>
    </row>
    <row r="733" spans="1:18" s="325" customFormat="1" ht="14.45">
      <c r="A733" s="324"/>
      <c r="B733" s="1922" t="s">
        <v>1748</v>
      </c>
      <c r="C733" s="112" t="s">
        <v>1427</v>
      </c>
      <c r="D733" s="508" t="s">
        <v>1428</v>
      </c>
      <c r="E733" s="127">
        <v>26</v>
      </c>
      <c r="F733" s="152" t="s">
        <v>322</v>
      </c>
      <c r="G733" s="114">
        <v>41.64</v>
      </c>
      <c r="H733" s="114">
        <v>52.85</v>
      </c>
      <c r="I733" s="114">
        <v>11.21</v>
      </c>
      <c r="J733" s="304"/>
      <c r="K733" s="114">
        <v>1374.1</v>
      </c>
      <c r="L733" s="2311">
        <v>1374.1</v>
      </c>
      <c r="M733" s="2301" t="b">
        <f t="shared" si="59"/>
        <v>1</v>
      </c>
      <c r="N733" s="2302">
        <f t="shared" si="55"/>
        <v>1082.6400000000001</v>
      </c>
      <c r="O733" s="2302">
        <f t="shared" si="56"/>
        <v>291.45999999999998</v>
      </c>
      <c r="P733" s="2303">
        <f t="shared" si="57"/>
        <v>1374.1000000000001</v>
      </c>
      <c r="Q733" s="2304" t="b">
        <f t="shared" si="58"/>
        <v>1</v>
      </c>
      <c r="R733" s="2309"/>
    </row>
    <row r="734" spans="1:18" s="325" customFormat="1" ht="14.45">
      <c r="A734" s="324"/>
      <c r="B734" s="1922" t="s">
        <v>1749</v>
      </c>
      <c r="C734" s="112" t="s">
        <v>1436</v>
      </c>
      <c r="D734" s="508" t="s">
        <v>1437</v>
      </c>
      <c r="E734" s="127">
        <v>9</v>
      </c>
      <c r="F734" s="152" t="s">
        <v>322</v>
      </c>
      <c r="G734" s="114">
        <v>22.67</v>
      </c>
      <c r="H734" s="114">
        <v>28.78</v>
      </c>
      <c r="I734" s="114">
        <v>6.11</v>
      </c>
      <c r="J734" s="304"/>
      <c r="K734" s="114">
        <v>259.02</v>
      </c>
      <c r="L734" s="2311">
        <v>259.02</v>
      </c>
      <c r="M734" s="2301" t="b">
        <f t="shared" si="59"/>
        <v>1</v>
      </c>
      <c r="N734" s="2302">
        <f t="shared" si="55"/>
        <v>204.03</v>
      </c>
      <c r="O734" s="2302">
        <f t="shared" si="56"/>
        <v>54.99</v>
      </c>
      <c r="P734" s="2303">
        <f t="shared" si="57"/>
        <v>259.02</v>
      </c>
      <c r="Q734" s="2304" t="b">
        <f t="shared" si="58"/>
        <v>1</v>
      </c>
      <c r="R734" s="2309"/>
    </row>
    <row r="735" spans="1:18" s="325" customFormat="1" ht="14.45">
      <c r="A735" s="324"/>
      <c r="B735" s="1922"/>
      <c r="C735" s="112"/>
      <c r="D735" s="508"/>
      <c r="E735" s="127"/>
      <c r="F735" s="152"/>
      <c r="G735" s="114"/>
      <c r="H735" s="114"/>
      <c r="I735" s="114"/>
      <c r="J735" s="304"/>
      <c r="K735" s="114"/>
      <c r="L735" s="2309"/>
      <c r="M735" s="2301"/>
      <c r="N735" s="2302"/>
      <c r="O735" s="2302"/>
      <c r="P735" s="2303"/>
      <c r="Q735" s="2304"/>
      <c r="R735" s="2309"/>
    </row>
    <row r="736" spans="1:18">
      <c r="A736" s="294"/>
      <c r="B736" s="1927" t="s">
        <v>1750</v>
      </c>
      <c r="C736" s="144"/>
      <c r="D736" s="145" t="s">
        <v>550</v>
      </c>
      <c r="E736" s="144"/>
      <c r="F736" s="297"/>
      <c r="G736" s="146"/>
      <c r="H736" s="146"/>
      <c r="I736" s="146"/>
      <c r="J736" s="146"/>
      <c r="K736" s="146"/>
      <c r="M736" s="2301"/>
      <c r="N736" s="2302"/>
      <c r="O736" s="2302"/>
      <c r="P736" s="2303"/>
      <c r="Q736" s="2304"/>
    </row>
    <row r="737" spans="1:18" s="325" customFormat="1" ht="14.45">
      <c r="A737" s="324"/>
      <c r="B737" s="1922" t="s">
        <v>1751</v>
      </c>
      <c r="C737" s="112" t="s">
        <v>1752</v>
      </c>
      <c r="D737" s="508" t="s">
        <v>1753</v>
      </c>
      <c r="E737" s="127">
        <v>6</v>
      </c>
      <c r="F737" s="152" t="s">
        <v>322</v>
      </c>
      <c r="G737" s="114">
        <v>183.87</v>
      </c>
      <c r="H737" s="114">
        <v>233.39</v>
      </c>
      <c r="I737" s="114">
        <v>49.52</v>
      </c>
      <c r="J737" s="304"/>
      <c r="K737" s="114">
        <v>1400.34</v>
      </c>
      <c r="L737" s="2311">
        <v>1400.34</v>
      </c>
      <c r="M737" s="2301" t="b">
        <f t="shared" si="59"/>
        <v>1</v>
      </c>
      <c r="N737" s="2302">
        <f t="shared" si="55"/>
        <v>1103.22</v>
      </c>
      <c r="O737" s="2302">
        <f t="shared" si="56"/>
        <v>297.12</v>
      </c>
      <c r="P737" s="2303">
        <f t="shared" si="57"/>
        <v>1400.3400000000001</v>
      </c>
      <c r="Q737" s="2304" t="b">
        <f t="shared" si="58"/>
        <v>1</v>
      </c>
      <c r="R737" s="2309"/>
    </row>
    <row r="738" spans="1:18" s="325" customFormat="1" ht="14.45">
      <c r="A738" s="324"/>
      <c r="B738" s="1922" t="s">
        <v>1754</v>
      </c>
      <c r="C738" s="112" t="s">
        <v>1755</v>
      </c>
      <c r="D738" s="508" t="s">
        <v>1756</v>
      </c>
      <c r="E738" s="127">
        <v>2</v>
      </c>
      <c r="F738" s="152" t="s">
        <v>322</v>
      </c>
      <c r="G738" s="114">
        <v>329.73</v>
      </c>
      <c r="H738" s="114">
        <v>418.53</v>
      </c>
      <c r="I738" s="114">
        <v>88.8</v>
      </c>
      <c r="J738" s="304"/>
      <c r="K738" s="114">
        <v>837.06</v>
      </c>
      <c r="L738" s="2311">
        <v>837.06</v>
      </c>
      <c r="M738" s="2301" t="b">
        <f t="shared" si="59"/>
        <v>1</v>
      </c>
      <c r="N738" s="2302">
        <f t="shared" si="55"/>
        <v>659.46</v>
      </c>
      <c r="O738" s="2302">
        <f t="shared" si="56"/>
        <v>177.6</v>
      </c>
      <c r="P738" s="2303">
        <f t="shared" si="57"/>
        <v>837.06000000000006</v>
      </c>
      <c r="Q738" s="2304" t="b">
        <f t="shared" si="58"/>
        <v>1</v>
      </c>
      <c r="R738" s="2309"/>
    </row>
    <row r="739" spans="1:18" s="325" customFormat="1" ht="14.45">
      <c r="A739" s="324"/>
      <c r="B739" s="1922" t="s">
        <v>1757</v>
      </c>
      <c r="C739" s="112" t="s">
        <v>1758</v>
      </c>
      <c r="D739" s="508" t="s">
        <v>1759</v>
      </c>
      <c r="E739" s="127">
        <v>3</v>
      </c>
      <c r="F739" s="152" t="s">
        <v>322</v>
      </c>
      <c r="G739" s="114">
        <v>203.06</v>
      </c>
      <c r="H739" s="114">
        <v>257.74</v>
      </c>
      <c r="I739" s="114">
        <v>54.68</v>
      </c>
      <c r="J739" s="304"/>
      <c r="K739" s="114">
        <v>773.22</v>
      </c>
      <c r="L739" s="2311">
        <v>773.22</v>
      </c>
      <c r="M739" s="2301" t="b">
        <f t="shared" si="59"/>
        <v>1</v>
      </c>
      <c r="N739" s="2302">
        <f t="shared" si="55"/>
        <v>609.17999999999995</v>
      </c>
      <c r="O739" s="2302">
        <f t="shared" si="56"/>
        <v>164.04</v>
      </c>
      <c r="P739" s="2303">
        <f t="shared" si="57"/>
        <v>773.21999999999991</v>
      </c>
      <c r="Q739" s="2304" t="b">
        <f t="shared" si="58"/>
        <v>1</v>
      </c>
      <c r="R739" s="2309"/>
    </row>
    <row r="740" spans="1:18" s="325" customFormat="1" ht="14.45">
      <c r="A740" s="324"/>
      <c r="B740" s="1922" t="s">
        <v>1760</v>
      </c>
      <c r="C740" s="112" t="s">
        <v>1761</v>
      </c>
      <c r="D740" s="508" t="s">
        <v>1762</v>
      </c>
      <c r="E740" s="127">
        <v>8</v>
      </c>
      <c r="F740" s="152" t="s">
        <v>322</v>
      </c>
      <c r="G740" s="114">
        <v>27.29</v>
      </c>
      <c r="H740" s="114">
        <v>34.64</v>
      </c>
      <c r="I740" s="114">
        <v>7.35</v>
      </c>
      <c r="J740" s="304"/>
      <c r="K740" s="114">
        <v>277.12</v>
      </c>
      <c r="L740" s="2311">
        <v>277.12</v>
      </c>
      <c r="M740" s="2301" t="b">
        <f t="shared" si="59"/>
        <v>1</v>
      </c>
      <c r="N740" s="2302">
        <f t="shared" si="55"/>
        <v>218.32</v>
      </c>
      <c r="O740" s="2302">
        <f t="shared" si="56"/>
        <v>58.8</v>
      </c>
      <c r="P740" s="2303">
        <f t="shared" si="57"/>
        <v>277.12</v>
      </c>
      <c r="Q740" s="2304" t="b">
        <f t="shared" si="58"/>
        <v>1</v>
      </c>
      <c r="R740" s="2309"/>
    </row>
    <row r="741" spans="1:18" s="325" customFormat="1" ht="14.45">
      <c r="A741" s="324"/>
      <c r="B741" s="1922" t="s">
        <v>1763</v>
      </c>
      <c r="C741" s="112" t="s">
        <v>1764</v>
      </c>
      <c r="D741" s="508" t="s">
        <v>1765</v>
      </c>
      <c r="E741" s="127">
        <v>10</v>
      </c>
      <c r="F741" s="152" t="s">
        <v>322</v>
      </c>
      <c r="G741" s="114">
        <v>33.35</v>
      </c>
      <c r="H741" s="114">
        <v>42.33</v>
      </c>
      <c r="I741" s="114">
        <v>8.98</v>
      </c>
      <c r="J741" s="304"/>
      <c r="K741" s="114">
        <v>423.3</v>
      </c>
      <c r="L741" s="2311">
        <v>423.3</v>
      </c>
      <c r="M741" s="2301" t="b">
        <f t="shared" si="59"/>
        <v>1</v>
      </c>
      <c r="N741" s="2302">
        <f t="shared" si="55"/>
        <v>333.5</v>
      </c>
      <c r="O741" s="2302">
        <f t="shared" si="56"/>
        <v>89.8</v>
      </c>
      <c r="P741" s="2303">
        <f t="shared" si="57"/>
        <v>423.3</v>
      </c>
      <c r="Q741" s="2304" t="b">
        <f t="shared" si="58"/>
        <v>1</v>
      </c>
      <c r="R741" s="2309"/>
    </row>
    <row r="742" spans="1:18" s="325" customFormat="1" ht="43.5">
      <c r="A742" s="324"/>
      <c r="B742" s="1922" t="s">
        <v>1766</v>
      </c>
      <c r="C742" s="112" t="s">
        <v>1767</v>
      </c>
      <c r="D742" s="508" t="s">
        <v>1768</v>
      </c>
      <c r="E742" s="127">
        <v>16</v>
      </c>
      <c r="F742" s="152" t="s">
        <v>322</v>
      </c>
      <c r="G742" s="114">
        <v>17.13</v>
      </c>
      <c r="H742" s="114">
        <v>21.74</v>
      </c>
      <c r="I742" s="114">
        <v>4.6100000000000003</v>
      </c>
      <c r="J742" s="304"/>
      <c r="K742" s="114">
        <v>347.84</v>
      </c>
      <c r="L742" s="2311">
        <v>347.84</v>
      </c>
      <c r="M742" s="2301" t="b">
        <f t="shared" si="59"/>
        <v>1</v>
      </c>
      <c r="N742" s="2302">
        <f t="shared" si="55"/>
        <v>274.08</v>
      </c>
      <c r="O742" s="2302">
        <f t="shared" si="56"/>
        <v>73.760000000000005</v>
      </c>
      <c r="P742" s="2303">
        <f t="shared" si="57"/>
        <v>347.84</v>
      </c>
      <c r="Q742" s="2304" t="b">
        <f t="shared" si="58"/>
        <v>1</v>
      </c>
      <c r="R742" s="2309"/>
    </row>
    <row r="743" spans="1:18" s="325" customFormat="1" ht="29.1">
      <c r="A743" s="324"/>
      <c r="B743" s="1922" t="s">
        <v>1769</v>
      </c>
      <c r="C743" s="112" t="s">
        <v>1770</v>
      </c>
      <c r="D743" s="508" t="s">
        <v>1771</v>
      </c>
      <c r="E743" s="127">
        <v>2</v>
      </c>
      <c r="F743" s="152" t="s">
        <v>322</v>
      </c>
      <c r="G743" s="114">
        <v>21.89</v>
      </c>
      <c r="H743" s="114">
        <v>27.78</v>
      </c>
      <c r="I743" s="114">
        <v>5.89</v>
      </c>
      <c r="J743" s="304"/>
      <c r="K743" s="114">
        <v>55.56</v>
      </c>
      <c r="L743" s="2311">
        <v>55.56</v>
      </c>
      <c r="M743" s="2301" t="b">
        <f t="shared" si="59"/>
        <v>1</v>
      </c>
      <c r="N743" s="2302">
        <f t="shared" si="55"/>
        <v>43.78</v>
      </c>
      <c r="O743" s="2302">
        <f t="shared" si="56"/>
        <v>11.78</v>
      </c>
      <c r="P743" s="2303">
        <f t="shared" si="57"/>
        <v>55.56</v>
      </c>
      <c r="Q743" s="2304" t="b">
        <f t="shared" si="58"/>
        <v>1</v>
      </c>
      <c r="R743" s="2309"/>
    </row>
    <row r="744" spans="1:18" s="325" customFormat="1" ht="14.45">
      <c r="A744" s="324"/>
      <c r="B744" s="1922"/>
      <c r="C744" s="112"/>
      <c r="D744" s="508"/>
      <c r="E744" s="127"/>
      <c r="F744" s="152"/>
      <c r="G744" s="114"/>
      <c r="H744" s="114"/>
      <c r="I744" s="114"/>
      <c r="J744" s="304"/>
      <c r="K744" s="114"/>
      <c r="L744" s="2309"/>
      <c r="M744" s="2301"/>
      <c r="N744" s="2302"/>
      <c r="O744" s="2302"/>
      <c r="P744" s="2303"/>
      <c r="Q744" s="2304"/>
      <c r="R744" s="2309"/>
    </row>
    <row r="745" spans="1:18" ht="13.35" customHeight="1">
      <c r="A745" s="116"/>
      <c r="B745" s="1931" t="s">
        <v>234</v>
      </c>
      <c r="C745" s="2445" t="s">
        <v>146</v>
      </c>
      <c r="D745" s="2445"/>
      <c r="E745" s="2445"/>
      <c r="F745" s="2445"/>
      <c r="G745" s="2445"/>
      <c r="H745" s="2445"/>
      <c r="I745" s="2445"/>
      <c r="J745" s="2445"/>
      <c r="K745" s="2445"/>
      <c r="M745" s="2301"/>
      <c r="N745" s="2302"/>
      <c r="O745" s="2302"/>
      <c r="P745" s="2303"/>
      <c r="Q745" s="2304"/>
    </row>
    <row r="746" spans="1:18">
      <c r="A746" s="116"/>
      <c r="B746" s="2446" t="s">
        <v>259</v>
      </c>
      <c r="C746" s="2446" t="s">
        <v>260</v>
      </c>
      <c r="D746" s="2446" t="s">
        <v>131</v>
      </c>
      <c r="E746" s="2446" t="s">
        <v>261</v>
      </c>
      <c r="F746" s="2446" t="s">
        <v>262</v>
      </c>
      <c r="G746" s="2446" t="s">
        <v>263</v>
      </c>
      <c r="H746" s="2446" t="s">
        <v>264</v>
      </c>
      <c r="I746" s="738" t="s">
        <v>265</v>
      </c>
      <c r="J746" s="738" t="s">
        <v>266</v>
      </c>
      <c r="K746" s="2448" t="s">
        <v>267</v>
      </c>
      <c r="M746" s="2301"/>
      <c r="N746" s="2302"/>
      <c r="O746" s="2302"/>
      <c r="P746" s="2303"/>
      <c r="Q746" s="2304"/>
    </row>
    <row r="747" spans="1:18">
      <c r="A747" s="116"/>
      <c r="B747" s="2447"/>
      <c r="C747" s="2447"/>
      <c r="D747" s="2447"/>
      <c r="E747" s="2447"/>
      <c r="F747" s="2447"/>
      <c r="G747" s="2447"/>
      <c r="H747" s="2447"/>
      <c r="I747" s="119">
        <v>0.26929999999999998</v>
      </c>
      <c r="J747" s="119">
        <v>0.20930000000000001</v>
      </c>
      <c r="K747" s="2449"/>
      <c r="M747" s="2301"/>
      <c r="N747" s="2302"/>
      <c r="O747" s="2302"/>
      <c r="P747" s="2303"/>
      <c r="Q747" s="2304"/>
    </row>
    <row r="748" spans="1:18">
      <c r="A748" s="116"/>
      <c r="B748" s="1919" t="s">
        <v>235</v>
      </c>
      <c r="C748" s="109"/>
      <c r="D748" s="110" t="s">
        <v>236</v>
      </c>
      <c r="E748" s="109"/>
      <c r="F748" s="109"/>
      <c r="G748" s="109"/>
      <c r="H748" s="111">
        <v>374188.76</v>
      </c>
      <c r="I748" s="111">
        <v>4240.4600000000009</v>
      </c>
      <c r="J748" s="111">
        <v>61303.64</v>
      </c>
      <c r="K748" s="111">
        <v>844325.91</v>
      </c>
      <c r="M748" s="2301"/>
      <c r="N748" s="2302"/>
      <c r="O748" s="2302"/>
      <c r="P748" s="2303"/>
      <c r="Q748" s="2304"/>
    </row>
    <row r="749" spans="1:18">
      <c r="A749" s="294"/>
      <c r="B749" s="1927" t="s">
        <v>1772</v>
      </c>
      <c r="C749" s="144"/>
      <c r="D749" s="145" t="s">
        <v>1773</v>
      </c>
      <c r="E749" s="144"/>
      <c r="F749" s="297"/>
      <c r="G749" s="146"/>
      <c r="H749" s="146"/>
      <c r="I749" s="146"/>
      <c r="J749" s="146"/>
      <c r="K749" s="146"/>
      <c r="M749" s="2301"/>
      <c r="N749" s="2302"/>
      <c r="O749" s="2302"/>
      <c r="P749" s="2303"/>
      <c r="Q749" s="2304"/>
    </row>
    <row r="750" spans="1:18" ht="24.95">
      <c r="A750" s="116"/>
      <c r="B750" s="737" t="s">
        <v>1774</v>
      </c>
      <c r="C750" s="558" t="s">
        <v>1775</v>
      </c>
      <c r="D750" s="462" t="s">
        <v>1776</v>
      </c>
      <c r="E750" s="127">
        <v>1</v>
      </c>
      <c r="F750" s="147" t="s">
        <v>322</v>
      </c>
      <c r="G750" s="125">
        <v>62248.76</v>
      </c>
      <c r="H750" s="114">
        <v>75277.429999999993</v>
      </c>
      <c r="I750" s="519"/>
      <c r="J750" s="114">
        <v>13028.67</v>
      </c>
      <c r="K750" s="114">
        <v>75277.429999999993</v>
      </c>
      <c r="L750" s="2311">
        <v>75277.429999999993</v>
      </c>
      <c r="M750" s="2301" t="b">
        <f t="shared" si="59"/>
        <v>1</v>
      </c>
      <c r="N750" s="2302">
        <f t="shared" si="55"/>
        <v>62248.76</v>
      </c>
      <c r="O750" s="2302">
        <f t="shared" si="56"/>
        <v>0</v>
      </c>
      <c r="P750" s="2303">
        <f t="shared" si="57"/>
        <v>62248.76</v>
      </c>
      <c r="Q750" s="2304" t="b">
        <f t="shared" si="58"/>
        <v>0</v>
      </c>
    </row>
    <row r="751" spans="1:18" ht="37.5">
      <c r="A751" s="116"/>
      <c r="B751" s="1920" t="s">
        <v>1777</v>
      </c>
      <c r="C751" s="548" t="s">
        <v>1778</v>
      </c>
      <c r="D751" s="439" t="s">
        <v>1779</v>
      </c>
      <c r="E751" s="127">
        <v>1</v>
      </c>
      <c r="F751" s="147" t="s">
        <v>322</v>
      </c>
      <c r="G751" s="125">
        <v>122980</v>
      </c>
      <c r="H751" s="114">
        <v>148719.71</v>
      </c>
      <c r="I751" s="519"/>
      <c r="J751" s="114">
        <v>25739.71</v>
      </c>
      <c r="K751" s="114">
        <v>148719.71</v>
      </c>
      <c r="L751" s="2311">
        <v>148719.71</v>
      </c>
      <c r="M751" s="2301" t="b">
        <f t="shared" si="59"/>
        <v>1</v>
      </c>
      <c r="N751" s="2302">
        <f t="shared" si="55"/>
        <v>122980</v>
      </c>
      <c r="O751" s="2302">
        <f t="shared" si="56"/>
        <v>0</v>
      </c>
      <c r="P751" s="2303">
        <f t="shared" si="57"/>
        <v>122980</v>
      </c>
      <c r="Q751" s="2304" t="b">
        <f t="shared" si="58"/>
        <v>0</v>
      </c>
    </row>
    <row r="752" spans="1:18">
      <c r="A752" s="116"/>
      <c r="B752" s="1959"/>
      <c r="C752" s="174"/>
      <c r="D752" s="175"/>
      <c r="E752" s="127"/>
      <c r="F752" s="174"/>
      <c r="G752" s="174"/>
      <c r="H752" s="176"/>
      <c r="I752" s="176"/>
      <c r="J752" s="176"/>
      <c r="K752" s="176"/>
      <c r="M752" s="2301"/>
      <c r="N752" s="2302"/>
      <c r="O752" s="2302"/>
      <c r="P752" s="2303"/>
      <c r="Q752" s="2304"/>
    </row>
    <row r="753" spans="1:17">
      <c r="A753" s="116"/>
      <c r="B753" s="1919" t="s">
        <v>237</v>
      </c>
      <c r="C753" s="109"/>
      <c r="D753" s="110" t="s">
        <v>238</v>
      </c>
      <c r="E753" s="109"/>
      <c r="F753" s="109"/>
      <c r="G753" s="109"/>
      <c r="H753" s="111"/>
      <c r="I753" s="111"/>
      <c r="J753" s="111"/>
      <c r="K753" s="111"/>
      <c r="M753" s="2301"/>
      <c r="N753" s="2302"/>
      <c r="O753" s="2302"/>
      <c r="P753" s="2303"/>
      <c r="Q753" s="2304"/>
    </row>
    <row r="754" spans="1:17">
      <c r="A754" s="116"/>
      <c r="B754" s="1919" t="s">
        <v>1780</v>
      </c>
      <c r="C754" s="109"/>
      <c r="D754" s="110" t="s">
        <v>1781</v>
      </c>
      <c r="E754" s="109"/>
      <c r="F754" s="109"/>
      <c r="G754" s="109"/>
      <c r="H754" s="109"/>
      <c r="I754" s="109"/>
      <c r="J754" s="109"/>
      <c r="K754" s="109"/>
      <c r="M754" s="2301"/>
      <c r="N754" s="2302"/>
      <c r="O754" s="2302"/>
      <c r="P754" s="2303"/>
      <c r="Q754" s="2304"/>
    </row>
    <row r="755" spans="1:17" ht="235.35" customHeight="1">
      <c r="A755" s="116"/>
      <c r="B755" s="1922" t="s">
        <v>1782</v>
      </c>
      <c r="C755" s="557" t="s">
        <v>1783</v>
      </c>
      <c r="D755" s="113" t="s">
        <v>1784</v>
      </c>
      <c r="E755" s="131">
        <v>2</v>
      </c>
      <c r="F755" s="112" t="s">
        <v>322</v>
      </c>
      <c r="G755" s="114">
        <v>329.76</v>
      </c>
      <c r="H755" s="114">
        <v>418.56</v>
      </c>
      <c r="I755" s="114">
        <v>88.8</v>
      </c>
      <c r="J755" s="304"/>
      <c r="K755" s="114">
        <v>837.12</v>
      </c>
      <c r="L755" s="2311">
        <v>837.12</v>
      </c>
      <c r="M755" s="2301" t="b">
        <f t="shared" si="59"/>
        <v>1</v>
      </c>
      <c r="N755" s="2302">
        <f t="shared" si="55"/>
        <v>659.52</v>
      </c>
      <c r="O755" s="2302">
        <f t="shared" si="56"/>
        <v>177.6</v>
      </c>
      <c r="P755" s="2303">
        <f t="shared" si="57"/>
        <v>837.12</v>
      </c>
      <c r="Q755" s="2304" t="b">
        <f t="shared" si="58"/>
        <v>1</v>
      </c>
    </row>
    <row r="756" spans="1:17" ht="245.45" customHeight="1">
      <c r="A756" s="116"/>
      <c r="B756" s="1922" t="s">
        <v>1785</v>
      </c>
      <c r="C756" s="557" t="s">
        <v>1786</v>
      </c>
      <c r="D756" s="495" t="s">
        <v>1787</v>
      </c>
      <c r="E756" s="147">
        <v>2</v>
      </c>
      <c r="F756" s="147" t="s">
        <v>322</v>
      </c>
      <c r="G756" s="114">
        <v>84429.759999999995</v>
      </c>
      <c r="H756" s="114">
        <v>102100.91</v>
      </c>
      <c r="I756" s="519"/>
      <c r="J756" s="114">
        <v>17671.150000000001</v>
      </c>
      <c r="K756" s="114">
        <v>204201.82</v>
      </c>
      <c r="L756" s="2311">
        <v>204201.82</v>
      </c>
      <c r="M756" s="2301" t="b">
        <f t="shared" si="59"/>
        <v>1</v>
      </c>
      <c r="N756" s="2302">
        <f t="shared" si="55"/>
        <v>168859.51999999999</v>
      </c>
      <c r="O756" s="2302">
        <f t="shared" si="56"/>
        <v>0</v>
      </c>
      <c r="P756" s="2303">
        <f t="shared" si="57"/>
        <v>168859.51999999999</v>
      </c>
      <c r="Q756" s="2304" t="b">
        <f t="shared" si="58"/>
        <v>0</v>
      </c>
    </row>
    <row r="757" spans="1:17" ht="62.45">
      <c r="A757" s="116"/>
      <c r="B757" s="1922" t="s">
        <v>1788</v>
      </c>
      <c r="C757" s="557" t="s">
        <v>1789</v>
      </c>
      <c r="D757" s="509" t="s">
        <v>1790</v>
      </c>
      <c r="E757" s="177">
        <v>4</v>
      </c>
      <c r="F757" s="177" t="s">
        <v>1223</v>
      </c>
      <c r="G757" s="133">
        <v>206.1</v>
      </c>
      <c r="H757" s="114">
        <v>261.60000000000002</v>
      </c>
      <c r="I757" s="114">
        <v>55.5</v>
      </c>
      <c r="J757" s="304"/>
      <c r="K757" s="114">
        <v>1046.4000000000001</v>
      </c>
      <c r="L757" s="2311">
        <v>1046.4000000000001</v>
      </c>
      <c r="M757" s="2301" t="b">
        <f t="shared" si="59"/>
        <v>1</v>
      </c>
      <c r="N757" s="2302">
        <f t="shared" si="55"/>
        <v>824.4</v>
      </c>
      <c r="O757" s="2302">
        <f t="shared" si="56"/>
        <v>222</v>
      </c>
      <c r="P757" s="2303">
        <f t="shared" si="57"/>
        <v>1046.4000000000001</v>
      </c>
      <c r="Q757" s="2304" t="b">
        <f t="shared" si="58"/>
        <v>1</v>
      </c>
    </row>
    <row r="758" spans="1:17" ht="62.45">
      <c r="A758" s="178"/>
      <c r="B758" s="1922" t="s">
        <v>1791</v>
      </c>
      <c r="C758" s="557" t="s">
        <v>1792</v>
      </c>
      <c r="D758" s="495" t="s">
        <v>1793</v>
      </c>
      <c r="E758" s="147">
        <v>4</v>
      </c>
      <c r="F758" s="147" t="s">
        <v>1223</v>
      </c>
      <c r="G758" s="114">
        <v>2844.49</v>
      </c>
      <c r="H758" s="114">
        <v>3439.84</v>
      </c>
      <c r="I758" s="519"/>
      <c r="J758" s="114">
        <v>595.35</v>
      </c>
      <c r="K758" s="114">
        <v>13759.36</v>
      </c>
      <c r="L758" s="2311">
        <v>13759.36</v>
      </c>
      <c r="M758" s="2301" t="b">
        <f t="shared" si="59"/>
        <v>1</v>
      </c>
      <c r="N758" s="2302">
        <f t="shared" si="55"/>
        <v>11377.96</v>
      </c>
      <c r="O758" s="2302">
        <f t="shared" si="56"/>
        <v>0</v>
      </c>
      <c r="P758" s="2303">
        <f t="shared" si="57"/>
        <v>11377.96</v>
      </c>
      <c r="Q758" s="2304" t="b">
        <f t="shared" si="58"/>
        <v>0</v>
      </c>
    </row>
    <row r="759" spans="1:17" ht="62.45">
      <c r="A759" s="178"/>
      <c r="B759" s="1922" t="s">
        <v>1794</v>
      </c>
      <c r="C759" s="557" t="s">
        <v>1795</v>
      </c>
      <c r="D759" s="495" t="s">
        <v>1796</v>
      </c>
      <c r="E759" s="169">
        <v>1</v>
      </c>
      <c r="F759" s="169" t="s">
        <v>1797</v>
      </c>
      <c r="G759" s="125">
        <v>127.48</v>
      </c>
      <c r="H759" s="114">
        <v>161.81</v>
      </c>
      <c r="I759" s="114">
        <v>34.33</v>
      </c>
      <c r="J759" s="304"/>
      <c r="K759" s="114">
        <v>161.81</v>
      </c>
      <c r="L759" s="2311">
        <v>161.81</v>
      </c>
      <c r="M759" s="2301" t="b">
        <f t="shared" si="59"/>
        <v>1</v>
      </c>
      <c r="N759" s="2302">
        <f t="shared" si="55"/>
        <v>127.48</v>
      </c>
      <c r="O759" s="2302">
        <f t="shared" si="56"/>
        <v>34.33</v>
      </c>
      <c r="P759" s="2303">
        <f t="shared" si="57"/>
        <v>161.81</v>
      </c>
      <c r="Q759" s="2304" t="b">
        <f t="shared" si="58"/>
        <v>1</v>
      </c>
    </row>
    <row r="760" spans="1:17" ht="62.45">
      <c r="A760" s="178"/>
      <c r="B760" s="1922" t="s">
        <v>1798</v>
      </c>
      <c r="C760" s="557" t="s">
        <v>1799</v>
      </c>
      <c r="D760" s="510" t="s">
        <v>1800</v>
      </c>
      <c r="E760" s="169">
        <v>1</v>
      </c>
      <c r="F760" s="169" t="s">
        <v>1797</v>
      </c>
      <c r="G760" s="125">
        <v>3399</v>
      </c>
      <c r="H760" s="114">
        <v>4110.41</v>
      </c>
      <c r="I760" s="519"/>
      <c r="J760" s="114">
        <v>711.41</v>
      </c>
      <c r="K760" s="114">
        <v>4110.41</v>
      </c>
      <c r="L760" s="2311">
        <v>4110.41</v>
      </c>
      <c r="M760" s="2301" t="b">
        <f t="shared" si="59"/>
        <v>1</v>
      </c>
      <c r="N760" s="2302">
        <f t="shared" si="55"/>
        <v>3399</v>
      </c>
      <c r="O760" s="2302">
        <f t="shared" si="56"/>
        <v>0</v>
      </c>
      <c r="P760" s="2303">
        <f t="shared" si="57"/>
        <v>3399</v>
      </c>
      <c r="Q760" s="2304" t="b">
        <f t="shared" si="58"/>
        <v>0</v>
      </c>
    </row>
    <row r="761" spans="1:17" ht="62.45">
      <c r="A761" s="116"/>
      <c r="B761" s="1922" t="s">
        <v>1801</v>
      </c>
      <c r="C761" s="557" t="s">
        <v>1802</v>
      </c>
      <c r="D761" s="510" t="s">
        <v>1803</v>
      </c>
      <c r="E761" s="169">
        <v>2</v>
      </c>
      <c r="F761" s="169" t="s">
        <v>322</v>
      </c>
      <c r="G761" s="125">
        <v>257.61</v>
      </c>
      <c r="H761" s="114">
        <v>326.98</v>
      </c>
      <c r="I761" s="114">
        <v>69.37</v>
      </c>
      <c r="J761" s="304"/>
      <c r="K761" s="114">
        <v>653.96</v>
      </c>
      <c r="L761" s="2311">
        <v>653.96</v>
      </c>
      <c r="M761" s="2301" t="b">
        <f t="shared" si="59"/>
        <v>1</v>
      </c>
      <c r="N761" s="2302">
        <f t="shared" si="55"/>
        <v>515.22</v>
      </c>
      <c r="O761" s="2302">
        <f t="shared" si="56"/>
        <v>138.74</v>
      </c>
      <c r="P761" s="2303">
        <f t="shared" si="57"/>
        <v>653.96</v>
      </c>
      <c r="Q761" s="2304" t="b">
        <f t="shared" si="58"/>
        <v>1</v>
      </c>
    </row>
    <row r="762" spans="1:17" ht="62.45">
      <c r="A762" s="178"/>
      <c r="B762" s="1922" t="s">
        <v>1804</v>
      </c>
      <c r="C762" s="557" t="s">
        <v>1805</v>
      </c>
      <c r="D762" s="510" t="s">
        <v>1806</v>
      </c>
      <c r="E762" s="169">
        <v>2</v>
      </c>
      <c r="F762" s="169" t="s">
        <v>322</v>
      </c>
      <c r="G762" s="125">
        <v>5289</v>
      </c>
      <c r="H762" s="114">
        <v>6395.99</v>
      </c>
      <c r="I762" s="519"/>
      <c r="J762" s="114">
        <v>1106.99</v>
      </c>
      <c r="K762" s="114">
        <v>12791.98</v>
      </c>
      <c r="L762" s="2311">
        <v>12791.98</v>
      </c>
      <c r="M762" s="2301" t="b">
        <f t="shared" si="59"/>
        <v>1</v>
      </c>
      <c r="N762" s="2302">
        <f t="shared" si="55"/>
        <v>10578</v>
      </c>
      <c r="O762" s="2302">
        <f t="shared" si="56"/>
        <v>0</v>
      </c>
      <c r="P762" s="2303">
        <f t="shared" si="57"/>
        <v>10578</v>
      </c>
      <c r="Q762" s="2304" t="b">
        <f t="shared" si="58"/>
        <v>0</v>
      </c>
    </row>
    <row r="763" spans="1:17" ht="24.95">
      <c r="A763" s="116"/>
      <c r="B763" s="1922" t="s">
        <v>1807</v>
      </c>
      <c r="C763" s="754" t="s">
        <v>1808</v>
      </c>
      <c r="D763" s="510" t="s">
        <v>1809</v>
      </c>
      <c r="E763" s="169">
        <v>2</v>
      </c>
      <c r="F763" s="169" t="s">
        <v>322</v>
      </c>
      <c r="G763" s="125">
        <v>527.59</v>
      </c>
      <c r="H763" s="114">
        <v>669.67</v>
      </c>
      <c r="I763" s="114">
        <v>142.08000000000001</v>
      </c>
      <c r="J763" s="304"/>
      <c r="K763" s="114">
        <v>1339.34</v>
      </c>
      <c r="L763" s="2311">
        <v>1339.34</v>
      </c>
      <c r="M763" s="2301" t="b">
        <f t="shared" si="59"/>
        <v>1</v>
      </c>
      <c r="N763" s="2302">
        <f t="shared" si="55"/>
        <v>1055.18</v>
      </c>
      <c r="O763" s="2302">
        <f t="shared" si="56"/>
        <v>284.16000000000003</v>
      </c>
      <c r="P763" s="2303">
        <f t="shared" si="57"/>
        <v>1339.3400000000001</v>
      </c>
      <c r="Q763" s="2304" t="b">
        <f t="shared" si="58"/>
        <v>1</v>
      </c>
    </row>
    <row r="764" spans="1:17" ht="24.95">
      <c r="A764" s="116"/>
      <c r="B764" s="1922" t="s">
        <v>1810</v>
      </c>
      <c r="C764" s="754" t="s">
        <v>1811</v>
      </c>
      <c r="D764" s="759" t="s">
        <v>1812</v>
      </c>
      <c r="E764" s="169">
        <v>2</v>
      </c>
      <c r="F764" s="169" t="s">
        <v>322</v>
      </c>
      <c r="G764" s="125">
        <v>155.69</v>
      </c>
      <c r="H764" s="114">
        <v>197.62</v>
      </c>
      <c r="I764" s="114">
        <v>41.93</v>
      </c>
      <c r="J764" s="304"/>
      <c r="K764" s="114">
        <v>395.24</v>
      </c>
      <c r="L764" s="2311">
        <v>395.24</v>
      </c>
      <c r="M764" s="2301" t="b">
        <f t="shared" si="59"/>
        <v>1</v>
      </c>
      <c r="N764" s="2302">
        <f t="shared" si="55"/>
        <v>311.38</v>
      </c>
      <c r="O764" s="2302">
        <f t="shared" si="56"/>
        <v>83.86</v>
      </c>
      <c r="P764" s="2303">
        <f t="shared" si="57"/>
        <v>395.24</v>
      </c>
      <c r="Q764" s="2304" t="b">
        <f t="shared" si="58"/>
        <v>1</v>
      </c>
    </row>
    <row r="765" spans="1:17">
      <c r="A765" s="178"/>
      <c r="B765" s="1922"/>
      <c r="C765" s="112"/>
      <c r="D765" s="510"/>
      <c r="E765" s="169"/>
      <c r="F765" s="147"/>
      <c r="G765" s="125"/>
      <c r="H765" s="125"/>
      <c r="I765" s="125"/>
      <c r="J765" s="133"/>
      <c r="K765" s="133"/>
      <c r="M765" s="2301"/>
      <c r="N765" s="2302"/>
      <c r="O765" s="2302"/>
      <c r="P765" s="2303"/>
      <c r="Q765" s="2304"/>
    </row>
    <row r="766" spans="1:17">
      <c r="A766" s="116"/>
      <c r="B766" s="1919" t="s">
        <v>1813</v>
      </c>
      <c r="C766" s="109"/>
      <c r="D766" s="110" t="s">
        <v>1814</v>
      </c>
      <c r="E766" s="109"/>
      <c r="F766" s="109"/>
      <c r="G766" s="109"/>
      <c r="H766" s="109"/>
      <c r="I766" s="109"/>
      <c r="J766" s="109"/>
      <c r="K766" s="109"/>
      <c r="M766" s="2301"/>
      <c r="N766" s="2302"/>
      <c r="O766" s="2302"/>
      <c r="P766" s="2303"/>
      <c r="Q766" s="2304"/>
    </row>
    <row r="767" spans="1:17">
      <c r="A767" s="116"/>
      <c r="B767" s="1921" t="s">
        <v>1815</v>
      </c>
      <c r="C767" s="120"/>
      <c r="D767" s="121" t="s">
        <v>1816</v>
      </c>
      <c r="E767" s="120"/>
      <c r="F767" s="168"/>
      <c r="G767" s="122"/>
      <c r="H767" s="122"/>
      <c r="I767" s="122"/>
      <c r="J767" s="122"/>
      <c r="K767" s="122"/>
      <c r="M767" s="2301"/>
      <c r="N767" s="2302"/>
      <c r="O767" s="2302"/>
      <c r="P767" s="2303"/>
      <c r="Q767" s="2304"/>
    </row>
    <row r="768" spans="1:17" ht="56.1" customHeight="1">
      <c r="A768" s="116"/>
      <c r="B768" s="1943" t="s">
        <v>1817</v>
      </c>
      <c r="C768" s="557" t="s">
        <v>1818</v>
      </c>
      <c r="D768" s="179" t="s">
        <v>1819</v>
      </c>
      <c r="E768" s="177">
        <v>518.20000000000005</v>
      </c>
      <c r="F768" s="486" t="s">
        <v>275</v>
      </c>
      <c r="G768" s="133">
        <v>167.63</v>
      </c>
      <c r="H768" s="114">
        <v>212.77</v>
      </c>
      <c r="I768" s="114">
        <v>45.14</v>
      </c>
      <c r="J768" s="304"/>
      <c r="K768" s="114">
        <v>110257.41</v>
      </c>
      <c r="L768" s="2311">
        <v>110257.41</v>
      </c>
      <c r="M768" s="2301" t="b">
        <f t="shared" si="59"/>
        <v>1</v>
      </c>
      <c r="N768" s="2302">
        <f t="shared" si="55"/>
        <v>86865.87</v>
      </c>
      <c r="O768" s="2302">
        <f t="shared" si="56"/>
        <v>23391.55</v>
      </c>
      <c r="P768" s="2303">
        <f t="shared" si="57"/>
        <v>110257.42</v>
      </c>
      <c r="Q768" s="2304" t="b">
        <f t="shared" si="58"/>
        <v>0</v>
      </c>
    </row>
    <row r="769" spans="1:17">
      <c r="A769" s="116"/>
      <c r="B769" s="1943" t="s">
        <v>1820</v>
      </c>
      <c r="C769" s="557" t="s">
        <v>1821</v>
      </c>
      <c r="D769" s="180" t="s">
        <v>1822</v>
      </c>
      <c r="E769" s="147">
        <v>13.8</v>
      </c>
      <c r="F769" s="488" t="s">
        <v>689</v>
      </c>
      <c r="G769" s="114">
        <v>69.900000000000006</v>
      </c>
      <c r="H769" s="114">
        <v>88.72</v>
      </c>
      <c r="I769" s="114">
        <v>18.82</v>
      </c>
      <c r="J769" s="304"/>
      <c r="K769" s="114">
        <v>1224.3399999999999</v>
      </c>
      <c r="L769" s="2311">
        <v>1224.3399999999999</v>
      </c>
      <c r="M769" s="2301" t="b">
        <f t="shared" si="59"/>
        <v>1</v>
      </c>
      <c r="N769" s="2302">
        <f t="shared" si="55"/>
        <v>964.62</v>
      </c>
      <c r="O769" s="2302">
        <f t="shared" si="56"/>
        <v>259.72000000000003</v>
      </c>
      <c r="P769" s="2303">
        <f t="shared" si="57"/>
        <v>1224.3400000000001</v>
      </c>
      <c r="Q769" s="2304" t="b">
        <f t="shared" si="58"/>
        <v>1</v>
      </c>
    </row>
    <row r="770" spans="1:17" ht="37.5">
      <c r="A770" s="116"/>
      <c r="B770" s="1943" t="s">
        <v>1823</v>
      </c>
      <c r="C770" s="557" t="s">
        <v>1824</v>
      </c>
      <c r="D770" s="495" t="s">
        <v>1825</v>
      </c>
      <c r="E770" s="147">
        <v>52.4</v>
      </c>
      <c r="F770" s="147" t="s">
        <v>347</v>
      </c>
      <c r="G770" s="114">
        <v>63.05</v>
      </c>
      <c r="H770" s="114">
        <v>80.03</v>
      </c>
      <c r="I770" s="114">
        <v>16.98</v>
      </c>
      <c r="J770" s="304"/>
      <c r="K770" s="114">
        <v>4193.57</v>
      </c>
      <c r="L770" s="2311">
        <v>4193.57</v>
      </c>
      <c r="M770" s="2301" t="b">
        <f t="shared" si="59"/>
        <v>1</v>
      </c>
      <c r="N770" s="2302">
        <f t="shared" si="55"/>
        <v>3303.82</v>
      </c>
      <c r="O770" s="2302">
        <f t="shared" si="56"/>
        <v>889.75</v>
      </c>
      <c r="P770" s="2303">
        <f t="shared" si="57"/>
        <v>4193.57</v>
      </c>
      <c r="Q770" s="2304" t="b">
        <f t="shared" si="58"/>
        <v>1</v>
      </c>
    </row>
    <row r="771" spans="1:17" ht="37.5">
      <c r="A771" s="116"/>
      <c r="B771" s="1943" t="s">
        <v>1826</v>
      </c>
      <c r="C771" s="557" t="s">
        <v>1827</v>
      </c>
      <c r="D771" s="509" t="s">
        <v>1828</v>
      </c>
      <c r="E771" s="177">
        <v>214.3</v>
      </c>
      <c r="F771" s="177" t="s">
        <v>347</v>
      </c>
      <c r="G771" s="133">
        <v>32.94</v>
      </c>
      <c r="H771" s="114">
        <v>41.81</v>
      </c>
      <c r="I771" s="114">
        <v>8.8699999999999992</v>
      </c>
      <c r="J771" s="304"/>
      <c r="K771" s="114">
        <v>8959.8799999999992</v>
      </c>
      <c r="L771" s="2311">
        <v>8959.8799999999992</v>
      </c>
      <c r="M771" s="2301" t="b">
        <f t="shared" si="59"/>
        <v>1</v>
      </c>
      <c r="N771" s="2302">
        <f t="shared" si="55"/>
        <v>7059.04</v>
      </c>
      <c r="O771" s="2302">
        <f t="shared" si="56"/>
        <v>1900.84</v>
      </c>
      <c r="P771" s="2303">
        <f t="shared" si="57"/>
        <v>8959.8799999999992</v>
      </c>
      <c r="Q771" s="2304" t="b">
        <f t="shared" si="58"/>
        <v>1</v>
      </c>
    </row>
    <row r="772" spans="1:17" ht="37.5">
      <c r="A772" s="178"/>
      <c r="B772" s="1943" t="s">
        <v>1829</v>
      </c>
      <c r="C772" s="557" t="s">
        <v>1830</v>
      </c>
      <c r="D772" s="495" t="s">
        <v>1831</v>
      </c>
      <c r="E772" s="147">
        <v>214.3</v>
      </c>
      <c r="F772" s="147" t="s">
        <v>347</v>
      </c>
      <c r="G772" s="114">
        <v>70.819999999999993</v>
      </c>
      <c r="H772" s="114">
        <v>89.89</v>
      </c>
      <c r="I772" s="114">
        <v>19.07</v>
      </c>
      <c r="J772" s="304"/>
      <c r="K772" s="114">
        <v>19263.43</v>
      </c>
      <c r="L772" s="2311">
        <v>19263.43</v>
      </c>
      <c r="M772" s="2301" t="b">
        <f t="shared" si="59"/>
        <v>1</v>
      </c>
      <c r="N772" s="2302">
        <f t="shared" si="55"/>
        <v>15176.73</v>
      </c>
      <c r="O772" s="2302">
        <f t="shared" si="56"/>
        <v>4086.7</v>
      </c>
      <c r="P772" s="2303">
        <f t="shared" si="57"/>
        <v>19263.43</v>
      </c>
      <c r="Q772" s="2304" t="b">
        <f t="shared" si="58"/>
        <v>1</v>
      </c>
    </row>
    <row r="773" spans="1:17" ht="24.95">
      <c r="A773" s="178"/>
      <c r="B773" s="1943" t="s">
        <v>1832</v>
      </c>
      <c r="C773" s="557" t="s">
        <v>1833</v>
      </c>
      <c r="D773" s="495" t="s">
        <v>1834</v>
      </c>
      <c r="E773" s="169">
        <v>278.60000000000002</v>
      </c>
      <c r="F773" s="147" t="s">
        <v>468</v>
      </c>
      <c r="G773" s="125">
        <v>33.33</v>
      </c>
      <c r="H773" s="114">
        <v>42.31</v>
      </c>
      <c r="I773" s="114">
        <v>8.98</v>
      </c>
      <c r="J773" s="304"/>
      <c r="K773" s="114">
        <v>11787.57</v>
      </c>
      <c r="L773" s="2311">
        <v>11787.57</v>
      </c>
      <c r="M773" s="2301" t="b">
        <f t="shared" si="59"/>
        <v>1</v>
      </c>
      <c r="N773" s="2302">
        <f t="shared" si="55"/>
        <v>9285.74</v>
      </c>
      <c r="O773" s="2302">
        <f t="shared" si="56"/>
        <v>2501.83</v>
      </c>
      <c r="P773" s="2303">
        <f t="shared" si="57"/>
        <v>11787.57</v>
      </c>
      <c r="Q773" s="2304" t="b">
        <f t="shared" si="58"/>
        <v>1</v>
      </c>
    </row>
    <row r="774" spans="1:17">
      <c r="A774" s="178"/>
      <c r="B774" s="1943" t="s">
        <v>1835</v>
      </c>
      <c r="C774" s="557" t="s">
        <v>1836</v>
      </c>
      <c r="D774" s="510" t="s">
        <v>1837</v>
      </c>
      <c r="E774" s="169">
        <v>16</v>
      </c>
      <c r="F774" s="147" t="s">
        <v>322</v>
      </c>
      <c r="G774" s="125">
        <v>48.56</v>
      </c>
      <c r="H774" s="114">
        <v>61.64</v>
      </c>
      <c r="I774" s="114">
        <v>13.08</v>
      </c>
      <c r="J774" s="304"/>
      <c r="K774" s="114">
        <v>986.24</v>
      </c>
      <c r="L774" s="2311">
        <v>986.24</v>
      </c>
      <c r="M774" s="2301" t="b">
        <f t="shared" si="59"/>
        <v>1</v>
      </c>
      <c r="N774" s="2302">
        <f t="shared" si="55"/>
        <v>776.96</v>
      </c>
      <c r="O774" s="2302">
        <f t="shared" si="56"/>
        <v>209.28</v>
      </c>
      <c r="P774" s="2303">
        <f t="shared" si="57"/>
        <v>986.24</v>
      </c>
      <c r="Q774" s="2304" t="b">
        <f t="shared" si="58"/>
        <v>1</v>
      </c>
    </row>
    <row r="775" spans="1:17" ht="37.5">
      <c r="A775" s="178"/>
      <c r="B775" s="1943" t="s">
        <v>1838</v>
      </c>
      <c r="C775" s="557" t="s">
        <v>1839</v>
      </c>
      <c r="D775" s="510" t="s">
        <v>1840</v>
      </c>
      <c r="E775" s="169">
        <v>12</v>
      </c>
      <c r="F775" s="147" t="s">
        <v>1797</v>
      </c>
      <c r="G775" s="125">
        <v>941.59</v>
      </c>
      <c r="H775" s="114">
        <v>1195.1600000000001</v>
      </c>
      <c r="I775" s="114">
        <v>253.57</v>
      </c>
      <c r="J775" s="304"/>
      <c r="K775" s="114">
        <v>14341.92</v>
      </c>
      <c r="L775" s="2311">
        <v>14341.92</v>
      </c>
      <c r="M775" s="2301" t="b">
        <f t="shared" si="59"/>
        <v>1</v>
      </c>
      <c r="N775" s="2302">
        <f t="shared" si="55"/>
        <v>11299.08</v>
      </c>
      <c r="O775" s="2302">
        <f t="shared" si="56"/>
        <v>3042.84</v>
      </c>
      <c r="P775" s="2303">
        <f t="shared" si="57"/>
        <v>14341.92</v>
      </c>
      <c r="Q775" s="2304" t="b">
        <f t="shared" si="58"/>
        <v>1</v>
      </c>
    </row>
    <row r="776" spans="1:17" ht="24.95">
      <c r="A776" s="178"/>
      <c r="B776" s="1943" t="s">
        <v>1841</v>
      </c>
      <c r="C776" s="557" t="s">
        <v>1842</v>
      </c>
      <c r="D776" s="510" t="s">
        <v>1843</v>
      </c>
      <c r="E776" s="169">
        <v>4</v>
      </c>
      <c r="F776" s="147" t="s">
        <v>322</v>
      </c>
      <c r="G776" s="125">
        <v>224.07</v>
      </c>
      <c r="H776" s="114">
        <v>284.41000000000003</v>
      </c>
      <c r="I776" s="114">
        <v>60.34</v>
      </c>
      <c r="J776" s="304"/>
      <c r="K776" s="114">
        <v>1137.6400000000001</v>
      </c>
      <c r="L776" s="2311">
        <v>1137.6400000000001</v>
      </c>
      <c r="M776" s="2301" t="b">
        <f t="shared" si="59"/>
        <v>1</v>
      </c>
      <c r="N776" s="2302">
        <f t="shared" si="55"/>
        <v>896.28</v>
      </c>
      <c r="O776" s="2302">
        <f t="shared" si="56"/>
        <v>241.36</v>
      </c>
      <c r="P776" s="2303">
        <f t="shared" si="57"/>
        <v>1137.6399999999999</v>
      </c>
      <c r="Q776" s="2304" t="b">
        <f t="shared" si="58"/>
        <v>1</v>
      </c>
    </row>
    <row r="777" spans="1:17" ht="24.95">
      <c r="A777" s="178"/>
      <c r="B777" s="1943" t="s">
        <v>1844</v>
      </c>
      <c r="C777" s="557" t="s">
        <v>1845</v>
      </c>
      <c r="D777" s="510" t="s">
        <v>1846</v>
      </c>
      <c r="E777" s="169">
        <v>15</v>
      </c>
      <c r="F777" s="147" t="s">
        <v>322</v>
      </c>
      <c r="G777" s="125">
        <v>352.13</v>
      </c>
      <c r="H777" s="114">
        <v>446.96</v>
      </c>
      <c r="I777" s="114">
        <v>94.83</v>
      </c>
      <c r="J777" s="304"/>
      <c r="K777" s="114">
        <v>6704.4</v>
      </c>
      <c r="L777" s="2311">
        <v>6704.4</v>
      </c>
      <c r="M777" s="2301" t="b">
        <f t="shared" si="59"/>
        <v>1</v>
      </c>
      <c r="N777" s="2302">
        <f t="shared" si="55"/>
        <v>5281.95</v>
      </c>
      <c r="O777" s="2302">
        <f t="shared" si="56"/>
        <v>1422.45</v>
      </c>
      <c r="P777" s="2303">
        <f t="shared" si="57"/>
        <v>6704.4</v>
      </c>
      <c r="Q777" s="2304" t="b">
        <f t="shared" si="58"/>
        <v>1</v>
      </c>
    </row>
    <row r="778" spans="1:17" ht="24.95">
      <c r="A778" s="178"/>
      <c r="B778" s="1943" t="s">
        <v>1847</v>
      </c>
      <c r="C778" s="557" t="s">
        <v>1848</v>
      </c>
      <c r="D778" s="510" t="s">
        <v>1849</v>
      </c>
      <c r="E778" s="169">
        <v>2</v>
      </c>
      <c r="F778" s="147" t="s">
        <v>322</v>
      </c>
      <c r="G778" s="125">
        <v>520.71</v>
      </c>
      <c r="H778" s="114">
        <v>660.94</v>
      </c>
      <c r="I778" s="114">
        <v>140.22999999999999</v>
      </c>
      <c r="J778" s="304"/>
      <c r="K778" s="114">
        <v>1321.88</v>
      </c>
      <c r="L778" s="2311">
        <v>1321.88</v>
      </c>
      <c r="M778" s="2301" t="b">
        <f t="shared" si="59"/>
        <v>1</v>
      </c>
      <c r="N778" s="2302">
        <f t="shared" si="55"/>
        <v>1041.42</v>
      </c>
      <c r="O778" s="2302">
        <f t="shared" si="56"/>
        <v>280.45999999999998</v>
      </c>
      <c r="P778" s="2303">
        <f t="shared" si="57"/>
        <v>1321.88</v>
      </c>
      <c r="Q778" s="2304" t="b">
        <f t="shared" si="58"/>
        <v>1</v>
      </c>
    </row>
    <row r="779" spans="1:17" ht="37.5">
      <c r="A779" s="178"/>
      <c r="B779" s="1943" t="s">
        <v>1850</v>
      </c>
      <c r="C779" s="557" t="s">
        <v>1851</v>
      </c>
      <c r="D779" s="510" t="s">
        <v>1852</v>
      </c>
      <c r="E779" s="169">
        <v>153.4</v>
      </c>
      <c r="F779" s="147" t="s">
        <v>347</v>
      </c>
      <c r="G779" s="125">
        <v>86.52</v>
      </c>
      <c r="H779" s="114">
        <v>109.82</v>
      </c>
      <c r="I779" s="114">
        <v>23.3</v>
      </c>
      <c r="J779" s="304"/>
      <c r="K779" s="114">
        <v>16846.39</v>
      </c>
      <c r="L779" s="2311">
        <v>16846.39</v>
      </c>
      <c r="M779" s="2301" t="b">
        <f t="shared" si="59"/>
        <v>1</v>
      </c>
      <c r="N779" s="2302">
        <f t="shared" si="55"/>
        <v>13272.17</v>
      </c>
      <c r="O779" s="2302">
        <f t="shared" si="56"/>
        <v>3574.22</v>
      </c>
      <c r="P779" s="2303">
        <f t="shared" si="57"/>
        <v>16846.39</v>
      </c>
      <c r="Q779" s="2304" t="b">
        <f t="shared" si="58"/>
        <v>1</v>
      </c>
    </row>
    <row r="780" spans="1:17" ht="37.5">
      <c r="A780" s="178"/>
      <c r="B780" s="1943" t="s">
        <v>1853</v>
      </c>
      <c r="C780" s="557" t="s">
        <v>1854</v>
      </c>
      <c r="D780" s="510" t="s">
        <v>1855</v>
      </c>
      <c r="E780" s="169">
        <v>153.4</v>
      </c>
      <c r="F780" s="147" t="s">
        <v>347</v>
      </c>
      <c r="G780" s="125">
        <v>282.24</v>
      </c>
      <c r="H780" s="114">
        <v>358.25</v>
      </c>
      <c r="I780" s="114">
        <v>76.010000000000005</v>
      </c>
      <c r="J780" s="304"/>
      <c r="K780" s="114">
        <v>54955.55</v>
      </c>
      <c r="L780" s="2311">
        <v>54955.55</v>
      </c>
      <c r="M780" s="2301" t="b">
        <f t="shared" si="59"/>
        <v>1</v>
      </c>
      <c r="N780" s="2302">
        <f t="shared" si="55"/>
        <v>43295.62</v>
      </c>
      <c r="O780" s="2302">
        <f t="shared" si="56"/>
        <v>11659.93</v>
      </c>
      <c r="P780" s="2303">
        <f t="shared" si="57"/>
        <v>54955.55</v>
      </c>
      <c r="Q780" s="2304" t="b">
        <f t="shared" si="58"/>
        <v>1</v>
      </c>
    </row>
    <row r="781" spans="1:17" ht="37.5">
      <c r="A781" s="178"/>
      <c r="B781" s="1943" t="s">
        <v>1856</v>
      </c>
      <c r="C781" s="557" t="s">
        <v>1857</v>
      </c>
      <c r="D781" s="510" t="s">
        <v>1858</v>
      </c>
      <c r="E781" s="169">
        <v>40</v>
      </c>
      <c r="F781" s="147" t="s">
        <v>1859</v>
      </c>
      <c r="G781" s="125">
        <v>33.81</v>
      </c>
      <c r="H781" s="114">
        <v>42.92</v>
      </c>
      <c r="I781" s="114">
        <v>9.11</v>
      </c>
      <c r="J781" s="304"/>
      <c r="K781" s="114">
        <v>1716.8</v>
      </c>
      <c r="L781" s="2311">
        <v>1716.8</v>
      </c>
      <c r="M781" s="2301" t="b">
        <f t="shared" si="59"/>
        <v>1</v>
      </c>
      <c r="N781" s="2302">
        <f t="shared" si="55"/>
        <v>1352.4</v>
      </c>
      <c r="O781" s="2302">
        <f t="shared" si="56"/>
        <v>364.4</v>
      </c>
      <c r="P781" s="2303">
        <f t="shared" si="57"/>
        <v>1716.8000000000002</v>
      </c>
      <c r="Q781" s="2304" t="b">
        <f t="shared" si="58"/>
        <v>1</v>
      </c>
    </row>
    <row r="782" spans="1:17" ht="37.5">
      <c r="A782" s="178"/>
      <c r="B782" s="1943"/>
      <c r="C782" s="754" t="s">
        <v>1860</v>
      </c>
      <c r="D782" s="759" t="s">
        <v>1861</v>
      </c>
      <c r="E782" s="169">
        <v>8</v>
      </c>
      <c r="F782" s="756" t="s">
        <v>347</v>
      </c>
      <c r="G782" s="125">
        <v>34.43</v>
      </c>
      <c r="H782" s="114">
        <v>43.7</v>
      </c>
      <c r="I782" s="114">
        <v>9.27</v>
      </c>
      <c r="J782" s="304"/>
      <c r="K782" s="114">
        <v>349.6</v>
      </c>
      <c r="L782" s="2311">
        <v>349.6</v>
      </c>
      <c r="M782" s="2301" t="b">
        <f t="shared" si="59"/>
        <v>1</v>
      </c>
      <c r="N782" s="2302">
        <f t="shared" si="55"/>
        <v>275.44</v>
      </c>
      <c r="O782" s="2302">
        <f t="shared" si="56"/>
        <v>74.16</v>
      </c>
      <c r="P782" s="2303">
        <f t="shared" si="57"/>
        <v>349.6</v>
      </c>
      <c r="Q782" s="2304" t="b">
        <f t="shared" si="58"/>
        <v>1</v>
      </c>
    </row>
    <row r="783" spans="1:17">
      <c r="A783" s="178"/>
      <c r="B783" s="1922"/>
      <c r="C783" s="112"/>
      <c r="D783" s="510"/>
      <c r="E783" s="169"/>
      <c r="F783" s="147"/>
      <c r="G783" s="125"/>
      <c r="H783" s="125"/>
      <c r="I783" s="125"/>
      <c r="J783" s="133"/>
      <c r="K783" s="133"/>
      <c r="M783" s="2301"/>
      <c r="N783" s="2302"/>
      <c r="O783" s="2302"/>
      <c r="P783" s="2303"/>
      <c r="Q783" s="2304"/>
    </row>
    <row r="784" spans="1:17">
      <c r="A784" s="116"/>
      <c r="B784" s="1919" t="s">
        <v>1862</v>
      </c>
      <c r="C784" s="109"/>
      <c r="D784" s="110" t="s">
        <v>1863</v>
      </c>
      <c r="E784" s="109"/>
      <c r="F784" s="109"/>
      <c r="G784" s="109"/>
      <c r="H784" s="109"/>
      <c r="I784" s="109"/>
      <c r="J784" s="109"/>
      <c r="K784" s="109"/>
      <c r="M784" s="2301"/>
      <c r="N784" s="2302"/>
      <c r="O784" s="2302"/>
      <c r="P784" s="2303"/>
      <c r="Q784" s="2304"/>
    </row>
    <row r="785" spans="1:17">
      <c r="A785" s="116"/>
      <c r="B785" s="1960" t="s">
        <v>1864</v>
      </c>
      <c r="C785" s="181"/>
      <c r="D785" s="184" t="s">
        <v>1865</v>
      </c>
      <c r="E785" s="120"/>
      <c r="F785" s="168"/>
      <c r="G785" s="122"/>
      <c r="H785" s="122"/>
      <c r="I785" s="122"/>
      <c r="J785" s="122"/>
      <c r="K785" s="122"/>
      <c r="M785" s="2301"/>
      <c r="N785" s="2302"/>
      <c r="O785" s="2302"/>
      <c r="P785" s="2303"/>
      <c r="Q785" s="2304"/>
    </row>
    <row r="786" spans="1:17" ht="50.1">
      <c r="A786" s="116"/>
      <c r="B786" s="1922" t="s">
        <v>1866</v>
      </c>
      <c r="C786" s="557" t="s">
        <v>1867</v>
      </c>
      <c r="D786" s="511" t="s">
        <v>1868</v>
      </c>
      <c r="E786" s="755">
        <v>1</v>
      </c>
      <c r="F786" s="165" t="s">
        <v>322</v>
      </c>
      <c r="G786" s="114">
        <v>951.29</v>
      </c>
      <c r="H786" s="114">
        <v>1207.47</v>
      </c>
      <c r="I786" s="114">
        <v>256.18</v>
      </c>
      <c r="J786" s="304"/>
      <c r="K786" s="114">
        <v>1207.47</v>
      </c>
      <c r="L786" s="2311">
        <v>1207.47</v>
      </c>
      <c r="M786" s="2301" t="b">
        <f t="shared" ref="M786:M844" si="60">K786=L786</f>
        <v>1</v>
      </c>
      <c r="N786" s="2302">
        <f t="shared" ref="N786:N844" si="61">ROUND(G786*E786,2)</f>
        <v>951.29</v>
      </c>
      <c r="O786" s="2302">
        <f t="shared" ref="O786:O844" si="62">ROUND(E786*I786,2)</f>
        <v>256.18</v>
      </c>
      <c r="P786" s="2303">
        <f t="shared" ref="P786:P844" si="63">N786+O786</f>
        <v>1207.47</v>
      </c>
      <c r="Q786" s="2304" t="b">
        <f t="shared" ref="Q786:Q844" si="64">P786=K786</f>
        <v>1</v>
      </c>
    </row>
    <row r="787" spans="1:17">
      <c r="A787" s="116"/>
      <c r="B787" s="1930"/>
      <c r="C787" s="132"/>
      <c r="D787" s="503"/>
      <c r="E787" s="512"/>
      <c r="F787" s="147"/>
      <c r="G787" s="125"/>
      <c r="H787" s="114"/>
      <c r="I787" s="114"/>
      <c r="J787" s="114"/>
      <c r="K787" s="114"/>
      <c r="M787" s="2301"/>
      <c r="N787" s="2302"/>
      <c r="O787" s="2302"/>
      <c r="P787" s="2303"/>
      <c r="Q787" s="2304"/>
    </row>
    <row r="788" spans="1:17">
      <c r="A788" s="116"/>
      <c r="B788" s="1960" t="s">
        <v>1869</v>
      </c>
      <c r="C788" s="181"/>
      <c r="D788" s="184" t="s">
        <v>1870</v>
      </c>
      <c r="E788" s="120"/>
      <c r="F788" s="168"/>
      <c r="G788" s="122"/>
      <c r="H788" s="122"/>
      <c r="I788" s="122"/>
      <c r="J788" s="122"/>
      <c r="K788" s="122"/>
      <c r="M788" s="2301"/>
      <c r="N788" s="2302"/>
      <c r="O788" s="2302"/>
      <c r="P788" s="2303"/>
      <c r="Q788" s="2304"/>
    </row>
    <row r="789" spans="1:17" ht="24.95">
      <c r="A789" s="116"/>
      <c r="B789" s="1922" t="s">
        <v>1871</v>
      </c>
      <c r="C789" s="560" t="s">
        <v>1872</v>
      </c>
      <c r="D789" s="113" t="s">
        <v>1873</v>
      </c>
      <c r="E789" s="127">
        <v>2</v>
      </c>
      <c r="F789" s="152" t="s">
        <v>271</v>
      </c>
      <c r="G789" s="114">
        <v>35.54</v>
      </c>
      <c r="H789" s="114">
        <v>45.11</v>
      </c>
      <c r="I789" s="114">
        <v>9.57</v>
      </c>
      <c r="J789" s="304"/>
      <c r="K789" s="114">
        <v>90.22</v>
      </c>
      <c r="L789" s="2311">
        <v>90.22</v>
      </c>
      <c r="M789" s="2301" t="b">
        <f t="shared" si="60"/>
        <v>1</v>
      </c>
      <c r="N789" s="2302">
        <f t="shared" si="61"/>
        <v>71.08</v>
      </c>
      <c r="O789" s="2302">
        <f t="shared" si="62"/>
        <v>19.14</v>
      </c>
      <c r="P789" s="2303">
        <f t="shared" si="63"/>
        <v>90.22</v>
      </c>
      <c r="Q789" s="2304" t="b">
        <f t="shared" si="64"/>
        <v>1</v>
      </c>
    </row>
    <row r="790" spans="1:17" ht="37.5">
      <c r="A790" s="116"/>
      <c r="B790" s="1922" t="s">
        <v>1874</v>
      </c>
      <c r="C790" s="557" t="s">
        <v>1875</v>
      </c>
      <c r="D790" s="134" t="s">
        <v>1876</v>
      </c>
      <c r="E790" s="138">
        <v>2</v>
      </c>
      <c r="F790" s="165" t="s">
        <v>322</v>
      </c>
      <c r="G790" s="114">
        <v>246.83</v>
      </c>
      <c r="H790" s="114">
        <v>313.3</v>
      </c>
      <c r="I790" s="114">
        <v>66.47</v>
      </c>
      <c r="J790" s="304"/>
      <c r="K790" s="114">
        <v>626.6</v>
      </c>
      <c r="L790" s="2311">
        <v>626.6</v>
      </c>
      <c r="M790" s="2301" t="b">
        <f t="shared" si="60"/>
        <v>1</v>
      </c>
      <c r="N790" s="2302">
        <f t="shared" si="61"/>
        <v>493.66</v>
      </c>
      <c r="O790" s="2302">
        <f t="shared" si="62"/>
        <v>132.94</v>
      </c>
      <c r="P790" s="2303">
        <f t="shared" si="63"/>
        <v>626.6</v>
      </c>
      <c r="Q790" s="2304" t="b">
        <f t="shared" si="64"/>
        <v>1</v>
      </c>
    </row>
    <row r="791" spans="1:17" ht="24.95">
      <c r="A791" s="116"/>
      <c r="B791" s="1922" t="s">
        <v>1877</v>
      </c>
      <c r="C791" s="557" t="s">
        <v>1878</v>
      </c>
      <c r="D791" s="134" t="s">
        <v>1879</v>
      </c>
      <c r="E791" s="138">
        <v>2</v>
      </c>
      <c r="F791" s="165" t="s">
        <v>322</v>
      </c>
      <c r="G791" s="114">
        <v>40.39</v>
      </c>
      <c r="H791" s="114">
        <v>51.27</v>
      </c>
      <c r="I791" s="114">
        <v>10.88</v>
      </c>
      <c r="J791" s="304"/>
      <c r="K791" s="114">
        <v>102.54</v>
      </c>
      <c r="L791" s="2311">
        <v>102.54</v>
      </c>
      <c r="M791" s="2301" t="b">
        <f t="shared" si="60"/>
        <v>1</v>
      </c>
      <c r="N791" s="2302">
        <f t="shared" si="61"/>
        <v>80.78</v>
      </c>
      <c r="O791" s="2302">
        <f t="shared" si="62"/>
        <v>21.76</v>
      </c>
      <c r="P791" s="2303">
        <f t="shared" si="63"/>
        <v>102.54</v>
      </c>
      <c r="Q791" s="2304" t="b">
        <f t="shared" si="64"/>
        <v>1</v>
      </c>
    </row>
    <row r="792" spans="1:17">
      <c r="A792" s="116"/>
      <c r="B792" s="1922" t="s">
        <v>1880</v>
      </c>
      <c r="C792" s="557" t="s">
        <v>1689</v>
      </c>
      <c r="D792" s="134" t="s">
        <v>1690</v>
      </c>
      <c r="E792" s="138">
        <v>2</v>
      </c>
      <c r="F792" s="165" t="s">
        <v>271</v>
      </c>
      <c r="G792" s="114">
        <v>25.01</v>
      </c>
      <c r="H792" s="114">
        <v>31.75</v>
      </c>
      <c r="I792" s="114">
        <v>6.74</v>
      </c>
      <c r="J792" s="304"/>
      <c r="K792" s="114">
        <v>63.5</v>
      </c>
      <c r="L792" s="2311">
        <v>63.5</v>
      </c>
      <c r="M792" s="2301" t="b">
        <f t="shared" si="60"/>
        <v>1</v>
      </c>
      <c r="N792" s="2302">
        <f t="shared" si="61"/>
        <v>50.02</v>
      </c>
      <c r="O792" s="2302">
        <f t="shared" si="62"/>
        <v>13.48</v>
      </c>
      <c r="P792" s="2303">
        <f t="shared" si="63"/>
        <v>63.5</v>
      </c>
      <c r="Q792" s="2304" t="b">
        <f t="shared" si="64"/>
        <v>1</v>
      </c>
    </row>
    <row r="793" spans="1:17">
      <c r="A793" s="116"/>
      <c r="B793" s="1922" t="s">
        <v>1881</v>
      </c>
      <c r="C793" s="557" t="s">
        <v>1882</v>
      </c>
      <c r="D793" s="134" t="s">
        <v>1883</v>
      </c>
      <c r="E793" s="138">
        <v>2</v>
      </c>
      <c r="F793" s="165" t="s">
        <v>271</v>
      </c>
      <c r="G793" s="114">
        <v>214.16</v>
      </c>
      <c r="H793" s="114">
        <v>271.83</v>
      </c>
      <c r="I793" s="114">
        <v>57.67</v>
      </c>
      <c r="J793" s="304"/>
      <c r="K793" s="114">
        <v>543.66</v>
      </c>
      <c r="L793" s="2311">
        <v>543.66</v>
      </c>
      <c r="M793" s="2301" t="b">
        <f t="shared" si="60"/>
        <v>1</v>
      </c>
      <c r="N793" s="2302">
        <f t="shared" si="61"/>
        <v>428.32</v>
      </c>
      <c r="O793" s="2302">
        <f t="shared" si="62"/>
        <v>115.34</v>
      </c>
      <c r="P793" s="2303">
        <f t="shared" si="63"/>
        <v>543.66</v>
      </c>
      <c r="Q793" s="2304" t="b">
        <f t="shared" si="64"/>
        <v>1</v>
      </c>
    </row>
    <row r="794" spans="1:17">
      <c r="A794" s="116"/>
      <c r="B794" s="1922" t="s">
        <v>1884</v>
      </c>
      <c r="C794" s="557" t="s">
        <v>1885</v>
      </c>
      <c r="D794" s="134" t="s">
        <v>1886</v>
      </c>
      <c r="E794" s="138">
        <v>2</v>
      </c>
      <c r="F794" s="165" t="s">
        <v>322</v>
      </c>
      <c r="G794" s="114">
        <v>475.18</v>
      </c>
      <c r="H794" s="114">
        <v>603.15</v>
      </c>
      <c r="I794" s="114">
        <v>127.97</v>
      </c>
      <c r="J794" s="304"/>
      <c r="K794" s="114">
        <v>1206.3</v>
      </c>
      <c r="L794" s="2311">
        <v>1206.3</v>
      </c>
      <c r="M794" s="2301" t="b">
        <f t="shared" si="60"/>
        <v>1</v>
      </c>
      <c r="N794" s="2302">
        <f t="shared" si="61"/>
        <v>950.36</v>
      </c>
      <c r="O794" s="2302">
        <f t="shared" si="62"/>
        <v>255.94</v>
      </c>
      <c r="P794" s="2303">
        <f t="shared" si="63"/>
        <v>1206.3</v>
      </c>
      <c r="Q794" s="2304" t="b">
        <f t="shared" si="64"/>
        <v>1</v>
      </c>
    </row>
    <row r="795" spans="1:17">
      <c r="A795" s="116"/>
      <c r="B795" s="1922" t="s">
        <v>1887</v>
      </c>
      <c r="C795" s="557" t="s">
        <v>1888</v>
      </c>
      <c r="D795" s="134" t="s">
        <v>1889</v>
      </c>
      <c r="E795" s="138">
        <v>2</v>
      </c>
      <c r="F795" s="165" t="s">
        <v>322</v>
      </c>
      <c r="G795" s="114">
        <v>27.36</v>
      </c>
      <c r="H795" s="114">
        <v>34.729999999999997</v>
      </c>
      <c r="I795" s="114">
        <v>7.37</v>
      </c>
      <c r="J795" s="304"/>
      <c r="K795" s="114">
        <v>69.459999999999994</v>
      </c>
      <c r="L795" s="2311">
        <v>69.459999999999994</v>
      </c>
      <c r="M795" s="2301" t="b">
        <f t="shared" si="60"/>
        <v>1</v>
      </c>
      <c r="N795" s="2302">
        <f t="shared" si="61"/>
        <v>54.72</v>
      </c>
      <c r="O795" s="2302">
        <f t="shared" si="62"/>
        <v>14.74</v>
      </c>
      <c r="P795" s="2303">
        <f t="shared" si="63"/>
        <v>69.459999999999994</v>
      </c>
      <c r="Q795" s="2304" t="b">
        <f t="shared" si="64"/>
        <v>1</v>
      </c>
    </row>
    <row r="796" spans="1:17">
      <c r="A796" s="116"/>
      <c r="B796" s="1922" t="s">
        <v>1890</v>
      </c>
      <c r="C796" s="557" t="s">
        <v>1891</v>
      </c>
      <c r="D796" s="134" t="s">
        <v>1892</v>
      </c>
      <c r="E796" s="138">
        <v>16.5</v>
      </c>
      <c r="F796" s="165" t="s">
        <v>347</v>
      </c>
      <c r="G796" s="114">
        <v>31.34</v>
      </c>
      <c r="H796" s="114">
        <v>39.78</v>
      </c>
      <c r="I796" s="114">
        <v>8.44</v>
      </c>
      <c r="J796" s="304"/>
      <c r="K796" s="114">
        <v>656.37</v>
      </c>
      <c r="L796" s="2311">
        <v>656.37</v>
      </c>
      <c r="M796" s="2301" t="b">
        <f t="shared" si="60"/>
        <v>1</v>
      </c>
      <c r="N796" s="2302">
        <f t="shared" si="61"/>
        <v>517.11</v>
      </c>
      <c r="O796" s="2302">
        <f t="shared" si="62"/>
        <v>139.26</v>
      </c>
      <c r="P796" s="2303">
        <f t="shared" si="63"/>
        <v>656.37</v>
      </c>
      <c r="Q796" s="2304" t="b">
        <f t="shared" si="64"/>
        <v>1</v>
      </c>
    </row>
    <row r="797" spans="1:17" ht="37.5">
      <c r="A797" s="116"/>
      <c r="B797" s="1922" t="s">
        <v>1893</v>
      </c>
      <c r="C797" s="557" t="s">
        <v>1894</v>
      </c>
      <c r="D797" s="134" t="s">
        <v>1895</v>
      </c>
      <c r="E797" s="138">
        <v>214.3</v>
      </c>
      <c r="F797" s="165" t="s">
        <v>347</v>
      </c>
      <c r="G797" s="114">
        <v>12.96</v>
      </c>
      <c r="H797" s="114">
        <v>16.45</v>
      </c>
      <c r="I797" s="114">
        <v>3.49</v>
      </c>
      <c r="J797" s="304"/>
      <c r="K797" s="114">
        <v>3525.24</v>
      </c>
      <c r="L797" s="2311">
        <v>3525.24</v>
      </c>
      <c r="M797" s="2301" t="b">
        <f t="shared" si="60"/>
        <v>1</v>
      </c>
      <c r="N797" s="2302">
        <f t="shared" si="61"/>
        <v>2777.33</v>
      </c>
      <c r="O797" s="2302">
        <f t="shared" si="62"/>
        <v>747.91</v>
      </c>
      <c r="P797" s="2303">
        <f t="shared" si="63"/>
        <v>3525.24</v>
      </c>
      <c r="Q797" s="2304" t="b">
        <f t="shared" si="64"/>
        <v>1</v>
      </c>
    </row>
    <row r="798" spans="1:17" ht="37.5">
      <c r="A798" s="116"/>
      <c r="B798" s="1922" t="s">
        <v>1896</v>
      </c>
      <c r="C798" s="557" t="s">
        <v>1897</v>
      </c>
      <c r="D798" s="134" t="s">
        <v>1898</v>
      </c>
      <c r="E798" s="138">
        <v>153.4</v>
      </c>
      <c r="F798" s="165" t="s">
        <v>347</v>
      </c>
      <c r="G798" s="114">
        <v>24.2</v>
      </c>
      <c r="H798" s="114">
        <v>30.72</v>
      </c>
      <c r="I798" s="114">
        <v>6.52</v>
      </c>
      <c r="J798" s="304"/>
      <c r="K798" s="114">
        <v>4712.45</v>
      </c>
      <c r="L798" s="2311">
        <v>4712.45</v>
      </c>
      <c r="M798" s="2301" t="b">
        <f t="shared" si="60"/>
        <v>1</v>
      </c>
      <c r="N798" s="2302">
        <f t="shared" si="61"/>
        <v>3712.28</v>
      </c>
      <c r="O798" s="2302">
        <f t="shared" si="62"/>
        <v>1000.17</v>
      </c>
      <c r="P798" s="2303">
        <f t="shared" si="63"/>
        <v>4712.45</v>
      </c>
      <c r="Q798" s="2304" t="b">
        <f t="shared" si="64"/>
        <v>1</v>
      </c>
    </row>
    <row r="799" spans="1:17" ht="24.95">
      <c r="A799" s="116"/>
      <c r="B799" s="1922" t="s">
        <v>1899</v>
      </c>
      <c r="C799" s="557" t="s">
        <v>1900</v>
      </c>
      <c r="D799" s="134" t="s">
        <v>1901</v>
      </c>
      <c r="E799" s="138">
        <v>22</v>
      </c>
      <c r="F799" s="165" t="s">
        <v>347</v>
      </c>
      <c r="G799" s="114">
        <v>43.17</v>
      </c>
      <c r="H799" s="114">
        <v>54.8</v>
      </c>
      <c r="I799" s="114">
        <v>11.63</v>
      </c>
      <c r="J799" s="304"/>
      <c r="K799" s="114">
        <v>1205.5999999999999</v>
      </c>
      <c r="L799" s="2311">
        <v>1205.5999999999999</v>
      </c>
      <c r="M799" s="2301" t="b">
        <f t="shared" si="60"/>
        <v>1</v>
      </c>
      <c r="N799" s="2302">
        <f t="shared" si="61"/>
        <v>949.74</v>
      </c>
      <c r="O799" s="2302">
        <f t="shared" si="62"/>
        <v>255.86</v>
      </c>
      <c r="P799" s="2303">
        <f t="shared" si="63"/>
        <v>1205.5999999999999</v>
      </c>
      <c r="Q799" s="2304" t="b">
        <f t="shared" si="64"/>
        <v>1</v>
      </c>
    </row>
    <row r="800" spans="1:17" ht="24.95">
      <c r="A800" s="116"/>
      <c r="B800" s="1922" t="s">
        <v>1902</v>
      </c>
      <c r="C800" s="557" t="s">
        <v>1903</v>
      </c>
      <c r="D800" s="134" t="s">
        <v>1904</v>
      </c>
      <c r="E800" s="138">
        <v>34</v>
      </c>
      <c r="F800" s="165" t="s">
        <v>1735</v>
      </c>
      <c r="G800" s="114">
        <v>13.4</v>
      </c>
      <c r="H800" s="114">
        <v>17.010000000000002</v>
      </c>
      <c r="I800" s="114">
        <v>3.61</v>
      </c>
      <c r="J800" s="304"/>
      <c r="K800" s="114">
        <v>578.34</v>
      </c>
      <c r="L800" s="2311">
        <v>578.34</v>
      </c>
      <c r="M800" s="2301" t="b">
        <f t="shared" si="60"/>
        <v>1</v>
      </c>
      <c r="N800" s="2302">
        <f t="shared" si="61"/>
        <v>455.6</v>
      </c>
      <c r="O800" s="2302">
        <f t="shared" si="62"/>
        <v>122.74</v>
      </c>
      <c r="P800" s="2303">
        <f t="shared" si="63"/>
        <v>578.34</v>
      </c>
      <c r="Q800" s="2304" t="b">
        <f t="shared" si="64"/>
        <v>1</v>
      </c>
    </row>
    <row r="801" spans="1:17" ht="24.95">
      <c r="A801" s="116"/>
      <c r="B801" s="1922" t="s">
        <v>1905</v>
      </c>
      <c r="C801" s="557" t="s">
        <v>1906</v>
      </c>
      <c r="D801" s="134" t="s">
        <v>1907</v>
      </c>
      <c r="E801" s="138">
        <v>2</v>
      </c>
      <c r="F801" s="165" t="s">
        <v>322</v>
      </c>
      <c r="G801" s="114">
        <v>173.15</v>
      </c>
      <c r="H801" s="114">
        <v>219.78</v>
      </c>
      <c r="I801" s="114">
        <v>46.63</v>
      </c>
      <c r="J801" s="304"/>
      <c r="K801" s="114">
        <v>439.56</v>
      </c>
      <c r="L801" s="2311">
        <v>439.56</v>
      </c>
      <c r="M801" s="2301" t="b">
        <f t="shared" si="60"/>
        <v>1</v>
      </c>
      <c r="N801" s="2302">
        <f t="shared" si="61"/>
        <v>346.3</v>
      </c>
      <c r="O801" s="2302">
        <f t="shared" si="62"/>
        <v>93.26</v>
      </c>
      <c r="P801" s="2303">
        <f t="shared" si="63"/>
        <v>439.56</v>
      </c>
      <c r="Q801" s="2304" t="b">
        <f t="shared" si="64"/>
        <v>1</v>
      </c>
    </row>
    <row r="802" spans="1:17">
      <c r="A802" s="116"/>
      <c r="B802" s="1922" t="s">
        <v>1908</v>
      </c>
      <c r="C802" s="557" t="s">
        <v>1909</v>
      </c>
      <c r="D802" s="134" t="s">
        <v>1910</v>
      </c>
      <c r="E802" s="138">
        <v>225.2</v>
      </c>
      <c r="F802" s="165" t="s">
        <v>689</v>
      </c>
      <c r="G802" s="114">
        <v>64.709999999999994</v>
      </c>
      <c r="H802" s="114">
        <v>82.14</v>
      </c>
      <c r="I802" s="114">
        <v>17.43</v>
      </c>
      <c r="J802" s="304"/>
      <c r="K802" s="114">
        <v>18497.93</v>
      </c>
      <c r="L802" s="2311">
        <v>18497.93</v>
      </c>
      <c r="M802" s="2301" t="b">
        <f t="shared" si="60"/>
        <v>1</v>
      </c>
      <c r="N802" s="2302">
        <f t="shared" si="61"/>
        <v>14572.69</v>
      </c>
      <c r="O802" s="2302">
        <f t="shared" si="62"/>
        <v>3925.24</v>
      </c>
      <c r="P802" s="2303">
        <f t="shared" si="63"/>
        <v>18497.93</v>
      </c>
      <c r="Q802" s="2304" t="b">
        <f t="shared" si="64"/>
        <v>1</v>
      </c>
    </row>
    <row r="803" spans="1:17">
      <c r="A803" s="116"/>
      <c r="B803" s="1922" t="s">
        <v>1911</v>
      </c>
      <c r="C803" s="557" t="s">
        <v>1912</v>
      </c>
      <c r="D803" s="134" t="s">
        <v>1913</v>
      </c>
      <c r="E803" s="138">
        <v>22</v>
      </c>
      <c r="F803" s="165" t="s">
        <v>689</v>
      </c>
      <c r="G803" s="114">
        <v>25.35</v>
      </c>
      <c r="H803" s="114">
        <v>32.18</v>
      </c>
      <c r="I803" s="114">
        <v>6.83</v>
      </c>
      <c r="J803" s="304"/>
      <c r="K803" s="114">
        <v>707.96</v>
      </c>
      <c r="L803" s="2311">
        <v>707.96</v>
      </c>
      <c r="M803" s="2301" t="b">
        <f t="shared" si="60"/>
        <v>1</v>
      </c>
      <c r="N803" s="2302">
        <f t="shared" si="61"/>
        <v>557.70000000000005</v>
      </c>
      <c r="O803" s="2302">
        <f t="shared" si="62"/>
        <v>150.26</v>
      </c>
      <c r="P803" s="2303">
        <f t="shared" si="63"/>
        <v>707.96</v>
      </c>
      <c r="Q803" s="2304" t="b">
        <f t="shared" si="64"/>
        <v>1</v>
      </c>
    </row>
    <row r="804" spans="1:17" ht="37.5">
      <c r="A804" s="116"/>
      <c r="B804" s="1922" t="s">
        <v>1914</v>
      </c>
      <c r="C804" s="557" t="s">
        <v>1915</v>
      </c>
      <c r="D804" s="134" t="s">
        <v>1916</v>
      </c>
      <c r="E804" s="138">
        <v>521.1</v>
      </c>
      <c r="F804" s="165" t="s">
        <v>689</v>
      </c>
      <c r="G804" s="114">
        <v>7.1</v>
      </c>
      <c r="H804" s="114">
        <v>9.01</v>
      </c>
      <c r="I804" s="114">
        <v>1.91</v>
      </c>
      <c r="J804" s="304"/>
      <c r="K804" s="114">
        <v>4695.1099999999997</v>
      </c>
      <c r="L804" s="2311">
        <v>4695.1099999999997</v>
      </c>
      <c r="M804" s="2301" t="b">
        <f t="shared" si="60"/>
        <v>1</v>
      </c>
      <c r="N804" s="2302">
        <f t="shared" si="61"/>
        <v>3699.81</v>
      </c>
      <c r="O804" s="2302">
        <f t="shared" si="62"/>
        <v>995.3</v>
      </c>
      <c r="P804" s="2303">
        <f t="shared" si="63"/>
        <v>4695.1099999999997</v>
      </c>
      <c r="Q804" s="2304" t="b">
        <f t="shared" si="64"/>
        <v>1</v>
      </c>
    </row>
    <row r="805" spans="1:17">
      <c r="A805" s="116"/>
      <c r="B805" s="1922"/>
      <c r="C805" s="113"/>
      <c r="D805" s="134"/>
      <c r="E805" s="138"/>
      <c r="F805" s="165"/>
      <c r="G805" s="114"/>
      <c r="H805" s="114"/>
      <c r="I805" s="114"/>
      <c r="J805" s="125"/>
      <c r="K805" s="114"/>
      <c r="M805" s="2301"/>
      <c r="N805" s="2302"/>
      <c r="O805" s="2302"/>
      <c r="P805" s="2303"/>
      <c r="Q805" s="2304"/>
    </row>
    <row r="806" spans="1:17">
      <c r="A806" s="116"/>
      <c r="B806" s="1919" t="s">
        <v>239</v>
      </c>
      <c r="C806" s="109"/>
      <c r="D806" s="110" t="s">
        <v>1917</v>
      </c>
      <c r="E806" s="109"/>
      <c r="F806" s="109"/>
      <c r="G806" s="109"/>
      <c r="H806" s="111"/>
      <c r="I806" s="111"/>
      <c r="J806" s="111"/>
      <c r="K806" s="111"/>
      <c r="M806" s="2301"/>
      <c r="N806" s="2302"/>
      <c r="O806" s="2302"/>
      <c r="P806" s="2303"/>
      <c r="Q806" s="2304"/>
    </row>
    <row r="807" spans="1:17">
      <c r="A807" s="116"/>
      <c r="B807" s="1919" t="s">
        <v>1918</v>
      </c>
      <c r="C807" s="109"/>
      <c r="D807" s="110" t="s">
        <v>1919</v>
      </c>
      <c r="E807" s="109"/>
      <c r="F807" s="109"/>
      <c r="G807" s="109"/>
      <c r="H807" s="109"/>
      <c r="I807" s="109"/>
      <c r="J807" s="109"/>
      <c r="K807" s="109"/>
      <c r="M807" s="2301"/>
      <c r="N807" s="2302"/>
      <c r="O807" s="2302"/>
      <c r="P807" s="2303"/>
      <c r="Q807" s="2304"/>
    </row>
    <row r="808" spans="1:17">
      <c r="A808" s="116"/>
      <c r="B808" s="1961" t="s">
        <v>1920</v>
      </c>
      <c r="C808" s="182"/>
      <c r="D808" s="183" t="s">
        <v>1921</v>
      </c>
      <c r="E808" s="153"/>
      <c r="F808" s="170"/>
      <c r="G808" s="154"/>
      <c r="H808" s="154"/>
      <c r="I808" s="154"/>
      <c r="J808" s="154"/>
      <c r="K808" s="154"/>
      <c r="M808" s="2301"/>
      <c r="N808" s="2302"/>
      <c r="O808" s="2302"/>
      <c r="P808" s="2303"/>
      <c r="Q808" s="2304"/>
    </row>
    <row r="809" spans="1:17" ht="37.5">
      <c r="A809" s="186"/>
      <c r="B809" s="1962" t="s">
        <v>1922</v>
      </c>
      <c r="C809" s="556" t="s">
        <v>1923</v>
      </c>
      <c r="D809" s="513" t="s">
        <v>1924</v>
      </c>
      <c r="E809" s="127">
        <v>2</v>
      </c>
      <c r="F809" s="152" t="s">
        <v>322</v>
      </c>
      <c r="G809" s="114">
        <v>257.16000000000003</v>
      </c>
      <c r="H809" s="114">
        <v>326.41000000000003</v>
      </c>
      <c r="I809" s="114">
        <v>69.25</v>
      </c>
      <c r="J809" s="304"/>
      <c r="K809" s="114">
        <v>652.82000000000005</v>
      </c>
      <c r="L809" s="2311">
        <v>652.82000000000005</v>
      </c>
      <c r="M809" s="2301" t="b">
        <f t="shared" si="60"/>
        <v>1</v>
      </c>
      <c r="N809" s="2302">
        <f t="shared" si="61"/>
        <v>514.32000000000005</v>
      </c>
      <c r="O809" s="2302">
        <f t="shared" si="62"/>
        <v>138.5</v>
      </c>
      <c r="P809" s="2303">
        <f t="shared" si="63"/>
        <v>652.82000000000005</v>
      </c>
      <c r="Q809" s="2304" t="b">
        <f t="shared" si="64"/>
        <v>1</v>
      </c>
    </row>
    <row r="810" spans="1:17" ht="37.5">
      <c r="A810" s="116"/>
      <c r="B810" s="1962" t="s">
        <v>1925</v>
      </c>
      <c r="C810" s="556" t="s">
        <v>1926</v>
      </c>
      <c r="D810" s="513" t="s">
        <v>1927</v>
      </c>
      <c r="E810" s="127">
        <v>2</v>
      </c>
      <c r="F810" s="152" t="s">
        <v>322</v>
      </c>
      <c r="G810" s="114">
        <v>8909.2900000000009</v>
      </c>
      <c r="H810" s="114">
        <v>10774</v>
      </c>
      <c r="I810"/>
      <c r="J810" s="114">
        <v>1864.71</v>
      </c>
      <c r="K810" s="114">
        <v>21548</v>
      </c>
      <c r="L810" s="2311">
        <v>21548</v>
      </c>
      <c r="M810" s="2301" t="b">
        <f t="shared" si="60"/>
        <v>1</v>
      </c>
      <c r="N810" s="2302">
        <f t="shared" si="61"/>
        <v>17818.580000000002</v>
      </c>
      <c r="O810" s="2302">
        <f t="shared" si="62"/>
        <v>0</v>
      </c>
      <c r="P810" s="2303">
        <f t="shared" si="63"/>
        <v>17818.580000000002</v>
      </c>
      <c r="Q810" s="2304" t="b">
        <f t="shared" si="64"/>
        <v>0</v>
      </c>
    </row>
    <row r="811" spans="1:17" ht="37.5">
      <c r="A811" s="116"/>
      <c r="B811" s="1962" t="s">
        <v>1928</v>
      </c>
      <c r="C811" s="556" t="s">
        <v>1929</v>
      </c>
      <c r="D811" s="513" t="s">
        <v>1930</v>
      </c>
      <c r="E811" s="127">
        <v>2</v>
      </c>
      <c r="F811" s="152" t="s">
        <v>322</v>
      </c>
      <c r="G811" s="114">
        <v>166.39</v>
      </c>
      <c r="H811" s="114">
        <v>211.2</v>
      </c>
      <c r="I811" s="114">
        <v>44.81</v>
      </c>
      <c r="J811" s="304"/>
      <c r="K811" s="114">
        <v>422.4</v>
      </c>
      <c r="L811" s="2311">
        <v>422.4</v>
      </c>
      <c r="M811" s="2301" t="b">
        <f t="shared" si="60"/>
        <v>1</v>
      </c>
      <c r="N811" s="2302">
        <f t="shared" si="61"/>
        <v>332.78</v>
      </c>
      <c r="O811" s="2302">
        <f t="shared" si="62"/>
        <v>89.62</v>
      </c>
      <c r="P811" s="2303">
        <f t="shared" si="63"/>
        <v>422.4</v>
      </c>
      <c r="Q811" s="2304" t="b">
        <f t="shared" si="64"/>
        <v>1</v>
      </c>
    </row>
    <row r="812" spans="1:17" ht="37.5">
      <c r="A812" s="116"/>
      <c r="B812" s="1962" t="s">
        <v>1931</v>
      </c>
      <c r="C812" s="556" t="s">
        <v>1932</v>
      </c>
      <c r="D812" s="513" t="s">
        <v>1933</v>
      </c>
      <c r="E812" s="127">
        <v>2</v>
      </c>
      <c r="F812" s="152" t="s">
        <v>322</v>
      </c>
      <c r="G812" s="114">
        <v>781.45</v>
      </c>
      <c r="H812" s="114">
        <v>945.01</v>
      </c>
      <c r="I812"/>
      <c r="J812" s="114">
        <v>163.56</v>
      </c>
      <c r="K812" s="114">
        <v>1890.02</v>
      </c>
      <c r="L812" s="2311">
        <v>1890.02</v>
      </c>
      <c r="M812" s="2301" t="b">
        <f t="shared" si="60"/>
        <v>1</v>
      </c>
      <c r="N812" s="2302">
        <f t="shared" si="61"/>
        <v>1562.9</v>
      </c>
      <c r="O812" s="2302">
        <f t="shared" si="62"/>
        <v>0</v>
      </c>
      <c r="P812" s="2303">
        <f t="shared" si="63"/>
        <v>1562.9</v>
      </c>
      <c r="Q812" s="2304" t="b">
        <f t="shared" si="64"/>
        <v>0</v>
      </c>
    </row>
    <row r="813" spans="1:17" ht="37.5">
      <c r="A813" s="116"/>
      <c r="B813" s="1962" t="s">
        <v>1934</v>
      </c>
      <c r="C813" s="556" t="s">
        <v>1935</v>
      </c>
      <c r="D813" s="513" t="s">
        <v>1936</v>
      </c>
      <c r="E813" s="127">
        <v>2</v>
      </c>
      <c r="F813" s="152" t="s">
        <v>322</v>
      </c>
      <c r="G813" s="114">
        <v>166.39</v>
      </c>
      <c r="H813" s="114">
        <v>211.2</v>
      </c>
      <c r="I813" s="114">
        <v>44.81</v>
      </c>
      <c r="J813" s="304"/>
      <c r="K813" s="114">
        <v>422.4</v>
      </c>
      <c r="L813" s="2311">
        <v>422.4</v>
      </c>
      <c r="M813" s="2301" t="b">
        <f t="shared" si="60"/>
        <v>1</v>
      </c>
      <c r="N813" s="2302">
        <f t="shared" si="61"/>
        <v>332.78</v>
      </c>
      <c r="O813" s="2302">
        <f t="shared" si="62"/>
        <v>89.62</v>
      </c>
      <c r="P813" s="2303">
        <f t="shared" si="63"/>
        <v>422.4</v>
      </c>
      <c r="Q813" s="2304" t="b">
        <f t="shared" si="64"/>
        <v>1</v>
      </c>
    </row>
    <row r="814" spans="1:17" ht="37.5">
      <c r="A814" s="116"/>
      <c r="B814" s="1962" t="s">
        <v>1937</v>
      </c>
      <c r="C814" s="556" t="s">
        <v>1938</v>
      </c>
      <c r="D814" s="513" t="s">
        <v>1939</v>
      </c>
      <c r="E814" s="127">
        <v>2</v>
      </c>
      <c r="F814" s="152" t="s">
        <v>322</v>
      </c>
      <c r="G814" s="114">
        <v>870.65</v>
      </c>
      <c r="H814" s="114">
        <v>1052.8800000000001</v>
      </c>
      <c r="I814"/>
      <c r="J814" s="114">
        <v>182.23</v>
      </c>
      <c r="K814" s="114">
        <v>2105.7600000000002</v>
      </c>
      <c r="L814" s="2311">
        <v>2105.7600000000002</v>
      </c>
      <c r="M814" s="2301" t="b">
        <f t="shared" si="60"/>
        <v>1</v>
      </c>
      <c r="N814" s="2302">
        <f t="shared" si="61"/>
        <v>1741.3</v>
      </c>
      <c r="O814" s="2302">
        <f t="shared" si="62"/>
        <v>0</v>
      </c>
      <c r="P814" s="2303">
        <f t="shared" si="63"/>
        <v>1741.3</v>
      </c>
      <c r="Q814" s="2304" t="b">
        <f t="shared" si="64"/>
        <v>0</v>
      </c>
    </row>
    <row r="815" spans="1:17" ht="37.5">
      <c r="A815" s="116"/>
      <c r="B815" s="1962" t="s">
        <v>1940</v>
      </c>
      <c r="C815" s="556" t="s">
        <v>1941</v>
      </c>
      <c r="D815" s="513" t="s">
        <v>1942</v>
      </c>
      <c r="E815" s="127">
        <v>4</v>
      </c>
      <c r="F815" s="152" t="s">
        <v>322</v>
      </c>
      <c r="G815" s="114">
        <v>147.02000000000001</v>
      </c>
      <c r="H815" s="114">
        <v>186.61</v>
      </c>
      <c r="I815" s="114">
        <v>39.590000000000003</v>
      </c>
      <c r="J815" s="304"/>
      <c r="K815" s="114">
        <v>746.44</v>
      </c>
      <c r="L815" s="2311">
        <v>746.44</v>
      </c>
      <c r="M815" s="2301" t="b">
        <f t="shared" si="60"/>
        <v>1</v>
      </c>
      <c r="N815" s="2302">
        <f t="shared" si="61"/>
        <v>588.08000000000004</v>
      </c>
      <c r="O815" s="2302">
        <f t="shared" si="62"/>
        <v>158.36000000000001</v>
      </c>
      <c r="P815" s="2303">
        <f t="shared" si="63"/>
        <v>746.44</v>
      </c>
      <c r="Q815" s="2304" t="b">
        <f t="shared" si="64"/>
        <v>1</v>
      </c>
    </row>
    <row r="816" spans="1:17" ht="37.5">
      <c r="A816" s="116"/>
      <c r="B816" s="1962" t="s">
        <v>1943</v>
      </c>
      <c r="C816" s="556" t="s">
        <v>1944</v>
      </c>
      <c r="D816" s="513" t="s">
        <v>1945</v>
      </c>
      <c r="E816" s="127">
        <v>4</v>
      </c>
      <c r="F816" s="152" t="s">
        <v>322</v>
      </c>
      <c r="G816" s="114">
        <v>250</v>
      </c>
      <c r="H816" s="114">
        <v>302.33</v>
      </c>
      <c r="I816"/>
      <c r="J816" s="114">
        <v>52.33</v>
      </c>
      <c r="K816" s="114">
        <v>1209.32</v>
      </c>
      <c r="L816" s="2311">
        <v>1209.32</v>
      </c>
      <c r="M816" s="2301" t="b">
        <f t="shared" si="60"/>
        <v>1</v>
      </c>
      <c r="N816" s="2302">
        <f t="shared" si="61"/>
        <v>1000</v>
      </c>
      <c r="O816" s="2302">
        <f t="shared" si="62"/>
        <v>0</v>
      </c>
      <c r="P816" s="2303">
        <f t="shared" si="63"/>
        <v>1000</v>
      </c>
      <c r="Q816" s="2304" t="b">
        <f t="shared" si="64"/>
        <v>0</v>
      </c>
    </row>
    <row r="817" spans="1:17" ht="37.5">
      <c r="A817" s="116"/>
      <c r="B817" s="1962" t="s">
        <v>1946</v>
      </c>
      <c r="C817" s="556" t="s">
        <v>1947</v>
      </c>
      <c r="D817" s="513" t="s">
        <v>1948</v>
      </c>
      <c r="E817" s="127">
        <v>2</v>
      </c>
      <c r="F817" s="152" t="s">
        <v>322</v>
      </c>
      <c r="G817" s="114">
        <v>166.39</v>
      </c>
      <c r="H817" s="114">
        <v>211.2</v>
      </c>
      <c r="I817" s="114">
        <v>44.81</v>
      </c>
      <c r="J817" s="304"/>
      <c r="K817" s="114">
        <v>422.4</v>
      </c>
      <c r="L817" s="2311">
        <v>422.4</v>
      </c>
      <c r="M817" s="2301" t="b">
        <f t="shared" si="60"/>
        <v>1</v>
      </c>
      <c r="N817" s="2302">
        <f t="shared" si="61"/>
        <v>332.78</v>
      </c>
      <c r="O817" s="2302">
        <f t="shared" si="62"/>
        <v>89.62</v>
      </c>
      <c r="P817" s="2303">
        <f t="shared" si="63"/>
        <v>422.4</v>
      </c>
      <c r="Q817" s="2304" t="b">
        <f t="shared" si="64"/>
        <v>1</v>
      </c>
    </row>
    <row r="818" spans="1:17" ht="37.5">
      <c r="A818" s="116"/>
      <c r="B818" s="1962" t="s">
        <v>1949</v>
      </c>
      <c r="C818" s="556" t="s">
        <v>1950</v>
      </c>
      <c r="D818" s="513" t="s">
        <v>1951</v>
      </c>
      <c r="E818" s="127">
        <v>2</v>
      </c>
      <c r="F818" s="152" t="s">
        <v>322</v>
      </c>
      <c r="G818" s="114">
        <v>896</v>
      </c>
      <c r="H818" s="114">
        <v>1083.53</v>
      </c>
      <c r="I818"/>
      <c r="J818" s="114">
        <v>187.53</v>
      </c>
      <c r="K818" s="114">
        <v>2167.06</v>
      </c>
      <c r="L818" s="2311">
        <v>2167.06</v>
      </c>
      <c r="M818" s="2301" t="b">
        <f t="shared" si="60"/>
        <v>1</v>
      </c>
      <c r="N818" s="2302">
        <f t="shared" si="61"/>
        <v>1792</v>
      </c>
      <c r="O818" s="2302">
        <f t="shared" si="62"/>
        <v>0</v>
      </c>
      <c r="P818" s="2303">
        <f t="shared" si="63"/>
        <v>1792</v>
      </c>
      <c r="Q818" s="2304" t="b">
        <f t="shared" si="64"/>
        <v>0</v>
      </c>
    </row>
    <row r="819" spans="1:17">
      <c r="A819" s="116"/>
      <c r="B819" s="1922"/>
      <c r="C819" s="112"/>
      <c r="D819" s="513"/>
      <c r="E819" s="127"/>
      <c r="F819" s="185"/>
      <c r="G819" s="114"/>
      <c r="H819" s="114"/>
      <c r="I819" s="114"/>
      <c r="J819" s="114"/>
      <c r="K819" s="114"/>
      <c r="M819" s="2301"/>
      <c r="N819" s="2302"/>
      <c r="O819" s="2302"/>
      <c r="P819" s="2303"/>
      <c r="Q819" s="2304"/>
    </row>
    <row r="820" spans="1:17">
      <c r="A820" s="116"/>
      <c r="B820" s="1919" t="s">
        <v>1952</v>
      </c>
      <c r="C820" s="109"/>
      <c r="D820" s="110" t="s">
        <v>550</v>
      </c>
      <c r="E820" s="109"/>
      <c r="F820" s="109"/>
      <c r="G820" s="109"/>
      <c r="H820" s="109"/>
      <c r="I820" s="109"/>
      <c r="J820" s="109"/>
      <c r="K820" s="109"/>
      <c r="M820" s="2301"/>
      <c r="N820" s="2302"/>
      <c r="O820" s="2302"/>
      <c r="P820" s="2303"/>
      <c r="Q820" s="2304"/>
    </row>
    <row r="821" spans="1:17" ht="24.95">
      <c r="A821" s="116"/>
      <c r="B821" s="1920" t="s">
        <v>1953</v>
      </c>
      <c r="C821" s="558" t="s">
        <v>1954</v>
      </c>
      <c r="D821" s="514" t="s">
        <v>1955</v>
      </c>
      <c r="E821" s="438">
        <v>6</v>
      </c>
      <c r="F821" s="135" t="s">
        <v>322</v>
      </c>
      <c r="G821" s="114">
        <v>94.58</v>
      </c>
      <c r="H821" s="114">
        <v>120.05</v>
      </c>
      <c r="I821" s="114">
        <v>25.47</v>
      </c>
      <c r="J821" s="304"/>
      <c r="K821" s="114">
        <v>720.3</v>
      </c>
      <c r="L821" s="2311">
        <v>720.3</v>
      </c>
      <c r="M821" s="2301" t="b">
        <f t="shared" si="60"/>
        <v>1</v>
      </c>
      <c r="N821" s="2302">
        <f t="shared" si="61"/>
        <v>567.48</v>
      </c>
      <c r="O821" s="2302">
        <f t="shared" si="62"/>
        <v>152.82</v>
      </c>
      <c r="P821" s="2303">
        <f t="shared" si="63"/>
        <v>720.3</v>
      </c>
      <c r="Q821" s="2304" t="b">
        <f t="shared" si="64"/>
        <v>1</v>
      </c>
    </row>
    <row r="822" spans="1:17" ht="37.5">
      <c r="A822" s="116"/>
      <c r="B822" s="737" t="s">
        <v>1956</v>
      </c>
      <c r="C822" s="548" t="s">
        <v>1957</v>
      </c>
      <c r="D822" s="514" t="s">
        <v>1958</v>
      </c>
      <c r="E822" s="438">
        <v>2</v>
      </c>
      <c r="F822" s="135" t="s">
        <v>322</v>
      </c>
      <c r="G822" s="114">
        <v>363.99</v>
      </c>
      <c r="H822" s="114">
        <v>462.01</v>
      </c>
      <c r="I822" s="114">
        <v>98.02</v>
      </c>
      <c r="J822" s="304"/>
      <c r="K822" s="114">
        <v>924.02</v>
      </c>
      <c r="L822" s="2311">
        <v>924.02</v>
      </c>
      <c r="M822" s="2301" t="b">
        <f t="shared" si="60"/>
        <v>1</v>
      </c>
      <c r="N822" s="2302">
        <f t="shared" si="61"/>
        <v>727.98</v>
      </c>
      <c r="O822" s="2302">
        <f t="shared" si="62"/>
        <v>196.04</v>
      </c>
      <c r="P822" s="2303">
        <f t="shared" si="63"/>
        <v>924.02</v>
      </c>
      <c r="Q822" s="2304" t="b">
        <f t="shared" si="64"/>
        <v>1</v>
      </c>
    </row>
    <row r="823" spans="1:17" ht="37.5">
      <c r="A823" s="116"/>
      <c r="B823" s="737" t="s">
        <v>1959</v>
      </c>
      <c r="C823" s="558" t="s">
        <v>1960</v>
      </c>
      <c r="D823" s="514" t="s">
        <v>1961</v>
      </c>
      <c r="E823" s="438">
        <v>4</v>
      </c>
      <c r="F823" s="135" t="s">
        <v>322</v>
      </c>
      <c r="G823" s="114">
        <v>329.99</v>
      </c>
      <c r="H823" s="114">
        <v>418.86</v>
      </c>
      <c r="I823" s="114">
        <v>88.87</v>
      </c>
      <c r="J823" s="304"/>
      <c r="K823" s="114">
        <v>1675.44</v>
      </c>
      <c r="L823" s="2311">
        <v>1675.44</v>
      </c>
      <c r="M823" s="2301" t="b">
        <f t="shared" si="60"/>
        <v>1</v>
      </c>
      <c r="N823" s="2302">
        <f t="shared" si="61"/>
        <v>1319.96</v>
      </c>
      <c r="O823" s="2302">
        <f t="shared" si="62"/>
        <v>355.48</v>
      </c>
      <c r="P823" s="2303">
        <f t="shared" si="63"/>
        <v>1675.44</v>
      </c>
      <c r="Q823" s="2304" t="b">
        <f t="shared" si="64"/>
        <v>1</v>
      </c>
    </row>
    <row r="824" spans="1:17" ht="37.5">
      <c r="A824" s="116"/>
      <c r="B824" s="737" t="s">
        <v>1962</v>
      </c>
      <c r="C824" s="558" t="s">
        <v>1963</v>
      </c>
      <c r="D824" s="514" t="s">
        <v>1964</v>
      </c>
      <c r="E824" s="438">
        <v>19</v>
      </c>
      <c r="F824" s="135" t="s">
        <v>322</v>
      </c>
      <c r="G824" s="114">
        <v>309.98</v>
      </c>
      <c r="H824" s="114">
        <v>393.46</v>
      </c>
      <c r="I824" s="114">
        <v>83.48</v>
      </c>
      <c r="J824" s="304"/>
      <c r="K824" s="114">
        <v>7475.74</v>
      </c>
      <c r="L824" s="2311">
        <v>7475.74</v>
      </c>
      <c r="M824" s="2301" t="b">
        <f t="shared" si="60"/>
        <v>1</v>
      </c>
      <c r="N824" s="2302">
        <f t="shared" si="61"/>
        <v>5889.62</v>
      </c>
      <c r="O824" s="2302">
        <f t="shared" si="62"/>
        <v>1586.12</v>
      </c>
      <c r="P824" s="2303">
        <f t="shared" si="63"/>
        <v>7475.74</v>
      </c>
      <c r="Q824" s="2304" t="b">
        <f t="shared" si="64"/>
        <v>1</v>
      </c>
    </row>
    <row r="825" spans="1:17" ht="37.5">
      <c r="A825" s="116"/>
      <c r="B825" s="737" t="s">
        <v>1965</v>
      </c>
      <c r="C825" s="558" t="s">
        <v>1966</v>
      </c>
      <c r="D825" s="514" t="s">
        <v>1967</v>
      </c>
      <c r="E825" s="438">
        <v>1</v>
      </c>
      <c r="F825" s="135" t="s">
        <v>322</v>
      </c>
      <c r="G825" s="114">
        <v>219.28</v>
      </c>
      <c r="H825" s="114">
        <v>278.33</v>
      </c>
      <c r="I825" s="114">
        <v>59.05</v>
      </c>
      <c r="J825" s="304"/>
      <c r="K825" s="114">
        <v>278.33</v>
      </c>
      <c r="L825" s="2311">
        <v>278.33</v>
      </c>
      <c r="M825" s="2301" t="b">
        <f t="shared" si="60"/>
        <v>1</v>
      </c>
      <c r="N825" s="2302">
        <f t="shared" si="61"/>
        <v>219.28</v>
      </c>
      <c r="O825" s="2302">
        <f t="shared" si="62"/>
        <v>59.05</v>
      </c>
      <c r="P825" s="2303">
        <f t="shared" si="63"/>
        <v>278.33</v>
      </c>
      <c r="Q825" s="2304" t="b">
        <f t="shared" si="64"/>
        <v>1</v>
      </c>
    </row>
    <row r="826" spans="1:17" ht="37.5">
      <c r="A826" s="116"/>
      <c r="B826" s="737" t="s">
        <v>1968</v>
      </c>
      <c r="C826" s="558" t="s">
        <v>1969</v>
      </c>
      <c r="D826" s="514" t="s">
        <v>1970</v>
      </c>
      <c r="E826" s="438">
        <v>2</v>
      </c>
      <c r="F826" s="135" t="s">
        <v>322</v>
      </c>
      <c r="G826" s="114">
        <v>231.28</v>
      </c>
      <c r="H826" s="114">
        <v>293.56</v>
      </c>
      <c r="I826" s="114">
        <v>62.28</v>
      </c>
      <c r="J826" s="304"/>
      <c r="K826" s="114">
        <v>587.12</v>
      </c>
      <c r="L826" s="2311">
        <v>587.12</v>
      </c>
      <c r="M826" s="2301" t="b">
        <f t="shared" si="60"/>
        <v>1</v>
      </c>
      <c r="N826" s="2302">
        <f t="shared" si="61"/>
        <v>462.56</v>
      </c>
      <c r="O826" s="2302">
        <f t="shared" si="62"/>
        <v>124.56</v>
      </c>
      <c r="P826" s="2303">
        <f t="shared" si="63"/>
        <v>587.12</v>
      </c>
      <c r="Q826" s="2304" t="b">
        <f t="shared" si="64"/>
        <v>1</v>
      </c>
    </row>
    <row r="827" spans="1:17" ht="24.95">
      <c r="A827" s="116"/>
      <c r="B827" s="737" t="s">
        <v>1971</v>
      </c>
      <c r="C827" s="558" t="s">
        <v>1842</v>
      </c>
      <c r="D827" s="514" t="s">
        <v>1843</v>
      </c>
      <c r="E827" s="438">
        <v>4</v>
      </c>
      <c r="F827" s="135" t="s">
        <v>322</v>
      </c>
      <c r="G827" s="114">
        <v>224.07</v>
      </c>
      <c r="H827" s="114">
        <v>284.41000000000003</v>
      </c>
      <c r="I827" s="114">
        <v>60.34</v>
      </c>
      <c r="J827" s="304"/>
      <c r="K827" s="114">
        <v>1137.6400000000001</v>
      </c>
      <c r="L827" s="2311">
        <v>1137.6400000000001</v>
      </c>
      <c r="M827" s="2301" t="b">
        <f t="shared" si="60"/>
        <v>1</v>
      </c>
      <c r="N827" s="2302">
        <f t="shared" si="61"/>
        <v>896.28</v>
      </c>
      <c r="O827" s="2302">
        <f t="shared" si="62"/>
        <v>241.36</v>
      </c>
      <c r="P827" s="2303">
        <f t="shared" si="63"/>
        <v>1137.6399999999999</v>
      </c>
      <c r="Q827" s="2304" t="b">
        <f t="shared" si="64"/>
        <v>1</v>
      </c>
    </row>
    <row r="828" spans="1:17" ht="37.5">
      <c r="A828" s="116"/>
      <c r="B828" s="737" t="s">
        <v>1972</v>
      </c>
      <c r="C828" s="558" t="s">
        <v>1973</v>
      </c>
      <c r="D828" s="514" t="s">
        <v>1974</v>
      </c>
      <c r="E828" s="438">
        <v>6</v>
      </c>
      <c r="F828" s="135" t="s">
        <v>316</v>
      </c>
      <c r="G828" s="114">
        <v>199.97</v>
      </c>
      <c r="H828" s="114">
        <v>253.82</v>
      </c>
      <c r="I828" s="114">
        <v>53.85</v>
      </c>
      <c r="J828" s="304"/>
      <c r="K828" s="114">
        <v>1522.92</v>
      </c>
      <c r="L828" s="2311">
        <v>1522.92</v>
      </c>
      <c r="M828" s="2301" t="b">
        <f t="shared" si="60"/>
        <v>1</v>
      </c>
      <c r="N828" s="2302">
        <f t="shared" si="61"/>
        <v>1199.82</v>
      </c>
      <c r="O828" s="2302">
        <f t="shared" si="62"/>
        <v>323.10000000000002</v>
      </c>
      <c r="P828" s="2303">
        <f t="shared" si="63"/>
        <v>1522.92</v>
      </c>
      <c r="Q828" s="2304" t="b">
        <f t="shared" si="64"/>
        <v>1</v>
      </c>
    </row>
    <row r="829" spans="1:17" ht="24.95">
      <c r="A829" s="116"/>
      <c r="B829" s="737" t="s">
        <v>1975</v>
      </c>
      <c r="C829" s="558" t="s">
        <v>1845</v>
      </c>
      <c r="D829" s="514" t="s">
        <v>1846</v>
      </c>
      <c r="E829" s="438">
        <v>15</v>
      </c>
      <c r="F829" s="135" t="s">
        <v>316</v>
      </c>
      <c r="G829" s="114">
        <v>352.13</v>
      </c>
      <c r="H829" s="114">
        <v>446.96</v>
      </c>
      <c r="I829" s="114">
        <v>94.83</v>
      </c>
      <c r="J829" s="304"/>
      <c r="K829" s="114">
        <v>6704.4</v>
      </c>
      <c r="L829" s="2311">
        <v>6704.4</v>
      </c>
      <c r="M829" s="2301" t="b">
        <f t="shared" si="60"/>
        <v>1</v>
      </c>
      <c r="N829" s="2302">
        <f t="shared" si="61"/>
        <v>5281.95</v>
      </c>
      <c r="O829" s="2302">
        <f t="shared" si="62"/>
        <v>1422.45</v>
      </c>
      <c r="P829" s="2303">
        <f t="shared" si="63"/>
        <v>6704.4</v>
      </c>
      <c r="Q829" s="2304" t="b">
        <f t="shared" si="64"/>
        <v>1</v>
      </c>
    </row>
    <row r="830" spans="1:17" ht="24.95">
      <c r="A830" s="116"/>
      <c r="B830" s="1920" t="s">
        <v>1976</v>
      </c>
      <c r="C830" s="558" t="s">
        <v>1977</v>
      </c>
      <c r="D830" s="432" t="s">
        <v>1978</v>
      </c>
      <c r="E830" s="438">
        <v>4</v>
      </c>
      <c r="F830" s="135" t="s">
        <v>322</v>
      </c>
      <c r="G830" s="114">
        <v>500.48</v>
      </c>
      <c r="H830" s="114">
        <v>635.26</v>
      </c>
      <c r="I830" s="114">
        <v>134.78</v>
      </c>
      <c r="J830" s="304"/>
      <c r="K830" s="114">
        <v>2541.04</v>
      </c>
      <c r="L830" s="2311">
        <v>2541.04</v>
      </c>
      <c r="M830" s="2301" t="b">
        <f t="shared" si="60"/>
        <v>1</v>
      </c>
      <c r="N830" s="2302">
        <f t="shared" si="61"/>
        <v>2001.92</v>
      </c>
      <c r="O830" s="2302">
        <f t="shared" si="62"/>
        <v>539.12</v>
      </c>
      <c r="P830" s="2303">
        <f t="shared" si="63"/>
        <v>2541.04</v>
      </c>
      <c r="Q830" s="2304" t="b">
        <f t="shared" si="64"/>
        <v>1</v>
      </c>
    </row>
    <row r="831" spans="1:17" ht="37.5">
      <c r="A831" s="116"/>
      <c r="B831" s="737" t="s">
        <v>1979</v>
      </c>
      <c r="C831" s="558" t="s">
        <v>1980</v>
      </c>
      <c r="D831" s="432" t="s">
        <v>1981</v>
      </c>
      <c r="E831" s="438">
        <v>25</v>
      </c>
      <c r="F831" s="135" t="s">
        <v>468</v>
      </c>
      <c r="G831" s="114">
        <v>163.59</v>
      </c>
      <c r="H831" s="114">
        <v>207.64</v>
      </c>
      <c r="I831" s="114">
        <v>44.05</v>
      </c>
      <c r="J831" s="304"/>
      <c r="K831" s="114">
        <v>5191</v>
      </c>
      <c r="L831" s="2311">
        <v>5191</v>
      </c>
      <c r="M831" s="2301" t="b">
        <f t="shared" si="60"/>
        <v>1</v>
      </c>
      <c r="N831" s="2302">
        <f t="shared" si="61"/>
        <v>4089.75</v>
      </c>
      <c r="O831" s="2302">
        <f t="shared" si="62"/>
        <v>1101.25</v>
      </c>
      <c r="P831" s="2303">
        <f t="shared" si="63"/>
        <v>5191</v>
      </c>
      <c r="Q831" s="2304" t="b">
        <f t="shared" si="64"/>
        <v>1</v>
      </c>
    </row>
    <row r="832" spans="1:17">
      <c r="A832" s="116"/>
      <c r="B832" s="737" t="s">
        <v>1982</v>
      </c>
      <c r="C832" s="558" t="s">
        <v>1983</v>
      </c>
      <c r="D832" s="432" t="s">
        <v>1984</v>
      </c>
      <c r="E832" s="438">
        <v>14</v>
      </c>
      <c r="F832" s="135" t="s">
        <v>368</v>
      </c>
      <c r="G832" s="114">
        <v>552.28</v>
      </c>
      <c r="H832" s="114">
        <v>701.01</v>
      </c>
      <c r="I832" s="114">
        <v>148.72999999999999</v>
      </c>
      <c r="J832" s="304"/>
      <c r="K832" s="114">
        <v>9814.14</v>
      </c>
      <c r="L832" s="2311">
        <v>9814.14</v>
      </c>
      <c r="M832" s="2301" t="b">
        <f t="shared" si="60"/>
        <v>1</v>
      </c>
      <c r="N832" s="2302">
        <f t="shared" si="61"/>
        <v>7731.92</v>
      </c>
      <c r="O832" s="2302">
        <f t="shared" si="62"/>
        <v>2082.2199999999998</v>
      </c>
      <c r="P832" s="2303">
        <f t="shared" si="63"/>
        <v>9814.14</v>
      </c>
      <c r="Q832" s="2304" t="b">
        <f t="shared" si="64"/>
        <v>1</v>
      </c>
    </row>
    <row r="833" spans="1:17" ht="24.95">
      <c r="A833" s="116"/>
      <c r="B833" s="737" t="s">
        <v>1985</v>
      </c>
      <c r="C833" s="558" t="s">
        <v>1986</v>
      </c>
      <c r="D833" s="432" t="s">
        <v>1987</v>
      </c>
      <c r="E833" s="438">
        <v>7</v>
      </c>
      <c r="F833" s="135" t="s">
        <v>1988</v>
      </c>
      <c r="G833" s="114">
        <v>211.51</v>
      </c>
      <c r="H833" s="114">
        <v>268.47000000000003</v>
      </c>
      <c r="I833" s="114">
        <v>56.96</v>
      </c>
      <c r="J833" s="304"/>
      <c r="K833" s="114">
        <v>1879.29</v>
      </c>
      <c r="L833" s="2311">
        <v>1879.29</v>
      </c>
      <c r="M833" s="2301" t="b">
        <f t="shared" si="60"/>
        <v>1</v>
      </c>
      <c r="N833" s="2302">
        <f t="shared" si="61"/>
        <v>1480.57</v>
      </c>
      <c r="O833" s="2302">
        <f t="shared" si="62"/>
        <v>398.72</v>
      </c>
      <c r="P833" s="2303">
        <f t="shared" si="63"/>
        <v>1879.29</v>
      </c>
      <c r="Q833" s="2304" t="b">
        <f t="shared" si="64"/>
        <v>1</v>
      </c>
    </row>
    <row r="834" spans="1:17" ht="50.1">
      <c r="A834" s="116"/>
      <c r="B834" s="737" t="s">
        <v>1989</v>
      </c>
      <c r="C834" s="558" t="s">
        <v>1990</v>
      </c>
      <c r="D834" s="432" t="s">
        <v>1991</v>
      </c>
      <c r="E834" s="438">
        <v>7</v>
      </c>
      <c r="F834" s="135" t="s">
        <v>1223</v>
      </c>
      <c r="G834" s="114">
        <v>777.32</v>
      </c>
      <c r="H834" s="114">
        <v>986.65</v>
      </c>
      <c r="I834" s="114">
        <v>209.33</v>
      </c>
      <c r="J834" s="304"/>
      <c r="K834" s="114">
        <v>6906.55</v>
      </c>
      <c r="L834" s="2311">
        <v>6906.55</v>
      </c>
      <c r="M834" s="2301" t="b">
        <f t="shared" si="60"/>
        <v>1</v>
      </c>
      <c r="N834" s="2302">
        <f t="shared" si="61"/>
        <v>5441.24</v>
      </c>
      <c r="O834" s="2302">
        <f t="shared" si="62"/>
        <v>1465.31</v>
      </c>
      <c r="P834" s="2303">
        <f t="shared" si="63"/>
        <v>6906.5499999999993</v>
      </c>
      <c r="Q834" s="2304" t="b">
        <f t="shared" si="64"/>
        <v>1</v>
      </c>
    </row>
    <row r="835" spans="1:17">
      <c r="A835" s="116"/>
      <c r="B835" s="737" t="s">
        <v>1992</v>
      </c>
      <c r="C835" s="558" t="s">
        <v>1993</v>
      </c>
      <c r="D835" s="432" t="s">
        <v>1994</v>
      </c>
      <c r="E835" s="438">
        <v>2.2000000000000002</v>
      </c>
      <c r="F835" s="135" t="s">
        <v>275</v>
      </c>
      <c r="G835" s="114">
        <v>217.09</v>
      </c>
      <c r="H835" s="114">
        <v>275.55</v>
      </c>
      <c r="I835" s="114">
        <v>58.46</v>
      </c>
      <c r="J835" s="304"/>
      <c r="K835" s="114">
        <v>606.21</v>
      </c>
      <c r="L835" s="2311">
        <v>606.21</v>
      </c>
      <c r="M835" s="2301" t="b">
        <f t="shared" si="60"/>
        <v>1</v>
      </c>
      <c r="N835" s="2302">
        <f t="shared" si="61"/>
        <v>477.6</v>
      </c>
      <c r="O835" s="2302">
        <f t="shared" si="62"/>
        <v>128.61000000000001</v>
      </c>
      <c r="P835" s="2303">
        <f t="shared" si="63"/>
        <v>606.21</v>
      </c>
      <c r="Q835" s="2304" t="b">
        <f t="shared" si="64"/>
        <v>1</v>
      </c>
    </row>
    <row r="836" spans="1:17">
      <c r="A836" s="116"/>
      <c r="B836" s="737" t="s">
        <v>1995</v>
      </c>
      <c r="C836" s="558" t="s">
        <v>1996</v>
      </c>
      <c r="D836" s="432" t="s">
        <v>1997</v>
      </c>
      <c r="E836" s="438">
        <v>7</v>
      </c>
      <c r="F836" s="135" t="s">
        <v>322</v>
      </c>
      <c r="G836" s="114">
        <v>39.11</v>
      </c>
      <c r="H836" s="114">
        <v>49.64</v>
      </c>
      <c r="I836" s="114">
        <v>10.53</v>
      </c>
      <c r="J836" s="304"/>
      <c r="K836" s="114">
        <v>347.48</v>
      </c>
      <c r="L836" s="2311">
        <v>347.48</v>
      </c>
      <c r="M836" s="2301" t="b">
        <f t="shared" si="60"/>
        <v>1</v>
      </c>
      <c r="N836" s="2302">
        <f t="shared" si="61"/>
        <v>273.77</v>
      </c>
      <c r="O836" s="2302">
        <f t="shared" si="62"/>
        <v>73.709999999999994</v>
      </c>
      <c r="P836" s="2303">
        <f t="shared" si="63"/>
        <v>347.47999999999996</v>
      </c>
      <c r="Q836" s="2304" t="b">
        <f t="shared" si="64"/>
        <v>1</v>
      </c>
    </row>
    <row r="837" spans="1:17" ht="24.95">
      <c r="A837" s="116"/>
      <c r="B837" s="737" t="s">
        <v>1998</v>
      </c>
      <c r="C837" s="558" t="s">
        <v>1999</v>
      </c>
      <c r="D837" s="432" t="s">
        <v>2000</v>
      </c>
      <c r="E837" s="438">
        <v>28</v>
      </c>
      <c r="F837" s="135" t="s">
        <v>322</v>
      </c>
      <c r="G837" s="114">
        <v>8.61</v>
      </c>
      <c r="H837" s="114">
        <v>10.93</v>
      </c>
      <c r="I837" s="114">
        <v>2.3199999999999998</v>
      </c>
      <c r="J837" s="304"/>
      <c r="K837" s="114">
        <v>306.04000000000002</v>
      </c>
      <c r="L837" s="2311">
        <v>306.04000000000002</v>
      </c>
      <c r="M837" s="2301" t="b">
        <f t="shared" si="60"/>
        <v>1</v>
      </c>
      <c r="N837" s="2302">
        <f t="shared" si="61"/>
        <v>241.08</v>
      </c>
      <c r="O837" s="2302">
        <f t="shared" si="62"/>
        <v>64.959999999999994</v>
      </c>
      <c r="P837" s="2303">
        <f t="shared" si="63"/>
        <v>306.04000000000002</v>
      </c>
      <c r="Q837" s="2304" t="b">
        <f t="shared" si="64"/>
        <v>1</v>
      </c>
    </row>
    <row r="838" spans="1:17" ht="24.95">
      <c r="A838" s="116"/>
      <c r="B838" s="737" t="s">
        <v>2001</v>
      </c>
      <c r="C838" s="558" t="s">
        <v>2002</v>
      </c>
      <c r="D838" s="432" t="s">
        <v>2003</v>
      </c>
      <c r="E838" s="438">
        <v>24</v>
      </c>
      <c r="F838" s="135" t="s">
        <v>1797</v>
      </c>
      <c r="G838" s="114">
        <v>25.54</v>
      </c>
      <c r="H838" s="114">
        <v>32.42</v>
      </c>
      <c r="I838" s="114">
        <v>6.88</v>
      </c>
      <c r="J838" s="304"/>
      <c r="K838" s="114">
        <v>778.08</v>
      </c>
      <c r="L838" s="2311">
        <v>778.08</v>
      </c>
      <c r="M838" s="2301" t="b">
        <f t="shared" si="60"/>
        <v>1</v>
      </c>
      <c r="N838" s="2302">
        <f t="shared" si="61"/>
        <v>612.96</v>
      </c>
      <c r="O838" s="2302">
        <f t="shared" si="62"/>
        <v>165.12</v>
      </c>
      <c r="P838" s="2303">
        <f t="shared" si="63"/>
        <v>778.08</v>
      </c>
      <c r="Q838" s="2304" t="b">
        <f t="shared" si="64"/>
        <v>1</v>
      </c>
    </row>
    <row r="839" spans="1:17" ht="37.5">
      <c r="A839" s="116"/>
      <c r="B839" s="737" t="s">
        <v>2004</v>
      </c>
      <c r="C839" s="558" t="s">
        <v>2005</v>
      </c>
      <c r="D839" s="432" t="s">
        <v>2006</v>
      </c>
      <c r="E839" s="438">
        <v>1</v>
      </c>
      <c r="F839" s="135" t="s">
        <v>1797</v>
      </c>
      <c r="G839" s="114">
        <v>1355.55</v>
      </c>
      <c r="H839" s="114">
        <v>1720.6</v>
      </c>
      <c r="I839" s="114">
        <v>365.05</v>
      </c>
      <c r="J839" s="304"/>
      <c r="K839" s="114">
        <v>1720.6</v>
      </c>
      <c r="L839" s="2311">
        <v>1720.6</v>
      </c>
      <c r="M839" s="2301" t="b">
        <f t="shared" si="60"/>
        <v>1</v>
      </c>
      <c r="N839" s="2302">
        <f t="shared" si="61"/>
        <v>1355.55</v>
      </c>
      <c r="O839" s="2302">
        <f t="shared" si="62"/>
        <v>365.05</v>
      </c>
      <c r="P839" s="2303">
        <f t="shared" si="63"/>
        <v>1720.6</v>
      </c>
      <c r="Q839" s="2304" t="b">
        <f t="shared" si="64"/>
        <v>1</v>
      </c>
    </row>
    <row r="840" spans="1:17" ht="37.5">
      <c r="A840" s="116"/>
      <c r="B840" s="737" t="s">
        <v>2007</v>
      </c>
      <c r="C840" s="558" t="s">
        <v>2008</v>
      </c>
      <c r="D840" s="432" t="s">
        <v>2009</v>
      </c>
      <c r="E840" s="438">
        <v>8</v>
      </c>
      <c r="F840" s="135" t="s">
        <v>2010</v>
      </c>
      <c r="G840" s="114">
        <v>41.22</v>
      </c>
      <c r="H840" s="114">
        <v>52.32</v>
      </c>
      <c r="I840" s="114">
        <v>11.1</v>
      </c>
      <c r="J840" s="304"/>
      <c r="K840" s="114">
        <v>418.56</v>
      </c>
      <c r="L840" s="2311">
        <v>418.56</v>
      </c>
      <c r="M840" s="2301" t="b">
        <f t="shared" si="60"/>
        <v>1</v>
      </c>
      <c r="N840" s="2302">
        <f t="shared" si="61"/>
        <v>329.76</v>
      </c>
      <c r="O840" s="2302">
        <f t="shared" si="62"/>
        <v>88.8</v>
      </c>
      <c r="P840" s="2303">
        <f t="shared" si="63"/>
        <v>418.56</v>
      </c>
      <c r="Q840" s="2304" t="b">
        <f t="shared" si="64"/>
        <v>1</v>
      </c>
    </row>
    <row r="841" spans="1:17" ht="62.45">
      <c r="A841" s="116"/>
      <c r="B841" s="737" t="s">
        <v>2011</v>
      </c>
      <c r="C841" s="558" t="s">
        <v>2012</v>
      </c>
      <c r="D841" s="432" t="s">
        <v>2013</v>
      </c>
      <c r="E841" s="438">
        <v>16</v>
      </c>
      <c r="F841" s="135" t="s">
        <v>2010</v>
      </c>
      <c r="G841" s="114">
        <v>41.22</v>
      </c>
      <c r="H841" s="114">
        <v>52.32</v>
      </c>
      <c r="I841" s="114">
        <v>11.1</v>
      </c>
      <c r="J841" s="304"/>
      <c r="K841" s="114">
        <v>837.12</v>
      </c>
      <c r="L841" s="2311">
        <v>837.12</v>
      </c>
      <c r="M841" s="2301" t="b">
        <f t="shared" si="60"/>
        <v>1</v>
      </c>
      <c r="N841" s="2302">
        <f t="shared" si="61"/>
        <v>659.52</v>
      </c>
      <c r="O841" s="2302">
        <f t="shared" si="62"/>
        <v>177.6</v>
      </c>
      <c r="P841" s="2303">
        <f t="shared" si="63"/>
        <v>837.12</v>
      </c>
      <c r="Q841" s="2304" t="b">
        <f t="shared" si="64"/>
        <v>1</v>
      </c>
    </row>
    <row r="842" spans="1:17" ht="56.1" customHeight="1">
      <c r="A842" s="116"/>
      <c r="B842" s="737" t="s">
        <v>2014</v>
      </c>
      <c r="C842" s="559" t="s">
        <v>2015</v>
      </c>
      <c r="D842" s="432" t="s">
        <v>2016</v>
      </c>
      <c r="E842" s="438">
        <v>2</v>
      </c>
      <c r="F842" s="135" t="s">
        <v>1797</v>
      </c>
      <c r="G842" s="114">
        <v>1206.07</v>
      </c>
      <c r="H842" s="114">
        <v>1530.86</v>
      </c>
      <c r="I842" s="114">
        <v>324.79000000000002</v>
      </c>
      <c r="J842" s="304"/>
      <c r="K842" s="114">
        <v>3061.72</v>
      </c>
      <c r="L842" s="2311">
        <v>3061.72</v>
      </c>
      <c r="M842" s="2301" t="b">
        <f t="shared" si="60"/>
        <v>1</v>
      </c>
      <c r="N842" s="2302">
        <f t="shared" si="61"/>
        <v>2412.14</v>
      </c>
      <c r="O842" s="2302">
        <f t="shared" si="62"/>
        <v>649.58000000000004</v>
      </c>
      <c r="P842" s="2303">
        <f t="shared" si="63"/>
        <v>3061.72</v>
      </c>
      <c r="Q842" s="2304" t="b">
        <f t="shared" si="64"/>
        <v>1</v>
      </c>
    </row>
    <row r="843" spans="1:17" ht="24.95">
      <c r="A843" s="116"/>
      <c r="B843" s="737" t="s">
        <v>2017</v>
      </c>
      <c r="C843" s="559" t="s">
        <v>2018</v>
      </c>
      <c r="D843" s="432" t="s">
        <v>2019</v>
      </c>
      <c r="E843" s="438">
        <v>2</v>
      </c>
      <c r="F843" s="135" t="s">
        <v>1797</v>
      </c>
      <c r="G843" s="114">
        <v>386.61</v>
      </c>
      <c r="H843" s="114">
        <v>490.72</v>
      </c>
      <c r="I843" s="114">
        <v>104.11</v>
      </c>
      <c r="J843" s="304"/>
      <c r="K843" s="114">
        <v>981.44</v>
      </c>
      <c r="L843" s="2311">
        <v>981.44</v>
      </c>
      <c r="M843" s="2301" t="b">
        <f t="shared" si="60"/>
        <v>1</v>
      </c>
      <c r="N843" s="2302">
        <f t="shared" si="61"/>
        <v>773.22</v>
      </c>
      <c r="O843" s="2302">
        <f t="shared" si="62"/>
        <v>208.22</v>
      </c>
      <c r="P843" s="2303">
        <f t="shared" si="63"/>
        <v>981.44</v>
      </c>
      <c r="Q843" s="2304" t="b">
        <f t="shared" si="64"/>
        <v>1</v>
      </c>
    </row>
    <row r="844" spans="1:17">
      <c r="A844" s="116"/>
      <c r="B844" s="737" t="s">
        <v>2020</v>
      </c>
      <c r="C844" s="559" t="s">
        <v>2021</v>
      </c>
      <c r="D844" s="432" t="s">
        <v>2022</v>
      </c>
      <c r="E844" s="438">
        <v>3</v>
      </c>
      <c r="F844" s="522" t="s">
        <v>275</v>
      </c>
      <c r="G844" s="114">
        <v>14.34</v>
      </c>
      <c r="H844" s="114">
        <v>18.2</v>
      </c>
      <c r="I844" s="114">
        <v>3.86</v>
      </c>
      <c r="J844" s="304"/>
      <c r="K844" s="114">
        <v>54.6</v>
      </c>
      <c r="L844" s="2311">
        <v>54.6</v>
      </c>
      <c r="M844" s="2301" t="b">
        <f t="shared" si="60"/>
        <v>1</v>
      </c>
      <c r="N844" s="2302">
        <f t="shared" si="61"/>
        <v>43.02</v>
      </c>
      <c r="O844" s="2302">
        <f t="shared" si="62"/>
        <v>11.58</v>
      </c>
      <c r="P844" s="2303">
        <f t="shared" si="63"/>
        <v>54.6</v>
      </c>
      <c r="Q844" s="2304" t="b">
        <f t="shared" si="64"/>
        <v>1</v>
      </c>
    </row>
    <row r="845" spans="1:17">
      <c r="A845" s="116"/>
      <c r="B845" s="1959"/>
      <c r="C845" s="174"/>
      <c r="D845" s="175"/>
      <c r="E845" s="174"/>
      <c r="F845" s="174"/>
      <c r="G845" s="174"/>
      <c r="H845" s="174"/>
      <c r="I845" s="174"/>
      <c r="J845" s="174"/>
      <c r="K845" s="174"/>
      <c r="M845" s="2301"/>
      <c r="N845" s="2302"/>
      <c r="O845" s="2302"/>
      <c r="P845" s="2303"/>
      <c r="Q845" s="2304"/>
    </row>
    <row r="846" spans="1:17" ht="13.35" customHeight="1">
      <c r="A846" s="116"/>
      <c r="B846" s="1931" t="s">
        <v>147</v>
      </c>
      <c r="C846" s="2445" t="s">
        <v>148</v>
      </c>
      <c r="D846" s="2445"/>
      <c r="E846" s="2445"/>
      <c r="F846" s="2445"/>
      <c r="G846" s="2445"/>
      <c r="H846" s="2445"/>
      <c r="I846" s="2445"/>
      <c r="J846" s="2445"/>
      <c r="K846" s="2445"/>
      <c r="M846" s="2301"/>
      <c r="N846" s="2302"/>
      <c r="O846" s="2302"/>
      <c r="P846" s="2303"/>
      <c r="Q846" s="2304"/>
    </row>
    <row r="847" spans="1:17">
      <c r="A847" s="116"/>
      <c r="B847" s="2446" t="s">
        <v>259</v>
      </c>
      <c r="C847" s="2446" t="s">
        <v>260</v>
      </c>
      <c r="D847" s="2446" t="s">
        <v>131</v>
      </c>
      <c r="E847" s="2446" t="s">
        <v>261</v>
      </c>
      <c r="F847" s="2446" t="s">
        <v>262</v>
      </c>
      <c r="G847" s="2446" t="s">
        <v>263</v>
      </c>
      <c r="H847" s="2446" t="s">
        <v>264</v>
      </c>
      <c r="I847" s="738" t="s">
        <v>265</v>
      </c>
      <c r="J847" s="738" t="s">
        <v>266</v>
      </c>
      <c r="K847" s="2448" t="s">
        <v>267</v>
      </c>
      <c r="M847" s="2301"/>
      <c r="N847" s="2302"/>
      <c r="O847" s="2302"/>
      <c r="P847" s="2303"/>
      <c r="Q847" s="2304"/>
    </row>
    <row r="848" spans="1:17">
      <c r="A848" s="116"/>
      <c r="B848" s="2447"/>
      <c r="C848" s="2447"/>
      <c r="D848" s="2447"/>
      <c r="E848" s="2447"/>
      <c r="F848" s="2447"/>
      <c r="G848" s="2447"/>
      <c r="H848" s="2447"/>
      <c r="I848" s="119">
        <v>0.26929999999999998</v>
      </c>
      <c r="J848" s="119">
        <v>0.20930000000000001</v>
      </c>
      <c r="K848" s="2449"/>
      <c r="M848" s="2301"/>
      <c r="N848" s="2302"/>
      <c r="O848" s="2302"/>
      <c r="P848" s="2303"/>
      <c r="Q848" s="2304"/>
    </row>
    <row r="849" spans="1:18">
      <c r="A849" s="116"/>
      <c r="B849" s="1919" t="s">
        <v>2023</v>
      </c>
      <c r="C849" s="109"/>
      <c r="D849" s="110" t="s">
        <v>2024</v>
      </c>
      <c r="E849" s="109"/>
      <c r="F849" s="109"/>
      <c r="G849" s="109"/>
      <c r="H849" s="111">
        <v>13539.029999999999</v>
      </c>
      <c r="I849" s="111">
        <v>2872.5</v>
      </c>
      <c r="J849" s="111">
        <v>0</v>
      </c>
      <c r="K849" s="111">
        <v>88082.849999999991</v>
      </c>
      <c r="M849" s="2301"/>
      <c r="N849" s="2302"/>
      <c r="O849" s="2302"/>
      <c r="P849" s="2303"/>
      <c r="Q849" s="2304"/>
    </row>
    <row r="850" spans="1:18">
      <c r="A850" s="116"/>
      <c r="B850" s="1919" t="s">
        <v>241</v>
      </c>
      <c r="C850" s="109"/>
      <c r="D850" s="110" t="s">
        <v>242</v>
      </c>
      <c r="E850" s="109"/>
      <c r="F850" s="109"/>
      <c r="G850" s="109"/>
      <c r="H850" s="109"/>
      <c r="I850" s="109"/>
      <c r="J850" s="109"/>
      <c r="K850" s="109"/>
      <c r="M850" s="2301"/>
      <c r="N850" s="2302"/>
      <c r="O850" s="2302"/>
      <c r="P850" s="2303"/>
      <c r="Q850" s="2304"/>
    </row>
    <row r="851" spans="1:18" s="316" customFormat="1">
      <c r="A851" s="294"/>
      <c r="B851" s="1963" t="s">
        <v>2025</v>
      </c>
      <c r="C851" s="336"/>
      <c r="D851" s="337" t="s">
        <v>966</v>
      </c>
      <c r="E851" s="291"/>
      <c r="F851" s="338"/>
      <c r="G851" s="285"/>
      <c r="H851" s="285"/>
      <c r="I851" s="285"/>
      <c r="J851" s="285"/>
      <c r="K851" s="285"/>
      <c r="L851" s="2306"/>
      <c r="M851" s="2301"/>
      <c r="N851" s="2302"/>
      <c r="O851" s="2302"/>
      <c r="P851" s="2303"/>
      <c r="Q851" s="2304"/>
      <c r="R851" s="2306"/>
    </row>
    <row r="852" spans="1:18" ht="37.5">
      <c r="A852" s="150"/>
      <c r="B852" s="1934" t="s">
        <v>2026</v>
      </c>
      <c r="C852" s="520" t="s">
        <v>2027</v>
      </c>
      <c r="D852" s="566" t="s">
        <v>2028</v>
      </c>
      <c r="E852" s="483">
        <v>12</v>
      </c>
      <c r="F852" s="459" t="s">
        <v>347</v>
      </c>
      <c r="G852" s="114">
        <v>143.46</v>
      </c>
      <c r="H852" s="114">
        <v>182.09</v>
      </c>
      <c r="I852" s="114">
        <v>38.630000000000003</v>
      </c>
      <c r="J852" s="304"/>
      <c r="K852" s="114">
        <v>2185.08</v>
      </c>
      <c r="L852" s="2311">
        <v>2185.08</v>
      </c>
      <c r="M852" s="2301" t="b">
        <f t="shared" ref="M852:M908" si="65">K852=L852</f>
        <v>1</v>
      </c>
      <c r="N852" s="2302">
        <f t="shared" ref="N852:N908" si="66">ROUND(G852*E852,2)</f>
        <v>1721.52</v>
      </c>
      <c r="O852" s="2302">
        <f t="shared" ref="O852:O908" si="67">ROUND(E852*I852,2)</f>
        <v>463.56</v>
      </c>
      <c r="P852" s="2303">
        <f t="shared" ref="P852:P908" si="68">N852+O852</f>
        <v>2185.08</v>
      </c>
      <c r="Q852" s="2304" t="b">
        <f t="shared" ref="Q852:Q908" si="69">P852=K852</f>
        <v>1</v>
      </c>
    </row>
    <row r="853" spans="1:18">
      <c r="A853" s="150"/>
      <c r="B853" s="1934" t="s">
        <v>2029</v>
      </c>
      <c r="C853" s="520" t="s">
        <v>2030</v>
      </c>
      <c r="D853" s="566" t="s">
        <v>2031</v>
      </c>
      <c r="E853" s="483">
        <v>172.62</v>
      </c>
      <c r="F853" s="443" t="s">
        <v>275</v>
      </c>
      <c r="G853" s="114">
        <v>10.07</v>
      </c>
      <c r="H853" s="114">
        <v>12.78</v>
      </c>
      <c r="I853" s="114">
        <v>2.71</v>
      </c>
      <c r="J853" s="304"/>
      <c r="K853" s="114">
        <v>2206.08</v>
      </c>
      <c r="L853" s="2311">
        <v>2206.08</v>
      </c>
      <c r="M853" s="2301" t="b">
        <f t="shared" si="65"/>
        <v>1</v>
      </c>
      <c r="N853" s="2302">
        <f t="shared" si="66"/>
        <v>1738.28</v>
      </c>
      <c r="O853" s="2302">
        <f t="shared" si="67"/>
        <v>467.8</v>
      </c>
      <c r="P853" s="2303">
        <f t="shared" si="68"/>
        <v>2206.08</v>
      </c>
      <c r="Q853" s="2304" t="b">
        <f t="shared" si="69"/>
        <v>1</v>
      </c>
    </row>
    <row r="854" spans="1:18" ht="37.5">
      <c r="A854" s="150"/>
      <c r="B854" s="1934" t="s">
        <v>2032</v>
      </c>
      <c r="C854" s="520" t="s">
        <v>2033</v>
      </c>
      <c r="D854" s="566" t="s">
        <v>2034</v>
      </c>
      <c r="E854" s="483">
        <v>160.62</v>
      </c>
      <c r="F854" s="459" t="s">
        <v>347</v>
      </c>
      <c r="G854" s="114">
        <v>260.83</v>
      </c>
      <c r="H854" s="114">
        <v>331.07</v>
      </c>
      <c r="I854" s="114">
        <v>70.239999999999995</v>
      </c>
      <c r="J854" s="304"/>
      <c r="K854" s="114">
        <v>53176.46</v>
      </c>
      <c r="L854" s="2311">
        <v>53176.46</v>
      </c>
      <c r="M854" s="2301" t="b">
        <f t="shared" si="65"/>
        <v>1</v>
      </c>
      <c r="N854" s="2302">
        <f t="shared" si="66"/>
        <v>41894.51</v>
      </c>
      <c r="O854" s="2302">
        <f t="shared" si="67"/>
        <v>11281.95</v>
      </c>
      <c r="P854" s="2303">
        <f t="shared" si="68"/>
        <v>53176.460000000006</v>
      </c>
      <c r="Q854" s="2304" t="b">
        <f t="shared" si="69"/>
        <v>1</v>
      </c>
    </row>
    <row r="855" spans="1:18">
      <c r="A855" s="150"/>
      <c r="B855" s="1964"/>
      <c r="C855" s="189"/>
      <c r="D855" s="190"/>
      <c r="E855" s="191"/>
      <c r="F855" s="191"/>
      <c r="G855" s="188"/>
      <c r="H855" s="188"/>
      <c r="I855" s="188"/>
      <c r="J855" s="188"/>
      <c r="K855" s="188"/>
      <c r="M855" s="2301"/>
      <c r="N855" s="2302"/>
      <c r="O855" s="2302"/>
      <c r="P855" s="2303"/>
      <c r="Q855" s="2304"/>
    </row>
    <row r="856" spans="1:18" s="316" customFormat="1">
      <c r="A856" s="294"/>
      <c r="B856" s="1963" t="s">
        <v>2035</v>
      </c>
      <c r="C856" s="336"/>
      <c r="D856" s="337" t="s">
        <v>2036</v>
      </c>
      <c r="E856" s="291"/>
      <c r="F856" s="338"/>
      <c r="G856" s="285"/>
      <c r="H856" s="285"/>
      <c r="I856" s="285"/>
      <c r="J856" s="285"/>
      <c r="K856" s="285"/>
      <c r="L856" s="2306"/>
      <c r="M856" s="2301"/>
      <c r="N856" s="2302"/>
      <c r="O856" s="2302"/>
      <c r="P856" s="2303"/>
      <c r="Q856" s="2304"/>
      <c r="R856" s="2306"/>
    </row>
    <row r="857" spans="1:18" ht="24.95">
      <c r="A857" s="116"/>
      <c r="B857" s="1934" t="s">
        <v>2037</v>
      </c>
      <c r="C857" s="489" t="s">
        <v>2038</v>
      </c>
      <c r="D857" s="484" t="s">
        <v>2039</v>
      </c>
      <c r="E857" s="483">
        <v>7</v>
      </c>
      <c r="F857" s="127" t="s">
        <v>322</v>
      </c>
      <c r="G857" s="114">
        <v>274.33999999999997</v>
      </c>
      <c r="H857" s="114">
        <v>348.22</v>
      </c>
      <c r="I857" s="114">
        <v>73.88</v>
      </c>
      <c r="J857" s="304"/>
      <c r="K857" s="114">
        <v>2437.54</v>
      </c>
      <c r="L857" s="2311">
        <v>2437.54</v>
      </c>
      <c r="M857" s="2301" t="b">
        <f t="shared" si="65"/>
        <v>1</v>
      </c>
      <c r="N857" s="2302">
        <f t="shared" si="66"/>
        <v>1920.38</v>
      </c>
      <c r="O857" s="2302">
        <f t="shared" si="67"/>
        <v>517.16</v>
      </c>
      <c r="P857" s="2303">
        <f t="shared" si="68"/>
        <v>2437.54</v>
      </c>
      <c r="Q857" s="2304" t="b">
        <f t="shared" si="69"/>
        <v>1</v>
      </c>
    </row>
    <row r="858" spans="1:18" ht="24.95">
      <c r="A858" s="116"/>
      <c r="B858" s="1934" t="s">
        <v>2040</v>
      </c>
      <c r="C858" s="489" t="s">
        <v>2041</v>
      </c>
      <c r="D858" s="484" t="s">
        <v>2042</v>
      </c>
      <c r="E858" s="483">
        <v>5</v>
      </c>
      <c r="F858" s="127" t="s">
        <v>322</v>
      </c>
      <c r="G858" s="114">
        <v>421.26</v>
      </c>
      <c r="H858" s="114">
        <v>534.71</v>
      </c>
      <c r="I858" s="114">
        <v>113.45</v>
      </c>
      <c r="J858" s="304"/>
      <c r="K858" s="114">
        <v>2673.55</v>
      </c>
      <c r="L858" s="2311">
        <v>2673.55</v>
      </c>
      <c r="M858" s="2301" t="b">
        <f t="shared" si="65"/>
        <v>1</v>
      </c>
      <c r="N858" s="2302">
        <f t="shared" si="66"/>
        <v>2106.3000000000002</v>
      </c>
      <c r="O858" s="2302">
        <f t="shared" si="67"/>
        <v>567.25</v>
      </c>
      <c r="P858" s="2303">
        <f t="shared" si="68"/>
        <v>2673.55</v>
      </c>
      <c r="Q858" s="2304" t="b">
        <f t="shared" si="69"/>
        <v>1</v>
      </c>
    </row>
    <row r="859" spans="1:18">
      <c r="A859" s="116"/>
      <c r="B859" s="1934"/>
      <c r="C859" s="126"/>
      <c r="D859" s="113"/>
      <c r="E859" s="127"/>
      <c r="F859" s="127"/>
      <c r="G859" s="114"/>
      <c r="H859" s="114"/>
      <c r="I859" s="114"/>
      <c r="J859" s="304"/>
      <c r="K859" s="114"/>
      <c r="M859" s="2301"/>
      <c r="N859" s="2302"/>
      <c r="O859" s="2302"/>
      <c r="P859" s="2303"/>
      <c r="Q859" s="2304"/>
    </row>
    <row r="860" spans="1:18" s="316" customFormat="1">
      <c r="A860" s="294"/>
      <c r="B860" s="1963" t="s">
        <v>2043</v>
      </c>
      <c r="C860" s="336"/>
      <c r="D860" s="337" t="s">
        <v>1019</v>
      </c>
      <c r="E860" s="291"/>
      <c r="F860" s="338"/>
      <c r="G860" s="285"/>
      <c r="H860" s="285"/>
      <c r="I860" s="285"/>
      <c r="J860" s="285"/>
      <c r="K860" s="285"/>
      <c r="L860" s="2306"/>
      <c r="M860" s="2301"/>
      <c r="N860" s="2302"/>
      <c r="O860" s="2302"/>
      <c r="P860" s="2303"/>
      <c r="Q860" s="2304"/>
      <c r="R860" s="2306"/>
    </row>
    <row r="861" spans="1:18" ht="24.95">
      <c r="A861" s="116"/>
      <c r="B861" s="1934" t="s">
        <v>2044</v>
      </c>
      <c r="C861" s="489" t="s">
        <v>2045</v>
      </c>
      <c r="D861" s="484" t="s">
        <v>2046</v>
      </c>
      <c r="E861" s="483">
        <v>6</v>
      </c>
      <c r="F861" s="127" t="s">
        <v>322</v>
      </c>
      <c r="G861" s="554">
        <v>417.61</v>
      </c>
      <c r="H861" s="114">
        <v>530.07000000000005</v>
      </c>
      <c r="I861" s="114">
        <v>112.46</v>
      </c>
      <c r="J861" s="304"/>
      <c r="K861" s="114">
        <v>3180.42</v>
      </c>
      <c r="L861" s="2311">
        <v>3180.42</v>
      </c>
      <c r="M861" s="2301" t="b">
        <f t="shared" si="65"/>
        <v>1</v>
      </c>
      <c r="N861" s="2302">
        <f t="shared" si="66"/>
        <v>2505.66</v>
      </c>
      <c r="O861" s="2302">
        <f t="shared" si="67"/>
        <v>674.76</v>
      </c>
      <c r="P861" s="2303">
        <f t="shared" si="68"/>
        <v>3180.42</v>
      </c>
      <c r="Q861" s="2304" t="b">
        <f t="shared" si="69"/>
        <v>1</v>
      </c>
    </row>
    <row r="862" spans="1:18" ht="24.95">
      <c r="A862" s="116"/>
      <c r="B862" s="1934" t="s">
        <v>2047</v>
      </c>
      <c r="C862" s="489" t="s">
        <v>2048</v>
      </c>
      <c r="D862" s="484" t="s">
        <v>2049</v>
      </c>
      <c r="E862" s="483">
        <v>2</v>
      </c>
      <c r="F862" s="127" t="s">
        <v>322</v>
      </c>
      <c r="G862" s="554">
        <v>286.51</v>
      </c>
      <c r="H862" s="114">
        <v>363.67</v>
      </c>
      <c r="I862" s="114">
        <v>77.16</v>
      </c>
      <c r="J862" s="304"/>
      <c r="K862" s="114">
        <v>727.34</v>
      </c>
      <c r="L862" s="2311">
        <v>727.34</v>
      </c>
      <c r="M862" s="2301" t="b">
        <f t="shared" si="65"/>
        <v>1</v>
      </c>
      <c r="N862" s="2302">
        <f t="shared" si="66"/>
        <v>573.02</v>
      </c>
      <c r="O862" s="2302">
        <f t="shared" si="67"/>
        <v>154.32</v>
      </c>
      <c r="P862" s="2303">
        <f t="shared" si="68"/>
        <v>727.33999999999992</v>
      </c>
      <c r="Q862" s="2304" t="b">
        <f t="shared" si="69"/>
        <v>1</v>
      </c>
    </row>
    <row r="863" spans="1:18">
      <c r="A863" s="116"/>
      <c r="B863" s="1934"/>
      <c r="C863" s="126"/>
      <c r="D863" s="113"/>
      <c r="E863" s="127"/>
      <c r="F863" s="127"/>
      <c r="G863" s="114"/>
      <c r="H863" s="114"/>
      <c r="I863" s="114"/>
      <c r="J863" s="114"/>
      <c r="K863" s="114"/>
      <c r="M863" s="2301"/>
      <c r="N863" s="2302"/>
      <c r="O863" s="2302"/>
      <c r="P863" s="2303"/>
      <c r="Q863" s="2304"/>
    </row>
    <row r="864" spans="1:18">
      <c r="A864" s="116"/>
      <c r="B864" s="1919" t="s">
        <v>243</v>
      </c>
      <c r="C864" s="109"/>
      <c r="D864" s="110" t="s">
        <v>244</v>
      </c>
      <c r="E864" s="109"/>
      <c r="F864" s="109"/>
      <c r="G864" s="109"/>
      <c r="H864" s="192"/>
      <c r="I864" s="192"/>
      <c r="J864" s="192"/>
      <c r="K864" s="192"/>
      <c r="M864" s="2301"/>
      <c r="N864" s="2302"/>
      <c r="O864" s="2302"/>
      <c r="P864" s="2303"/>
      <c r="Q864" s="2304"/>
    </row>
    <row r="865" spans="1:18" s="316" customFormat="1">
      <c r="A865" s="294"/>
      <c r="B865" s="1965" t="s">
        <v>2050</v>
      </c>
      <c r="C865" s="341"/>
      <c r="D865" s="296" t="s">
        <v>2051</v>
      </c>
      <c r="E865" s="342"/>
      <c r="F865" s="342"/>
      <c r="G865" s="289"/>
      <c r="H865" s="289"/>
      <c r="I865" s="289"/>
      <c r="J865" s="289"/>
      <c r="K865" s="289"/>
      <c r="L865" s="2306"/>
      <c r="M865" s="2301"/>
      <c r="N865" s="2302"/>
      <c r="O865" s="2302"/>
      <c r="P865" s="2303"/>
      <c r="Q865" s="2304"/>
      <c r="R865" s="2306"/>
    </row>
    <row r="866" spans="1:18">
      <c r="A866" s="139"/>
      <c r="B866" s="1957" t="s">
        <v>2052</v>
      </c>
      <c r="C866" s="521" t="s">
        <v>2053</v>
      </c>
      <c r="D866" s="552" t="s">
        <v>2054</v>
      </c>
      <c r="E866" s="127">
        <v>2</v>
      </c>
      <c r="F866" s="553" t="s">
        <v>1223</v>
      </c>
      <c r="G866" s="114">
        <v>536.28</v>
      </c>
      <c r="H866" s="114">
        <v>680.7</v>
      </c>
      <c r="I866" s="114">
        <v>144.41999999999999</v>
      </c>
      <c r="J866" s="304"/>
      <c r="K866" s="114">
        <v>1361.4</v>
      </c>
      <c r="L866" s="2311">
        <v>1361.4</v>
      </c>
      <c r="M866" s="2301" t="b">
        <f t="shared" si="65"/>
        <v>1</v>
      </c>
      <c r="N866" s="2302">
        <f t="shared" si="66"/>
        <v>1072.56</v>
      </c>
      <c r="O866" s="2302">
        <f t="shared" si="67"/>
        <v>288.83999999999997</v>
      </c>
      <c r="P866" s="2303">
        <f t="shared" si="68"/>
        <v>1361.3999999999999</v>
      </c>
      <c r="Q866" s="2304" t="b">
        <f t="shared" si="69"/>
        <v>1</v>
      </c>
    </row>
    <row r="867" spans="1:18" s="316" customFormat="1">
      <c r="A867" s="294"/>
      <c r="B867" s="1966"/>
      <c r="C867" s="339"/>
      <c r="D867" s="327"/>
      <c r="E867" s="340"/>
      <c r="F867" s="340"/>
      <c r="G867" s="206"/>
      <c r="H867" s="206"/>
      <c r="I867" s="206"/>
      <c r="J867" s="206"/>
      <c r="K867" s="206"/>
      <c r="L867" s="2306"/>
      <c r="M867" s="2301"/>
      <c r="N867" s="2302"/>
      <c r="O867" s="2302"/>
      <c r="P867" s="2303"/>
      <c r="Q867" s="2304"/>
      <c r="R867" s="2306"/>
    </row>
    <row r="868" spans="1:18" s="316" customFormat="1">
      <c r="A868" s="294"/>
      <c r="B868" s="1965" t="s">
        <v>2055</v>
      </c>
      <c r="C868" s="341"/>
      <c r="D868" s="296" t="s">
        <v>2056</v>
      </c>
      <c r="E868" s="342"/>
      <c r="F868" s="342"/>
      <c r="G868" s="289"/>
      <c r="H868" s="289"/>
      <c r="I868" s="289"/>
      <c r="J868" s="289"/>
      <c r="K868" s="289"/>
      <c r="L868" s="2306"/>
      <c r="M868" s="2301"/>
      <c r="N868" s="2302"/>
      <c r="O868" s="2302"/>
      <c r="P868" s="2303"/>
      <c r="Q868" s="2304"/>
      <c r="R868" s="2306"/>
    </row>
    <row r="869" spans="1:18">
      <c r="A869" s="139"/>
      <c r="B869" s="1957" t="s">
        <v>2057</v>
      </c>
      <c r="C869" s="482" t="s">
        <v>2058</v>
      </c>
      <c r="D869" s="494" t="s">
        <v>2059</v>
      </c>
      <c r="E869" s="127">
        <v>2</v>
      </c>
      <c r="F869" s="127" t="s">
        <v>322</v>
      </c>
      <c r="G869" s="114">
        <v>67.88</v>
      </c>
      <c r="H869" s="114">
        <v>86.16</v>
      </c>
      <c r="I869" s="114">
        <v>18.28</v>
      </c>
      <c r="J869" s="304"/>
      <c r="K869" s="114">
        <v>172.32</v>
      </c>
      <c r="L869" s="2311">
        <v>172.32</v>
      </c>
      <c r="M869" s="2301" t="b">
        <f t="shared" si="65"/>
        <v>1</v>
      </c>
      <c r="N869" s="2302">
        <f t="shared" si="66"/>
        <v>135.76</v>
      </c>
      <c r="O869" s="2302">
        <f t="shared" si="67"/>
        <v>36.56</v>
      </c>
      <c r="P869" s="2303">
        <f t="shared" si="68"/>
        <v>172.32</v>
      </c>
      <c r="Q869" s="2304" t="b">
        <f t="shared" si="69"/>
        <v>1</v>
      </c>
    </row>
    <row r="870" spans="1:18" s="316" customFormat="1" ht="14.1">
      <c r="A870" s="294"/>
      <c r="B870" s="1966"/>
      <c r="C870" s="339"/>
      <c r="D870" s="1954"/>
      <c r="E870" s="340"/>
      <c r="F870" s="340"/>
      <c r="G870" s="206"/>
      <c r="H870" s="206"/>
      <c r="I870" s="206"/>
      <c r="J870" s="206"/>
      <c r="K870" s="206"/>
      <c r="L870" s="2306"/>
      <c r="M870" s="2301"/>
      <c r="N870" s="2302"/>
      <c r="O870" s="2302"/>
      <c r="P870" s="2303"/>
      <c r="Q870" s="2304"/>
      <c r="R870" s="2306"/>
    </row>
    <row r="871" spans="1:18" s="316" customFormat="1">
      <c r="A871" s="294"/>
      <c r="B871" s="1965" t="s">
        <v>2060</v>
      </c>
      <c r="C871" s="341"/>
      <c r="D871" s="296" t="s">
        <v>2061</v>
      </c>
      <c r="E871" s="342"/>
      <c r="F871" s="342"/>
      <c r="G871" s="289"/>
      <c r="H871" s="289"/>
      <c r="I871" s="289"/>
      <c r="J871" s="289"/>
      <c r="K871" s="289"/>
      <c r="L871" s="2306"/>
      <c r="M871" s="2301"/>
      <c r="N871" s="2302"/>
      <c r="O871" s="2302"/>
      <c r="P871" s="2303"/>
      <c r="Q871" s="2304"/>
      <c r="R871" s="2306"/>
    </row>
    <row r="872" spans="1:18" ht="24.95">
      <c r="A872" s="139"/>
      <c r="B872" s="1957" t="s">
        <v>2062</v>
      </c>
      <c r="C872" s="451" t="s">
        <v>2063</v>
      </c>
      <c r="D872" s="469" t="s">
        <v>2064</v>
      </c>
      <c r="E872" s="127">
        <v>2</v>
      </c>
      <c r="F872" s="127" t="s">
        <v>322</v>
      </c>
      <c r="G872" s="114">
        <v>231.17</v>
      </c>
      <c r="H872" s="114">
        <v>293.42</v>
      </c>
      <c r="I872" s="114">
        <v>62.25</v>
      </c>
      <c r="J872" s="304"/>
      <c r="K872" s="114">
        <v>586.84</v>
      </c>
      <c r="L872" s="2311">
        <v>586.84</v>
      </c>
      <c r="M872" s="2301" t="b">
        <f t="shared" si="65"/>
        <v>1</v>
      </c>
      <c r="N872" s="2302">
        <f t="shared" si="66"/>
        <v>462.34</v>
      </c>
      <c r="O872" s="2302">
        <f t="shared" si="67"/>
        <v>124.5</v>
      </c>
      <c r="P872" s="2303">
        <f t="shared" si="68"/>
        <v>586.83999999999992</v>
      </c>
      <c r="Q872" s="2304" t="b">
        <f t="shared" si="69"/>
        <v>1</v>
      </c>
    </row>
    <row r="873" spans="1:18">
      <c r="A873" s="139"/>
      <c r="B873" s="1957" t="s">
        <v>2065</v>
      </c>
      <c r="C873" s="525" t="s">
        <v>2066</v>
      </c>
      <c r="D873" s="757" t="s">
        <v>2067</v>
      </c>
      <c r="E873" s="127">
        <v>2</v>
      </c>
      <c r="F873" s="127" t="s">
        <v>322</v>
      </c>
      <c r="G873" s="114">
        <v>20.46</v>
      </c>
      <c r="H873" s="114">
        <v>25.97</v>
      </c>
      <c r="I873" s="114">
        <v>5.51</v>
      </c>
      <c r="J873" s="304"/>
      <c r="K873" s="114">
        <v>51.94</v>
      </c>
      <c r="L873" s="2311">
        <v>51.94</v>
      </c>
      <c r="M873" s="2301" t="b">
        <f t="shared" si="65"/>
        <v>1</v>
      </c>
      <c r="N873" s="2302">
        <f t="shared" si="66"/>
        <v>40.92</v>
      </c>
      <c r="O873" s="2302">
        <f t="shared" si="67"/>
        <v>11.02</v>
      </c>
      <c r="P873" s="2303">
        <f t="shared" si="68"/>
        <v>51.94</v>
      </c>
      <c r="Q873" s="2304" t="b">
        <f t="shared" si="69"/>
        <v>1</v>
      </c>
    </row>
    <row r="874" spans="1:18" s="316" customFormat="1">
      <c r="A874" s="294"/>
      <c r="B874" s="1966"/>
      <c r="C874" s="551"/>
      <c r="D874" s="327"/>
      <c r="E874" s="340"/>
      <c r="F874" s="340"/>
      <c r="G874" s="206"/>
      <c r="H874" s="206"/>
      <c r="I874" s="206"/>
      <c r="J874" s="206"/>
      <c r="K874" s="206"/>
      <c r="L874" s="2306"/>
      <c r="M874" s="2301"/>
      <c r="N874" s="2302"/>
      <c r="O874" s="2302"/>
      <c r="P874" s="2303"/>
      <c r="Q874" s="2304"/>
      <c r="R874" s="2306"/>
    </row>
    <row r="875" spans="1:18" s="316" customFormat="1">
      <c r="A875" s="294"/>
      <c r="B875" s="1965" t="s">
        <v>2068</v>
      </c>
      <c r="C875" s="341"/>
      <c r="D875" s="296" t="s">
        <v>2069</v>
      </c>
      <c r="E875" s="342"/>
      <c r="F875" s="342"/>
      <c r="G875" s="289"/>
      <c r="H875" s="289"/>
      <c r="I875" s="289"/>
      <c r="J875" s="289"/>
      <c r="K875" s="289"/>
      <c r="L875" s="2306"/>
      <c r="M875" s="2301"/>
      <c r="N875" s="2302"/>
      <c r="O875" s="2302"/>
      <c r="P875" s="2303"/>
      <c r="Q875" s="2304"/>
      <c r="R875" s="2306"/>
    </row>
    <row r="876" spans="1:18">
      <c r="A876" s="139"/>
      <c r="B876" s="1934" t="s">
        <v>2070</v>
      </c>
      <c r="C876" s="550" t="s">
        <v>2071</v>
      </c>
      <c r="D876" s="1967" t="s">
        <v>2072</v>
      </c>
      <c r="E876" s="127">
        <v>2</v>
      </c>
      <c r="F876" s="127" t="s">
        <v>322</v>
      </c>
      <c r="G876" s="114">
        <v>179.75</v>
      </c>
      <c r="H876" s="114">
        <v>228.16</v>
      </c>
      <c r="I876" s="114">
        <v>48.41</v>
      </c>
      <c r="J876" s="304"/>
      <c r="K876" s="114">
        <v>456.32</v>
      </c>
      <c r="L876" s="2311">
        <v>456.32</v>
      </c>
      <c r="M876" s="2301" t="b">
        <f t="shared" si="65"/>
        <v>1</v>
      </c>
      <c r="N876" s="2302">
        <f t="shared" si="66"/>
        <v>359.5</v>
      </c>
      <c r="O876" s="2302">
        <f t="shared" si="67"/>
        <v>96.82</v>
      </c>
      <c r="P876" s="2303">
        <f t="shared" si="68"/>
        <v>456.32</v>
      </c>
      <c r="Q876" s="2304" t="b">
        <f t="shared" si="69"/>
        <v>1</v>
      </c>
    </row>
    <row r="877" spans="1:18" s="316" customFormat="1">
      <c r="A877" s="294"/>
      <c r="B877" s="1966"/>
      <c r="C877" s="339"/>
      <c r="D877" s="327"/>
      <c r="E877" s="340"/>
      <c r="F877" s="340"/>
      <c r="G877" s="206"/>
      <c r="H877" s="206"/>
      <c r="I877" s="206"/>
      <c r="J877" s="206"/>
      <c r="K877" s="206"/>
      <c r="L877" s="2306"/>
      <c r="M877" s="2301"/>
      <c r="N877" s="2302"/>
      <c r="O877" s="2302"/>
      <c r="P877" s="2303"/>
      <c r="Q877" s="2304"/>
      <c r="R877" s="2306"/>
    </row>
    <row r="878" spans="1:18" s="316" customFormat="1">
      <c r="A878" s="294"/>
      <c r="B878" s="1965" t="s">
        <v>2073</v>
      </c>
      <c r="C878" s="341"/>
      <c r="D878" s="296" t="s">
        <v>2074</v>
      </c>
      <c r="E878" s="342"/>
      <c r="F878" s="342"/>
      <c r="G878" s="289"/>
      <c r="H878" s="289"/>
      <c r="I878" s="289"/>
      <c r="J878" s="289"/>
      <c r="K878" s="289"/>
      <c r="L878" s="2306"/>
      <c r="M878" s="2301"/>
      <c r="N878" s="2302"/>
      <c r="O878" s="2302"/>
      <c r="P878" s="2303"/>
      <c r="Q878" s="2304"/>
      <c r="R878" s="2306"/>
    </row>
    <row r="879" spans="1:18">
      <c r="A879" s="139"/>
      <c r="B879" s="1934" t="s">
        <v>2075</v>
      </c>
      <c r="C879" s="482" t="s">
        <v>2076</v>
      </c>
      <c r="D879" s="113" t="s">
        <v>2077</v>
      </c>
      <c r="E879" s="127">
        <v>2</v>
      </c>
      <c r="F879" s="127" t="s">
        <v>322</v>
      </c>
      <c r="G879" s="114">
        <v>294.27</v>
      </c>
      <c r="H879" s="114">
        <v>373.52</v>
      </c>
      <c r="I879" s="114">
        <v>79.25</v>
      </c>
      <c r="J879" s="304"/>
      <c r="K879" s="114">
        <v>747.04</v>
      </c>
      <c r="L879" s="2311">
        <v>747.04</v>
      </c>
      <c r="M879" s="2301" t="b">
        <f t="shared" si="65"/>
        <v>1</v>
      </c>
      <c r="N879" s="2302">
        <f t="shared" si="66"/>
        <v>588.54</v>
      </c>
      <c r="O879" s="2302">
        <f t="shared" si="67"/>
        <v>158.5</v>
      </c>
      <c r="P879" s="2303">
        <f t="shared" si="68"/>
        <v>747.04</v>
      </c>
      <c r="Q879" s="2304" t="b">
        <f t="shared" si="69"/>
        <v>1</v>
      </c>
    </row>
    <row r="880" spans="1:18" ht="24.95">
      <c r="A880" s="139"/>
      <c r="B880" s="1934" t="s">
        <v>2078</v>
      </c>
      <c r="C880" s="482" t="s">
        <v>2079</v>
      </c>
      <c r="D880" s="113" t="s">
        <v>1088</v>
      </c>
      <c r="E880" s="127">
        <v>2</v>
      </c>
      <c r="F880" s="127" t="s">
        <v>322</v>
      </c>
      <c r="G880" s="114">
        <v>281.74</v>
      </c>
      <c r="H880" s="114">
        <v>357.61</v>
      </c>
      <c r="I880" s="114">
        <v>75.87</v>
      </c>
      <c r="J880" s="304"/>
      <c r="K880" s="114">
        <v>715.22</v>
      </c>
      <c r="L880" s="2311">
        <v>715.22</v>
      </c>
      <c r="M880" s="2301" t="b">
        <f t="shared" si="65"/>
        <v>1</v>
      </c>
      <c r="N880" s="2302">
        <f t="shared" si="66"/>
        <v>563.48</v>
      </c>
      <c r="O880" s="2302">
        <f t="shared" si="67"/>
        <v>151.74</v>
      </c>
      <c r="P880" s="2303">
        <f t="shared" si="68"/>
        <v>715.22</v>
      </c>
      <c r="Q880" s="2304" t="b">
        <f t="shared" si="69"/>
        <v>1</v>
      </c>
    </row>
    <row r="881" spans="1:1018 1274:2042 2298:3066 3322:4090 4346:5114 5370:6138 6394:7162 7418:8186 8442:9210 9466:10234 10490:11258 11514:12282 12538:13306 13562:14330 14586:15354 15610:16122" ht="24.95">
      <c r="A881" s="139"/>
      <c r="B881" s="1934" t="s">
        <v>2080</v>
      </c>
      <c r="C881" s="482" t="s">
        <v>2081</v>
      </c>
      <c r="D881" s="113" t="s">
        <v>2082</v>
      </c>
      <c r="E881" s="127">
        <v>2</v>
      </c>
      <c r="F881" s="127" t="s">
        <v>322</v>
      </c>
      <c r="G881" s="114">
        <v>437.69</v>
      </c>
      <c r="H881" s="114">
        <v>555.55999999999995</v>
      </c>
      <c r="I881" s="114">
        <v>117.87</v>
      </c>
      <c r="J881" s="304"/>
      <c r="K881" s="114">
        <v>1111.1199999999999</v>
      </c>
      <c r="L881" s="2311">
        <v>1111.1199999999999</v>
      </c>
      <c r="M881" s="2301" t="b">
        <f t="shared" si="65"/>
        <v>1</v>
      </c>
      <c r="N881" s="2302">
        <f t="shared" si="66"/>
        <v>875.38</v>
      </c>
      <c r="O881" s="2302">
        <f t="shared" si="67"/>
        <v>235.74</v>
      </c>
      <c r="P881" s="2303">
        <f t="shared" si="68"/>
        <v>1111.1199999999999</v>
      </c>
      <c r="Q881" s="2304" t="b">
        <f t="shared" si="69"/>
        <v>1</v>
      </c>
    </row>
    <row r="882" spans="1:1018 1274:2042 2298:3066 3322:4090 4346:5114 5370:6138 6394:7162 7418:8186 8442:9210 9466:10234 10490:11258 11514:12282 12538:13306 13562:14330 14586:15354 15610:16122" ht="24.95">
      <c r="A882" s="139"/>
      <c r="B882" s="1934" t="s">
        <v>2083</v>
      </c>
      <c r="C882" s="482" t="s">
        <v>2084</v>
      </c>
      <c r="D882" s="113" t="s">
        <v>2085</v>
      </c>
      <c r="E882" s="127">
        <v>2</v>
      </c>
      <c r="F882" s="127" t="s">
        <v>322</v>
      </c>
      <c r="G882" s="114">
        <v>694.46</v>
      </c>
      <c r="H882" s="114">
        <v>881.48</v>
      </c>
      <c r="I882" s="114">
        <v>187.02</v>
      </c>
      <c r="J882" s="304"/>
      <c r="K882" s="114">
        <v>1762.96</v>
      </c>
      <c r="L882" s="2311">
        <v>1762.96</v>
      </c>
      <c r="M882" s="2301" t="b">
        <f t="shared" si="65"/>
        <v>1</v>
      </c>
      <c r="N882" s="2302">
        <f t="shared" si="66"/>
        <v>1388.92</v>
      </c>
      <c r="O882" s="2302">
        <f t="shared" si="67"/>
        <v>374.04</v>
      </c>
      <c r="P882" s="2303">
        <f t="shared" si="68"/>
        <v>1762.96</v>
      </c>
      <c r="Q882" s="2304" t="b">
        <f t="shared" si="69"/>
        <v>1</v>
      </c>
    </row>
    <row r="883" spans="1:1018 1274:2042 2298:3066 3322:4090 4346:5114 5370:6138 6394:7162 7418:8186 8442:9210 9466:10234 10490:11258 11514:12282 12538:13306 13562:14330 14586:15354 15610:16122" ht="24.95">
      <c r="A883" s="139"/>
      <c r="B883" s="1934" t="s">
        <v>2086</v>
      </c>
      <c r="C883" s="482" t="s">
        <v>2087</v>
      </c>
      <c r="D883" s="113" t="s">
        <v>2088</v>
      </c>
      <c r="E883" s="127">
        <v>1</v>
      </c>
      <c r="F883" s="127" t="s">
        <v>322</v>
      </c>
      <c r="G883" s="114">
        <v>927.99</v>
      </c>
      <c r="H883" s="114">
        <v>1177.9000000000001</v>
      </c>
      <c r="I883" s="114">
        <v>249.91</v>
      </c>
      <c r="J883" s="304"/>
      <c r="K883" s="114">
        <v>1177.9000000000001</v>
      </c>
      <c r="L883" s="2311">
        <v>1177.9000000000001</v>
      </c>
      <c r="M883" s="2301" t="b">
        <f t="shared" si="65"/>
        <v>1</v>
      </c>
      <c r="N883" s="2302">
        <f t="shared" si="66"/>
        <v>927.99</v>
      </c>
      <c r="O883" s="2302">
        <f t="shared" si="67"/>
        <v>249.91</v>
      </c>
      <c r="P883" s="2303">
        <f t="shared" si="68"/>
        <v>1177.9000000000001</v>
      </c>
      <c r="Q883" s="2304" t="b">
        <f t="shared" si="69"/>
        <v>1</v>
      </c>
    </row>
    <row r="884" spans="1:1018 1274:2042 2298:3066 3322:4090 4346:5114 5370:6138 6394:7162 7418:8186 8442:9210 9466:10234 10490:11258 11514:12282 12538:13306 13562:14330 14586:15354 15610:16122" s="316" customFormat="1">
      <c r="A884" s="294"/>
      <c r="B884" s="1966"/>
      <c r="C884" s="339"/>
      <c r="D884" s="327"/>
      <c r="E884" s="340"/>
      <c r="F884" s="340"/>
      <c r="G884" s="206"/>
      <c r="H884" s="206"/>
      <c r="I884" s="206"/>
      <c r="J884" s="206"/>
      <c r="K884" s="206"/>
      <c r="L884" s="2306"/>
      <c r="M884" s="2301"/>
      <c r="N884" s="2302"/>
      <c r="O884" s="2302"/>
      <c r="P884" s="2303"/>
      <c r="Q884" s="2304"/>
      <c r="R884" s="2306"/>
    </row>
    <row r="885" spans="1:1018 1274:2042 2298:3066 3322:4090 4346:5114 5370:6138 6394:7162 7418:8186 8442:9210 9466:10234 10490:11258 11514:12282 12538:13306 13562:14330 14586:15354 15610:16122">
      <c r="A885" s="150"/>
      <c r="B885" s="1963" t="s">
        <v>2089</v>
      </c>
      <c r="C885" s="555"/>
      <c r="D885" s="337" t="s">
        <v>2090</v>
      </c>
      <c r="E885" s="291"/>
      <c r="F885" s="338"/>
      <c r="G885" s="285"/>
      <c r="H885" s="285"/>
      <c r="I885" s="285"/>
      <c r="J885" s="285"/>
      <c r="K885" s="285"/>
      <c r="M885" s="2301"/>
      <c r="N885" s="2302"/>
      <c r="O885" s="2302"/>
      <c r="P885" s="2303"/>
      <c r="Q885" s="2304"/>
    </row>
    <row r="886" spans="1:1018 1274:2042 2298:3066 3322:4090 4346:5114 5370:6138 6394:7162 7418:8186 8442:9210 9466:10234 10490:11258 11514:12282 12538:13306 13562:14330 14586:15354 15610:16122" s="318" customFormat="1">
      <c r="A886" s="139"/>
      <c r="B886" s="1957" t="s">
        <v>2091</v>
      </c>
      <c r="C886" s="525" t="s">
        <v>2092</v>
      </c>
      <c r="D886" s="549" t="s">
        <v>2093</v>
      </c>
      <c r="E886" s="483">
        <v>2</v>
      </c>
      <c r="F886" s="127" t="s">
        <v>322</v>
      </c>
      <c r="G886" s="114">
        <v>709.88</v>
      </c>
      <c r="H886" s="114">
        <v>901.05</v>
      </c>
      <c r="I886" s="114">
        <v>191.17</v>
      </c>
      <c r="J886" s="304"/>
      <c r="K886" s="114">
        <v>1802.1</v>
      </c>
      <c r="L886" s="2311">
        <v>1802.1</v>
      </c>
      <c r="M886" s="2301" t="b">
        <f t="shared" si="65"/>
        <v>1</v>
      </c>
      <c r="N886" s="2302">
        <f t="shared" si="66"/>
        <v>1419.76</v>
      </c>
      <c r="O886" s="2302">
        <f t="shared" si="67"/>
        <v>382.34</v>
      </c>
      <c r="P886" s="2303">
        <f t="shared" si="68"/>
        <v>1802.1</v>
      </c>
      <c r="Q886" s="2304" t="b">
        <f t="shared" si="69"/>
        <v>1</v>
      </c>
      <c r="R886" s="2300"/>
    </row>
    <row r="887" spans="1:1018 1274:2042 2298:3066 3322:4090 4346:5114 5370:6138 6394:7162 7418:8186 8442:9210 9466:10234 10490:11258 11514:12282 12538:13306 13562:14330 14586:15354 15610:16122">
      <c r="A887" s="150"/>
      <c r="B887" s="1964"/>
      <c r="C887" s="189"/>
      <c r="D887" s="190"/>
      <c r="E887" s="191"/>
      <c r="F887" s="191"/>
      <c r="G887" s="188"/>
      <c r="H887" s="188"/>
      <c r="I887" s="188"/>
      <c r="J887" s="188"/>
      <c r="K887" s="188"/>
      <c r="M887" s="2301"/>
      <c r="N887" s="2302"/>
      <c r="O887" s="2302"/>
      <c r="P887" s="2303"/>
      <c r="Q887" s="2304"/>
    </row>
    <row r="888" spans="1:1018 1274:2042 2298:3066 3322:4090 4346:5114 5370:6138 6394:7162 7418:8186 8442:9210 9466:10234 10490:11258 11514:12282 12538:13306 13562:14330 14586:15354 15610:16122" s="973" customFormat="1">
      <c r="A888" s="116"/>
      <c r="B888" s="1968" t="s">
        <v>2094</v>
      </c>
      <c r="C888" s="161"/>
      <c r="D888" s="194" t="s">
        <v>2095</v>
      </c>
      <c r="E888" s="161"/>
      <c r="F888" s="170"/>
      <c r="G888" s="154"/>
      <c r="H888" s="154"/>
      <c r="I888" s="154"/>
      <c r="J888" s="154"/>
      <c r="K888" s="154"/>
      <c r="L888" s="731"/>
      <c r="M888" s="2301"/>
      <c r="N888" s="2302"/>
      <c r="O888" s="2302"/>
      <c r="P888" s="2303"/>
      <c r="Q888" s="2304"/>
      <c r="R888" s="731"/>
    </row>
    <row r="889" spans="1:1018 1274:2042 2298:3066 3322:4090 4346:5114 5370:6138 6394:7162 7418:8186 8442:9210 9466:10234 10490:11258 11514:12282 12538:13306 13562:14330 14586:15354 15610:16122" s="973" customFormat="1" ht="24.95">
      <c r="A889" s="2246"/>
      <c r="B889" s="1957" t="s">
        <v>2096</v>
      </c>
      <c r="C889" s="279" t="s">
        <v>2097</v>
      </c>
      <c r="D889" s="2250" t="s">
        <v>2098</v>
      </c>
      <c r="E889" s="2175">
        <v>2</v>
      </c>
      <c r="F889" s="127" t="s">
        <v>322</v>
      </c>
      <c r="G889" s="114">
        <v>4273</v>
      </c>
      <c r="H889" s="114">
        <v>5423.72</v>
      </c>
      <c r="I889" s="114">
        <v>1150.72</v>
      </c>
      <c r="J889" s="304"/>
      <c r="K889" s="114">
        <v>10847.44</v>
      </c>
      <c r="L889" s="2311">
        <v>10847.44</v>
      </c>
      <c r="M889" s="2301" t="b">
        <f t="shared" si="65"/>
        <v>1</v>
      </c>
      <c r="N889" s="2302">
        <f t="shared" si="66"/>
        <v>8546</v>
      </c>
      <c r="O889" s="2302">
        <f t="shared" si="67"/>
        <v>2301.44</v>
      </c>
      <c r="P889" s="2303">
        <f t="shared" si="68"/>
        <v>10847.44</v>
      </c>
      <c r="Q889" s="2304" t="b">
        <f t="shared" si="69"/>
        <v>1</v>
      </c>
      <c r="R889" s="731"/>
      <c r="IP889" s="2251"/>
      <c r="SL889" s="2251"/>
      <c r="ACH889" s="2251"/>
      <c r="AMD889" s="2251"/>
      <c r="AVZ889" s="2251"/>
      <c r="BFV889" s="2251"/>
      <c r="BPR889" s="2251"/>
      <c r="BZN889" s="2251"/>
      <c r="CJJ889" s="2251"/>
      <c r="CTF889" s="2251"/>
      <c r="DDB889" s="2251"/>
      <c r="DMX889" s="2251"/>
      <c r="DWT889" s="2251"/>
      <c r="EGP889" s="2251"/>
      <c r="EQL889" s="2251"/>
      <c r="FAH889" s="2251"/>
      <c r="FKD889" s="2251"/>
      <c r="FTZ889" s="2251"/>
      <c r="GDV889" s="2251"/>
      <c r="GNR889" s="2251"/>
      <c r="GXN889" s="2251"/>
      <c r="HHJ889" s="2251"/>
      <c r="HRF889" s="2251"/>
      <c r="IBB889" s="2251"/>
      <c r="IKX889" s="2251"/>
      <c r="IUT889" s="2251"/>
      <c r="JEP889" s="2251"/>
      <c r="JOL889" s="2251"/>
      <c r="JYH889" s="2251"/>
      <c r="KID889" s="2251"/>
      <c r="KRZ889" s="2251"/>
      <c r="LBV889" s="2251"/>
      <c r="LLR889" s="2251"/>
      <c r="LVN889" s="2251"/>
      <c r="MFJ889" s="2251"/>
      <c r="MPF889" s="2251"/>
      <c r="MZB889" s="2251"/>
      <c r="NIX889" s="2251"/>
      <c r="NST889" s="2251"/>
      <c r="OCP889" s="2251"/>
      <c r="OML889" s="2251"/>
      <c r="OWH889" s="2251"/>
      <c r="PGD889" s="2251"/>
      <c r="PPZ889" s="2251"/>
      <c r="PZV889" s="2251"/>
      <c r="QJR889" s="2251"/>
      <c r="QTN889" s="2251"/>
      <c r="RDJ889" s="2251"/>
      <c r="RNF889" s="2251"/>
      <c r="RXB889" s="2251"/>
      <c r="SGX889" s="2251"/>
      <c r="SQT889" s="2251"/>
      <c r="TAP889" s="2251"/>
      <c r="TKL889" s="2251"/>
      <c r="TUH889" s="2251"/>
      <c r="UED889" s="2251"/>
      <c r="UNZ889" s="2251"/>
      <c r="UXV889" s="2251"/>
      <c r="VHR889" s="2251"/>
      <c r="VRN889" s="2251"/>
      <c r="WBJ889" s="2251"/>
      <c r="WLF889" s="2251"/>
      <c r="WVB889" s="2251"/>
    </row>
    <row r="890" spans="1:1018 1274:2042 2298:3066 3322:4090 4346:5114 5370:6138 6394:7162 7418:8186 8442:9210 9466:10234 10490:11258 11514:12282 12538:13306 13562:14330 14586:15354 15610:16122" s="973" customFormat="1">
      <c r="A890" s="2246"/>
      <c r="B890" s="2252"/>
      <c r="C890" s="279"/>
      <c r="D890" s="2253"/>
      <c r="E890" s="2254"/>
      <c r="F890" s="501"/>
      <c r="G890" s="133"/>
      <c r="H890" s="133"/>
      <c r="I890" s="133"/>
      <c r="J890" s="758"/>
      <c r="K890" s="133"/>
      <c r="L890" s="731"/>
      <c r="M890" s="2301"/>
      <c r="N890" s="2302"/>
      <c r="O890" s="2302"/>
      <c r="P890" s="2303"/>
      <c r="Q890" s="2304"/>
      <c r="R890" s="731"/>
      <c r="IP890" s="2251"/>
      <c r="SL890" s="2251"/>
      <c r="ACH890" s="2251"/>
      <c r="AMD890" s="2251"/>
      <c r="AVZ890" s="2251"/>
      <c r="BFV890" s="2251"/>
      <c r="BPR890" s="2251"/>
      <c r="BZN890" s="2251"/>
      <c r="CJJ890" s="2251"/>
      <c r="CTF890" s="2251"/>
      <c r="DDB890" s="2251"/>
      <c r="DMX890" s="2251"/>
      <c r="DWT890" s="2251"/>
      <c r="EGP890" s="2251"/>
      <c r="EQL890" s="2251"/>
      <c r="FAH890" s="2251"/>
      <c r="FKD890" s="2251"/>
      <c r="FTZ890" s="2251"/>
      <c r="GDV890" s="2251"/>
      <c r="GNR890" s="2251"/>
      <c r="GXN890" s="2251"/>
      <c r="HHJ890" s="2251"/>
      <c r="HRF890" s="2251"/>
      <c r="IBB890" s="2251"/>
      <c r="IKX890" s="2251"/>
      <c r="IUT890" s="2251"/>
      <c r="JEP890" s="2251"/>
      <c r="JOL890" s="2251"/>
      <c r="JYH890" s="2251"/>
      <c r="KID890" s="2251"/>
      <c r="KRZ890" s="2251"/>
      <c r="LBV890" s="2251"/>
      <c r="LLR890" s="2251"/>
      <c r="LVN890" s="2251"/>
      <c r="MFJ890" s="2251"/>
      <c r="MPF890" s="2251"/>
      <c r="MZB890" s="2251"/>
      <c r="NIX890" s="2251"/>
      <c r="NST890" s="2251"/>
      <c r="OCP890" s="2251"/>
      <c r="OML890" s="2251"/>
      <c r="OWH890" s="2251"/>
      <c r="PGD890" s="2251"/>
      <c r="PPZ890" s="2251"/>
      <c r="PZV890" s="2251"/>
      <c r="QJR890" s="2251"/>
      <c r="QTN890" s="2251"/>
      <c r="RDJ890" s="2251"/>
      <c r="RNF890" s="2251"/>
      <c r="RXB890" s="2251"/>
      <c r="SGX890" s="2251"/>
      <c r="SQT890" s="2251"/>
      <c r="TAP890" s="2251"/>
      <c r="TKL890" s="2251"/>
      <c r="TUH890" s="2251"/>
      <c r="UED890" s="2251"/>
      <c r="UNZ890" s="2251"/>
      <c r="UXV890" s="2251"/>
      <c r="VHR890" s="2251"/>
      <c r="VRN890" s="2251"/>
      <c r="WBJ890" s="2251"/>
      <c r="WLF890" s="2251"/>
      <c r="WVB890" s="2251"/>
    </row>
    <row r="891" spans="1:1018 1274:2042 2298:3066 3322:4090 4346:5114 5370:6138 6394:7162 7418:8186 8442:9210 9466:10234 10490:11258 11514:12282 12538:13306 13562:14330 14586:15354 15610:16122">
      <c r="A891" s="116"/>
      <c r="B891" s="1969" t="s">
        <v>2099</v>
      </c>
      <c r="C891" s="547"/>
      <c r="D891" s="546" t="s">
        <v>2100</v>
      </c>
      <c r="E891" s="161"/>
      <c r="F891" s="170"/>
      <c r="G891" s="154"/>
      <c r="H891" s="154"/>
      <c r="I891" s="154"/>
      <c r="J891" s="154"/>
      <c r="K891" s="154"/>
      <c r="M891" s="2301"/>
      <c r="N891" s="2302"/>
      <c r="O891" s="2302"/>
      <c r="P891" s="2303"/>
      <c r="Q891" s="2304"/>
    </row>
    <row r="892" spans="1:1018 1274:2042 2298:3066 3322:4090 4346:5114 5370:6138 6394:7162 7418:8186 8442:9210 9466:10234 10490:11258 11514:12282 12538:13306 13562:14330 14586:15354 15610:16122" ht="24.95">
      <c r="A892" s="116"/>
      <c r="B892" s="1957" t="s">
        <v>2101</v>
      </c>
      <c r="C892" s="548" t="s">
        <v>2102</v>
      </c>
      <c r="D892" s="484" t="s">
        <v>2103</v>
      </c>
      <c r="E892" s="483">
        <v>1</v>
      </c>
      <c r="F892" s="127" t="s">
        <v>322</v>
      </c>
      <c r="G892" s="114">
        <v>197.88</v>
      </c>
      <c r="H892" s="114">
        <v>251.17</v>
      </c>
      <c r="I892" s="114">
        <v>53.29</v>
      </c>
      <c r="J892" s="304"/>
      <c r="K892" s="114">
        <v>251.17</v>
      </c>
      <c r="L892" s="2311">
        <v>251.17</v>
      </c>
      <c r="M892" s="2301" t="b">
        <f t="shared" si="65"/>
        <v>1</v>
      </c>
      <c r="N892" s="2302">
        <f t="shared" si="66"/>
        <v>197.88</v>
      </c>
      <c r="O892" s="2302">
        <f t="shared" si="67"/>
        <v>53.29</v>
      </c>
      <c r="P892" s="2303">
        <f t="shared" si="68"/>
        <v>251.17</v>
      </c>
      <c r="Q892" s="2304" t="b">
        <f t="shared" si="69"/>
        <v>1</v>
      </c>
    </row>
    <row r="893" spans="1:1018 1274:2042 2298:3066 3322:4090 4346:5114 5370:6138 6394:7162 7418:8186 8442:9210 9466:10234 10490:11258 11514:12282 12538:13306 13562:14330 14586:15354 15610:16122">
      <c r="A893" s="150"/>
      <c r="B893" s="1970"/>
      <c r="C893" s="515"/>
      <c r="D893" s="516"/>
      <c r="E893" s="517"/>
      <c r="F893" s="501"/>
      <c r="G893" s="193"/>
      <c r="H893" s="193"/>
      <c r="I893" s="193"/>
      <c r="J893" s="193"/>
      <c r="K893" s="193"/>
      <c r="M893" s="2301"/>
      <c r="N893" s="2302"/>
      <c r="O893" s="2302"/>
      <c r="P893" s="2303"/>
      <c r="Q893" s="2304"/>
    </row>
    <row r="894" spans="1:1018 1274:2042 2298:3066 3322:4090 4346:5114 5370:6138 6394:7162 7418:8186 8442:9210 9466:10234 10490:11258 11514:12282 12538:13306 13562:14330 14586:15354 15610:16122">
      <c r="A894" s="116"/>
      <c r="B894" s="1969" t="s">
        <v>2104</v>
      </c>
      <c r="C894" s="547"/>
      <c r="D894" s="546" t="s">
        <v>2105</v>
      </c>
      <c r="E894" s="161"/>
      <c r="F894" s="170"/>
      <c r="G894" s="154"/>
      <c r="H894" s="154"/>
      <c r="I894" s="154"/>
      <c r="J894" s="154"/>
      <c r="K894" s="154"/>
      <c r="M894" s="2301"/>
      <c r="N894" s="2302"/>
      <c r="O894" s="2302"/>
      <c r="P894" s="2303"/>
      <c r="Q894" s="2304"/>
    </row>
    <row r="895" spans="1:1018 1274:2042 2298:3066 3322:4090 4346:5114 5370:6138 6394:7162 7418:8186 8442:9210 9466:10234 10490:11258 11514:12282 12538:13306 13562:14330 14586:15354 15610:16122">
      <c r="A895" s="116"/>
      <c r="B895" s="1957" t="s">
        <v>2106</v>
      </c>
      <c r="C895" s="525" t="s">
        <v>2107</v>
      </c>
      <c r="D895" s="484" t="s">
        <v>2108</v>
      </c>
      <c r="E895" s="483">
        <v>1</v>
      </c>
      <c r="F895" s="127" t="s">
        <v>322</v>
      </c>
      <c r="G895" s="114">
        <v>243.19</v>
      </c>
      <c r="H895" s="114">
        <v>308.68</v>
      </c>
      <c r="I895" s="114">
        <v>65.489999999999995</v>
      </c>
      <c r="J895" s="304"/>
      <c r="K895" s="114">
        <v>308.68</v>
      </c>
      <c r="L895" s="2311">
        <v>308.68</v>
      </c>
      <c r="M895" s="2301" t="b">
        <f t="shared" si="65"/>
        <v>1</v>
      </c>
      <c r="N895" s="2302">
        <f t="shared" si="66"/>
        <v>243.19</v>
      </c>
      <c r="O895" s="2302">
        <f t="shared" si="67"/>
        <v>65.489999999999995</v>
      </c>
      <c r="P895" s="2303">
        <f t="shared" si="68"/>
        <v>308.68</v>
      </c>
      <c r="Q895" s="2304" t="b">
        <f t="shared" si="69"/>
        <v>1</v>
      </c>
    </row>
    <row r="896" spans="1:1018 1274:2042 2298:3066 3322:4090 4346:5114 5370:6138 6394:7162 7418:8186 8442:9210 9466:10234 10490:11258 11514:12282 12538:13306 13562:14330 14586:15354 15610:16122">
      <c r="A896" s="150"/>
      <c r="B896" s="1970"/>
      <c r="C896" s="515"/>
      <c r="D896" s="516"/>
      <c r="E896" s="517"/>
      <c r="F896" s="501"/>
      <c r="G896" s="193"/>
      <c r="H896" s="193"/>
      <c r="I896" s="193"/>
      <c r="J896" s="193"/>
      <c r="K896" s="193"/>
      <c r="M896" s="2301"/>
      <c r="N896" s="2302"/>
      <c r="O896" s="2302"/>
      <c r="P896" s="2303"/>
      <c r="Q896" s="2304"/>
    </row>
    <row r="897" spans="1:18">
      <c r="A897" s="116"/>
      <c r="B897" s="1969" t="s">
        <v>2109</v>
      </c>
      <c r="C897" s="547"/>
      <c r="D897" s="546" t="s">
        <v>2110</v>
      </c>
      <c r="E897" s="161"/>
      <c r="F897" s="170"/>
      <c r="G897" s="154"/>
      <c r="H897" s="154"/>
      <c r="I897" s="154"/>
      <c r="J897" s="154"/>
      <c r="K897" s="154"/>
      <c r="M897" s="2301"/>
      <c r="N897" s="2302"/>
      <c r="O897" s="2302"/>
      <c r="P897" s="2303"/>
      <c r="Q897" s="2304"/>
    </row>
    <row r="898" spans="1:18">
      <c r="A898" s="116"/>
      <c r="B898" s="1957" t="s">
        <v>2111</v>
      </c>
      <c r="C898" s="525" t="s">
        <v>2112</v>
      </c>
      <c r="D898" s="484" t="s">
        <v>2113</v>
      </c>
      <c r="E898" s="483">
        <v>1</v>
      </c>
      <c r="F898" s="127" t="s">
        <v>322</v>
      </c>
      <c r="G898" s="114">
        <v>113.39</v>
      </c>
      <c r="H898" s="114">
        <v>143.93</v>
      </c>
      <c r="I898" s="114">
        <v>30.54</v>
      </c>
      <c r="J898" s="304"/>
      <c r="K898" s="114">
        <v>143.93</v>
      </c>
      <c r="L898" s="2311">
        <v>143.93</v>
      </c>
      <c r="M898" s="2301" t="b">
        <f t="shared" si="65"/>
        <v>1</v>
      </c>
      <c r="N898" s="2302">
        <f t="shared" si="66"/>
        <v>113.39</v>
      </c>
      <c r="O898" s="2302">
        <f t="shared" si="67"/>
        <v>30.54</v>
      </c>
      <c r="P898" s="2303">
        <f t="shared" si="68"/>
        <v>143.93</v>
      </c>
      <c r="Q898" s="2304" t="b">
        <f t="shared" si="69"/>
        <v>1</v>
      </c>
    </row>
    <row r="899" spans="1:18">
      <c r="A899" s="150"/>
      <c r="B899" s="1970"/>
      <c r="C899" s="515"/>
      <c r="D899" s="516"/>
      <c r="E899" s="517"/>
      <c r="F899" s="501"/>
      <c r="G899" s="193"/>
      <c r="H899" s="193"/>
      <c r="I899" s="193"/>
      <c r="J899" s="193"/>
      <c r="K899" s="193"/>
      <c r="M899" s="2301"/>
      <c r="N899" s="2302"/>
      <c r="O899" s="2302"/>
      <c r="P899" s="2303"/>
      <c r="Q899" s="2304"/>
    </row>
    <row r="900" spans="1:18" ht="13.35" customHeight="1">
      <c r="A900" s="116"/>
      <c r="B900" s="1931" t="s">
        <v>149</v>
      </c>
      <c r="C900" s="2445" t="s">
        <v>150</v>
      </c>
      <c r="D900" s="2445"/>
      <c r="E900" s="2445"/>
      <c r="F900" s="2445"/>
      <c r="G900" s="2445"/>
      <c r="H900" s="2445"/>
      <c r="I900" s="2445"/>
      <c r="J900" s="2445"/>
      <c r="K900" s="2445"/>
      <c r="M900" s="2301"/>
      <c r="N900" s="2302"/>
      <c r="O900" s="2302"/>
      <c r="P900" s="2303"/>
      <c r="Q900" s="2304"/>
    </row>
    <row r="901" spans="1:18">
      <c r="A901" s="116"/>
      <c r="B901" s="2446" t="s">
        <v>259</v>
      </c>
      <c r="C901" s="2446" t="s">
        <v>260</v>
      </c>
      <c r="D901" s="2446" t="s">
        <v>131</v>
      </c>
      <c r="E901" s="2446" t="s">
        <v>261</v>
      </c>
      <c r="F901" s="2446" t="s">
        <v>262</v>
      </c>
      <c r="G901" s="2446" t="s">
        <v>263</v>
      </c>
      <c r="H901" s="2446" t="s">
        <v>264</v>
      </c>
      <c r="I901" s="738" t="s">
        <v>265</v>
      </c>
      <c r="J901" s="738" t="s">
        <v>266</v>
      </c>
      <c r="K901" s="2448" t="s">
        <v>267</v>
      </c>
      <c r="M901" s="2301"/>
      <c r="N901" s="2302"/>
      <c r="O901" s="2302"/>
      <c r="P901" s="2303"/>
      <c r="Q901" s="2304"/>
    </row>
    <row r="902" spans="1:18">
      <c r="A902" s="116"/>
      <c r="B902" s="2447"/>
      <c r="C902" s="2447"/>
      <c r="D902" s="2447"/>
      <c r="E902" s="2447"/>
      <c r="F902" s="2447"/>
      <c r="G902" s="2447"/>
      <c r="H902" s="2447"/>
      <c r="I902" s="119">
        <v>0.26929999999999998</v>
      </c>
      <c r="J902" s="119">
        <v>0.20930000000000001</v>
      </c>
      <c r="K902" s="2449"/>
      <c r="M902" s="2301"/>
      <c r="N902" s="2302"/>
      <c r="O902" s="2302"/>
      <c r="P902" s="2303"/>
      <c r="Q902" s="2304"/>
    </row>
    <row r="903" spans="1:18">
      <c r="A903" s="116"/>
      <c r="B903" s="1919" t="s">
        <v>247</v>
      </c>
      <c r="C903" s="109"/>
      <c r="D903" s="110" t="s">
        <v>248</v>
      </c>
      <c r="E903" s="109"/>
      <c r="F903" s="109"/>
      <c r="G903" s="109"/>
      <c r="H903" s="111"/>
      <c r="I903" s="111"/>
      <c r="J903" s="111"/>
      <c r="K903" s="111">
        <v>25562.400000000001</v>
      </c>
      <c r="M903" s="2301"/>
      <c r="N903" s="2302"/>
      <c r="O903" s="2302"/>
      <c r="P903" s="2303"/>
      <c r="Q903" s="2304"/>
    </row>
    <row r="904" spans="1:18" s="98" customFormat="1">
      <c r="A904" s="116"/>
      <c r="B904" s="1920" t="s">
        <v>2114</v>
      </c>
      <c r="C904" s="522" t="s">
        <v>2115</v>
      </c>
      <c r="D904" s="748" t="s">
        <v>2116</v>
      </c>
      <c r="E904" s="438">
        <v>80</v>
      </c>
      <c r="F904" s="522" t="s">
        <v>368</v>
      </c>
      <c r="G904" s="114">
        <v>206.26</v>
      </c>
      <c r="H904" s="114">
        <v>261.81</v>
      </c>
      <c r="I904" s="114">
        <v>55.55</v>
      </c>
      <c r="J904" s="304"/>
      <c r="K904" s="114">
        <v>20944.8</v>
      </c>
      <c r="L904" s="2311">
        <v>20944.8</v>
      </c>
      <c r="M904" s="2301" t="b">
        <f t="shared" si="65"/>
        <v>1</v>
      </c>
      <c r="N904" s="2302">
        <f t="shared" si="66"/>
        <v>16500.8</v>
      </c>
      <c r="O904" s="2302">
        <f t="shared" si="67"/>
        <v>4444</v>
      </c>
      <c r="P904" s="2303">
        <f t="shared" si="68"/>
        <v>20944.8</v>
      </c>
      <c r="Q904" s="2304" t="b">
        <f t="shared" si="69"/>
        <v>1</v>
      </c>
      <c r="R904" s="731"/>
    </row>
    <row r="905" spans="1:18" s="98" customFormat="1">
      <c r="A905" s="116"/>
      <c r="B905" s="1920" t="s">
        <v>2117</v>
      </c>
      <c r="C905" s="749" t="s">
        <v>2118</v>
      </c>
      <c r="D905" s="750" t="s">
        <v>2119</v>
      </c>
      <c r="E905" s="752">
        <v>1154.4000000000001</v>
      </c>
      <c r="F905" s="751" t="s">
        <v>275</v>
      </c>
      <c r="G905" s="114">
        <v>2.5</v>
      </c>
      <c r="H905" s="114">
        <v>3.17</v>
      </c>
      <c r="I905" s="114">
        <v>0.67</v>
      </c>
      <c r="J905" s="304"/>
      <c r="K905" s="114">
        <v>3659.45</v>
      </c>
      <c r="L905" s="2311">
        <v>3659.45</v>
      </c>
      <c r="M905" s="2301" t="b">
        <f t="shared" si="65"/>
        <v>1</v>
      </c>
      <c r="N905" s="2302">
        <f t="shared" si="66"/>
        <v>2886</v>
      </c>
      <c r="O905" s="2302">
        <f t="shared" si="67"/>
        <v>773.45</v>
      </c>
      <c r="P905" s="2303">
        <f t="shared" si="68"/>
        <v>3659.45</v>
      </c>
      <c r="Q905" s="2304" t="b">
        <f t="shared" si="69"/>
        <v>1</v>
      </c>
      <c r="R905" s="731"/>
    </row>
    <row r="906" spans="1:18">
      <c r="A906" s="116"/>
      <c r="B906" s="737"/>
      <c r="C906" s="135"/>
      <c r="D906" s="135"/>
      <c r="E906" s="135"/>
      <c r="F906" s="135"/>
      <c r="G906" s="135"/>
      <c r="H906" s="114"/>
      <c r="I906" s="114"/>
      <c r="J906" s="114"/>
      <c r="K906" s="114"/>
      <c r="M906" s="2301"/>
      <c r="N906" s="2302"/>
      <c r="O906" s="2302"/>
      <c r="P906" s="2303"/>
      <c r="Q906" s="2304"/>
    </row>
    <row r="907" spans="1:18">
      <c r="A907" s="116"/>
      <c r="B907" s="1919" t="s">
        <v>249</v>
      </c>
      <c r="C907" s="109"/>
      <c r="D907" s="110" t="s">
        <v>250</v>
      </c>
      <c r="E907" s="109"/>
      <c r="F907" s="109"/>
      <c r="G907" s="109"/>
      <c r="H907" s="111"/>
      <c r="I907" s="111"/>
      <c r="J907" s="111"/>
      <c r="K907" s="111"/>
      <c r="M907" s="2301"/>
      <c r="N907" s="2302"/>
      <c r="O907" s="2302"/>
      <c r="P907" s="2303"/>
      <c r="Q907" s="2304"/>
    </row>
    <row r="908" spans="1:18" s="98" customFormat="1">
      <c r="A908" s="116"/>
      <c r="B908" s="1940" t="s">
        <v>2120</v>
      </c>
      <c r="C908" s="279" t="s">
        <v>2121</v>
      </c>
      <c r="D908" s="753" t="s">
        <v>2122</v>
      </c>
      <c r="E908" s="429">
        <v>1154.4000000000001</v>
      </c>
      <c r="F908" s="502" t="s">
        <v>275</v>
      </c>
      <c r="G908" s="114">
        <v>0.65</v>
      </c>
      <c r="H908" s="114">
        <v>0.83</v>
      </c>
      <c r="I908" s="114">
        <v>0.18</v>
      </c>
      <c r="J908" s="304"/>
      <c r="K908" s="114">
        <v>958.15</v>
      </c>
      <c r="L908" s="2311">
        <v>958.15</v>
      </c>
      <c r="M908" s="2301" t="b">
        <f t="shared" si="65"/>
        <v>1</v>
      </c>
      <c r="N908" s="2302">
        <f t="shared" si="66"/>
        <v>750.36</v>
      </c>
      <c r="O908" s="2302">
        <f t="shared" si="67"/>
        <v>207.79</v>
      </c>
      <c r="P908" s="2303">
        <f t="shared" si="68"/>
        <v>958.15</v>
      </c>
      <c r="Q908" s="2304" t="b">
        <f t="shared" si="69"/>
        <v>1</v>
      </c>
      <c r="R908" s="731"/>
    </row>
    <row r="909" spans="1:18" ht="14.45">
      <c r="A909" s="116"/>
      <c r="B909" s="1971"/>
      <c r="C909" s="1972"/>
      <c r="D909" s="1951"/>
      <c r="E909" s="196"/>
      <c r="F909" s="196"/>
      <c r="G909" s="196"/>
      <c r="H909" s="125"/>
      <c r="I909" s="125"/>
      <c r="J909" s="125"/>
      <c r="K909" s="125"/>
      <c r="M909" s="2301"/>
      <c r="N909" s="2302"/>
      <c r="O909" s="2302"/>
      <c r="P909" s="2303"/>
      <c r="Q909" s="2304"/>
    </row>
    <row r="910" spans="1:18" ht="13.35" customHeight="1">
      <c r="A910" s="116"/>
      <c r="B910" s="1931" t="s">
        <v>151</v>
      </c>
      <c r="C910" s="2445" t="s">
        <v>152</v>
      </c>
      <c r="D910" s="2445"/>
      <c r="E910" s="2445"/>
      <c r="F910" s="2445"/>
      <c r="G910" s="2445"/>
      <c r="H910" s="2445"/>
      <c r="I910" s="2445"/>
      <c r="J910" s="2445"/>
      <c r="K910" s="2445"/>
      <c r="M910" s="2301"/>
      <c r="N910" s="2302"/>
      <c r="O910" s="2302"/>
      <c r="P910" s="2303"/>
      <c r="Q910" s="2304"/>
    </row>
    <row r="911" spans="1:18">
      <c r="A911" s="116"/>
      <c r="B911" s="2446" t="s">
        <v>259</v>
      </c>
      <c r="C911" s="2446" t="s">
        <v>260</v>
      </c>
      <c r="D911" s="2446" t="s">
        <v>131</v>
      </c>
      <c r="E911" s="2446" t="s">
        <v>261</v>
      </c>
      <c r="F911" s="2446" t="s">
        <v>262</v>
      </c>
      <c r="G911" s="2446" t="s">
        <v>263</v>
      </c>
      <c r="H911" s="2446" t="s">
        <v>264</v>
      </c>
      <c r="I911" s="738" t="s">
        <v>265</v>
      </c>
      <c r="J911" s="738" t="s">
        <v>266</v>
      </c>
      <c r="K911" s="2448" t="s">
        <v>267</v>
      </c>
      <c r="M911" s="2301"/>
      <c r="N911" s="2302"/>
      <c r="O911" s="2302"/>
      <c r="P911" s="2303"/>
      <c r="Q911" s="2304"/>
    </row>
    <row r="912" spans="1:18" ht="16.350000000000001" customHeight="1">
      <c r="A912" s="116"/>
      <c r="B912" s="2447"/>
      <c r="C912" s="2447"/>
      <c r="D912" s="2447"/>
      <c r="E912" s="2447"/>
      <c r="F912" s="2447"/>
      <c r="G912" s="2447"/>
      <c r="H912" s="2447"/>
      <c r="I912" s="119">
        <v>0.26929999999999998</v>
      </c>
      <c r="J912" s="119">
        <v>0.20930000000000001</v>
      </c>
      <c r="K912" s="2449"/>
      <c r="M912" s="2301"/>
      <c r="N912" s="2302"/>
      <c r="O912" s="2302"/>
      <c r="P912" s="2303"/>
      <c r="Q912" s="2304"/>
    </row>
    <row r="913" spans="1:18">
      <c r="A913" s="116"/>
      <c r="B913" s="1919" t="s">
        <v>2123</v>
      </c>
      <c r="C913" s="109"/>
      <c r="D913" s="110" t="s">
        <v>2124</v>
      </c>
      <c r="E913" s="109"/>
      <c r="F913" s="109"/>
      <c r="G913" s="109"/>
      <c r="H913" s="111"/>
      <c r="I913" s="111"/>
      <c r="J913" s="111"/>
      <c r="K913" s="111">
        <v>219648.39</v>
      </c>
      <c r="M913" s="2301"/>
      <c r="N913" s="2302"/>
      <c r="O913" s="2302"/>
      <c r="P913" s="2303"/>
      <c r="Q913" s="2304"/>
    </row>
    <row r="914" spans="1:18">
      <c r="A914" s="116"/>
      <c r="B914" s="1919" t="s">
        <v>251</v>
      </c>
      <c r="C914" s="109"/>
      <c r="D914" s="110" t="s">
        <v>252</v>
      </c>
      <c r="E914" s="109"/>
      <c r="F914" s="109"/>
      <c r="G914" s="109"/>
      <c r="H914" s="192"/>
      <c r="I914" s="192"/>
      <c r="J914" s="192"/>
      <c r="K914" s="192"/>
      <c r="M914" s="2301"/>
      <c r="N914" s="2302"/>
      <c r="O914" s="2302"/>
      <c r="P914" s="2303"/>
      <c r="Q914" s="2304"/>
    </row>
    <row r="915" spans="1:18" s="316" customFormat="1">
      <c r="A915" s="294"/>
      <c r="B915" s="1965" t="s">
        <v>2125</v>
      </c>
      <c r="C915" s="341"/>
      <c r="D915" s="296" t="s">
        <v>2126</v>
      </c>
      <c r="E915" s="342"/>
      <c r="F915" s="342"/>
      <c r="G915" s="289"/>
      <c r="H915" s="289"/>
      <c r="I915" s="289"/>
      <c r="J915" s="289"/>
      <c r="K915" s="289"/>
      <c r="L915" s="2306"/>
      <c r="M915" s="2301"/>
      <c r="N915" s="2302"/>
      <c r="O915" s="2302"/>
      <c r="P915" s="2303"/>
      <c r="Q915" s="2304"/>
      <c r="R915" s="2306"/>
    </row>
    <row r="916" spans="1:18" s="316" customFormat="1">
      <c r="A916" s="294"/>
      <c r="B916" s="1965" t="s">
        <v>2127</v>
      </c>
      <c r="C916" s="341"/>
      <c r="D916" s="296" t="s">
        <v>2128</v>
      </c>
      <c r="E916" s="342"/>
      <c r="F916" s="342"/>
      <c r="G916" s="289"/>
      <c r="H916" s="289"/>
      <c r="I916" s="289"/>
      <c r="J916" s="289"/>
      <c r="K916" s="289"/>
      <c r="L916" s="2306"/>
      <c r="M916" s="2301"/>
      <c r="N916" s="2302"/>
      <c r="O916" s="2302"/>
      <c r="P916" s="2303"/>
      <c r="Q916" s="2304"/>
      <c r="R916" s="2306"/>
    </row>
    <row r="917" spans="1:18">
      <c r="A917" s="116"/>
      <c r="B917" s="1922" t="s">
        <v>2129</v>
      </c>
      <c r="C917" s="112" t="s">
        <v>2130</v>
      </c>
      <c r="D917" s="113" t="s">
        <v>2131</v>
      </c>
      <c r="E917" s="127">
        <v>6</v>
      </c>
      <c r="F917" s="422" t="s">
        <v>2132</v>
      </c>
      <c r="G917" s="114">
        <v>4432.88</v>
      </c>
      <c r="H917" s="114">
        <v>5626.65</v>
      </c>
      <c r="I917" s="114">
        <v>1193.77</v>
      </c>
      <c r="J917" s="304"/>
      <c r="K917" s="114">
        <v>33759.9</v>
      </c>
      <c r="L917" s="2311">
        <v>33759.9</v>
      </c>
      <c r="M917" s="2301" t="b">
        <f t="shared" ref="M917:M926" si="70">K917=L917</f>
        <v>1</v>
      </c>
      <c r="N917" s="2302">
        <f t="shared" ref="N917:N926" si="71">ROUND(G917*E917,2)</f>
        <v>26597.279999999999</v>
      </c>
      <c r="O917" s="2302">
        <f t="shared" ref="O917:O926" si="72">ROUND(E917*I917,2)</f>
        <v>7162.62</v>
      </c>
      <c r="P917" s="2303">
        <f t="shared" ref="P917:P926" si="73">N917+O917</f>
        <v>33759.9</v>
      </c>
      <c r="Q917" s="2304" t="b">
        <f t="shared" ref="Q917:Q926" si="74">P917=K917</f>
        <v>1</v>
      </c>
    </row>
    <row r="918" spans="1:18">
      <c r="A918" s="116"/>
      <c r="B918" s="1922"/>
      <c r="C918" s="112"/>
      <c r="D918" s="113"/>
      <c r="E918" s="127"/>
      <c r="F918" s="152"/>
      <c r="G918" s="114"/>
      <c r="H918" s="114"/>
      <c r="I918" s="114"/>
      <c r="J918" s="114"/>
      <c r="K918" s="114"/>
      <c r="M918" s="2301"/>
      <c r="N918" s="2302"/>
      <c r="O918" s="2302"/>
      <c r="P918" s="2303"/>
      <c r="Q918" s="2304"/>
    </row>
    <row r="919" spans="1:18">
      <c r="A919" s="116"/>
      <c r="B919" s="1919" t="s">
        <v>253</v>
      </c>
      <c r="C919" s="109"/>
      <c r="D919" s="110" t="s">
        <v>254</v>
      </c>
      <c r="E919" s="109"/>
      <c r="F919" s="109"/>
      <c r="G919" s="109"/>
      <c r="H919" s="192"/>
      <c r="I919" s="192"/>
      <c r="J919" s="192"/>
      <c r="K919" s="192"/>
      <c r="M919" s="2301"/>
      <c r="N919" s="2302"/>
      <c r="O919" s="2302"/>
      <c r="P919" s="2303"/>
      <c r="Q919" s="2304"/>
    </row>
    <row r="920" spans="1:18" s="316" customFormat="1">
      <c r="A920" s="294"/>
      <c r="B920" s="1965"/>
      <c r="C920" s="341"/>
      <c r="D920" s="296" t="s">
        <v>2133</v>
      </c>
      <c r="E920" s="342"/>
      <c r="F920" s="342"/>
      <c r="G920" s="289"/>
      <c r="H920" s="289"/>
      <c r="I920" s="289"/>
      <c r="J920" s="289"/>
      <c r="K920" s="289"/>
      <c r="L920" s="2306"/>
      <c r="M920" s="2301"/>
      <c r="N920" s="2302"/>
      <c r="O920" s="2302"/>
      <c r="P920" s="2303"/>
      <c r="Q920" s="2304"/>
      <c r="R920" s="2306"/>
    </row>
    <row r="921" spans="1:18" s="316" customFormat="1">
      <c r="A921" s="294"/>
      <c r="B921" s="1934" t="s">
        <v>2134</v>
      </c>
      <c r="C921" s="518" t="s">
        <v>2135</v>
      </c>
      <c r="D921" s="113" t="s">
        <v>2136</v>
      </c>
      <c r="E921" s="127">
        <v>6</v>
      </c>
      <c r="F921" s="422" t="s">
        <v>2132</v>
      </c>
      <c r="G921" s="114">
        <v>16200.7</v>
      </c>
      <c r="H921" s="114">
        <v>20563.55</v>
      </c>
      <c r="I921" s="114">
        <v>4362.8500000000004</v>
      </c>
      <c r="J921" s="304"/>
      <c r="K921" s="114">
        <v>123381.3</v>
      </c>
      <c r="L921" s="2311">
        <v>123381.3</v>
      </c>
      <c r="M921" s="2301" t="b">
        <f t="shared" si="70"/>
        <v>1</v>
      </c>
      <c r="N921" s="2302">
        <f t="shared" si="71"/>
        <v>97204.2</v>
      </c>
      <c r="O921" s="2302">
        <f t="shared" si="72"/>
        <v>26177.1</v>
      </c>
      <c r="P921" s="2303">
        <f t="shared" si="73"/>
        <v>123381.29999999999</v>
      </c>
      <c r="Q921" s="2304" t="b">
        <f t="shared" si="74"/>
        <v>1</v>
      </c>
      <c r="R921" s="2306"/>
    </row>
    <row r="922" spans="1:18">
      <c r="A922" s="116"/>
      <c r="B922" s="1934" t="s">
        <v>2137</v>
      </c>
      <c r="C922" s="112" t="s">
        <v>2138</v>
      </c>
      <c r="D922" s="113" t="s">
        <v>2139</v>
      </c>
      <c r="E922" s="127">
        <v>1</v>
      </c>
      <c r="F922" s="422" t="s">
        <v>2132</v>
      </c>
      <c r="G922" s="114">
        <v>16869.759999999998</v>
      </c>
      <c r="H922" s="114">
        <v>21412.79</v>
      </c>
      <c r="I922" s="114">
        <v>4543.03</v>
      </c>
      <c r="J922" s="304"/>
      <c r="K922" s="114">
        <v>21412.79</v>
      </c>
      <c r="L922" s="2311">
        <v>21412.79</v>
      </c>
      <c r="M922" s="2301" t="b">
        <f t="shared" si="70"/>
        <v>1</v>
      </c>
      <c r="N922" s="2302">
        <f t="shared" si="71"/>
        <v>16869.759999999998</v>
      </c>
      <c r="O922" s="2302">
        <f t="shared" si="72"/>
        <v>4543.03</v>
      </c>
      <c r="P922" s="2303">
        <f t="shared" si="73"/>
        <v>21412.789999999997</v>
      </c>
      <c r="Q922" s="2304" t="b">
        <f t="shared" si="74"/>
        <v>1</v>
      </c>
    </row>
    <row r="923" spans="1:18">
      <c r="A923" s="116"/>
      <c r="B923" s="1934" t="s">
        <v>2140</v>
      </c>
      <c r="C923" s="112" t="s">
        <v>2141</v>
      </c>
      <c r="D923" s="113" t="s">
        <v>2142</v>
      </c>
      <c r="E923" s="127">
        <v>160</v>
      </c>
      <c r="F923" s="502" t="s">
        <v>2143</v>
      </c>
      <c r="G923" s="114">
        <v>81.67</v>
      </c>
      <c r="H923" s="114">
        <v>103.66</v>
      </c>
      <c r="I923" s="114">
        <v>21.99</v>
      </c>
      <c r="J923" s="304"/>
      <c r="K923" s="114">
        <v>16585.599999999999</v>
      </c>
      <c r="L923" s="2311">
        <v>16585.599999999999</v>
      </c>
      <c r="M923" s="2301" t="b">
        <f t="shared" si="70"/>
        <v>1</v>
      </c>
      <c r="N923" s="2302">
        <f t="shared" si="71"/>
        <v>13067.2</v>
      </c>
      <c r="O923" s="2302">
        <f t="shared" si="72"/>
        <v>3518.4</v>
      </c>
      <c r="P923" s="2303">
        <f t="shared" si="73"/>
        <v>16585.600000000002</v>
      </c>
      <c r="Q923" s="2304" t="b">
        <f t="shared" si="74"/>
        <v>1</v>
      </c>
    </row>
    <row r="924" spans="1:18">
      <c r="A924" s="116"/>
      <c r="B924" s="1934"/>
      <c r="C924" s="123"/>
      <c r="D924" s="197"/>
      <c r="E924" s="123"/>
      <c r="F924" s="459"/>
      <c r="G924" s="197"/>
      <c r="H924" s="114"/>
      <c r="I924" s="114"/>
      <c r="J924" s="114"/>
      <c r="K924" s="114"/>
      <c r="M924" s="2301"/>
      <c r="N924" s="2302"/>
      <c r="O924" s="2302"/>
      <c r="P924" s="2303"/>
      <c r="Q924" s="2304"/>
    </row>
    <row r="925" spans="1:18" s="316" customFormat="1">
      <c r="A925" s="294"/>
      <c r="B925" s="1965" t="s">
        <v>2144</v>
      </c>
      <c r="C925" s="341"/>
      <c r="D925" s="296" t="s">
        <v>2145</v>
      </c>
      <c r="E925" s="342"/>
      <c r="F925" s="342"/>
      <c r="G925" s="289"/>
      <c r="H925" s="289"/>
      <c r="I925" s="289"/>
      <c r="J925" s="289"/>
      <c r="K925" s="289"/>
      <c r="L925" s="2306"/>
      <c r="M925" s="2301"/>
      <c r="N925" s="2302"/>
      <c r="O925" s="2302"/>
      <c r="P925" s="2303"/>
      <c r="Q925" s="2304"/>
      <c r="R925" s="2306"/>
    </row>
    <row r="926" spans="1:18">
      <c r="A926" s="116"/>
      <c r="B926" s="1957" t="s">
        <v>2146</v>
      </c>
      <c r="C926" s="422" t="s">
        <v>2147</v>
      </c>
      <c r="D926" s="197" t="s">
        <v>2148</v>
      </c>
      <c r="E926" s="459">
        <v>960</v>
      </c>
      <c r="F926" s="443" t="s">
        <v>2143</v>
      </c>
      <c r="G926" s="114">
        <v>20.11</v>
      </c>
      <c r="H926" s="114">
        <v>25.53</v>
      </c>
      <c r="I926" s="114">
        <v>5.42</v>
      </c>
      <c r="J926" s="304"/>
      <c r="K926" s="114">
        <v>24508.799999999999</v>
      </c>
      <c r="L926" s="2311">
        <v>24508.799999999999</v>
      </c>
      <c r="M926" s="2301" t="b">
        <f t="shared" si="70"/>
        <v>1</v>
      </c>
      <c r="N926" s="2302">
        <f t="shared" si="71"/>
        <v>19305.599999999999</v>
      </c>
      <c r="O926" s="2302">
        <f t="shared" si="72"/>
        <v>5203.2</v>
      </c>
      <c r="P926" s="2303">
        <f t="shared" si="73"/>
        <v>24508.799999999999</v>
      </c>
      <c r="Q926" s="2304" t="b">
        <f t="shared" si="74"/>
        <v>1</v>
      </c>
    </row>
    <row r="927" spans="1:18">
      <c r="A927" s="116"/>
      <c r="B927" s="1971"/>
      <c r="C927" s="1972"/>
      <c r="D927" s="340"/>
      <c r="E927" s="196"/>
      <c r="F927" s="196"/>
      <c r="G927" s="196"/>
      <c r="H927" s="196"/>
      <c r="I927" s="196"/>
      <c r="J927" s="196"/>
      <c r="K927" s="196"/>
    </row>
    <row r="928" spans="1:18">
      <c r="A928" s="116"/>
      <c r="B928" s="1973"/>
      <c r="C928" s="198"/>
      <c r="D928" s="199"/>
      <c r="E928" s="187"/>
      <c r="F928" s="120"/>
      <c r="G928" s="200"/>
      <c r="H928" s="146"/>
      <c r="I928" s="146"/>
      <c r="J928" s="200" t="s">
        <v>2149</v>
      </c>
      <c r="K928" s="146">
        <v>4570950.2000000011</v>
      </c>
      <c r="L928" s="732">
        <f>SUM(L15:L926)</f>
        <v>4570950.200000003</v>
      </c>
      <c r="M928" s="732"/>
      <c r="N928" s="732">
        <f>SUM(N15:N926)</f>
        <v>3642721.44</v>
      </c>
      <c r="O928" s="732">
        <f>SUM(O15:O926)</f>
        <v>744244.75000000023</v>
      </c>
      <c r="P928" s="732">
        <f>SUM(P15:P926)</f>
        <v>4386966.1900000023</v>
      </c>
    </row>
    <row r="929" spans="1:11">
      <c r="A929" s="116"/>
      <c r="B929" s="1974"/>
      <c r="C929" s="202"/>
      <c r="D929" s="203"/>
      <c r="E929" s="137"/>
      <c r="F929" s="137"/>
      <c r="G929" s="1975"/>
      <c r="H929" s="204"/>
      <c r="I929" s="204"/>
      <c r="J929" s="204"/>
      <c r="K929" s="204"/>
    </row>
    <row r="930" spans="1:11" hidden="1">
      <c r="A930" s="116"/>
      <c r="B930" s="1976"/>
      <c r="C930" s="205"/>
      <c r="D930" s="173"/>
      <c r="E930" s="127"/>
      <c r="F930" s="127"/>
      <c r="G930" s="112"/>
      <c r="H930" s="2442" t="s">
        <v>2150</v>
      </c>
      <c r="I930" s="2442"/>
      <c r="J930" s="2442"/>
      <c r="K930" s="206">
        <v>4570950.2000000011</v>
      </c>
    </row>
    <row r="931" spans="1:11" hidden="1">
      <c r="A931" s="116"/>
      <c r="B931" s="1974"/>
      <c r="C931" s="202"/>
      <c r="D931" s="203"/>
      <c r="E931" s="137"/>
      <c r="F931" s="137"/>
      <c r="G931" s="117"/>
      <c r="H931" s="1977"/>
      <c r="I931" s="207"/>
      <c r="J931" s="207"/>
      <c r="K931" s="204"/>
    </row>
    <row r="932" spans="1:11" hidden="1">
      <c r="A932" s="116"/>
      <c r="B932" s="1976"/>
      <c r="C932" s="205"/>
      <c r="D932" s="173"/>
      <c r="E932" s="127"/>
      <c r="F932" s="127"/>
      <c r="G932" s="112"/>
      <c r="H932" s="2442" t="s">
        <v>2151</v>
      </c>
      <c r="I932" s="2442"/>
      <c r="J932" s="2442"/>
      <c r="K932" s="206"/>
    </row>
    <row r="933" spans="1:11" hidden="1">
      <c r="A933" s="116"/>
      <c r="B933" s="1974"/>
      <c r="C933" s="202"/>
      <c r="D933" s="203"/>
      <c r="E933" s="137"/>
      <c r="F933" s="137"/>
      <c r="G933" s="117"/>
      <c r="H933" s="1977"/>
      <c r="I933" s="207"/>
      <c r="J933" s="207"/>
      <c r="K933" s="204"/>
    </row>
    <row r="934" spans="1:11" hidden="1">
      <c r="A934" s="116"/>
      <c r="B934" s="1976"/>
      <c r="C934" s="205"/>
      <c r="D934" s="173"/>
      <c r="E934" s="127"/>
      <c r="F934" s="127"/>
      <c r="G934" s="2442" t="s">
        <v>2152</v>
      </c>
      <c r="H934" s="2442"/>
      <c r="I934" s="2442"/>
      <c r="J934" s="2442"/>
      <c r="K934" s="206">
        <v>4570950.2000000011</v>
      </c>
    </row>
    <row r="935" spans="1:11">
      <c r="B935" s="1978"/>
      <c r="C935" s="209"/>
      <c r="D935" s="210"/>
      <c r="E935" s="211"/>
      <c r="F935" s="210"/>
      <c r="G935" s="210"/>
      <c r="H935" s="212"/>
      <c r="I935" s="212"/>
      <c r="J935" s="212"/>
      <c r="K935" s="212"/>
    </row>
    <row r="936" spans="1:11">
      <c r="B936" s="2443" t="s">
        <v>154</v>
      </c>
      <c r="C936" s="2444"/>
      <c r="D936" s="2444"/>
      <c r="E936" s="2444"/>
      <c r="F936" s="2444"/>
      <c r="G936" s="2444"/>
      <c r="H936" s="2444"/>
      <c r="I936" s="2444"/>
      <c r="J936" s="2444"/>
      <c r="K936" s="2444"/>
    </row>
    <row r="937" spans="1:11">
      <c r="B937" s="1979" t="s">
        <v>155</v>
      </c>
      <c r="C937" s="214"/>
      <c r="D937" s="214"/>
      <c r="E937" s="2398" t="s">
        <v>156</v>
      </c>
      <c r="F937" s="2400"/>
      <c r="G937" s="2401" t="s">
        <v>159</v>
      </c>
      <c r="H937" s="2403"/>
      <c r="I937" s="215" t="s">
        <v>156</v>
      </c>
      <c r="J937" s="215"/>
      <c r="K937" s="215"/>
    </row>
    <row r="938" spans="1:11" ht="13.35" customHeight="1">
      <c r="B938" s="1892" t="s">
        <v>157</v>
      </c>
      <c r="C938" s="1884"/>
      <c r="D938" s="1884"/>
      <c r="E938" s="1884"/>
      <c r="F938" s="1885"/>
      <c r="G938" s="218"/>
      <c r="H938" s="218"/>
      <c r="I938" s="219"/>
      <c r="J938" s="220"/>
      <c r="K938" s="220"/>
    </row>
    <row r="939" spans="1:11">
      <c r="B939" s="1255"/>
      <c r="G939" s="218"/>
      <c r="H939" s="218"/>
      <c r="I939" s="222"/>
      <c r="J939" s="223"/>
      <c r="K939" s="223"/>
    </row>
    <row r="940" spans="1:11" ht="13.35" customHeight="1">
      <c r="B940" s="1893" t="s">
        <v>158</v>
      </c>
      <c r="C940" s="1980"/>
      <c r="D940" s="1980"/>
      <c r="E940" s="225"/>
      <c r="F940" s="226"/>
      <c r="G940" s="218"/>
      <c r="H940" s="218"/>
      <c r="I940" s="227"/>
      <c r="J940" s="228"/>
      <c r="K940" s="228"/>
    </row>
    <row r="941" spans="1:11">
      <c r="B941" s="208"/>
      <c r="C941" s="209"/>
      <c r="D941" s="210"/>
      <c r="E941" s="211"/>
      <c r="F941" s="210"/>
      <c r="G941" s="210"/>
      <c r="H941" s="210"/>
      <c r="I941" s="210"/>
      <c r="J941" s="210"/>
      <c r="K941" s="210"/>
    </row>
    <row r="942" spans="1:11">
      <c r="E942" s="98"/>
    </row>
    <row r="943" spans="1:11">
      <c r="E943" s="98"/>
    </row>
    <row r="944" spans="1:11">
      <c r="D944" s="201"/>
      <c r="E944" s="98"/>
      <c r="H944" s="230"/>
    </row>
    <row r="945" spans="5:5">
      <c r="E945" s="98"/>
    </row>
    <row r="946" spans="5:5">
      <c r="E946" s="98"/>
    </row>
    <row r="947" spans="5:5">
      <c r="E947" s="98"/>
    </row>
    <row r="948" spans="5:5">
      <c r="E948" s="98"/>
    </row>
    <row r="949" spans="5:5">
      <c r="E949" s="98"/>
    </row>
    <row r="950" spans="5:5">
      <c r="E950" s="98"/>
    </row>
    <row r="951" spans="5:5">
      <c r="E951" s="98"/>
    </row>
  </sheetData>
  <autoFilter ref="L14:Q926" xr:uid="{00000000-0001-0000-0500-000000000000}"/>
  <mergeCells count="89">
    <mergeCell ref="F1:K1"/>
    <mergeCell ref="B9:K9"/>
    <mergeCell ref="C10:K10"/>
    <mergeCell ref="B11:B12"/>
    <mergeCell ref="C11:C12"/>
    <mergeCell ref="D11:D12"/>
    <mergeCell ref="E11:E12"/>
    <mergeCell ref="F11:F12"/>
    <mergeCell ref="G11:G12"/>
    <mergeCell ref="H11:H12"/>
    <mergeCell ref="K11:K12"/>
    <mergeCell ref="C100:K100"/>
    <mergeCell ref="B101:B102"/>
    <mergeCell ref="C101:C102"/>
    <mergeCell ref="D101:D102"/>
    <mergeCell ref="E101:E102"/>
    <mergeCell ref="F101:F102"/>
    <mergeCell ref="G101:G102"/>
    <mergeCell ref="H101:H102"/>
    <mergeCell ref="K101:K102"/>
    <mergeCell ref="C169:K169"/>
    <mergeCell ref="B170:B171"/>
    <mergeCell ref="C170:C171"/>
    <mergeCell ref="D170:D171"/>
    <mergeCell ref="E170:E171"/>
    <mergeCell ref="F170:F171"/>
    <mergeCell ref="G170:G171"/>
    <mergeCell ref="H170:H171"/>
    <mergeCell ref="K170:K171"/>
    <mergeCell ref="C369:K369"/>
    <mergeCell ref="B370:B371"/>
    <mergeCell ref="C370:C371"/>
    <mergeCell ref="D370:D371"/>
    <mergeCell ref="E370:E371"/>
    <mergeCell ref="F370:F371"/>
    <mergeCell ref="G370:G371"/>
    <mergeCell ref="H370:H371"/>
    <mergeCell ref="K370:K371"/>
    <mergeCell ref="C496:K496"/>
    <mergeCell ref="B497:B498"/>
    <mergeCell ref="C497:C498"/>
    <mergeCell ref="D497:D498"/>
    <mergeCell ref="E497:E498"/>
    <mergeCell ref="F497:F498"/>
    <mergeCell ref="G497:G498"/>
    <mergeCell ref="H497:H498"/>
    <mergeCell ref="K497:K498"/>
    <mergeCell ref="C745:K745"/>
    <mergeCell ref="B746:B747"/>
    <mergeCell ref="C746:C747"/>
    <mergeCell ref="D746:D747"/>
    <mergeCell ref="E746:E747"/>
    <mergeCell ref="F746:F747"/>
    <mergeCell ref="G746:G747"/>
    <mergeCell ref="H746:H747"/>
    <mergeCell ref="K746:K747"/>
    <mergeCell ref="C846:K846"/>
    <mergeCell ref="B847:B848"/>
    <mergeCell ref="C847:C848"/>
    <mergeCell ref="D847:D848"/>
    <mergeCell ref="E847:E848"/>
    <mergeCell ref="F847:F848"/>
    <mergeCell ref="G847:G848"/>
    <mergeCell ref="H847:H848"/>
    <mergeCell ref="K847:K848"/>
    <mergeCell ref="C900:K900"/>
    <mergeCell ref="B901:B902"/>
    <mergeCell ref="C901:C902"/>
    <mergeCell ref="D901:D902"/>
    <mergeCell ref="E901:E902"/>
    <mergeCell ref="F901:F902"/>
    <mergeCell ref="G901:G902"/>
    <mergeCell ref="H901:H902"/>
    <mergeCell ref="K901:K902"/>
    <mergeCell ref="C910:K910"/>
    <mergeCell ref="B911:B912"/>
    <mergeCell ref="C911:C912"/>
    <mergeCell ref="D911:D912"/>
    <mergeCell ref="E911:E912"/>
    <mergeCell ref="F911:F912"/>
    <mergeCell ref="G911:G912"/>
    <mergeCell ref="H911:H912"/>
    <mergeCell ref="K911:K912"/>
    <mergeCell ref="H930:J930"/>
    <mergeCell ref="H932:J932"/>
    <mergeCell ref="G934:J934"/>
    <mergeCell ref="E937:F937"/>
    <mergeCell ref="G937:H937"/>
    <mergeCell ref="B936:K936"/>
  </mergeCells>
  <phoneticPr fontId="25" type="noConversion"/>
  <conditionalFormatting sqref="D786:D787">
    <cfRule type="expression" dxfId="6" priority="1" stopIfTrue="1">
      <formula>IF(#REF!="Superior ao do BB",1,0)</formula>
    </cfRule>
  </conditionalFormatting>
  <pageMargins left="0.51181102362204722" right="0.51181102362204722" top="0.78740157480314965" bottom="0.78740157480314965" header="0.31496062992125984" footer="0.31496062992125984"/>
  <pageSetup paperSize="9" scale="56" orientation="landscape" r:id="rId1"/>
  <rowBreaks count="1" manualBreakCount="1">
    <brk id="873" min="1" max="10"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D15DD-9546-4FBE-A8D1-0E965157CE20}">
  <sheetPr codeName="Plan22"/>
  <dimension ref="A1:G1763"/>
  <sheetViews>
    <sheetView view="pageBreakPreview" topLeftCell="A16" zoomScaleNormal="100" zoomScaleSheetLayoutView="100" workbookViewId="0">
      <selection activeCell="G19" sqref="G19"/>
    </sheetView>
  </sheetViews>
  <sheetFormatPr defaultColWidth="9.140625" defaultRowHeight="12.6"/>
  <cols>
    <col min="1" max="1" width="10.42578125" style="1653" customWidth="1"/>
    <col min="2" max="2" width="12.42578125" style="1653" customWidth="1"/>
    <col min="3" max="3" width="21.42578125" style="1653" customWidth="1"/>
    <col min="4" max="4" width="6.5703125" style="1653" customWidth="1"/>
    <col min="5" max="6" width="25.42578125" style="1653" customWidth="1"/>
    <col min="7" max="7" width="26.42578125" style="2064" customWidth="1"/>
    <col min="8" max="16384" width="9.140625" style="1584"/>
  </cols>
  <sheetData>
    <row r="1" spans="1:7" s="82" customFormat="1" ht="14.45">
      <c r="A1" s="2385" t="s">
        <v>0</v>
      </c>
      <c r="B1" s="2385"/>
      <c r="C1" s="2385"/>
      <c r="D1" s="2385"/>
      <c r="E1" s="2385"/>
      <c r="F1" s="2385"/>
      <c r="G1" s="2385"/>
    </row>
    <row r="2" spans="1:7" s="82" customFormat="1" ht="14.45">
      <c r="A2" s="2385" t="s">
        <v>1</v>
      </c>
      <c r="B2" s="2385"/>
      <c r="C2" s="2385"/>
      <c r="D2" s="2385"/>
      <c r="E2" s="2385"/>
      <c r="F2" s="2385"/>
      <c r="G2" s="2385"/>
    </row>
    <row r="3" spans="1:7" s="82" customFormat="1" ht="14.45">
      <c r="A3" s="2385" t="s">
        <v>2</v>
      </c>
      <c r="B3" s="2385"/>
      <c r="C3" s="2385"/>
      <c r="D3" s="2385"/>
      <c r="E3" s="2385"/>
      <c r="F3" s="2385"/>
      <c r="G3" s="2385"/>
    </row>
    <row r="4" spans="1:7" s="82" customFormat="1" ht="14.45">
      <c r="A4" s="10"/>
      <c r="B4" s="10"/>
      <c r="C4" s="10"/>
      <c r="D4" s="11" t="s">
        <v>14</v>
      </c>
      <c r="E4" s="22"/>
      <c r="F4" s="22"/>
      <c r="G4" s="22"/>
    </row>
    <row r="5" spans="1:7" s="82" customFormat="1" ht="14.45">
      <c r="A5" s="10"/>
      <c r="B5" s="10"/>
      <c r="C5" s="10"/>
      <c r="D5" s="11"/>
      <c r="E5" s="22"/>
      <c r="F5" s="22"/>
      <c r="G5" s="22"/>
    </row>
    <row r="6" spans="1:7" s="82" customFormat="1" ht="18.600000000000001">
      <c r="A6" s="2465" t="s">
        <v>2153</v>
      </c>
      <c r="B6" s="2465"/>
      <c r="C6" s="2465"/>
      <c r="D6" s="2465"/>
      <c r="E6" s="2465"/>
      <c r="F6" s="2465"/>
      <c r="G6" s="2465"/>
    </row>
    <row r="7" spans="1:7" s="56" customFormat="1" ht="14.45">
      <c r="A7" s="4"/>
      <c r="B7" s="4"/>
      <c r="C7" s="4"/>
      <c r="D7" s="2230"/>
      <c r="E7" s="4"/>
      <c r="F7" s="4"/>
      <c r="G7" s="4"/>
    </row>
    <row r="8" spans="1:7" s="56" customFormat="1" ht="14.45">
      <c r="A8" s="18" t="s">
        <v>16</v>
      </c>
      <c r="B8" s="82" t="s">
        <v>17</v>
      </c>
      <c r="C8" s="23"/>
      <c r="D8" s="23"/>
      <c r="E8" s="23"/>
      <c r="F8" s="23"/>
      <c r="G8" s="23"/>
    </row>
    <row r="9" spans="1:7" s="56" customFormat="1" ht="14.45">
      <c r="A9" s="18" t="s">
        <v>18</v>
      </c>
      <c r="B9" s="82" t="s">
        <v>19</v>
      </c>
      <c r="C9" s="23"/>
      <c r="D9" s="23"/>
      <c r="E9" s="23"/>
      <c r="F9" s="23"/>
      <c r="G9" s="23"/>
    </row>
    <row r="10" spans="1:7" s="56" customFormat="1" ht="14.45">
      <c r="A10" s="18" t="s">
        <v>20</v>
      </c>
      <c r="B10" s="545">
        <f>BDI!B11</f>
        <v>44568</v>
      </c>
      <c r="C10" s="23"/>
      <c r="D10" s="23"/>
      <c r="E10" s="23"/>
      <c r="F10" s="23"/>
      <c r="G10" s="23"/>
    </row>
    <row r="11" spans="1:7">
      <c r="G11" s="1653"/>
    </row>
    <row r="12" spans="1:7">
      <c r="A12" s="2065" t="s">
        <v>2154</v>
      </c>
      <c r="B12" s="2066" t="s">
        <v>2155</v>
      </c>
      <c r="C12" s="2066" t="s">
        <v>2156</v>
      </c>
      <c r="D12" s="2066" t="s">
        <v>2157</v>
      </c>
      <c r="E12" s="2466"/>
      <c r="F12" s="2466"/>
      <c r="G12" s="2466"/>
    </row>
    <row r="14" spans="1:7" ht="27.75" customHeight="1">
      <c r="A14" s="1585"/>
      <c r="B14" s="2463" t="s">
        <v>2158</v>
      </c>
      <c r="C14" s="2463"/>
      <c r="D14" s="1586" t="s">
        <v>2157</v>
      </c>
      <c r="E14" s="1587" t="s">
        <v>2159</v>
      </c>
      <c r="F14" s="1588" t="s">
        <v>2160</v>
      </c>
      <c r="G14" s="1587" t="s">
        <v>2161</v>
      </c>
    </row>
    <row r="15" spans="1:7">
      <c r="A15" s="1589"/>
      <c r="B15" s="1590" t="s">
        <v>2162</v>
      </c>
      <c r="C15" s="1591"/>
      <c r="D15" s="1592"/>
      <c r="E15" s="1593" t="s">
        <v>2163</v>
      </c>
      <c r="F15" s="1593" t="s">
        <v>2163</v>
      </c>
      <c r="G15" s="1981" t="s">
        <v>2163</v>
      </c>
    </row>
    <row r="16" spans="1:7">
      <c r="A16" s="1594"/>
      <c r="B16" s="1595" t="s">
        <v>2164</v>
      </c>
      <c r="C16" s="1596"/>
      <c r="D16" s="1597"/>
      <c r="E16" s="1598">
        <v>34.5</v>
      </c>
      <c r="F16" s="1598">
        <v>34.5</v>
      </c>
      <c r="G16" s="1982">
        <v>30.69</v>
      </c>
    </row>
    <row r="17" spans="1:7">
      <c r="A17" s="1594"/>
      <c r="B17" s="1595" t="s">
        <v>2165</v>
      </c>
      <c r="C17" s="1599"/>
      <c r="D17" s="1599"/>
      <c r="E17" s="1600" t="s">
        <v>2166</v>
      </c>
      <c r="F17" s="1600" t="s">
        <v>2167</v>
      </c>
      <c r="G17" s="1983" t="s">
        <v>2168</v>
      </c>
    </row>
    <row r="18" spans="1:7">
      <c r="A18" s="1594"/>
      <c r="B18" s="1595" t="s">
        <v>2169</v>
      </c>
      <c r="C18" s="1602"/>
      <c r="D18" s="1597"/>
      <c r="E18" s="1600" t="s">
        <v>2170</v>
      </c>
      <c r="F18" s="1603" t="s">
        <v>2171</v>
      </c>
      <c r="G18" s="1983" t="s">
        <v>2172</v>
      </c>
    </row>
    <row r="19" spans="1:7" ht="69.95">
      <c r="A19" s="1594"/>
      <c r="B19" s="1595" t="s">
        <v>2173</v>
      </c>
      <c r="C19" s="1604"/>
      <c r="D19" s="1597"/>
      <c r="E19" s="1605" t="s">
        <v>2174</v>
      </c>
      <c r="F19" s="1606" t="s">
        <v>2175</v>
      </c>
      <c r="G19" s="1984" t="s">
        <v>2176</v>
      </c>
    </row>
    <row r="20" spans="1:7" ht="39.950000000000003">
      <c r="A20" s="1594"/>
      <c r="B20" s="1595" t="s">
        <v>2177</v>
      </c>
      <c r="C20" s="1604"/>
      <c r="D20" s="1597"/>
      <c r="E20" s="1600" t="s">
        <v>2178</v>
      </c>
      <c r="F20" s="1603" t="s">
        <v>2179</v>
      </c>
      <c r="G20" s="1983" t="s">
        <v>2180</v>
      </c>
    </row>
    <row r="21" spans="1:7">
      <c r="A21" s="1594"/>
      <c r="B21" s="1607" t="s">
        <v>2181</v>
      </c>
      <c r="C21" s="1608"/>
      <c r="D21" s="1609"/>
      <c r="E21" s="1610">
        <v>44462.594444444447</v>
      </c>
      <c r="F21" s="1610">
        <v>44462.59375</v>
      </c>
      <c r="G21" s="1985">
        <v>44462.59375</v>
      </c>
    </row>
    <row r="22" spans="1:7">
      <c r="A22" s="1611"/>
      <c r="B22" s="1612"/>
      <c r="C22" s="1613" t="s">
        <v>2182</v>
      </c>
      <c r="D22" s="1614"/>
      <c r="E22" s="1615">
        <f>E16</f>
        <v>34.5</v>
      </c>
      <c r="F22" s="1615"/>
      <c r="G22" s="1986"/>
    </row>
    <row r="23" spans="1:7">
      <c r="A23"/>
      <c r="B23"/>
      <c r="C23"/>
      <c r="D23"/>
      <c r="E23" s="1616"/>
      <c r="F23" s="1616"/>
      <c r="G23" s="1987"/>
    </row>
    <row r="24" spans="1:7">
      <c r="A24" s="1585"/>
      <c r="B24" s="2463" t="s">
        <v>2183</v>
      </c>
      <c r="C24" s="2463"/>
      <c r="D24" s="1586" t="s">
        <v>2157</v>
      </c>
      <c r="E24" s="1617" t="s">
        <v>2184</v>
      </c>
      <c r="F24" s="1588" t="s">
        <v>2185</v>
      </c>
      <c r="G24" s="1587" t="s">
        <v>2186</v>
      </c>
    </row>
    <row r="25" spans="1:7">
      <c r="A25" s="1589"/>
      <c r="B25" s="1590" t="s">
        <v>2162</v>
      </c>
      <c r="C25" s="1591"/>
      <c r="D25" s="1592"/>
      <c r="E25" s="1593" t="s">
        <v>2163</v>
      </c>
      <c r="F25" s="1593" t="s">
        <v>2163</v>
      </c>
      <c r="G25" s="1981" t="s">
        <v>2163</v>
      </c>
    </row>
    <row r="26" spans="1:7">
      <c r="A26" s="1594"/>
      <c r="B26" s="1595" t="s">
        <v>2164</v>
      </c>
      <c r="C26" s="1596"/>
      <c r="D26" s="1597"/>
      <c r="E26" s="1598">
        <v>3.29</v>
      </c>
      <c r="F26" s="1598">
        <f>21.51/10</f>
        <v>2.1510000000000002</v>
      </c>
      <c r="G26" s="1982">
        <v>1.21</v>
      </c>
    </row>
    <row r="27" spans="1:7">
      <c r="A27" s="1594"/>
      <c r="B27" s="1595" t="s">
        <v>2165</v>
      </c>
      <c r="C27" s="1599"/>
      <c r="D27" s="1599"/>
      <c r="E27" s="1600" t="s">
        <v>2187</v>
      </c>
      <c r="F27" s="1600" t="s">
        <v>2188</v>
      </c>
      <c r="G27" s="1983" t="s">
        <v>2189</v>
      </c>
    </row>
    <row r="28" spans="1:7">
      <c r="A28" s="1594"/>
      <c r="B28" s="1595" t="s">
        <v>2169</v>
      </c>
      <c r="C28" s="1602"/>
      <c r="D28" s="1597"/>
      <c r="E28" s="1600" t="s">
        <v>2190</v>
      </c>
      <c r="F28" s="1603">
        <v>40034848</v>
      </c>
      <c r="G28" s="1983" t="s">
        <v>2191</v>
      </c>
    </row>
    <row r="29" spans="1:7" ht="69.95">
      <c r="A29" s="1594"/>
      <c r="B29" s="1595" t="s">
        <v>2173</v>
      </c>
      <c r="C29" s="1604"/>
      <c r="D29" s="1597"/>
      <c r="E29" s="1605" t="s">
        <v>2192</v>
      </c>
      <c r="F29" s="1606" t="s">
        <v>2193</v>
      </c>
      <c r="G29" s="1984" t="s">
        <v>2194</v>
      </c>
    </row>
    <row r="30" spans="1:7">
      <c r="A30" s="1594"/>
      <c r="B30" s="1595" t="s">
        <v>2177</v>
      </c>
      <c r="C30" s="1604"/>
      <c r="D30" s="1597"/>
      <c r="E30" s="1600" t="s">
        <v>2195</v>
      </c>
      <c r="F30" s="1603" t="s">
        <v>2196</v>
      </c>
      <c r="G30" s="1983" t="s">
        <v>2197</v>
      </c>
    </row>
    <row r="31" spans="1:7">
      <c r="A31" s="1594"/>
      <c r="B31" s="1607" t="s">
        <v>2181</v>
      </c>
      <c r="C31" s="1608"/>
      <c r="D31" s="1609"/>
      <c r="E31" s="1610">
        <v>44462.597916666666</v>
      </c>
      <c r="F31" s="1610">
        <v>44462.602083333331</v>
      </c>
      <c r="G31" s="1985">
        <v>44412</v>
      </c>
    </row>
    <row r="32" spans="1:7">
      <c r="A32" s="1611"/>
      <c r="B32" s="1612"/>
      <c r="C32" s="1613" t="s">
        <v>2182</v>
      </c>
      <c r="D32" s="1614"/>
      <c r="E32" s="1615">
        <f>F26</f>
        <v>2.1510000000000002</v>
      </c>
      <c r="F32" s="1615"/>
      <c r="G32" s="1986"/>
    </row>
    <row r="33" spans="1:7">
      <c r="A33"/>
      <c r="B33"/>
      <c r="C33"/>
      <c r="D33"/>
      <c r="E33" s="1616"/>
      <c r="F33" s="1616"/>
      <c r="G33" s="1987"/>
    </row>
    <row r="34" spans="1:7">
      <c r="A34" s="1585"/>
      <c r="B34" s="2463" t="s">
        <v>2198</v>
      </c>
      <c r="C34" s="2463"/>
      <c r="D34" s="1586" t="s">
        <v>2157</v>
      </c>
      <c r="E34" s="1588" t="s">
        <v>2199</v>
      </c>
      <c r="F34" s="1588" t="s">
        <v>2200</v>
      </c>
      <c r="G34" s="1587" t="s">
        <v>2201</v>
      </c>
    </row>
    <row r="35" spans="1:7">
      <c r="A35" s="1589"/>
      <c r="B35" s="1590" t="s">
        <v>2162</v>
      </c>
      <c r="C35" s="1591"/>
      <c r="D35" s="1592"/>
      <c r="E35" s="1593" t="s">
        <v>2163</v>
      </c>
      <c r="F35" s="1593" t="s">
        <v>2163</v>
      </c>
      <c r="G35" s="1981" t="s">
        <v>2163</v>
      </c>
    </row>
    <row r="36" spans="1:7">
      <c r="A36" s="1594"/>
      <c r="B36" s="1595" t="s">
        <v>2164</v>
      </c>
      <c r="C36" s="1596">
        <f>F42</f>
        <v>0</v>
      </c>
      <c r="D36" s="1597"/>
      <c r="E36" s="1598">
        <v>1.25</v>
      </c>
      <c r="F36" s="1598">
        <v>1.29</v>
      </c>
      <c r="G36" s="1982">
        <v>1.32</v>
      </c>
    </row>
    <row r="37" spans="1:7">
      <c r="A37" s="1594"/>
      <c r="B37" s="1595" t="s">
        <v>2165</v>
      </c>
      <c r="C37" s="1599"/>
      <c r="D37" s="1599"/>
      <c r="E37" s="1600" t="s">
        <v>2202</v>
      </c>
      <c r="F37" s="1600" t="s">
        <v>2203</v>
      </c>
      <c r="G37" s="1983" t="s">
        <v>2187</v>
      </c>
    </row>
    <row r="38" spans="1:7">
      <c r="A38" s="1594"/>
      <c r="B38" s="1595" t="s">
        <v>2169</v>
      </c>
      <c r="C38" s="1602"/>
      <c r="D38" s="1597"/>
      <c r="E38" s="1600" t="s">
        <v>2204</v>
      </c>
      <c r="F38" s="1603" t="s">
        <v>2205</v>
      </c>
      <c r="G38" s="1983" t="s">
        <v>2190</v>
      </c>
    </row>
    <row r="39" spans="1:7" ht="39.950000000000003">
      <c r="A39" s="1594"/>
      <c r="B39" s="1595" t="s">
        <v>2173</v>
      </c>
      <c r="C39" s="1618"/>
      <c r="D39" s="1597"/>
      <c r="E39" s="1605" t="s">
        <v>2206</v>
      </c>
      <c r="F39" s="1606" t="s">
        <v>2207</v>
      </c>
      <c r="G39" s="1984" t="s">
        <v>2208</v>
      </c>
    </row>
    <row r="40" spans="1:7">
      <c r="A40" s="1594"/>
      <c r="B40" s="1595" t="s">
        <v>2177</v>
      </c>
      <c r="C40" s="1604"/>
      <c r="D40" s="1597"/>
      <c r="E40" s="1600" t="s">
        <v>2209</v>
      </c>
      <c r="F40" s="1603" t="s">
        <v>2210</v>
      </c>
      <c r="G40" s="1983" t="s">
        <v>2195</v>
      </c>
    </row>
    <row r="41" spans="1:7">
      <c r="A41" s="1594"/>
      <c r="B41" s="1607" t="s">
        <v>2181</v>
      </c>
      <c r="C41" s="1608"/>
      <c r="D41" s="1609"/>
      <c r="E41" s="1610">
        <v>44462.620138888888</v>
      </c>
      <c r="F41" s="1610">
        <v>44462.620138888888</v>
      </c>
      <c r="G41" s="1985">
        <v>44462.619444444441</v>
      </c>
    </row>
    <row r="42" spans="1:7">
      <c r="A42" s="1611"/>
      <c r="B42" s="1612"/>
      <c r="C42" s="1613" t="s">
        <v>2182</v>
      </c>
      <c r="D42" s="1614"/>
      <c r="E42" s="1615">
        <f>F36</f>
        <v>1.29</v>
      </c>
      <c r="F42" s="1615"/>
      <c r="G42" s="1986"/>
    </row>
    <row r="43" spans="1:7">
      <c r="A43"/>
      <c r="B43"/>
      <c r="C43"/>
      <c r="D43"/>
      <c r="E43" s="1616"/>
      <c r="F43" s="1616"/>
      <c r="G43" s="1987"/>
    </row>
    <row r="44" spans="1:7">
      <c r="A44" s="1619"/>
      <c r="B44" s="2454" t="s">
        <v>2211</v>
      </c>
      <c r="C44" s="2462"/>
      <c r="D44" s="1620" t="s">
        <v>689</v>
      </c>
      <c r="E44" s="1588" t="s">
        <v>2212</v>
      </c>
      <c r="F44" s="1588" t="s">
        <v>2161</v>
      </c>
      <c r="G44" s="1587" t="s">
        <v>2213</v>
      </c>
    </row>
    <row r="45" spans="1:7">
      <c r="A45" s="1621"/>
      <c r="B45" s="1622" t="s">
        <v>2162</v>
      </c>
      <c r="C45" s="1623"/>
      <c r="D45" s="1624"/>
      <c r="E45" s="1593" t="s">
        <v>2163</v>
      </c>
      <c r="F45" s="1593" t="s">
        <v>2163</v>
      </c>
      <c r="G45" s="1981" t="s">
        <v>2163</v>
      </c>
    </row>
    <row r="46" spans="1:7">
      <c r="A46" s="1625"/>
      <c r="B46" s="1626" t="s">
        <v>2164</v>
      </c>
      <c r="C46" s="1627"/>
      <c r="D46" s="1628"/>
      <c r="E46" s="1598">
        <v>4.4000000000000004</v>
      </c>
      <c r="F46" s="1598">
        <v>7.36</v>
      </c>
      <c r="G46" s="1982">
        <v>8.84</v>
      </c>
    </row>
    <row r="47" spans="1:7">
      <c r="A47" s="1625"/>
      <c r="B47" s="1626" t="s">
        <v>2165</v>
      </c>
      <c r="C47" s="1629"/>
      <c r="D47" s="1630"/>
      <c r="E47" s="1600" t="s">
        <v>2214</v>
      </c>
      <c r="F47" s="1631" t="s">
        <v>2215</v>
      </c>
      <c r="G47" s="1988" t="s">
        <v>2216</v>
      </c>
    </row>
    <row r="48" spans="1:7">
      <c r="A48" s="1625"/>
      <c r="B48" s="1626" t="s">
        <v>2169</v>
      </c>
      <c r="C48" s="1632"/>
      <c r="D48" s="1628"/>
      <c r="E48" s="1600" t="s">
        <v>2217</v>
      </c>
      <c r="F48" s="1631" t="s">
        <v>2218</v>
      </c>
      <c r="G48" s="1989" t="s">
        <v>2219</v>
      </c>
    </row>
    <row r="49" spans="1:7" ht="120">
      <c r="A49" s="1625"/>
      <c r="B49" s="1626" t="s">
        <v>2173</v>
      </c>
      <c r="C49" s="1633"/>
      <c r="D49" s="1628"/>
      <c r="E49" s="1634" t="s">
        <v>2220</v>
      </c>
      <c r="F49" s="1634" t="s">
        <v>2221</v>
      </c>
      <c r="G49" s="1990" t="s">
        <v>2222</v>
      </c>
    </row>
    <row r="50" spans="1:7">
      <c r="A50" s="1625"/>
      <c r="B50" s="1626" t="s">
        <v>2177</v>
      </c>
      <c r="C50" s="1635"/>
      <c r="D50" s="1628"/>
      <c r="E50" s="1636"/>
      <c r="F50" s="1631" t="s">
        <v>2223</v>
      </c>
      <c r="G50" s="1989" t="s">
        <v>2224</v>
      </c>
    </row>
    <row r="51" spans="1:7">
      <c r="A51" s="1625"/>
      <c r="B51" s="1637" t="s">
        <v>2181</v>
      </c>
      <c r="C51" s="1638"/>
      <c r="D51" s="1639"/>
      <c r="E51" s="1610" t="s">
        <v>2225</v>
      </c>
      <c r="F51" s="1610" t="s">
        <v>2225</v>
      </c>
      <c r="G51" s="1985" t="s">
        <v>2225</v>
      </c>
    </row>
    <row r="52" spans="1:7">
      <c r="A52" s="1640"/>
      <c r="B52" s="1641"/>
      <c r="C52" s="1613" t="s">
        <v>2182</v>
      </c>
      <c r="D52" s="1614"/>
      <c r="E52" s="1615">
        <v>7.36</v>
      </c>
      <c r="F52" s="1615"/>
      <c r="G52" s="1986"/>
    </row>
    <row r="53" spans="1:7">
      <c r="A53"/>
      <c r="B53"/>
      <c r="C53"/>
      <c r="D53"/>
      <c r="E53" s="1616"/>
      <c r="F53" s="1616"/>
      <c r="G53" s="1987"/>
    </row>
    <row r="54" spans="1:7">
      <c r="A54" s="1642"/>
      <c r="B54" s="2456" t="s">
        <v>2226</v>
      </c>
      <c r="C54" s="2456"/>
      <c r="D54" s="1643" t="s">
        <v>347</v>
      </c>
      <c r="E54" s="1588" t="s">
        <v>2227</v>
      </c>
      <c r="F54" s="1588"/>
      <c r="G54" s="1587"/>
    </row>
    <row r="55" spans="1:7">
      <c r="A55" s="1621"/>
      <c r="B55" s="1622" t="s">
        <v>2162</v>
      </c>
      <c r="C55" s="1644"/>
      <c r="D55" s="1624"/>
      <c r="E55" s="1645" t="s">
        <v>2163</v>
      </c>
      <c r="F55" s="1645"/>
      <c r="G55" s="1991"/>
    </row>
    <row r="56" spans="1:7">
      <c r="A56" s="1625"/>
      <c r="B56" s="1626" t="s">
        <v>2164</v>
      </c>
      <c r="C56" s="1627"/>
      <c r="D56" s="1628"/>
      <c r="E56" s="1598">
        <f>1060.5/6</f>
        <v>176.75</v>
      </c>
      <c r="F56" s="1598"/>
      <c r="G56" s="1982"/>
    </row>
    <row r="57" spans="1:7">
      <c r="A57" s="1625"/>
      <c r="B57" s="1626" t="s">
        <v>2165</v>
      </c>
      <c r="C57" s="1626"/>
      <c r="D57" s="1646"/>
      <c r="E57" s="1600" t="s">
        <v>2228</v>
      </c>
      <c r="F57" s="1600"/>
      <c r="G57" s="1983"/>
    </row>
    <row r="58" spans="1:7">
      <c r="A58" s="1625"/>
      <c r="B58" s="1626" t="s">
        <v>2169</v>
      </c>
      <c r="C58" s="1632"/>
      <c r="D58" s="1628"/>
      <c r="E58" s="1600" t="s">
        <v>2229</v>
      </c>
      <c r="F58" s="1606"/>
      <c r="G58" s="1992"/>
    </row>
    <row r="59" spans="1:7" ht="20.100000000000001">
      <c r="A59" s="1625"/>
      <c r="B59" s="1626" t="s">
        <v>2173</v>
      </c>
      <c r="C59" s="1647"/>
      <c r="D59" s="1628"/>
      <c r="E59" s="1605" t="s">
        <v>2230</v>
      </c>
      <c r="F59" s="1648"/>
      <c r="G59" s="1989"/>
    </row>
    <row r="60" spans="1:7">
      <c r="A60" s="1625"/>
      <c r="B60" s="1626" t="s">
        <v>2177</v>
      </c>
      <c r="C60" s="1649"/>
      <c r="D60" s="1628"/>
      <c r="E60" s="1600" t="s">
        <v>2231</v>
      </c>
      <c r="F60" s="1634"/>
      <c r="G60" s="1993"/>
    </row>
    <row r="61" spans="1:7">
      <c r="A61" s="1625"/>
      <c r="B61" s="1637" t="s">
        <v>2181</v>
      </c>
      <c r="C61" s="1638"/>
      <c r="D61" s="1639"/>
      <c r="E61" s="1651">
        <v>44512.617361111108</v>
      </c>
      <c r="F61" s="1651"/>
      <c r="G61" s="1994"/>
    </row>
    <row r="62" spans="1:7">
      <c r="A62" s="1640"/>
      <c r="B62" s="1641"/>
      <c r="C62" s="1613" t="s">
        <v>2182</v>
      </c>
      <c r="D62" s="1614"/>
      <c r="E62" s="1615">
        <f>MEDIAN(E56:G56)</f>
        <v>176.75</v>
      </c>
      <c r="F62" s="1615"/>
      <c r="G62" s="1986"/>
    </row>
    <row r="64" spans="1:7">
      <c r="A64" s="1652"/>
      <c r="B64" s="2454" t="s">
        <v>2232</v>
      </c>
      <c r="C64" s="2454"/>
      <c r="D64" s="1620" t="s">
        <v>2157</v>
      </c>
      <c r="E64" s="1588" t="s">
        <v>2233</v>
      </c>
      <c r="F64" s="1588" t="s">
        <v>2185</v>
      </c>
      <c r="G64" s="1587" t="s">
        <v>2161</v>
      </c>
    </row>
    <row r="65" spans="1:7">
      <c r="B65" s="1622" t="s">
        <v>2162</v>
      </c>
      <c r="C65" s="1623"/>
      <c r="D65" s="1624"/>
      <c r="E65" s="1593" t="s">
        <v>2163</v>
      </c>
      <c r="F65" s="1593" t="s">
        <v>2163</v>
      </c>
      <c r="G65" s="1981" t="s">
        <v>2163</v>
      </c>
    </row>
    <row r="66" spans="1:7">
      <c r="B66" s="1626" t="s">
        <v>2164</v>
      </c>
      <c r="C66" s="1627"/>
      <c r="D66" s="1628"/>
      <c r="E66" s="1598">
        <v>375.6</v>
      </c>
      <c r="F66" s="1598">
        <v>398</v>
      </c>
      <c r="G66" s="1982">
        <v>360</v>
      </c>
    </row>
    <row r="67" spans="1:7">
      <c r="B67" s="1626" t="s">
        <v>2165</v>
      </c>
      <c r="C67" s="1654"/>
      <c r="D67" s="1630"/>
      <c r="E67" s="1655" t="s">
        <v>2234</v>
      </c>
      <c r="F67" s="1600" t="s">
        <v>2235</v>
      </c>
      <c r="G67" s="1988" t="s">
        <v>2215</v>
      </c>
    </row>
    <row r="68" spans="1:7">
      <c r="B68" s="1626" t="s">
        <v>2169</v>
      </c>
      <c r="C68" s="1654"/>
      <c r="D68" s="1628"/>
      <c r="E68" s="1655" t="s">
        <v>2236</v>
      </c>
      <c r="F68" s="1600" t="s">
        <v>2237</v>
      </c>
      <c r="G68" s="1988" t="s">
        <v>2218</v>
      </c>
    </row>
    <row r="69" spans="1:7" ht="50.1">
      <c r="B69" s="1626" t="s">
        <v>2173</v>
      </c>
      <c r="C69" s="1647"/>
      <c r="D69" s="1601"/>
      <c r="E69" s="1656" t="s">
        <v>2238</v>
      </c>
      <c r="F69" s="1656" t="s">
        <v>2239</v>
      </c>
      <c r="G69" s="1995" t="s">
        <v>2240</v>
      </c>
    </row>
    <row r="70" spans="1:7">
      <c r="B70" s="1626" t="s">
        <v>2177</v>
      </c>
      <c r="C70" s="1654"/>
      <c r="D70" s="1628"/>
      <c r="E70" s="1606"/>
      <c r="F70" s="1655" t="s">
        <v>2196</v>
      </c>
      <c r="G70" s="1988" t="s">
        <v>2223</v>
      </c>
    </row>
    <row r="71" spans="1:7">
      <c r="B71" s="1637" t="s">
        <v>2181</v>
      </c>
      <c r="C71" s="1638"/>
      <c r="D71" s="1639"/>
      <c r="E71" s="1610" t="s">
        <v>2241</v>
      </c>
      <c r="F71" s="1657" t="s">
        <v>2242</v>
      </c>
      <c r="G71" s="1985" t="s">
        <v>2243</v>
      </c>
    </row>
    <row r="72" spans="1:7">
      <c r="B72" s="1641"/>
      <c r="C72" s="1658" t="s">
        <v>2182</v>
      </c>
      <c r="D72" s="1659"/>
      <c r="E72" s="1660">
        <f>E66</f>
        <v>375.6</v>
      </c>
      <c r="F72" s="1661"/>
      <c r="G72" s="1996"/>
    </row>
    <row r="73" spans="1:7">
      <c r="A73"/>
      <c r="B73"/>
      <c r="C73"/>
      <c r="D73"/>
      <c r="E73" s="1616"/>
      <c r="F73" s="1616"/>
      <c r="G73" s="1987"/>
    </row>
    <row r="74" spans="1:7">
      <c r="A74" s="1619"/>
      <c r="B74" s="2454" t="s">
        <v>2244</v>
      </c>
      <c r="C74" s="2454"/>
      <c r="D74" s="1620" t="s">
        <v>2157</v>
      </c>
      <c r="E74" s="1588" t="s">
        <v>2161</v>
      </c>
      <c r="F74" s="1588" t="s">
        <v>2245</v>
      </c>
      <c r="G74" s="1587" t="s">
        <v>2246</v>
      </c>
    </row>
    <row r="75" spans="1:7">
      <c r="A75" s="1621"/>
      <c r="B75" s="1622" t="s">
        <v>2162</v>
      </c>
      <c r="C75" s="1622"/>
      <c r="D75" s="1624"/>
      <c r="E75" s="1593" t="s">
        <v>2163</v>
      </c>
      <c r="F75" s="1593" t="s">
        <v>2163</v>
      </c>
      <c r="G75" s="1981" t="s">
        <v>2163</v>
      </c>
    </row>
    <row r="76" spans="1:7">
      <c r="A76" s="1625"/>
      <c r="B76" s="1626" t="s">
        <v>2164</v>
      </c>
      <c r="C76" s="1627"/>
      <c r="D76" s="1628"/>
      <c r="E76" s="1598">
        <v>206.43</v>
      </c>
      <c r="F76" s="1598">
        <v>170.91</v>
      </c>
      <c r="G76" s="1982">
        <v>213.79</v>
      </c>
    </row>
    <row r="77" spans="1:7">
      <c r="A77" s="1625"/>
      <c r="B77" s="1626" t="s">
        <v>2165</v>
      </c>
      <c r="C77" s="1662"/>
      <c r="D77" s="1630"/>
      <c r="E77" s="1600" t="s">
        <v>2215</v>
      </c>
      <c r="F77" s="1663" t="s">
        <v>2247</v>
      </c>
      <c r="G77" s="1988" t="s">
        <v>2248</v>
      </c>
    </row>
    <row r="78" spans="1:7">
      <c r="A78" s="1625"/>
      <c r="B78" s="1626" t="s">
        <v>2169</v>
      </c>
      <c r="C78" s="1664"/>
      <c r="D78" s="1628"/>
      <c r="E78" s="1600" t="s">
        <v>2218</v>
      </c>
      <c r="F78" s="1665" t="s">
        <v>2249</v>
      </c>
      <c r="G78" s="1988" t="s">
        <v>2250</v>
      </c>
    </row>
    <row r="79" spans="1:7" ht="60">
      <c r="A79" s="1625"/>
      <c r="B79" s="1626"/>
      <c r="C79" s="1666"/>
      <c r="D79" s="1628"/>
      <c r="E79" s="1606" t="s">
        <v>2251</v>
      </c>
      <c r="F79" s="1605" t="s">
        <v>2252</v>
      </c>
      <c r="G79" s="1984" t="s">
        <v>2253</v>
      </c>
    </row>
    <row r="80" spans="1:7">
      <c r="A80" s="1625"/>
      <c r="B80" s="1626" t="s">
        <v>2177</v>
      </c>
      <c r="C80" s="1626"/>
      <c r="D80" s="1628"/>
      <c r="E80" s="1600" t="s">
        <v>2223</v>
      </c>
      <c r="F80" s="1601" t="s">
        <v>2254</v>
      </c>
      <c r="G80" s="1988" t="s">
        <v>2255</v>
      </c>
    </row>
    <row r="81" spans="1:7">
      <c r="A81" s="1625"/>
      <c r="B81" s="1637" t="s">
        <v>2181</v>
      </c>
      <c r="C81" s="1637"/>
      <c r="D81" s="1639"/>
      <c r="E81" s="1610">
        <v>44461.675694444442</v>
      </c>
      <c r="F81" s="1610">
        <v>44461.675694444442</v>
      </c>
      <c r="G81" s="1985">
        <v>44461.675694444442</v>
      </c>
    </row>
    <row r="82" spans="1:7">
      <c r="A82" s="1640"/>
      <c r="B82" s="1641"/>
      <c r="C82" s="1658" t="s">
        <v>2182</v>
      </c>
      <c r="D82" s="1659"/>
      <c r="E82" s="1660">
        <f>E76</f>
        <v>206.43</v>
      </c>
      <c r="F82" s="1661"/>
      <c r="G82" s="1996"/>
    </row>
    <row r="83" spans="1:7">
      <c r="A83"/>
      <c r="B83"/>
      <c r="C83"/>
      <c r="D83"/>
      <c r="E83" s="1616"/>
      <c r="F83" s="1616"/>
      <c r="G83" s="1987"/>
    </row>
    <row r="84" spans="1:7">
      <c r="A84" s="1667"/>
      <c r="B84" s="2456" t="s">
        <v>2256</v>
      </c>
      <c r="C84" s="2457"/>
      <c r="D84" s="1668" t="s">
        <v>689</v>
      </c>
      <c r="E84" s="1669" t="s">
        <v>2257</v>
      </c>
      <c r="F84" s="1669" t="s">
        <v>2258</v>
      </c>
      <c r="G84" s="1830" t="s">
        <v>2161</v>
      </c>
    </row>
    <row r="85" spans="1:7">
      <c r="A85" s="1670"/>
      <c r="B85" s="1622" t="s">
        <v>2162</v>
      </c>
      <c r="C85" s="1671"/>
      <c r="D85" s="1624"/>
      <c r="E85" s="1672" t="s">
        <v>2163</v>
      </c>
      <c r="F85" s="1672" t="s">
        <v>2163</v>
      </c>
      <c r="G85" s="1997" t="s">
        <v>2163</v>
      </c>
    </row>
    <row r="86" spans="1:7">
      <c r="A86" s="1673"/>
      <c r="B86" s="1626" t="s">
        <v>2164</v>
      </c>
      <c r="C86" s="1626"/>
      <c r="D86" s="1628"/>
      <c r="E86" s="1598">
        <v>2.7</v>
      </c>
      <c r="F86" s="1598">
        <v>2.69</v>
      </c>
      <c r="G86" s="1982">
        <v>3.75</v>
      </c>
    </row>
    <row r="87" spans="1:7">
      <c r="A87" s="1673"/>
      <c r="B87" s="1626" t="s">
        <v>2165</v>
      </c>
      <c r="C87" s="1674"/>
      <c r="D87" s="1675"/>
      <c r="E87" s="1631" t="s">
        <v>2166</v>
      </c>
      <c r="F87" s="1676" t="s">
        <v>2259</v>
      </c>
      <c r="G87" s="1998" t="s">
        <v>2215</v>
      </c>
    </row>
    <row r="88" spans="1:7">
      <c r="A88" s="1673"/>
      <c r="B88" s="1626" t="s">
        <v>2169</v>
      </c>
      <c r="C88" s="1632"/>
      <c r="D88" s="1628"/>
      <c r="E88" s="1631" t="s">
        <v>2260</v>
      </c>
      <c r="F88" s="1677" t="s">
        <v>2261</v>
      </c>
      <c r="G88" s="1998" t="s">
        <v>2218</v>
      </c>
    </row>
    <row r="89" spans="1:7" ht="39.950000000000003">
      <c r="A89" s="1673"/>
      <c r="B89" s="1626" t="s">
        <v>2173</v>
      </c>
      <c r="C89" s="1678"/>
      <c r="D89" s="1628"/>
      <c r="E89" s="1676" t="s">
        <v>2262</v>
      </c>
      <c r="F89" s="1676" t="s">
        <v>2263</v>
      </c>
      <c r="G89" s="1999" t="s">
        <v>2264</v>
      </c>
    </row>
    <row r="90" spans="1:7">
      <c r="A90" s="1673"/>
      <c r="B90" s="1626" t="s">
        <v>2177</v>
      </c>
      <c r="C90" s="1679"/>
      <c r="D90" s="1628"/>
      <c r="E90" s="1631" t="s">
        <v>2265</v>
      </c>
      <c r="F90" s="1677" t="s">
        <v>2266</v>
      </c>
      <c r="G90" s="1998" t="s">
        <v>2223</v>
      </c>
    </row>
    <row r="91" spans="1:7">
      <c r="A91" s="1673"/>
      <c r="B91" s="1626" t="s">
        <v>2181</v>
      </c>
      <c r="C91" s="1632"/>
      <c r="D91" s="1628"/>
      <c r="E91" s="1631" t="s">
        <v>2267</v>
      </c>
      <c r="F91" s="1631" t="s">
        <v>2267</v>
      </c>
      <c r="G91" s="1998" t="s">
        <v>2267</v>
      </c>
    </row>
    <row r="92" spans="1:7">
      <c r="A92" s="1680"/>
      <c r="B92" s="1681"/>
      <c r="C92" s="1658" t="s">
        <v>2182</v>
      </c>
      <c r="D92" s="1659"/>
      <c r="E92" s="1682">
        <v>2.7</v>
      </c>
      <c r="F92" s="1661"/>
      <c r="G92" s="1996"/>
    </row>
    <row r="93" spans="1:7">
      <c r="A93"/>
      <c r="B93"/>
      <c r="C93"/>
      <c r="D93"/>
      <c r="E93" s="1616"/>
      <c r="F93" s="1616"/>
      <c r="G93" s="1987"/>
    </row>
    <row r="94" spans="1:7">
      <c r="A94" s="1652"/>
      <c r="B94" s="2454" t="s">
        <v>2268</v>
      </c>
      <c r="C94" s="2454"/>
      <c r="D94" s="1620" t="s">
        <v>2157</v>
      </c>
      <c r="E94" s="1588" t="s">
        <v>2161</v>
      </c>
      <c r="F94" s="1588" t="s">
        <v>2269</v>
      </c>
      <c r="G94" s="1587" t="s">
        <v>2270</v>
      </c>
    </row>
    <row r="95" spans="1:7">
      <c r="A95" s="1621"/>
      <c r="B95" s="1622" t="s">
        <v>2162</v>
      </c>
      <c r="C95" s="1622"/>
      <c r="D95" s="1624"/>
      <c r="E95" s="1593" t="s">
        <v>2163</v>
      </c>
      <c r="F95" s="1593" t="s">
        <v>2163</v>
      </c>
      <c r="G95" s="1981" t="s">
        <v>2163</v>
      </c>
    </row>
    <row r="96" spans="1:7">
      <c r="A96" s="1625"/>
      <c r="B96" s="1626" t="s">
        <v>2164</v>
      </c>
      <c r="C96" s="1627"/>
      <c r="D96" s="1628"/>
      <c r="E96" s="1598">
        <v>10.72</v>
      </c>
      <c r="F96" s="1598">
        <v>13.5</v>
      </c>
      <c r="G96" s="1982">
        <v>12.99</v>
      </c>
    </row>
    <row r="97" spans="1:7">
      <c r="A97" s="1625"/>
      <c r="B97" s="1626" t="s">
        <v>2165</v>
      </c>
      <c r="C97" s="1626"/>
      <c r="D97" s="1630"/>
      <c r="E97" s="1600" t="s">
        <v>2215</v>
      </c>
      <c r="F97" s="1600" t="s">
        <v>2271</v>
      </c>
      <c r="G97" s="1983" t="s">
        <v>2272</v>
      </c>
    </row>
    <row r="98" spans="1:7">
      <c r="A98" s="1625"/>
      <c r="B98" s="1626" t="s">
        <v>2169</v>
      </c>
      <c r="C98" s="1626"/>
      <c r="D98" s="1628"/>
      <c r="E98" s="1600" t="s">
        <v>2218</v>
      </c>
      <c r="F98" s="1603" t="s">
        <v>2273</v>
      </c>
      <c r="G98" s="1983" t="s">
        <v>2274</v>
      </c>
    </row>
    <row r="99" spans="1:7" ht="110.1">
      <c r="A99" s="1625"/>
      <c r="B99" s="1626" t="s">
        <v>2173</v>
      </c>
      <c r="C99" s="1666"/>
      <c r="D99" s="1628"/>
      <c r="E99" s="1605" t="s">
        <v>2275</v>
      </c>
      <c r="F99" s="1606" t="s">
        <v>2276</v>
      </c>
      <c r="G99" s="1984" t="s">
        <v>2277</v>
      </c>
    </row>
    <row r="100" spans="1:7">
      <c r="A100" s="1625"/>
      <c r="B100" s="1626" t="s">
        <v>2177</v>
      </c>
      <c r="C100" s="1626"/>
      <c r="D100" s="1628"/>
      <c r="E100" s="1600" t="s">
        <v>2223</v>
      </c>
      <c r="F100" s="1603" t="s">
        <v>2278</v>
      </c>
      <c r="G100" s="1983" t="s">
        <v>2279</v>
      </c>
    </row>
    <row r="101" spans="1:7">
      <c r="A101" s="1625"/>
      <c r="B101" s="1637" t="s">
        <v>2181</v>
      </c>
      <c r="C101" s="1637"/>
      <c r="D101" s="1639"/>
      <c r="E101" s="1610" t="s">
        <v>2280</v>
      </c>
      <c r="F101" s="1610" t="s">
        <v>2281</v>
      </c>
      <c r="G101" s="1985" t="s">
        <v>2280</v>
      </c>
    </row>
    <row r="102" spans="1:7">
      <c r="A102" s="1640"/>
      <c r="B102" s="1641"/>
      <c r="C102" s="1658" t="s">
        <v>2182</v>
      </c>
      <c r="D102" s="1659"/>
      <c r="E102" s="1660">
        <f>G96</f>
        <v>12.99</v>
      </c>
      <c r="F102" s="1661"/>
      <c r="G102" s="1996"/>
    </row>
    <row r="103" spans="1:7">
      <c r="A103"/>
      <c r="B103"/>
      <c r="C103"/>
      <c r="D103"/>
      <c r="E103" s="1616"/>
      <c r="F103" s="1616"/>
      <c r="G103" s="1987"/>
    </row>
    <row r="104" spans="1:7">
      <c r="A104" s="1683"/>
      <c r="B104" s="2454" t="s">
        <v>2282</v>
      </c>
      <c r="C104" s="2454"/>
      <c r="D104" s="1620" t="s">
        <v>2283</v>
      </c>
      <c r="E104" s="1588" t="s">
        <v>2185</v>
      </c>
      <c r="F104" s="1588" t="s">
        <v>2284</v>
      </c>
      <c r="G104" s="1868" t="s">
        <v>2285</v>
      </c>
    </row>
    <row r="105" spans="1:7">
      <c r="A105" s="1621"/>
      <c r="B105" s="1622" t="s">
        <v>2162</v>
      </c>
      <c r="C105" s="1644"/>
      <c r="D105" s="1624"/>
      <c r="E105" s="1645" t="s">
        <v>2286</v>
      </c>
      <c r="F105" s="1645" t="s">
        <v>2286</v>
      </c>
      <c r="G105" s="1991" t="s">
        <v>2286</v>
      </c>
    </row>
    <row r="106" spans="1:7">
      <c r="A106" s="1625"/>
      <c r="B106" s="1626" t="s">
        <v>2164</v>
      </c>
      <c r="C106" s="1627"/>
      <c r="D106" s="1628"/>
      <c r="E106" s="1598">
        <v>399.9</v>
      </c>
      <c r="F106" s="1598">
        <v>454</v>
      </c>
      <c r="G106" s="1982">
        <v>359.9</v>
      </c>
    </row>
    <row r="107" spans="1:7">
      <c r="A107" s="1625"/>
      <c r="B107" s="1626" t="s">
        <v>2165</v>
      </c>
      <c r="C107" s="1626"/>
      <c r="D107" s="1646"/>
      <c r="E107" s="1600" t="s">
        <v>2287</v>
      </c>
      <c r="F107" s="1606" t="s">
        <v>2288</v>
      </c>
      <c r="G107" s="1988" t="s">
        <v>2289</v>
      </c>
    </row>
    <row r="108" spans="1:7">
      <c r="A108" s="1625"/>
      <c r="B108" s="1626" t="s">
        <v>2169</v>
      </c>
      <c r="C108" s="1632"/>
      <c r="D108" s="1628"/>
      <c r="E108" s="1606" t="s">
        <v>2290</v>
      </c>
      <c r="F108" s="1606" t="s">
        <v>2291</v>
      </c>
      <c r="G108" s="1988" t="s">
        <v>2292</v>
      </c>
    </row>
    <row r="109" spans="1:7" ht="39.950000000000003">
      <c r="A109" s="1625"/>
      <c r="B109" s="1626" t="s">
        <v>2173</v>
      </c>
      <c r="C109" s="1647"/>
      <c r="D109" s="1628"/>
      <c r="E109" s="1650" t="s">
        <v>2293</v>
      </c>
      <c r="F109" s="1650" t="s">
        <v>2294</v>
      </c>
      <c r="G109" s="1993" t="s">
        <v>2295</v>
      </c>
    </row>
    <row r="110" spans="1:7">
      <c r="A110" s="1625"/>
      <c r="B110" s="1626" t="s">
        <v>2177</v>
      </c>
      <c r="C110" s="1649"/>
      <c r="D110" s="1628"/>
      <c r="E110" s="1650" t="s">
        <v>2196</v>
      </c>
      <c r="F110" s="1650" t="s">
        <v>2296</v>
      </c>
      <c r="G110" s="1995" t="s">
        <v>2297</v>
      </c>
    </row>
    <row r="111" spans="1:7">
      <c r="A111" s="1625"/>
      <c r="B111" s="1637" t="s">
        <v>2181</v>
      </c>
      <c r="C111" s="1638"/>
      <c r="D111" s="1639"/>
      <c r="E111" s="1651">
        <v>44431</v>
      </c>
      <c r="F111" s="1651">
        <v>44431</v>
      </c>
      <c r="G111" s="1994">
        <v>44431</v>
      </c>
    </row>
    <row r="112" spans="1:7">
      <c r="A112" s="1640"/>
      <c r="B112" s="1641"/>
      <c r="C112" s="1613" t="s">
        <v>2182</v>
      </c>
      <c r="D112" s="1614"/>
      <c r="E112" s="1615">
        <f>MEDIAN(E106:G106)</f>
        <v>399.9</v>
      </c>
      <c r="F112" s="1615"/>
      <c r="G112" s="1986"/>
    </row>
    <row r="113" spans="1:7">
      <c r="A113"/>
      <c r="B113"/>
      <c r="C113"/>
      <c r="D113"/>
      <c r="E113" s="1616"/>
      <c r="F113" s="1616"/>
      <c r="G113" s="1987"/>
    </row>
    <row r="114" spans="1:7">
      <c r="A114" s="1585"/>
      <c r="B114" s="2463" t="s">
        <v>2298</v>
      </c>
      <c r="C114" s="2463"/>
      <c r="D114" s="1586" t="s">
        <v>2157</v>
      </c>
      <c r="E114" s="1588" t="s">
        <v>2299</v>
      </c>
      <c r="F114" s="1588" t="s">
        <v>2258</v>
      </c>
      <c r="G114" s="1587" t="s">
        <v>2161</v>
      </c>
    </row>
    <row r="115" spans="1:7">
      <c r="A115" s="1589"/>
      <c r="B115" s="1590" t="s">
        <v>2162</v>
      </c>
      <c r="C115" s="1591"/>
      <c r="D115" s="1592"/>
      <c r="E115" s="1593" t="s">
        <v>2163</v>
      </c>
      <c r="F115" s="1593" t="s">
        <v>2163</v>
      </c>
      <c r="G115" s="1981" t="s">
        <v>2163</v>
      </c>
    </row>
    <row r="116" spans="1:7">
      <c r="A116" s="1594"/>
      <c r="B116" s="1595" t="s">
        <v>2164</v>
      </c>
      <c r="C116" s="1596"/>
      <c r="D116" s="1597"/>
      <c r="E116" s="1598">
        <v>5.55</v>
      </c>
      <c r="F116" s="1598">
        <v>5.57</v>
      </c>
      <c r="G116" s="1982">
        <v>7.96</v>
      </c>
    </row>
    <row r="117" spans="1:7">
      <c r="A117" s="1594"/>
      <c r="B117" s="1595" t="s">
        <v>2165</v>
      </c>
      <c r="C117" s="1599"/>
      <c r="D117" s="1599"/>
      <c r="E117" s="1600" t="s">
        <v>2300</v>
      </c>
      <c r="F117" s="1600" t="s">
        <v>2259</v>
      </c>
      <c r="G117" s="1983" t="s">
        <v>2168</v>
      </c>
    </row>
    <row r="118" spans="1:7">
      <c r="A118" s="1594"/>
      <c r="B118" s="1595" t="s">
        <v>2169</v>
      </c>
      <c r="C118" s="1602"/>
      <c r="D118" s="1597"/>
      <c r="E118" s="1603" t="s">
        <v>2301</v>
      </c>
      <c r="F118" s="1603" t="s">
        <v>2261</v>
      </c>
      <c r="G118" s="1983" t="s">
        <v>2172</v>
      </c>
    </row>
    <row r="119" spans="1:7" ht="110.1">
      <c r="A119" s="1594"/>
      <c r="B119" s="1595" t="s">
        <v>2173</v>
      </c>
      <c r="C119" s="1618"/>
      <c r="D119" s="1597"/>
      <c r="E119" s="1605" t="s">
        <v>2302</v>
      </c>
      <c r="F119" s="1606" t="s">
        <v>2303</v>
      </c>
      <c r="G119" s="1984" t="s">
        <v>2304</v>
      </c>
    </row>
    <row r="120" spans="1:7" ht="39.950000000000003">
      <c r="A120" s="1594"/>
      <c r="B120" s="1595" t="s">
        <v>2177</v>
      </c>
      <c r="C120" s="1604"/>
      <c r="D120" s="1597"/>
      <c r="E120" s="1600" t="s">
        <v>2305</v>
      </c>
      <c r="F120" s="1603" t="s">
        <v>2266</v>
      </c>
      <c r="G120" s="2000" t="s">
        <v>2180</v>
      </c>
    </row>
    <row r="121" spans="1:7">
      <c r="A121" s="1594"/>
      <c r="B121" s="1607" t="s">
        <v>2181</v>
      </c>
      <c r="C121" s="1608"/>
      <c r="D121" s="1609"/>
      <c r="E121" s="1651">
        <v>44512.365277777775</v>
      </c>
      <c r="F121" s="1610">
        <v>44462.654166666667</v>
      </c>
      <c r="G121" s="1994">
        <v>44512.365277777775</v>
      </c>
    </row>
    <row r="122" spans="1:7">
      <c r="A122" s="1611"/>
      <c r="B122" s="1612"/>
      <c r="C122" s="1686"/>
      <c r="D122" s="1687"/>
      <c r="E122" s="1688" t="s">
        <v>2306</v>
      </c>
      <c r="F122" s="1689">
        <f>MEDIAN(E116:G116)</f>
        <v>5.57</v>
      </c>
      <c r="G122" s="2001"/>
    </row>
    <row r="123" spans="1:7">
      <c r="A123"/>
      <c r="B123"/>
      <c r="C123"/>
      <c r="D123"/>
      <c r="E123" s="1616"/>
      <c r="F123" s="1616"/>
      <c r="G123" s="1987"/>
    </row>
    <row r="124" spans="1:7">
      <c r="A124" s="1683"/>
      <c r="B124" s="2458" t="s">
        <v>2307</v>
      </c>
      <c r="C124" s="2458"/>
      <c r="D124" s="1690" t="s">
        <v>271</v>
      </c>
      <c r="E124" s="1669" t="s">
        <v>2308</v>
      </c>
      <c r="F124" s="1588" t="s">
        <v>2309</v>
      </c>
      <c r="G124" s="1587" t="s">
        <v>2310</v>
      </c>
    </row>
    <row r="125" spans="1:7">
      <c r="A125" s="1691"/>
      <c r="B125" s="1692" t="s">
        <v>2162</v>
      </c>
      <c r="C125" s="1693"/>
      <c r="D125" s="1624"/>
      <c r="E125" s="1672" t="s">
        <v>2311</v>
      </c>
      <c r="F125" s="1672" t="s">
        <v>2311</v>
      </c>
      <c r="G125" s="1997" t="s">
        <v>2311</v>
      </c>
    </row>
    <row r="126" spans="1:7">
      <c r="A126" s="1694"/>
      <c r="B126" s="1695" t="s">
        <v>2164</v>
      </c>
      <c r="C126" s="1696"/>
      <c r="D126" s="1628"/>
      <c r="E126" s="1697">
        <v>31.98</v>
      </c>
      <c r="F126" s="1698">
        <v>48.67</v>
      </c>
      <c r="G126" s="2002">
        <v>31.9</v>
      </c>
    </row>
    <row r="127" spans="1:7">
      <c r="A127" s="1694"/>
      <c r="B127" s="1695" t="s">
        <v>2165</v>
      </c>
      <c r="C127" s="1646"/>
      <c r="D127" s="1601"/>
      <c r="E127" s="1631" t="s">
        <v>2168</v>
      </c>
      <c r="F127" s="1631" t="s">
        <v>2312</v>
      </c>
      <c r="G127" s="1998" t="s">
        <v>2313</v>
      </c>
    </row>
    <row r="128" spans="1:7">
      <c r="A128" s="1694"/>
      <c r="B128" s="1695" t="s">
        <v>2169</v>
      </c>
      <c r="C128" s="1699"/>
      <c r="D128" s="1628"/>
      <c r="E128" s="1676" t="s">
        <v>2172</v>
      </c>
      <c r="F128" s="1676" t="s">
        <v>2314</v>
      </c>
      <c r="G128" s="2003" t="s">
        <v>2315</v>
      </c>
    </row>
    <row r="129" spans="1:7" ht="110.1">
      <c r="A129" s="1694"/>
      <c r="B129" s="1695" t="s">
        <v>2173</v>
      </c>
      <c r="C129" s="1700"/>
      <c r="D129" s="1628"/>
      <c r="E129" s="1677" t="s">
        <v>2316</v>
      </c>
      <c r="F129" s="1650" t="s">
        <v>2317</v>
      </c>
      <c r="G129" s="1993" t="s">
        <v>2318</v>
      </c>
    </row>
    <row r="130" spans="1:7" ht="39.950000000000003">
      <c r="A130" s="1694"/>
      <c r="B130" s="1695" t="s">
        <v>2319</v>
      </c>
      <c r="C130" s="1700"/>
      <c r="D130" s="1628"/>
      <c r="E130" s="1677" t="s">
        <v>2180</v>
      </c>
      <c r="F130" s="1676" t="s">
        <v>2320</v>
      </c>
      <c r="G130" s="1993" t="s">
        <v>2321</v>
      </c>
    </row>
    <row r="131" spans="1:7">
      <c r="A131" s="1694"/>
      <c r="B131" s="1695" t="s">
        <v>2181</v>
      </c>
      <c r="C131" s="1701"/>
      <c r="D131" s="1639"/>
      <c r="E131" s="1651">
        <v>44512.476388888892</v>
      </c>
      <c r="F131" s="1651">
        <v>44512.476388888892</v>
      </c>
      <c r="G131" s="1994">
        <v>44512.476388888892</v>
      </c>
    </row>
    <row r="132" spans="1:7">
      <c r="A132" s="1640"/>
      <c r="B132" s="1641"/>
      <c r="C132" s="1641"/>
      <c r="D132" s="1614"/>
      <c r="E132" s="1615" t="s">
        <v>2306</v>
      </c>
      <c r="F132" s="1615">
        <f>MEDIAN(E126:G126)</f>
        <v>31.98</v>
      </c>
      <c r="G132" s="1986"/>
    </row>
    <row r="133" spans="1:7">
      <c r="A133"/>
      <c r="B133"/>
      <c r="C133"/>
      <c r="D133"/>
      <c r="E133" s="1616"/>
      <c r="F133" s="1616"/>
      <c r="G133" s="1987"/>
    </row>
    <row r="134" spans="1:7">
      <c r="A134" s="1619"/>
      <c r="B134" s="2454" t="s">
        <v>2322</v>
      </c>
      <c r="C134" s="2454"/>
      <c r="D134" s="1620" t="s">
        <v>2323</v>
      </c>
      <c r="E134" s="1588" t="s">
        <v>2185</v>
      </c>
      <c r="F134" s="1588" t="s">
        <v>2324</v>
      </c>
      <c r="G134" s="1587" t="s">
        <v>2325</v>
      </c>
    </row>
    <row r="135" spans="1:7">
      <c r="A135" s="1621"/>
      <c r="B135" s="1622" t="s">
        <v>2162</v>
      </c>
      <c r="C135" s="1623"/>
      <c r="D135" s="1624"/>
      <c r="E135" s="1593" t="s">
        <v>2163</v>
      </c>
      <c r="F135" s="1593" t="s">
        <v>2326</v>
      </c>
      <c r="G135" s="1981" t="s">
        <v>2326</v>
      </c>
    </row>
    <row r="136" spans="1:7">
      <c r="A136" s="1625"/>
      <c r="B136" s="1626" t="s">
        <v>2164</v>
      </c>
      <c r="C136" s="1627"/>
      <c r="D136" s="1628"/>
      <c r="E136" s="1598">
        <v>156.75</v>
      </c>
      <c r="F136" s="1598">
        <v>156.75</v>
      </c>
      <c r="G136" s="1982">
        <v>261</v>
      </c>
    </row>
    <row r="137" spans="1:7">
      <c r="A137" s="1625"/>
      <c r="B137" s="1626" t="s">
        <v>2165</v>
      </c>
      <c r="C137" s="1629"/>
      <c r="D137" s="1630"/>
      <c r="E137" s="1600" t="s">
        <v>2235</v>
      </c>
      <c r="F137" s="1600" t="s">
        <v>2287</v>
      </c>
      <c r="G137" s="1988" t="s">
        <v>2327</v>
      </c>
    </row>
    <row r="138" spans="1:7">
      <c r="A138" s="1625"/>
      <c r="B138" s="1626" t="s">
        <v>2169</v>
      </c>
      <c r="C138" s="1632"/>
      <c r="D138" s="1628"/>
      <c r="E138" s="1600" t="s">
        <v>2237</v>
      </c>
      <c r="F138" s="1601" t="s">
        <v>2328</v>
      </c>
      <c r="G138" s="1983" t="s">
        <v>2329</v>
      </c>
    </row>
    <row r="139" spans="1:7" ht="150">
      <c r="A139" s="1625"/>
      <c r="B139" s="1626" t="s">
        <v>2173</v>
      </c>
      <c r="C139" s="1633"/>
      <c r="D139" s="1628"/>
      <c r="E139" s="1605" t="s">
        <v>2330</v>
      </c>
      <c r="F139" s="1605" t="s">
        <v>2331</v>
      </c>
      <c r="G139" s="1984" t="s">
        <v>2332</v>
      </c>
    </row>
    <row r="140" spans="1:7">
      <c r="A140" s="1625"/>
      <c r="B140" s="1626" t="s">
        <v>2177</v>
      </c>
      <c r="C140" s="1635"/>
      <c r="D140" s="1628"/>
      <c r="E140" s="1600" t="s">
        <v>2196</v>
      </c>
      <c r="F140" s="1600" t="s">
        <v>2333</v>
      </c>
      <c r="G140" s="1988" t="s">
        <v>2334</v>
      </c>
    </row>
    <row r="141" spans="1:7">
      <c r="A141" s="1625"/>
      <c r="B141" s="1637" t="s">
        <v>2181</v>
      </c>
      <c r="C141" s="1638"/>
      <c r="D141" s="1639"/>
      <c r="E141" s="1651">
        <v>44512.677777777775</v>
      </c>
      <c r="F141" s="1651">
        <v>44512.677777777775</v>
      </c>
      <c r="G141" s="1994">
        <v>44512.677777777775</v>
      </c>
    </row>
    <row r="142" spans="1:7">
      <c r="A142" s="1640"/>
      <c r="B142" s="1641"/>
      <c r="C142" s="1641"/>
      <c r="D142" s="1614"/>
      <c r="E142" s="1615" t="s">
        <v>2306</v>
      </c>
      <c r="F142" s="1615">
        <f>MEDIAN(E136:G136)</f>
        <v>156.75</v>
      </c>
      <c r="G142" s="1986"/>
    </row>
    <row r="143" spans="1:7">
      <c r="A143" s="1625"/>
      <c r="B143" s="1641"/>
      <c r="C143" s="1613"/>
      <c r="D143" s="1614"/>
      <c r="E143" s="1702"/>
      <c r="F143" s="1702"/>
      <c r="G143" s="2004"/>
    </row>
    <row r="144" spans="1:7">
      <c r="A144" s="1642"/>
      <c r="B144" s="2456" t="s">
        <v>2335</v>
      </c>
      <c r="C144" s="2456"/>
      <c r="D144" s="1643" t="s">
        <v>2336</v>
      </c>
      <c r="E144" s="1588" t="s">
        <v>2337</v>
      </c>
      <c r="F144" s="1588" t="s">
        <v>2338</v>
      </c>
      <c r="G144" s="1587"/>
    </row>
    <row r="145" spans="1:7">
      <c r="A145" s="1670"/>
      <c r="B145" s="1622" t="s">
        <v>2162</v>
      </c>
      <c r="C145" s="1644"/>
      <c r="D145" s="1624"/>
      <c r="E145" s="1645" t="s">
        <v>2326</v>
      </c>
      <c r="F145" s="1645" t="s">
        <v>2326</v>
      </c>
      <c r="G145" s="2005"/>
    </row>
    <row r="146" spans="1:7">
      <c r="A146" s="1673"/>
      <c r="B146" s="1626" t="s">
        <v>2164</v>
      </c>
      <c r="C146" s="1626"/>
      <c r="D146" s="1628"/>
      <c r="E146" s="1598">
        <f>174720/160</f>
        <v>1092</v>
      </c>
      <c r="F146" s="1598">
        <v>771.14</v>
      </c>
      <c r="G146" s="2006"/>
    </row>
    <row r="147" spans="1:7">
      <c r="A147" s="1673"/>
      <c r="B147" s="1626" t="s">
        <v>2165</v>
      </c>
      <c r="C147" s="1626"/>
      <c r="D147" s="1646"/>
      <c r="E147" s="1600" t="s">
        <v>2339</v>
      </c>
      <c r="F147" s="1663" t="s">
        <v>2340</v>
      </c>
      <c r="G147" s="1983"/>
    </row>
    <row r="148" spans="1:7">
      <c r="A148" s="1673"/>
      <c r="B148" s="1626" t="s">
        <v>2169</v>
      </c>
      <c r="C148" s="1632"/>
      <c r="D148" s="1628"/>
      <c r="E148" s="1600" t="s">
        <v>2341</v>
      </c>
      <c r="F148" s="1665" t="s">
        <v>2342</v>
      </c>
      <c r="G148" s="2007"/>
    </row>
    <row r="149" spans="1:7">
      <c r="A149" s="1673"/>
      <c r="B149" s="1626" t="s">
        <v>2173</v>
      </c>
      <c r="C149" s="1632"/>
      <c r="D149" s="1628"/>
      <c r="E149" s="1606" t="s">
        <v>2343</v>
      </c>
      <c r="F149" s="1605" t="s">
        <v>2344</v>
      </c>
      <c r="G149" s="2007"/>
    </row>
    <row r="150" spans="1:7">
      <c r="A150" s="1673"/>
      <c r="B150" s="1626" t="s">
        <v>2177</v>
      </c>
      <c r="C150" s="1626"/>
      <c r="D150" s="1628"/>
      <c r="E150" s="1600" t="s">
        <v>2345</v>
      </c>
      <c r="F150" s="1601" t="s">
        <v>2346</v>
      </c>
      <c r="G150" s="2008"/>
    </row>
    <row r="151" spans="1:7">
      <c r="A151" s="1673"/>
      <c r="B151" s="1626" t="s">
        <v>2181</v>
      </c>
      <c r="C151" s="1632"/>
      <c r="D151" s="1628"/>
      <c r="E151" s="1610" t="s">
        <v>2347</v>
      </c>
      <c r="F151" s="1610" t="s">
        <v>2348</v>
      </c>
      <c r="G151" s="2009"/>
    </row>
    <row r="152" spans="1:7">
      <c r="A152" s="1680"/>
      <c r="B152" s="1681"/>
      <c r="C152" s="1658" t="s">
        <v>2182</v>
      </c>
      <c r="D152" s="1659"/>
      <c r="E152" s="1615">
        <f>MEDIAN(E146:G146)</f>
        <v>931.56999999999994</v>
      </c>
      <c r="F152" s="1707"/>
      <c r="G152" s="2010"/>
    </row>
    <row r="153" spans="1:7">
      <c r="A153" s="1708"/>
      <c r="B153" s="1708"/>
      <c r="C153" s="1708"/>
      <c r="D153" s="1708"/>
      <c r="E153" s="1708"/>
      <c r="F153" s="1708"/>
      <c r="G153" s="2011"/>
    </row>
    <row r="154" spans="1:7">
      <c r="A154" s="1642"/>
      <c r="B154" s="2456" t="s">
        <v>2349</v>
      </c>
      <c r="C154" s="2456"/>
      <c r="D154" s="1643" t="s">
        <v>2336</v>
      </c>
      <c r="E154" s="1588" t="s">
        <v>2350</v>
      </c>
      <c r="F154" s="1588"/>
      <c r="G154" s="1587"/>
    </row>
    <row r="155" spans="1:7">
      <c r="A155" s="1670"/>
      <c r="B155" s="1622" t="s">
        <v>2162</v>
      </c>
      <c r="C155" s="1709"/>
      <c r="D155" s="1624"/>
      <c r="E155" s="1645" t="s">
        <v>2326</v>
      </c>
      <c r="F155" s="1645"/>
      <c r="G155" s="1991"/>
    </row>
    <row r="156" spans="1:7">
      <c r="A156" s="1673"/>
      <c r="B156" s="1626" t="s">
        <v>2164</v>
      </c>
      <c r="C156" s="1710"/>
      <c r="D156" s="1628"/>
      <c r="E156" s="1598">
        <v>122980</v>
      </c>
      <c r="F156" s="1598"/>
      <c r="G156" s="1982"/>
    </row>
    <row r="157" spans="1:7">
      <c r="A157" s="1673"/>
      <c r="B157" s="1626" t="s">
        <v>2165</v>
      </c>
      <c r="C157" s="1710"/>
      <c r="D157" s="1646"/>
      <c r="E157" s="1601" t="s">
        <v>2351</v>
      </c>
      <c r="F157" s="1600"/>
      <c r="G157" s="1988"/>
    </row>
    <row r="158" spans="1:7">
      <c r="A158" s="1673"/>
      <c r="B158" s="1626" t="s">
        <v>2169</v>
      </c>
      <c r="C158" s="1711"/>
      <c r="D158" s="1628"/>
      <c r="E158" s="1601" t="s">
        <v>2352</v>
      </c>
      <c r="F158" s="1600"/>
      <c r="G158" s="1988"/>
    </row>
    <row r="159" spans="1:7">
      <c r="A159" s="1673"/>
      <c r="B159" s="1626" t="s">
        <v>2173</v>
      </c>
      <c r="C159" s="1711"/>
      <c r="D159" s="1628"/>
      <c r="E159" s="1605" t="s">
        <v>2353</v>
      </c>
      <c r="F159" s="1601"/>
      <c r="G159" s="1983"/>
    </row>
    <row r="160" spans="1:7">
      <c r="A160" s="1673"/>
      <c r="B160" s="1626" t="s">
        <v>2177</v>
      </c>
      <c r="C160" s="1710"/>
      <c r="D160" s="1628"/>
      <c r="E160" s="1656" t="s">
        <v>2354</v>
      </c>
      <c r="F160" s="1600"/>
      <c r="G160" s="1988"/>
    </row>
    <row r="161" spans="1:7">
      <c r="A161" s="1673"/>
      <c r="B161" s="1626" t="s">
        <v>2181</v>
      </c>
      <c r="C161" s="1711"/>
      <c r="D161" s="1628"/>
      <c r="E161" s="1657" t="s">
        <v>2355</v>
      </c>
      <c r="F161" s="1610"/>
      <c r="G161" s="1985"/>
    </row>
    <row r="162" spans="1:7">
      <c r="A162" s="1680"/>
      <c r="B162" s="1681"/>
      <c r="C162" s="1658" t="s">
        <v>2182</v>
      </c>
      <c r="D162" s="1659"/>
      <c r="E162" s="1615">
        <f>(E156+F156+G156)/3</f>
        <v>40993.333333333336</v>
      </c>
      <c r="F162" s="1707"/>
      <c r="G162" s="2010"/>
    </row>
    <row r="163" spans="1:7">
      <c r="A163" s="1708"/>
      <c r="B163" s="1708"/>
      <c r="C163" s="1708"/>
      <c r="D163" s="1708"/>
      <c r="E163" s="1708"/>
      <c r="F163" s="1708"/>
      <c r="G163" s="2011"/>
    </row>
    <row r="164" spans="1:7">
      <c r="A164" s="1642"/>
      <c r="B164" s="2456" t="s">
        <v>2356</v>
      </c>
      <c r="C164" s="2456"/>
      <c r="D164" s="1643" t="s">
        <v>347</v>
      </c>
      <c r="E164" s="1588" t="s">
        <v>2357</v>
      </c>
      <c r="F164" s="1588" t="s">
        <v>2358</v>
      </c>
      <c r="G164" s="1587" t="s">
        <v>2359</v>
      </c>
    </row>
    <row r="165" spans="1:7">
      <c r="A165" s="1621"/>
      <c r="B165" s="1622" t="s">
        <v>2162</v>
      </c>
      <c r="C165" s="1644"/>
      <c r="D165" s="1624"/>
      <c r="E165" s="1645" t="s">
        <v>2163</v>
      </c>
      <c r="F165" s="1645" t="s">
        <v>2326</v>
      </c>
      <c r="G165" s="1991" t="s">
        <v>2326</v>
      </c>
    </row>
    <row r="166" spans="1:7">
      <c r="B166" s="1626" t="s">
        <v>2164</v>
      </c>
      <c r="C166" s="1627"/>
      <c r="D166" s="1628"/>
      <c r="E166" s="1598">
        <v>490</v>
      </c>
      <c r="F166" s="1598">
        <v>500</v>
      </c>
      <c r="G166" s="1982">
        <v>396</v>
      </c>
    </row>
    <row r="167" spans="1:7">
      <c r="B167" s="1626" t="s">
        <v>2165</v>
      </c>
      <c r="C167" s="1654"/>
      <c r="D167" s="1646"/>
      <c r="E167" s="1601" t="s">
        <v>2360</v>
      </c>
      <c r="F167" s="1601" t="s">
        <v>2361</v>
      </c>
      <c r="G167" s="1988" t="s">
        <v>2362</v>
      </c>
    </row>
    <row r="168" spans="1:7">
      <c r="B168" s="1626" t="s">
        <v>2169</v>
      </c>
      <c r="C168" s="1654"/>
      <c r="D168" s="1628"/>
      <c r="E168" s="1601" t="s">
        <v>2363</v>
      </c>
      <c r="F168" s="1663" t="s">
        <v>2364</v>
      </c>
      <c r="G168" s="1988" t="s">
        <v>2365</v>
      </c>
    </row>
    <row r="169" spans="1:7" ht="20.100000000000001">
      <c r="B169" s="1626" t="s">
        <v>2173</v>
      </c>
      <c r="C169" s="1647"/>
      <c r="D169" s="1628"/>
      <c r="E169" s="1605" t="s">
        <v>2366</v>
      </c>
      <c r="F169" s="1605" t="s">
        <v>2367</v>
      </c>
      <c r="G169" s="1984" t="s">
        <v>2368</v>
      </c>
    </row>
    <row r="170" spans="1:7">
      <c r="B170" s="1626" t="s">
        <v>2177</v>
      </c>
      <c r="C170" s="1712"/>
      <c r="D170" s="1628"/>
      <c r="E170" s="1656" t="s">
        <v>2369</v>
      </c>
      <c r="F170" s="1663" t="s">
        <v>2370</v>
      </c>
      <c r="G170" s="1988" t="s">
        <v>2371</v>
      </c>
    </row>
    <row r="171" spans="1:7">
      <c r="B171" s="1637" t="s">
        <v>2181</v>
      </c>
      <c r="C171" s="1638"/>
      <c r="D171" s="1639"/>
      <c r="E171" s="1610" t="s">
        <v>2372</v>
      </c>
      <c r="F171" s="1610" t="s">
        <v>2372</v>
      </c>
      <c r="G171" s="1985" t="s">
        <v>2372</v>
      </c>
    </row>
    <row r="172" spans="1:7">
      <c r="A172" s="1713"/>
      <c r="B172" s="1641"/>
      <c r="C172" s="1714"/>
      <c r="D172" s="1614"/>
      <c r="E172" s="1615">
        <f>MEDIAN(E166:G166)</f>
        <v>490</v>
      </c>
      <c r="F172" s="1615"/>
      <c r="G172" s="1986"/>
    </row>
    <row r="173" spans="1:7">
      <c r="A173" s="1708"/>
      <c r="B173" s="1708"/>
      <c r="C173" s="1708"/>
      <c r="D173" s="1708"/>
      <c r="E173" s="1708"/>
      <c r="F173" s="1708"/>
      <c r="G173" s="2011"/>
    </row>
    <row r="174" spans="1:7">
      <c r="A174" s="1642"/>
      <c r="B174" s="2456" t="s">
        <v>2373</v>
      </c>
      <c r="C174" s="2456"/>
      <c r="D174" s="1643" t="s">
        <v>2336</v>
      </c>
      <c r="E174" s="1588" t="s">
        <v>2374</v>
      </c>
      <c r="F174" s="1588" t="s">
        <v>2375</v>
      </c>
      <c r="G174" s="1587" t="s">
        <v>2350</v>
      </c>
    </row>
    <row r="175" spans="1:7">
      <c r="A175" s="1621"/>
      <c r="B175" s="1622" t="s">
        <v>2162</v>
      </c>
      <c r="C175" s="1709"/>
      <c r="D175" s="1624"/>
      <c r="E175" s="1645" t="s">
        <v>2326</v>
      </c>
      <c r="F175" s="1645" t="s">
        <v>2326</v>
      </c>
      <c r="G175" s="1991" t="s">
        <v>2326</v>
      </c>
    </row>
    <row r="176" spans="1:7">
      <c r="A176" s="1625"/>
      <c r="B176" s="1626" t="s">
        <v>2164</v>
      </c>
      <c r="C176" s="1715"/>
      <c r="D176" s="1628"/>
      <c r="E176" s="1598">
        <v>30700</v>
      </c>
      <c r="F176" s="1598">
        <v>62248.76</v>
      </c>
      <c r="G176" s="1982">
        <v>114590</v>
      </c>
    </row>
    <row r="177" spans="1:7">
      <c r="A177" s="1625"/>
      <c r="B177" s="1626" t="s">
        <v>2165</v>
      </c>
      <c r="C177" s="1716"/>
      <c r="D177" s="1646"/>
      <c r="E177" s="1601" t="s">
        <v>2376</v>
      </c>
      <c r="F177" s="1601" t="s">
        <v>2377</v>
      </c>
      <c r="G177" s="1988" t="s">
        <v>2351</v>
      </c>
    </row>
    <row r="178" spans="1:7">
      <c r="A178" s="1625"/>
      <c r="B178" s="1626" t="s">
        <v>2169</v>
      </c>
      <c r="C178" s="1711"/>
      <c r="D178" s="1628"/>
      <c r="E178" s="1636" t="s">
        <v>2378</v>
      </c>
      <c r="F178" s="1656" t="s">
        <v>2379</v>
      </c>
      <c r="G178" s="1989" t="s">
        <v>2380</v>
      </c>
    </row>
    <row r="179" spans="1:7" ht="20.100000000000001">
      <c r="A179" s="1625"/>
      <c r="B179" s="1626" t="s">
        <v>2173</v>
      </c>
      <c r="C179" s="1717"/>
      <c r="D179" s="1718"/>
      <c r="E179" s="1606" t="s">
        <v>2381</v>
      </c>
      <c r="F179" s="1605" t="s">
        <v>2382</v>
      </c>
      <c r="G179" s="1992" t="s">
        <v>2383</v>
      </c>
    </row>
    <row r="180" spans="1:7">
      <c r="A180" s="1625"/>
      <c r="B180" s="1626" t="s">
        <v>2177</v>
      </c>
      <c r="C180" s="1719"/>
      <c r="D180" s="1628"/>
      <c r="E180" s="1636" t="s">
        <v>2384</v>
      </c>
      <c r="F180" s="1656" t="s">
        <v>2385</v>
      </c>
      <c r="G180" s="2007" t="s">
        <v>2354</v>
      </c>
    </row>
    <row r="181" spans="1:7">
      <c r="A181" s="1625"/>
      <c r="B181" s="1637" t="s">
        <v>2181</v>
      </c>
      <c r="C181" s="1720"/>
      <c r="D181" s="1639"/>
      <c r="E181" s="1610" t="s">
        <v>2386</v>
      </c>
      <c r="F181" s="1610" t="s">
        <v>2387</v>
      </c>
      <c r="G181" s="2012" t="s">
        <v>2355</v>
      </c>
    </row>
    <row r="182" spans="1:7">
      <c r="A182" s="1640"/>
      <c r="B182" s="1641"/>
      <c r="C182" s="1613" t="s">
        <v>2182</v>
      </c>
      <c r="D182" s="1614"/>
      <c r="E182" s="1615">
        <f>MEDIAN(E176:G176)</f>
        <v>62248.76</v>
      </c>
      <c r="F182" s="1615"/>
      <c r="G182" s="1986"/>
    </row>
    <row r="183" spans="1:7">
      <c r="A183" s="1708"/>
      <c r="B183" s="1708"/>
      <c r="C183" s="1708"/>
      <c r="D183" s="1708"/>
      <c r="E183" s="1708"/>
      <c r="F183" s="1708"/>
      <c r="G183" s="2011"/>
    </row>
    <row r="184" spans="1:7">
      <c r="A184" s="1642"/>
      <c r="B184" s="2456" t="s">
        <v>2388</v>
      </c>
      <c r="C184" s="2456"/>
      <c r="D184" s="1643" t="s">
        <v>2336</v>
      </c>
      <c r="E184" s="1588" t="s">
        <v>2337</v>
      </c>
      <c r="F184" s="1588" t="s">
        <v>2338</v>
      </c>
      <c r="G184" s="1587"/>
    </row>
    <row r="185" spans="1:7">
      <c r="A185" s="1621"/>
      <c r="B185" s="1622" t="s">
        <v>2162</v>
      </c>
      <c r="C185" s="1644"/>
      <c r="D185" s="1624"/>
      <c r="E185" s="1645" t="s">
        <v>2326</v>
      </c>
      <c r="F185" s="1645" t="s">
        <v>2326</v>
      </c>
      <c r="G185" s="1991"/>
    </row>
    <row r="186" spans="1:7">
      <c r="A186" s="1625"/>
      <c r="B186" s="1626" t="s">
        <v>2164</v>
      </c>
      <c r="C186" s="1627"/>
      <c r="D186" s="1628"/>
      <c r="E186" s="1598">
        <v>2184</v>
      </c>
      <c r="F186" s="1598">
        <v>1542.28</v>
      </c>
      <c r="G186" s="1982"/>
    </row>
    <row r="187" spans="1:7">
      <c r="A187" s="1625"/>
      <c r="B187" s="1626" t="s">
        <v>2165</v>
      </c>
      <c r="C187" s="1626"/>
      <c r="D187" s="1646"/>
      <c r="E187" s="1600" t="s">
        <v>2339</v>
      </c>
      <c r="F187" s="1663" t="s">
        <v>2340</v>
      </c>
      <c r="G187" s="1983"/>
    </row>
    <row r="188" spans="1:7">
      <c r="A188" s="1625"/>
      <c r="B188" s="1626" t="s">
        <v>2169</v>
      </c>
      <c r="C188" s="1632"/>
      <c r="D188" s="1628"/>
      <c r="E188" s="1600" t="s">
        <v>2341</v>
      </c>
      <c r="F188" s="1665" t="s">
        <v>2389</v>
      </c>
      <c r="G188" s="2007"/>
    </row>
    <row r="189" spans="1:7">
      <c r="A189" s="1625"/>
      <c r="B189" s="1626" t="s">
        <v>2173</v>
      </c>
      <c r="C189" s="1647"/>
      <c r="D189" s="1628"/>
      <c r="E189" s="1606" t="s">
        <v>2343</v>
      </c>
      <c r="F189" s="1605" t="s">
        <v>2344</v>
      </c>
      <c r="G189" s="2007"/>
    </row>
    <row r="190" spans="1:7">
      <c r="A190" s="1625"/>
      <c r="B190" s="1626" t="s">
        <v>2177</v>
      </c>
      <c r="C190" s="1649"/>
      <c r="D190" s="1628"/>
      <c r="E190" s="1600" t="s">
        <v>2345</v>
      </c>
      <c r="F190" s="1601" t="s">
        <v>2346</v>
      </c>
      <c r="G190" s="2013"/>
    </row>
    <row r="191" spans="1:7">
      <c r="A191" s="1625"/>
      <c r="B191" s="1637" t="s">
        <v>2181</v>
      </c>
      <c r="C191" s="1638"/>
      <c r="D191" s="1639"/>
      <c r="E191" s="1610" t="s">
        <v>2347</v>
      </c>
      <c r="F191" s="1610" t="s">
        <v>2348</v>
      </c>
      <c r="G191" s="2014"/>
    </row>
    <row r="192" spans="1:7">
      <c r="A192" s="1640"/>
      <c r="B192" s="1641"/>
      <c r="C192" s="1613" t="s">
        <v>2182</v>
      </c>
      <c r="D192" s="1614"/>
      <c r="E192" s="1615">
        <f>E186</f>
        <v>2184</v>
      </c>
      <c r="F192" s="1615"/>
      <c r="G192" s="1986"/>
    </row>
    <row r="193" spans="1:7">
      <c r="A193" s="1708"/>
      <c r="B193" s="1708"/>
      <c r="C193" s="1708"/>
      <c r="D193" s="1708"/>
      <c r="E193" s="1708"/>
      <c r="F193" s="1708"/>
      <c r="G193" s="2011"/>
    </row>
    <row r="194" spans="1:7">
      <c r="A194" s="1642"/>
      <c r="B194" s="2456" t="s">
        <v>2390</v>
      </c>
      <c r="C194" s="2456"/>
      <c r="D194" s="1643" t="s">
        <v>1061</v>
      </c>
      <c r="E194" s="1588" t="s">
        <v>2391</v>
      </c>
      <c r="F194" s="1588"/>
      <c r="G194" s="1587"/>
    </row>
    <row r="195" spans="1:7">
      <c r="A195" s="1670"/>
      <c r="B195" s="1622" t="s">
        <v>2162</v>
      </c>
      <c r="C195" s="1721"/>
      <c r="D195" s="1624"/>
      <c r="E195" s="1645" t="s">
        <v>2163</v>
      </c>
      <c r="F195" s="1645"/>
      <c r="G195" s="1991"/>
    </row>
    <row r="196" spans="1:7">
      <c r="A196" s="1673"/>
      <c r="B196" s="1626" t="s">
        <v>2164</v>
      </c>
      <c r="C196" s="1710"/>
      <c r="D196" s="1628"/>
      <c r="E196" s="1598">
        <v>3466</v>
      </c>
      <c r="F196" s="1598"/>
      <c r="G196" s="1982"/>
    </row>
    <row r="197" spans="1:7">
      <c r="A197" s="1673"/>
      <c r="B197" s="1626" t="s">
        <v>2165</v>
      </c>
      <c r="C197" s="1716"/>
      <c r="D197" s="1646"/>
      <c r="E197" s="1600" t="s">
        <v>2392</v>
      </c>
      <c r="F197" s="1600"/>
      <c r="G197" s="1988"/>
    </row>
    <row r="198" spans="1:7">
      <c r="A198" s="1673"/>
      <c r="B198" s="1626" t="s">
        <v>2169</v>
      </c>
      <c r="C198" s="1711"/>
      <c r="D198" s="1628"/>
      <c r="E198" s="1600" t="s">
        <v>2393</v>
      </c>
      <c r="F198" s="1600"/>
      <c r="G198" s="1989"/>
    </row>
    <row r="199" spans="1:7">
      <c r="A199" s="1673"/>
      <c r="B199" s="1626" t="s">
        <v>2173</v>
      </c>
      <c r="C199" s="1722"/>
      <c r="D199" s="1628"/>
      <c r="E199" s="1605" t="s">
        <v>2394</v>
      </c>
      <c r="F199" s="1605"/>
      <c r="G199" s="1983"/>
    </row>
    <row r="200" spans="1:7">
      <c r="A200" s="1673"/>
      <c r="B200" s="1626" t="s">
        <v>2177</v>
      </c>
      <c r="C200" s="1722"/>
      <c r="D200" s="1628"/>
      <c r="E200" s="1600" t="s">
        <v>2395</v>
      </c>
      <c r="F200" s="1600"/>
      <c r="G200" s="1989"/>
    </row>
    <row r="201" spans="1:7">
      <c r="A201" s="1673"/>
      <c r="B201" s="1626" t="s">
        <v>2181</v>
      </c>
      <c r="C201" s="1722"/>
      <c r="D201" s="1628"/>
      <c r="E201" s="1651">
        <v>44431.42083333333</v>
      </c>
      <c r="F201" s="1651"/>
      <c r="G201" s="1985"/>
    </row>
    <row r="202" spans="1:7">
      <c r="A202" s="1680"/>
      <c r="B202" s="1681"/>
      <c r="C202" s="1658" t="s">
        <v>2182</v>
      </c>
      <c r="D202" s="1659"/>
      <c r="E202" s="1723">
        <f>MEDIAN(E196:G196)</f>
        <v>3466</v>
      </c>
      <c r="F202" s="1707"/>
      <c r="G202" s="2010"/>
    </row>
    <row r="203" spans="1:7">
      <c r="A203" s="1708"/>
      <c r="B203" s="1708"/>
      <c r="C203" s="1708"/>
      <c r="D203" s="1708"/>
      <c r="E203" s="1708"/>
      <c r="F203" s="1708"/>
      <c r="G203" s="2011"/>
    </row>
    <row r="204" spans="1:7">
      <c r="A204" s="1642"/>
      <c r="B204" s="2456" t="s">
        <v>2396</v>
      </c>
      <c r="C204" s="2456"/>
      <c r="D204" s="1643" t="s">
        <v>2323</v>
      </c>
      <c r="E204" s="1588" t="s">
        <v>2397</v>
      </c>
      <c r="F204" s="1588" t="s">
        <v>2398</v>
      </c>
      <c r="G204" s="1587"/>
    </row>
    <row r="205" spans="1:7">
      <c r="A205" s="1670"/>
      <c r="B205" s="1622" t="s">
        <v>2162</v>
      </c>
      <c r="C205" s="1721"/>
      <c r="D205" s="1624"/>
      <c r="E205" s="1645" t="s">
        <v>2326</v>
      </c>
      <c r="F205" s="1645" t="s">
        <v>2326</v>
      </c>
      <c r="G205" s="1991"/>
    </row>
    <row r="206" spans="1:7">
      <c r="A206" s="1673"/>
      <c r="B206" s="1626" t="s">
        <v>2164</v>
      </c>
      <c r="C206" s="1710"/>
      <c r="D206" s="1628"/>
      <c r="E206" s="1598">
        <v>336.26</v>
      </c>
      <c r="F206" s="1598">
        <v>169.9</v>
      </c>
      <c r="G206" s="1982"/>
    </row>
    <row r="207" spans="1:7">
      <c r="A207" s="1673"/>
      <c r="B207" s="1626" t="s">
        <v>2165</v>
      </c>
      <c r="C207" s="1716"/>
      <c r="D207" s="1646"/>
      <c r="E207" s="1600" t="s">
        <v>2399</v>
      </c>
      <c r="F207" s="1601" t="s">
        <v>2400</v>
      </c>
      <c r="G207" s="1988"/>
    </row>
    <row r="208" spans="1:7">
      <c r="A208" s="1673"/>
      <c r="B208" s="1626" t="s">
        <v>2169</v>
      </c>
      <c r="C208" s="1711"/>
      <c r="D208" s="1628"/>
      <c r="E208" s="1665" t="s">
        <v>2401</v>
      </c>
      <c r="F208" s="1636" t="s">
        <v>2402</v>
      </c>
      <c r="G208" s="1989"/>
    </row>
    <row r="209" spans="1:7">
      <c r="A209" s="1673"/>
      <c r="B209" s="1626" t="s">
        <v>2173</v>
      </c>
      <c r="C209" s="1722"/>
      <c r="D209" s="1628"/>
      <c r="E209" s="1601" t="s">
        <v>2403</v>
      </c>
      <c r="F209" s="1601" t="s">
        <v>2404</v>
      </c>
      <c r="G209" s="1983"/>
    </row>
    <row r="210" spans="1:7">
      <c r="A210" s="1673"/>
      <c r="B210" s="1626" t="s">
        <v>2177</v>
      </c>
      <c r="C210" s="1722"/>
      <c r="D210" s="1628"/>
      <c r="E210" s="1656" t="s">
        <v>2405</v>
      </c>
      <c r="F210" s="1724" t="s">
        <v>2406</v>
      </c>
      <c r="G210" s="1989"/>
    </row>
    <row r="211" spans="1:7">
      <c r="A211" s="1673"/>
      <c r="B211" s="1626" t="s">
        <v>2181</v>
      </c>
      <c r="C211" s="1722"/>
      <c r="D211" s="1628"/>
      <c r="E211" s="1657" t="s">
        <v>2407</v>
      </c>
      <c r="F211" s="1657" t="s">
        <v>2407</v>
      </c>
      <c r="G211" s="1985"/>
    </row>
    <row r="212" spans="1:7">
      <c r="A212" s="1680"/>
      <c r="B212" s="1681"/>
      <c r="C212" s="1658" t="s">
        <v>2182</v>
      </c>
      <c r="D212" s="1659"/>
      <c r="E212" s="1723">
        <f>E206</f>
        <v>336.26</v>
      </c>
      <c r="F212" s="1707"/>
      <c r="G212" s="2010"/>
    </row>
    <row r="213" spans="1:7">
      <c r="A213" s="1708"/>
      <c r="B213" s="1708"/>
      <c r="C213" s="1708"/>
      <c r="D213" s="1708"/>
      <c r="E213" s="1708"/>
      <c r="F213" s="1708"/>
      <c r="G213" s="2011"/>
    </row>
    <row r="214" spans="1:7">
      <c r="A214" s="1642"/>
      <c r="B214" s="2456" t="s">
        <v>2408</v>
      </c>
      <c r="C214" s="2456"/>
      <c r="D214" s="1643" t="s">
        <v>2323</v>
      </c>
      <c r="E214" s="1588" t="s">
        <v>2409</v>
      </c>
      <c r="F214" s="1588" t="s">
        <v>2410</v>
      </c>
      <c r="G214" s="1587" t="s">
        <v>2411</v>
      </c>
    </row>
    <row r="215" spans="1:7">
      <c r="A215" s="1670"/>
      <c r="B215" s="1622" t="s">
        <v>2162</v>
      </c>
      <c r="C215" s="1721"/>
      <c r="D215" s="1624"/>
      <c r="E215" s="1645" t="s">
        <v>2326</v>
      </c>
      <c r="F215" s="1645" t="s">
        <v>2326</v>
      </c>
      <c r="G215" s="1991" t="s">
        <v>2326</v>
      </c>
    </row>
    <row r="216" spans="1:7">
      <c r="A216" s="1673"/>
      <c r="B216" s="1626" t="s">
        <v>2164</v>
      </c>
      <c r="C216" s="1710"/>
      <c r="D216" s="1628"/>
      <c r="E216" s="1598">
        <v>217.35</v>
      </c>
      <c r="F216" s="1598">
        <v>141.83000000000001</v>
      </c>
      <c r="G216" s="1982">
        <v>157.75</v>
      </c>
    </row>
    <row r="217" spans="1:7">
      <c r="A217" s="1673"/>
      <c r="B217" s="1626" t="s">
        <v>2165</v>
      </c>
      <c r="C217" s="1716"/>
      <c r="D217" s="1646"/>
      <c r="E217" s="1601" t="s">
        <v>2412</v>
      </c>
      <c r="F217" s="1600" t="s">
        <v>2413</v>
      </c>
      <c r="G217" s="1983" t="s">
        <v>2414</v>
      </c>
    </row>
    <row r="218" spans="1:7">
      <c r="A218" s="1673"/>
      <c r="B218" s="1626" t="s">
        <v>2169</v>
      </c>
      <c r="C218" s="1711"/>
      <c r="D218" s="1628"/>
      <c r="E218" s="1636" t="s">
        <v>2415</v>
      </c>
      <c r="F218" s="1600" t="s">
        <v>2416</v>
      </c>
      <c r="G218" s="1983" t="s">
        <v>2417</v>
      </c>
    </row>
    <row r="219" spans="1:7">
      <c r="A219" s="1673"/>
      <c r="B219" s="1626" t="s">
        <v>2173</v>
      </c>
      <c r="C219" s="1722"/>
      <c r="D219" s="1628"/>
      <c r="E219" s="1601" t="s">
        <v>2418</v>
      </c>
      <c r="F219" s="1601" t="s">
        <v>2419</v>
      </c>
      <c r="G219" s="1984" t="s">
        <v>2420</v>
      </c>
    </row>
    <row r="220" spans="1:7">
      <c r="A220" s="1673"/>
      <c r="B220" s="1626" t="s">
        <v>2177</v>
      </c>
      <c r="C220" s="1722"/>
      <c r="D220" s="1628"/>
      <c r="E220" s="1636" t="s">
        <v>2421</v>
      </c>
      <c r="F220" s="1600" t="s">
        <v>2422</v>
      </c>
      <c r="G220" s="1983" t="s">
        <v>2423</v>
      </c>
    </row>
    <row r="221" spans="1:7">
      <c r="A221" s="1673"/>
      <c r="B221" s="1626" t="s">
        <v>2181</v>
      </c>
      <c r="C221" s="1722"/>
      <c r="D221" s="1628"/>
      <c r="E221" s="1610" t="s">
        <v>2424</v>
      </c>
      <c r="F221" s="1610" t="s">
        <v>2424</v>
      </c>
      <c r="G221" s="1985" t="s">
        <v>2424</v>
      </c>
    </row>
    <row r="222" spans="1:7">
      <c r="A222" s="1680"/>
      <c r="B222" s="1681"/>
      <c r="C222" s="1658" t="s">
        <v>2182</v>
      </c>
      <c r="D222" s="1659"/>
      <c r="E222" s="1723">
        <f>E216</f>
        <v>217.35</v>
      </c>
      <c r="F222" s="1707"/>
      <c r="G222" s="2010"/>
    </row>
    <row r="223" spans="1:7">
      <c r="A223" s="1708"/>
      <c r="B223" s="1708"/>
      <c r="C223" s="1708"/>
      <c r="D223" s="1708"/>
      <c r="E223" s="1708"/>
      <c r="F223" s="1708"/>
      <c r="G223" s="2011"/>
    </row>
    <row r="224" spans="1:7">
      <c r="A224" s="1642"/>
      <c r="B224" s="2456" t="s">
        <v>2425</v>
      </c>
      <c r="C224" s="2456"/>
      <c r="D224" s="1643" t="s">
        <v>271</v>
      </c>
      <c r="E224" s="1588" t="s">
        <v>2426</v>
      </c>
      <c r="F224" s="1588"/>
      <c r="G224" s="1587"/>
    </row>
    <row r="225" spans="1:7">
      <c r="A225" s="1670"/>
      <c r="B225" s="1622" t="s">
        <v>2162</v>
      </c>
      <c r="C225" s="1721"/>
      <c r="D225" s="1624"/>
      <c r="E225" s="1645" t="s">
        <v>2326</v>
      </c>
      <c r="F225" s="1645"/>
      <c r="G225" s="1991"/>
    </row>
    <row r="226" spans="1:7">
      <c r="A226" s="1673"/>
      <c r="B226" s="1626" t="s">
        <v>2164</v>
      </c>
      <c r="C226" s="1710"/>
      <c r="D226" s="1628"/>
      <c r="E226" s="1598">
        <v>2409</v>
      </c>
      <c r="F226" s="1598"/>
      <c r="G226" s="1982"/>
    </row>
    <row r="227" spans="1:7">
      <c r="A227" s="1673"/>
      <c r="B227" s="1626" t="s">
        <v>2165</v>
      </c>
      <c r="C227" s="1716"/>
      <c r="D227" s="1646"/>
      <c r="E227" s="1601" t="s">
        <v>2427</v>
      </c>
      <c r="F227" s="1600"/>
      <c r="G227" s="1983"/>
    </row>
    <row r="228" spans="1:7">
      <c r="A228" s="1673"/>
      <c r="B228" s="1626" t="s">
        <v>2169</v>
      </c>
      <c r="C228" s="1711"/>
      <c r="D228" s="1628"/>
      <c r="E228" s="1601" t="s">
        <v>2428</v>
      </c>
      <c r="F228" s="1600"/>
      <c r="G228" s="1983"/>
    </row>
    <row r="229" spans="1:7">
      <c r="A229" s="1673"/>
      <c r="B229" s="1626" t="s">
        <v>2173</v>
      </c>
      <c r="C229" s="1722"/>
      <c r="D229" s="1628"/>
      <c r="E229" s="1601" t="s">
        <v>2429</v>
      </c>
      <c r="F229" s="1605"/>
      <c r="G229" s="1984"/>
    </row>
    <row r="230" spans="1:7">
      <c r="A230" s="1673"/>
      <c r="B230" s="1626" t="s">
        <v>2177</v>
      </c>
      <c r="C230" s="1722"/>
      <c r="D230" s="1628"/>
      <c r="E230" s="1601" t="s">
        <v>2430</v>
      </c>
      <c r="F230" s="1600"/>
      <c r="G230" s="1983"/>
    </row>
    <row r="231" spans="1:7">
      <c r="A231" s="1673"/>
      <c r="B231" s="1626" t="s">
        <v>2181</v>
      </c>
      <c r="C231" s="1722"/>
      <c r="D231" s="1628"/>
      <c r="E231" s="1610" t="s">
        <v>2431</v>
      </c>
      <c r="F231" s="1610"/>
      <c r="G231" s="1985"/>
    </row>
    <row r="232" spans="1:7">
      <c r="A232" s="1680"/>
      <c r="B232" s="1681"/>
      <c r="C232" s="1658" t="s">
        <v>2182</v>
      </c>
      <c r="D232" s="1659"/>
      <c r="E232" s="1723">
        <f>E226</f>
        <v>2409</v>
      </c>
      <c r="F232" s="1707"/>
      <c r="G232" s="2010"/>
    </row>
    <row r="233" spans="1:7">
      <c r="A233" s="1708"/>
      <c r="B233" s="1708"/>
      <c r="C233" s="1708"/>
      <c r="D233" s="1708"/>
      <c r="E233" s="1708"/>
      <c r="F233" s="1708"/>
      <c r="G233" s="2011"/>
    </row>
    <row r="234" spans="1:7">
      <c r="A234" s="1642"/>
      <c r="B234" s="2456" t="s">
        <v>2432</v>
      </c>
      <c r="C234" s="2456"/>
      <c r="D234" s="1643" t="s">
        <v>271</v>
      </c>
      <c r="E234" s="1588" t="s">
        <v>2185</v>
      </c>
      <c r="F234" s="1588" t="s">
        <v>2433</v>
      </c>
      <c r="G234" s="1587" t="s">
        <v>2285</v>
      </c>
    </row>
    <row r="235" spans="1:7">
      <c r="A235" s="1670"/>
      <c r="B235" s="1622" t="s">
        <v>2162</v>
      </c>
      <c r="C235" s="1721"/>
      <c r="D235" s="1624"/>
      <c r="E235" s="1645" t="s">
        <v>2163</v>
      </c>
      <c r="F235" s="1645" t="s">
        <v>2163</v>
      </c>
      <c r="G235" s="1991" t="s">
        <v>2163</v>
      </c>
    </row>
    <row r="236" spans="1:7">
      <c r="A236" s="1673"/>
      <c r="B236" s="1626" t="s">
        <v>2164</v>
      </c>
      <c r="C236" s="1710"/>
      <c r="D236" s="1628"/>
      <c r="E236" s="1598">
        <v>399.9</v>
      </c>
      <c r="F236" s="1598">
        <v>454</v>
      </c>
      <c r="G236" s="1982">
        <v>359.9</v>
      </c>
    </row>
    <row r="237" spans="1:7">
      <c r="A237" s="1673"/>
      <c r="B237" s="1626" t="s">
        <v>2165</v>
      </c>
      <c r="C237" s="1716"/>
      <c r="D237" s="1646"/>
      <c r="E237" s="1600" t="s">
        <v>2235</v>
      </c>
      <c r="F237" s="1725" t="s">
        <v>2288</v>
      </c>
      <c r="G237" s="1988" t="s">
        <v>2434</v>
      </c>
    </row>
    <row r="238" spans="1:7">
      <c r="A238" s="1673"/>
      <c r="B238" s="1626" t="s">
        <v>2169</v>
      </c>
      <c r="C238" s="1711"/>
      <c r="D238" s="1628"/>
      <c r="E238" s="1636" t="s">
        <v>2237</v>
      </c>
      <c r="F238" s="1600" t="s">
        <v>2291</v>
      </c>
      <c r="G238" s="1989" t="s">
        <v>2292</v>
      </c>
    </row>
    <row r="239" spans="1:7" ht="39.950000000000003">
      <c r="A239" s="1673"/>
      <c r="B239" s="1626" t="s">
        <v>2173</v>
      </c>
      <c r="C239" s="1722"/>
      <c r="D239" s="1628"/>
      <c r="E239" s="1726" t="s">
        <v>2435</v>
      </c>
      <c r="F239" s="1656" t="s">
        <v>2436</v>
      </c>
      <c r="G239" s="1995" t="s">
        <v>2437</v>
      </c>
    </row>
    <row r="240" spans="1:7">
      <c r="A240" s="1673"/>
      <c r="B240" s="1626" t="s">
        <v>2177</v>
      </c>
      <c r="C240" s="1722"/>
      <c r="D240" s="1628"/>
      <c r="E240" s="1636" t="s">
        <v>2196</v>
      </c>
      <c r="F240" s="1606"/>
      <c r="G240" s="1988" t="s">
        <v>2438</v>
      </c>
    </row>
    <row r="241" spans="1:7">
      <c r="A241" s="1673"/>
      <c r="B241" s="1626" t="s">
        <v>2181</v>
      </c>
      <c r="C241" s="1722"/>
      <c r="D241" s="1628"/>
      <c r="E241" s="1657" t="s">
        <v>2439</v>
      </c>
      <c r="F241" s="1610" t="s">
        <v>2440</v>
      </c>
      <c r="G241" s="2012" t="s">
        <v>2441</v>
      </c>
    </row>
    <row r="242" spans="1:7">
      <c r="A242" s="1680"/>
      <c r="B242" s="1681"/>
      <c r="C242" s="1658" t="s">
        <v>2182</v>
      </c>
      <c r="D242" s="1659"/>
      <c r="E242" s="1723">
        <f>E236</f>
        <v>399.9</v>
      </c>
      <c r="F242" s="1707"/>
      <c r="G242" s="2010"/>
    </row>
    <row r="243" spans="1:7">
      <c r="A243" s="1708"/>
      <c r="B243" s="1708"/>
      <c r="C243" s="1708"/>
      <c r="D243" s="1708"/>
      <c r="E243" s="1708"/>
      <c r="F243" s="1708"/>
      <c r="G243" s="2011"/>
    </row>
    <row r="244" spans="1:7">
      <c r="A244" s="1642"/>
      <c r="B244" s="2456" t="s">
        <v>2442</v>
      </c>
      <c r="C244" s="2456"/>
      <c r="D244" s="1643" t="s">
        <v>271</v>
      </c>
      <c r="E244" s="1588" t="s">
        <v>2160</v>
      </c>
      <c r="F244" s="1588" t="s">
        <v>2245</v>
      </c>
      <c r="G244" s="1587" t="s">
        <v>2443</v>
      </c>
    </row>
    <row r="245" spans="1:7">
      <c r="A245" s="1670"/>
      <c r="B245" s="1622" t="s">
        <v>2162</v>
      </c>
      <c r="C245" s="1721"/>
      <c r="D245" s="1624"/>
      <c r="E245" s="1645" t="s">
        <v>2163</v>
      </c>
      <c r="F245" s="1645" t="s">
        <v>2163</v>
      </c>
      <c r="G245" s="1991" t="s">
        <v>2163</v>
      </c>
    </row>
    <row r="246" spans="1:7">
      <c r="A246" s="1673"/>
      <c r="B246" s="1626" t="s">
        <v>2164</v>
      </c>
      <c r="C246" s="1710"/>
      <c r="D246" s="1628"/>
      <c r="E246" s="1598">
        <v>359.09</v>
      </c>
      <c r="F246" s="1598">
        <v>359.09</v>
      </c>
      <c r="G246" s="1982">
        <v>302.24</v>
      </c>
    </row>
    <row r="247" spans="1:7">
      <c r="A247" s="1673"/>
      <c r="B247" s="1626" t="s">
        <v>2165</v>
      </c>
      <c r="C247" s="1716"/>
      <c r="D247" s="1646"/>
      <c r="E247" s="1600" t="s">
        <v>2444</v>
      </c>
      <c r="F247" s="1600" t="s">
        <v>2247</v>
      </c>
      <c r="G247" s="1983" t="s">
        <v>2248</v>
      </c>
    </row>
    <row r="248" spans="1:7">
      <c r="A248" s="1673"/>
      <c r="B248" s="1626" t="s">
        <v>2169</v>
      </c>
      <c r="C248" s="1711"/>
      <c r="D248" s="1628"/>
      <c r="E248" s="1600" t="s">
        <v>2445</v>
      </c>
      <c r="F248" s="1600" t="s">
        <v>2249</v>
      </c>
      <c r="G248" s="1988" t="s">
        <v>2250</v>
      </c>
    </row>
    <row r="249" spans="1:7" ht="80.099999999999994">
      <c r="A249" s="1673"/>
      <c r="B249" s="1626" t="s">
        <v>2173</v>
      </c>
      <c r="C249" s="1722"/>
      <c r="D249" s="1628"/>
      <c r="E249" s="1605" t="s">
        <v>2446</v>
      </c>
      <c r="F249" s="1605" t="s">
        <v>2447</v>
      </c>
      <c r="G249" s="1990" t="s">
        <v>2448</v>
      </c>
    </row>
    <row r="250" spans="1:7">
      <c r="A250" s="1673"/>
      <c r="B250" s="1626" t="s">
        <v>2177</v>
      </c>
      <c r="C250" s="1722"/>
      <c r="D250" s="1628"/>
      <c r="E250" s="1600" t="s">
        <v>2449</v>
      </c>
      <c r="F250" s="1600" t="s">
        <v>2254</v>
      </c>
      <c r="G250" s="1989" t="s">
        <v>2255</v>
      </c>
    </row>
    <row r="251" spans="1:7">
      <c r="A251" s="1673"/>
      <c r="B251" s="1626" t="s">
        <v>2181</v>
      </c>
      <c r="C251" s="1722"/>
      <c r="D251" s="1628"/>
      <c r="E251" s="1657" t="s">
        <v>2450</v>
      </c>
      <c r="F251" s="1657" t="s">
        <v>2451</v>
      </c>
      <c r="G251" s="2012" t="s">
        <v>2452</v>
      </c>
    </row>
    <row r="252" spans="1:7">
      <c r="A252" s="1680"/>
      <c r="B252" s="1681"/>
      <c r="C252" s="1658" t="s">
        <v>2182</v>
      </c>
      <c r="D252" s="1659"/>
      <c r="E252" s="1723">
        <f>E246</f>
        <v>359.09</v>
      </c>
      <c r="F252" s="1707"/>
      <c r="G252" s="2010"/>
    </row>
    <row r="253" spans="1:7">
      <c r="A253" s="1708"/>
      <c r="B253" s="1708"/>
      <c r="C253" s="1708"/>
      <c r="D253" s="1708"/>
      <c r="E253" s="1708"/>
      <c r="F253" s="1708"/>
      <c r="G253" s="2011"/>
    </row>
    <row r="254" spans="1:7">
      <c r="A254" s="1642"/>
      <c r="B254" s="2456" t="s">
        <v>2453</v>
      </c>
      <c r="C254" s="2456"/>
      <c r="D254" s="1643" t="s">
        <v>322</v>
      </c>
      <c r="E254" s="1588" t="s">
        <v>2454</v>
      </c>
      <c r="F254" s="1588" t="s">
        <v>2455</v>
      </c>
      <c r="G254" s="1587" t="s">
        <v>2456</v>
      </c>
    </row>
    <row r="255" spans="1:7">
      <c r="A255" s="1670"/>
      <c r="B255" s="1622" t="s">
        <v>2162</v>
      </c>
      <c r="C255" s="1721"/>
      <c r="D255" s="1624"/>
      <c r="E255" s="1645" t="s">
        <v>2163</v>
      </c>
      <c r="F255" s="1645" t="s">
        <v>2163</v>
      </c>
      <c r="G255" s="1991" t="s">
        <v>2163</v>
      </c>
    </row>
    <row r="256" spans="1:7">
      <c r="A256" s="1673"/>
      <c r="B256" s="1626" t="s">
        <v>2164</v>
      </c>
      <c r="C256" s="1710"/>
      <c r="D256" s="1628"/>
      <c r="E256" s="1598">
        <v>1442.22</v>
      </c>
      <c r="F256" s="1598">
        <v>1065.5</v>
      </c>
      <c r="G256" s="1982">
        <v>1009.44</v>
      </c>
    </row>
    <row r="257" spans="1:7">
      <c r="A257" s="1673"/>
      <c r="B257" s="1626" t="s">
        <v>2165</v>
      </c>
      <c r="C257" s="1716"/>
      <c r="D257" s="1646"/>
      <c r="E257" s="1600" t="s">
        <v>2457</v>
      </c>
      <c r="F257" s="1600" t="s">
        <v>2458</v>
      </c>
      <c r="G257" s="1988" t="s">
        <v>2459</v>
      </c>
    </row>
    <row r="258" spans="1:7">
      <c r="A258" s="1673"/>
      <c r="B258" s="1626" t="s">
        <v>2169</v>
      </c>
      <c r="C258" s="1711"/>
      <c r="D258" s="1628"/>
      <c r="E258" s="1600" t="s">
        <v>2460</v>
      </c>
      <c r="F258" s="1600" t="s">
        <v>2461</v>
      </c>
      <c r="G258" s="1989" t="s">
        <v>2462</v>
      </c>
    </row>
    <row r="259" spans="1:7" ht="69.95">
      <c r="A259" s="1673"/>
      <c r="B259" s="1626" t="s">
        <v>2173</v>
      </c>
      <c r="C259" s="1722"/>
      <c r="D259" s="1628"/>
      <c r="E259" s="1656" t="s">
        <v>2463</v>
      </c>
      <c r="F259" s="1656" t="s">
        <v>2464</v>
      </c>
      <c r="G259" s="1995" t="s">
        <v>2465</v>
      </c>
    </row>
    <row r="260" spans="1:7">
      <c r="A260" s="1673"/>
      <c r="B260" s="1626" t="s">
        <v>2177</v>
      </c>
      <c r="C260" s="1722"/>
      <c r="D260" s="1628"/>
      <c r="E260" s="1600" t="s">
        <v>2466</v>
      </c>
      <c r="F260" s="1600" t="s">
        <v>2467</v>
      </c>
      <c r="G260" s="1989" t="s">
        <v>2468</v>
      </c>
    </row>
    <row r="261" spans="1:7">
      <c r="A261" s="1673"/>
      <c r="B261" s="1626" t="s">
        <v>2181</v>
      </c>
      <c r="C261" s="1722"/>
      <c r="D261" s="1628"/>
      <c r="E261" s="1657" t="s">
        <v>2452</v>
      </c>
      <c r="F261" s="1610" t="s">
        <v>2469</v>
      </c>
      <c r="G261" s="1985" t="s">
        <v>2469</v>
      </c>
    </row>
    <row r="262" spans="1:7">
      <c r="A262" s="1680"/>
      <c r="B262" s="1681"/>
      <c r="C262" s="1658" t="s">
        <v>2182</v>
      </c>
      <c r="D262" s="1659"/>
      <c r="E262" s="1723">
        <f>E256</f>
        <v>1442.22</v>
      </c>
      <c r="F262" s="1707"/>
      <c r="G262" s="2010"/>
    </row>
    <row r="263" spans="1:7">
      <c r="A263" s="1708"/>
      <c r="B263" s="1708"/>
      <c r="C263" s="1708"/>
      <c r="D263" s="1708"/>
      <c r="E263" s="1708"/>
      <c r="F263" s="1708"/>
      <c r="G263" s="2011"/>
    </row>
    <row r="264" spans="1:7">
      <c r="A264" s="1642"/>
      <c r="B264" s="2456" t="s">
        <v>2470</v>
      </c>
      <c r="C264" s="2456"/>
      <c r="D264" s="1643" t="s">
        <v>2471</v>
      </c>
      <c r="E264" s="1588" t="s">
        <v>2161</v>
      </c>
      <c r="F264" s="1588" t="s">
        <v>2245</v>
      </c>
      <c r="G264" s="1587" t="s">
        <v>2472</v>
      </c>
    </row>
    <row r="265" spans="1:7">
      <c r="A265" s="1670"/>
      <c r="B265" s="1622" t="s">
        <v>2162</v>
      </c>
      <c r="C265" s="1721"/>
      <c r="D265" s="1624"/>
      <c r="E265" s="1645" t="s">
        <v>2163</v>
      </c>
      <c r="F265" s="1645" t="s">
        <v>2326</v>
      </c>
      <c r="G265" s="1991" t="s">
        <v>2326</v>
      </c>
    </row>
    <row r="266" spans="1:7">
      <c r="A266" s="1673"/>
      <c r="B266" s="1626" t="s">
        <v>2164</v>
      </c>
      <c r="C266" s="1710"/>
      <c r="D266" s="1628"/>
      <c r="E266" s="1598">
        <v>48.73</v>
      </c>
      <c r="F266" s="1598">
        <v>61.9</v>
      </c>
      <c r="G266" s="1982">
        <v>45.1</v>
      </c>
    </row>
    <row r="267" spans="1:7">
      <c r="A267" s="1673"/>
      <c r="B267" s="1626" t="s">
        <v>2165</v>
      </c>
      <c r="C267" s="1716"/>
      <c r="D267" s="1646"/>
      <c r="E267" s="1601" t="s">
        <v>2215</v>
      </c>
      <c r="F267" s="1600" t="s">
        <v>2247</v>
      </c>
      <c r="G267" s="1988" t="s">
        <v>2473</v>
      </c>
    </row>
    <row r="268" spans="1:7">
      <c r="A268" s="1673"/>
      <c r="B268" s="1626" t="s">
        <v>2169</v>
      </c>
      <c r="C268" s="1711"/>
      <c r="D268" s="1628"/>
      <c r="E268" s="1601" t="s">
        <v>2218</v>
      </c>
      <c r="F268" s="1600" t="s">
        <v>2249</v>
      </c>
      <c r="G268" s="1983" t="s">
        <v>2474</v>
      </c>
    </row>
    <row r="269" spans="1:7" ht="30">
      <c r="A269" s="1673"/>
      <c r="B269" s="1626" t="s">
        <v>2173</v>
      </c>
      <c r="C269" s="1722"/>
      <c r="D269" s="1628"/>
      <c r="E269" s="1605" t="s">
        <v>2475</v>
      </c>
      <c r="F269" s="1605" t="s">
        <v>2476</v>
      </c>
      <c r="G269" s="1984" t="s">
        <v>2477</v>
      </c>
    </row>
    <row r="270" spans="1:7">
      <c r="A270" s="1673"/>
      <c r="B270" s="1626" t="s">
        <v>2177</v>
      </c>
      <c r="C270" s="1722"/>
      <c r="D270" s="1628"/>
      <c r="E270" s="1601" t="s">
        <v>2223</v>
      </c>
      <c r="F270" s="1600" t="s">
        <v>2254</v>
      </c>
      <c r="G270" s="1988" t="s">
        <v>2478</v>
      </c>
    </row>
    <row r="271" spans="1:7">
      <c r="A271" s="1673"/>
      <c r="B271" s="1626" t="s">
        <v>2181</v>
      </c>
      <c r="C271" s="1722"/>
      <c r="D271" s="1628"/>
      <c r="E271" s="1610" t="s">
        <v>2479</v>
      </c>
      <c r="F271" s="1610" t="s">
        <v>2479</v>
      </c>
      <c r="G271" s="1985" t="s">
        <v>2479</v>
      </c>
    </row>
    <row r="272" spans="1:7">
      <c r="A272" s="1680"/>
      <c r="B272" s="1681"/>
      <c r="C272" s="1658" t="s">
        <v>2182</v>
      </c>
      <c r="D272" s="1659"/>
      <c r="E272" s="1723">
        <f>E266</f>
        <v>48.73</v>
      </c>
      <c r="F272" s="1707"/>
      <c r="G272" s="2010"/>
    </row>
    <row r="273" spans="1:7">
      <c r="A273" s="1708"/>
      <c r="B273" s="1708"/>
      <c r="C273" s="1708"/>
      <c r="D273" s="1708"/>
      <c r="E273" s="1708"/>
      <c r="F273" s="1708"/>
      <c r="G273" s="2011"/>
    </row>
    <row r="274" spans="1:7">
      <c r="A274" s="1683"/>
      <c r="B274" s="2454" t="s">
        <v>2480</v>
      </c>
      <c r="C274" s="2454"/>
      <c r="D274" s="1620" t="s">
        <v>347</v>
      </c>
      <c r="E274" s="1588" t="s">
        <v>2161</v>
      </c>
      <c r="F274" s="1588" t="s">
        <v>2481</v>
      </c>
      <c r="G274" s="1587" t="s">
        <v>2482</v>
      </c>
    </row>
    <row r="275" spans="1:7">
      <c r="A275" s="1621"/>
      <c r="B275" s="1622" t="s">
        <v>2162</v>
      </c>
      <c r="C275" s="1622"/>
      <c r="D275" s="1624"/>
      <c r="E275" s="1645" t="s">
        <v>2163</v>
      </c>
      <c r="F275" s="1645" t="s">
        <v>2163</v>
      </c>
      <c r="G275" s="1991" t="s">
        <v>2163</v>
      </c>
    </row>
    <row r="276" spans="1:7">
      <c r="A276" s="1625"/>
      <c r="B276" s="1626" t="s">
        <v>2164</v>
      </c>
      <c r="C276" s="1627"/>
      <c r="D276" s="1628"/>
      <c r="E276" s="1598">
        <v>54</v>
      </c>
      <c r="F276" s="1598">
        <v>39.1</v>
      </c>
      <c r="G276" s="1982">
        <v>42.9</v>
      </c>
    </row>
    <row r="277" spans="1:7">
      <c r="A277" s="1625"/>
      <c r="B277" s="1626" t="s">
        <v>2165</v>
      </c>
      <c r="C277" s="1662"/>
      <c r="D277" s="1646"/>
      <c r="E277" s="1600" t="s">
        <v>2168</v>
      </c>
      <c r="F277" s="1663" t="s">
        <v>2483</v>
      </c>
      <c r="G277" s="1988" t="s">
        <v>2484</v>
      </c>
    </row>
    <row r="278" spans="1:7">
      <c r="A278" s="1625"/>
      <c r="B278" s="1626" t="s">
        <v>2169</v>
      </c>
      <c r="C278" s="1664"/>
      <c r="D278" s="1628"/>
      <c r="E278" s="1600" t="s">
        <v>2172</v>
      </c>
      <c r="F278" s="1665" t="s">
        <v>2485</v>
      </c>
      <c r="G278" s="1988" t="s">
        <v>2486</v>
      </c>
    </row>
    <row r="279" spans="1:7" ht="90">
      <c r="A279" s="1625"/>
      <c r="B279" s="1626" t="s">
        <v>2173</v>
      </c>
      <c r="C279" s="1666"/>
      <c r="D279" s="1628"/>
      <c r="E279" s="1650" t="s">
        <v>2487</v>
      </c>
      <c r="F279" s="1605" t="s">
        <v>2488</v>
      </c>
      <c r="G279" s="1984" t="s">
        <v>2489</v>
      </c>
    </row>
    <row r="280" spans="1:7">
      <c r="A280" s="1625"/>
      <c r="B280" s="1626" t="s">
        <v>2319</v>
      </c>
      <c r="C280" s="1626"/>
      <c r="D280" s="1628"/>
      <c r="E280" s="1600"/>
      <c r="F280" s="1601" t="s">
        <v>2490</v>
      </c>
      <c r="G280" s="1988" t="s">
        <v>2491</v>
      </c>
    </row>
    <row r="281" spans="1:7">
      <c r="A281" s="1625"/>
      <c r="B281" s="1637" t="s">
        <v>2181</v>
      </c>
      <c r="C281" s="1637"/>
      <c r="D281" s="1639"/>
      <c r="E281" s="1610">
        <v>44483.65625</v>
      </c>
      <c r="F281" s="1610">
        <v>44483.655555555553</v>
      </c>
      <c r="G281" s="1985">
        <v>44483.65625</v>
      </c>
    </row>
    <row r="282" spans="1:7">
      <c r="A282" s="1640"/>
      <c r="B282" s="1641"/>
      <c r="C282" s="1641"/>
      <c r="D282" s="1614"/>
      <c r="E282" s="1615" t="s">
        <v>2306</v>
      </c>
      <c r="F282" s="1615">
        <f>MEDIAN(E276:G276)</f>
        <v>42.9</v>
      </c>
      <c r="G282" s="1986"/>
    </row>
    <row r="284" spans="1:7">
      <c r="A284" s="1619"/>
      <c r="B284" s="2454" t="s">
        <v>2492</v>
      </c>
      <c r="C284" s="2454"/>
      <c r="D284" s="1620" t="s">
        <v>2157</v>
      </c>
      <c r="E284" s="1588" t="s">
        <v>2258</v>
      </c>
      <c r="F284" s="1588" t="s">
        <v>2493</v>
      </c>
      <c r="G284" s="1868" t="s">
        <v>2494</v>
      </c>
    </row>
    <row r="285" spans="1:7">
      <c r="A285" s="1621"/>
      <c r="B285" s="1622" t="s">
        <v>2162</v>
      </c>
      <c r="C285" s="1728"/>
      <c r="D285" s="1624"/>
      <c r="E285" s="1593" t="s">
        <v>2163</v>
      </c>
      <c r="F285" s="1593" t="s">
        <v>2163</v>
      </c>
      <c r="G285" s="1981" t="s">
        <v>2163</v>
      </c>
    </row>
    <row r="286" spans="1:7">
      <c r="A286" s="1625"/>
      <c r="B286" s="1626" t="s">
        <v>2164</v>
      </c>
      <c r="C286" s="1729"/>
      <c r="D286" s="1628"/>
      <c r="E286" s="1598">
        <v>28.9</v>
      </c>
      <c r="F286" s="1598">
        <v>28.49</v>
      </c>
      <c r="G286" s="1982">
        <v>34.9</v>
      </c>
    </row>
    <row r="287" spans="1:7">
      <c r="A287" s="1625"/>
      <c r="B287" s="1626" t="s">
        <v>2165</v>
      </c>
      <c r="C287" s="1730"/>
      <c r="D287" s="1630"/>
      <c r="E287" s="1600" t="s">
        <v>2495</v>
      </c>
      <c r="F287" s="1600" t="s">
        <v>2496</v>
      </c>
      <c r="G287" s="1988" t="s">
        <v>2497</v>
      </c>
    </row>
    <row r="288" spans="1:7">
      <c r="A288" s="1625"/>
      <c r="B288" s="1626" t="s">
        <v>2169</v>
      </c>
      <c r="C288" s="1711"/>
      <c r="D288" s="1628"/>
      <c r="E288" s="1606" t="s">
        <v>2498</v>
      </c>
      <c r="F288" s="1603" t="s">
        <v>2499</v>
      </c>
      <c r="G288" s="1988" t="s">
        <v>2500</v>
      </c>
    </row>
    <row r="289" spans="1:7" ht="50.1">
      <c r="A289" s="1625"/>
      <c r="B289" s="1626" t="s">
        <v>2173</v>
      </c>
      <c r="C289" s="1731"/>
      <c r="D289" s="1628"/>
      <c r="E289" s="1656" t="s">
        <v>2501</v>
      </c>
      <c r="F289" s="1705" t="s">
        <v>2502</v>
      </c>
      <c r="G289" s="1983" t="s">
        <v>2503</v>
      </c>
    </row>
    <row r="290" spans="1:7">
      <c r="A290" s="1625"/>
      <c r="B290" s="1626" t="s">
        <v>2177</v>
      </c>
      <c r="C290" s="1732"/>
      <c r="D290" s="1628"/>
      <c r="E290" s="1733"/>
      <c r="F290" s="1600" t="s">
        <v>2504</v>
      </c>
      <c r="G290" s="1989" t="s">
        <v>2505</v>
      </c>
    </row>
    <row r="291" spans="1:7">
      <c r="A291" s="1625"/>
      <c r="B291" s="1637" t="s">
        <v>2181</v>
      </c>
      <c r="C291" s="1720"/>
      <c r="D291" s="1639"/>
      <c r="E291" s="1610" t="s">
        <v>2506</v>
      </c>
      <c r="F291" s="1651" t="s">
        <v>2507</v>
      </c>
      <c r="G291" s="2012" t="s">
        <v>2508</v>
      </c>
    </row>
    <row r="292" spans="1:7">
      <c r="A292" s="1640"/>
      <c r="B292" s="1641"/>
      <c r="C292" s="1613" t="s">
        <v>2182</v>
      </c>
      <c r="D292" s="1614"/>
      <c r="E292" s="1615">
        <f>MEDIAN(E286:G286)</f>
        <v>28.9</v>
      </c>
      <c r="F292" s="1615"/>
      <c r="G292" s="1986"/>
    </row>
    <row r="294" spans="1:7">
      <c r="A294" s="1619"/>
      <c r="B294" s="2454" t="s">
        <v>2509</v>
      </c>
      <c r="C294" s="2454"/>
      <c r="D294" s="1620" t="s">
        <v>2157</v>
      </c>
      <c r="E294" s="1588" t="s">
        <v>2185</v>
      </c>
      <c r="F294" s="1588" t="s">
        <v>2510</v>
      </c>
      <c r="G294" s="1868" t="s">
        <v>2511</v>
      </c>
    </row>
    <row r="295" spans="1:7">
      <c r="A295" s="1621"/>
      <c r="B295" s="1622" t="s">
        <v>2162</v>
      </c>
      <c r="C295" s="1728"/>
      <c r="D295" s="1624"/>
      <c r="E295" s="1593" t="s">
        <v>2163</v>
      </c>
      <c r="F295" s="1593" t="s">
        <v>2163</v>
      </c>
      <c r="G295" s="1981" t="s">
        <v>2163</v>
      </c>
    </row>
    <row r="296" spans="1:7">
      <c r="A296" s="1625"/>
      <c r="B296" s="1626" t="s">
        <v>2164</v>
      </c>
      <c r="C296" s="1729"/>
      <c r="D296" s="1628"/>
      <c r="E296" s="1598">
        <v>28.71</v>
      </c>
      <c r="F296" s="1598">
        <v>27.9</v>
      </c>
      <c r="G296" s="1982">
        <v>37.01</v>
      </c>
    </row>
    <row r="297" spans="1:7">
      <c r="A297" s="1625"/>
      <c r="B297" s="1626" t="s">
        <v>2165</v>
      </c>
      <c r="C297" s="1730"/>
      <c r="D297" s="1630"/>
      <c r="E297" s="1600" t="s">
        <v>2287</v>
      </c>
      <c r="F297" s="1606" t="s">
        <v>2512</v>
      </c>
      <c r="G297" s="1631" t="s">
        <v>2513</v>
      </c>
    </row>
    <row r="298" spans="1:7">
      <c r="A298" s="1625"/>
      <c r="B298" s="1626" t="s">
        <v>2169</v>
      </c>
      <c r="C298" s="1711"/>
      <c r="D298" s="1628"/>
      <c r="E298" s="1600" t="s">
        <v>2290</v>
      </c>
      <c r="F298" s="1606" t="s">
        <v>2514</v>
      </c>
      <c r="G298" s="1631" t="s">
        <v>2515</v>
      </c>
    </row>
    <row r="299" spans="1:7" ht="12.75" customHeight="1">
      <c r="A299" s="1625"/>
      <c r="B299" s="1626" t="s">
        <v>2173</v>
      </c>
      <c r="C299" s="2231"/>
      <c r="D299" s="1718"/>
      <c r="E299" s="1605" t="s">
        <v>2516</v>
      </c>
      <c r="F299" s="1650" t="s">
        <v>2517</v>
      </c>
      <c r="G299" s="1811" t="s">
        <v>2518</v>
      </c>
    </row>
    <row r="300" spans="1:7" ht="20.100000000000001">
      <c r="A300" s="1625"/>
      <c r="B300" s="1626" t="s">
        <v>2177</v>
      </c>
      <c r="C300" s="1732"/>
      <c r="D300" s="1628"/>
      <c r="E300" s="1600" t="s">
        <v>2196</v>
      </c>
      <c r="F300" s="1650" t="s">
        <v>2519</v>
      </c>
      <c r="G300" s="1811" t="s">
        <v>2520</v>
      </c>
    </row>
    <row r="301" spans="1:7">
      <c r="A301" s="1625"/>
      <c r="B301" s="1637" t="s">
        <v>2181</v>
      </c>
      <c r="C301" s="1720"/>
      <c r="D301" s="1639"/>
      <c r="E301" s="1827">
        <v>44466.643055555556</v>
      </c>
      <c r="F301" s="1827">
        <v>44466.64166666667</v>
      </c>
      <c r="G301" s="1827">
        <v>44466.643055555556</v>
      </c>
    </row>
    <row r="302" spans="1:7">
      <c r="A302" s="1640"/>
      <c r="B302" s="1641"/>
      <c r="C302" s="1613" t="s">
        <v>2182</v>
      </c>
      <c r="D302" s="1614"/>
      <c r="E302" s="1615">
        <f>MEDIAN(E296:G296)</f>
        <v>28.71</v>
      </c>
      <c r="F302" s="1615"/>
      <c r="G302" s="1986"/>
    </row>
    <row r="303" spans="1:7">
      <c r="A303"/>
      <c r="B303"/>
      <c r="C303"/>
      <c r="D303"/>
      <c r="E303" s="1616"/>
      <c r="F303" s="1616"/>
      <c r="G303" s="1987"/>
    </row>
    <row r="304" spans="1:7">
      <c r="A304" s="1585"/>
      <c r="B304" s="2463" t="s">
        <v>2521</v>
      </c>
      <c r="C304" s="2463"/>
      <c r="D304" s="1586" t="s">
        <v>2157</v>
      </c>
      <c r="E304" s="1588" t="s">
        <v>2185</v>
      </c>
      <c r="F304" s="1588" t="s">
        <v>2161</v>
      </c>
      <c r="G304" s="2015" t="s">
        <v>2522</v>
      </c>
    </row>
    <row r="305" spans="1:7">
      <c r="A305" s="1589"/>
      <c r="B305" s="1590" t="s">
        <v>2162</v>
      </c>
      <c r="C305" s="1591"/>
      <c r="D305" s="1592"/>
      <c r="E305" s="1593" t="s">
        <v>2163</v>
      </c>
      <c r="F305" s="1593" t="s">
        <v>2163</v>
      </c>
      <c r="G305" s="1981" t="s">
        <v>2163</v>
      </c>
    </row>
    <row r="306" spans="1:7">
      <c r="A306" s="1594"/>
      <c r="B306" s="1595" t="s">
        <v>2164</v>
      </c>
      <c r="C306" s="1596"/>
      <c r="D306" s="1597"/>
      <c r="E306" s="1598">
        <v>187.08</v>
      </c>
      <c r="F306" s="1598">
        <v>166.3</v>
      </c>
      <c r="G306" s="1982">
        <v>143.91</v>
      </c>
    </row>
    <row r="307" spans="1:7">
      <c r="A307" s="1594"/>
      <c r="B307" s="1595" t="s">
        <v>2165</v>
      </c>
      <c r="C307" s="1599"/>
      <c r="D307" s="1599"/>
      <c r="E307" s="1600" t="s">
        <v>2287</v>
      </c>
      <c r="F307" s="1600" t="s">
        <v>2215</v>
      </c>
      <c r="G307" s="1983" t="s">
        <v>2523</v>
      </c>
    </row>
    <row r="308" spans="1:7">
      <c r="A308" s="1594"/>
      <c r="B308" s="1595" t="s">
        <v>2169</v>
      </c>
      <c r="C308" s="1602"/>
      <c r="D308" s="1597"/>
      <c r="E308" s="1600" t="s">
        <v>2290</v>
      </c>
      <c r="F308" s="1603" t="s">
        <v>2218</v>
      </c>
      <c r="G308" s="1983" t="s">
        <v>2524</v>
      </c>
    </row>
    <row r="309" spans="1:7" ht="110.1">
      <c r="A309" s="1594"/>
      <c r="B309" s="1595" t="s">
        <v>2173</v>
      </c>
      <c r="C309" s="1734"/>
      <c r="D309" s="1597"/>
      <c r="E309" s="1605" t="s">
        <v>2525</v>
      </c>
      <c r="F309" s="1606" t="s">
        <v>2526</v>
      </c>
      <c r="G309" s="1984" t="s">
        <v>2527</v>
      </c>
    </row>
    <row r="310" spans="1:7">
      <c r="A310" s="1594"/>
      <c r="B310" s="1595" t="s">
        <v>2177</v>
      </c>
      <c r="C310" s="1604"/>
      <c r="D310" s="1597"/>
      <c r="E310" s="1600" t="s">
        <v>2196</v>
      </c>
      <c r="F310" s="1603" t="s">
        <v>2223</v>
      </c>
      <c r="G310" s="1983" t="s">
        <v>2528</v>
      </c>
    </row>
    <row r="311" spans="1:7">
      <c r="A311" s="1594"/>
      <c r="B311" s="1607" t="s">
        <v>2181</v>
      </c>
      <c r="C311" s="1608"/>
      <c r="D311" s="1609"/>
      <c r="E311" s="1610" t="s">
        <v>2529</v>
      </c>
      <c r="F311" s="1610" t="s">
        <v>2530</v>
      </c>
      <c r="G311" s="1985" t="s">
        <v>2530</v>
      </c>
    </row>
    <row r="312" spans="1:7">
      <c r="A312" s="1611"/>
      <c r="B312" s="1612"/>
      <c r="C312" s="1613" t="s">
        <v>2182</v>
      </c>
      <c r="D312" s="1614"/>
      <c r="E312" s="1615">
        <f>MEDIAN(E306:G306)</f>
        <v>166.3</v>
      </c>
      <c r="F312" s="1615"/>
      <c r="G312" s="1986"/>
    </row>
    <row r="313" spans="1:7">
      <c r="A313"/>
      <c r="B313"/>
      <c r="C313"/>
      <c r="D313"/>
      <c r="E313" s="1616"/>
      <c r="F313" s="1616"/>
      <c r="G313" s="1987"/>
    </row>
    <row r="314" spans="1:7">
      <c r="A314" s="1735"/>
      <c r="B314" s="2454" t="s">
        <v>2531</v>
      </c>
      <c r="C314" s="2454"/>
      <c r="D314" s="1690" t="s">
        <v>271</v>
      </c>
      <c r="E314" s="1588" t="s">
        <v>2510</v>
      </c>
      <c r="F314" s="1684" t="s">
        <v>2532</v>
      </c>
      <c r="G314" s="1868" t="s">
        <v>2533</v>
      </c>
    </row>
    <row r="315" spans="1:7">
      <c r="A315" s="1736"/>
      <c r="B315" s="1737" t="s">
        <v>2162</v>
      </c>
      <c r="C315" s="1738"/>
      <c r="D315" s="1703"/>
      <c r="E315" s="1645" t="s">
        <v>2286</v>
      </c>
      <c r="F315" s="1645" t="s">
        <v>2286</v>
      </c>
      <c r="G315" s="1991" t="s">
        <v>2286</v>
      </c>
    </row>
    <row r="316" spans="1:7">
      <c r="A316" s="1739"/>
      <c r="B316" s="1740" t="s">
        <v>2164</v>
      </c>
      <c r="C316" s="1741"/>
      <c r="D316" s="1601"/>
      <c r="E316" s="1598">
        <v>128.9</v>
      </c>
      <c r="F316" s="1598">
        <v>93</v>
      </c>
      <c r="G316" s="1982">
        <v>103.53</v>
      </c>
    </row>
    <row r="317" spans="1:7">
      <c r="A317" s="1739"/>
      <c r="B317" s="1740" t="s">
        <v>2165</v>
      </c>
      <c r="C317" s="1646"/>
      <c r="D317" s="1646"/>
      <c r="E317" s="1606" t="s">
        <v>2512</v>
      </c>
      <c r="F317" s="1600" t="s">
        <v>2534</v>
      </c>
      <c r="G317" s="1988" t="s">
        <v>2535</v>
      </c>
    </row>
    <row r="318" spans="1:7">
      <c r="A318" s="1739"/>
      <c r="B318" s="1740" t="s">
        <v>2169</v>
      </c>
      <c r="C318" s="1742"/>
      <c r="D318" s="1601"/>
      <c r="E318" s="1606" t="s">
        <v>2514</v>
      </c>
      <c r="F318" s="1600" t="s">
        <v>2536</v>
      </c>
      <c r="G318" s="1988" t="s">
        <v>2537</v>
      </c>
    </row>
    <row r="319" spans="1:7" ht="50.1">
      <c r="A319" s="1739"/>
      <c r="B319" s="1740" t="s">
        <v>2173</v>
      </c>
      <c r="C319" s="1743"/>
      <c r="D319" s="1601"/>
      <c r="E319" s="1650" t="s">
        <v>2538</v>
      </c>
      <c r="F319" s="1650" t="s">
        <v>2539</v>
      </c>
      <c r="G319" s="1993" t="s">
        <v>2540</v>
      </c>
    </row>
    <row r="320" spans="1:7" ht="20.100000000000001">
      <c r="A320" s="1739"/>
      <c r="B320" s="1740" t="s">
        <v>2319</v>
      </c>
      <c r="C320" s="1743"/>
      <c r="D320" s="1601"/>
      <c r="E320" s="1650" t="s">
        <v>2519</v>
      </c>
      <c r="F320" s="1603" t="s">
        <v>2541</v>
      </c>
      <c r="G320" s="1989" t="s">
        <v>2542</v>
      </c>
    </row>
    <row r="321" spans="1:7">
      <c r="A321" s="1739"/>
      <c r="B321" s="1744" t="s">
        <v>2181</v>
      </c>
      <c r="C321" s="1745"/>
      <c r="D321" s="1610"/>
      <c r="E321" s="1746">
        <v>44466.619444444441</v>
      </c>
      <c r="F321" s="1746">
        <v>44466.618750000001</v>
      </c>
      <c r="G321" s="2016">
        <v>44466.619444444441</v>
      </c>
    </row>
    <row r="322" spans="1:7">
      <c r="A322" s="1747"/>
      <c r="B322" s="1748"/>
      <c r="C322" s="1613" t="s">
        <v>2182</v>
      </c>
      <c r="D322" s="1614"/>
      <c r="E322" s="1615">
        <f>MEDIAN(E316:G316)</f>
        <v>103.53</v>
      </c>
      <c r="F322" s="1615"/>
      <c r="G322" s="1986"/>
    </row>
    <row r="323" spans="1:7">
      <c r="A323"/>
      <c r="B323"/>
      <c r="C323"/>
      <c r="D323"/>
      <c r="E323" s="1616"/>
      <c r="F323" s="1616"/>
      <c r="G323" s="1987"/>
    </row>
    <row r="324" spans="1:7">
      <c r="A324" s="1749"/>
      <c r="B324" s="2463" t="s">
        <v>2543</v>
      </c>
      <c r="C324" s="2463"/>
      <c r="D324" s="1690" t="s">
        <v>271</v>
      </c>
      <c r="E324" s="1588" t="s">
        <v>2544</v>
      </c>
      <c r="F324" s="1588" t="s">
        <v>2161</v>
      </c>
      <c r="G324" s="1587" t="s">
        <v>2545</v>
      </c>
    </row>
    <row r="325" spans="1:7">
      <c r="A325" s="1750"/>
      <c r="B325" s="1590" t="s">
        <v>2162</v>
      </c>
      <c r="C325" s="1591"/>
      <c r="D325" s="1751"/>
      <c r="E325" s="1645" t="s">
        <v>2163</v>
      </c>
      <c r="F325" s="1645" t="s">
        <v>2163</v>
      </c>
      <c r="G325" s="1991" t="s">
        <v>2163</v>
      </c>
    </row>
    <row r="326" spans="1:7">
      <c r="A326" s="1752"/>
      <c r="B326" s="1595" t="s">
        <v>2164</v>
      </c>
      <c r="C326" s="1753">
        <f>F332</f>
        <v>0</v>
      </c>
      <c r="D326" s="1754"/>
      <c r="E326" s="1598">
        <v>66.900000000000006</v>
      </c>
      <c r="F326" s="1598">
        <v>80.900000000000006</v>
      </c>
      <c r="G326" s="1982">
        <v>61.9</v>
      </c>
    </row>
    <row r="327" spans="1:7">
      <c r="A327" s="1752"/>
      <c r="B327" s="1595" t="s">
        <v>2165</v>
      </c>
      <c r="C327" s="1599"/>
      <c r="D327" s="1599"/>
      <c r="E327" s="1600" t="s">
        <v>2546</v>
      </c>
      <c r="F327" s="1600" t="s">
        <v>2215</v>
      </c>
      <c r="G327" s="1988" t="s">
        <v>2547</v>
      </c>
    </row>
    <row r="328" spans="1:7">
      <c r="A328" s="1752"/>
      <c r="B328" s="1595" t="s">
        <v>2169</v>
      </c>
      <c r="C328" s="1755"/>
      <c r="D328" s="1754"/>
      <c r="E328" s="1618" t="s">
        <v>2548</v>
      </c>
      <c r="F328" s="1600" t="s">
        <v>2218</v>
      </c>
      <c r="G328" s="1992" t="s">
        <v>2549</v>
      </c>
    </row>
    <row r="329" spans="1:7" ht="60">
      <c r="A329" s="1752"/>
      <c r="B329" s="1595" t="s">
        <v>2173</v>
      </c>
      <c r="C329" s="1734"/>
      <c r="D329" s="1754"/>
      <c r="E329" s="1605" t="s">
        <v>2550</v>
      </c>
      <c r="F329" s="1656" t="s">
        <v>2551</v>
      </c>
      <c r="G329" s="1995" t="s">
        <v>2552</v>
      </c>
    </row>
    <row r="330" spans="1:7">
      <c r="A330" s="1752"/>
      <c r="B330" s="1595" t="s">
        <v>2177</v>
      </c>
      <c r="C330" s="1734"/>
      <c r="D330" s="1754"/>
      <c r="E330" s="1618" t="s">
        <v>2553</v>
      </c>
      <c r="F330" s="1600" t="s">
        <v>2223</v>
      </c>
      <c r="G330" s="2017" t="s">
        <v>2554</v>
      </c>
    </row>
    <row r="331" spans="1:7">
      <c r="A331" s="1752"/>
      <c r="B331" s="1607" t="s">
        <v>2181</v>
      </c>
      <c r="C331" s="1608"/>
      <c r="D331" s="1756"/>
      <c r="E331" s="1651">
        <v>44483.843055555553</v>
      </c>
      <c r="F331" s="1651">
        <v>44483.843055555553</v>
      </c>
      <c r="G331" s="1994">
        <v>44483.84375</v>
      </c>
    </row>
    <row r="332" spans="1:7">
      <c r="A332" s="1757"/>
      <c r="B332" s="1758"/>
      <c r="C332" s="1613" t="s">
        <v>2182</v>
      </c>
      <c r="D332" s="1614"/>
      <c r="E332" s="1615">
        <f>MEDIAN(E326:G326)</f>
        <v>66.900000000000006</v>
      </c>
      <c r="F332" s="1615"/>
      <c r="G332" s="1986"/>
    </row>
    <row r="333" spans="1:7">
      <c r="A333"/>
      <c r="B333"/>
      <c r="C333"/>
      <c r="D333"/>
      <c r="E333" s="1616"/>
      <c r="F333" s="1616"/>
      <c r="G333" s="1987"/>
    </row>
    <row r="334" spans="1:7">
      <c r="A334" s="1585"/>
      <c r="B334" s="2463" t="s">
        <v>2555</v>
      </c>
      <c r="C334" s="2463"/>
      <c r="D334" s="1586" t="s">
        <v>2157</v>
      </c>
      <c r="E334" s="1588" t="s">
        <v>2556</v>
      </c>
      <c r="F334" s="1588" t="s">
        <v>2161</v>
      </c>
      <c r="G334" s="2015" t="s">
        <v>2557</v>
      </c>
    </row>
    <row r="335" spans="1:7">
      <c r="A335" s="1589"/>
      <c r="B335" s="1590" t="s">
        <v>2162</v>
      </c>
      <c r="C335" s="1591"/>
      <c r="D335" s="1592"/>
      <c r="E335" s="1593" t="s">
        <v>2163</v>
      </c>
      <c r="F335" s="1593" t="s">
        <v>2163</v>
      </c>
      <c r="G335" s="1981" t="s">
        <v>2163</v>
      </c>
    </row>
    <row r="336" spans="1:7">
      <c r="A336" s="1594"/>
      <c r="B336" s="1595" t="s">
        <v>2164</v>
      </c>
      <c r="C336" s="1596"/>
      <c r="D336" s="1597"/>
      <c r="E336" s="1598">
        <v>224.48</v>
      </c>
      <c r="F336" s="1598">
        <v>229.48</v>
      </c>
      <c r="G336" s="1982">
        <v>154</v>
      </c>
    </row>
    <row r="337" spans="1:7">
      <c r="A337" s="1594"/>
      <c r="B337" s="1595" t="s">
        <v>2165</v>
      </c>
      <c r="C337" s="1599"/>
      <c r="D337" s="1599"/>
      <c r="E337" s="1600" t="s">
        <v>2558</v>
      </c>
      <c r="F337" s="1600" t="s">
        <v>2215</v>
      </c>
      <c r="G337" s="1983" t="s">
        <v>2559</v>
      </c>
    </row>
    <row r="338" spans="1:7">
      <c r="A338" s="1594"/>
      <c r="B338" s="1595" t="s">
        <v>2169</v>
      </c>
      <c r="C338" s="1602"/>
      <c r="D338" s="1597"/>
      <c r="E338" s="1600" t="s">
        <v>2560</v>
      </c>
      <c r="F338" s="1603" t="s">
        <v>2218</v>
      </c>
      <c r="G338" s="1983" t="s">
        <v>2561</v>
      </c>
    </row>
    <row r="339" spans="1:7" ht="39.950000000000003">
      <c r="A339" s="1594"/>
      <c r="B339" s="1595" t="s">
        <v>2173</v>
      </c>
      <c r="C339" s="1734"/>
      <c r="D339" s="1597"/>
      <c r="E339" s="1605" t="s">
        <v>2562</v>
      </c>
      <c r="F339" s="1606" t="s">
        <v>2563</v>
      </c>
      <c r="G339" s="1984" t="s">
        <v>2564</v>
      </c>
    </row>
    <row r="340" spans="1:7">
      <c r="A340" s="1594"/>
      <c r="B340" s="1595" t="s">
        <v>2177</v>
      </c>
      <c r="C340" s="1604"/>
      <c r="D340" s="1597"/>
      <c r="E340" s="1600" t="s">
        <v>2565</v>
      </c>
      <c r="F340" s="1603" t="s">
        <v>2223</v>
      </c>
      <c r="G340" s="1983" t="s">
        <v>2566</v>
      </c>
    </row>
    <row r="341" spans="1:7">
      <c r="A341" s="1594"/>
      <c r="B341" s="1607" t="s">
        <v>2181</v>
      </c>
      <c r="C341" s="1608"/>
      <c r="D341" s="1609"/>
      <c r="E341" s="1610" t="s">
        <v>2567</v>
      </c>
      <c r="F341" s="1610" t="s">
        <v>2567</v>
      </c>
      <c r="G341" s="1985" t="s">
        <v>2567</v>
      </c>
    </row>
    <row r="342" spans="1:7">
      <c r="A342" s="1611"/>
      <c r="B342" s="1612"/>
      <c r="C342" s="1613" t="s">
        <v>2182</v>
      </c>
      <c r="D342" s="1614"/>
      <c r="E342" s="1615">
        <f>MEDIAN(E336:G336)</f>
        <v>224.48</v>
      </c>
      <c r="F342" s="1615"/>
      <c r="G342" s="1986"/>
    </row>
    <row r="343" spans="1:7">
      <c r="A343"/>
      <c r="B343"/>
      <c r="C343"/>
      <c r="D343"/>
      <c r="E343" s="1616"/>
      <c r="F343" s="1616"/>
      <c r="G343" s="1987"/>
    </row>
    <row r="344" spans="1:7">
      <c r="A344" s="1759"/>
      <c r="B344" s="2464" t="s">
        <v>2568</v>
      </c>
      <c r="C344" s="2464"/>
      <c r="D344" s="1760" t="s">
        <v>2569</v>
      </c>
      <c r="E344" s="1587" t="s">
        <v>2159</v>
      </c>
      <c r="F344" s="1588" t="s">
        <v>2570</v>
      </c>
      <c r="G344" s="1587" t="s">
        <v>2571</v>
      </c>
    </row>
    <row r="345" spans="1:7">
      <c r="A345" s="1761"/>
      <c r="B345" s="1692" t="s">
        <v>2162</v>
      </c>
      <c r="C345" s="1762"/>
      <c r="D345" s="1763"/>
      <c r="E345" s="1593" t="s">
        <v>2311</v>
      </c>
      <c r="F345" s="1593" t="s">
        <v>2311</v>
      </c>
      <c r="G345" s="1981" t="s">
        <v>2311</v>
      </c>
    </row>
    <row r="346" spans="1:7">
      <c r="A346" s="1764"/>
      <c r="B346" s="1695" t="s">
        <v>2164</v>
      </c>
      <c r="C346" s="1765"/>
      <c r="D346" s="1766"/>
      <c r="E346" s="1598">
        <v>91</v>
      </c>
      <c r="F346" s="1598">
        <v>85.4</v>
      </c>
      <c r="G346" s="1982">
        <v>89</v>
      </c>
    </row>
    <row r="347" spans="1:7">
      <c r="A347" s="1764"/>
      <c r="B347" s="1695" t="s">
        <v>2165</v>
      </c>
      <c r="C347" s="1695"/>
      <c r="D347" s="1767"/>
      <c r="E347" s="1601" t="s">
        <v>2166</v>
      </c>
      <c r="F347" s="1706" t="s">
        <v>2572</v>
      </c>
      <c r="G347" s="1983" t="s">
        <v>2573</v>
      </c>
    </row>
    <row r="348" spans="1:7">
      <c r="A348" s="1764"/>
      <c r="B348" s="1695" t="s">
        <v>2169</v>
      </c>
      <c r="C348" s="1768"/>
      <c r="D348" s="1766"/>
      <c r="E348" s="1601" t="s">
        <v>2170</v>
      </c>
      <c r="F348" s="1606" t="s">
        <v>2574</v>
      </c>
      <c r="G348" s="1983" t="s">
        <v>2575</v>
      </c>
    </row>
    <row r="349" spans="1:7" ht="60">
      <c r="A349" s="1764"/>
      <c r="B349" s="1695" t="s">
        <v>2173</v>
      </c>
      <c r="C349" s="1769"/>
      <c r="D349" s="1766"/>
      <c r="E349" s="1605" t="s">
        <v>2576</v>
      </c>
      <c r="F349" s="1634" t="s">
        <v>2577</v>
      </c>
      <c r="G349" s="1983" t="s">
        <v>2578</v>
      </c>
    </row>
    <row r="350" spans="1:7">
      <c r="A350" s="1764"/>
      <c r="B350" s="1695" t="s">
        <v>2177</v>
      </c>
      <c r="C350" s="1770"/>
      <c r="D350" s="1766"/>
      <c r="E350" s="1656" t="s">
        <v>2178</v>
      </c>
      <c r="F350" s="1634" t="s">
        <v>2579</v>
      </c>
      <c r="G350" s="1983" t="s">
        <v>2580</v>
      </c>
    </row>
    <row r="351" spans="1:7">
      <c r="A351" s="1764"/>
      <c r="B351" s="1771" t="s">
        <v>2181</v>
      </c>
      <c r="C351" s="1772"/>
      <c r="D351" s="1773"/>
      <c r="E351" s="1610">
        <v>44441</v>
      </c>
      <c r="F351" s="1610">
        <v>44441</v>
      </c>
      <c r="G351" s="1985">
        <v>44441</v>
      </c>
    </row>
    <row r="352" spans="1:7">
      <c r="A352" s="1774"/>
      <c r="B352" s="1775"/>
      <c r="C352" s="1776" t="s">
        <v>2182</v>
      </c>
      <c r="D352" s="1777"/>
      <c r="E352" s="1778">
        <f>MEDIAN(E346:G346)</f>
        <v>89</v>
      </c>
      <c r="F352" s="1778"/>
      <c r="G352" s="2018"/>
    </row>
    <row r="353" spans="1:7">
      <c r="A353"/>
      <c r="B353"/>
      <c r="C353"/>
      <c r="D353"/>
      <c r="E353" s="1616"/>
      <c r="F353" s="1616"/>
      <c r="G353" s="1987"/>
    </row>
    <row r="354" spans="1:7">
      <c r="A354" s="1759"/>
      <c r="B354" s="2464" t="s">
        <v>2581</v>
      </c>
      <c r="C354" s="2464"/>
      <c r="D354" s="1760" t="s">
        <v>2569</v>
      </c>
      <c r="E354" s="1587" t="s">
        <v>2493</v>
      </c>
      <c r="F354" s="1588" t="s">
        <v>2582</v>
      </c>
      <c r="G354" s="1587" t="s">
        <v>2583</v>
      </c>
    </row>
    <row r="355" spans="1:7">
      <c r="A355" s="1761"/>
      <c r="B355" s="1692" t="s">
        <v>2162</v>
      </c>
      <c r="C355" s="1762"/>
      <c r="D355" s="1763"/>
      <c r="E355" s="1593" t="s">
        <v>2311</v>
      </c>
      <c r="F355" s="1593" t="s">
        <v>2311</v>
      </c>
      <c r="G355" s="1981" t="s">
        <v>2311</v>
      </c>
    </row>
    <row r="356" spans="1:7">
      <c r="A356" s="1764"/>
      <c r="B356" s="1695" t="s">
        <v>2164</v>
      </c>
      <c r="C356" s="1765"/>
      <c r="D356" s="1766"/>
      <c r="E356" s="1598">
        <v>28.99</v>
      </c>
      <c r="F356" s="1598">
        <v>12.7</v>
      </c>
      <c r="G356" s="1982">
        <v>10.25</v>
      </c>
    </row>
    <row r="357" spans="1:7">
      <c r="A357" s="1764"/>
      <c r="B357" s="1695" t="s">
        <v>2165</v>
      </c>
      <c r="C357" s="1695"/>
      <c r="D357" s="1767"/>
      <c r="E357" s="1631" t="s">
        <v>2584</v>
      </c>
      <c r="F357" s="1601" t="s">
        <v>2585</v>
      </c>
      <c r="G357" s="1998" t="s">
        <v>2586</v>
      </c>
    </row>
    <row r="358" spans="1:7">
      <c r="A358" s="1764"/>
      <c r="B358" s="1695" t="s">
        <v>2169</v>
      </c>
      <c r="C358" s="1768"/>
      <c r="D358" s="1766"/>
      <c r="E358" s="1631" t="s">
        <v>2587</v>
      </c>
      <c r="F358" s="1677" t="s">
        <v>2588</v>
      </c>
      <c r="G358" s="1998" t="s">
        <v>2589</v>
      </c>
    </row>
    <row r="359" spans="1:7" ht="99.95">
      <c r="A359" s="1764"/>
      <c r="B359" s="1695" t="s">
        <v>2173</v>
      </c>
      <c r="C359" s="1769"/>
      <c r="D359" s="1766"/>
      <c r="E359" s="1605" t="s">
        <v>2590</v>
      </c>
      <c r="F359" s="1634" t="s">
        <v>2591</v>
      </c>
      <c r="G359" s="1995" t="s">
        <v>2592</v>
      </c>
    </row>
    <row r="360" spans="1:7">
      <c r="A360" s="1764"/>
      <c r="B360" s="1695" t="s">
        <v>2177</v>
      </c>
      <c r="C360" s="1770"/>
      <c r="D360" s="1766"/>
      <c r="E360" s="1779" t="s">
        <v>2593</v>
      </c>
      <c r="F360" s="1677" t="s">
        <v>2594</v>
      </c>
      <c r="G360" s="2019" t="s">
        <v>2595</v>
      </c>
    </row>
    <row r="361" spans="1:7">
      <c r="A361" s="1764"/>
      <c r="B361" s="1771" t="s">
        <v>2181</v>
      </c>
      <c r="C361" s="1772"/>
      <c r="D361" s="1773"/>
      <c r="E361" s="1610" t="s">
        <v>2596</v>
      </c>
      <c r="F361" s="1610" t="s">
        <v>2596</v>
      </c>
      <c r="G361" s="1985" t="s">
        <v>2596</v>
      </c>
    </row>
    <row r="362" spans="1:7">
      <c r="A362" s="1774"/>
      <c r="B362" s="1775"/>
      <c r="C362" s="1776" t="s">
        <v>2182</v>
      </c>
      <c r="D362" s="1777"/>
      <c r="E362" s="1778">
        <f>MEDIAN(E356:G356)</f>
        <v>12.7</v>
      </c>
      <c r="F362" s="1778"/>
      <c r="G362" s="2018"/>
    </row>
    <row r="363" spans="1:7">
      <c r="A363"/>
      <c r="B363"/>
      <c r="C363"/>
      <c r="D363"/>
      <c r="E363" s="1616"/>
      <c r="F363" s="1616"/>
      <c r="G363" s="1987"/>
    </row>
    <row r="364" spans="1:7">
      <c r="A364" s="1759"/>
      <c r="B364" s="2464" t="s">
        <v>2597</v>
      </c>
      <c r="C364" s="2464"/>
      <c r="D364" s="1760" t="s">
        <v>2569</v>
      </c>
      <c r="E364" s="1587" t="s">
        <v>2598</v>
      </c>
      <c r="F364" s="1588" t="s">
        <v>2493</v>
      </c>
      <c r="G364" s="1587" t="s">
        <v>2599</v>
      </c>
    </row>
    <row r="365" spans="1:7">
      <c r="A365" s="1761"/>
      <c r="B365" s="1692" t="s">
        <v>2162</v>
      </c>
      <c r="C365" s="1762"/>
      <c r="D365" s="1763"/>
      <c r="E365" s="1593" t="s">
        <v>2311</v>
      </c>
      <c r="F365" s="1593" t="s">
        <v>2311</v>
      </c>
      <c r="G365" s="1981" t="s">
        <v>2311</v>
      </c>
    </row>
    <row r="366" spans="1:7">
      <c r="A366" s="1764"/>
      <c r="B366" s="1695" t="s">
        <v>2164</v>
      </c>
      <c r="C366" s="1765"/>
      <c r="D366" s="1766"/>
      <c r="E366" s="1598">
        <v>10.9</v>
      </c>
      <c r="F366" s="1598">
        <v>16.690000000000001</v>
      </c>
      <c r="G366" s="1982">
        <v>13.47</v>
      </c>
    </row>
    <row r="367" spans="1:7">
      <c r="A367" s="1764"/>
      <c r="B367" s="1695" t="s">
        <v>2165</v>
      </c>
      <c r="C367" s="1695"/>
      <c r="D367" s="1767"/>
      <c r="E367" s="1676" t="s">
        <v>2600</v>
      </c>
      <c r="F367" s="1631" t="s">
        <v>2584</v>
      </c>
      <c r="G367" s="1988" t="s">
        <v>2601</v>
      </c>
    </row>
    <row r="368" spans="1:7">
      <c r="A368" s="1764"/>
      <c r="B368" s="1695" t="s">
        <v>2169</v>
      </c>
      <c r="C368" s="1768"/>
      <c r="D368" s="1766"/>
      <c r="E368" s="1631" t="s">
        <v>2602</v>
      </c>
      <c r="F368" s="1631" t="s">
        <v>2587</v>
      </c>
      <c r="G368" s="1989" t="s">
        <v>2603</v>
      </c>
    </row>
    <row r="369" spans="1:7" ht="99.95">
      <c r="A369" s="1764"/>
      <c r="B369" s="1695" t="s">
        <v>2173</v>
      </c>
      <c r="C369" s="1769"/>
      <c r="D369" s="1766"/>
      <c r="E369" s="1656" t="s">
        <v>2604</v>
      </c>
      <c r="F369" s="1605" t="s">
        <v>2605</v>
      </c>
      <c r="G369" s="1995" t="s">
        <v>2606</v>
      </c>
    </row>
    <row r="370" spans="1:7">
      <c r="A370" s="1764"/>
      <c r="B370" s="1695" t="s">
        <v>2177</v>
      </c>
      <c r="C370" s="1770"/>
      <c r="D370" s="1766"/>
      <c r="E370" s="1631" t="s">
        <v>2607</v>
      </c>
      <c r="F370" s="1779" t="s">
        <v>2593</v>
      </c>
      <c r="G370" s="1989"/>
    </row>
    <row r="371" spans="1:7">
      <c r="A371" s="1764"/>
      <c r="B371" s="1771" t="s">
        <v>2181</v>
      </c>
      <c r="C371" s="1772"/>
      <c r="D371" s="1773"/>
      <c r="E371" s="1610" t="s">
        <v>2608</v>
      </c>
      <c r="F371" s="1610" t="s">
        <v>2608</v>
      </c>
      <c r="G371" s="1985" t="s">
        <v>2608</v>
      </c>
    </row>
    <row r="372" spans="1:7">
      <c r="A372" s="1774"/>
      <c r="B372" s="1775"/>
      <c r="C372" s="1776" t="s">
        <v>2182</v>
      </c>
      <c r="D372" s="1777"/>
      <c r="E372" s="1778">
        <f>MEDIAN(E366:G366)</f>
        <v>13.47</v>
      </c>
      <c r="F372" s="1778"/>
      <c r="G372" s="2018"/>
    </row>
    <row r="373" spans="1:7">
      <c r="A373"/>
      <c r="B373"/>
      <c r="C373"/>
      <c r="D373"/>
      <c r="E373" s="1616"/>
      <c r="F373" s="1616"/>
      <c r="G373" s="1987"/>
    </row>
    <row r="374" spans="1:7">
      <c r="A374" s="1619"/>
      <c r="B374" s="2454" t="s">
        <v>2609</v>
      </c>
      <c r="C374" s="2454"/>
      <c r="D374" s="1620" t="s">
        <v>2157</v>
      </c>
      <c r="E374" s="1588" t="s">
        <v>2610</v>
      </c>
      <c r="F374" s="1588" t="s">
        <v>2185</v>
      </c>
      <c r="G374" s="1587" t="s">
        <v>2161</v>
      </c>
    </row>
    <row r="375" spans="1:7">
      <c r="A375" s="1621"/>
      <c r="B375" s="1622" t="s">
        <v>2162</v>
      </c>
      <c r="C375" s="1622"/>
      <c r="D375" s="1624"/>
      <c r="E375" s="1593" t="s">
        <v>2163</v>
      </c>
      <c r="F375" s="1593" t="s">
        <v>2163</v>
      </c>
      <c r="G375" s="1981" t="s">
        <v>2163</v>
      </c>
    </row>
    <row r="376" spans="1:7">
      <c r="A376" s="1625"/>
      <c r="B376" s="1626" t="s">
        <v>2164</v>
      </c>
      <c r="C376" s="1627"/>
      <c r="D376" s="1628"/>
      <c r="E376" s="1598">
        <v>16.989999999999998</v>
      </c>
      <c r="F376" s="1598">
        <v>19.43</v>
      </c>
      <c r="G376" s="1982">
        <v>16.87</v>
      </c>
    </row>
    <row r="377" spans="1:7">
      <c r="A377" s="1625"/>
      <c r="B377" s="1626" t="s">
        <v>2165</v>
      </c>
      <c r="C377" s="1662"/>
      <c r="D377" s="1630"/>
      <c r="E377" s="1600" t="s">
        <v>2167</v>
      </c>
      <c r="F377" s="1663" t="s">
        <v>2235</v>
      </c>
      <c r="G377" s="1988" t="s">
        <v>2215</v>
      </c>
    </row>
    <row r="378" spans="1:7">
      <c r="A378" s="1625"/>
      <c r="B378" s="1626" t="s">
        <v>2169</v>
      </c>
      <c r="C378" s="1664"/>
      <c r="D378" s="1628"/>
      <c r="E378" s="1600" t="s">
        <v>2171</v>
      </c>
      <c r="F378" s="1665" t="s">
        <v>2237</v>
      </c>
      <c r="G378" s="1988" t="s">
        <v>2218</v>
      </c>
    </row>
    <row r="379" spans="1:7" ht="60">
      <c r="A379" s="1625"/>
      <c r="B379" s="1626" t="s">
        <v>2173</v>
      </c>
      <c r="C379" s="1666"/>
      <c r="D379" s="1628"/>
      <c r="E379" s="1606" t="s">
        <v>2611</v>
      </c>
      <c r="F379" s="1605" t="s">
        <v>2612</v>
      </c>
      <c r="G379" s="1984" t="s">
        <v>2613</v>
      </c>
    </row>
    <row r="380" spans="1:7">
      <c r="A380" s="1625"/>
      <c r="B380" s="1626" t="s">
        <v>2177</v>
      </c>
      <c r="C380" s="1626"/>
      <c r="D380" s="1628"/>
      <c r="E380" s="1600" t="s">
        <v>2179</v>
      </c>
      <c r="F380" s="1601" t="s">
        <v>2196</v>
      </c>
      <c r="G380" s="1988" t="s">
        <v>2223</v>
      </c>
    </row>
    <row r="381" spans="1:7">
      <c r="A381" s="1625"/>
      <c r="B381" s="1637" t="s">
        <v>2181</v>
      </c>
      <c r="C381" s="1637"/>
      <c r="D381" s="1639"/>
      <c r="E381" s="1610">
        <v>44483.835416666669</v>
      </c>
      <c r="F381" s="1610">
        <v>44483.835416666669</v>
      </c>
      <c r="G381" s="1985">
        <v>44483.835416666669</v>
      </c>
    </row>
    <row r="382" spans="1:7">
      <c r="A382" s="1640"/>
      <c r="B382" s="1641"/>
      <c r="C382" s="1641"/>
      <c r="D382" s="1614"/>
      <c r="E382" s="1615" t="s">
        <v>2306</v>
      </c>
      <c r="F382" s="1615">
        <f>MEDIAN(E376:G376)</f>
        <v>16.989999999999998</v>
      </c>
      <c r="G382" s="1986"/>
    </row>
    <row r="384" spans="1:7">
      <c r="A384" s="1683"/>
      <c r="B384" s="2454" t="s">
        <v>2614</v>
      </c>
      <c r="C384" s="2454"/>
      <c r="D384" s="1690" t="s">
        <v>1797</v>
      </c>
      <c r="E384" s="1684" t="s">
        <v>2161</v>
      </c>
      <c r="F384" s="1588" t="s">
        <v>2481</v>
      </c>
      <c r="G384" s="1587" t="s">
        <v>2615</v>
      </c>
    </row>
    <row r="385" spans="1:7">
      <c r="A385" s="1736"/>
      <c r="B385" s="1622" t="s">
        <v>2162</v>
      </c>
      <c r="C385" s="1738"/>
      <c r="D385" s="1703"/>
      <c r="E385" s="1645" t="s">
        <v>2286</v>
      </c>
      <c r="F385" s="1645" t="s">
        <v>2286</v>
      </c>
      <c r="G385" s="1991" t="s">
        <v>2311</v>
      </c>
    </row>
    <row r="386" spans="1:7">
      <c r="A386" s="1739"/>
      <c r="B386" s="1626" t="s">
        <v>2164</v>
      </c>
      <c r="C386" s="1741"/>
      <c r="D386" s="1601"/>
      <c r="E386" s="1598">
        <v>185.91</v>
      </c>
      <c r="F386" s="1598">
        <v>143.86000000000001</v>
      </c>
      <c r="G386" s="1982">
        <v>284.91000000000003</v>
      </c>
    </row>
    <row r="387" spans="1:7">
      <c r="A387" s="1739"/>
      <c r="B387" s="1626" t="s">
        <v>2165</v>
      </c>
      <c r="C387" s="1646"/>
      <c r="D387" s="1646"/>
      <c r="E387" s="1600" t="s">
        <v>2168</v>
      </c>
      <c r="F387" s="1600" t="s">
        <v>2483</v>
      </c>
      <c r="G387" s="1988" t="s">
        <v>2616</v>
      </c>
    </row>
    <row r="388" spans="1:7">
      <c r="A388" s="1739"/>
      <c r="B388" s="1626" t="s">
        <v>2169</v>
      </c>
      <c r="C388" s="1742"/>
      <c r="D388" s="1601"/>
      <c r="E388" s="1600" t="s">
        <v>2172</v>
      </c>
      <c r="F388" s="1606" t="s">
        <v>2485</v>
      </c>
      <c r="G388" s="1992" t="s">
        <v>2617</v>
      </c>
    </row>
    <row r="389" spans="1:7" ht="110.1">
      <c r="A389" s="1739"/>
      <c r="B389" s="1626" t="s">
        <v>2173</v>
      </c>
      <c r="C389" s="1780"/>
      <c r="D389" s="1685"/>
      <c r="E389" s="1781" t="s">
        <v>2618</v>
      </c>
      <c r="F389" s="1650" t="s">
        <v>2619</v>
      </c>
      <c r="G389" s="1993" t="s">
        <v>2620</v>
      </c>
    </row>
    <row r="390" spans="1:7" ht="39.950000000000003">
      <c r="A390" s="1739"/>
      <c r="B390" s="1626" t="s">
        <v>2319</v>
      </c>
      <c r="C390" s="1743"/>
      <c r="D390" s="1601"/>
      <c r="E390" s="1634" t="s">
        <v>2180</v>
      </c>
      <c r="F390" s="1650" t="s">
        <v>2490</v>
      </c>
      <c r="G390" s="2020" t="s">
        <v>2621</v>
      </c>
    </row>
    <row r="391" spans="1:7">
      <c r="A391" s="1739"/>
      <c r="B391" s="1637" t="s">
        <v>2181</v>
      </c>
      <c r="C391" s="1745"/>
      <c r="D391" s="1610"/>
      <c r="E391" s="1651">
        <v>44452.436805555553</v>
      </c>
      <c r="F391" s="1783">
        <v>44483.681944444441</v>
      </c>
      <c r="G391" s="2021">
        <v>44483.684027777781</v>
      </c>
    </row>
    <row r="392" spans="1:7">
      <c r="A392" s="1747"/>
      <c r="B392" s="1748"/>
      <c r="C392" s="1613" t="s">
        <v>2182</v>
      </c>
      <c r="D392" s="1614"/>
      <c r="E392" s="1778">
        <f>MEDIAN(E386:G386)</f>
        <v>185.91</v>
      </c>
      <c r="F392" s="1778"/>
      <c r="G392" s="2018"/>
    </row>
    <row r="393" spans="1:7">
      <c r="A393"/>
      <c r="B393"/>
      <c r="C393"/>
      <c r="D393"/>
      <c r="E393" s="1616"/>
      <c r="F393" s="1616"/>
      <c r="G393" s="1987"/>
    </row>
    <row r="394" spans="1:7">
      <c r="A394" s="1683"/>
      <c r="B394" s="2454" t="s">
        <v>2622</v>
      </c>
      <c r="C394" s="2454"/>
      <c r="D394" s="1690" t="s">
        <v>322</v>
      </c>
      <c r="E394" s="1588" t="s">
        <v>2510</v>
      </c>
      <c r="F394" s="1588" t="s">
        <v>2623</v>
      </c>
      <c r="G394" s="1868" t="s">
        <v>2532</v>
      </c>
    </row>
    <row r="395" spans="1:7">
      <c r="A395" s="1736"/>
      <c r="B395" s="1622" t="s">
        <v>2162</v>
      </c>
      <c r="C395" s="1738"/>
      <c r="D395" s="1703"/>
      <c r="E395" s="1645" t="s">
        <v>2286</v>
      </c>
      <c r="F395" s="1645" t="s">
        <v>2286</v>
      </c>
      <c r="G395" s="1991" t="s">
        <v>2286</v>
      </c>
    </row>
    <row r="396" spans="1:7">
      <c r="A396" s="1739"/>
      <c r="B396" s="1626" t="s">
        <v>2164</v>
      </c>
      <c r="C396" s="1741"/>
      <c r="D396" s="1601"/>
      <c r="E396" s="1606">
        <v>35.9</v>
      </c>
      <c r="F396" s="1606">
        <v>47.2</v>
      </c>
      <c r="G396" s="1992">
        <v>37.81</v>
      </c>
    </row>
    <row r="397" spans="1:7">
      <c r="A397" s="1739"/>
      <c r="B397" s="1626" t="s">
        <v>2165</v>
      </c>
      <c r="C397" s="1646"/>
      <c r="D397" s="1646"/>
      <c r="E397" s="1606" t="s">
        <v>2512</v>
      </c>
      <c r="F397" s="1600" t="s">
        <v>2624</v>
      </c>
      <c r="G397" s="1988" t="s">
        <v>2534</v>
      </c>
    </row>
    <row r="398" spans="1:7">
      <c r="A398" s="1739"/>
      <c r="B398" s="1626" t="s">
        <v>2169</v>
      </c>
      <c r="C398" s="1742"/>
      <c r="D398" s="1601"/>
      <c r="E398" s="1606" t="s">
        <v>2514</v>
      </c>
      <c r="F398" s="1606" t="s">
        <v>2625</v>
      </c>
      <c r="G398" s="1988" t="s">
        <v>2536</v>
      </c>
    </row>
    <row r="399" spans="1:7" ht="99.95">
      <c r="A399" s="1739"/>
      <c r="B399" s="1626" t="s">
        <v>2173</v>
      </c>
      <c r="C399" s="1743"/>
      <c r="D399" s="1601"/>
      <c r="E399" s="1650" t="s">
        <v>2626</v>
      </c>
      <c r="F399" s="1650" t="s">
        <v>2627</v>
      </c>
      <c r="G399" s="1993" t="s">
        <v>2628</v>
      </c>
    </row>
    <row r="400" spans="1:7" ht="20.100000000000001">
      <c r="A400" s="1739"/>
      <c r="B400" s="1626" t="s">
        <v>2319</v>
      </c>
      <c r="C400" s="1743"/>
      <c r="D400" s="1601"/>
      <c r="E400" s="1650" t="s">
        <v>2519</v>
      </c>
      <c r="F400" s="1650" t="s">
        <v>2629</v>
      </c>
      <c r="G400" s="1989" t="s">
        <v>2541</v>
      </c>
    </row>
    <row r="401" spans="1:7">
      <c r="A401" s="1739"/>
      <c r="B401" s="1637" t="s">
        <v>2181</v>
      </c>
      <c r="C401" s="1745"/>
      <c r="D401" s="1610"/>
      <c r="E401" s="1651">
        <v>44461.679166666669</v>
      </c>
      <c r="F401" s="1651">
        <v>44461.679166666669</v>
      </c>
      <c r="G401" s="1994">
        <v>44461.679166666669</v>
      </c>
    </row>
    <row r="402" spans="1:7">
      <c r="A402" s="1747"/>
      <c r="B402" s="1748"/>
      <c r="C402" s="1784" t="s">
        <v>2182</v>
      </c>
      <c r="D402" s="1785"/>
      <c r="E402" s="1682">
        <f>G396</f>
        <v>37.81</v>
      </c>
      <c r="F402" s="1661"/>
      <c r="G402" s="1996"/>
    </row>
    <row r="403" spans="1:7">
      <c r="A403"/>
      <c r="B403"/>
      <c r="C403"/>
      <c r="D403"/>
      <c r="E403" s="1616"/>
      <c r="F403" s="1616"/>
      <c r="G403" s="1987"/>
    </row>
    <row r="404" spans="1:7">
      <c r="A404" s="1683"/>
      <c r="B404" s="2454" t="s">
        <v>2630</v>
      </c>
      <c r="C404" s="2454"/>
      <c r="D404" s="1690" t="s">
        <v>271</v>
      </c>
      <c r="E404" s="1588" t="s">
        <v>2185</v>
      </c>
      <c r="F404" s="1588" t="s">
        <v>2631</v>
      </c>
      <c r="G404" s="1587" t="s">
        <v>2632</v>
      </c>
    </row>
    <row r="405" spans="1:7">
      <c r="A405" s="1621"/>
      <c r="B405" s="1622" t="s">
        <v>2162</v>
      </c>
      <c r="C405" s="1709"/>
      <c r="D405" s="1624"/>
      <c r="E405" s="1645" t="s">
        <v>2311</v>
      </c>
      <c r="F405" s="1645" t="s">
        <v>2311</v>
      </c>
      <c r="G405" s="1991" t="s">
        <v>2311</v>
      </c>
    </row>
    <row r="406" spans="1:7">
      <c r="A406" s="1625"/>
      <c r="B406" s="1626" t="s">
        <v>2164</v>
      </c>
      <c r="C406" s="1715"/>
      <c r="D406" s="1628"/>
      <c r="E406" s="1598">
        <v>305.95999999999998</v>
      </c>
      <c r="F406" s="1598">
        <v>315.94</v>
      </c>
      <c r="G406" s="1982">
        <v>331</v>
      </c>
    </row>
    <row r="407" spans="1:7">
      <c r="A407" s="1625"/>
      <c r="B407" s="1626" t="s">
        <v>2165</v>
      </c>
      <c r="C407" s="1716"/>
      <c r="D407" s="1646"/>
      <c r="E407" s="1600" t="s">
        <v>2287</v>
      </c>
      <c r="F407" s="1600" t="s">
        <v>2633</v>
      </c>
      <c r="G407" s="1988" t="s">
        <v>2634</v>
      </c>
    </row>
    <row r="408" spans="1:7">
      <c r="A408" s="1625"/>
      <c r="B408" s="1626" t="s">
        <v>2169</v>
      </c>
      <c r="C408" s="1711"/>
      <c r="D408" s="1628"/>
      <c r="E408" s="1606" t="s">
        <v>2290</v>
      </c>
      <c r="F408" s="1606" t="s">
        <v>2635</v>
      </c>
      <c r="G408" s="1992" t="s">
        <v>2636</v>
      </c>
    </row>
    <row r="409" spans="1:7" ht="129.94999999999999">
      <c r="A409" s="1625"/>
      <c r="B409" s="1626" t="s">
        <v>2173</v>
      </c>
      <c r="C409" s="1719"/>
      <c r="D409" s="1628"/>
      <c r="E409" s="1650" t="s">
        <v>2637</v>
      </c>
      <c r="F409" s="1650" t="s">
        <v>2638</v>
      </c>
      <c r="G409" s="1993" t="s">
        <v>2639</v>
      </c>
    </row>
    <row r="410" spans="1:7">
      <c r="A410" s="1625"/>
      <c r="B410" s="1626" t="s">
        <v>2319</v>
      </c>
      <c r="C410" s="1719"/>
      <c r="D410" s="1628"/>
      <c r="E410" s="1650" t="s">
        <v>2640</v>
      </c>
      <c r="F410" s="1650" t="s">
        <v>2641</v>
      </c>
      <c r="G410" s="1993" t="s">
        <v>2642</v>
      </c>
    </row>
    <row r="411" spans="1:7">
      <c r="A411" s="1625"/>
      <c r="B411" s="1637" t="s">
        <v>2181</v>
      </c>
      <c r="C411" s="1720"/>
      <c r="D411" s="1639"/>
      <c r="E411" s="1651">
        <v>44467.455555555556</v>
      </c>
      <c r="F411" s="1651">
        <v>44467.454861111109</v>
      </c>
      <c r="G411" s="1994">
        <v>44467.454861111109</v>
      </c>
    </row>
    <row r="412" spans="1:7">
      <c r="A412" s="1640"/>
      <c r="B412" s="1641"/>
      <c r="C412" s="1658" t="s">
        <v>2182</v>
      </c>
      <c r="D412" s="1659"/>
      <c r="E412" s="1615">
        <f>F406</f>
        <v>315.94</v>
      </c>
      <c r="F412" s="1707"/>
      <c r="G412" s="2010"/>
    </row>
    <row r="413" spans="1:7">
      <c r="A413"/>
      <c r="B413"/>
      <c r="C413"/>
      <c r="D413"/>
      <c r="E413" s="1616"/>
      <c r="F413" s="1616"/>
      <c r="G413" s="1987"/>
    </row>
    <row r="414" spans="1:7">
      <c r="A414" s="1683"/>
      <c r="B414" s="2454" t="s">
        <v>1876</v>
      </c>
      <c r="C414" s="2454"/>
      <c r="D414" s="1690" t="s">
        <v>271</v>
      </c>
      <c r="E414" s="1588" t="s">
        <v>2532</v>
      </c>
      <c r="F414" s="1588" t="s">
        <v>2185</v>
      </c>
      <c r="G414" s="1587" t="s">
        <v>2245</v>
      </c>
    </row>
    <row r="415" spans="1:7">
      <c r="A415" s="1621"/>
      <c r="B415" s="1622" t="s">
        <v>2162</v>
      </c>
      <c r="C415" s="1709"/>
      <c r="D415" s="1624"/>
      <c r="E415" s="1645" t="s">
        <v>2311</v>
      </c>
      <c r="F415" s="1645" t="s">
        <v>2311</v>
      </c>
      <c r="G415" s="1991" t="s">
        <v>2311</v>
      </c>
    </row>
    <row r="416" spans="1:7">
      <c r="A416" s="1625"/>
      <c r="B416" s="1626" t="s">
        <v>2164</v>
      </c>
      <c r="C416" s="1715"/>
      <c r="D416" s="1628"/>
      <c r="E416" s="1598">
        <v>195.77</v>
      </c>
      <c r="F416" s="1598">
        <v>208.84</v>
      </c>
      <c r="G416" s="1982">
        <v>145.80000000000001</v>
      </c>
    </row>
    <row r="417" spans="1:7">
      <c r="A417" s="1625"/>
      <c r="B417" s="1626" t="s">
        <v>2165</v>
      </c>
      <c r="C417" s="1716"/>
      <c r="D417" s="1646"/>
      <c r="E417" s="1631" t="s">
        <v>2534</v>
      </c>
      <c r="F417" s="1600" t="s">
        <v>2287</v>
      </c>
      <c r="G417" s="1992" t="s">
        <v>2166</v>
      </c>
    </row>
    <row r="418" spans="1:7">
      <c r="A418" s="1625"/>
      <c r="B418" s="1626" t="s">
        <v>2169</v>
      </c>
      <c r="C418" s="1711"/>
      <c r="D418" s="1628"/>
      <c r="E418" s="1786" t="s">
        <v>2536</v>
      </c>
      <c r="F418" s="1787" t="s">
        <v>2290</v>
      </c>
      <c r="G418" s="1988" t="s">
        <v>2170</v>
      </c>
    </row>
    <row r="419" spans="1:7" ht="110.1">
      <c r="A419" s="1625"/>
      <c r="B419" s="1626" t="s">
        <v>2173</v>
      </c>
      <c r="C419" s="1719"/>
      <c r="D419" s="1628"/>
      <c r="E419" s="1676" t="s">
        <v>2643</v>
      </c>
      <c r="F419" s="1650" t="s">
        <v>2644</v>
      </c>
      <c r="G419" s="1993" t="s">
        <v>2645</v>
      </c>
    </row>
    <row r="420" spans="1:7">
      <c r="A420" s="1625"/>
      <c r="B420" s="1626" t="s">
        <v>2319</v>
      </c>
      <c r="C420" s="1719"/>
      <c r="D420" s="1628"/>
      <c r="E420" s="1779" t="s">
        <v>2541</v>
      </c>
      <c r="F420" s="1650" t="s">
        <v>2196</v>
      </c>
      <c r="G420" s="1990" t="s">
        <v>2254</v>
      </c>
    </row>
    <row r="421" spans="1:7">
      <c r="A421" s="1625"/>
      <c r="B421" s="1637" t="s">
        <v>2181</v>
      </c>
      <c r="C421" s="1720"/>
      <c r="D421" s="1639"/>
      <c r="E421" s="1651" t="s">
        <v>2646</v>
      </c>
      <c r="F421" s="1651" t="s">
        <v>2646</v>
      </c>
      <c r="G421" s="1994" t="s">
        <v>2646</v>
      </c>
    </row>
    <row r="422" spans="1:7">
      <c r="A422" s="1640"/>
      <c r="B422" s="1641"/>
      <c r="C422" s="1658" t="s">
        <v>2182</v>
      </c>
      <c r="D422" s="1659"/>
      <c r="E422" s="1615">
        <f>E416</f>
        <v>195.77</v>
      </c>
      <c r="F422" s="1707"/>
      <c r="G422" s="2010"/>
    </row>
    <row r="423" spans="1:7">
      <c r="A423"/>
      <c r="B423"/>
      <c r="C423"/>
      <c r="D423"/>
      <c r="E423" s="1616"/>
      <c r="F423" s="1616"/>
      <c r="G423" s="1987"/>
    </row>
    <row r="424" spans="1:7">
      <c r="A424" s="1642"/>
      <c r="B424" s="2456" t="s">
        <v>2647</v>
      </c>
      <c r="C424" s="2456"/>
      <c r="D424" s="1643" t="s">
        <v>271</v>
      </c>
      <c r="E424" s="1643" t="s">
        <v>2481</v>
      </c>
      <c r="F424" s="1643" t="s">
        <v>2511</v>
      </c>
      <c r="G424" s="2022" t="s">
        <v>2623</v>
      </c>
    </row>
    <row r="425" spans="1:7">
      <c r="A425" s="1670"/>
      <c r="B425" s="1622" t="s">
        <v>2162</v>
      </c>
      <c r="C425" s="1709"/>
      <c r="D425" s="1624"/>
      <c r="E425" s="1703" t="s">
        <v>2311</v>
      </c>
      <c r="F425" s="1703" t="s">
        <v>2311</v>
      </c>
      <c r="G425" s="2005" t="s">
        <v>2311</v>
      </c>
    </row>
    <row r="426" spans="1:7">
      <c r="A426" s="1673"/>
      <c r="B426" s="1626" t="s">
        <v>2164</v>
      </c>
      <c r="C426" s="1710"/>
      <c r="D426" s="1628"/>
      <c r="E426" s="1598">
        <v>3.62</v>
      </c>
      <c r="F426" s="1598">
        <v>4.41</v>
      </c>
      <c r="G426" s="1982">
        <v>5.3</v>
      </c>
    </row>
    <row r="427" spans="1:7">
      <c r="A427" s="1673"/>
      <c r="B427" s="1626" t="s">
        <v>2165</v>
      </c>
      <c r="C427" s="1716"/>
      <c r="D427" s="1646"/>
      <c r="E427" s="1601" t="s">
        <v>2483</v>
      </c>
      <c r="F427" s="1601" t="s">
        <v>2513</v>
      </c>
      <c r="G427" s="1983" t="s">
        <v>2624</v>
      </c>
    </row>
    <row r="428" spans="1:7">
      <c r="A428" s="1673"/>
      <c r="B428" s="1626" t="s">
        <v>2169</v>
      </c>
      <c r="C428" s="1711"/>
      <c r="D428" s="1628"/>
      <c r="E428" s="1656" t="s">
        <v>2648</v>
      </c>
      <c r="F428" s="1601" t="s">
        <v>2649</v>
      </c>
      <c r="G428" s="1983" t="s">
        <v>2625</v>
      </c>
    </row>
    <row r="429" spans="1:7" ht="90">
      <c r="A429" s="1673"/>
      <c r="B429" s="1626" t="s">
        <v>2173</v>
      </c>
      <c r="C429" s="1722"/>
      <c r="D429" s="1628"/>
      <c r="E429" s="1601" t="s">
        <v>2650</v>
      </c>
      <c r="F429" s="1601" t="s">
        <v>2651</v>
      </c>
      <c r="G429" s="1995" t="s">
        <v>2652</v>
      </c>
    </row>
    <row r="430" spans="1:7" ht="20.100000000000001">
      <c r="A430" s="1673"/>
      <c r="B430" s="1626" t="s">
        <v>2319</v>
      </c>
      <c r="C430" s="1722"/>
      <c r="D430" s="1628"/>
      <c r="E430" s="1601" t="s">
        <v>2653</v>
      </c>
      <c r="F430" s="1656" t="s">
        <v>2654</v>
      </c>
      <c r="G430" s="1995" t="s">
        <v>2629</v>
      </c>
    </row>
    <row r="431" spans="1:7">
      <c r="A431" s="1673"/>
      <c r="B431" s="1626" t="s">
        <v>2181</v>
      </c>
      <c r="C431" s="1711"/>
      <c r="D431" s="1628"/>
      <c r="E431" s="1788">
        <v>44461</v>
      </c>
      <c r="F431" s="1788">
        <v>44461</v>
      </c>
      <c r="G431" s="2023">
        <v>44461</v>
      </c>
    </row>
    <row r="432" spans="1:7">
      <c r="A432" s="1680"/>
      <c r="B432" s="1681"/>
      <c r="C432" s="1658" t="s">
        <v>2182</v>
      </c>
      <c r="D432" s="1659"/>
      <c r="E432" s="1615">
        <v>4.41</v>
      </c>
      <c r="F432" s="1707"/>
      <c r="G432" s="2010"/>
    </row>
    <row r="433" spans="1:7">
      <c r="A433"/>
      <c r="B433"/>
      <c r="C433"/>
      <c r="D433"/>
      <c r="E433" s="1616"/>
      <c r="F433" s="1616"/>
      <c r="G433" s="1987"/>
    </row>
    <row r="434" spans="1:7">
      <c r="A434" s="1683"/>
      <c r="B434" s="2454" t="s">
        <v>2655</v>
      </c>
      <c r="C434" s="2454"/>
      <c r="D434" s="1690" t="s">
        <v>271</v>
      </c>
      <c r="E434" s="1588" t="s">
        <v>2656</v>
      </c>
      <c r="F434" s="1588" t="s">
        <v>2657</v>
      </c>
      <c r="G434" s="1868" t="s">
        <v>2658</v>
      </c>
    </row>
    <row r="435" spans="1:7">
      <c r="A435" s="1621"/>
      <c r="B435" s="1622" t="s">
        <v>2162</v>
      </c>
      <c r="C435" s="1709"/>
      <c r="D435" s="1624"/>
      <c r="E435" s="1645" t="s">
        <v>2286</v>
      </c>
      <c r="F435" s="1645" t="s">
        <v>2286</v>
      </c>
      <c r="G435" s="1991" t="s">
        <v>2286</v>
      </c>
    </row>
    <row r="436" spans="1:7">
      <c r="A436" s="1625"/>
      <c r="B436" s="1626" t="s">
        <v>2164</v>
      </c>
      <c r="C436" s="1715"/>
      <c r="D436" s="1628"/>
      <c r="E436" s="1598">
        <v>79.989999999999995</v>
      </c>
      <c r="F436" s="1598">
        <v>71.25</v>
      </c>
      <c r="G436" s="1982">
        <v>85.9</v>
      </c>
    </row>
    <row r="437" spans="1:7">
      <c r="A437" s="1625"/>
      <c r="B437" s="1626" t="s">
        <v>2165</v>
      </c>
      <c r="C437" s="1716"/>
      <c r="D437" s="1646"/>
      <c r="E437" s="1600" t="s">
        <v>2659</v>
      </c>
      <c r="F437" s="1606" t="s">
        <v>2168</v>
      </c>
      <c r="G437" s="1988" t="s">
        <v>2660</v>
      </c>
    </row>
    <row r="438" spans="1:7" ht="20.100000000000001">
      <c r="A438" s="1625"/>
      <c r="B438" s="1626" t="s">
        <v>2169</v>
      </c>
      <c r="C438" s="1711"/>
      <c r="D438" s="1628"/>
      <c r="E438" s="1606" t="s">
        <v>2661</v>
      </c>
      <c r="F438" s="1606" t="s">
        <v>2662</v>
      </c>
      <c r="G438" s="1988" t="s">
        <v>2663</v>
      </c>
    </row>
    <row r="439" spans="1:7" ht="69.95">
      <c r="A439" s="1625"/>
      <c r="B439" s="1626" t="s">
        <v>2173</v>
      </c>
      <c r="C439" s="1719"/>
      <c r="D439" s="1628"/>
      <c r="E439" s="1650" t="s">
        <v>2664</v>
      </c>
      <c r="F439" s="1650" t="s">
        <v>2665</v>
      </c>
      <c r="G439" s="1993" t="s">
        <v>2666</v>
      </c>
    </row>
    <row r="440" spans="1:7">
      <c r="A440" s="1625"/>
      <c r="B440" s="1626" t="s">
        <v>2319</v>
      </c>
      <c r="C440" s="1719"/>
      <c r="D440" s="1628"/>
      <c r="E440" s="1650" t="s">
        <v>2667</v>
      </c>
      <c r="F440" s="1650" t="s">
        <v>2223</v>
      </c>
      <c r="G440" s="2024" t="s">
        <v>2668</v>
      </c>
    </row>
    <row r="441" spans="1:7">
      <c r="A441" s="1625"/>
      <c r="B441" s="1637" t="s">
        <v>2181</v>
      </c>
      <c r="C441" s="1720"/>
      <c r="D441" s="1639"/>
      <c r="E441" s="1746">
        <v>44466.650694444441</v>
      </c>
      <c r="F441" s="1746">
        <v>44466.650694444441</v>
      </c>
      <c r="G441" s="2016">
        <v>44466.651388888888</v>
      </c>
    </row>
    <row r="442" spans="1:7">
      <c r="A442" s="1640"/>
      <c r="B442" s="1641"/>
      <c r="C442" s="1613" t="s">
        <v>2182</v>
      </c>
      <c r="D442" s="1614"/>
      <c r="E442" s="1615">
        <f>MEDIAN(E436:G436)</f>
        <v>79.989999999999995</v>
      </c>
      <c r="F442" s="1615"/>
      <c r="G442" s="1986"/>
    </row>
    <row r="443" spans="1:7">
      <c r="A443"/>
      <c r="B443"/>
      <c r="C443"/>
      <c r="D443"/>
      <c r="E443" s="1616"/>
      <c r="F443" s="1616"/>
      <c r="G443" s="1987"/>
    </row>
    <row r="444" spans="1:7">
      <c r="A444" s="1683"/>
      <c r="B444" s="2454" t="s">
        <v>2669</v>
      </c>
      <c r="C444" s="2454"/>
      <c r="D444" s="1690" t="s">
        <v>271</v>
      </c>
      <c r="E444" s="1588" t="s">
        <v>2324</v>
      </c>
      <c r="F444" s="1588" t="s">
        <v>2185</v>
      </c>
      <c r="G444" s="1868" t="s">
        <v>2631</v>
      </c>
    </row>
    <row r="445" spans="1:7">
      <c r="A445" s="1621"/>
      <c r="B445" s="1622" t="s">
        <v>2162</v>
      </c>
      <c r="C445" s="1709"/>
      <c r="D445" s="1624"/>
      <c r="E445" s="1645" t="s">
        <v>2286</v>
      </c>
      <c r="F445" s="1645" t="s">
        <v>2286</v>
      </c>
      <c r="G445" s="1991" t="s">
        <v>2286</v>
      </c>
    </row>
    <row r="446" spans="1:7">
      <c r="A446" s="1625"/>
      <c r="B446" s="1626" t="s">
        <v>2164</v>
      </c>
      <c r="C446" s="1715"/>
      <c r="D446" s="1628"/>
      <c r="E446" s="1598">
        <v>287.25</v>
      </c>
      <c r="F446" s="1598">
        <v>308.88</v>
      </c>
      <c r="G446" s="1982">
        <v>308.88</v>
      </c>
    </row>
    <row r="447" spans="1:7">
      <c r="A447" s="1625"/>
      <c r="B447" s="1626" t="s">
        <v>2165</v>
      </c>
      <c r="C447" s="1716"/>
      <c r="D447" s="1646"/>
      <c r="E447" s="1790">
        <v>492513778117</v>
      </c>
      <c r="F447" s="1600" t="s">
        <v>2188</v>
      </c>
      <c r="G447" s="2003" t="s">
        <v>2287</v>
      </c>
    </row>
    <row r="448" spans="1:7">
      <c r="A448" s="1625"/>
      <c r="B448" s="1626" t="s">
        <v>2169</v>
      </c>
      <c r="C448" s="1711"/>
      <c r="D448" s="1628"/>
      <c r="E448" s="1791" t="s">
        <v>2328</v>
      </c>
      <c r="F448" s="1601" t="s">
        <v>2237</v>
      </c>
      <c r="G448" s="2003" t="s">
        <v>2670</v>
      </c>
    </row>
    <row r="449" spans="1:7" ht="129.94999999999999">
      <c r="A449" s="1625"/>
      <c r="B449" s="1626" t="s">
        <v>2173</v>
      </c>
      <c r="C449" s="1719"/>
      <c r="D449" s="1628"/>
      <c r="E449" s="1650" t="s">
        <v>2671</v>
      </c>
      <c r="F449" s="1650" t="s">
        <v>2672</v>
      </c>
      <c r="G449" s="1995" t="s">
        <v>2673</v>
      </c>
    </row>
    <row r="450" spans="1:7">
      <c r="A450" s="1625"/>
      <c r="B450" s="1626" t="s">
        <v>2319</v>
      </c>
      <c r="C450" s="1719"/>
      <c r="D450" s="1628"/>
      <c r="E450" s="1600" t="s">
        <v>2674</v>
      </c>
      <c r="F450" s="1601" t="s">
        <v>2196</v>
      </c>
      <c r="G450" s="1999" t="s">
        <v>2641</v>
      </c>
    </row>
    <row r="451" spans="1:7">
      <c r="A451" s="1625"/>
      <c r="B451" s="1637" t="s">
        <v>2181</v>
      </c>
      <c r="C451" s="1720"/>
      <c r="D451" s="1639"/>
      <c r="E451" s="1746" t="s">
        <v>2675</v>
      </c>
      <c r="F451" s="1746" t="s">
        <v>2675</v>
      </c>
      <c r="G451" s="2016" t="s">
        <v>2675</v>
      </c>
    </row>
    <row r="452" spans="1:7">
      <c r="A452" s="1640"/>
      <c r="B452" s="1641"/>
      <c r="C452" s="1613" t="s">
        <v>2182</v>
      </c>
      <c r="D452" s="1614"/>
      <c r="E452" s="1615">
        <f>MEDIAN(E446:G446)</f>
        <v>308.88</v>
      </c>
      <c r="F452" s="1615"/>
      <c r="G452" s="1986"/>
    </row>
    <row r="453" spans="1:7">
      <c r="A453"/>
      <c r="B453"/>
      <c r="C453"/>
      <c r="D453"/>
      <c r="E453" s="1616"/>
      <c r="F453" s="1616"/>
      <c r="G453" s="1987"/>
    </row>
    <row r="454" spans="1:7">
      <c r="A454" s="1792"/>
      <c r="B454" s="2460" t="s">
        <v>2676</v>
      </c>
      <c r="C454" s="2460"/>
      <c r="D454" s="1690" t="s">
        <v>271</v>
      </c>
      <c r="E454" s="1588" t="s">
        <v>2677</v>
      </c>
      <c r="F454" s="1588" t="s">
        <v>2308</v>
      </c>
      <c r="G454" s="1587" t="s">
        <v>2678</v>
      </c>
    </row>
    <row r="455" spans="1:7">
      <c r="A455" s="1691"/>
      <c r="B455" s="1692" t="s">
        <v>2162</v>
      </c>
      <c r="C455" s="1793"/>
      <c r="D455" s="1763"/>
      <c r="E455" s="1645" t="s">
        <v>2311</v>
      </c>
      <c r="F455" s="1645" t="s">
        <v>2286</v>
      </c>
      <c r="G455" s="1991" t="s">
        <v>2286</v>
      </c>
    </row>
    <row r="456" spans="1:7">
      <c r="A456" s="1694"/>
      <c r="B456" s="1695" t="s">
        <v>2164</v>
      </c>
      <c r="C456" s="1794"/>
      <c r="D456" s="1766"/>
      <c r="E456" s="1598">
        <v>219</v>
      </c>
      <c r="F456" s="1598">
        <v>187.63</v>
      </c>
      <c r="G456" s="1982">
        <v>186.09</v>
      </c>
    </row>
    <row r="457" spans="1:7">
      <c r="A457" s="1694"/>
      <c r="B457" s="1695" t="s">
        <v>2165</v>
      </c>
      <c r="C457" s="1795"/>
      <c r="D457" s="1767"/>
      <c r="E457" s="1600" t="s">
        <v>2679</v>
      </c>
      <c r="F457" s="1600" t="s">
        <v>2168</v>
      </c>
      <c r="G457" s="1988" t="s">
        <v>2287</v>
      </c>
    </row>
    <row r="458" spans="1:7" ht="20.100000000000001">
      <c r="A458" s="1694"/>
      <c r="B458" s="1695" t="s">
        <v>2169</v>
      </c>
      <c r="C458" s="1796"/>
      <c r="D458" s="1766"/>
      <c r="E458" s="1606" t="s">
        <v>2680</v>
      </c>
      <c r="F458" s="1606" t="s">
        <v>2662</v>
      </c>
      <c r="G458" s="1992" t="s">
        <v>2290</v>
      </c>
    </row>
    <row r="459" spans="1:7" ht="39.950000000000003">
      <c r="A459" s="1694"/>
      <c r="B459" s="1695" t="s">
        <v>2173</v>
      </c>
      <c r="C459" s="1797"/>
      <c r="D459" s="1766"/>
      <c r="E459" s="1650" t="s">
        <v>2681</v>
      </c>
      <c r="F459" s="1650" t="s">
        <v>2682</v>
      </c>
      <c r="G459" s="1993" t="s">
        <v>2683</v>
      </c>
    </row>
    <row r="460" spans="1:7">
      <c r="A460" s="1694"/>
      <c r="B460" s="1695" t="s">
        <v>2319</v>
      </c>
      <c r="C460" s="1797"/>
      <c r="D460" s="1766"/>
      <c r="E460" s="1650" t="s">
        <v>2684</v>
      </c>
      <c r="F460" s="1650" t="s">
        <v>2223</v>
      </c>
      <c r="G460" s="1993" t="s">
        <v>2196</v>
      </c>
    </row>
    <row r="461" spans="1:7">
      <c r="A461" s="1694"/>
      <c r="B461" s="1695" t="s">
        <v>2181</v>
      </c>
      <c r="C461" s="1796"/>
      <c r="D461" s="1766"/>
      <c r="E461" s="1651">
        <v>44468.356944444444</v>
      </c>
      <c r="F461" s="1651">
        <v>44468.355555555558</v>
      </c>
      <c r="G461" s="1994">
        <v>44468.356249999997</v>
      </c>
    </row>
    <row r="462" spans="1:7">
      <c r="A462" s="1798"/>
      <c r="B462" s="1799"/>
      <c r="C462" s="1784" t="s">
        <v>2182</v>
      </c>
      <c r="D462" s="1785"/>
      <c r="E462" s="1615">
        <f>MEDIAN(E456:G456)</f>
        <v>187.63</v>
      </c>
      <c r="F462" s="1661"/>
      <c r="G462" s="1996"/>
    </row>
    <row r="463" spans="1:7">
      <c r="A463"/>
      <c r="B463"/>
      <c r="C463"/>
      <c r="D463"/>
      <c r="E463" s="1616"/>
      <c r="F463" s="1616"/>
      <c r="G463" s="1987"/>
    </row>
    <row r="464" spans="1:7">
      <c r="A464" s="1619"/>
      <c r="B464" s="2454" t="s">
        <v>2685</v>
      </c>
      <c r="C464" s="2454"/>
      <c r="D464" s="1620" t="s">
        <v>2157</v>
      </c>
      <c r="E464" s="1588" t="s">
        <v>2686</v>
      </c>
      <c r="F464" s="1588" t="s">
        <v>2159</v>
      </c>
      <c r="G464" s="1587" t="s">
        <v>2687</v>
      </c>
    </row>
    <row r="465" spans="1:7">
      <c r="A465" s="1621"/>
      <c r="B465" s="1622" t="s">
        <v>2162</v>
      </c>
      <c r="C465" s="1622"/>
      <c r="D465" s="1624"/>
      <c r="E465" s="1593" t="s">
        <v>2163</v>
      </c>
      <c r="F465" s="1593" t="s">
        <v>2163</v>
      </c>
      <c r="G465" s="1981" t="s">
        <v>2163</v>
      </c>
    </row>
    <row r="466" spans="1:7">
      <c r="A466" s="1625"/>
      <c r="B466" s="1626" t="s">
        <v>2164</v>
      </c>
      <c r="C466" s="1627"/>
      <c r="D466" s="1628"/>
      <c r="E466" s="1598">
        <v>19.260000000000002</v>
      </c>
      <c r="F466" s="1598">
        <v>25.04</v>
      </c>
      <c r="G466" s="1982">
        <v>19.2</v>
      </c>
    </row>
    <row r="467" spans="1:7">
      <c r="A467" s="1625"/>
      <c r="B467" s="1626" t="s">
        <v>2165</v>
      </c>
      <c r="C467" s="1662"/>
      <c r="D467" s="1630"/>
      <c r="E467" s="1600" t="s">
        <v>2483</v>
      </c>
      <c r="F467" s="1663" t="s">
        <v>2166</v>
      </c>
      <c r="G467" s="1988" t="s">
        <v>2624</v>
      </c>
    </row>
    <row r="468" spans="1:7">
      <c r="A468" s="1625"/>
      <c r="B468" s="1626" t="s">
        <v>2169</v>
      </c>
      <c r="C468" s="1664"/>
      <c r="D468" s="1628"/>
      <c r="E468" s="1600" t="s">
        <v>2648</v>
      </c>
      <c r="F468" s="1665" t="s">
        <v>2170</v>
      </c>
      <c r="G468" s="1988" t="s">
        <v>2625</v>
      </c>
    </row>
    <row r="469" spans="1:7" ht="50.1">
      <c r="A469" s="1625"/>
      <c r="B469" s="1626" t="s">
        <v>2173</v>
      </c>
      <c r="C469" s="1666"/>
      <c r="D469" s="1628"/>
      <c r="E469" s="1606" t="s">
        <v>2688</v>
      </c>
      <c r="F469" s="1605" t="s">
        <v>2689</v>
      </c>
      <c r="G469" s="1984" t="s">
        <v>2690</v>
      </c>
    </row>
    <row r="470" spans="1:7">
      <c r="A470" s="1625"/>
      <c r="B470" s="1626" t="s">
        <v>2177</v>
      </c>
      <c r="C470" s="1626"/>
      <c r="D470" s="1628"/>
      <c r="E470" s="1600" t="s">
        <v>2653</v>
      </c>
      <c r="F470" s="1601"/>
      <c r="G470" s="1988" t="s">
        <v>2691</v>
      </c>
    </row>
    <row r="471" spans="1:7">
      <c r="A471" s="1625"/>
      <c r="B471" s="1637" t="s">
        <v>2181</v>
      </c>
      <c r="C471" s="1637"/>
      <c r="D471" s="1639"/>
      <c r="E471" s="1610">
        <v>44461</v>
      </c>
      <c r="F471" s="1610">
        <v>44461</v>
      </c>
      <c r="G471" s="1985">
        <v>44461</v>
      </c>
    </row>
    <row r="472" spans="1:7">
      <c r="A472" s="1640"/>
      <c r="B472" s="1641"/>
      <c r="C472" s="1784" t="s">
        <v>2182</v>
      </c>
      <c r="D472" s="1785"/>
      <c r="E472" s="1615">
        <f>MEDIAN(E466:G466)</f>
        <v>19.260000000000002</v>
      </c>
      <c r="F472" s="1661"/>
      <c r="G472" s="1996"/>
    </row>
    <row r="473" spans="1:7">
      <c r="A473"/>
      <c r="B473"/>
      <c r="C473"/>
      <c r="D473"/>
      <c r="E473" s="1616"/>
      <c r="F473" s="1616"/>
      <c r="G473" s="1987"/>
    </row>
    <row r="474" spans="1:7">
      <c r="A474" s="1619"/>
      <c r="B474" s="2454" t="s">
        <v>2692</v>
      </c>
      <c r="C474" s="2454"/>
      <c r="D474" s="1620" t="s">
        <v>2157</v>
      </c>
      <c r="E474" s="1588" t="s">
        <v>2510</v>
      </c>
      <c r="F474" s="1588" t="s">
        <v>2693</v>
      </c>
      <c r="G474" s="1587" t="s">
        <v>2582</v>
      </c>
    </row>
    <row r="475" spans="1:7">
      <c r="A475" s="1621"/>
      <c r="B475" s="1622" t="s">
        <v>2162</v>
      </c>
      <c r="C475" s="1622"/>
      <c r="D475" s="1624"/>
      <c r="E475" s="1593" t="s">
        <v>2163</v>
      </c>
      <c r="F475" s="1593" t="s">
        <v>2163</v>
      </c>
      <c r="G475" s="1981" t="s">
        <v>2163</v>
      </c>
    </row>
    <row r="476" spans="1:7">
      <c r="A476" s="1625"/>
      <c r="B476" s="1626" t="s">
        <v>2164</v>
      </c>
      <c r="C476" s="1627"/>
      <c r="D476" s="1628"/>
      <c r="E476" s="1598">
        <v>569</v>
      </c>
      <c r="F476" s="1598">
        <v>507</v>
      </c>
      <c r="G476" s="1982">
        <v>640.22</v>
      </c>
    </row>
    <row r="477" spans="1:7">
      <c r="A477" s="1625"/>
      <c r="B477" s="1626" t="s">
        <v>2165</v>
      </c>
      <c r="C477" s="1662"/>
      <c r="D477" s="1630"/>
      <c r="E477" s="1600" t="s">
        <v>2512</v>
      </c>
      <c r="F477" s="1663" t="s">
        <v>2694</v>
      </c>
      <c r="G477" s="1988" t="s">
        <v>2695</v>
      </c>
    </row>
    <row r="478" spans="1:7">
      <c r="A478" s="1625"/>
      <c r="B478" s="1626" t="s">
        <v>2169</v>
      </c>
      <c r="C478" s="1664"/>
      <c r="D478" s="1628"/>
      <c r="E478" s="1600" t="s">
        <v>2696</v>
      </c>
      <c r="F478" s="1665" t="s">
        <v>2697</v>
      </c>
      <c r="G478" s="1988" t="s">
        <v>2698</v>
      </c>
    </row>
    <row r="479" spans="1:7" ht="120">
      <c r="A479" s="1625"/>
      <c r="B479" s="1626" t="s">
        <v>2173</v>
      </c>
      <c r="C479" s="1666"/>
      <c r="D479" s="1628"/>
      <c r="E479" s="1606" t="s">
        <v>2699</v>
      </c>
      <c r="F479" s="1605" t="s">
        <v>2700</v>
      </c>
      <c r="G479" s="1984" t="s">
        <v>2701</v>
      </c>
    </row>
    <row r="480" spans="1:7">
      <c r="A480" s="1625"/>
      <c r="B480" s="1626" t="s">
        <v>2319</v>
      </c>
      <c r="C480" s="1626"/>
      <c r="D480" s="1628"/>
      <c r="E480" s="1600" t="s">
        <v>2519</v>
      </c>
      <c r="F480" s="1601" t="s">
        <v>2702</v>
      </c>
      <c r="G480" s="1988" t="s">
        <v>2594</v>
      </c>
    </row>
    <row r="481" spans="1:7">
      <c r="A481" s="1625"/>
      <c r="B481" s="1637" t="s">
        <v>2181</v>
      </c>
      <c r="C481" s="1637"/>
      <c r="D481" s="1639"/>
      <c r="E481" s="1610">
        <v>44462.436111111114</v>
      </c>
      <c r="F481" s="1610">
        <v>44462.436111111114</v>
      </c>
      <c r="G481" s="1985">
        <v>44462.436111111114</v>
      </c>
    </row>
    <row r="482" spans="1:7">
      <c r="A482" s="1640"/>
      <c r="B482" s="1641"/>
      <c r="C482" s="1784" t="s">
        <v>2182</v>
      </c>
      <c r="D482" s="1785"/>
      <c r="E482" s="1615">
        <f>MEDIAN(E476:G476)</f>
        <v>569</v>
      </c>
      <c r="F482" s="1661"/>
      <c r="G482" s="1996"/>
    </row>
    <row r="483" spans="1:7">
      <c r="A483"/>
      <c r="B483"/>
      <c r="C483"/>
      <c r="D483"/>
      <c r="E483" s="1616"/>
      <c r="F483" s="1616"/>
      <c r="G483" s="1987"/>
    </row>
    <row r="484" spans="1:7">
      <c r="A484" s="1683"/>
      <c r="B484" s="2454" t="s">
        <v>2703</v>
      </c>
      <c r="C484" s="2454"/>
      <c r="D484" s="1690" t="s">
        <v>271</v>
      </c>
      <c r="E484" s="1684" t="s">
        <v>2704</v>
      </c>
      <c r="F484" s="1684" t="s">
        <v>2161</v>
      </c>
      <c r="G484" s="1587" t="s">
        <v>2705</v>
      </c>
    </row>
    <row r="485" spans="1:7">
      <c r="A485" s="1736"/>
      <c r="B485" s="1622" t="s">
        <v>2162</v>
      </c>
      <c r="C485" s="1738"/>
      <c r="D485" s="1703"/>
      <c r="E485" s="1645" t="s">
        <v>2286</v>
      </c>
      <c r="F485" s="1645" t="s">
        <v>2286</v>
      </c>
      <c r="G485" s="1991" t="s">
        <v>2311</v>
      </c>
    </row>
    <row r="486" spans="1:7">
      <c r="A486" s="1739"/>
      <c r="B486" s="1626" t="s">
        <v>2164</v>
      </c>
      <c r="C486" s="1741"/>
      <c r="D486" s="1601"/>
      <c r="E486" s="1598">
        <v>76.84</v>
      </c>
      <c r="F486" s="1598">
        <v>31.53</v>
      </c>
      <c r="G486" s="1982">
        <v>65.22</v>
      </c>
    </row>
    <row r="487" spans="1:7">
      <c r="A487" s="1739"/>
      <c r="B487" s="1626" t="s">
        <v>2165</v>
      </c>
      <c r="C487" s="1646"/>
      <c r="D487" s="1646"/>
      <c r="E487" s="1600" t="s">
        <v>2706</v>
      </c>
      <c r="F487" s="1600" t="s">
        <v>2168</v>
      </c>
      <c r="G487" s="1988" t="s">
        <v>2707</v>
      </c>
    </row>
    <row r="488" spans="1:7">
      <c r="A488" s="1739"/>
      <c r="B488" s="1626" t="s">
        <v>2169</v>
      </c>
      <c r="C488" s="1742"/>
      <c r="D488" s="1601"/>
      <c r="E488" s="1600" t="s">
        <v>2708</v>
      </c>
      <c r="F488" s="1600" t="s">
        <v>2172</v>
      </c>
      <c r="G488" s="1988" t="s">
        <v>2709</v>
      </c>
    </row>
    <row r="489" spans="1:7" ht="39.950000000000003">
      <c r="A489" s="1739"/>
      <c r="B489" s="1626" t="s">
        <v>2173</v>
      </c>
      <c r="C489" s="1780"/>
      <c r="D489" s="1685"/>
      <c r="E489" s="1650" t="s">
        <v>2710</v>
      </c>
      <c r="F489" s="1781" t="s">
        <v>2711</v>
      </c>
      <c r="G489" s="1993" t="s">
        <v>2712</v>
      </c>
    </row>
    <row r="490" spans="1:7" ht="39.950000000000003">
      <c r="A490" s="1739"/>
      <c r="B490" s="1626" t="s">
        <v>2319</v>
      </c>
      <c r="C490" s="1743"/>
      <c r="D490" s="1601"/>
      <c r="E490" s="1782" t="s">
        <v>2713</v>
      </c>
      <c r="F490" s="1634" t="s">
        <v>2180</v>
      </c>
      <c r="G490" s="2020" t="s">
        <v>2714</v>
      </c>
    </row>
    <row r="491" spans="1:7">
      <c r="A491" s="1739"/>
      <c r="B491" s="1637" t="s">
        <v>2181</v>
      </c>
      <c r="C491" s="1745"/>
      <c r="D491" s="1610"/>
      <c r="E491" s="1651">
        <v>44462.686111111114</v>
      </c>
      <c r="F491" s="1651">
        <v>44483.680555555555</v>
      </c>
      <c r="G491" s="1994">
        <v>44462.702777777777</v>
      </c>
    </row>
    <row r="492" spans="1:7">
      <c r="A492" s="1747"/>
      <c r="B492" s="1748"/>
      <c r="C492" s="1784" t="s">
        <v>2182</v>
      </c>
      <c r="D492" s="1785"/>
      <c r="E492" s="1615">
        <f>MEDIAN(E486:G486)</f>
        <v>65.22</v>
      </c>
      <c r="F492" s="1661"/>
      <c r="G492" s="1996"/>
    </row>
    <row r="493" spans="1:7">
      <c r="A493"/>
      <c r="B493"/>
      <c r="C493"/>
      <c r="D493"/>
      <c r="E493" s="1616"/>
      <c r="F493" s="1616"/>
      <c r="G493" s="1987"/>
    </row>
    <row r="494" spans="1:7">
      <c r="A494" s="1683"/>
      <c r="B494" s="2454" t="s">
        <v>2715</v>
      </c>
      <c r="C494" s="2454"/>
      <c r="D494" s="1690" t="s">
        <v>271</v>
      </c>
      <c r="E494" s="1588" t="s">
        <v>2161</v>
      </c>
      <c r="F494" s="1588" t="s">
        <v>2623</v>
      </c>
      <c r="G494" s="1587" t="s">
        <v>2716</v>
      </c>
    </row>
    <row r="495" spans="1:7">
      <c r="A495" s="1736"/>
      <c r="B495" s="1622" t="s">
        <v>2162</v>
      </c>
      <c r="C495" s="1738"/>
      <c r="D495" s="1703"/>
      <c r="E495" s="1645" t="s">
        <v>2286</v>
      </c>
      <c r="F495" s="1645" t="s">
        <v>2286</v>
      </c>
      <c r="G495" s="1991" t="s">
        <v>2286</v>
      </c>
    </row>
    <row r="496" spans="1:7">
      <c r="A496" s="1739"/>
      <c r="B496" s="1626" t="s">
        <v>2164</v>
      </c>
      <c r="C496" s="1741"/>
      <c r="D496" s="1601"/>
      <c r="E496" s="1598">
        <v>259.89999999999998</v>
      </c>
      <c r="F496" s="1598">
        <v>295.89999999999998</v>
      </c>
      <c r="G496" s="1982">
        <v>256.94</v>
      </c>
    </row>
    <row r="497" spans="1:7">
      <c r="A497" s="1739"/>
      <c r="B497" s="1626" t="s">
        <v>2165</v>
      </c>
      <c r="C497" s="1646"/>
      <c r="D497" s="1646"/>
      <c r="E497" s="1606" t="s">
        <v>2168</v>
      </c>
      <c r="F497" s="1600" t="s">
        <v>2624</v>
      </c>
      <c r="G497" s="1988" t="s">
        <v>2513</v>
      </c>
    </row>
    <row r="498" spans="1:7" ht="20.100000000000001">
      <c r="A498" s="1739"/>
      <c r="B498" s="1626" t="s">
        <v>2169</v>
      </c>
      <c r="C498" s="1742"/>
      <c r="D498" s="1601"/>
      <c r="E498" s="1606" t="s">
        <v>2662</v>
      </c>
      <c r="F498" s="1606" t="s">
        <v>2625</v>
      </c>
      <c r="G498" s="1992" t="s">
        <v>2515</v>
      </c>
    </row>
    <row r="499" spans="1:7" ht="39.950000000000003">
      <c r="A499" s="1739"/>
      <c r="B499" s="1626" t="s">
        <v>2173</v>
      </c>
      <c r="C499" s="1646"/>
      <c r="D499" s="1601"/>
      <c r="E499" s="1650" t="s">
        <v>2717</v>
      </c>
      <c r="F499" s="1650" t="s">
        <v>2718</v>
      </c>
      <c r="G499" s="1993" t="s">
        <v>2719</v>
      </c>
    </row>
    <row r="500" spans="1:7">
      <c r="A500" s="1739"/>
      <c r="B500" s="1626" t="s">
        <v>2319</v>
      </c>
      <c r="C500" s="1743"/>
      <c r="D500" s="1601"/>
      <c r="E500" s="1650" t="s">
        <v>2223</v>
      </c>
      <c r="F500" s="1650" t="s">
        <v>2629</v>
      </c>
      <c r="G500" s="1993" t="s">
        <v>2520</v>
      </c>
    </row>
    <row r="501" spans="1:7">
      <c r="A501" s="1739"/>
      <c r="B501" s="1637" t="s">
        <v>2181</v>
      </c>
      <c r="C501" s="1745"/>
      <c r="D501" s="1610"/>
      <c r="E501" s="1651">
        <v>44461.650694444441</v>
      </c>
      <c r="F501" s="1651">
        <v>44461.650694444441</v>
      </c>
      <c r="G501" s="1994">
        <v>44461.650694444441</v>
      </c>
    </row>
    <row r="502" spans="1:7">
      <c r="A502" s="1747"/>
      <c r="B502" s="1748"/>
      <c r="C502" s="1784" t="s">
        <v>2182</v>
      </c>
      <c r="D502" s="1785"/>
      <c r="E502" s="1615">
        <f>MEDIAN(E496:G496)</f>
        <v>259.89999999999998</v>
      </c>
      <c r="F502" s="1661"/>
      <c r="G502" s="1996"/>
    </row>
    <row r="503" spans="1:7">
      <c r="A503"/>
      <c r="B503"/>
      <c r="C503"/>
      <c r="D503"/>
      <c r="E503" s="1616"/>
      <c r="F503" s="1616"/>
      <c r="G503" s="1987"/>
    </row>
    <row r="504" spans="1:7">
      <c r="A504" s="1683"/>
      <c r="B504" s="2454" t="s">
        <v>2720</v>
      </c>
      <c r="C504" s="2454"/>
      <c r="D504" s="1643" t="s">
        <v>271</v>
      </c>
      <c r="E504" s="1684" t="s">
        <v>2704</v>
      </c>
      <c r="F504" s="1588" t="s">
        <v>2705</v>
      </c>
      <c r="G504" s="1587" t="s">
        <v>2721</v>
      </c>
    </row>
    <row r="505" spans="1:7">
      <c r="A505" s="1736"/>
      <c r="B505" s="1622" t="s">
        <v>2162</v>
      </c>
      <c r="C505" s="1738"/>
      <c r="D505" s="1703"/>
      <c r="E505" s="1645" t="s">
        <v>2286</v>
      </c>
      <c r="F505" s="1645" t="s">
        <v>2311</v>
      </c>
      <c r="G505" s="1991" t="s">
        <v>2311</v>
      </c>
    </row>
    <row r="506" spans="1:7">
      <c r="A506" s="1739"/>
      <c r="B506" s="1626" t="s">
        <v>2164</v>
      </c>
      <c r="C506" s="1741"/>
      <c r="D506" s="1601"/>
      <c r="E506" s="1598">
        <v>220.46</v>
      </c>
      <c r="F506" s="1598">
        <v>287.85000000000002</v>
      </c>
      <c r="G506" s="1982">
        <v>226.86</v>
      </c>
    </row>
    <row r="507" spans="1:7">
      <c r="A507" s="1739"/>
      <c r="B507" s="1626" t="s">
        <v>2165</v>
      </c>
      <c r="C507" s="1646"/>
      <c r="D507" s="1646"/>
      <c r="E507" s="1600" t="s">
        <v>2706</v>
      </c>
      <c r="F507" s="1600" t="s">
        <v>2707</v>
      </c>
      <c r="G507" s="1988" t="s">
        <v>2722</v>
      </c>
    </row>
    <row r="508" spans="1:7">
      <c r="A508" s="1739"/>
      <c r="B508" s="1626" t="s">
        <v>2169</v>
      </c>
      <c r="C508" s="1742"/>
      <c r="D508" s="1601"/>
      <c r="E508" s="1600" t="s">
        <v>2708</v>
      </c>
      <c r="F508" s="1600" t="s">
        <v>2709</v>
      </c>
      <c r="G508" s="1988" t="s">
        <v>2723</v>
      </c>
    </row>
    <row r="509" spans="1:7" ht="80.099999999999994">
      <c r="A509" s="1739"/>
      <c r="B509" s="1626" t="s">
        <v>2173</v>
      </c>
      <c r="C509" s="1780"/>
      <c r="D509" s="1685"/>
      <c r="E509" s="1650" t="s">
        <v>2724</v>
      </c>
      <c r="F509" s="1650" t="s">
        <v>2725</v>
      </c>
      <c r="G509" s="1993" t="s">
        <v>2726</v>
      </c>
    </row>
    <row r="510" spans="1:7">
      <c r="A510" s="1739"/>
      <c r="B510" s="1626" t="s">
        <v>2319</v>
      </c>
      <c r="C510" s="1743"/>
      <c r="D510" s="1601"/>
      <c r="E510" s="1782" t="s">
        <v>2713</v>
      </c>
      <c r="F510" s="1782" t="s">
        <v>2714</v>
      </c>
      <c r="G510" s="1993" t="s">
        <v>2727</v>
      </c>
    </row>
    <row r="511" spans="1:7">
      <c r="A511" s="1739"/>
      <c r="B511" s="1637" t="s">
        <v>2181</v>
      </c>
      <c r="C511" s="1745"/>
      <c r="D511" s="1610"/>
      <c r="E511" s="1651">
        <v>44462.689583333333</v>
      </c>
      <c r="F511" s="1651">
        <v>44462.698611111111</v>
      </c>
      <c r="G511" s="1994">
        <v>44484.486805555556</v>
      </c>
    </row>
    <row r="512" spans="1:7">
      <c r="A512" s="1747"/>
      <c r="B512" s="1748"/>
      <c r="C512" s="1658" t="s">
        <v>2182</v>
      </c>
      <c r="D512" s="1659"/>
      <c r="E512" s="1682">
        <f>G506</f>
        <v>226.86</v>
      </c>
      <c r="F512" s="1661"/>
      <c r="G512" s="1996"/>
    </row>
    <row r="513" spans="1:7">
      <c r="A513"/>
      <c r="B513"/>
      <c r="C513"/>
      <c r="D513"/>
      <c r="E513" s="1616"/>
      <c r="F513" s="1616"/>
      <c r="G513" s="1987"/>
    </row>
    <row r="514" spans="1:7">
      <c r="A514" s="1735"/>
      <c r="B514" s="2454" t="s">
        <v>2728</v>
      </c>
      <c r="C514" s="2454"/>
      <c r="D514" s="1643" t="s">
        <v>271</v>
      </c>
      <c r="E514" s="1684" t="s">
        <v>2704</v>
      </c>
      <c r="F514" s="1588" t="s">
        <v>2705</v>
      </c>
      <c r="G514" s="1868" t="s">
        <v>2161</v>
      </c>
    </row>
    <row r="515" spans="1:7">
      <c r="A515" s="1736"/>
      <c r="B515" s="1622" t="s">
        <v>2162</v>
      </c>
      <c r="C515" s="1738"/>
      <c r="D515" s="1703"/>
      <c r="E515" s="1645" t="s">
        <v>2286</v>
      </c>
      <c r="F515" s="1645" t="s">
        <v>2311</v>
      </c>
      <c r="G515" s="1991" t="s">
        <v>2286</v>
      </c>
    </row>
    <row r="516" spans="1:7">
      <c r="A516" s="1739"/>
      <c r="B516" s="1626" t="s">
        <v>2164</v>
      </c>
      <c r="C516" s="1741"/>
      <c r="D516" s="1601"/>
      <c r="E516" s="1598">
        <v>80.69</v>
      </c>
      <c r="F516" s="1598">
        <v>56.24</v>
      </c>
      <c r="G516" s="1982">
        <v>68.88</v>
      </c>
    </row>
    <row r="517" spans="1:7">
      <c r="A517" s="1739"/>
      <c r="B517" s="1626" t="s">
        <v>2165</v>
      </c>
      <c r="C517" s="1646"/>
      <c r="D517" s="1646"/>
      <c r="E517" s="1600" t="s">
        <v>2706</v>
      </c>
      <c r="F517" s="1600" t="s">
        <v>2707</v>
      </c>
      <c r="G517" s="1988" t="s">
        <v>2168</v>
      </c>
    </row>
    <row r="518" spans="1:7">
      <c r="A518" s="1739"/>
      <c r="B518" s="1626" t="s">
        <v>2169</v>
      </c>
      <c r="C518" s="1742"/>
      <c r="D518" s="1601"/>
      <c r="E518" s="1600" t="s">
        <v>2708</v>
      </c>
      <c r="F518" s="1600" t="s">
        <v>2709</v>
      </c>
      <c r="G518" s="1988" t="s">
        <v>2172</v>
      </c>
    </row>
    <row r="519" spans="1:7" ht="90">
      <c r="A519" s="1739"/>
      <c r="B519" s="1626" t="s">
        <v>2173</v>
      </c>
      <c r="C519" s="1780"/>
      <c r="D519" s="1685"/>
      <c r="E519" s="1650" t="s">
        <v>2729</v>
      </c>
      <c r="F519" s="1650" t="s">
        <v>2730</v>
      </c>
      <c r="G519" s="2025" t="s">
        <v>2731</v>
      </c>
    </row>
    <row r="520" spans="1:7" ht="39.950000000000003">
      <c r="A520" s="1739"/>
      <c r="B520" s="1626" t="s">
        <v>2319</v>
      </c>
      <c r="C520" s="1743"/>
      <c r="D520" s="1601"/>
      <c r="E520" s="1782" t="s">
        <v>2713</v>
      </c>
      <c r="F520" s="1782" t="s">
        <v>2714</v>
      </c>
      <c r="G520" s="1990" t="s">
        <v>2180</v>
      </c>
    </row>
    <row r="521" spans="1:7">
      <c r="A521" s="1739"/>
      <c r="B521" s="1637" t="s">
        <v>2181</v>
      </c>
      <c r="C521" s="1745"/>
      <c r="D521" s="1610"/>
      <c r="E521" s="1651">
        <v>44483.661111111112</v>
      </c>
      <c r="F521" s="1651">
        <v>44462.679861111108</v>
      </c>
      <c r="G521" s="1994">
        <v>44483.661805555559</v>
      </c>
    </row>
    <row r="522" spans="1:7">
      <c r="A522" s="1747"/>
      <c r="B522" s="1748"/>
      <c r="C522" s="1658" t="s">
        <v>2182</v>
      </c>
      <c r="D522" s="1659"/>
      <c r="E522" s="1682">
        <f>G516</f>
        <v>68.88</v>
      </c>
      <c r="F522" s="1661"/>
      <c r="G522" s="1996"/>
    </row>
    <row r="523" spans="1:7">
      <c r="A523"/>
      <c r="B523"/>
      <c r="C523"/>
      <c r="D523"/>
      <c r="E523" s="1616"/>
      <c r="F523" s="1616"/>
      <c r="G523" s="1987"/>
    </row>
    <row r="524" spans="1:7">
      <c r="A524" s="1792"/>
      <c r="B524" s="2460" t="s">
        <v>2732</v>
      </c>
      <c r="C524" s="2460"/>
      <c r="D524" s="1643" t="s">
        <v>271</v>
      </c>
      <c r="E524" s="1669" t="s">
        <v>2733</v>
      </c>
      <c r="F524" s="1669" t="s">
        <v>2734</v>
      </c>
      <c r="G524" s="1830" t="s">
        <v>2735</v>
      </c>
    </row>
    <row r="525" spans="1:7">
      <c r="A525" s="1800"/>
      <c r="B525" s="1692" t="s">
        <v>2162</v>
      </c>
      <c r="C525" s="1801"/>
      <c r="D525" s="1763"/>
      <c r="E525" s="1672" t="s">
        <v>2311</v>
      </c>
      <c r="F525" s="1672" t="s">
        <v>2311</v>
      </c>
      <c r="G525" s="1997" t="s">
        <v>2311</v>
      </c>
    </row>
    <row r="526" spans="1:7">
      <c r="A526" s="1802"/>
      <c r="B526" s="1695" t="s">
        <v>2164</v>
      </c>
      <c r="C526" s="1803"/>
      <c r="D526" s="1766"/>
      <c r="E526" s="1697">
        <v>423</v>
      </c>
      <c r="F526" s="1697">
        <v>348</v>
      </c>
      <c r="G526" s="2026">
        <v>490.91</v>
      </c>
    </row>
    <row r="527" spans="1:7">
      <c r="A527" s="1802"/>
      <c r="B527" s="1695" t="s">
        <v>2165</v>
      </c>
      <c r="C527" s="1803"/>
      <c r="D527" s="1766"/>
      <c r="E527" s="1676" t="s">
        <v>2694</v>
      </c>
      <c r="F527" s="1676" t="s">
        <v>2512</v>
      </c>
      <c r="G527" s="2003" t="s">
        <v>2166</v>
      </c>
    </row>
    <row r="528" spans="1:7">
      <c r="A528" s="1802"/>
      <c r="B528" s="1695" t="s">
        <v>2169</v>
      </c>
      <c r="C528" s="1803"/>
      <c r="D528" s="1766"/>
      <c r="E528" s="1677" t="s">
        <v>2697</v>
      </c>
      <c r="F528" s="1677" t="s">
        <v>2514</v>
      </c>
      <c r="G528" s="2003" t="s">
        <v>2736</v>
      </c>
    </row>
    <row r="529" spans="1:7">
      <c r="A529" s="1802"/>
      <c r="B529" s="1695" t="s">
        <v>2173</v>
      </c>
      <c r="C529" s="1803"/>
      <c r="D529" s="1766"/>
      <c r="E529" s="1677" t="s">
        <v>2737</v>
      </c>
      <c r="F529" s="1677" t="s">
        <v>2738</v>
      </c>
      <c r="G529" s="1999" t="s">
        <v>2739</v>
      </c>
    </row>
    <row r="530" spans="1:7" ht="20.100000000000001">
      <c r="A530" s="1802"/>
      <c r="B530" s="1695" t="s">
        <v>2177</v>
      </c>
      <c r="C530" s="1803"/>
      <c r="D530" s="1676"/>
      <c r="E530" s="1676" t="s">
        <v>2702</v>
      </c>
      <c r="F530" s="1676" t="s">
        <v>2519</v>
      </c>
      <c r="G530" s="1999" t="s">
        <v>2740</v>
      </c>
    </row>
    <row r="531" spans="1:7">
      <c r="A531" s="1802"/>
      <c r="B531" s="1695" t="s">
        <v>2181</v>
      </c>
      <c r="C531" s="1803"/>
      <c r="D531" s="1766"/>
      <c r="E531" s="1804">
        <v>44466</v>
      </c>
      <c r="F531" s="1804">
        <v>44466</v>
      </c>
      <c r="G531" s="2027">
        <v>44466</v>
      </c>
    </row>
    <row r="532" spans="1:7">
      <c r="A532" s="1805"/>
      <c r="B532" s="1799"/>
      <c r="C532" s="1784" t="s">
        <v>2182</v>
      </c>
      <c r="D532" s="1785"/>
      <c r="E532" s="1660">
        <f>E526</f>
        <v>423</v>
      </c>
      <c r="F532" s="1661"/>
      <c r="G532" s="1996"/>
    </row>
    <row r="533" spans="1:7">
      <c r="A533"/>
      <c r="B533"/>
      <c r="C533"/>
      <c r="D533"/>
      <c r="E533" s="1616"/>
      <c r="F533" s="1616"/>
      <c r="G533" s="1987"/>
    </row>
    <row r="534" spans="1:7">
      <c r="A534" s="1642"/>
      <c r="B534" s="2456" t="s">
        <v>2741</v>
      </c>
      <c r="C534" s="2457"/>
      <c r="D534" s="1668" t="s">
        <v>2569</v>
      </c>
      <c r="E534" s="1643" t="s">
        <v>2742</v>
      </c>
      <c r="F534" s="1643" t="s">
        <v>2743</v>
      </c>
      <c r="G534" s="1806" t="s">
        <v>2185</v>
      </c>
    </row>
    <row r="535" spans="1:7">
      <c r="A535" s="1670"/>
      <c r="B535" s="1622" t="s">
        <v>2162</v>
      </c>
      <c r="C535" s="1644"/>
      <c r="D535" s="1624"/>
      <c r="E535" s="1703" t="s">
        <v>2311</v>
      </c>
      <c r="F535" s="1703" t="s">
        <v>2311</v>
      </c>
      <c r="G535" s="2005" t="s">
        <v>2286</v>
      </c>
    </row>
    <row r="536" spans="1:7">
      <c r="A536" s="1673"/>
      <c r="B536" s="1626" t="s">
        <v>2164</v>
      </c>
      <c r="C536" s="1626"/>
      <c r="D536" s="1628"/>
      <c r="E536" s="1598">
        <v>280</v>
      </c>
      <c r="F536" s="1598">
        <v>365.5</v>
      </c>
      <c r="G536" s="1982">
        <v>370.3</v>
      </c>
    </row>
    <row r="537" spans="1:7">
      <c r="A537" s="1673"/>
      <c r="B537" s="1626" t="s">
        <v>2165</v>
      </c>
      <c r="C537" s="1626"/>
      <c r="D537" s="1646"/>
      <c r="E537" s="1600" t="s">
        <v>2744</v>
      </c>
      <c r="F537" s="1600" t="s">
        <v>2745</v>
      </c>
      <c r="G537" s="1988" t="s">
        <v>2287</v>
      </c>
    </row>
    <row r="538" spans="1:7">
      <c r="A538" s="1673"/>
      <c r="B538" s="1626" t="s">
        <v>2169</v>
      </c>
      <c r="C538" s="1632"/>
      <c r="D538" s="1628"/>
      <c r="E538" s="1601"/>
      <c r="F538" s="1601" t="s">
        <v>2746</v>
      </c>
      <c r="G538" s="1983" t="s">
        <v>2290</v>
      </c>
    </row>
    <row r="539" spans="1:7" ht="50.1">
      <c r="A539" s="1673"/>
      <c r="B539" s="1626" t="s">
        <v>2173</v>
      </c>
      <c r="C539" s="1632"/>
      <c r="D539" s="1628"/>
      <c r="E539" s="1656" t="s">
        <v>2747</v>
      </c>
      <c r="F539" s="1656" t="s">
        <v>2748</v>
      </c>
      <c r="G539" s="1995" t="s">
        <v>2749</v>
      </c>
    </row>
    <row r="540" spans="1:7">
      <c r="A540" s="1673"/>
      <c r="B540" s="1626" t="s">
        <v>2177</v>
      </c>
      <c r="C540" s="1626"/>
      <c r="D540" s="1628"/>
      <c r="E540" s="1601"/>
      <c r="F540" s="1656" t="s">
        <v>2750</v>
      </c>
      <c r="G540" s="1995" t="s">
        <v>2196</v>
      </c>
    </row>
    <row r="541" spans="1:7">
      <c r="A541" s="1673"/>
      <c r="B541" s="1626" t="s">
        <v>2181</v>
      </c>
      <c r="C541" s="1632"/>
      <c r="D541" s="1628"/>
      <c r="E541" s="1788">
        <v>44467.590277777781</v>
      </c>
      <c r="F541" s="1788">
        <v>44467.590277777781</v>
      </c>
      <c r="G541" s="2023">
        <v>44467.590277777781</v>
      </c>
    </row>
    <row r="542" spans="1:7">
      <c r="A542" s="1680"/>
      <c r="B542" s="1681"/>
      <c r="C542" s="1658" t="s">
        <v>2182</v>
      </c>
      <c r="D542" s="1659"/>
      <c r="E542" s="1615">
        <v>365.5</v>
      </c>
      <c r="F542" s="1707"/>
      <c r="G542" s="2010"/>
    </row>
    <row r="543" spans="1:7">
      <c r="A543"/>
      <c r="B543"/>
      <c r="C543"/>
      <c r="D543"/>
      <c r="E543" s="1616"/>
      <c r="F543" s="1616"/>
      <c r="G543" s="1987"/>
    </row>
    <row r="544" spans="1:7">
      <c r="A544" s="1735"/>
      <c r="B544" s="2454" t="s">
        <v>2751</v>
      </c>
      <c r="C544" s="2454"/>
      <c r="D544" s="1668" t="s">
        <v>2569</v>
      </c>
      <c r="E544" s="1588" t="s">
        <v>2582</v>
      </c>
      <c r="F544" s="1588" t="s">
        <v>2752</v>
      </c>
      <c r="G544" s="1868" t="s">
        <v>2753</v>
      </c>
    </row>
    <row r="545" spans="1:7">
      <c r="A545" s="1736"/>
      <c r="B545" s="1622" t="s">
        <v>2162</v>
      </c>
      <c r="C545" s="1738"/>
      <c r="D545" s="1703"/>
      <c r="E545" s="1645" t="s">
        <v>2286</v>
      </c>
      <c r="F545" s="1645" t="s">
        <v>2286</v>
      </c>
      <c r="G545" s="1991" t="s">
        <v>2286</v>
      </c>
    </row>
    <row r="546" spans="1:7">
      <c r="A546" s="1739"/>
      <c r="B546" s="1626" t="s">
        <v>2164</v>
      </c>
      <c r="C546" s="1741"/>
      <c r="D546" s="1601"/>
      <c r="E546" s="1598">
        <v>362.49</v>
      </c>
      <c r="F546" s="1598">
        <v>217.41</v>
      </c>
      <c r="G546" s="1982">
        <v>368.93</v>
      </c>
    </row>
    <row r="547" spans="1:7">
      <c r="A547" s="1739"/>
      <c r="B547" s="1626" t="s">
        <v>2165</v>
      </c>
      <c r="C547" s="1646"/>
      <c r="D547" s="1601"/>
      <c r="E547" s="1606" t="s">
        <v>2695</v>
      </c>
      <c r="F547" s="1606" t="s">
        <v>2754</v>
      </c>
      <c r="G547" s="1988" t="s">
        <v>2754</v>
      </c>
    </row>
    <row r="548" spans="1:7">
      <c r="A548" s="1739"/>
      <c r="B548" s="1626" t="s">
        <v>2169</v>
      </c>
      <c r="C548" s="1742"/>
      <c r="D548" s="1601"/>
      <c r="E548" s="1606" t="s">
        <v>2588</v>
      </c>
      <c r="F548" s="1606" t="s">
        <v>2755</v>
      </c>
      <c r="G548" s="1988" t="s">
        <v>2755</v>
      </c>
    </row>
    <row r="549" spans="1:7" ht="50.1">
      <c r="A549" s="1739"/>
      <c r="B549" s="1626" t="s">
        <v>2173</v>
      </c>
      <c r="C549" s="1742"/>
      <c r="D549" s="1601"/>
      <c r="E549" s="1650" t="s">
        <v>2756</v>
      </c>
      <c r="F549" s="1650" t="s">
        <v>2757</v>
      </c>
      <c r="G549" s="1993" t="s">
        <v>2758</v>
      </c>
    </row>
    <row r="550" spans="1:7">
      <c r="A550" s="1739"/>
      <c r="B550" s="1626" t="s">
        <v>2177</v>
      </c>
      <c r="C550" s="1743"/>
      <c r="D550" s="1601"/>
      <c r="E550" s="1650" t="s">
        <v>2594</v>
      </c>
      <c r="F550" s="1650" t="s">
        <v>2759</v>
      </c>
      <c r="G550" s="1989" t="s">
        <v>2760</v>
      </c>
    </row>
    <row r="551" spans="1:7">
      <c r="A551" s="1739"/>
      <c r="B551" s="1637" t="s">
        <v>2181</v>
      </c>
      <c r="C551" s="1745"/>
      <c r="D551" s="1610"/>
      <c r="E551" s="1651">
        <v>44461.48333333333</v>
      </c>
      <c r="F551" s="1651">
        <v>44461.484027777777</v>
      </c>
      <c r="G551" s="2016">
        <v>44461.484722222223</v>
      </c>
    </row>
    <row r="552" spans="1:7">
      <c r="A552" s="1747"/>
      <c r="B552" s="1748"/>
      <c r="C552" s="1658" t="s">
        <v>2182</v>
      </c>
      <c r="D552" s="1659"/>
      <c r="E552" s="1615">
        <f>E546</f>
        <v>362.49</v>
      </c>
      <c r="F552" s="1707"/>
      <c r="G552" s="2010"/>
    </row>
    <row r="553" spans="1:7">
      <c r="A553"/>
      <c r="B553"/>
      <c r="C553"/>
      <c r="D553"/>
      <c r="E553" s="1616"/>
      <c r="F553" s="1616"/>
      <c r="G553" s="1987"/>
    </row>
    <row r="554" spans="1:7">
      <c r="A554" s="1683"/>
      <c r="B554" s="2454" t="s">
        <v>2703</v>
      </c>
      <c r="C554" s="2454"/>
      <c r="D554" s="1668" t="s">
        <v>2569</v>
      </c>
      <c r="E554" s="1684" t="s">
        <v>2704</v>
      </c>
      <c r="F554" s="1684" t="s">
        <v>2161</v>
      </c>
      <c r="G554" s="1587" t="s">
        <v>2705</v>
      </c>
    </row>
    <row r="555" spans="1:7">
      <c r="A555" s="1736"/>
      <c r="B555" s="1622" t="s">
        <v>2162</v>
      </c>
      <c r="C555" s="1738"/>
      <c r="D555" s="1703"/>
      <c r="E555" s="1645" t="s">
        <v>2286</v>
      </c>
      <c r="F555" s="1645" t="s">
        <v>2286</v>
      </c>
      <c r="G555" s="1991" t="s">
        <v>2311</v>
      </c>
    </row>
    <row r="556" spans="1:7">
      <c r="A556" s="1739"/>
      <c r="B556" s="1626" t="s">
        <v>2164</v>
      </c>
      <c r="C556" s="1741"/>
      <c r="D556" s="1601"/>
      <c r="E556" s="1598">
        <v>76.84</v>
      </c>
      <c r="F556" s="1598">
        <v>31.53</v>
      </c>
      <c r="G556" s="1982">
        <v>65.22</v>
      </c>
    </row>
    <row r="557" spans="1:7">
      <c r="A557" s="1739"/>
      <c r="B557" s="1626" t="s">
        <v>2165</v>
      </c>
      <c r="C557" s="1646"/>
      <c r="D557" s="1646"/>
      <c r="E557" s="1600" t="s">
        <v>2706</v>
      </c>
      <c r="F557" s="1600" t="s">
        <v>2168</v>
      </c>
      <c r="G557" s="1988" t="s">
        <v>2707</v>
      </c>
    </row>
    <row r="558" spans="1:7">
      <c r="A558" s="1739"/>
      <c r="B558" s="1626" t="s">
        <v>2169</v>
      </c>
      <c r="C558" s="1742"/>
      <c r="D558" s="1601"/>
      <c r="E558" s="1600" t="s">
        <v>2708</v>
      </c>
      <c r="F558" s="1600" t="s">
        <v>2172</v>
      </c>
      <c r="G558" s="1988" t="s">
        <v>2709</v>
      </c>
    </row>
    <row r="559" spans="1:7" ht="39.950000000000003">
      <c r="A559" s="1739"/>
      <c r="B559" s="1626" t="s">
        <v>2173</v>
      </c>
      <c r="C559" s="1780"/>
      <c r="D559" s="1685"/>
      <c r="E559" s="1650" t="s">
        <v>2710</v>
      </c>
      <c r="F559" s="1781" t="s">
        <v>2711</v>
      </c>
      <c r="G559" s="1993" t="s">
        <v>2712</v>
      </c>
    </row>
    <row r="560" spans="1:7" ht="39.950000000000003">
      <c r="A560" s="1739"/>
      <c r="B560" s="1626" t="s">
        <v>2319</v>
      </c>
      <c r="C560" s="1743"/>
      <c r="D560" s="1601"/>
      <c r="E560" s="1782" t="s">
        <v>2713</v>
      </c>
      <c r="F560" s="1634" t="s">
        <v>2180</v>
      </c>
      <c r="G560" s="2020" t="s">
        <v>2714</v>
      </c>
    </row>
    <row r="561" spans="1:7">
      <c r="A561" s="1739"/>
      <c r="B561" s="1637" t="s">
        <v>2181</v>
      </c>
      <c r="C561" s="1745"/>
      <c r="D561" s="1610"/>
      <c r="E561" s="1651">
        <v>44462.686111111114</v>
      </c>
      <c r="F561" s="1651">
        <v>44483.680555555555</v>
      </c>
      <c r="G561" s="1994">
        <v>44462.702777777777</v>
      </c>
    </row>
    <row r="562" spans="1:7">
      <c r="A562" s="1747"/>
      <c r="B562" s="1748"/>
      <c r="C562" s="1658" t="s">
        <v>2182</v>
      </c>
      <c r="D562" s="1659"/>
      <c r="E562" s="1615">
        <f>G556</f>
        <v>65.22</v>
      </c>
      <c r="F562" s="1707"/>
      <c r="G562" s="2010"/>
    </row>
    <row r="563" spans="1:7">
      <c r="A563"/>
      <c r="B563"/>
      <c r="C563"/>
      <c r="D563"/>
      <c r="E563" s="1616"/>
      <c r="F563" s="1616"/>
      <c r="G563" s="1987"/>
    </row>
    <row r="564" spans="1:7">
      <c r="A564" s="1735"/>
      <c r="B564" s="2454" t="s">
        <v>2761</v>
      </c>
      <c r="C564" s="2454"/>
      <c r="D564" s="1668" t="s">
        <v>2569</v>
      </c>
      <c r="E564" s="1588" t="s">
        <v>2762</v>
      </c>
      <c r="F564" s="1684" t="s">
        <v>2532</v>
      </c>
      <c r="G564" s="1587" t="s">
        <v>2481</v>
      </c>
    </row>
    <row r="565" spans="1:7">
      <c r="A565" s="1736"/>
      <c r="B565" s="1622" t="s">
        <v>2162</v>
      </c>
      <c r="C565" s="1738"/>
      <c r="D565" s="1703"/>
      <c r="E565" s="1645" t="s">
        <v>2286</v>
      </c>
      <c r="F565" s="1645" t="s">
        <v>2286</v>
      </c>
      <c r="G565" s="1991" t="s">
        <v>2286</v>
      </c>
    </row>
    <row r="566" spans="1:7">
      <c r="A566" s="1739"/>
      <c r="B566" s="1626" t="s">
        <v>2164</v>
      </c>
      <c r="C566" s="1741">
        <f>F572</f>
        <v>0</v>
      </c>
      <c r="D566" s="1601"/>
      <c r="E566" s="1598">
        <v>197.08</v>
      </c>
      <c r="F566" s="1598">
        <v>127</v>
      </c>
      <c r="G566" s="1982">
        <v>176.92</v>
      </c>
    </row>
    <row r="567" spans="1:7">
      <c r="A567" s="1739"/>
      <c r="B567" s="1626" t="s">
        <v>2165</v>
      </c>
      <c r="C567" s="1646"/>
      <c r="D567" s="1646"/>
      <c r="E567" s="1606" t="s">
        <v>2763</v>
      </c>
      <c r="F567" s="1600" t="s">
        <v>2534</v>
      </c>
      <c r="G567" s="1988" t="s">
        <v>2483</v>
      </c>
    </row>
    <row r="568" spans="1:7">
      <c r="A568" s="1739"/>
      <c r="B568" s="1626" t="s">
        <v>2169</v>
      </c>
      <c r="C568" s="1742"/>
      <c r="D568" s="1601"/>
      <c r="E568" s="1606" t="s">
        <v>2764</v>
      </c>
      <c r="F568" s="1600" t="s">
        <v>2536</v>
      </c>
      <c r="G568" s="1992" t="s">
        <v>2485</v>
      </c>
    </row>
    <row r="569" spans="1:7" ht="50.1">
      <c r="A569" s="1739"/>
      <c r="B569" s="1626" t="s">
        <v>2173</v>
      </c>
      <c r="C569" s="1743"/>
      <c r="D569" s="1601"/>
      <c r="E569" s="1650" t="s">
        <v>2765</v>
      </c>
      <c r="F569" s="1650" t="s">
        <v>2766</v>
      </c>
      <c r="G569" s="1993" t="s">
        <v>2767</v>
      </c>
    </row>
    <row r="570" spans="1:7" ht="20.100000000000001">
      <c r="A570" s="1739"/>
      <c r="B570" s="1626" t="s">
        <v>2319</v>
      </c>
      <c r="C570" s="1743"/>
      <c r="D570" s="1601"/>
      <c r="E570" s="1650" t="s">
        <v>2768</v>
      </c>
      <c r="F570" s="1603" t="s">
        <v>2541</v>
      </c>
      <c r="G570" s="1993" t="s">
        <v>2490</v>
      </c>
    </row>
    <row r="571" spans="1:7">
      <c r="A571" s="1739"/>
      <c r="B571" s="1637" t="s">
        <v>2181</v>
      </c>
      <c r="C571" s="1745"/>
      <c r="D571" s="1610"/>
      <c r="E571" s="1746">
        <v>44461.714583333334</v>
      </c>
      <c r="F571" s="1651">
        <v>44461.714583333334</v>
      </c>
      <c r="G571" s="1994">
        <v>44461.714583333334</v>
      </c>
    </row>
    <row r="572" spans="1:7">
      <c r="A572" s="1747"/>
      <c r="B572" s="1748"/>
      <c r="C572" s="1658" t="s">
        <v>2182</v>
      </c>
      <c r="D572" s="1659"/>
      <c r="E572" s="1615">
        <f>G566</f>
        <v>176.92</v>
      </c>
      <c r="F572" s="1707"/>
      <c r="G572" s="2010"/>
    </row>
    <row r="573" spans="1:7">
      <c r="A573"/>
      <c r="B573"/>
      <c r="C573"/>
      <c r="D573"/>
      <c r="E573" s="1616"/>
      <c r="F573" s="1616"/>
      <c r="G573" s="1987"/>
    </row>
    <row r="574" spans="1:7">
      <c r="A574" s="1642"/>
      <c r="B574" s="2456" t="s">
        <v>2769</v>
      </c>
      <c r="C574" s="2456"/>
      <c r="D574" s="1690" t="s">
        <v>271</v>
      </c>
      <c r="E574" s="1643" t="s">
        <v>2770</v>
      </c>
      <c r="F574" s="1643" t="s">
        <v>2161</v>
      </c>
      <c r="G574" s="1806" t="s">
        <v>2481</v>
      </c>
    </row>
    <row r="575" spans="1:7">
      <c r="A575" s="1807"/>
      <c r="B575" s="1622" t="s">
        <v>2162</v>
      </c>
      <c r="C575" s="1693"/>
      <c r="D575" s="1624"/>
      <c r="E575" s="1703" t="s">
        <v>2311</v>
      </c>
      <c r="F575" s="1703" t="s">
        <v>2311</v>
      </c>
      <c r="G575" s="2005" t="s">
        <v>2311</v>
      </c>
    </row>
    <row r="576" spans="1:7">
      <c r="A576" s="1808"/>
      <c r="B576" s="1626" t="s">
        <v>2164</v>
      </c>
      <c r="C576" s="1699"/>
      <c r="D576" s="1628"/>
      <c r="E576" s="1598">
        <v>18.899999999999999</v>
      </c>
      <c r="F576" s="1598">
        <v>18.5</v>
      </c>
      <c r="G576" s="1982">
        <v>18.5</v>
      </c>
    </row>
    <row r="577" spans="1:7">
      <c r="A577" s="1808"/>
      <c r="B577" s="1626" t="s">
        <v>2165</v>
      </c>
      <c r="C577" s="1699"/>
      <c r="D577" s="1628"/>
      <c r="E577" s="1601" t="s">
        <v>2771</v>
      </c>
      <c r="F577" s="1601" t="s">
        <v>2168</v>
      </c>
      <c r="G577" s="1983" t="s">
        <v>2483</v>
      </c>
    </row>
    <row r="578" spans="1:7">
      <c r="A578" s="1808"/>
      <c r="B578" s="1626" t="s">
        <v>2169</v>
      </c>
      <c r="C578" s="1699"/>
      <c r="D578" s="1628"/>
      <c r="E578" s="1656" t="s">
        <v>2772</v>
      </c>
      <c r="F578" s="1601" t="s">
        <v>2172</v>
      </c>
      <c r="G578" s="1995" t="s">
        <v>2648</v>
      </c>
    </row>
    <row r="579" spans="1:7" ht="120">
      <c r="A579" s="1808"/>
      <c r="B579" s="1626" t="s">
        <v>2173</v>
      </c>
      <c r="C579" s="1699"/>
      <c r="D579" s="1628"/>
      <c r="E579" s="1656" t="s">
        <v>2773</v>
      </c>
      <c r="F579" s="1601" t="s">
        <v>2774</v>
      </c>
      <c r="G579" s="1983" t="s">
        <v>2775</v>
      </c>
    </row>
    <row r="580" spans="1:7" ht="39.950000000000003">
      <c r="A580" s="1808"/>
      <c r="B580" s="1626" t="s">
        <v>2177</v>
      </c>
      <c r="C580" s="1699"/>
      <c r="D580" s="1601"/>
      <c r="E580" s="1656" t="s">
        <v>2776</v>
      </c>
      <c r="F580" s="1656" t="s">
        <v>2180</v>
      </c>
      <c r="G580" s="1983" t="s">
        <v>2653</v>
      </c>
    </row>
    <row r="581" spans="1:7">
      <c r="A581" s="1808"/>
      <c r="B581" s="1626" t="s">
        <v>2181</v>
      </c>
      <c r="C581" s="1699"/>
      <c r="D581" s="1628"/>
      <c r="E581" s="1746">
        <v>44470.661111111112</v>
      </c>
      <c r="F581" s="1746">
        <v>44470.661111111112</v>
      </c>
      <c r="G581" s="2023">
        <v>44470.661111111112</v>
      </c>
    </row>
    <row r="582" spans="1:7">
      <c r="A582" s="1809"/>
      <c r="B582" s="1681"/>
      <c r="C582" s="1658" t="s">
        <v>2182</v>
      </c>
      <c r="D582" s="1659"/>
      <c r="E582" s="1723">
        <f>F576</f>
        <v>18.5</v>
      </c>
      <c r="F582" s="1707"/>
      <c r="G582" s="2010"/>
    </row>
    <row r="583" spans="1:7">
      <c r="A583"/>
      <c r="B583"/>
      <c r="C583"/>
      <c r="D583"/>
      <c r="E583" s="1616"/>
      <c r="F583" s="1616"/>
      <c r="G583" s="1987"/>
    </row>
    <row r="584" spans="1:7">
      <c r="A584" s="1735"/>
      <c r="B584" s="2454" t="s">
        <v>2777</v>
      </c>
      <c r="C584" s="2454"/>
      <c r="D584" s="1690" t="s">
        <v>271</v>
      </c>
      <c r="E584" s="1588" t="s">
        <v>2185</v>
      </c>
      <c r="F584" s="1588" t="s">
        <v>2657</v>
      </c>
      <c r="G584" s="1868" t="s">
        <v>2324</v>
      </c>
    </row>
    <row r="585" spans="1:7">
      <c r="A585" s="1736"/>
      <c r="B585" s="1622" t="s">
        <v>2162</v>
      </c>
      <c r="C585" s="1738"/>
      <c r="D585" s="1703"/>
      <c r="E585" s="1645" t="s">
        <v>2286</v>
      </c>
      <c r="F585" s="1645" t="s">
        <v>2286</v>
      </c>
      <c r="G585" s="1991" t="s">
        <v>2286</v>
      </c>
    </row>
    <row r="586" spans="1:7">
      <c r="A586" s="1739"/>
      <c r="B586" s="1626" t="s">
        <v>2164</v>
      </c>
      <c r="C586" s="1741"/>
      <c r="D586" s="1601"/>
      <c r="E586" s="1598">
        <v>10.47</v>
      </c>
      <c r="F586" s="1598">
        <v>10.47</v>
      </c>
      <c r="G586" s="1982">
        <v>10.47</v>
      </c>
    </row>
    <row r="587" spans="1:7">
      <c r="A587" s="1739"/>
      <c r="B587" s="1626" t="s">
        <v>2165</v>
      </c>
      <c r="C587" s="1646"/>
      <c r="D587" s="1646"/>
      <c r="E587" s="1600" t="s">
        <v>2287</v>
      </c>
      <c r="F587" s="1606" t="s">
        <v>2168</v>
      </c>
      <c r="G587" s="1988" t="s">
        <v>2778</v>
      </c>
    </row>
    <row r="588" spans="1:7" ht="20.100000000000001">
      <c r="A588" s="1739"/>
      <c r="B588" s="1626" t="s">
        <v>2169</v>
      </c>
      <c r="C588" s="1742"/>
      <c r="D588" s="1601"/>
      <c r="E588" s="1606" t="s">
        <v>2290</v>
      </c>
      <c r="F588" s="1606" t="s">
        <v>2662</v>
      </c>
      <c r="G588" s="1988" t="s">
        <v>2328</v>
      </c>
    </row>
    <row r="589" spans="1:7" ht="60">
      <c r="A589" s="1739"/>
      <c r="B589" s="1626" t="s">
        <v>2173</v>
      </c>
      <c r="C589" s="1743"/>
      <c r="D589" s="1601"/>
      <c r="E589" s="1650" t="s">
        <v>2779</v>
      </c>
      <c r="F589" s="1650" t="s">
        <v>2780</v>
      </c>
      <c r="G589" s="1993" t="s">
        <v>2781</v>
      </c>
    </row>
    <row r="590" spans="1:7">
      <c r="A590" s="1739"/>
      <c r="B590" s="1626" t="s">
        <v>2319</v>
      </c>
      <c r="C590" s="1743"/>
      <c r="D590" s="1601"/>
      <c r="E590" s="1650" t="s">
        <v>2196</v>
      </c>
      <c r="F590" s="1650" t="s">
        <v>2223</v>
      </c>
      <c r="G590" s="1989" t="s">
        <v>2674</v>
      </c>
    </row>
    <row r="591" spans="1:7">
      <c r="A591" s="1739"/>
      <c r="B591" s="1637" t="s">
        <v>2181</v>
      </c>
      <c r="C591" s="1745"/>
      <c r="D591" s="1610"/>
      <c r="E591" s="1651">
        <v>44463.895833333336</v>
      </c>
      <c r="F591" s="1651">
        <v>44463.895138888889</v>
      </c>
      <c r="G591" s="1994">
        <v>44463.895833333336</v>
      </c>
    </row>
    <row r="592" spans="1:7">
      <c r="A592" s="1747"/>
      <c r="B592" s="1641"/>
      <c r="C592" s="1658" t="s">
        <v>2182</v>
      </c>
      <c r="D592" s="1659"/>
      <c r="E592" s="1723">
        <f>F586</f>
        <v>10.47</v>
      </c>
      <c r="F592" s="1707"/>
      <c r="G592" s="2010"/>
    </row>
    <row r="593" spans="1:7">
      <c r="A593"/>
      <c r="B593"/>
      <c r="C593"/>
      <c r="D593"/>
      <c r="E593" s="1616"/>
      <c r="F593" s="1616"/>
      <c r="G593" s="1987"/>
    </row>
    <row r="594" spans="1:7">
      <c r="A594" s="1735"/>
      <c r="B594" s="2454" t="s">
        <v>2782</v>
      </c>
      <c r="C594" s="2454"/>
      <c r="D594" s="1690" t="s">
        <v>271</v>
      </c>
      <c r="E594" s="1588" t="s">
        <v>2160</v>
      </c>
      <c r="F594" s="1588" t="s">
        <v>2510</v>
      </c>
      <c r="G594" s="1868" t="s">
        <v>2532</v>
      </c>
    </row>
    <row r="595" spans="1:7">
      <c r="A595" s="1736"/>
      <c r="B595" s="1622" t="s">
        <v>2162</v>
      </c>
      <c r="C595" s="1738"/>
      <c r="D595" s="1703"/>
      <c r="E595" s="1645" t="s">
        <v>2286</v>
      </c>
      <c r="F595" s="1645" t="s">
        <v>2286</v>
      </c>
      <c r="G595" s="1991" t="s">
        <v>2286</v>
      </c>
    </row>
    <row r="596" spans="1:7">
      <c r="A596" s="1739"/>
      <c r="B596" s="1626" t="s">
        <v>2164</v>
      </c>
      <c r="C596" s="1741"/>
      <c r="D596" s="1601"/>
      <c r="E596" s="1598">
        <v>21.16</v>
      </c>
      <c r="F596" s="1598">
        <v>22.9</v>
      </c>
      <c r="G596" s="1982">
        <v>20.76</v>
      </c>
    </row>
    <row r="597" spans="1:7">
      <c r="A597" s="1739"/>
      <c r="B597" s="1626" t="s">
        <v>2165</v>
      </c>
      <c r="C597" s="1646"/>
      <c r="D597" s="1646"/>
      <c r="E597" s="1600" t="s">
        <v>2166</v>
      </c>
      <c r="F597" s="1606" t="s">
        <v>2512</v>
      </c>
      <c r="G597" s="1988" t="s">
        <v>2534</v>
      </c>
    </row>
    <row r="598" spans="1:7">
      <c r="A598" s="1739"/>
      <c r="B598" s="1626" t="s">
        <v>2169</v>
      </c>
      <c r="C598" s="1742"/>
      <c r="D598" s="1601"/>
      <c r="E598" s="1606" t="s">
        <v>2445</v>
      </c>
      <c r="F598" s="1606" t="s">
        <v>2514</v>
      </c>
      <c r="G598" s="1988" t="s">
        <v>2536</v>
      </c>
    </row>
    <row r="599" spans="1:7" ht="80.099999999999994">
      <c r="A599" s="1739"/>
      <c r="B599" s="1626" t="s">
        <v>2173</v>
      </c>
      <c r="C599" s="1743"/>
      <c r="D599" s="1601"/>
      <c r="E599" s="1650" t="s">
        <v>2783</v>
      </c>
      <c r="F599" s="1650" t="s">
        <v>2784</v>
      </c>
      <c r="G599" s="1993" t="s">
        <v>2785</v>
      </c>
    </row>
    <row r="600" spans="1:7" ht="20.100000000000001">
      <c r="A600" s="1739"/>
      <c r="B600" s="1626" t="s">
        <v>2319</v>
      </c>
      <c r="C600" s="1743"/>
      <c r="D600" s="1601"/>
      <c r="E600" s="1650" t="s">
        <v>2449</v>
      </c>
      <c r="F600" s="1650" t="s">
        <v>2519</v>
      </c>
      <c r="G600" s="1989" t="s">
        <v>2541</v>
      </c>
    </row>
    <row r="601" spans="1:7">
      <c r="A601" s="1739"/>
      <c r="B601" s="1637" t="s">
        <v>2181</v>
      </c>
      <c r="C601" s="1745"/>
      <c r="D601" s="1610"/>
      <c r="E601" s="1651">
        <v>44462.427777777775</v>
      </c>
      <c r="F601" s="1651">
        <v>44462.427083333336</v>
      </c>
      <c r="G601" s="1994">
        <v>44462.427083333336</v>
      </c>
    </row>
    <row r="602" spans="1:7">
      <c r="A602" s="1747"/>
      <c r="B602" s="1748"/>
      <c r="C602" s="1658" t="s">
        <v>2182</v>
      </c>
      <c r="D602" s="1659"/>
      <c r="E602" s="1723">
        <f>E596</f>
        <v>21.16</v>
      </c>
      <c r="F602" s="1707"/>
      <c r="G602" s="2010"/>
    </row>
    <row r="603" spans="1:7">
      <c r="A603"/>
      <c r="B603"/>
      <c r="C603"/>
      <c r="D603"/>
      <c r="E603" s="1616"/>
      <c r="F603" s="1616"/>
      <c r="G603" s="1987"/>
    </row>
    <row r="604" spans="1:7">
      <c r="A604" s="1735"/>
      <c r="B604" s="2454" t="s">
        <v>2786</v>
      </c>
      <c r="C604" s="2454"/>
      <c r="D604" s="1690" t="s">
        <v>271</v>
      </c>
      <c r="E604" s="1588" t="s">
        <v>2510</v>
      </c>
      <c r="F604" s="1588" t="s">
        <v>2716</v>
      </c>
      <c r="G604" s="1868" t="s">
        <v>2532</v>
      </c>
    </row>
    <row r="605" spans="1:7">
      <c r="A605" s="1736"/>
      <c r="B605" s="1737" t="s">
        <v>2162</v>
      </c>
      <c r="C605" s="1738"/>
      <c r="D605" s="1703"/>
      <c r="E605" s="1645" t="s">
        <v>2286</v>
      </c>
      <c r="F605" s="1645" t="s">
        <v>2286</v>
      </c>
      <c r="G605" s="1991" t="s">
        <v>2286</v>
      </c>
    </row>
    <row r="606" spans="1:7">
      <c r="A606" s="1739"/>
      <c r="B606" s="1740" t="s">
        <v>2164</v>
      </c>
      <c r="C606" s="1741"/>
      <c r="D606" s="1601"/>
      <c r="E606" s="1598">
        <v>3.39</v>
      </c>
      <c r="F606" s="1598">
        <v>2.37</v>
      </c>
      <c r="G606" s="1982">
        <v>2.1</v>
      </c>
    </row>
    <row r="607" spans="1:7">
      <c r="A607" s="1739"/>
      <c r="B607" s="1740" t="s">
        <v>2165</v>
      </c>
      <c r="C607" s="1646"/>
      <c r="D607" s="1646"/>
      <c r="E607" s="1606" t="s">
        <v>2787</v>
      </c>
      <c r="F607" s="1600" t="s">
        <v>2513</v>
      </c>
      <c r="G607" s="1988" t="s">
        <v>2534</v>
      </c>
    </row>
    <row r="608" spans="1:7">
      <c r="A608" s="1739"/>
      <c r="B608" s="1740" t="s">
        <v>2169</v>
      </c>
      <c r="C608" s="1742"/>
      <c r="D608" s="1601"/>
      <c r="E608" s="1606" t="s">
        <v>2514</v>
      </c>
      <c r="F608" s="1606" t="s">
        <v>2515</v>
      </c>
      <c r="G608" s="1988" t="s">
        <v>2536</v>
      </c>
    </row>
    <row r="609" spans="1:7" ht="50.1">
      <c r="A609" s="1739"/>
      <c r="B609" s="1740" t="s">
        <v>2173</v>
      </c>
      <c r="C609" s="1646"/>
      <c r="D609" s="1601"/>
      <c r="E609" s="1650" t="s">
        <v>2788</v>
      </c>
      <c r="F609" s="1650" t="s">
        <v>2789</v>
      </c>
      <c r="G609" s="1993" t="s">
        <v>2790</v>
      </c>
    </row>
    <row r="610" spans="1:7" ht="20.100000000000001">
      <c r="A610" s="1739"/>
      <c r="B610" s="1740" t="s">
        <v>2319</v>
      </c>
      <c r="C610" s="1743"/>
      <c r="D610" s="1601"/>
      <c r="E610" s="1650" t="s">
        <v>2519</v>
      </c>
      <c r="F610" s="1650" t="s">
        <v>2520</v>
      </c>
      <c r="G610" s="1989" t="s">
        <v>2541</v>
      </c>
    </row>
    <row r="611" spans="1:7">
      <c r="A611" s="1739"/>
      <c r="B611" s="1744" t="s">
        <v>2181</v>
      </c>
      <c r="C611" s="1745"/>
      <c r="D611" s="1610"/>
      <c r="E611" s="1651">
        <v>44461.656944444447</v>
      </c>
      <c r="F611" s="1651">
        <v>44461.656944444447</v>
      </c>
      <c r="G611" s="2016">
        <v>44461.656944444447</v>
      </c>
    </row>
    <row r="612" spans="1:7">
      <c r="A612" s="1747"/>
      <c r="B612" s="1748"/>
      <c r="C612" s="1658" t="s">
        <v>2182</v>
      </c>
      <c r="D612" s="1659"/>
      <c r="E612" s="1723">
        <f>F606</f>
        <v>2.37</v>
      </c>
      <c r="F612" s="1707"/>
      <c r="G612" s="2010"/>
    </row>
    <row r="613" spans="1:7">
      <c r="A613"/>
      <c r="B613"/>
      <c r="C613"/>
      <c r="D613"/>
      <c r="E613" s="1616"/>
      <c r="F613" s="1616"/>
      <c r="G613" s="1987"/>
    </row>
    <row r="614" spans="1:7">
      <c r="A614" s="1619"/>
      <c r="B614" s="2454" t="s">
        <v>2791</v>
      </c>
      <c r="C614" s="2454"/>
      <c r="D614" s="1620" t="s">
        <v>2157</v>
      </c>
      <c r="E614" s="1588" t="s">
        <v>2510</v>
      </c>
      <c r="F614" s="1588" t="s">
        <v>2693</v>
      </c>
      <c r="G614" s="1587" t="s">
        <v>2792</v>
      </c>
    </row>
    <row r="615" spans="1:7">
      <c r="A615" s="1621"/>
      <c r="B615" s="1622" t="s">
        <v>2162</v>
      </c>
      <c r="C615" s="1622"/>
      <c r="D615" s="1624"/>
      <c r="E615" s="1593" t="s">
        <v>2311</v>
      </c>
      <c r="F615" s="1593" t="s">
        <v>2286</v>
      </c>
      <c r="G615" s="1981" t="s">
        <v>2286</v>
      </c>
    </row>
    <row r="616" spans="1:7">
      <c r="A616" s="1625"/>
      <c r="B616" s="1626" t="s">
        <v>2164</v>
      </c>
      <c r="C616" s="1627"/>
      <c r="D616" s="1628"/>
      <c r="E616" s="1598">
        <v>113.9</v>
      </c>
      <c r="F616" s="1598">
        <v>130.15</v>
      </c>
      <c r="G616" s="1982">
        <v>130.55000000000001</v>
      </c>
    </row>
    <row r="617" spans="1:7">
      <c r="A617" s="1625"/>
      <c r="B617" s="1626" t="s">
        <v>2165</v>
      </c>
      <c r="C617" s="1662"/>
      <c r="D617" s="1630"/>
      <c r="E617" s="1600" t="s">
        <v>2512</v>
      </c>
      <c r="F617" s="1663" t="s">
        <v>2694</v>
      </c>
      <c r="G617" s="1988" t="s">
        <v>2793</v>
      </c>
    </row>
    <row r="618" spans="1:7">
      <c r="A618" s="1625"/>
      <c r="B618" s="1626" t="s">
        <v>2169</v>
      </c>
      <c r="C618" s="1664"/>
      <c r="D618" s="1628"/>
      <c r="E618" s="1600" t="s">
        <v>2696</v>
      </c>
      <c r="F618" s="1665" t="s">
        <v>2697</v>
      </c>
      <c r="G618" s="1988" t="s">
        <v>2794</v>
      </c>
    </row>
    <row r="619" spans="1:7" ht="30">
      <c r="A619" s="1625"/>
      <c r="B619" s="1626" t="s">
        <v>2173</v>
      </c>
      <c r="C619" s="1666"/>
      <c r="D619" s="1628"/>
      <c r="E619" s="1606" t="s">
        <v>2795</v>
      </c>
      <c r="F619" s="1605" t="s">
        <v>2796</v>
      </c>
      <c r="G619" s="1984" t="s">
        <v>2797</v>
      </c>
    </row>
    <row r="620" spans="1:7">
      <c r="A620" s="1625"/>
      <c r="B620" s="1626" t="s">
        <v>2319</v>
      </c>
      <c r="C620" s="1626"/>
      <c r="D620" s="1628"/>
      <c r="E620" s="1600" t="s">
        <v>2519</v>
      </c>
      <c r="F620" s="1601" t="s">
        <v>2702</v>
      </c>
      <c r="G620" s="1988" t="s">
        <v>2798</v>
      </c>
    </row>
    <row r="621" spans="1:7">
      <c r="A621" s="1625"/>
      <c r="B621" s="1637" t="s">
        <v>2181</v>
      </c>
      <c r="C621" s="1637"/>
      <c r="D621" s="1639"/>
      <c r="E621" s="1610">
        <v>44462.409722222219</v>
      </c>
      <c r="F621" s="1610">
        <v>44462.409722222219</v>
      </c>
      <c r="G621" s="1985">
        <v>44484.414583333331</v>
      </c>
    </row>
    <row r="622" spans="1:7">
      <c r="A622" s="1640"/>
      <c r="B622" s="1641"/>
      <c r="C622" s="1658" t="s">
        <v>2182</v>
      </c>
      <c r="D622" s="1659"/>
      <c r="E622" s="1723">
        <f>F616</f>
        <v>130.15</v>
      </c>
      <c r="F622" s="1707"/>
      <c r="G622" s="2010"/>
    </row>
    <row r="623" spans="1:7">
      <c r="A623"/>
      <c r="B623"/>
      <c r="C623"/>
      <c r="D623"/>
      <c r="E623" s="1616"/>
      <c r="F623" s="1616"/>
      <c r="G623" s="1987"/>
    </row>
    <row r="624" spans="1:7">
      <c r="A624" s="1683"/>
      <c r="B624" s="2454" t="s">
        <v>2799</v>
      </c>
      <c r="C624" s="2454"/>
      <c r="D624" s="1690" t="s">
        <v>271</v>
      </c>
      <c r="E624" s="1588" t="s">
        <v>2185</v>
      </c>
      <c r="F624" s="1588" t="s">
        <v>2800</v>
      </c>
      <c r="G624" s="1587" t="s">
        <v>2801</v>
      </c>
    </row>
    <row r="625" spans="1:7">
      <c r="A625" s="1621"/>
      <c r="B625" s="1622" t="s">
        <v>2162</v>
      </c>
      <c r="C625" s="1693"/>
      <c r="D625" s="1624"/>
      <c r="E625" s="1645" t="s">
        <v>2286</v>
      </c>
      <c r="F625" s="1645" t="s">
        <v>2286</v>
      </c>
      <c r="G625" s="1991" t="s">
        <v>2286</v>
      </c>
    </row>
    <row r="626" spans="1:7">
      <c r="A626" s="1625"/>
      <c r="B626" s="1626" t="s">
        <v>2164</v>
      </c>
      <c r="C626" s="1696"/>
      <c r="D626" s="1628"/>
      <c r="E626" s="1697">
        <v>71.010000000000005</v>
      </c>
      <c r="F626" s="1697">
        <v>70</v>
      </c>
      <c r="G626" s="2026">
        <v>70</v>
      </c>
    </row>
    <row r="627" spans="1:7">
      <c r="A627" s="1625"/>
      <c r="B627" s="1626" t="s">
        <v>2165</v>
      </c>
      <c r="C627" s="1646"/>
      <c r="D627" s="1646"/>
      <c r="E627" s="1600" t="s">
        <v>2287</v>
      </c>
      <c r="F627" s="1600" t="s">
        <v>2802</v>
      </c>
      <c r="G627" s="1992" t="s">
        <v>2803</v>
      </c>
    </row>
    <row r="628" spans="1:7">
      <c r="A628" s="1625"/>
      <c r="B628" s="1626" t="s">
        <v>2169</v>
      </c>
      <c r="C628" s="1699"/>
      <c r="D628" s="1628"/>
      <c r="E628" s="1606" t="s">
        <v>2290</v>
      </c>
      <c r="F628" s="1606" t="s">
        <v>2804</v>
      </c>
      <c r="G628" s="1992"/>
    </row>
    <row r="629" spans="1:7" ht="60">
      <c r="A629" s="1625"/>
      <c r="B629" s="1626" t="s">
        <v>2173</v>
      </c>
      <c r="C629" s="1700"/>
      <c r="D629" s="1628"/>
      <c r="E629" s="1650" t="s">
        <v>2805</v>
      </c>
      <c r="F629" s="1810" t="s">
        <v>2806</v>
      </c>
      <c r="G629" s="1993" t="s">
        <v>2807</v>
      </c>
    </row>
    <row r="630" spans="1:7">
      <c r="A630" s="1625"/>
      <c r="B630" s="1626" t="s">
        <v>2319</v>
      </c>
      <c r="C630" s="1700"/>
      <c r="D630" s="1628"/>
      <c r="E630" s="1650" t="s">
        <v>2196</v>
      </c>
      <c r="F630" s="1650" t="s">
        <v>2808</v>
      </c>
      <c r="G630" s="1993"/>
    </row>
    <row r="631" spans="1:7">
      <c r="A631" s="1625"/>
      <c r="B631" s="1637" t="s">
        <v>2181</v>
      </c>
      <c r="C631" s="1701"/>
      <c r="D631" s="1639"/>
      <c r="E631" s="1651">
        <v>44477.679861111108</v>
      </c>
      <c r="F631" s="1651">
        <v>44477.679861111108</v>
      </c>
      <c r="G631" s="1994">
        <v>44477.679861111108</v>
      </c>
    </row>
    <row r="632" spans="1:7">
      <c r="A632" s="1640"/>
      <c r="B632" s="1641"/>
      <c r="C632" s="1613" t="s">
        <v>2182</v>
      </c>
      <c r="D632" s="1614"/>
      <c r="E632" s="1615">
        <f>MEDIAN(E626:G626)</f>
        <v>70</v>
      </c>
      <c r="F632" s="1615"/>
      <c r="G632" s="1986"/>
    </row>
    <row r="633" spans="1:7">
      <c r="A633"/>
      <c r="B633"/>
      <c r="C633"/>
      <c r="D633"/>
      <c r="E633" s="1616"/>
      <c r="F633" s="1616"/>
      <c r="G633" s="1987"/>
    </row>
    <row r="634" spans="1:7">
      <c r="A634" s="1683"/>
      <c r="B634" s="2454" t="s">
        <v>2809</v>
      </c>
      <c r="C634" s="2454"/>
      <c r="D634" s="1690" t="s">
        <v>271</v>
      </c>
      <c r="E634" s="1588" t="s">
        <v>2810</v>
      </c>
      <c r="F634" s="1588" t="s">
        <v>2657</v>
      </c>
      <c r="G634" s="1868" t="s">
        <v>2811</v>
      </c>
    </row>
    <row r="635" spans="1:7">
      <c r="A635" s="1621"/>
      <c r="B635" s="1622" t="s">
        <v>2162</v>
      </c>
      <c r="C635" s="1693"/>
      <c r="D635" s="1624"/>
      <c r="E635" s="1645" t="s">
        <v>2286</v>
      </c>
      <c r="F635" s="1645" t="s">
        <v>2286</v>
      </c>
      <c r="G635" s="1991" t="s">
        <v>2286</v>
      </c>
    </row>
    <row r="636" spans="1:7">
      <c r="A636" s="1625"/>
      <c r="B636" s="1626" t="s">
        <v>2164</v>
      </c>
      <c r="C636" s="1696">
        <f>F642</f>
        <v>0</v>
      </c>
      <c r="D636" s="1628"/>
      <c r="E636" s="1697">
        <v>139</v>
      </c>
      <c r="F636" s="1697">
        <v>160</v>
      </c>
      <c r="G636" s="2026">
        <v>190.49</v>
      </c>
    </row>
    <row r="637" spans="1:7">
      <c r="A637" s="1625"/>
      <c r="B637" s="1626" t="s">
        <v>2165</v>
      </c>
      <c r="C637" s="1646"/>
      <c r="D637" s="1646"/>
      <c r="E637" s="1600" t="s">
        <v>2812</v>
      </c>
      <c r="F637" s="1606" t="s">
        <v>2168</v>
      </c>
      <c r="G637" s="1988" t="s">
        <v>2813</v>
      </c>
    </row>
    <row r="638" spans="1:7" ht="20.100000000000001">
      <c r="A638" s="1625"/>
      <c r="B638" s="1626" t="s">
        <v>2169</v>
      </c>
      <c r="C638" s="1699"/>
      <c r="D638" s="1628"/>
      <c r="E638" s="1606" t="s">
        <v>2814</v>
      </c>
      <c r="F638" s="1606" t="s">
        <v>2662</v>
      </c>
      <c r="G638" s="1988" t="s">
        <v>2815</v>
      </c>
    </row>
    <row r="639" spans="1:7" ht="39.950000000000003">
      <c r="A639" s="1625"/>
      <c r="B639" s="1626" t="s">
        <v>2173</v>
      </c>
      <c r="C639" s="1700"/>
      <c r="D639" s="1766"/>
      <c r="E639" s="1811" t="s">
        <v>2816</v>
      </c>
      <c r="F639" s="1811" t="s">
        <v>2817</v>
      </c>
      <c r="G639" s="2028" t="s">
        <v>2818</v>
      </c>
    </row>
    <row r="640" spans="1:7">
      <c r="A640" s="1673"/>
      <c r="B640" s="1626" t="s">
        <v>2319</v>
      </c>
      <c r="C640" s="1812"/>
      <c r="D640" s="1628"/>
      <c r="E640" s="1779" t="s">
        <v>2819</v>
      </c>
      <c r="F640" s="1676" t="s">
        <v>2223</v>
      </c>
      <c r="G640" s="1998" t="s">
        <v>2820</v>
      </c>
    </row>
    <row r="641" spans="1:7">
      <c r="A641" s="1673"/>
      <c r="B641" s="1626" t="s">
        <v>2181</v>
      </c>
      <c r="C641" s="1711"/>
      <c r="D641" s="1628"/>
      <c r="E641" s="1813">
        <v>44466.648611111108</v>
      </c>
      <c r="F641" s="1813">
        <v>44466.647916666669</v>
      </c>
      <c r="G641" s="2029">
        <v>44474.465277777781</v>
      </c>
    </row>
    <row r="642" spans="1:7">
      <c r="A642" s="1640"/>
      <c r="B642" s="1641"/>
      <c r="C642" s="1658" t="s">
        <v>2821</v>
      </c>
      <c r="D642" s="1659"/>
      <c r="E642" s="1660">
        <f>F636</f>
        <v>160</v>
      </c>
      <c r="F642" s="1661"/>
      <c r="G642" s="1996"/>
    </row>
    <row r="643" spans="1:7">
      <c r="A643"/>
      <c r="B643"/>
      <c r="C643"/>
      <c r="D643"/>
      <c r="E643" s="1616"/>
      <c r="F643" s="1616"/>
      <c r="G643" s="1987"/>
    </row>
    <row r="644" spans="1:7">
      <c r="A644" s="1619"/>
      <c r="B644" s="2454" t="s">
        <v>2822</v>
      </c>
      <c r="C644" s="2454"/>
      <c r="D644" s="1620" t="s">
        <v>271</v>
      </c>
      <c r="E644" s="1588" t="s">
        <v>2185</v>
      </c>
      <c r="F644" s="1588" t="s">
        <v>2823</v>
      </c>
      <c r="G644" s="1587" t="s">
        <v>2582</v>
      </c>
    </row>
    <row r="645" spans="1:7">
      <c r="A645" s="1621"/>
      <c r="B645" s="1622" t="s">
        <v>2162</v>
      </c>
      <c r="C645" s="1622"/>
      <c r="D645" s="1624"/>
      <c r="E645" s="1593" t="s">
        <v>2163</v>
      </c>
      <c r="F645" s="1593" t="s">
        <v>2163</v>
      </c>
      <c r="G645" s="1981" t="s">
        <v>2163</v>
      </c>
    </row>
    <row r="646" spans="1:7">
      <c r="A646" s="1625"/>
      <c r="B646" s="1626" t="s">
        <v>2164</v>
      </c>
      <c r="C646" s="1627"/>
      <c r="D646" s="1628"/>
      <c r="E646" s="1598">
        <v>21.97</v>
      </c>
      <c r="F646" s="1598">
        <v>44.77</v>
      </c>
      <c r="G646" s="1982">
        <v>51.39</v>
      </c>
    </row>
    <row r="647" spans="1:7">
      <c r="A647" s="1625"/>
      <c r="B647" s="1626" t="s">
        <v>2165</v>
      </c>
      <c r="C647" s="1662"/>
      <c r="D647" s="1630"/>
      <c r="E647" s="1600" t="s">
        <v>2287</v>
      </c>
      <c r="F647" s="1663" t="s">
        <v>2824</v>
      </c>
      <c r="G647" s="1988" t="s">
        <v>2695</v>
      </c>
    </row>
    <row r="648" spans="1:7">
      <c r="A648" s="1625"/>
      <c r="B648" s="1626" t="s">
        <v>2169</v>
      </c>
      <c r="C648" s="1664"/>
      <c r="D648" s="1628"/>
      <c r="E648" s="1600" t="s">
        <v>2290</v>
      </c>
      <c r="F648" s="1665" t="s">
        <v>2825</v>
      </c>
      <c r="G648" s="1988" t="s">
        <v>2588</v>
      </c>
    </row>
    <row r="649" spans="1:7" ht="50.1">
      <c r="A649" s="1625"/>
      <c r="B649" s="1626" t="s">
        <v>2173</v>
      </c>
      <c r="C649" s="1666"/>
      <c r="D649" s="1628"/>
      <c r="E649" s="1606" t="s">
        <v>2826</v>
      </c>
      <c r="F649" s="1605" t="s">
        <v>2827</v>
      </c>
      <c r="G649" s="1984" t="s">
        <v>2828</v>
      </c>
    </row>
    <row r="650" spans="1:7" ht="20.100000000000001">
      <c r="A650" s="1625"/>
      <c r="B650" s="1626" t="s">
        <v>2177</v>
      </c>
      <c r="C650" s="1626"/>
      <c r="D650" s="1628"/>
      <c r="E650" s="1600" t="s">
        <v>2196</v>
      </c>
      <c r="F650" s="1601" t="s">
        <v>2829</v>
      </c>
      <c r="G650" s="1988" t="s">
        <v>2594</v>
      </c>
    </row>
    <row r="651" spans="1:7">
      <c r="A651" s="1625"/>
      <c r="B651" s="1637" t="s">
        <v>2181</v>
      </c>
      <c r="C651" s="1637"/>
      <c r="D651" s="1639"/>
      <c r="E651" s="1610">
        <v>44461.475694444445</v>
      </c>
      <c r="F651" s="1610">
        <v>44461.474999999999</v>
      </c>
      <c r="G651" s="1985">
        <v>44461.475694444445</v>
      </c>
    </row>
    <row r="652" spans="1:7">
      <c r="A652" s="1640"/>
      <c r="B652" s="1641"/>
      <c r="C652" s="1658" t="s">
        <v>2821</v>
      </c>
      <c r="D652" s="1659"/>
      <c r="E652" s="1660">
        <f>F646</f>
        <v>44.77</v>
      </c>
      <c r="F652" s="1661"/>
      <c r="G652" s="1996"/>
    </row>
    <row r="653" spans="1:7">
      <c r="A653"/>
      <c r="B653"/>
      <c r="C653"/>
      <c r="D653"/>
      <c r="E653" s="1616"/>
      <c r="F653" s="1616"/>
      <c r="G653" s="1987"/>
    </row>
    <row r="654" spans="1:7">
      <c r="A654" s="1792"/>
      <c r="B654" s="2460" t="s">
        <v>2830</v>
      </c>
      <c r="C654" s="2460"/>
      <c r="D654" s="1669" t="s">
        <v>271</v>
      </c>
      <c r="E654" s="1669" t="s">
        <v>2831</v>
      </c>
      <c r="F654" s="1669" t="s">
        <v>2832</v>
      </c>
      <c r="G654" s="1830" t="s">
        <v>2833</v>
      </c>
    </row>
    <row r="655" spans="1:7">
      <c r="A655" s="1691"/>
      <c r="B655" s="1692" t="s">
        <v>2162</v>
      </c>
      <c r="C655" s="1793"/>
      <c r="D655" s="1763"/>
      <c r="E655" s="1672" t="s">
        <v>2311</v>
      </c>
      <c r="F655" s="1672" t="s">
        <v>2311</v>
      </c>
      <c r="G655" s="1997" t="s">
        <v>2311</v>
      </c>
    </row>
    <row r="656" spans="1:7">
      <c r="A656" s="1694"/>
      <c r="B656" s="1695" t="s">
        <v>2164</v>
      </c>
      <c r="C656" s="1794"/>
      <c r="D656" s="1766"/>
      <c r="E656" s="1697">
        <v>135</v>
      </c>
      <c r="F656" s="1697">
        <v>125.99</v>
      </c>
      <c r="G656" s="2026">
        <v>118.99</v>
      </c>
    </row>
    <row r="657" spans="1:7">
      <c r="A657" s="1694"/>
      <c r="B657" s="1695" t="s">
        <v>2165</v>
      </c>
      <c r="C657" s="1795"/>
      <c r="D657" s="1767"/>
      <c r="E657" s="1631" t="s">
        <v>2287</v>
      </c>
      <c r="F657" s="1631" t="s">
        <v>2834</v>
      </c>
      <c r="G657" s="1998" t="s">
        <v>2835</v>
      </c>
    </row>
    <row r="658" spans="1:7">
      <c r="A658" s="1694"/>
      <c r="B658" s="1695" t="s">
        <v>2169</v>
      </c>
      <c r="C658" s="1796"/>
      <c r="D658" s="1766"/>
      <c r="E658" s="1676" t="s">
        <v>2836</v>
      </c>
      <c r="F658" s="1676" t="s">
        <v>2837</v>
      </c>
      <c r="G658" s="2003" t="s">
        <v>2838</v>
      </c>
    </row>
    <row r="659" spans="1:7">
      <c r="A659" s="1694"/>
      <c r="B659" s="1695" t="s">
        <v>2173</v>
      </c>
      <c r="C659" s="1797"/>
      <c r="D659" s="1766"/>
      <c r="E659" s="1676" t="s">
        <v>2839</v>
      </c>
      <c r="F659" s="1677" t="s">
        <v>2840</v>
      </c>
      <c r="G659" s="1999" t="s">
        <v>2841</v>
      </c>
    </row>
    <row r="660" spans="1:7">
      <c r="A660" s="1694"/>
      <c r="B660" s="1695" t="s">
        <v>2319</v>
      </c>
      <c r="C660" s="1797"/>
      <c r="D660" s="1766"/>
      <c r="E660" s="1676"/>
      <c r="F660" s="1677" t="s">
        <v>2842</v>
      </c>
      <c r="G660" s="2003"/>
    </row>
    <row r="661" spans="1:7">
      <c r="A661" s="1694"/>
      <c r="B661" s="1695" t="s">
        <v>2181</v>
      </c>
      <c r="C661" s="1796"/>
      <c r="D661" s="1766"/>
      <c r="E661" s="1814">
        <v>44467</v>
      </c>
      <c r="F661" s="1814">
        <v>44467</v>
      </c>
      <c r="G661" s="2030">
        <v>44467</v>
      </c>
    </row>
    <row r="662" spans="1:7">
      <c r="A662" s="1798"/>
      <c r="B662" s="1799"/>
      <c r="C662" s="1658" t="s">
        <v>2821</v>
      </c>
      <c r="D662" s="1659"/>
      <c r="E662" s="1660">
        <f>F656</f>
        <v>125.99</v>
      </c>
      <c r="F662" s="1661"/>
      <c r="G662" s="1996"/>
    </row>
    <row r="663" spans="1:7">
      <c r="A663"/>
      <c r="B663"/>
      <c r="C663"/>
      <c r="D663"/>
      <c r="E663" s="1616"/>
      <c r="F663" s="1616"/>
      <c r="G663" s="1987"/>
    </row>
    <row r="664" spans="1:7">
      <c r="A664" s="1619"/>
      <c r="B664" s="2454" t="s">
        <v>2843</v>
      </c>
      <c r="C664" s="2454"/>
      <c r="D664" s="1620" t="s">
        <v>271</v>
      </c>
      <c r="E664" s="1588" t="s">
        <v>2657</v>
      </c>
      <c r="F664" s="1588" t="s">
        <v>2532</v>
      </c>
      <c r="G664" s="1587" t="s">
        <v>2510</v>
      </c>
    </row>
    <row r="665" spans="1:7">
      <c r="A665" s="1621"/>
      <c r="B665" s="1622" t="s">
        <v>2162</v>
      </c>
      <c r="C665" s="1622"/>
      <c r="D665" s="1624"/>
      <c r="E665" s="1593" t="s">
        <v>2163</v>
      </c>
      <c r="F665" s="1593" t="s">
        <v>2163</v>
      </c>
      <c r="G665" s="1981" t="s">
        <v>2163</v>
      </c>
    </row>
    <row r="666" spans="1:7">
      <c r="A666" s="1625"/>
      <c r="B666" s="1626" t="s">
        <v>2164</v>
      </c>
      <c r="C666" s="1627"/>
      <c r="D666" s="1628"/>
      <c r="E666" s="1598">
        <v>122.08</v>
      </c>
      <c r="F666" s="1598">
        <v>108.5</v>
      </c>
      <c r="G666" s="1982">
        <v>119.9</v>
      </c>
    </row>
    <row r="667" spans="1:7">
      <c r="A667" s="1625"/>
      <c r="B667" s="1626" t="s">
        <v>2165</v>
      </c>
      <c r="C667" s="1662"/>
      <c r="D667" s="1630"/>
      <c r="E667" s="1600" t="s">
        <v>2168</v>
      </c>
      <c r="F667" s="1663" t="s">
        <v>2534</v>
      </c>
      <c r="G667" s="1988" t="s">
        <v>2512</v>
      </c>
    </row>
    <row r="668" spans="1:7">
      <c r="A668" s="1625"/>
      <c r="B668" s="1626" t="s">
        <v>2169</v>
      </c>
      <c r="C668" s="1664"/>
      <c r="D668" s="1628"/>
      <c r="E668" s="1600" t="s">
        <v>2662</v>
      </c>
      <c r="F668" s="1665" t="s">
        <v>2536</v>
      </c>
      <c r="G668" s="1988" t="s">
        <v>2514</v>
      </c>
    </row>
    <row r="669" spans="1:7" ht="50.1">
      <c r="A669" s="1625"/>
      <c r="B669" s="1626" t="s">
        <v>2173</v>
      </c>
      <c r="C669" s="1666"/>
      <c r="D669" s="1628"/>
      <c r="E669" s="1606" t="s">
        <v>2844</v>
      </c>
      <c r="F669" s="1605" t="s">
        <v>2845</v>
      </c>
      <c r="G669" s="1984" t="s">
        <v>2846</v>
      </c>
    </row>
    <row r="670" spans="1:7">
      <c r="A670" s="1625"/>
      <c r="B670" s="1626" t="s">
        <v>2319</v>
      </c>
      <c r="C670" s="1626"/>
      <c r="D670" s="1628"/>
      <c r="E670" s="1600" t="s">
        <v>2223</v>
      </c>
      <c r="F670" s="1601" t="s">
        <v>2541</v>
      </c>
      <c r="G670" s="1988" t="s">
        <v>2519</v>
      </c>
    </row>
    <row r="671" spans="1:7">
      <c r="A671" s="1625"/>
      <c r="B671" s="1637" t="s">
        <v>2181</v>
      </c>
      <c r="C671" s="1637"/>
      <c r="D671" s="1639"/>
      <c r="E671" s="1610">
        <v>44466.634722222225</v>
      </c>
      <c r="F671" s="1610">
        <v>44466.634027777778</v>
      </c>
      <c r="G671" s="1985">
        <v>44466.634027777778</v>
      </c>
    </row>
    <row r="672" spans="1:7">
      <c r="A672" s="1640"/>
      <c r="B672" s="1641"/>
      <c r="C672" s="1658" t="s">
        <v>2821</v>
      </c>
      <c r="D672" s="1659"/>
      <c r="E672" s="1660">
        <f>G666</f>
        <v>119.9</v>
      </c>
      <c r="F672" s="1661"/>
      <c r="G672" s="1996"/>
    </row>
    <row r="673" spans="1:7">
      <c r="A673"/>
      <c r="B673"/>
      <c r="C673"/>
      <c r="D673"/>
      <c r="E673" s="1616"/>
      <c r="F673" s="1616"/>
      <c r="G673" s="1987"/>
    </row>
    <row r="674" spans="1:7">
      <c r="A674" s="1683"/>
      <c r="B674" s="2458" t="s">
        <v>2847</v>
      </c>
      <c r="C674" s="2458"/>
      <c r="D674" s="1690" t="s">
        <v>271</v>
      </c>
      <c r="E674" s="1684" t="s">
        <v>2848</v>
      </c>
      <c r="F674" s="1588" t="s">
        <v>2161</v>
      </c>
      <c r="G674" s="1587" t="s">
        <v>2481</v>
      </c>
    </row>
    <row r="675" spans="1:7">
      <c r="A675" s="1621"/>
      <c r="B675" s="1622" t="s">
        <v>2162</v>
      </c>
      <c r="C675" s="1693"/>
      <c r="D675" s="1624"/>
      <c r="E675" s="1645" t="s">
        <v>2849</v>
      </c>
      <c r="F675" s="1645" t="s">
        <v>2849</v>
      </c>
      <c r="G675" s="1991" t="s">
        <v>2849</v>
      </c>
    </row>
    <row r="676" spans="1:7">
      <c r="A676" s="1625"/>
      <c r="B676" s="1626" t="s">
        <v>2164</v>
      </c>
      <c r="C676" s="1696"/>
      <c r="D676" s="1628"/>
      <c r="E676" s="1697">
        <v>30.61</v>
      </c>
      <c r="F676" s="1697">
        <v>32</v>
      </c>
      <c r="G676" s="2026">
        <v>54.88</v>
      </c>
    </row>
    <row r="677" spans="1:7">
      <c r="A677" s="1625"/>
      <c r="B677" s="1626" t="s">
        <v>2165</v>
      </c>
      <c r="C677" s="1646"/>
      <c r="D677" s="1646"/>
      <c r="E677" s="1600" t="s">
        <v>2850</v>
      </c>
      <c r="F677" s="1600" t="s">
        <v>2168</v>
      </c>
      <c r="G677" s="1988" t="s">
        <v>2483</v>
      </c>
    </row>
    <row r="678" spans="1:7">
      <c r="A678" s="1625"/>
      <c r="B678" s="1626" t="s">
        <v>2169</v>
      </c>
      <c r="C678" s="1699"/>
      <c r="D678" s="1628"/>
      <c r="E678" s="1600" t="s">
        <v>2536</v>
      </c>
      <c r="F678" s="1815" t="s">
        <v>2851</v>
      </c>
      <c r="G678" s="1989" t="s">
        <v>2852</v>
      </c>
    </row>
    <row r="679" spans="1:7" ht="50.1">
      <c r="A679" s="1625"/>
      <c r="B679" s="1626" t="s">
        <v>2173</v>
      </c>
      <c r="C679" s="1816"/>
      <c r="D679" s="1628"/>
      <c r="E679" s="1601" t="s">
        <v>2853</v>
      </c>
      <c r="F679" s="1601" t="s">
        <v>2854</v>
      </c>
      <c r="G679" s="1983" t="s">
        <v>2855</v>
      </c>
    </row>
    <row r="680" spans="1:7">
      <c r="A680" s="1625"/>
      <c r="B680" s="1626" t="s">
        <v>2319</v>
      </c>
      <c r="C680" s="1816"/>
      <c r="D680" s="1628"/>
      <c r="E680" s="1603" t="s">
        <v>2856</v>
      </c>
      <c r="F680" s="1606"/>
      <c r="G680" s="1988" t="s">
        <v>2857</v>
      </c>
    </row>
    <row r="681" spans="1:7">
      <c r="A681" s="1625"/>
      <c r="B681" s="1637" t="s">
        <v>2181</v>
      </c>
      <c r="C681" s="1701"/>
      <c r="D681" s="1639"/>
      <c r="E681" s="1746">
        <v>44462.461111111108</v>
      </c>
      <c r="F681" s="1746">
        <v>44462.461805555555</v>
      </c>
      <c r="G681" s="2016">
        <v>44462.462500000001</v>
      </c>
    </row>
    <row r="682" spans="1:7">
      <c r="A682" s="1640"/>
      <c r="B682" s="1641"/>
      <c r="C682" s="1613" t="s">
        <v>2182</v>
      </c>
      <c r="D682" s="1614"/>
      <c r="E682" s="1615">
        <f>MEDIAN(E676:G676)</f>
        <v>32</v>
      </c>
      <c r="F682" s="1615"/>
      <c r="G682" s="1986"/>
    </row>
    <row r="683" spans="1:7">
      <c r="A683"/>
      <c r="B683"/>
      <c r="C683"/>
      <c r="D683"/>
      <c r="E683" s="1616"/>
      <c r="F683" s="1616"/>
      <c r="G683" s="1987"/>
    </row>
    <row r="684" spans="1:7">
      <c r="A684" s="1619"/>
      <c r="B684" s="2454" t="s">
        <v>2858</v>
      </c>
      <c r="C684" s="2454"/>
      <c r="D684" s="1620" t="s">
        <v>271</v>
      </c>
      <c r="E684" s="1588" t="s">
        <v>2859</v>
      </c>
      <c r="F684" s="1588" t="s">
        <v>2310</v>
      </c>
      <c r="G684" s="1587" t="s">
        <v>2308</v>
      </c>
    </row>
    <row r="685" spans="1:7">
      <c r="A685" s="1621"/>
      <c r="B685" s="1622" t="s">
        <v>2162</v>
      </c>
      <c r="C685" s="1622"/>
      <c r="D685" s="1624"/>
      <c r="E685" s="1593" t="s">
        <v>2163</v>
      </c>
      <c r="F685" s="1593" t="s">
        <v>2163</v>
      </c>
      <c r="G685" s="1981" t="s">
        <v>2163</v>
      </c>
    </row>
    <row r="686" spans="1:7">
      <c r="A686" s="1625"/>
      <c r="B686" s="1626" t="s">
        <v>2164</v>
      </c>
      <c r="C686" s="1627"/>
      <c r="D686" s="1628"/>
      <c r="E686" s="1598">
        <v>0.45</v>
      </c>
      <c r="F686" s="1598">
        <v>1.06</v>
      </c>
      <c r="G686" s="1982">
        <v>0.28999999999999998</v>
      </c>
    </row>
    <row r="687" spans="1:7">
      <c r="A687" s="1625"/>
      <c r="B687" s="1626" t="s">
        <v>2165</v>
      </c>
      <c r="C687" s="1662"/>
      <c r="D687" s="1630"/>
      <c r="E687" s="1600" t="s">
        <v>2860</v>
      </c>
      <c r="F687" s="1663" t="s">
        <v>2313</v>
      </c>
      <c r="G687" s="1988" t="s">
        <v>2168</v>
      </c>
    </row>
    <row r="688" spans="1:7">
      <c r="A688" s="1625"/>
      <c r="B688" s="1626" t="s">
        <v>2169</v>
      </c>
      <c r="C688" s="1664"/>
      <c r="D688" s="1628"/>
      <c r="E688" s="1600" t="s">
        <v>2861</v>
      </c>
      <c r="F688" s="1665" t="s">
        <v>2315</v>
      </c>
      <c r="G688" s="1988" t="s">
        <v>2172</v>
      </c>
    </row>
    <row r="689" spans="1:7" ht="80.099999999999994">
      <c r="A689" s="1625"/>
      <c r="B689" s="1626" t="s">
        <v>2173</v>
      </c>
      <c r="C689" s="1666"/>
      <c r="D689" s="1628"/>
      <c r="E689" s="1606" t="s">
        <v>2862</v>
      </c>
      <c r="F689" s="1605" t="s">
        <v>2863</v>
      </c>
      <c r="G689" s="1984" t="s">
        <v>2864</v>
      </c>
    </row>
    <row r="690" spans="1:7">
      <c r="A690" s="1625"/>
      <c r="B690" s="1626" t="s">
        <v>2319</v>
      </c>
      <c r="C690" s="1626"/>
      <c r="D690" s="1628"/>
      <c r="E690" s="1600" t="s">
        <v>2865</v>
      </c>
      <c r="F690" s="1601" t="s">
        <v>2866</v>
      </c>
      <c r="G690" s="1988"/>
    </row>
    <row r="691" spans="1:7">
      <c r="A691" s="1625"/>
      <c r="B691" s="1637" t="s">
        <v>2181</v>
      </c>
      <c r="C691" s="1637"/>
      <c r="D691" s="1639"/>
      <c r="E691" s="1610">
        <v>44461.727777777778</v>
      </c>
      <c r="F691" s="1610">
        <v>44461.727777777778</v>
      </c>
      <c r="G691" s="1985">
        <v>44461.727777777778</v>
      </c>
    </row>
    <row r="692" spans="1:7">
      <c r="A692" s="1640"/>
      <c r="B692" s="1641"/>
      <c r="C692" s="1613" t="s">
        <v>2182</v>
      </c>
      <c r="D692" s="1614"/>
      <c r="E692" s="1615">
        <f>MEDIAN(E686:G686)</f>
        <v>0.45</v>
      </c>
      <c r="F692" s="1615"/>
      <c r="G692" s="1986"/>
    </row>
    <row r="693" spans="1:7">
      <c r="A693"/>
      <c r="B693"/>
      <c r="C693"/>
      <c r="D693"/>
      <c r="E693" s="1616"/>
      <c r="F693" s="1616"/>
      <c r="G693" s="1987"/>
    </row>
    <row r="694" spans="1:7">
      <c r="A694" s="1683"/>
      <c r="B694" s="2454" t="s">
        <v>2867</v>
      </c>
      <c r="C694" s="2462"/>
      <c r="D694" s="1620" t="s">
        <v>2157</v>
      </c>
      <c r="E694" s="1588" t="s">
        <v>2245</v>
      </c>
      <c r="F694" s="1588" t="s">
        <v>2257</v>
      </c>
      <c r="G694" s="1868" t="s">
        <v>2160</v>
      </c>
    </row>
    <row r="695" spans="1:7">
      <c r="A695" s="1621"/>
      <c r="B695" s="1622" t="s">
        <v>2162</v>
      </c>
      <c r="C695" s="1693"/>
      <c r="D695" s="1624"/>
      <c r="E695" s="1593" t="s">
        <v>2163</v>
      </c>
      <c r="F695" s="1593" t="s">
        <v>2163</v>
      </c>
      <c r="G695" s="1981" t="s">
        <v>2163</v>
      </c>
    </row>
    <row r="696" spans="1:7">
      <c r="A696" s="1625"/>
      <c r="B696" s="1626" t="s">
        <v>2164</v>
      </c>
      <c r="C696" s="1696"/>
      <c r="D696" s="1628"/>
      <c r="E696" s="1598">
        <v>194.87</v>
      </c>
      <c r="F696" s="1598">
        <v>194.87</v>
      </c>
      <c r="G696" s="1982">
        <v>194.87</v>
      </c>
    </row>
    <row r="697" spans="1:7">
      <c r="A697" s="1625"/>
      <c r="B697" s="1626" t="s">
        <v>2165</v>
      </c>
      <c r="C697" s="1646"/>
      <c r="D697" s="1646"/>
      <c r="E697" s="1606" t="s">
        <v>2166</v>
      </c>
      <c r="F697" s="1606" t="s">
        <v>2166</v>
      </c>
      <c r="G697" s="1992" t="s">
        <v>2166</v>
      </c>
    </row>
    <row r="698" spans="1:7">
      <c r="A698" s="1625"/>
      <c r="B698" s="1626" t="s">
        <v>2169</v>
      </c>
      <c r="C698" s="1699"/>
      <c r="D698" s="1628"/>
      <c r="E698" s="1600" t="s">
        <v>2170</v>
      </c>
      <c r="F698" s="1600" t="s">
        <v>2170</v>
      </c>
      <c r="G698" s="1988" t="s">
        <v>2868</v>
      </c>
    </row>
    <row r="699" spans="1:7" ht="120">
      <c r="A699" s="1625"/>
      <c r="B699" s="1626" t="s">
        <v>2173</v>
      </c>
      <c r="C699" s="1743"/>
      <c r="D699" s="1628"/>
      <c r="E699" s="1634" t="s">
        <v>2869</v>
      </c>
      <c r="F699" s="1634" t="s">
        <v>2870</v>
      </c>
      <c r="G699" s="1990" t="s">
        <v>2871</v>
      </c>
    </row>
    <row r="700" spans="1:7">
      <c r="A700" s="1625"/>
      <c r="B700" s="1626" t="s">
        <v>2319</v>
      </c>
      <c r="C700" s="1743"/>
      <c r="D700" s="1628"/>
      <c r="E700" s="1634" t="s">
        <v>2254</v>
      </c>
      <c r="F700" s="1603" t="s">
        <v>2178</v>
      </c>
      <c r="G700" s="1990" t="s">
        <v>2872</v>
      </c>
    </row>
    <row r="701" spans="1:7">
      <c r="A701" s="1625"/>
      <c r="B701" s="1637" t="s">
        <v>2181</v>
      </c>
      <c r="C701" s="1701"/>
      <c r="D701" s="1639"/>
      <c r="E701" s="1651">
        <v>44462.492361111108</v>
      </c>
      <c r="F701" s="1651">
        <v>44462.492361111108</v>
      </c>
      <c r="G701" s="1994">
        <v>44462.492361111108</v>
      </c>
    </row>
    <row r="702" spans="1:7">
      <c r="A702" s="1640"/>
      <c r="B702" s="1641"/>
      <c r="C702" s="1613" t="s">
        <v>2182</v>
      </c>
      <c r="D702" s="1614"/>
      <c r="E702" s="1615">
        <f>MEDIAN(E696:G696)</f>
        <v>194.87</v>
      </c>
      <c r="F702" s="1615"/>
      <c r="G702" s="1986"/>
    </row>
    <row r="703" spans="1:7">
      <c r="A703"/>
      <c r="B703"/>
      <c r="C703"/>
      <c r="D703"/>
      <c r="E703" s="1616"/>
      <c r="F703" s="1616"/>
      <c r="G703" s="1987"/>
    </row>
    <row r="704" spans="1:7">
      <c r="A704" s="1619"/>
      <c r="B704" s="2454" t="s">
        <v>2873</v>
      </c>
      <c r="C704" s="2454"/>
      <c r="D704" s="1620" t="s">
        <v>2157</v>
      </c>
      <c r="E704" s="1588" t="s">
        <v>2716</v>
      </c>
      <c r="F704" s="1588" t="s">
        <v>2874</v>
      </c>
      <c r="G704" s="1587" t="s">
        <v>2801</v>
      </c>
    </row>
    <row r="705" spans="1:7">
      <c r="A705" s="1621"/>
      <c r="B705" s="1622" t="s">
        <v>2162</v>
      </c>
      <c r="C705" s="1622"/>
      <c r="D705" s="1624"/>
      <c r="E705" s="1593" t="s">
        <v>2163</v>
      </c>
      <c r="F705" s="1593" t="s">
        <v>2163</v>
      </c>
      <c r="G705" s="1981" t="s">
        <v>2163</v>
      </c>
    </row>
    <row r="706" spans="1:7">
      <c r="A706" s="1625"/>
      <c r="B706" s="1626" t="s">
        <v>2164</v>
      </c>
      <c r="C706" s="1627"/>
      <c r="D706" s="1628"/>
      <c r="E706" s="1598">
        <v>1.83</v>
      </c>
      <c r="F706" s="1598">
        <v>1.61</v>
      </c>
      <c r="G706" s="1982">
        <v>2.16</v>
      </c>
    </row>
    <row r="707" spans="1:7">
      <c r="A707" s="1625"/>
      <c r="B707" s="1626" t="s">
        <v>2165</v>
      </c>
      <c r="C707" s="1662"/>
      <c r="D707" s="1630"/>
      <c r="E707" s="1600" t="s">
        <v>2513</v>
      </c>
      <c r="F707" s="1663" t="s">
        <v>2875</v>
      </c>
      <c r="G707" s="1988" t="s">
        <v>2876</v>
      </c>
    </row>
    <row r="708" spans="1:7">
      <c r="A708" s="1625"/>
      <c r="B708" s="1626" t="s">
        <v>2169</v>
      </c>
      <c r="C708" s="1664"/>
      <c r="D708" s="1628"/>
      <c r="E708" s="1600" t="s">
        <v>2515</v>
      </c>
      <c r="F708" s="1665" t="s">
        <v>2877</v>
      </c>
      <c r="G708" s="1988"/>
    </row>
    <row r="709" spans="1:7" ht="50.1">
      <c r="A709" s="1625"/>
      <c r="B709" s="1626" t="s">
        <v>2173</v>
      </c>
      <c r="C709" s="1666"/>
      <c r="D709" s="1628"/>
      <c r="E709" s="1606" t="s">
        <v>2878</v>
      </c>
      <c r="F709" s="1605" t="s">
        <v>2879</v>
      </c>
      <c r="G709" s="1984" t="s">
        <v>2880</v>
      </c>
    </row>
    <row r="710" spans="1:7">
      <c r="A710" s="1625"/>
      <c r="B710" s="1626" t="s">
        <v>2319</v>
      </c>
      <c r="C710" s="1626"/>
      <c r="D710" s="1628"/>
      <c r="E710" s="1600" t="s">
        <v>2520</v>
      </c>
      <c r="F710" s="1601" t="s">
        <v>2881</v>
      </c>
      <c r="G710" s="1988"/>
    </row>
    <row r="711" spans="1:7">
      <c r="A711" s="1625"/>
      <c r="B711" s="1637" t="s">
        <v>2181</v>
      </c>
      <c r="C711" s="1637"/>
      <c r="D711" s="1639"/>
      <c r="E711" s="1610">
        <v>44461.669444444444</v>
      </c>
      <c r="F711" s="1610">
        <v>44461.669444444444</v>
      </c>
      <c r="G711" s="1985">
        <v>44461.671527777777</v>
      </c>
    </row>
    <row r="712" spans="1:7">
      <c r="A712" s="1640"/>
      <c r="B712" s="1641"/>
      <c r="C712" s="1613" t="s">
        <v>2182</v>
      </c>
      <c r="D712" s="1614"/>
      <c r="E712" s="1615">
        <f>MEDIAN(E706:G706)</f>
        <v>1.83</v>
      </c>
      <c r="F712" s="1615"/>
      <c r="G712" s="1986"/>
    </row>
    <row r="713" spans="1:7">
      <c r="A713"/>
      <c r="B713"/>
      <c r="C713"/>
      <c r="D713"/>
      <c r="E713" s="1616"/>
      <c r="F713" s="1616"/>
      <c r="G713" s="1987"/>
    </row>
    <row r="714" spans="1:7">
      <c r="A714" s="1619"/>
      <c r="B714" s="2454" t="s">
        <v>2882</v>
      </c>
      <c r="C714" s="2454"/>
      <c r="D714" s="1620" t="s">
        <v>2157</v>
      </c>
      <c r="E714" s="1588" t="s">
        <v>2883</v>
      </c>
      <c r="F714" s="1588" t="s">
        <v>2510</v>
      </c>
      <c r="G714" s="1587" t="s">
        <v>2532</v>
      </c>
    </row>
    <row r="715" spans="1:7">
      <c r="A715" s="1621"/>
      <c r="B715" s="1622" t="s">
        <v>2162</v>
      </c>
      <c r="C715" s="1623"/>
      <c r="D715" s="1624"/>
      <c r="E715" s="1593" t="s">
        <v>2326</v>
      </c>
      <c r="F715" s="1593" t="s">
        <v>2326</v>
      </c>
      <c r="G715" s="1981" t="s">
        <v>2326</v>
      </c>
    </row>
    <row r="716" spans="1:7">
      <c r="A716" s="1625"/>
      <c r="B716" s="1626" t="s">
        <v>2164</v>
      </c>
      <c r="C716" s="1627"/>
      <c r="D716" s="1628"/>
      <c r="E716" s="1598">
        <v>24.59</v>
      </c>
      <c r="F716" s="1598">
        <v>30.9</v>
      </c>
      <c r="G716" s="1982">
        <v>24.47</v>
      </c>
    </row>
    <row r="717" spans="1:7">
      <c r="A717" s="1625"/>
      <c r="B717" s="1626" t="s">
        <v>2165</v>
      </c>
      <c r="C717" s="1629"/>
      <c r="D717" s="1630"/>
      <c r="E717" s="1600" t="s">
        <v>2793</v>
      </c>
      <c r="F717" s="1636" t="s">
        <v>2512</v>
      </c>
      <c r="G717" s="1988" t="s">
        <v>2534</v>
      </c>
    </row>
    <row r="718" spans="1:7">
      <c r="A718" s="1625"/>
      <c r="B718" s="1626" t="s">
        <v>2169</v>
      </c>
      <c r="C718" s="1632"/>
      <c r="D718" s="1628"/>
      <c r="E718" s="1603" t="s">
        <v>2884</v>
      </c>
      <c r="F718" s="1636" t="s">
        <v>2514</v>
      </c>
      <c r="G718" s="1988" t="s">
        <v>2536</v>
      </c>
    </row>
    <row r="719" spans="1:7" ht="69.95">
      <c r="A719" s="1625"/>
      <c r="B719" s="1626" t="s">
        <v>2173</v>
      </c>
      <c r="C719" s="1633"/>
      <c r="D719" s="1628"/>
      <c r="E719" s="1656" t="s">
        <v>2885</v>
      </c>
      <c r="F719" s="1656" t="s">
        <v>2886</v>
      </c>
      <c r="G719" s="1995" t="s">
        <v>2887</v>
      </c>
    </row>
    <row r="720" spans="1:7">
      <c r="A720" s="1625"/>
      <c r="B720" s="1626" t="s">
        <v>2177</v>
      </c>
      <c r="C720" s="1635"/>
      <c r="D720" s="1628"/>
      <c r="E720" s="1603" t="s">
        <v>2888</v>
      </c>
      <c r="F720" s="1636" t="s">
        <v>2519</v>
      </c>
      <c r="G720" s="1989" t="s">
        <v>2541</v>
      </c>
    </row>
    <row r="721" spans="1:7">
      <c r="A721" s="1625"/>
      <c r="B721" s="1637" t="s">
        <v>2181</v>
      </c>
      <c r="C721" s="1638"/>
      <c r="D721" s="1639"/>
      <c r="E721" s="1651">
        <v>44467.482638888891</v>
      </c>
      <c r="F721" s="1651">
        <v>44467.482638888891</v>
      </c>
      <c r="G721" s="1994">
        <v>44467.482638888891</v>
      </c>
    </row>
    <row r="722" spans="1:7">
      <c r="A722" s="1640"/>
      <c r="B722" s="1641"/>
      <c r="C722" s="1613" t="s">
        <v>2182</v>
      </c>
      <c r="D722" s="1614"/>
      <c r="E722" s="1615">
        <f>MEDIAN(E716:G716)</f>
        <v>24.59</v>
      </c>
      <c r="F722" s="1615"/>
      <c r="G722" s="1986"/>
    </row>
    <row r="723" spans="1:7">
      <c r="A723"/>
      <c r="B723"/>
      <c r="C723"/>
      <c r="D723"/>
      <c r="E723" s="1616"/>
      <c r="F723" s="1616"/>
      <c r="G723" s="1987"/>
    </row>
    <row r="724" spans="1:7">
      <c r="A724" s="1683"/>
      <c r="B724" s="2458" t="s">
        <v>2889</v>
      </c>
      <c r="C724" s="2458"/>
      <c r="D724" s="1690" t="s">
        <v>271</v>
      </c>
      <c r="E724" s="1588" t="s">
        <v>2185</v>
      </c>
      <c r="F724" s="1588" t="s">
        <v>2510</v>
      </c>
      <c r="G724" s="1587" t="s">
        <v>2657</v>
      </c>
    </row>
    <row r="725" spans="1:7">
      <c r="A725" s="1621"/>
      <c r="B725" s="1622" t="s">
        <v>2162</v>
      </c>
      <c r="C725" s="1693"/>
      <c r="D725" s="1624"/>
      <c r="E725" s="1645" t="s">
        <v>2286</v>
      </c>
      <c r="F725" s="1645" t="s">
        <v>2286</v>
      </c>
      <c r="G725" s="1991" t="s">
        <v>2286</v>
      </c>
    </row>
    <row r="726" spans="1:7">
      <c r="A726" s="1625"/>
      <c r="B726" s="1626" t="s">
        <v>2164</v>
      </c>
      <c r="C726" s="1696"/>
      <c r="D726" s="1628"/>
      <c r="E726" s="1697">
        <v>26.91</v>
      </c>
      <c r="F726" s="1697">
        <v>21.9</v>
      </c>
      <c r="G726" s="2026">
        <v>20.81</v>
      </c>
    </row>
    <row r="727" spans="1:7">
      <c r="A727" s="1625"/>
      <c r="B727" s="1626" t="s">
        <v>2165</v>
      </c>
      <c r="C727" s="1646"/>
      <c r="D727" s="1646"/>
      <c r="E727" s="1600" t="s">
        <v>2287</v>
      </c>
      <c r="F727" s="1606" t="s">
        <v>2512</v>
      </c>
      <c r="G727" s="1992" t="s">
        <v>2168</v>
      </c>
    </row>
    <row r="728" spans="1:7" ht="20.100000000000001">
      <c r="A728" s="1625"/>
      <c r="B728" s="1626" t="s">
        <v>2169</v>
      </c>
      <c r="C728" s="1699"/>
      <c r="D728" s="1628"/>
      <c r="E728" s="1606" t="s">
        <v>2290</v>
      </c>
      <c r="F728" s="1606" t="s">
        <v>2514</v>
      </c>
      <c r="G728" s="1992" t="s">
        <v>2662</v>
      </c>
    </row>
    <row r="729" spans="1:7" ht="50.1">
      <c r="A729" s="1625"/>
      <c r="B729" s="1626" t="s">
        <v>2173</v>
      </c>
      <c r="C729" s="1700"/>
      <c r="D729" s="1628"/>
      <c r="E729" s="1650" t="s">
        <v>2890</v>
      </c>
      <c r="F729" s="1650" t="s">
        <v>2891</v>
      </c>
      <c r="G729" s="1993" t="s">
        <v>2892</v>
      </c>
    </row>
    <row r="730" spans="1:7" ht="20.100000000000001">
      <c r="A730" s="1625"/>
      <c r="B730" s="1626" t="s">
        <v>2319</v>
      </c>
      <c r="C730" s="1700"/>
      <c r="D730" s="1628"/>
      <c r="E730" s="1650" t="s">
        <v>2196</v>
      </c>
      <c r="F730" s="1650" t="s">
        <v>2519</v>
      </c>
      <c r="G730" s="1993" t="s">
        <v>2223</v>
      </c>
    </row>
    <row r="731" spans="1:7">
      <c r="A731" s="1625"/>
      <c r="B731" s="1637" t="s">
        <v>2181</v>
      </c>
      <c r="C731" s="1701"/>
      <c r="D731" s="1639"/>
      <c r="E731" s="1651">
        <v>44466.602777777778</v>
      </c>
      <c r="F731" s="1651">
        <v>44466.602083333331</v>
      </c>
      <c r="G731" s="2016">
        <v>44466.603472222225</v>
      </c>
    </row>
    <row r="732" spans="1:7">
      <c r="A732" s="1640"/>
      <c r="B732" s="1641"/>
      <c r="C732" s="1613" t="s">
        <v>2182</v>
      </c>
      <c r="D732" s="1614"/>
      <c r="E732" s="1615">
        <f>MEDIAN(E726:G726)</f>
        <v>21.9</v>
      </c>
      <c r="F732" s="1615"/>
      <c r="G732" s="1986"/>
    </row>
    <row r="733" spans="1:7">
      <c r="A733"/>
      <c r="B733"/>
      <c r="C733"/>
      <c r="D733"/>
      <c r="E733" s="1616"/>
      <c r="F733" s="1616"/>
      <c r="G733" s="1987"/>
    </row>
    <row r="734" spans="1:7">
      <c r="A734" s="1619"/>
      <c r="B734" s="2454" t="s">
        <v>2893</v>
      </c>
      <c r="C734" s="2454"/>
      <c r="D734" s="1620" t="s">
        <v>271</v>
      </c>
      <c r="E734" s="1588" t="s">
        <v>2874</v>
      </c>
      <c r="F734" s="1588" t="s">
        <v>2510</v>
      </c>
      <c r="G734" s="1587" t="s">
        <v>2716</v>
      </c>
    </row>
    <row r="735" spans="1:7">
      <c r="A735" s="1621"/>
      <c r="B735" s="1622" t="s">
        <v>2162</v>
      </c>
      <c r="C735" s="1622"/>
      <c r="D735" s="1624"/>
      <c r="E735" s="1593" t="s">
        <v>2163</v>
      </c>
      <c r="F735" s="1593" t="s">
        <v>2163</v>
      </c>
      <c r="G735" s="1981" t="s">
        <v>2163</v>
      </c>
    </row>
    <row r="736" spans="1:7">
      <c r="A736" s="1625"/>
      <c r="B736" s="1626" t="s">
        <v>2164</v>
      </c>
      <c r="C736" s="1627"/>
      <c r="D736" s="1628"/>
      <c r="E736" s="1598">
        <v>0.88</v>
      </c>
      <c r="F736" s="1598">
        <v>0.49</v>
      </c>
      <c r="G736" s="1982">
        <v>0.39</v>
      </c>
    </row>
    <row r="737" spans="1:7">
      <c r="A737" s="1625"/>
      <c r="B737" s="1626" t="s">
        <v>2165</v>
      </c>
      <c r="C737" s="1662"/>
      <c r="D737" s="1630"/>
      <c r="E737" s="1600" t="s">
        <v>2875</v>
      </c>
      <c r="F737" s="1663" t="s">
        <v>2512</v>
      </c>
      <c r="G737" s="1988" t="s">
        <v>2513</v>
      </c>
    </row>
    <row r="738" spans="1:7">
      <c r="A738" s="1625"/>
      <c r="B738" s="1626" t="s">
        <v>2169</v>
      </c>
      <c r="C738" s="1664"/>
      <c r="D738" s="1628"/>
      <c r="E738" s="1600" t="s">
        <v>2877</v>
      </c>
      <c r="F738" s="1665" t="s">
        <v>2514</v>
      </c>
      <c r="G738" s="1988" t="s">
        <v>2515</v>
      </c>
    </row>
    <row r="739" spans="1:7" ht="50.1">
      <c r="A739" s="1625"/>
      <c r="B739" s="1626" t="s">
        <v>2173</v>
      </c>
      <c r="C739" s="1666"/>
      <c r="D739" s="1628"/>
      <c r="E739" s="1606" t="s">
        <v>2894</v>
      </c>
      <c r="F739" s="1605" t="s">
        <v>2895</v>
      </c>
      <c r="G739" s="1984" t="s">
        <v>2896</v>
      </c>
    </row>
    <row r="740" spans="1:7" ht="20.100000000000001">
      <c r="A740" s="1625"/>
      <c r="B740" s="1626" t="s">
        <v>2319</v>
      </c>
      <c r="C740" s="1626"/>
      <c r="D740" s="1628"/>
      <c r="E740" s="1600" t="s">
        <v>2881</v>
      </c>
      <c r="F740" s="1601" t="s">
        <v>2519</v>
      </c>
      <c r="G740" s="1988" t="s">
        <v>2520</v>
      </c>
    </row>
    <row r="741" spans="1:7">
      <c r="A741" s="1625"/>
      <c r="B741" s="1637" t="s">
        <v>2181</v>
      </c>
      <c r="C741" s="1637"/>
      <c r="D741" s="1639"/>
      <c r="E741" s="1610">
        <v>44461.659722222219</v>
      </c>
      <c r="F741" s="1610">
        <v>44461.660416666666</v>
      </c>
      <c r="G741" s="1985">
        <v>44461.660416666666</v>
      </c>
    </row>
    <row r="742" spans="1:7">
      <c r="A742" s="1640"/>
      <c r="B742" s="1641"/>
      <c r="C742" s="1613" t="s">
        <v>2182</v>
      </c>
      <c r="D742" s="1614"/>
      <c r="E742" s="1615">
        <f>MEDIAN(E736:G736)</f>
        <v>0.49</v>
      </c>
      <c r="F742" s="1615"/>
      <c r="G742" s="1986"/>
    </row>
    <row r="743" spans="1:7">
      <c r="A743"/>
      <c r="B743"/>
      <c r="C743"/>
      <c r="D743"/>
      <c r="E743" s="1616"/>
      <c r="F743" s="1616"/>
      <c r="G743" s="1987"/>
    </row>
    <row r="744" spans="1:7">
      <c r="A744" s="1619"/>
      <c r="B744" s="2454" t="s">
        <v>2897</v>
      </c>
      <c r="C744" s="2454"/>
      <c r="D744" s="1620" t="s">
        <v>2157</v>
      </c>
      <c r="E744" s="1588" t="s">
        <v>2898</v>
      </c>
      <c r="F744" s="1588" t="s">
        <v>2716</v>
      </c>
      <c r="G744" s="1587"/>
    </row>
    <row r="745" spans="1:7">
      <c r="A745" s="1621"/>
      <c r="B745" s="1622" t="s">
        <v>2162</v>
      </c>
      <c r="C745" s="1622"/>
      <c r="D745" s="1624"/>
      <c r="E745" s="1593" t="s">
        <v>2163</v>
      </c>
      <c r="F745" s="1593" t="s">
        <v>2163</v>
      </c>
      <c r="G745" s="1981"/>
    </row>
    <row r="746" spans="1:7">
      <c r="A746" s="1625"/>
      <c r="B746" s="1626" t="s">
        <v>2164</v>
      </c>
      <c r="C746" s="1627"/>
      <c r="D746" s="1628"/>
      <c r="E746" s="1598">
        <v>3.5</v>
      </c>
      <c r="F746" s="1598">
        <v>3.65</v>
      </c>
      <c r="G746" s="1982"/>
    </row>
    <row r="747" spans="1:7">
      <c r="A747" s="1625"/>
      <c r="B747" s="1626" t="s">
        <v>2165</v>
      </c>
      <c r="C747" s="1662"/>
      <c r="D747" s="1630"/>
      <c r="E747" s="1600" t="s">
        <v>2899</v>
      </c>
      <c r="F747" s="1663" t="s">
        <v>2513</v>
      </c>
      <c r="G747" s="1988"/>
    </row>
    <row r="748" spans="1:7">
      <c r="A748" s="1625"/>
      <c r="B748" s="1626" t="s">
        <v>2169</v>
      </c>
      <c r="C748" s="1664"/>
      <c r="D748" s="1628"/>
      <c r="E748" s="1600" t="s">
        <v>2900</v>
      </c>
      <c r="F748" s="1665" t="s">
        <v>2515</v>
      </c>
      <c r="G748" s="1988"/>
    </row>
    <row r="749" spans="1:7" ht="50.1">
      <c r="A749" s="1625"/>
      <c r="B749" s="1626" t="s">
        <v>2173</v>
      </c>
      <c r="C749" s="1666"/>
      <c r="D749" s="1628"/>
      <c r="E749" s="1606" t="s">
        <v>2901</v>
      </c>
      <c r="F749" s="1605" t="s">
        <v>2902</v>
      </c>
      <c r="G749" s="1984"/>
    </row>
    <row r="750" spans="1:7">
      <c r="A750" s="1625"/>
      <c r="B750" s="1626" t="s">
        <v>2319</v>
      </c>
      <c r="C750" s="1626"/>
      <c r="D750" s="1628"/>
      <c r="E750" s="1600" t="s">
        <v>2903</v>
      </c>
      <c r="F750" s="1601" t="s">
        <v>2520</v>
      </c>
      <c r="G750" s="1988"/>
    </row>
    <row r="751" spans="1:7">
      <c r="A751" s="1625"/>
      <c r="B751" s="1637" t="s">
        <v>2181</v>
      </c>
      <c r="C751" s="1637"/>
      <c r="D751" s="1639"/>
      <c r="E751" s="1610">
        <v>44473.929166666669</v>
      </c>
      <c r="F751" s="1610">
        <v>44461.675694444442</v>
      </c>
      <c r="G751" s="1985"/>
    </row>
    <row r="752" spans="1:7">
      <c r="A752" s="1640"/>
      <c r="B752" s="1641"/>
      <c r="C752" s="1613" t="s">
        <v>2182</v>
      </c>
      <c r="D752" s="1614"/>
      <c r="E752" s="1615">
        <f>F746</f>
        <v>3.65</v>
      </c>
      <c r="F752" s="1615"/>
      <c r="G752" s="1986"/>
    </row>
    <row r="753" spans="1:7">
      <c r="A753"/>
      <c r="B753"/>
      <c r="C753"/>
      <c r="D753"/>
      <c r="E753" s="1616"/>
      <c r="F753" s="1616"/>
      <c r="G753" s="1987"/>
    </row>
    <row r="754" spans="1:7">
      <c r="A754" s="1619"/>
      <c r="B754" s="2454" t="s">
        <v>2904</v>
      </c>
      <c r="C754" s="2454"/>
      <c r="D754" s="1620" t="s">
        <v>271</v>
      </c>
      <c r="E754" s="1588" t="s">
        <v>2161</v>
      </c>
      <c r="F754" s="1588" t="s">
        <v>2905</v>
      </c>
      <c r="G754" s="1587" t="s">
        <v>2906</v>
      </c>
    </row>
    <row r="755" spans="1:7">
      <c r="A755" s="1621"/>
      <c r="B755" s="1622" t="s">
        <v>2162</v>
      </c>
      <c r="C755" s="1622"/>
      <c r="D755" s="1624"/>
      <c r="E755" s="1593" t="s">
        <v>2163</v>
      </c>
      <c r="F755" s="1593" t="s">
        <v>2163</v>
      </c>
      <c r="G755" s="1981" t="s">
        <v>2163</v>
      </c>
    </row>
    <row r="756" spans="1:7">
      <c r="A756" s="1625"/>
      <c r="B756" s="1626" t="s">
        <v>2164</v>
      </c>
      <c r="C756" s="1627"/>
      <c r="D756" s="1628"/>
      <c r="E756" s="1598">
        <v>30.52</v>
      </c>
      <c r="F756" s="1598">
        <v>28</v>
      </c>
      <c r="G756" s="1982">
        <v>13.22</v>
      </c>
    </row>
    <row r="757" spans="1:7">
      <c r="A757" s="1625"/>
      <c r="B757" s="1626" t="s">
        <v>2165</v>
      </c>
      <c r="C757" s="1662"/>
      <c r="D757" s="1630"/>
      <c r="E757" s="1600" t="s">
        <v>2168</v>
      </c>
      <c r="F757" s="1663" t="s">
        <v>2907</v>
      </c>
      <c r="G757" s="1988" t="s">
        <v>2908</v>
      </c>
    </row>
    <row r="758" spans="1:7">
      <c r="A758" s="1625"/>
      <c r="B758" s="1626" t="s">
        <v>2169</v>
      </c>
      <c r="C758" s="1664"/>
      <c r="D758" s="1628"/>
      <c r="E758" s="1600" t="s">
        <v>2662</v>
      </c>
      <c r="F758" s="1665" t="s">
        <v>2909</v>
      </c>
      <c r="G758" s="1988" t="s">
        <v>2910</v>
      </c>
    </row>
    <row r="759" spans="1:7" ht="50.1">
      <c r="A759" s="1625"/>
      <c r="B759" s="1626" t="s">
        <v>2173</v>
      </c>
      <c r="C759" s="1666"/>
      <c r="D759" s="1628"/>
      <c r="E759" s="1606" t="s">
        <v>2911</v>
      </c>
      <c r="F759" s="1605" t="s">
        <v>2912</v>
      </c>
      <c r="G759" s="1984" t="s">
        <v>2913</v>
      </c>
    </row>
    <row r="760" spans="1:7">
      <c r="A760" s="1625"/>
      <c r="B760" s="1626" t="s">
        <v>2177</v>
      </c>
      <c r="C760" s="1626"/>
      <c r="D760" s="1628"/>
      <c r="E760" s="1600" t="s">
        <v>2223</v>
      </c>
      <c r="F760" s="1601"/>
      <c r="G760" s="1988" t="s">
        <v>2914</v>
      </c>
    </row>
    <row r="761" spans="1:7">
      <c r="A761" s="1625"/>
      <c r="B761" s="1637" t="s">
        <v>2181</v>
      </c>
      <c r="C761" s="1637"/>
      <c r="D761" s="1639"/>
      <c r="E761" s="1610">
        <v>44461.479166666664</v>
      </c>
      <c r="F761" s="1610">
        <v>44461.479861111111</v>
      </c>
      <c r="G761" s="1985">
        <v>44461.481944444444</v>
      </c>
    </row>
    <row r="762" spans="1:7">
      <c r="A762" s="1640"/>
      <c r="B762" s="1641"/>
      <c r="C762" s="1613" t="s">
        <v>2182</v>
      </c>
      <c r="D762" s="1614"/>
      <c r="E762" s="1615">
        <f>F756</f>
        <v>28</v>
      </c>
      <c r="F762" s="1615"/>
      <c r="G762" s="1986"/>
    </row>
    <row r="763" spans="1:7">
      <c r="A763"/>
      <c r="B763"/>
      <c r="C763"/>
      <c r="D763"/>
      <c r="E763" s="1616"/>
      <c r="F763" s="1616"/>
      <c r="G763" s="1987"/>
    </row>
    <row r="764" spans="1:7">
      <c r="A764" s="1619"/>
      <c r="B764" s="2454" t="s">
        <v>2915</v>
      </c>
      <c r="C764" s="2454"/>
      <c r="D764" s="1690" t="s">
        <v>271</v>
      </c>
      <c r="E764" s="1588" t="s">
        <v>2161</v>
      </c>
      <c r="F764" s="1588" t="s">
        <v>2916</v>
      </c>
      <c r="G764" s="1587" t="s">
        <v>2233</v>
      </c>
    </row>
    <row r="765" spans="1:7">
      <c r="A765" s="1817"/>
      <c r="B765" s="1622" t="s">
        <v>2162</v>
      </c>
      <c r="C765" s="1693"/>
      <c r="D765" s="1624"/>
      <c r="E765" s="1593" t="s">
        <v>2311</v>
      </c>
      <c r="F765" s="1593" t="s">
        <v>2311</v>
      </c>
      <c r="G765" s="1981" t="s">
        <v>2311</v>
      </c>
    </row>
    <row r="766" spans="1:7">
      <c r="A766" s="1818"/>
      <c r="B766" s="1626" t="s">
        <v>2164</v>
      </c>
      <c r="C766" s="1699"/>
      <c r="D766" s="1628"/>
      <c r="E766" s="1598">
        <v>15.34</v>
      </c>
      <c r="F766" s="1598">
        <v>13.4</v>
      </c>
      <c r="G766" s="1982">
        <v>25</v>
      </c>
    </row>
    <row r="767" spans="1:7">
      <c r="A767" s="1818"/>
      <c r="B767" s="1626" t="s">
        <v>2165</v>
      </c>
      <c r="C767" s="1699"/>
      <c r="D767" s="1628"/>
      <c r="E767" s="1606" t="s">
        <v>2168</v>
      </c>
      <c r="F767" s="1606" t="s">
        <v>2917</v>
      </c>
      <c r="G767" s="1992" t="s">
        <v>2234</v>
      </c>
    </row>
    <row r="768" spans="1:7">
      <c r="A768" s="1818"/>
      <c r="B768" s="1626" t="s">
        <v>2169</v>
      </c>
      <c r="C768" s="1699"/>
      <c r="D768" s="1628"/>
      <c r="E768" s="1606" t="s">
        <v>2172</v>
      </c>
      <c r="F768" s="1606" t="s">
        <v>2918</v>
      </c>
      <c r="G768" s="1992" t="s">
        <v>2919</v>
      </c>
    </row>
    <row r="769" spans="1:7" ht="99.95">
      <c r="A769" s="1818"/>
      <c r="B769" s="1626" t="s">
        <v>2173</v>
      </c>
      <c r="C769" s="1699"/>
      <c r="D769" s="1628"/>
      <c r="E769" s="1610" t="s">
        <v>2920</v>
      </c>
      <c r="F769" s="1610" t="s">
        <v>2921</v>
      </c>
      <c r="G769" s="1985" t="s">
        <v>2922</v>
      </c>
    </row>
    <row r="770" spans="1:7">
      <c r="A770" s="1818"/>
      <c r="B770" s="1626" t="s">
        <v>2177</v>
      </c>
      <c r="C770" s="1699"/>
      <c r="D770" s="1610"/>
      <c r="E770" s="1610"/>
      <c r="F770" s="1610" t="s">
        <v>2923</v>
      </c>
      <c r="G770" s="1985" t="s">
        <v>2924</v>
      </c>
    </row>
    <row r="771" spans="1:7">
      <c r="A771" s="1818"/>
      <c r="B771" s="1626" t="s">
        <v>2181</v>
      </c>
      <c r="C771" s="1699"/>
      <c r="D771" s="1628"/>
      <c r="E771" s="1610">
        <v>44466</v>
      </c>
      <c r="F771" s="1610">
        <v>44466</v>
      </c>
      <c r="G771" s="1985">
        <v>44466</v>
      </c>
    </row>
    <row r="772" spans="1:7">
      <c r="A772" s="1819"/>
      <c r="B772" s="1681"/>
      <c r="C772" s="1613" t="s">
        <v>2182</v>
      </c>
      <c r="D772" s="1614"/>
      <c r="E772" s="1615">
        <f>F766</f>
        <v>13.4</v>
      </c>
      <c r="F772" s="1615"/>
      <c r="G772" s="1986"/>
    </row>
    <row r="773" spans="1:7">
      <c r="A773"/>
      <c r="B773"/>
      <c r="C773"/>
      <c r="D773"/>
      <c r="E773" s="1616"/>
      <c r="F773" s="1616"/>
      <c r="G773" s="1987"/>
    </row>
    <row r="774" spans="1:7">
      <c r="A774" s="1683"/>
      <c r="B774" s="2458" t="s">
        <v>2925</v>
      </c>
      <c r="C774" s="2458"/>
      <c r="D774" s="1690" t="s">
        <v>271</v>
      </c>
      <c r="E774" s="1684" t="s">
        <v>2532</v>
      </c>
      <c r="F774" s="1588" t="s">
        <v>2716</v>
      </c>
      <c r="G774" s="1587" t="s">
        <v>2510</v>
      </c>
    </row>
    <row r="775" spans="1:7">
      <c r="A775" s="1736"/>
      <c r="B775" s="1622" t="s">
        <v>2162</v>
      </c>
      <c r="C775" s="1738"/>
      <c r="D775" s="1703"/>
      <c r="E775" s="1645" t="s">
        <v>2286</v>
      </c>
      <c r="F775" s="1645" t="s">
        <v>2286</v>
      </c>
      <c r="G775" s="1991" t="s">
        <v>2286</v>
      </c>
    </row>
    <row r="776" spans="1:7">
      <c r="A776" s="1739"/>
      <c r="B776" s="1626" t="s">
        <v>2164</v>
      </c>
      <c r="C776" s="1741"/>
      <c r="D776" s="1601"/>
      <c r="E776" s="1606">
        <v>20.76</v>
      </c>
      <c r="F776" s="1606">
        <v>15.49</v>
      </c>
      <c r="G776" s="1992">
        <v>12.9</v>
      </c>
    </row>
    <row r="777" spans="1:7">
      <c r="A777" s="1739"/>
      <c r="B777" s="1626" t="s">
        <v>2165</v>
      </c>
      <c r="C777" s="1646"/>
      <c r="D777" s="1646"/>
      <c r="E777" s="1600" t="s">
        <v>2534</v>
      </c>
      <c r="F777" s="1600" t="s">
        <v>2513</v>
      </c>
      <c r="G777" s="1992" t="s">
        <v>2512</v>
      </c>
    </row>
    <row r="778" spans="1:7">
      <c r="A778" s="1739"/>
      <c r="B778" s="1626" t="s">
        <v>2169</v>
      </c>
      <c r="C778" s="1742"/>
      <c r="D778" s="1601"/>
      <c r="E778" s="1600" t="s">
        <v>2536</v>
      </c>
      <c r="F778" s="1606" t="s">
        <v>2515</v>
      </c>
      <c r="G778" s="1992" t="s">
        <v>2514</v>
      </c>
    </row>
    <row r="779" spans="1:7" ht="50.1">
      <c r="A779" s="1739"/>
      <c r="B779" s="1626" t="s">
        <v>2173</v>
      </c>
      <c r="C779" s="1743"/>
      <c r="D779" s="1601"/>
      <c r="E779" s="1650" t="s">
        <v>2926</v>
      </c>
      <c r="F779" s="1650" t="s">
        <v>2927</v>
      </c>
      <c r="G779" s="1993" t="s">
        <v>2928</v>
      </c>
    </row>
    <row r="780" spans="1:7">
      <c r="A780" s="1739"/>
      <c r="B780" s="1626" t="s">
        <v>2319</v>
      </c>
      <c r="C780" s="1743"/>
      <c r="D780" s="1601"/>
      <c r="E780" s="1603" t="s">
        <v>2541</v>
      </c>
      <c r="F780" s="1650" t="s">
        <v>2520</v>
      </c>
      <c r="G780" s="1993" t="s">
        <v>2519</v>
      </c>
    </row>
    <row r="781" spans="1:7">
      <c r="A781" s="1739"/>
      <c r="B781" s="1637" t="s">
        <v>2181</v>
      </c>
      <c r="C781" s="1745"/>
      <c r="D781" s="1610"/>
      <c r="E781" s="1651">
        <v>44461.709722222222</v>
      </c>
      <c r="F781" s="1651">
        <v>44461.709722222222</v>
      </c>
      <c r="G781" s="2016">
        <v>44461.709722222222</v>
      </c>
    </row>
    <row r="782" spans="1:7">
      <c r="A782" s="1747"/>
      <c r="B782" s="1748"/>
      <c r="C782" s="1613" t="s">
        <v>2182</v>
      </c>
      <c r="D782" s="1614"/>
      <c r="E782" s="1615">
        <f>F776</f>
        <v>15.49</v>
      </c>
      <c r="F782" s="1615"/>
      <c r="G782" s="1986"/>
    </row>
    <row r="783" spans="1:7">
      <c r="A783"/>
      <c r="B783"/>
      <c r="C783"/>
      <c r="D783"/>
      <c r="E783" s="1616"/>
      <c r="F783" s="1616"/>
      <c r="G783" s="1987"/>
    </row>
    <row r="784" spans="1:7">
      <c r="A784" s="1619"/>
      <c r="B784" s="2454" t="s">
        <v>2929</v>
      </c>
      <c r="C784" s="2454"/>
      <c r="D784" s="1620" t="s">
        <v>2157</v>
      </c>
      <c r="E784" s="1588" t="s">
        <v>2623</v>
      </c>
      <c r="F784" s="1588" t="s">
        <v>2716</v>
      </c>
      <c r="G784" s="1587" t="s">
        <v>2874</v>
      </c>
    </row>
    <row r="785" spans="1:7">
      <c r="A785" s="1621"/>
      <c r="B785" s="1622" t="s">
        <v>2162</v>
      </c>
      <c r="C785" s="1622"/>
      <c r="D785" s="1624"/>
      <c r="E785" s="1593" t="s">
        <v>2163</v>
      </c>
      <c r="F785" s="1593" t="s">
        <v>2163</v>
      </c>
      <c r="G785" s="1981" t="s">
        <v>2163</v>
      </c>
    </row>
    <row r="786" spans="1:7">
      <c r="A786" s="1625"/>
      <c r="B786" s="1626" t="s">
        <v>2164</v>
      </c>
      <c r="C786" s="1627"/>
      <c r="D786" s="1628"/>
      <c r="E786" s="1598">
        <v>0.7</v>
      </c>
      <c r="F786" s="1598">
        <v>0.76</v>
      </c>
      <c r="G786" s="1982">
        <v>0.95</v>
      </c>
    </row>
    <row r="787" spans="1:7">
      <c r="A787" s="1625"/>
      <c r="B787" s="1626" t="s">
        <v>2165</v>
      </c>
      <c r="C787" s="1662"/>
      <c r="D787" s="1630"/>
      <c r="E787" s="1600" t="s">
        <v>2624</v>
      </c>
      <c r="F787" s="1663" t="s">
        <v>2513</v>
      </c>
      <c r="G787" s="1988" t="s">
        <v>2875</v>
      </c>
    </row>
    <row r="788" spans="1:7">
      <c r="A788" s="1625"/>
      <c r="B788" s="1626" t="s">
        <v>2169</v>
      </c>
      <c r="C788" s="1664"/>
      <c r="D788" s="1628"/>
      <c r="E788" s="1600" t="s">
        <v>2625</v>
      </c>
      <c r="F788" s="1665" t="s">
        <v>2515</v>
      </c>
      <c r="G788" s="1988" t="s">
        <v>2877</v>
      </c>
    </row>
    <row r="789" spans="1:7" ht="50.1">
      <c r="A789" s="1625"/>
      <c r="B789" s="1626" t="s">
        <v>2173</v>
      </c>
      <c r="C789" s="1666"/>
      <c r="D789" s="1628"/>
      <c r="E789" s="1606" t="s">
        <v>2930</v>
      </c>
      <c r="F789" s="1605" t="s">
        <v>2931</v>
      </c>
      <c r="G789" s="1984" t="s">
        <v>2932</v>
      </c>
    </row>
    <row r="790" spans="1:7">
      <c r="A790" s="1625"/>
      <c r="B790" s="1626" t="s">
        <v>2319</v>
      </c>
      <c r="C790" s="1626"/>
      <c r="D790" s="1628"/>
      <c r="E790" s="1600" t="s">
        <v>2629</v>
      </c>
      <c r="F790" s="1601" t="s">
        <v>2520</v>
      </c>
      <c r="G790" s="1988" t="s">
        <v>2881</v>
      </c>
    </row>
    <row r="791" spans="1:7">
      <c r="A791" s="1625"/>
      <c r="B791" s="1637" t="s">
        <v>2181</v>
      </c>
      <c r="C791" s="1637"/>
      <c r="D791" s="1639"/>
      <c r="E791" s="1610">
        <v>44461.668749999997</v>
      </c>
      <c r="F791" s="1610">
        <v>44461.668749999997</v>
      </c>
      <c r="G791" s="1985">
        <v>44461.668749999997</v>
      </c>
    </row>
    <row r="792" spans="1:7">
      <c r="A792" s="1640"/>
      <c r="B792" s="1641"/>
      <c r="C792" s="1613" t="s">
        <v>2182</v>
      </c>
      <c r="D792" s="1614"/>
      <c r="E792" s="1615">
        <f>F786</f>
        <v>0.76</v>
      </c>
      <c r="F792" s="1615"/>
      <c r="G792" s="1986"/>
    </row>
    <row r="793" spans="1:7">
      <c r="A793"/>
      <c r="B793"/>
      <c r="C793"/>
      <c r="D793"/>
      <c r="E793" s="1616"/>
      <c r="F793" s="1616"/>
      <c r="G793" s="1987"/>
    </row>
    <row r="794" spans="1:7">
      <c r="A794" s="1619"/>
      <c r="B794" s="2454" t="s">
        <v>2933</v>
      </c>
      <c r="C794" s="2454"/>
      <c r="D794" s="1620" t="s">
        <v>2157</v>
      </c>
      <c r="E794" s="1588" t="s">
        <v>2510</v>
      </c>
      <c r="F794" s="1588" t="s">
        <v>2623</v>
      </c>
      <c r="G794" s="1587" t="s">
        <v>2532</v>
      </c>
    </row>
    <row r="795" spans="1:7">
      <c r="A795" s="1621"/>
      <c r="B795" s="1622" t="s">
        <v>2162</v>
      </c>
      <c r="C795" s="1622"/>
      <c r="D795" s="1624"/>
      <c r="E795" s="1593" t="s">
        <v>2163</v>
      </c>
      <c r="F795" s="1593" t="s">
        <v>2163</v>
      </c>
      <c r="G795" s="1981" t="s">
        <v>2163</v>
      </c>
    </row>
    <row r="796" spans="1:7">
      <c r="A796" s="1625"/>
      <c r="B796" s="1626" t="s">
        <v>2164</v>
      </c>
      <c r="C796" s="1627"/>
      <c r="D796" s="1628"/>
      <c r="E796" s="1598">
        <v>14.9</v>
      </c>
      <c r="F796" s="1598">
        <v>19.5</v>
      </c>
      <c r="G796" s="1982">
        <v>17.670000000000002</v>
      </c>
    </row>
    <row r="797" spans="1:7">
      <c r="A797" s="1625"/>
      <c r="B797" s="1626" t="s">
        <v>2165</v>
      </c>
      <c r="C797" s="1662"/>
      <c r="D797" s="1630"/>
      <c r="E797" s="1600" t="s">
        <v>2512</v>
      </c>
      <c r="F797" s="1663" t="s">
        <v>2624</v>
      </c>
      <c r="G797" s="1988" t="s">
        <v>2534</v>
      </c>
    </row>
    <row r="798" spans="1:7">
      <c r="A798" s="1625"/>
      <c r="B798" s="1626" t="s">
        <v>2169</v>
      </c>
      <c r="C798" s="1664"/>
      <c r="D798" s="1628"/>
      <c r="E798" s="1600" t="s">
        <v>2514</v>
      </c>
      <c r="F798" s="1665" t="s">
        <v>2625</v>
      </c>
      <c r="G798" s="1988" t="s">
        <v>2536</v>
      </c>
    </row>
    <row r="799" spans="1:7" ht="50.1">
      <c r="A799" s="1625"/>
      <c r="B799" s="1626" t="s">
        <v>2173</v>
      </c>
      <c r="C799" s="1666"/>
      <c r="D799" s="1628"/>
      <c r="E799" s="1606" t="s">
        <v>2934</v>
      </c>
      <c r="F799" s="1605" t="s">
        <v>2935</v>
      </c>
      <c r="G799" s="1984" t="s">
        <v>2936</v>
      </c>
    </row>
    <row r="800" spans="1:7">
      <c r="A800" s="1625"/>
      <c r="B800" s="1626" t="s">
        <v>2319</v>
      </c>
      <c r="C800" s="1626"/>
      <c r="D800" s="1628"/>
      <c r="E800" s="1600" t="s">
        <v>2519</v>
      </c>
      <c r="F800" s="1601" t="s">
        <v>2629</v>
      </c>
      <c r="G800" s="1988" t="s">
        <v>2541</v>
      </c>
    </row>
    <row r="801" spans="1:7">
      <c r="A801" s="1625"/>
      <c r="B801" s="1637" t="s">
        <v>2181</v>
      </c>
      <c r="C801" s="1637"/>
      <c r="D801" s="1639"/>
      <c r="E801" s="1610">
        <v>44461.677777777775</v>
      </c>
      <c r="F801" s="1610">
        <v>44461.677083333336</v>
      </c>
      <c r="G801" s="1985">
        <v>44461.677777777775</v>
      </c>
    </row>
    <row r="802" spans="1:7">
      <c r="A802" s="1640"/>
      <c r="B802" s="1641"/>
      <c r="C802" s="1613" t="s">
        <v>2182</v>
      </c>
      <c r="D802" s="1614"/>
      <c r="E802" s="1615">
        <f>G796</f>
        <v>17.670000000000002</v>
      </c>
      <c r="F802" s="1615"/>
      <c r="G802" s="1986"/>
    </row>
    <row r="803" spans="1:7">
      <c r="A803"/>
      <c r="B803"/>
      <c r="C803"/>
      <c r="D803"/>
      <c r="E803" s="1616"/>
      <c r="F803" s="1616"/>
      <c r="G803" s="1987"/>
    </row>
    <row r="804" spans="1:7">
      <c r="A804" s="1792"/>
      <c r="B804" s="2460" t="s">
        <v>2937</v>
      </c>
      <c r="C804" s="2460"/>
      <c r="D804" s="1669" t="s">
        <v>271</v>
      </c>
      <c r="E804" s="1820" t="s">
        <v>2324</v>
      </c>
      <c r="F804" s="1669" t="s">
        <v>2657</v>
      </c>
      <c r="G804" s="1830" t="s">
        <v>2801</v>
      </c>
    </row>
    <row r="805" spans="1:7">
      <c r="A805" s="1691"/>
      <c r="B805" s="1692" t="s">
        <v>2162</v>
      </c>
      <c r="C805" s="1793"/>
      <c r="D805" s="1763"/>
      <c r="E805" s="1672" t="s">
        <v>2286</v>
      </c>
      <c r="F805" s="1672" t="s">
        <v>2311</v>
      </c>
      <c r="G805" s="1997" t="s">
        <v>2286</v>
      </c>
    </row>
    <row r="806" spans="1:7">
      <c r="A806" s="1694"/>
      <c r="B806" s="1695" t="s">
        <v>2164</v>
      </c>
      <c r="C806" s="1794"/>
      <c r="D806" s="1766"/>
      <c r="E806" s="1697">
        <v>71.33</v>
      </c>
      <c r="F806" s="1697">
        <v>53</v>
      </c>
      <c r="G806" s="2026">
        <v>79.989999999999995</v>
      </c>
    </row>
    <row r="807" spans="1:7">
      <c r="A807" s="1694"/>
      <c r="B807" s="1695" t="s">
        <v>2165</v>
      </c>
      <c r="C807" s="1795"/>
      <c r="D807" s="1767"/>
      <c r="E807" s="1631" t="s">
        <v>2778</v>
      </c>
      <c r="F807" s="1676" t="s">
        <v>2168</v>
      </c>
      <c r="G807" s="2003" t="s">
        <v>2876</v>
      </c>
    </row>
    <row r="808" spans="1:7">
      <c r="A808" s="1694"/>
      <c r="B808" s="1695" t="s">
        <v>2169</v>
      </c>
      <c r="C808" s="1796"/>
      <c r="D808" s="1766"/>
      <c r="E808" s="1631" t="s">
        <v>2328</v>
      </c>
      <c r="F808" s="1676" t="s">
        <v>2172</v>
      </c>
      <c r="G808" s="2003"/>
    </row>
    <row r="809" spans="1:7" ht="50.1">
      <c r="A809" s="1694"/>
      <c r="B809" s="1695" t="s">
        <v>2173</v>
      </c>
      <c r="C809" s="1797"/>
      <c r="D809" s="1766"/>
      <c r="E809" s="1677" t="s">
        <v>2938</v>
      </c>
      <c r="F809" s="1677" t="s">
        <v>2939</v>
      </c>
      <c r="G809" s="1999" t="s">
        <v>2940</v>
      </c>
    </row>
    <row r="810" spans="1:7" ht="39.950000000000003">
      <c r="A810" s="1694"/>
      <c r="B810" s="1695" t="s">
        <v>2319</v>
      </c>
      <c r="C810" s="1797"/>
      <c r="D810" s="1766"/>
      <c r="E810" s="1677" t="s">
        <v>2674</v>
      </c>
      <c r="F810" s="1677" t="s">
        <v>2180</v>
      </c>
      <c r="G810" s="2003"/>
    </row>
    <row r="811" spans="1:7">
      <c r="A811" s="1694"/>
      <c r="B811" s="1695" t="s">
        <v>2181</v>
      </c>
      <c r="C811" s="1796"/>
      <c r="D811" s="1766"/>
      <c r="E811" s="1821">
        <v>44467.603472222225</v>
      </c>
      <c r="F811" s="1814">
        <v>44467.603472222225</v>
      </c>
      <c r="G811" s="2030">
        <v>44467.603472222225</v>
      </c>
    </row>
    <row r="812" spans="1:7">
      <c r="A812" s="1798"/>
      <c r="B812" s="1799"/>
      <c r="C812" s="1784" t="s">
        <v>2182</v>
      </c>
      <c r="D812" s="1785"/>
      <c r="E812" s="1615">
        <v>71.33</v>
      </c>
      <c r="F812" s="1661"/>
      <c r="G812" s="1996"/>
    </row>
    <row r="813" spans="1:7">
      <c r="A813"/>
      <c r="B813"/>
      <c r="C813"/>
      <c r="D813"/>
      <c r="E813" s="1616"/>
      <c r="F813" s="1616"/>
      <c r="G813" s="1987"/>
    </row>
    <row r="814" spans="1:7">
      <c r="A814" s="1792"/>
      <c r="B814" s="2460" t="s">
        <v>1238</v>
      </c>
      <c r="C814" s="2460"/>
      <c r="D814" s="1669" t="s">
        <v>689</v>
      </c>
      <c r="E814" s="1820" t="s">
        <v>2941</v>
      </c>
      <c r="F814" s="1669" t="s">
        <v>2199</v>
      </c>
      <c r="G814" s="1830" t="s">
        <v>2693</v>
      </c>
    </row>
    <row r="815" spans="1:7">
      <c r="A815" s="1691"/>
      <c r="B815" s="1692" t="s">
        <v>2162</v>
      </c>
      <c r="C815" s="1793"/>
      <c r="D815" s="1763"/>
      <c r="E815" s="1672" t="s">
        <v>2286</v>
      </c>
      <c r="F815" s="1672" t="s">
        <v>2311</v>
      </c>
      <c r="G815" s="1997" t="s">
        <v>2286</v>
      </c>
    </row>
    <row r="816" spans="1:7">
      <c r="A816" s="1694"/>
      <c r="B816" s="1695" t="s">
        <v>2164</v>
      </c>
      <c r="C816" s="1794"/>
      <c r="D816" s="1766"/>
      <c r="E816" s="1697">
        <v>163.57</v>
      </c>
      <c r="F816" s="1697">
        <v>162.59</v>
      </c>
      <c r="G816" s="2026">
        <v>135.63</v>
      </c>
    </row>
    <row r="817" spans="1:7">
      <c r="A817" s="1694"/>
      <c r="B817" s="1695" t="s">
        <v>2165</v>
      </c>
      <c r="C817" s="1795"/>
      <c r="D817" s="1767"/>
      <c r="E817" s="1601" t="s">
        <v>2942</v>
      </c>
      <c r="F817" s="1600" t="s">
        <v>2202</v>
      </c>
      <c r="G817" s="1998" t="s">
        <v>2943</v>
      </c>
    </row>
    <row r="818" spans="1:7">
      <c r="A818" s="1694"/>
      <c r="B818" s="1695" t="s">
        <v>2169</v>
      </c>
      <c r="C818" s="1796"/>
      <c r="D818" s="1766"/>
      <c r="E818" s="1724" t="s">
        <v>2944</v>
      </c>
      <c r="F818" s="1600" t="s">
        <v>2204</v>
      </c>
      <c r="G818" s="1999" t="s">
        <v>2697</v>
      </c>
    </row>
    <row r="819" spans="1:7" ht="80.099999999999994">
      <c r="A819" s="1694"/>
      <c r="B819" s="1695" t="s">
        <v>2173</v>
      </c>
      <c r="C819" s="1797"/>
      <c r="D819" s="1766"/>
      <c r="E819" s="1656" t="s">
        <v>2945</v>
      </c>
      <c r="F819" s="1656" t="s">
        <v>2946</v>
      </c>
      <c r="G819" s="1999" t="s">
        <v>2947</v>
      </c>
    </row>
    <row r="820" spans="1:7">
      <c r="A820" s="1694"/>
      <c r="B820" s="1695" t="s">
        <v>2319</v>
      </c>
      <c r="C820" s="1797"/>
      <c r="D820" s="1766"/>
      <c r="E820" s="1656" t="s">
        <v>2948</v>
      </c>
      <c r="F820" s="1600" t="s">
        <v>2209</v>
      </c>
      <c r="G820" s="1999" t="s">
        <v>2702</v>
      </c>
    </row>
    <row r="821" spans="1:7">
      <c r="A821" s="1694"/>
      <c r="B821" s="1695" t="s">
        <v>2181</v>
      </c>
      <c r="C821" s="1796"/>
      <c r="D821" s="1766"/>
      <c r="E821" s="1746">
        <v>44467.586805555555</v>
      </c>
      <c r="F821" s="1821">
        <v>44467.586805555555</v>
      </c>
      <c r="G821" s="2031">
        <v>44467.586805555555</v>
      </c>
    </row>
    <row r="822" spans="1:7">
      <c r="A822" s="1798"/>
      <c r="B822" s="1799"/>
      <c r="C822" s="1784" t="s">
        <v>2182</v>
      </c>
      <c r="D822" s="1785"/>
      <c r="E822" s="1615">
        <f>E816</f>
        <v>163.57</v>
      </c>
      <c r="F822" s="1661"/>
      <c r="G822" s="1996"/>
    </row>
    <row r="823" spans="1:7">
      <c r="A823"/>
      <c r="B823"/>
      <c r="C823"/>
      <c r="D823"/>
      <c r="E823" s="1616"/>
      <c r="F823" s="1616"/>
      <c r="G823" s="1987"/>
    </row>
    <row r="824" spans="1:7">
      <c r="A824" s="1683"/>
      <c r="B824" s="2461" t="s">
        <v>2949</v>
      </c>
      <c r="C824" s="2461"/>
      <c r="D824" s="1669" t="s">
        <v>271</v>
      </c>
      <c r="E824" s="1669" t="s">
        <v>2185</v>
      </c>
      <c r="F824" s="1669" t="s">
        <v>2631</v>
      </c>
      <c r="G824" s="2032" t="s">
        <v>2324</v>
      </c>
    </row>
    <row r="825" spans="1:7">
      <c r="A825" s="1800"/>
      <c r="B825" s="1692" t="s">
        <v>2162</v>
      </c>
      <c r="C825" s="1801"/>
      <c r="D825" s="1763"/>
      <c r="E825" s="1672" t="s">
        <v>2311</v>
      </c>
      <c r="F825" s="1672" t="s">
        <v>2311</v>
      </c>
      <c r="G825" s="1997" t="s">
        <v>2286</v>
      </c>
    </row>
    <row r="826" spans="1:7">
      <c r="A826" s="1802"/>
      <c r="B826" s="1695" t="s">
        <v>2164</v>
      </c>
      <c r="C826" s="1803"/>
      <c r="D826" s="1766"/>
      <c r="E826" s="1697">
        <v>631.53</v>
      </c>
      <c r="F826" s="1697">
        <v>664.77</v>
      </c>
      <c r="G826" s="2026">
        <v>631.53</v>
      </c>
    </row>
    <row r="827" spans="1:7">
      <c r="A827" s="1802"/>
      <c r="B827" s="1695" t="s">
        <v>2165</v>
      </c>
      <c r="C827" s="1803"/>
      <c r="D827" s="1766"/>
      <c r="E827" s="1676" t="s">
        <v>2287</v>
      </c>
      <c r="F827" s="1676" t="s">
        <v>2633</v>
      </c>
      <c r="G827" s="1998" t="s">
        <v>2778</v>
      </c>
    </row>
    <row r="828" spans="1:7">
      <c r="A828" s="1802"/>
      <c r="B828" s="1695" t="s">
        <v>2169</v>
      </c>
      <c r="C828" s="1803"/>
      <c r="D828" s="1766"/>
      <c r="E828" s="1676" t="s">
        <v>2290</v>
      </c>
      <c r="F828" s="1676" t="s">
        <v>2635</v>
      </c>
      <c r="G828" s="1998" t="s">
        <v>2328</v>
      </c>
    </row>
    <row r="829" spans="1:7" ht="129.94999999999999">
      <c r="A829" s="1802"/>
      <c r="B829" s="1695" t="s">
        <v>2173</v>
      </c>
      <c r="C829" s="1803"/>
      <c r="D829" s="1766"/>
      <c r="E829" s="1676" t="s">
        <v>2950</v>
      </c>
      <c r="F829" s="1676" t="s">
        <v>2951</v>
      </c>
      <c r="G829" s="1999" t="s">
        <v>2952</v>
      </c>
    </row>
    <row r="830" spans="1:7">
      <c r="A830" s="1802"/>
      <c r="B830" s="1695" t="s">
        <v>2177</v>
      </c>
      <c r="C830" s="1803"/>
      <c r="D830" s="1676"/>
      <c r="E830" s="1676" t="s">
        <v>2640</v>
      </c>
      <c r="F830" s="1677" t="s">
        <v>2641</v>
      </c>
      <c r="G830" s="1999" t="s">
        <v>2674</v>
      </c>
    </row>
    <row r="831" spans="1:7">
      <c r="A831" s="1802"/>
      <c r="B831" s="1695" t="s">
        <v>2181</v>
      </c>
      <c r="C831" s="1803"/>
      <c r="D831" s="1766"/>
      <c r="E831" s="1814">
        <v>44511.604861111111</v>
      </c>
      <c r="F831" s="1814">
        <v>44511.604861111111</v>
      </c>
      <c r="G831" s="2030">
        <v>44511.604861111111</v>
      </c>
    </row>
    <row r="832" spans="1:7">
      <c r="A832" s="1805"/>
      <c r="B832" s="1799"/>
      <c r="C832" s="1658" t="s">
        <v>2182</v>
      </c>
      <c r="D832" s="1659"/>
      <c r="E832" s="1615">
        <f>MEDIAN(E826:G826)</f>
        <v>631.53</v>
      </c>
      <c r="F832" s="1661"/>
      <c r="G832" s="1986"/>
    </row>
    <row r="833" spans="1:7">
      <c r="A833"/>
      <c r="B833"/>
      <c r="C833"/>
      <c r="D833"/>
      <c r="E833" s="1616"/>
      <c r="F833" s="1616"/>
      <c r="G833" s="1987"/>
    </row>
    <row r="834" spans="1:7">
      <c r="A834" s="1683"/>
      <c r="B834" s="2456" t="s">
        <v>2953</v>
      </c>
      <c r="C834" s="2457"/>
      <c r="D834" s="1668" t="s">
        <v>2569</v>
      </c>
      <c r="E834" s="1669" t="s">
        <v>2954</v>
      </c>
      <c r="F834" s="1669" t="s">
        <v>2955</v>
      </c>
      <c r="G834" s="1830" t="s">
        <v>2956</v>
      </c>
    </row>
    <row r="835" spans="1:7">
      <c r="A835" s="1670"/>
      <c r="B835" s="1622" t="s">
        <v>2162</v>
      </c>
      <c r="C835" s="1671"/>
      <c r="D835" s="1624"/>
      <c r="E835" s="1672" t="s">
        <v>2957</v>
      </c>
      <c r="F835" s="1672" t="s">
        <v>2957</v>
      </c>
      <c r="G835" s="1997" t="s">
        <v>2957</v>
      </c>
    </row>
    <row r="836" spans="1:7">
      <c r="A836" s="1673"/>
      <c r="B836" s="1626" t="s">
        <v>2164</v>
      </c>
      <c r="C836" s="1626"/>
      <c r="D836" s="1628"/>
      <c r="E836" s="1697">
        <v>63.59</v>
      </c>
      <c r="F836" s="1697">
        <v>65.400000000000006</v>
      </c>
      <c r="G836" s="2026">
        <v>84.34</v>
      </c>
    </row>
    <row r="837" spans="1:7">
      <c r="A837" s="1673"/>
      <c r="B837" s="1626" t="s">
        <v>2165</v>
      </c>
      <c r="C837" s="1674"/>
      <c r="D837" s="1675"/>
      <c r="E837" s="1631" t="s">
        <v>2958</v>
      </c>
      <c r="F837" s="1631" t="s">
        <v>2959</v>
      </c>
      <c r="G837" s="1998" t="s">
        <v>2960</v>
      </c>
    </row>
    <row r="838" spans="1:7">
      <c r="A838" s="1673"/>
      <c r="B838" s="1626" t="s">
        <v>2169</v>
      </c>
      <c r="C838" s="1632"/>
      <c r="D838" s="1628"/>
      <c r="E838" s="1677" t="s">
        <v>2961</v>
      </c>
      <c r="F838" s="1676" t="s">
        <v>2962</v>
      </c>
      <c r="G838" s="2003" t="s">
        <v>2963</v>
      </c>
    </row>
    <row r="839" spans="1:7" ht="90">
      <c r="A839" s="1673"/>
      <c r="B839" s="1626" t="s">
        <v>2173</v>
      </c>
      <c r="C839" s="1678"/>
      <c r="D839" s="1628"/>
      <c r="E839" s="1677" t="s">
        <v>2964</v>
      </c>
      <c r="F839" s="1677" t="s">
        <v>2965</v>
      </c>
      <c r="G839" s="1999" t="s">
        <v>2966</v>
      </c>
    </row>
    <row r="840" spans="1:7">
      <c r="A840" s="1673"/>
      <c r="B840" s="1626" t="s">
        <v>2177</v>
      </c>
      <c r="C840" s="1679"/>
      <c r="D840" s="1628"/>
      <c r="E840" s="1677" t="s">
        <v>2967</v>
      </c>
      <c r="F840" s="1676" t="s">
        <v>2968</v>
      </c>
      <c r="G840" s="1999" t="s">
        <v>2969</v>
      </c>
    </row>
    <row r="841" spans="1:7">
      <c r="A841" s="1673"/>
      <c r="B841" s="1626" t="s">
        <v>2181</v>
      </c>
      <c r="C841" s="1632"/>
      <c r="D841" s="1628"/>
      <c r="E841" s="1814">
        <v>44461.742361111108</v>
      </c>
      <c r="F841" s="1814">
        <v>44461.742361111108</v>
      </c>
      <c r="G841" s="2030">
        <v>44461.742361111108</v>
      </c>
    </row>
    <row r="842" spans="1:7">
      <c r="A842" s="1680"/>
      <c r="B842" s="1681"/>
      <c r="C842" s="1658" t="s">
        <v>2182</v>
      </c>
      <c r="D842" s="1659"/>
      <c r="E842" s="1615">
        <v>65.400000000000006</v>
      </c>
      <c r="F842" s="1661"/>
      <c r="G842" s="1996"/>
    </row>
    <row r="843" spans="1:7">
      <c r="A843"/>
      <c r="B843"/>
      <c r="C843"/>
      <c r="D843"/>
      <c r="E843" s="1616"/>
      <c r="F843" s="1616"/>
      <c r="G843" s="1987"/>
    </row>
    <row r="844" spans="1:7">
      <c r="A844" s="1619"/>
      <c r="B844" s="2454" t="s">
        <v>2970</v>
      </c>
      <c r="C844" s="2454"/>
      <c r="D844" s="1620" t="s">
        <v>2157</v>
      </c>
      <c r="E844" s="1588" t="s">
        <v>2971</v>
      </c>
      <c r="F844" s="1588" t="s">
        <v>2693</v>
      </c>
      <c r="G844" s="1587" t="s">
        <v>2511</v>
      </c>
    </row>
    <row r="845" spans="1:7">
      <c r="A845" s="1621"/>
      <c r="B845" s="1622" t="s">
        <v>2162</v>
      </c>
      <c r="C845" s="1623"/>
      <c r="D845" s="1624"/>
      <c r="E845" s="1593" t="s">
        <v>2163</v>
      </c>
      <c r="F845" s="1593" t="s">
        <v>2163</v>
      </c>
      <c r="G845" s="1981" t="s">
        <v>2163</v>
      </c>
    </row>
    <row r="846" spans="1:7">
      <c r="A846" s="1625"/>
      <c r="B846" s="1626" t="s">
        <v>2164</v>
      </c>
      <c r="C846" s="1627"/>
      <c r="D846" s="1628"/>
      <c r="E846" s="1598">
        <v>656.55</v>
      </c>
      <c r="F846" s="1598">
        <v>863.99</v>
      </c>
      <c r="G846" s="1982">
        <v>833.33</v>
      </c>
    </row>
    <row r="847" spans="1:7">
      <c r="A847" s="1625"/>
      <c r="B847" s="1626" t="s">
        <v>2165</v>
      </c>
      <c r="C847" s="1629"/>
      <c r="D847" s="1630"/>
      <c r="E847" s="1600" t="s">
        <v>2972</v>
      </c>
      <c r="F847" s="1822" t="s">
        <v>2973</v>
      </c>
      <c r="G847" s="1988" t="s">
        <v>2513</v>
      </c>
    </row>
    <row r="848" spans="1:7">
      <c r="A848" s="1625"/>
      <c r="B848" s="1626" t="s">
        <v>2169</v>
      </c>
      <c r="C848" s="1632"/>
      <c r="D848" s="1628"/>
      <c r="E848" s="1600" t="s">
        <v>2974</v>
      </c>
      <c r="F848" s="1823" t="s">
        <v>2697</v>
      </c>
      <c r="G848" s="1983" t="s">
        <v>2975</v>
      </c>
    </row>
    <row r="849" spans="1:7" ht="69.95">
      <c r="A849" s="1625"/>
      <c r="B849" s="1626" t="s">
        <v>2173</v>
      </c>
      <c r="C849" s="1633"/>
      <c r="D849" s="1628"/>
      <c r="E849" s="1634" t="s">
        <v>2976</v>
      </c>
      <c r="F849" s="1824" t="s">
        <v>2977</v>
      </c>
      <c r="G849" s="1990" t="s">
        <v>2978</v>
      </c>
    </row>
    <row r="850" spans="1:7">
      <c r="A850" s="1625"/>
      <c r="B850" s="1626" t="s">
        <v>2177</v>
      </c>
      <c r="C850" s="1635"/>
      <c r="D850" s="1628"/>
      <c r="E850" s="1600" t="s">
        <v>2979</v>
      </c>
      <c r="F850" s="1823" t="s">
        <v>2702</v>
      </c>
      <c r="G850" s="1989" t="s">
        <v>2520</v>
      </c>
    </row>
    <row r="851" spans="1:7">
      <c r="A851" s="1625"/>
      <c r="B851" s="1637" t="s">
        <v>2181</v>
      </c>
      <c r="C851" s="1638"/>
      <c r="D851" s="1639"/>
      <c r="E851" s="1610" t="s">
        <v>2980</v>
      </c>
      <c r="F851" s="1610" t="s">
        <v>2980</v>
      </c>
      <c r="G851" s="1985" t="s">
        <v>2980</v>
      </c>
    </row>
    <row r="852" spans="1:7">
      <c r="A852" s="1640"/>
      <c r="B852" s="1641"/>
      <c r="C852" s="1613" t="s">
        <v>2182</v>
      </c>
      <c r="D852" s="1614"/>
      <c r="E852" s="1615">
        <f>MEDIAN(E846:G846)</f>
        <v>833.33</v>
      </c>
      <c r="F852" s="1615"/>
      <c r="G852" s="1986"/>
    </row>
    <row r="853" spans="1:7">
      <c r="A853"/>
      <c r="B853"/>
      <c r="C853"/>
      <c r="D853"/>
      <c r="E853" s="1616"/>
      <c r="F853" s="1616"/>
      <c r="G853" s="1987"/>
    </row>
    <row r="854" spans="1:7">
      <c r="A854" s="1619"/>
      <c r="B854" s="2454" t="s">
        <v>887</v>
      </c>
      <c r="C854" s="2454"/>
      <c r="D854" s="1620" t="s">
        <v>2157</v>
      </c>
      <c r="E854" s="1669" t="s">
        <v>2185</v>
      </c>
      <c r="F854" s="1588" t="s">
        <v>2161</v>
      </c>
      <c r="G854" s="1587" t="s">
        <v>2257</v>
      </c>
    </row>
    <row r="855" spans="1:7">
      <c r="A855" s="1621"/>
      <c r="B855" s="1622" t="s">
        <v>2162</v>
      </c>
      <c r="C855" s="1622"/>
      <c r="D855" s="1624"/>
      <c r="E855" s="1672" t="s">
        <v>2311</v>
      </c>
      <c r="F855" s="1672" t="s">
        <v>2311</v>
      </c>
      <c r="G855" s="1997" t="s">
        <v>2311</v>
      </c>
    </row>
    <row r="856" spans="1:7">
      <c r="A856" s="1625"/>
      <c r="B856" s="1626" t="s">
        <v>2164</v>
      </c>
      <c r="C856" s="1627"/>
      <c r="D856" s="1628"/>
      <c r="E856" s="1697">
        <v>94.59</v>
      </c>
      <c r="F856" s="1598">
        <v>83.94</v>
      </c>
      <c r="G856" s="1982">
        <v>67.92</v>
      </c>
    </row>
    <row r="857" spans="1:7">
      <c r="A857" s="1625"/>
      <c r="B857" s="1626" t="s">
        <v>2165</v>
      </c>
      <c r="C857" s="1662"/>
      <c r="D857" s="1630"/>
      <c r="E857" s="1676" t="s">
        <v>2287</v>
      </c>
      <c r="F857" s="1663" t="s">
        <v>2168</v>
      </c>
      <c r="G857" s="1983" t="s">
        <v>2166</v>
      </c>
    </row>
    <row r="858" spans="1:7">
      <c r="A858" s="1625"/>
      <c r="B858" s="1626" t="s">
        <v>2169</v>
      </c>
      <c r="C858" s="1664"/>
      <c r="D858" s="1628"/>
      <c r="E858" s="1676" t="s">
        <v>2290</v>
      </c>
      <c r="F858" s="1665" t="s">
        <v>2172</v>
      </c>
      <c r="G858" s="1983" t="s">
        <v>2170</v>
      </c>
    </row>
    <row r="859" spans="1:7" ht="129.94999999999999">
      <c r="A859" s="1625"/>
      <c r="B859" s="1626" t="s">
        <v>2173</v>
      </c>
      <c r="C859" s="1666"/>
      <c r="D859" s="1628"/>
      <c r="E859" s="1676" t="s">
        <v>2981</v>
      </c>
      <c r="F859" s="1605" t="s">
        <v>2982</v>
      </c>
      <c r="G859" s="1984" t="s">
        <v>2983</v>
      </c>
    </row>
    <row r="860" spans="1:7" ht="39.950000000000003">
      <c r="A860" s="1625"/>
      <c r="B860" s="1626" t="s">
        <v>2319</v>
      </c>
      <c r="C860" s="1626"/>
      <c r="D860" s="1628"/>
      <c r="E860" s="1676" t="s">
        <v>2640</v>
      </c>
      <c r="F860" s="1601" t="s">
        <v>2180</v>
      </c>
      <c r="G860" s="1995" t="s">
        <v>2178</v>
      </c>
    </row>
    <row r="861" spans="1:7">
      <c r="A861" s="1625"/>
      <c r="B861" s="1637" t="s">
        <v>2181</v>
      </c>
      <c r="C861" s="1637"/>
      <c r="D861" s="1639"/>
      <c r="E861" s="1814">
        <v>44511.618750000001</v>
      </c>
      <c r="F861" s="1814">
        <v>44511.618750000001</v>
      </c>
      <c r="G861" s="2030">
        <v>44511.618750000001</v>
      </c>
    </row>
    <row r="862" spans="1:7">
      <c r="A862" s="1640"/>
      <c r="B862" s="1641"/>
      <c r="C862" s="1641"/>
      <c r="D862" s="1614"/>
      <c r="E862" s="1615" t="s">
        <v>2306</v>
      </c>
      <c r="F862" s="1615">
        <f>MEDIAN(E856:G856)</f>
        <v>83.94</v>
      </c>
      <c r="G862" s="1986"/>
    </row>
    <row r="863" spans="1:7">
      <c r="A863"/>
      <c r="B863"/>
      <c r="C863"/>
      <c r="D863"/>
      <c r="E863" s="1616"/>
      <c r="F863" s="1616"/>
      <c r="G863" s="1987"/>
    </row>
    <row r="864" spans="1:7">
      <c r="A864" s="1683"/>
      <c r="B864" s="2454" t="s">
        <v>2984</v>
      </c>
      <c r="C864" s="2454"/>
      <c r="D864" s="1690" t="s">
        <v>271</v>
      </c>
      <c r="E864" s="1588" t="s">
        <v>2185</v>
      </c>
      <c r="F864" s="1588" t="s">
        <v>2161</v>
      </c>
      <c r="G864" s="1868" t="s">
        <v>2985</v>
      </c>
    </row>
    <row r="865" spans="1:7">
      <c r="A865" s="1621"/>
      <c r="B865" s="1622" t="s">
        <v>2162</v>
      </c>
      <c r="C865" s="1709"/>
      <c r="D865" s="1624"/>
      <c r="E865" s="1645" t="s">
        <v>2286</v>
      </c>
      <c r="F865" s="1645" t="s">
        <v>2286</v>
      </c>
      <c r="G865" s="1991" t="s">
        <v>2286</v>
      </c>
    </row>
    <row r="866" spans="1:7">
      <c r="A866" s="1625"/>
      <c r="B866" s="1626" t="s">
        <v>2164</v>
      </c>
      <c r="C866" s="1715"/>
      <c r="D866" s="1628"/>
      <c r="E866" s="1606">
        <v>1576.13</v>
      </c>
      <c r="F866" s="1606">
        <v>1544.3</v>
      </c>
      <c r="G866" s="1992">
        <v>1271.5999999999999</v>
      </c>
    </row>
    <row r="867" spans="1:7">
      <c r="A867" s="1625"/>
      <c r="B867" s="1626" t="s">
        <v>2165</v>
      </c>
      <c r="C867" s="1715"/>
      <c r="D867" s="1601"/>
      <c r="E867" s="1600" t="s">
        <v>2287</v>
      </c>
      <c r="F867" s="1606" t="s">
        <v>2168</v>
      </c>
      <c r="G867" s="1992" t="s">
        <v>2986</v>
      </c>
    </row>
    <row r="868" spans="1:7" ht="20.100000000000001">
      <c r="A868" s="1625"/>
      <c r="B868" s="1626" t="s">
        <v>2169</v>
      </c>
      <c r="C868" s="1711"/>
      <c r="D868" s="1628"/>
      <c r="E868" s="1787" t="s">
        <v>2290</v>
      </c>
      <c r="F868" s="1787" t="s">
        <v>2662</v>
      </c>
      <c r="G868" s="2033" t="s">
        <v>2987</v>
      </c>
    </row>
    <row r="869" spans="1:7" ht="120">
      <c r="A869" s="1625"/>
      <c r="B869" s="1626" t="s">
        <v>2173</v>
      </c>
      <c r="C869" s="1825"/>
      <c r="D869" s="1628"/>
      <c r="E869" s="1826" t="s">
        <v>2988</v>
      </c>
      <c r="F869" s="1826" t="s">
        <v>2989</v>
      </c>
      <c r="G869" s="2034" t="s">
        <v>2990</v>
      </c>
    </row>
    <row r="870" spans="1:7">
      <c r="A870" s="1625"/>
      <c r="B870" s="1626" t="s">
        <v>2319</v>
      </c>
      <c r="C870" s="1825"/>
      <c r="D870" s="1628"/>
      <c r="E870" s="1650" t="s">
        <v>2196</v>
      </c>
      <c r="F870" s="1650" t="s">
        <v>2223</v>
      </c>
      <c r="G870" s="1993" t="s">
        <v>2991</v>
      </c>
    </row>
    <row r="871" spans="1:7">
      <c r="A871" s="1625"/>
      <c r="B871" s="1637" t="s">
        <v>2181</v>
      </c>
      <c r="C871" s="1720"/>
      <c r="D871" s="1639"/>
      <c r="E871" s="1827">
        <v>44496.825694444444</v>
      </c>
      <c r="F871" s="1827">
        <v>44496.825694444444</v>
      </c>
      <c r="G871" s="2035">
        <v>44496.825694444444</v>
      </c>
    </row>
    <row r="872" spans="1:7">
      <c r="A872" s="1640"/>
      <c r="B872" s="1641"/>
      <c r="C872" s="1613" t="s">
        <v>2182</v>
      </c>
      <c r="D872" s="1614"/>
      <c r="E872" s="1615">
        <f>MEDIAN(E866:G866)</f>
        <v>1544.3</v>
      </c>
      <c r="F872" s="1615"/>
      <c r="G872" s="1986"/>
    </row>
    <row r="873" spans="1:7">
      <c r="A873"/>
      <c r="B873"/>
      <c r="C873"/>
      <c r="D873"/>
      <c r="E873" s="1616"/>
      <c r="F873" s="1616"/>
      <c r="G873" s="1987"/>
    </row>
    <row r="874" spans="1:7">
      <c r="A874" s="1619"/>
      <c r="B874" s="2454" t="s">
        <v>2992</v>
      </c>
      <c r="C874" s="2454"/>
      <c r="D874" s="1620" t="s">
        <v>2157</v>
      </c>
      <c r="E874" s="1588" t="s">
        <v>2993</v>
      </c>
      <c r="F874" s="1588" t="s">
        <v>2994</v>
      </c>
      <c r="G874" s="1587" t="s">
        <v>2510</v>
      </c>
    </row>
    <row r="875" spans="1:7">
      <c r="A875" s="1621"/>
      <c r="B875" s="1622" t="s">
        <v>2162</v>
      </c>
      <c r="C875" s="1622"/>
      <c r="D875" s="1624"/>
      <c r="E875" s="1593" t="s">
        <v>2163</v>
      </c>
      <c r="F875" s="1593" t="s">
        <v>2163</v>
      </c>
      <c r="G875" s="1981" t="s">
        <v>2163</v>
      </c>
    </row>
    <row r="876" spans="1:7">
      <c r="A876" s="1625"/>
      <c r="B876" s="1626" t="s">
        <v>2164</v>
      </c>
      <c r="C876" s="1627"/>
      <c r="D876" s="1628"/>
      <c r="E876" s="1598">
        <v>278.3</v>
      </c>
      <c r="F876" s="1598">
        <v>291.74</v>
      </c>
      <c r="G876" s="1982">
        <v>261.39999999999998</v>
      </c>
    </row>
    <row r="877" spans="1:7">
      <c r="A877" s="1625"/>
      <c r="B877" s="1626" t="s">
        <v>2165</v>
      </c>
      <c r="C877" s="1662"/>
      <c r="D877" s="1630"/>
      <c r="E877" s="1600" t="s">
        <v>2995</v>
      </c>
      <c r="F877" s="1663" t="s">
        <v>2996</v>
      </c>
      <c r="G877" s="1988" t="s">
        <v>2512</v>
      </c>
    </row>
    <row r="878" spans="1:7">
      <c r="A878" s="1625"/>
      <c r="B878" s="1626" t="s">
        <v>2169</v>
      </c>
      <c r="C878" s="1664"/>
      <c r="D878" s="1628"/>
      <c r="E878" s="1600" t="s">
        <v>2997</v>
      </c>
      <c r="F878" s="1665" t="s">
        <v>2998</v>
      </c>
      <c r="G878" s="1988" t="s">
        <v>2696</v>
      </c>
    </row>
    <row r="879" spans="1:7" ht="90">
      <c r="A879" s="1625"/>
      <c r="B879" s="1626" t="s">
        <v>2173</v>
      </c>
      <c r="C879" s="1666"/>
      <c r="D879" s="1628"/>
      <c r="E879" s="1606" t="s">
        <v>2999</v>
      </c>
      <c r="F879" s="1605" t="s">
        <v>3000</v>
      </c>
      <c r="G879" s="1984" t="s">
        <v>3001</v>
      </c>
    </row>
    <row r="880" spans="1:7">
      <c r="A880" s="1625"/>
      <c r="B880" s="1626" t="s">
        <v>2319</v>
      </c>
      <c r="C880" s="1626"/>
      <c r="D880" s="1628"/>
      <c r="E880" s="1600" t="s">
        <v>3002</v>
      </c>
      <c r="F880" s="1601" t="s">
        <v>3003</v>
      </c>
      <c r="G880" s="1988" t="s">
        <v>2519</v>
      </c>
    </row>
    <row r="881" spans="1:7">
      <c r="A881" s="1625"/>
      <c r="B881" s="1637" t="s">
        <v>2181</v>
      </c>
      <c r="C881" s="1637"/>
      <c r="D881" s="1639"/>
      <c r="E881" s="1610">
        <v>44462.59652777778</v>
      </c>
      <c r="F881" s="1610">
        <v>44462.595833333333</v>
      </c>
      <c r="G881" s="1985">
        <v>44484.430555555555</v>
      </c>
    </row>
    <row r="882" spans="1:7">
      <c r="A882" s="1640"/>
      <c r="B882" s="1641"/>
      <c r="C882" s="1641"/>
      <c r="D882" s="1614"/>
      <c r="E882" s="1615" t="s">
        <v>2306</v>
      </c>
      <c r="F882" s="1615">
        <f>MEDIAN(E876:G876)</f>
        <v>278.3</v>
      </c>
      <c r="G882" s="1986"/>
    </row>
    <row r="883" spans="1:7">
      <c r="A883"/>
      <c r="B883"/>
      <c r="C883"/>
      <c r="D883"/>
      <c r="E883" s="1616"/>
      <c r="F883" s="1616"/>
      <c r="G883" s="1987"/>
    </row>
    <row r="884" spans="1:7">
      <c r="A884" s="1683"/>
      <c r="B884" s="2460" t="s">
        <v>3004</v>
      </c>
      <c r="C884" s="2460"/>
      <c r="D884" s="1669" t="s">
        <v>689</v>
      </c>
      <c r="E884" s="1669" t="s">
        <v>3005</v>
      </c>
      <c r="F884" s="1669" t="s">
        <v>2801</v>
      </c>
      <c r="G884" s="2032" t="s">
        <v>3006</v>
      </c>
    </row>
    <row r="885" spans="1:7">
      <c r="A885" s="1691"/>
      <c r="B885" s="1692" t="s">
        <v>2162</v>
      </c>
      <c r="C885" s="1793"/>
      <c r="D885" s="1763"/>
      <c r="E885" s="1672" t="s">
        <v>3007</v>
      </c>
      <c r="F885" s="1672" t="s">
        <v>2286</v>
      </c>
      <c r="G885" s="1997" t="s">
        <v>3007</v>
      </c>
    </row>
    <row r="886" spans="1:7">
      <c r="A886" s="1694"/>
      <c r="B886" s="1695" t="s">
        <v>2164</v>
      </c>
      <c r="C886" s="1794"/>
      <c r="D886" s="1766"/>
      <c r="E886" s="1697">
        <v>20</v>
      </c>
      <c r="F886" s="1697">
        <v>26.83</v>
      </c>
      <c r="G886" s="2026">
        <v>11.16</v>
      </c>
    </row>
    <row r="887" spans="1:7">
      <c r="A887" s="1694"/>
      <c r="B887" s="1695" t="s">
        <v>2165</v>
      </c>
      <c r="C887" s="1795"/>
      <c r="D887" s="1767"/>
      <c r="E887" s="1631" t="s">
        <v>3008</v>
      </c>
      <c r="F887" s="1676" t="s">
        <v>2876</v>
      </c>
      <c r="G887" s="1998" t="s">
        <v>3009</v>
      </c>
    </row>
    <row r="888" spans="1:7">
      <c r="A888" s="1694"/>
      <c r="B888" s="1695" t="s">
        <v>2169</v>
      </c>
      <c r="C888" s="1796"/>
      <c r="D888" s="1766"/>
      <c r="E888" s="1676" t="s">
        <v>3010</v>
      </c>
      <c r="F888" s="1676"/>
      <c r="G888" s="1998" t="s">
        <v>3011</v>
      </c>
    </row>
    <row r="889" spans="1:7" ht="50.1">
      <c r="A889" s="1694"/>
      <c r="B889" s="1695" t="s">
        <v>2173</v>
      </c>
      <c r="C889" s="1797"/>
      <c r="D889" s="1766"/>
      <c r="E889" s="1677" t="s">
        <v>3012</v>
      </c>
      <c r="F889" s="1677" t="s">
        <v>3013</v>
      </c>
      <c r="G889" s="1999" t="s">
        <v>3014</v>
      </c>
    </row>
    <row r="890" spans="1:7">
      <c r="A890" s="1694"/>
      <c r="B890" s="1695" t="s">
        <v>2177</v>
      </c>
      <c r="C890" s="1797"/>
      <c r="D890" s="1766"/>
      <c r="E890" s="1677" t="s">
        <v>3015</v>
      </c>
      <c r="F890" s="1676"/>
      <c r="G890" s="2019" t="s">
        <v>3016</v>
      </c>
    </row>
    <row r="891" spans="1:7">
      <c r="A891" s="1694"/>
      <c r="B891" s="1695" t="s">
        <v>2181</v>
      </c>
      <c r="C891" s="1796"/>
      <c r="D891" s="1766"/>
      <c r="E891" s="1814">
        <v>44442.496527777781</v>
      </c>
      <c r="F891" s="1814">
        <v>44442</v>
      </c>
      <c r="G891" s="2030">
        <v>44442.584027777775</v>
      </c>
    </row>
    <row r="892" spans="1:7">
      <c r="A892" s="1798"/>
      <c r="B892" s="1799"/>
      <c r="C892" s="1784" t="s">
        <v>2182</v>
      </c>
      <c r="D892" s="1785"/>
      <c r="E892" s="1615">
        <v>20</v>
      </c>
      <c r="F892" s="1661"/>
      <c r="G892" s="1996"/>
    </row>
    <row r="893" spans="1:7">
      <c r="A893"/>
      <c r="B893"/>
      <c r="C893"/>
      <c r="D893"/>
      <c r="E893" s="1616"/>
      <c r="F893" s="1616"/>
      <c r="G893" s="1987"/>
    </row>
    <row r="894" spans="1:7">
      <c r="A894" s="1619"/>
      <c r="B894" s="2454" t="s">
        <v>3017</v>
      </c>
      <c r="C894" s="2454"/>
      <c r="D894" s="1620" t="s">
        <v>271</v>
      </c>
      <c r="E894" s="1588" t="s">
        <v>2532</v>
      </c>
      <c r="F894" s="1588" t="s">
        <v>3018</v>
      </c>
      <c r="G894" s="1587" t="s">
        <v>2185</v>
      </c>
    </row>
    <row r="895" spans="1:7">
      <c r="A895" s="1621"/>
      <c r="B895" s="1622" t="s">
        <v>2162</v>
      </c>
      <c r="C895" s="1622"/>
      <c r="D895" s="1624"/>
      <c r="E895" s="1593" t="s">
        <v>2163</v>
      </c>
      <c r="F895" s="1593" t="s">
        <v>2163</v>
      </c>
      <c r="G895" s="1981" t="s">
        <v>2163</v>
      </c>
    </row>
    <row r="896" spans="1:7">
      <c r="A896" s="1625"/>
      <c r="B896" s="1626" t="s">
        <v>2164</v>
      </c>
      <c r="C896" s="1627"/>
      <c r="D896" s="1628"/>
      <c r="E896" s="1598">
        <v>406.7</v>
      </c>
      <c r="F896" s="1598">
        <v>390</v>
      </c>
      <c r="G896" s="1982">
        <v>460</v>
      </c>
    </row>
    <row r="897" spans="1:7">
      <c r="A897" s="1625"/>
      <c r="B897" s="1626" t="s">
        <v>2165</v>
      </c>
      <c r="C897" s="1662"/>
      <c r="D897" s="1630"/>
      <c r="E897" s="1600" t="s">
        <v>2534</v>
      </c>
      <c r="F897" s="1663" t="s">
        <v>3019</v>
      </c>
      <c r="G897" s="1988" t="s">
        <v>2287</v>
      </c>
    </row>
    <row r="898" spans="1:7">
      <c r="A898" s="1625"/>
      <c r="B898" s="1626" t="s">
        <v>2169</v>
      </c>
      <c r="C898" s="1664"/>
      <c r="D898" s="1628"/>
      <c r="E898" s="1600" t="s">
        <v>2536</v>
      </c>
      <c r="F898" s="1665" t="s">
        <v>3020</v>
      </c>
      <c r="G898" s="1988" t="s">
        <v>2290</v>
      </c>
    </row>
    <row r="899" spans="1:7" ht="99.95">
      <c r="A899" s="1625"/>
      <c r="B899" s="1626" t="s">
        <v>2173</v>
      </c>
      <c r="C899" s="1666"/>
      <c r="D899" s="1628"/>
      <c r="E899" s="1606" t="s">
        <v>3021</v>
      </c>
      <c r="F899" s="1605" t="s">
        <v>3022</v>
      </c>
      <c r="G899" s="1984" t="s">
        <v>3023</v>
      </c>
    </row>
    <row r="900" spans="1:7" ht="20.100000000000001">
      <c r="A900" s="1625"/>
      <c r="B900" s="1626" t="s">
        <v>2319</v>
      </c>
      <c r="C900" s="1626"/>
      <c r="D900" s="1628"/>
      <c r="E900" s="1600" t="s">
        <v>2541</v>
      </c>
      <c r="F900" s="1601" t="s">
        <v>3024</v>
      </c>
      <c r="G900" s="1988" t="s">
        <v>2196</v>
      </c>
    </row>
    <row r="901" spans="1:7">
      <c r="A901" s="1625"/>
      <c r="B901" s="1637" t="s">
        <v>2181</v>
      </c>
      <c r="C901" s="1637"/>
      <c r="D901" s="1639"/>
      <c r="E901" s="1610">
        <v>44461.611805555556</v>
      </c>
      <c r="F901" s="1610">
        <v>44461.611805555556</v>
      </c>
      <c r="G901" s="1985">
        <v>44461.611805555556</v>
      </c>
    </row>
    <row r="902" spans="1:7">
      <c r="A902" s="1640"/>
      <c r="B902" s="1641"/>
      <c r="C902" s="1641"/>
      <c r="D902" s="1614"/>
      <c r="E902" s="1615" t="s">
        <v>2306</v>
      </c>
      <c r="F902" s="1615">
        <f>MEDIAN(E896:G896)</f>
        <v>406.7</v>
      </c>
      <c r="G902" s="1986"/>
    </row>
    <row r="903" spans="1:7">
      <c r="A903"/>
      <c r="B903"/>
      <c r="C903"/>
      <c r="D903"/>
      <c r="E903" s="1616"/>
      <c r="F903" s="1616"/>
      <c r="G903" s="1987"/>
    </row>
    <row r="904" spans="1:7">
      <c r="A904" s="1619"/>
      <c r="B904" s="2454" t="s">
        <v>3025</v>
      </c>
      <c r="C904" s="2454"/>
      <c r="D904" s="1620" t="s">
        <v>2157</v>
      </c>
      <c r="E904" s="1588" t="s">
        <v>2704</v>
      </c>
      <c r="F904" s="1588" t="s">
        <v>2705</v>
      </c>
      <c r="G904" s="1587" t="s">
        <v>3026</v>
      </c>
    </row>
    <row r="905" spans="1:7">
      <c r="A905" s="1621"/>
      <c r="B905" s="1622" t="s">
        <v>2162</v>
      </c>
      <c r="C905" s="1622"/>
      <c r="D905" s="1624"/>
      <c r="E905" s="1593" t="s">
        <v>2163</v>
      </c>
      <c r="F905" s="1593" t="s">
        <v>2163</v>
      </c>
      <c r="G905" s="1981" t="s">
        <v>2163</v>
      </c>
    </row>
    <row r="906" spans="1:7">
      <c r="A906" s="1625"/>
      <c r="B906" s="1626" t="s">
        <v>2164</v>
      </c>
      <c r="C906" s="1627"/>
      <c r="D906" s="1628"/>
      <c r="E906" s="1598">
        <v>42.59</v>
      </c>
      <c r="F906" s="1598">
        <v>36.15</v>
      </c>
      <c r="G906" s="1982">
        <v>39.9</v>
      </c>
    </row>
    <row r="907" spans="1:7">
      <c r="A907" s="1625"/>
      <c r="B907" s="1626" t="s">
        <v>2165</v>
      </c>
      <c r="C907" s="1662"/>
      <c r="D907" s="1630"/>
      <c r="E907" s="1600" t="s">
        <v>2706</v>
      </c>
      <c r="F907" s="1663" t="s">
        <v>2707</v>
      </c>
      <c r="G907" s="1988" t="s">
        <v>3027</v>
      </c>
    </row>
    <row r="908" spans="1:7">
      <c r="A908" s="1625"/>
      <c r="B908" s="1626" t="s">
        <v>2169</v>
      </c>
      <c r="C908" s="1664"/>
      <c r="D908" s="1628"/>
      <c r="E908" s="1600" t="s">
        <v>2708</v>
      </c>
      <c r="F908" s="1665" t="s">
        <v>2709</v>
      </c>
      <c r="G908" s="1988" t="s">
        <v>3028</v>
      </c>
    </row>
    <row r="909" spans="1:7" ht="39.950000000000003">
      <c r="A909" s="1625"/>
      <c r="B909" s="1626" t="s">
        <v>2173</v>
      </c>
      <c r="C909" s="1666"/>
      <c r="D909" s="1628"/>
      <c r="E909" s="1606" t="s">
        <v>3029</v>
      </c>
      <c r="F909" s="1605" t="s">
        <v>3030</v>
      </c>
      <c r="G909" s="1984" t="s">
        <v>3031</v>
      </c>
    </row>
    <row r="910" spans="1:7">
      <c r="A910" s="1625"/>
      <c r="B910" s="1626" t="s">
        <v>2319</v>
      </c>
      <c r="C910" s="1626"/>
      <c r="D910" s="1628"/>
      <c r="E910" s="1600" t="s">
        <v>2713</v>
      </c>
      <c r="F910" s="1601" t="s">
        <v>2714</v>
      </c>
      <c r="G910" s="1988" t="s">
        <v>3032</v>
      </c>
    </row>
    <row r="911" spans="1:7">
      <c r="A911" s="1625"/>
      <c r="B911" s="1637" t="s">
        <v>2181</v>
      </c>
      <c r="C911" s="1637"/>
      <c r="D911" s="1639"/>
      <c r="E911" s="1610">
        <v>44462.688194444447</v>
      </c>
      <c r="F911" s="1610">
        <v>44462.700694444444</v>
      </c>
      <c r="G911" s="1985">
        <v>44484.472222222219</v>
      </c>
    </row>
    <row r="912" spans="1:7">
      <c r="A912" s="1640"/>
      <c r="B912" s="1641"/>
      <c r="C912" s="1641"/>
      <c r="D912" s="1614"/>
      <c r="E912" s="1615" t="s">
        <v>2306</v>
      </c>
      <c r="F912" s="1615">
        <f>MEDIAN(E906:G906)</f>
        <v>39.9</v>
      </c>
      <c r="G912" s="1986"/>
    </row>
    <row r="913" spans="1:7">
      <c r="A913"/>
      <c r="B913"/>
      <c r="C913"/>
      <c r="D913"/>
      <c r="E913" s="1616"/>
      <c r="F913" s="1616"/>
      <c r="G913" s="1987"/>
    </row>
    <row r="914" spans="1:7">
      <c r="A914" s="1619"/>
      <c r="B914" s="2454" t="s">
        <v>878</v>
      </c>
      <c r="C914" s="2454"/>
      <c r="D914" s="1620" t="s">
        <v>2157</v>
      </c>
      <c r="E914" s="1588" t="s">
        <v>2704</v>
      </c>
      <c r="F914" s="1588" t="s">
        <v>3033</v>
      </c>
      <c r="G914" s="1587" t="s">
        <v>3034</v>
      </c>
    </row>
    <row r="915" spans="1:7">
      <c r="A915" s="1621"/>
      <c r="B915" s="1622" t="s">
        <v>2162</v>
      </c>
      <c r="C915" s="1622"/>
      <c r="D915" s="1624"/>
      <c r="E915" s="1593" t="s">
        <v>2163</v>
      </c>
      <c r="F915" s="1593" t="s">
        <v>2163</v>
      </c>
      <c r="G915" s="1981" t="s">
        <v>2163</v>
      </c>
    </row>
    <row r="916" spans="1:7">
      <c r="A916" s="1625"/>
      <c r="B916" s="1626" t="s">
        <v>2164</v>
      </c>
      <c r="C916" s="1627"/>
      <c r="D916" s="1628"/>
      <c r="E916" s="1598">
        <v>36.18</v>
      </c>
      <c r="F916" s="1598">
        <v>48.4</v>
      </c>
      <c r="G916" s="1982">
        <v>36.159999999999997</v>
      </c>
    </row>
    <row r="917" spans="1:7">
      <c r="A917" s="1625"/>
      <c r="B917" s="1626" t="s">
        <v>2165</v>
      </c>
      <c r="C917" s="1662"/>
      <c r="D917" s="1630"/>
      <c r="E917" s="1600" t="s">
        <v>2706</v>
      </c>
      <c r="F917" s="1600" t="s">
        <v>3035</v>
      </c>
      <c r="G917" s="1988" t="s">
        <v>3036</v>
      </c>
    </row>
    <row r="918" spans="1:7">
      <c r="A918" s="1625"/>
      <c r="B918" s="1626" t="s">
        <v>2169</v>
      </c>
      <c r="C918" s="1664"/>
      <c r="D918" s="1628"/>
      <c r="E918" s="1600" t="s">
        <v>2708</v>
      </c>
      <c r="F918" s="1600" t="s">
        <v>3037</v>
      </c>
      <c r="G918" s="1988">
        <v>8002251000</v>
      </c>
    </row>
    <row r="919" spans="1:7" ht="39.950000000000003">
      <c r="A919" s="1625"/>
      <c r="B919" s="1626" t="s">
        <v>2173</v>
      </c>
      <c r="C919" s="1666"/>
      <c r="D919" s="1628"/>
      <c r="E919" s="1606" t="s">
        <v>3038</v>
      </c>
      <c r="F919" s="1605" t="s">
        <v>3039</v>
      </c>
      <c r="G919" s="1984" t="s">
        <v>3040</v>
      </c>
    </row>
    <row r="920" spans="1:7">
      <c r="A920" s="1625"/>
      <c r="B920" s="1626" t="s">
        <v>2319</v>
      </c>
      <c r="C920" s="1626"/>
      <c r="D920" s="1628"/>
      <c r="E920" s="1600" t="s">
        <v>2713</v>
      </c>
      <c r="F920" s="1600" t="s">
        <v>3041</v>
      </c>
      <c r="G920" s="1988" t="s">
        <v>3042</v>
      </c>
    </row>
    <row r="921" spans="1:7">
      <c r="A921" s="1625"/>
      <c r="B921" s="1637" t="s">
        <v>2181</v>
      </c>
      <c r="C921" s="1637"/>
      <c r="D921" s="1639"/>
      <c r="E921" s="1814">
        <v>44512.47152777778</v>
      </c>
      <c r="F921" s="1814">
        <v>44512.47152777778</v>
      </c>
      <c r="G921" s="2030">
        <v>44512.47152777778</v>
      </c>
    </row>
    <row r="922" spans="1:7">
      <c r="A922" s="1640"/>
      <c r="B922" s="1641"/>
      <c r="C922" s="1641"/>
      <c r="D922" s="1614"/>
      <c r="E922" s="1615" t="s">
        <v>2306</v>
      </c>
      <c r="F922" s="1615">
        <f>MEDIAN(E916:G916)</f>
        <v>36.18</v>
      </c>
      <c r="G922" s="1986"/>
    </row>
    <row r="923" spans="1:7">
      <c r="A923"/>
      <c r="B923"/>
      <c r="C923"/>
      <c r="D923"/>
      <c r="E923" s="1616"/>
      <c r="F923" s="1616"/>
      <c r="G923" s="1987"/>
    </row>
    <row r="924" spans="1:7">
      <c r="A924" s="1619"/>
      <c r="B924" s="2454" t="s">
        <v>893</v>
      </c>
      <c r="C924" s="2454"/>
      <c r="D924" s="1620" t="s">
        <v>2157</v>
      </c>
      <c r="E924" s="1588" t="s">
        <v>2704</v>
      </c>
      <c r="F924" s="1588" t="s">
        <v>2705</v>
      </c>
      <c r="G924" s="1587" t="s">
        <v>2161</v>
      </c>
    </row>
    <row r="925" spans="1:7">
      <c r="A925" s="1621"/>
      <c r="B925" s="1622" t="s">
        <v>2162</v>
      </c>
      <c r="C925" s="1622"/>
      <c r="D925" s="1624"/>
      <c r="E925" s="1593" t="s">
        <v>2163</v>
      </c>
      <c r="F925" s="1593" t="s">
        <v>2163</v>
      </c>
      <c r="G925" s="1981" t="s">
        <v>2163</v>
      </c>
    </row>
    <row r="926" spans="1:7">
      <c r="A926" s="1625"/>
      <c r="B926" s="1626" t="s">
        <v>2164</v>
      </c>
      <c r="C926" s="1627"/>
      <c r="D926" s="1628"/>
      <c r="E926" s="1598">
        <v>80.69</v>
      </c>
      <c r="F926" s="1598">
        <v>56.24</v>
      </c>
      <c r="G926" s="1982">
        <v>68.88</v>
      </c>
    </row>
    <row r="927" spans="1:7">
      <c r="A927" s="1625"/>
      <c r="B927" s="1626" t="s">
        <v>2165</v>
      </c>
      <c r="C927" s="1662"/>
      <c r="D927" s="1630"/>
      <c r="E927" s="1600" t="s">
        <v>2706</v>
      </c>
      <c r="F927" s="1663" t="s">
        <v>2707</v>
      </c>
      <c r="G927" s="1988" t="s">
        <v>2168</v>
      </c>
    </row>
    <row r="928" spans="1:7">
      <c r="A928" s="1625"/>
      <c r="B928" s="1626" t="s">
        <v>2169</v>
      </c>
      <c r="C928" s="1664"/>
      <c r="D928" s="1628"/>
      <c r="E928" s="1600" t="s">
        <v>2708</v>
      </c>
      <c r="F928" s="1665" t="s">
        <v>2709</v>
      </c>
      <c r="G928" s="1988" t="s">
        <v>2172</v>
      </c>
    </row>
    <row r="929" spans="1:7" ht="90">
      <c r="A929" s="1625"/>
      <c r="B929" s="1626" t="s">
        <v>2173</v>
      </c>
      <c r="C929" s="1666"/>
      <c r="D929" s="1628"/>
      <c r="E929" s="1606" t="s">
        <v>2729</v>
      </c>
      <c r="F929" s="1605" t="s">
        <v>2730</v>
      </c>
      <c r="G929" s="1984" t="s">
        <v>2731</v>
      </c>
    </row>
    <row r="930" spans="1:7" ht="39.950000000000003">
      <c r="A930" s="1625"/>
      <c r="B930" s="1626" t="s">
        <v>2319</v>
      </c>
      <c r="C930" s="1626"/>
      <c r="D930" s="1628"/>
      <c r="E930" s="1600" t="s">
        <v>2713</v>
      </c>
      <c r="F930" s="1601" t="s">
        <v>2714</v>
      </c>
      <c r="G930" s="1984" t="s">
        <v>2180</v>
      </c>
    </row>
    <row r="931" spans="1:7">
      <c r="A931" s="1625"/>
      <c r="B931" s="1637" t="s">
        <v>2181</v>
      </c>
      <c r="C931" s="1637"/>
      <c r="D931" s="1639"/>
      <c r="E931" s="1610">
        <v>44483.661111111112</v>
      </c>
      <c r="F931" s="1610">
        <v>44462.679861111108</v>
      </c>
      <c r="G931" s="1985">
        <v>44483.661805555559</v>
      </c>
    </row>
    <row r="932" spans="1:7">
      <c r="A932" s="1640"/>
      <c r="B932" s="1641"/>
      <c r="C932" s="1641"/>
      <c r="D932" s="1614"/>
      <c r="E932" s="1615" t="s">
        <v>2306</v>
      </c>
      <c r="F932" s="1615">
        <f>MEDIAN(E926:G926)</f>
        <v>68.88</v>
      </c>
      <c r="G932" s="1986"/>
    </row>
    <row r="933" spans="1:7">
      <c r="A933"/>
      <c r="B933"/>
      <c r="C933"/>
      <c r="D933"/>
      <c r="E933" s="1616"/>
      <c r="F933" s="1616"/>
      <c r="G933" s="1987"/>
    </row>
    <row r="934" spans="1:7">
      <c r="A934" s="1792"/>
      <c r="B934" s="2460" t="s">
        <v>3043</v>
      </c>
      <c r="C934" s="2460"/>
      <c r="D934" s="1669" t="s">
        <v>689</v>
      </c>
      <c r="E934" s="1669" t="s">
        <v>2324</v>
      </c>
      <c r="F934" s="1669" t="s">
        <v>2308</v>
      </c>
      <c r="G934" s="1830" t="s">
        <v>2185</v>
      </c>
    </row>
    <row r="935" spans="1:7">
      <c r="A935" s="1691"/>
      <c r="B935" s="1692" t="s">
        <v>2162</v>
      </c>
      <c r="C935" s="1793"/>
      <c r="D935" s="1763"/>
      <c r="E935" s="1672" t="s">
        <v>2311</v>
      </c>
      <c r="F935" s="1672" t="s">
        <v>2311</v>
      </c>
      <c r="G935" s="1997" t="s">
        <v>2311</v>
      </c>
    </row>
    <row r="936" spans="1:7">
      <c r="A936" s="1694"/>
      <c r="B936" s="1695" t="s">
        <v>2164</v>
      </c>
      <c r="C936" s="1794"/>
      <c r="D936" s="1766"/>
      <c r="E936" s="1697">
        <v>8.85</v>
      </c>
      <c r="F936" s="1697">
        <v>8.06</v>
      </c>
      <c r="G936" s="2026">
        <v>8.85</v>
      </c>
    </row>
    <row r="937" spans="1:7">
      <c r="A937" s="1694"/>
      <c r="B937" s="1695" t="s">
        <v>2165</v>
      </c>
      <c r="C937" s="1795"/>
      <c r="D937" s="1767"/>
      <c r="E937" s="1631" t="s">
        <v>2633</v>
      </c>
      <c r="F937" s="1631" t="s">
        <v>2168</v>
      </c>
      <c r="G937" s="1998" t="s">
        <v>2287</v>
      </c>
    </row>
    <row r="938" spans="1:7">
      <c r="A938" s="1694"/>
      <c r="B938" s="1695" t="s">
        <v>2169</v>
      </c>
      <c r="C938" s="1796"/>
      <c r="D938" s="1766"/>
      <c r="E938" s="1676" t="s">
        <v>3044</v>
      </c>
      <c r="F938" s="1676" t="s">
        <v>2172</v>
      </c>
      <c r="G938" s="2003" t="s">
        <v>2290</v>
      </c>
    </row>
    <row r="939" spans="1:7" ht="140.1">
      <c r="A939" s="1694"/>
      <c r="B939" s="1695" t="s">
        <v>2173</v>
      </c>
      <c r="C939" s="1797"/>
      <c r="D939" s="1766"/>
      <c r="E939" s="1677" t="s">
        <v>3045</v>
      </c>
      <c r="F939" s="1677" t="s">
        <v>3046</v>
      </c>
      <c r="G939" s="1999" t="s">
        <v>3047</v>
      </c>
    </row>
    <row r="940" spans="1:7" ht="39.950000000000003">
      <c r="A940" s="1694"/>
      <c r="B940" s="1695" t="s">
        <v>2319</v>
      </c>
      <c r="C940" s="1797"/>
      <c r="D940" s="1766"/>
      <c r="E940" s="1676" t="s">
        <v>2674</v>
      </c>
      <c r="F940" s="1677" t="s">
        <v>2180</v>
      </c>
      <c r="G940" s="2003" t="s">
        <v>2640</v>
      </c>
    </row>
    <row r="941" spans="1:7">
      <c r="A941" s="1694"/>
      <c r="B941" s="1695" t="s">
        <v>2181</v>
      </c>
      <c r="C941" s="1796"/>
      <c r="D941" s="1766"/>
      <c r="E941" s="1814">
        <v>44467</v>
      </c>
      <c r="F941" s="1814">
        <v>44467</v>
      </c>
      <c r="G941" s="2030">
        <v>44467</v>
      </c>
    </row>
    <row r="942" spans="1:7">
      <c r="A942" s="1640"/>
      <c r="B942" s="1641"/>
      <c r="C942" s="1641"/>
      <c r="D942" s="1614"/>
      <c r="E942" s="1615" t="s">
        <v>2306</v>
      </c>
      <c r="F942" s="1615">
        <f>MEDIAN(E936:G936)</f>
        <v>8.85</v>
      </c>
      <c r="G942" s="1986"/>
    </row>
    <row r="943" spans="1:7">
      <c r="A943"/>
      <c r="B943"/>
      <c r="C943"/>
      <c r="D943"/>
      <c r="E943" s="1616"/>
      <c r="F943" s="1616"/>
      <c r="G943" s="1987"/>
    </row>
    <row r="944" spans="1:7">
      <c r="A944" s="1683"/>
      <c r="B944" s="2458" t="s">
        <v>3048</v>
      </c>
      <c r="C944" s="2458"/>
      <c r="D944" s="1690" t="s">
        <v>271</v>
      </c>
      <c r="E944" s="1669" t="s">
        <v>3049</v>
      </c>
      <c r="F944" s="1588" t="s">
        <v>3050</v>
      </c>
      <c r="G944" s="1587" t="s">
        <v>2185</v>
      </c>
    </row>
    <row r="945" spans="1:7">
      <c r="A945" s="1691"/>
      <c r="B945" s="1692" t="s">
        <v>2162</v>
      </c>
      <c r="C945" s="1693"/>
      <c r="D945" s="1624"/>
      <c r="E945" s="1672" t="s">
        <v>2311</v>
      </c>
      <c r="F945" s="1672" t="s">
        <v>2311</v>
      </c>
      <c r="G945" s="1997" t="s">
        <v>2311</v>
      </c>
    </row>
    <row r="946" spans="1:7">
      <c r="A946" s="1694"/>
      <c r="B946" s="1695" t="s">
        <v>2164</v>
      </c>
      <c r="C946" s="1696"/>
      <c r="D946" s="1628"/>
      <c r="E946" s="1697">
        <v>453.73</v>
      </c>
      <c r="F946" s="1698">
        <v>410.1</v>
      </c>
      <c r="G946" s="2002">
        <v>350</v>
      </c>
    </row>
    <row r="947" spans="1:7">
      <c r="A947" s="1694"/>
      <c r="B947" s="1695" t="s">
        <v>2165</v>
      </c>
      <c r="C947" s="1646"/>
      <c r="D947" s="1601"/>
      <c r="E947" s="1631" t="s">
        <v>3051</v>
      </c>
      <c r="F947" s="1631" t="s">
        <v>3052</v>
      </c>
      <c r="G947" s="1998" t="s">
        <v>2287</v>
      </c>
    </row>
    <row r="948" spans="1:7">
      <c r="A948" s="1694"/>
      <c r="B948" s="1695" t="s">
        <v>2169</v>
      </c>
      <c r="C948" s="1699"/>
      <c r="D948" s="1628"/>
      <c r="E948" s="1676" t="s">
        <v>3053</v>
      </c>
      <c r="F948" s="1676" t="s">
        <v>3054</v>
      </c>
      <c r="G948" s="2003" t="s">
        <v>2290</v>
      </c>
    </row>
    <row r="949" spans="1:7" ht="80.099999999999994">
      <c r="A949" s="1694"/>
      <c r="B949" s="1695" t="s">
        <v>2173</v>
      </c>
      <c r="C949" s="1700"/>
      <c r="D949" s="1628"/>
      <c r="E949" s="1677" t="s">
        <v>3055</v>
      </c>
      <c r="F949" s="1650" t="s">
        <v>3056</v>
      </c>
      <c r="G949" s="1993" t="s">
        <v>3057</v>
      </c>
    </row>
    <row r="950" spans="1:7" ht="14.1">
      <c r="A950" s="1694"/>
      <c r="B950" s="1695" t="s">
        <v>2319</v>
      </c>
      <c r="C950" s="1700"/>
      <c r="D950" s="1628"/>
      <c r="E950" s="1677" t="s">
        <v>3058</v>
      </c>
      <c r="F950" s="1677" t="s">
        <v>3059</v>
      </c>
      <c r="G950" s="1993" t="s">
        <v>2196</v>
      </c>
    </row>
    <row r="951" spans="1:7">
      <c r="A951" s="1694"/>
      <c r="B951" s="1695" t="s">
        <v>2181</v>
      </c>
      <c r="C951" s="1701"/>
      <c r="D951" s="1639"/>
      <c r="E951" s="1651">
        <v>44512.489583333336</v>
      </c>
      <c r="F951" s="1651">
        <v>44512.489583333336</v>
      </c>
      <c r="G951" s="1994">
        <v>44512.489583333336</v>
      </c>
    </row>
    <row r="952" spans="1:7">
      <c r="A952" s="1640"/>
      <c r="B952" s="1641"/>
      <c r="C952" s="1641"/>
      <c r="D952" s="1614"/>
      <c r="E952" s="1615" t="s">
        <v>2306</v>
      </c>
      <c r="F952" s="1615">
        <f>MEDIAN(E946:G946)</f>
        <v>410.1</v>
      </c>
      <c r="G952" s="1986"/>
    </row>
    <row r="953" spans="1:7">
      <c r="A953"/>
      <c r="B953"/>
      <c r="C953"/>
      <c r="D953"/>
      <c r="E953" s="1616"/>
      <c r="F953" s="1616"/>
      <c r="G953" s="1987"/>
    </row>
    <row r="954" spans="1:7">
      <c r="A954" s="1619"/>
      <c r="B954" s="2454" t="s">
        <v>3060</v>
      </c>
      <c r="C954" s="2454"/>
      <c r="D954" s="1620" t="s">
        <v>271</v>
      </c>
      <c r="E954" s="1588" t="s">
        <v>2623</v>
      </c>
      <c r="F954" s="1588" t="s">
        <v>2532</v>
      </c>
      <c r="G954" s="1587" t="s">
        <v>2510</v>
      </c>
    </row>
    <row r="955" spans="1:7">
      <c r="A955" s="1621"/>
      <c r="B955" s="1622" t="s">
        <v>2162</v>
      </c>
      <c r="C955" s="1622"/>
      <c r="D955" s="1624"/>
      <c r="E955" s="1593" t="s">
        <v>2163</v>
      </c>
      <c r="F955" s="1593" t="s">
        <v>2163</v>
      </c>
      <c r="G955" s="1981" t="s">
        <v>2163</v>
      </c>
    </row>
    <row r="956" spans="1:7">
      <c r="A956" s="1625"/>
      <c r="B956" s="1626" t="s">
        <v>2164</v>
      </c>
      <c r="C956" s="1627"/>
      <c r="D956" s="1628"/>
      <c r="E956" s="1598">
        <v>450.5</v>
      </c>
      <c r="F956" s="1598">
        <v>537.51</v>
      </c>
      <c r="G956" s="1982">
        <v>504</v>
      </c>
    </row>
    <row r="957" spans="1:7">
      <c r="A957" s="1625"/>
      <c r="B957" s="1626" t="s">
        <v>2165</v>
      </c>
      <c r="C957" s="1662"/>
      <c r="D957" s="1630"/>
      <c r="E957" s="1600" t="s">
        <v>2624</v>
      </c>
      <c r="F957" s="1663" t="s">
        <v>2534</v>
      </c>
      <c r="G957" s="1988" t="s">
        <v>2787</v>
      </c>
    </row>
    <row r="958" spans="1:7">
      <c r="A958" s="1625"/>
      <c r="B958" s="1626" t="s">
        <v>2169</v>
      </c>
      <c r="C958" s="1664"/>
      <c r="D958" s="1628"/>
      <c r="E958" s="1600" t="s">
        <v>2625</v>
      </c>
      <c r="F958" s="1665" t="s">
        <v>2536</v>
      </c>
      <c r="G958" s="1988" t="s">
        <v>2514</v>
      </c>
    </row>
    <row r="959" spans="1:7" ht="99.95">
      <c r="A959" s="1625"/>
      <c r="B959" s="1626" t="s">
        <v>2173</v>
      </c>
      <c r="C959" s="1666"/>
      <c r="D959" s="1628"/>
      <c r="E959" s="1606" t="s">
        <v>3061</v>
      </c>
      <c r="F959" s="1605" t="s">
        <v>3062</v>
      </c>
      <c r="G959" s="1984" t="s">
        <v>3063</v>
      </c>
    </row>
    <row r="960" spans="1:7">
      <c r="A960" s="1625"/>
      <c r="B960" s="1626" t="s">
        <v>2319</v>
      </c>
      <c r="C960" s="1626"/>
      <c r="D960" s="1628"/>
      <c r="E960" s="1600" t="s">
        <v>2629</v>
      </c>
      <c r="F960" s="1601" t="s">
        <v>2541</v>
      </c>
      <c r="G960" s="1988" t="s">
        <v>2519</v>
      </c>
    </row>
    <row r="961" spans="1:7">
      <c r="A961" s="1625"/>
      <c r="B961" s="1637" t="s">
        <v>2181</v>
      </c>
      <c r="C961" s="1637"/>
      <c r="D961" s="1639"/>
      <c r="E961" s="1610">
        <v>44461.609722222223</v>
      </c>
      <c r="F961" s="1610">
        <v>44461.609722222223</v>
      </c>
      <c r="G961" s="1985">
        <v>44461.609722222223</v>
      </c>
    </row>
    <row r="962" spans="1:7">
      <c r="A962" s="1640"/>
      <c r="B962" s="1641"/>
      <c r="C962" s="1641"/>
      <c r="D962" s="1614"/>
      <c r="E962" s="1615" t="s">
        <v>2306</v>
      </c>
      <c r="F962" s="1615">
        <f>MEDIAN(E956:G956)</f>
        <v>504</v>
      </c>
      <c r="G962" s="1986"/>
    </row>
    <row r="963" spans="1:7">
      <c r="A963"/>
      <c r="B963"/>
      <c r="C963"/>
      <c r="D963"/>
      <c r="E963" s="1616"/>
      <c r="F963" s="1616"/>
      <c r="G963" s="1987"/>
    </row>
    <row r="964" spans="1:7">
      <c r="A964" s="1642"/>
      <c r="B964" s="2456" t="s">
        <v>3064</v>
      </c>
      <c r="C964" s="2456"/>
      <c r="D964" s="1643" t="s">
        <v>271</v>
      </c>
      <c r="E964" s="1643" t="s">
        <v>2801</v>
      </c>
      <c r="F964" s="1643"/>
      <c r="G964" s="1806"/>
    </row>
    <row r="965" spans="1:7">
      <c r="A965" s="1670"/>
      <c r="B965" s="1622" t="s">
        <v>2162</v>
      </c>
      <c r="C965" s="1721"/>
      <c r="D965" s="1624"/>
      <c r="E965" s="1703" t="s">
        <v>2311</v>
      </c>
      <c r="F965" s="1703"/>
      <c r="G965" s="2005"/>
    </row>
    <row r="966" spans="1:7">
      <c r="A966" s="1673"/>
      <c r="B966" s="1626" t="s">
        <v>2164</v>
      </c>
      <c r="C966" s="1710"/>
      <c r="D966" s="1628"/>
      <c r="E966" s="1704">
        <v>41.25</v>
      </c>
      <c r="F966" s="1601"/>
      <c r="G966" s="1983"/>
    </row>
    <row r="967" spans="1:7">
      <c r="A967" s="1673"/>
      <c r="B967" s="1626" t="s">
        <v>2165</v>
      </c>
      <c r="C967" s="1716"/>
      <c r="D967" s="1646"/>
      <c r="E967" s="1601" t="s">
        <v>2803</v>
      </c>
      <c r="F967" s="1601"/>
      <c r="G967" s="1983"/>
    </row>
    <row r="968" spans="1:7">
      <c r="A968" s="1673"/>
      <c r="B968" s="1626" t="s">
        <v>2169</v>
      </c>
      <c r="C968" s="1711"/>
      <c r="D968" s="1628"/>
      <c r="E968" s="1600" t="s">
        <v>3065</v>
      </c>
      <c r="F968" s="1600"/>
      <c r="G968" s="1988"/>
    </row>
    <row r="969" spans="1:7" ht="200.1">
      <c r="A969" s="1673"/>
      <c r="B969" s="1626" t="s">
        <v>2173</v>
      </c>
      <c r="C969" s="1722"/>
      <c r="D969" s="1628"/>
      <c r="E969" s="1601" t="s">
        <v>3066</v>
      </c>
      <c r="F969" s="1828"/>
      <c r="G969" s="1983"/>
    </row>
    <row r="970" spans="1:7">
      <c r="A970" s="1673"/>
      <c r="B970" s="1626" t="s">
        <v>2177</v>
      </c>
      <c r="C970" s="1722"/>
      <c r="D970" s="1628"/>
      <c r="E970" s="1601"/>
      <c r="F970" s="1601"/>
      <c r="G970" s="1983"/>
    </row>
    <row r="971" spans="1:7">
      <c r="A971" s="1673"/>
      <c r="B971" s="1626" t="s">
        <v>2181</v>
      </c>
      <c r="C971" s="1722"/>
      <c r="D971" s="1628"/>
      <c r="E971" s="1788">
        <v>44462.597222222219</v>
      </c>
      <c r="F971" s="1601"/>
      <c r="G971" s="1983"/>
    </row>
    <row r="972" spans="1:7">
      <c r="A972" s="1680"/>
      <c r="B972" s="1681"/>
      <c r="C972" s="1658" t="s">
        <v>2182</v>
      </c>
      <c r="D972" s="1659"/>
      <c r="E972" s="1829">
        <v>41.25</v>
      </c>
      <c r="F972" s="1707"/>
      <c r="G972" s="2010"/>
    </row>
    <row r="973" spans="1:7">
      <c r="A973"/>
      <c r="B973"/>
      <c r="C973"/>
      <c r="D973"/>
      <c r="E973" s="1616"/>
      <c r="F973" s="1616"/>
      <c r="G973" s="1987"/>
    </row>
    <row r="974" spans="1:7">
      <c r="A974" s="1619"/>
      <c r="B974" s="2454" t="s">
        <v>2728</v>
      </c>
      <c r="C974" s="2454"/>
      <c r="D974" s="1620" t="s">
        <v>2157</v>
      </c>
      <c r="E974" s="1588" t="s">
        <v>2704</v>
      </c>
      <c r="F974" s="1588" t="s">
        <v>2705</v>
      </c>
      <c r="G974" s="1587" t="s">
        <v>2161</v>
      </c>
    </row>
    <row r="975" spans="1:7">
      <c r="A975" s="1621"/>
      <c r="B975" s="1622" t="s">
        <v>2162</v>
      </c>
      <c r="C975" s="1622"/>
      <c r="D975" s="1624"/>
      <c r="E975" s="1593" t="s">
        <v>2163</v>
      </c>
      <c r="F975" s="1593" t="s">
        <v>2163</v>
      </c>
      <c r="G975" s="1981" t="s">
        <v>2163</v>
      </c>
    </row>
    <row r="976" spans="1:7">
      <c r="A976" s="1625"/>
      <c r="B976" s="1626" t="s">
        <v>2164</v>
      </c>
      <c r="C976" s="1627"/>
      <c r="D976" s="1628"/>
      <c r="E976" s="1598">
        <v>80.69</v>
      </c>
      <c r="F976" s="1598">
        <v>56.24</v>
      </c>
      <c r="G976" s="1982">
        <v>68.88</v>
      </c>
    </row>
    <row r="977" spans="1:7">
      <c r="A977" s="1625"/>
      <c r="B977" s="1626" t="s">
        <v>2165</v>
      </c>
      <c r="C977" s="1662"/>
      <c r="D977" s="1630"/>
      <c r="E977" s="1600" t="s">
        <v>2706</v>
      </c>
      <c r="F977" s="1663" t="s">
        <v>2707</v>
      </c>
      <c r="G977" s="1988" t="s">
        <v>2168</v>
      </c>
    </row>
    <row r="978" spans="1:7">
      <c r="A978" s="1625"/>
      <c r="B978" s="1626" t="s">
        <v>2169</v>
      </c>
      <c r="C978" s="1664"/>
      <c r="D978" s="1628"/>
      <c r="E978" s="1600" t="s">
        <v>2708</v>
      </c>
      <c r="F978" s="1665" t="s">
        <v>2709</v>
      </c>
      <c r="G978" s="1988" t="s">
        <v>2172</v>
      </c>
    </row>
    <row r="979" spans="1:7" ht="90">
      <c r="A979" s="1625"/>
      <c r="B979" s="1626" t="s">
        <v>2173</v>
      </c>
      <c r="C979" s="1666"/>
      <c r="D979" s="1628"/>
      <c r="E979" s="1606" t="s">
        <v>2729</v>
      </c>
      <c r="F979" s="1605" t="s">
        <v>2730</v>
      </c>
      <c r="G979" s="1984" t="s">
        <v>2731</v>
      </c>
    </row>
    <row r="980" spans="1:7" ht="39.950000000000003">
      <c r="A980" s="1625"/>
      <c r="B980" s="1626" t="s">
        <v>2319</v>
      </c>
      <c r="C980" s="1626"/>
      <c r="D980" s="1628"/>
      <c r="E980" s="1600" t="s">
        <v>2713</v>
      </c>
      <c r="F980" s="1601" t="s">
        <v>2714</v>
      </c>
      <c r="G980" s="1984" t="s">
        <v>2180</v>
      </c>
    </row>
    <row r="981" spans="1:7">
      <c r="A981" s="1625"/>
      <c r="B981" s="1637" t="s">
        <v>2181</v>
      </c>
      <c r="C981" s="1637"/>
      <c r="D981" s="1639"/>
      <c r="E981" s="1610">
        <v>44483.661111111112</v>
      </c>
      <c r="F981" s="1610">
        <v>44462.679861111108</v>
      </c>
      <c r="G981" s="1985">
        <v>44483.661805555559</v>
      </c>
    </row>
    <row r="982" spans="1:7">
      <c r="A982" s="1640"/>
      <c r="B982" s="1641"/>
      <c r="C982" s="1641"/>
      <c r="D982" s="1614"/>
      <c r="E982" s="1615" t="s">
        <v>2306</v>
      </c>
      <c r="F982" s="1615">
        <f>MEDIAN(E976:G976)</f>
        <v>68.88</v>
      </c>
      <c r="G982" s="1986"/>
    </row>
    <row r="983" spans="1:7">
      <c r="A983"/>
      <c r="B983"/>
      <c r="C983"/>
      <c r="D983"/>
      <c r="E983" s="1616"/>
      <c r="F983" s="1616"/>
      <c r="G983" s="1987"/>
    </row>
    <row r="984" spans="1:7">
      <c r="A984" s="1792"/>
      <c r="B984" s="2460" t="s">
        <v>3067</v>
      </c>
      <c r="C984" s="2460"/>
      <c r="D984" s="1669" t="s">
        <v>271</v>
      </c>
      <c r="E984" s="1830" t="s">
        <v>2510</v>
      </c>
      <c r="F984" s="1669" t="s">
        <v>2716</v>
      </c>
      <c r="G984" s="1830" t="s">
        <v>2532</v>
      </c>
    </row>
    <row r="985" spans="1:7">
      <c r="A985" s="1691"/>
      <c r="B985" s="1692" t="s">
        <v>2162</v>
      </c>
      <c r="C985" s="1793"/>
      <c r="D985" s="1763"/>
      <c r="E985" s="1672" t="s">
        <v>3068</v>
      </c>
      <c r="F985" s="1672" t="s">
        <v>2286</v>
      </c>
      <c r="G985" s="1997" t="s">
        <v>2286</v>
      </c>
    </row>
    <row r="986" spans="1:7">
      <c r="A986" s="1694"/>
      <c r="B986" s="1695" t="s">
        <v>2164</v>
      </c>
      <c r="C986" s="1794"/>
      <c r="D986" s="1766"/>
      <c r="E986" s="1831">
        <v>398</v>
      </c>
      <c r="F986" s="1831">
        <v>463.02</v>
      </c>
      <c r="G986" s="2036">
        <v>371.3</v>
      </c>
    </row>
    <row r="987" spans="1:7">
      <c r="A987" s="1694"/>
      <c r="B987" s="1695" t="s">
        <v>2165</v>
      </c>
      <c r="C987" s="1794"/>
      <c r="D987" s="1767"/>
      <c r="E987" s="1631" t="s">
        <v>2512</v>
      </c>
      <c r="F987" s="1676" t="s">
        <v>2513</v>
      </c>
      <c r="G987" s="1998" t="s">
        <v>2534</v>
      </c>
    </row>
    <row r="988" spans="1:7">
      <c r="A988" s="1694"/>
      <c r="B988" s="1695" t="s">
        <v>2169</v>
      </c>
      <c r="C988" s="1796"/>
      <c r="D988" s="1766"/>
      <c r="E988" s="1676" t="s">
        <v>2514</v>
      </c>
      <c r="F988" s="1676" t="s">
        <v>2515</v>
      </c>
      <c r="G988" s="2003" t="s">
        <v>2536</v>
      </c>
    </row>
    <row r="989" spans="1:7" ht="50.1">
      <c r="A989" s="1694"/>
      <c r="B989" s="1695" t="s">
        <v>2173</v>
      </c>
      <c r="C989" s="1796"/>
      <c r="D989" s="1766"/>
      <c r="E989" s="1676" t="s">
        <v>3069</v>
      </c>
      <c r="F989" s="1676" t="s">
        <v>3070</v>
      </c>
      <c r="G989" s="2003" t="s">
        <v>3071</v>
      </c>
    </row>
    <row r="990" spans="1:7" ht="20.100000000000001">
      <c r="A990" s="1694"/>
      <c r="B990" s="1695" t="s">
        <v>2177</v>
      </c>
      <c r="C990" s="1794"/>
      <c r="D990" s="1766"/>
      <c r="E990" s="1677" t="s">
        <v>2519</v>
      </c>
      <c r="F990" s="1677" t="s">
        <v>2520</v>
      </c>
      <c r="G990" s="1999" t="s">
        <v>2541</v>
      </c>
    </row>
    <row r="991" spans="1:7">
      <c r="A991" s="1694"/>
      <c r="B991" s="1695" t="s">
        <v>2181</v>
      </c>
      <c r="C991" s="1796"/>
      <c r="D991" s="1766"/>
      <c r="E991" s="1804">
        <v>44462</v>
      </c>
      <c r="F991" s="1804">
        <v>44462</v>
      </c>
      <c r="G991" s="2027">
        <v>44462</v>
      </c>
    </row>
    <row r="992" spans="1:7">
      <c r="A992" s="1798"/>
      <c r="B992" s="1799"/>
      <c r="C992" s="1784" t="s">
        <v>2182</v>
      </c>
      <c r="D992" s="1785"/>
      <c r="E992" s="1682">
        <v>398</v>
      </c>
      <c r="F992" s="1661"/>
      <c r="G992" s="1996"/>
    </row>
    <row r="993" spans="1:7">
      <c r="A993"/>
      <c r="B993"/>
      <c r="C993"/>
      <c r="D993"/>
      <c r="E993" s="1616"/>
      <c r="F993" s="1616"/>
      <c r="G993" s="1987"/>
    </row>
    <row r="994" spans="1:7">
      <c r="A994" s="1667"/>
      <c r="B994" s="2456" t="s">
        <v>3072</v>
      </c>
      <c r="C994" s="2457"/>
      <c r="D994" s="1669" t="s">
        <v>3073</v>
      </c>
      <c r="E994" s="1588" t="s">
        <v>2677</v>
      </c>
      <c r="F994" s="1588" t="s">
        <v>2257</v>
      </c>
      <c r="G994" s="1587" t="s">
        <v>2245</v>
      </c>
    </row>
    <row r="995" spans="1:7">
      <c r="A995" s="1670"/>
      <c r="B995" s="1622" t="s">
        <v>2162</v>
      </c>
      <c r="C995" s="1671"/>
      <c r="D995" s="1624"/>
      <c r="E995" s="1645" t="s">
        <v>2311</v>
      </c>
      <c r="F995" s="1645" t="s">
        <v>2311</v>
      </c>
      <c r="G995" s="1991" t="s">
        <v>2311</v>
      </c>
    </row>
    <row r="996" spans="1:7">
      <c r="A996" s="1673"/>
      <c r="B996" s="1626" t="s">
        <v>2164</v>
      </c>
      <c r="C996" s="1626"/>
      <c r="D996" s="1628"/>
      <c r="E996" s="1598">
        <f>180</f>
        <v>180</v>
      </c>
      <c r="F996" s="1598">
        <f>(939.75/100)*20</f>
        <v>187.95000000000002</v>
      </c>
      <c r="G996" s="1982">
        <f>(919.36/100)*20</f>
        <v>183.87200000000001</v>
      </c>
    </row>
    <row r="997" spans="1:7">
      <c r="A997" s="1673"/>
      <c r="B997" s="1626" t="s">
        <v>2165</v>
      </c>
      <c r="C997" s="1674"/>
      <c r="D997" s="1675"/>
      <c r="E997" s="1600" t="s">
        <v>2679</v>
      </c>
      <c r="F997" s="1606" t="s">
        <v>2166</v>
      </c>
      <c r="G997" s="1992" t="s">
        <v>2166</v>
      </c>
    </row>
    <row r="998" spans="1:7">
      <c r="A998" s="1673"/>
      <c r="B998" s="1626" t="s">
        <v>2169</v>
      </c>
      <c r="C998" s="1632"/>
      <c r="D998" s="1628"/>
      <c r="E998" s="1606" t="s">
        <v>2680</v>
      </c>
      <c r="F998" s="1600" t="s">
        <v>2170</v>
      </c>
      <c r="G998" s="1988" t="s">
        <v>2170</v>
      </c>
    </row>
    <row r="999" spans="1:7" ht="99.95">
      <c r="A999" s="1673"/>
      <c r="B999" s="1626" t="s">
        <v>2173</v>
      </c>
      <c r="C999" s="1678"/>
      <c r="D999" s="1628"/>
      <c r="E999" s="1650" t="s">
        <v>3074</v>
      </c>
      <c r="F999" s="1634" t="s">
        <v>3075</v>
      </c>
      <c r="G999" s="1990" t="s">
        <v>3076</v>
      </c>
    </row>
    <row r="1000" spans="1:7">
      <c r="A1000" s="1673"/>
      <c r="B1000" s="1626" t="s">
        <v>2177</v>
      </c>
      <c r="C1000" s="1679"/>
      <c r="D1000" s="1628"/>
      <c r="E1000" s="1650" t="s">
        <v>2684</v>
      </c>
      <c r="F1000" s="1603" t="s">
        <v>2178</v>
      </c>
      <c r="G1000" s="1990" t="s">
        <v>2254</v>
      </c>
    </row>
    <row r="1001" spans="1:7">
      <c r="A1001" s="1673"/>
      <c r="B1001" s="1626" t="s">
        <v>2181</v>
      </c>
      <c r="C1001" s="1632"/>
      <c r="D1001" s="1628"/>
      <c r="E1001" s="1651">
        <v>44495.884027777778</v>
      </c>
      <c r="F1001" s="1651">
        <v>44495.883333333331</v>
      </c>
      <c r="G1001" s="1994">
        <v>44495.881944444445</v>
      </c>
    </row>
    <row r="1002" spans="1:7">
      <c r="A1002" s="1680"/>
      <c r="B1002" s="1681"/>
      <c r="C1002" s="1658" t="s">
        <v>2182</v>
      </c>
      <c r="D1002" s="1659"/>
      <c r="E1002" s="1615">
        <f>MEDIAN(E996:G996)</f>
        <v>183.87200000000001</v>
      </c>
      <c r="F1002" s="1661"/>
      <c r="G1002" s="1996"/>
    </row>
    <row r="1003" spans="1:7">
      <c r="A1003"/>
      <c r="B1003"/>
      <c r="C1003"/>
      <c r="D1003"/>
      <c r="E1003" s="1616"/>
      <c r="F1003" s="1616"/>
      <c r="G1003" s="1987"/>
    </row>
    <row r="1004" spans="1:7">
      <c r="A1004" s="1792"/>
      <c r="B1004" s="2460" t="s">
        <v>1687</v>
      </c>
      <c r="C1004" s="2460"/>
      <c r="D1004" s="1669" t="s">
        <v>271</v>
      </c>
      <c r="E1004" s="1669" t="s">
        <v>2510</v>
      </c>
      <c r="F1004" s="1588" t="s">
        <v>2161</v>
      </c>
      <c r="G1004" s="1806" t="s">
        <v>2481</v>
      </c>
    </row>
    <row r="1005" spans="1:7">
      <c r="A1005" s="1691"/>
      <c r="B1005" s="1692" t="s">
        <v>2162</v>
      </c>
      <c r="C1005" s="1793"/>
      <c r="D1005" s="1763"/>
      <c r="E1005" s="1672" t="s">
        <v>2286</v>
      </c>
      <c r="F1005" s="1672" t="s">
        <v>2286</v>
      </c>
      <c r="G1005" s="1997" t="s">
        <v>2286</v>
      </c>
    </row>
    <row r="1006" spans="1:7">
      <c r="A1006" s="1694"/>
      <c r="B1006" s="1695" t="s">
        <v>2164</v>
      </c>
      <c r="C1006" s="1794"/>
      <c r="D1006" s="1766"/>
      <c r="E1006" s="1697">
        <v>221.8</v>
      </c>
      <c r="F1006" s="1598">
        <v>250.19</v>
      </c>
      <c r="G1006" s="1982">
        <v>233.83</v>
      </c>
    </row>
    <row r="1007" spans="1:7">
      <c r="A1007" s="1694"/>
      <c r="B1007" s="1695" t="s">
        <v>2165</v>
      </c>
      <c r="C1007" s="1795"/>
      <c r="D1007" s="1767"/>
      <c r="E1007" s="1676" t="s">
        <v>2512</v>
      </c>
      <c r="F1007" s="1600" t="s">
        <v>2168</v>
      </c>
      <c r="G1007" s="1983" t="s">
        <v>2483</v>
      </c>
    </row>
    <row r="1008" spans="1:7">
      <c r="A1008" s="1694"/>
      <c r="B1008" s="1695" t="s">
        <v>2169</v>
      </c>
      <c r="C1008" s="1796"/>
      <c r="D1008" s="1766"/>
      <c r="E1008" s="1676" t="s">
        <v>2514</v>
      </c>
      <c r="F1008" s="1600" t="s">
        <v>2172</v>
      </c>
      <c r="G1008" s="1995" t="s">
        <v>2648</v>
      </c>
    </row>
    <row r="1009" spans="1:7" ht="90">
      <c r="A1009" s="1694"/>
      <c r="B1009" s="1695" t="s">
        <v>2173</v>
      </c>
      <c r="C1009" s="1797"/>
      <c r="D1009" s="1766"/>
      <c r="E1009" s="1677" t="s">
        <v>3077</v>
      </c>
      <c r="F1009" s="1605" t="s">
        <v>3078</v>
      </c>
      <c r="G1009" s="1983" t="s">
        <v>3079</v>
      </c>
    </row>
    <row r="1010" spans="1:7" ht="39.950000000000003">
      <c r="A1010" s="1694"/>
      <c r="B1010" s="1695" t="s">
        <v>2319</v>
      </c>
      <c r="C1010" s="1797"/>
      <c r="D1010" s="1766"/>
      <c r="E1010" s="1677" t="s">
        <v>2519</v>
      </c>
      <c r="F1010" s="1605" t="s">
        <v>2180</v>
      </c>
      <c r="G1010" s="1983" t="s">
        <v>2653</v>
      </c>
    </row>
    <row r="1011" spans="1:7">
      <c r="A1011" s="1694"/>
      <c r="B1011" s="1695" t="s">
        <v>2181</v>
      </c>
      <c r="C1011" s="1796"/>
      <c r="D1011" s="1766"/>
      <c r="E1011" s="1821">
        <v>44462.477083333331</v>
      </c>
      <c r="F1011" s="1821">
        <v>44462.476388888892</v>
      </c>
      <c r="G1011" s="2030">
        <v>44462.476388888892</v>
      </c>
    </row>
    <row r="1012" spans="1:7">
      <c r="A1012" s="1680"/>
      <c r="B1012" s="1681"/>
      <c r="C1012" s="1658" t="s">
        <v>2182</v>
      </c>
      <c r="D1012" s="1659"/>
      <c r="E1012" s="1615">
        <f>MEDIAN(E1006:G1006)</f>
        <v>233.83</v>
      </c>
      <c r="F1012" s="1661"/>
      <c r="G1012" s="1996"/>
    </row>
    <row r="1013" spans="1:7">
      <c r="A1013"/>
      <c r="B1013"/>
      <c r="C1013"/>
      <c r="D1013"/>
      <c r="E1013" s="1616"/>
      <c r="F1013" s="1616"/>
      <c r="G1013" s="1987"/>
    </row>
    <row r="1014" spans="1:7">
      <c r="A1014" s="1683"/>
      <c r="B1014" s="2454" t="s">
        <v>3080</v>
      </c>
      <c r="C1014" s="2454"/>
      <c r="D1014" s="1690" t="s">
        <v>689</v>
      </c>
      <c r="E1014" s="1588" t="s">
        <v>2623</v>
      </c>
      <c r="F1014" s="1588" t="s">
        <v>3049</v>
      </c>
      <c r="G1014" s="1868" t="s">
        <v>3081</v>
      </c>
    </row>
    <row r="1015" spans="1:7">
      <c r="A1015" s="1736"/>
      <c r="B1015" s="1622" t="s">
        <v>2162</v>
      </c>
      <c r="C1015" s="1738"/>
      <c r="D1015" s="1703"/>
      <c r="E1015" s="1645" t="s">
        <v>2286</v>
      </c>
      <c r="F1015" s="1645" t="s">
        <v>2286</v>
      </c>
      <c r="G1015" s="1991" t="s">
        <v>2286</v>
      </c>
    </row>
    <row r="1016" spans="1:7">
      <c r="A1016" s="1739"/>
      <c r="B1016" s="1626" t="s">
        <v>2164</v>
      </c>
      <c r="C1016" s="1741"/>
      <c r="D1016" s="1601"/>
      <c r="E1016" s="1606">
        <v>8.93</v>
      </c>
      <c r="F1016" s="1606">
        <v>8.48</v>
      </c>
      <c r="G1016" s="1992">
        <v>8.9</v>
      </c>
    </row>
    <row r="1017" spans="1:7">
      <c r="A1017" s="1739"/>
      <c r="B1017" s="1626" t="s">
        <v>2165</v>
      </c>
      <c r="C1017" s="1646"/>
      <c r="D1017" s="1646"/>
      <c r="E1017" s="1600" t="s">
        <v>2624</v>
      </c>
      <c r="F1017" s="1606" t="s">
        <v>3082</v>
      </c>
      <c r="G1017" s="1992" t="s">
        <v>3083</v>
      </c>
    </row>
    <row r="1018" spans="1:7">
      <c r="A1018" s="1739"/>
      <c r="B1018" s="1626" t="s">
        <v>2169</v>
      </c>
      <c r="C1018" s="1742"/>
      <c r="D1018" s="1601"/>
      <c r="E1018" s="1606" t="s">
        <v>2625</v>
      </c>
      <c r="F1018" s="1606" t="s">
        <v>3053</v>
      </c>
      <c r="G1018" s="1992" t="s">
        <v>3084</v>
      </c>
    </row>
    <row r="1019" spans="1:7" ht="50.1">
      <c r="A1019" s="1739"/>
      <c r="B1019" s="1626" t="s">
        <v>2173</v>
      </c>
      <c r="C1019" s="1646"/>
      <c r="D1019" s="1601"/>
      <c r="E1019" s="1826" t="s">
        <v>3085</v>
      </c>
      <c r="F1019" s="1826" t="s">
        <v>3086</v>
      </c>
      <c r="G1019" s="1993" t="s">
        <v>3087</v>
      </c>
    </row>
    <row r="1020" spans="1:7">
      <c r="A1020" s="1739"/>
      <c r="B1020" s="1626" t="s">
        <v>2319</v>
      </c>
      <c r="C1020" s="1743"/>
      <c r="D1020" s="1601"/>
      <c r="E1020" s="1650" t="s">
        <v>2629</v>
      </c>
      <c r="F1020" s="1650" t="s">
        <v>3058</v>
      </c>
      <c r="G1020" s="1989" t="s">
        <v>3088</v>
      </c>
    </row>
    <row r="1021" spans="1:7">
      <c r="A1021" s="1739"/>
      <c r="B1021" s="1637" t="s">
        <v>2181</v>
      </c>
      <c r="C1021" s="1745"/>
      <c r="D1021" s="1610"/>
      <c r="E1021" s="1651">
        <v>44512.59652777778</v>
      </c>
      <c r="F1021" s="1651">
        <v>44512.59652777778</v>
      </c>
      <c r="G1021" s="1994">
        <v>44512.59652777778</v>
      </c>
    </row>
    <row r="1022" spans="1:7">
      <c r="A1022" s="1680"/>
      <c r="B1022" s="1681"/>
      <c r="C1022" s="1658" t="s">
        <v>2182</v>
      </c>
      <c r="D1022" s="1659"/>
      <c r="E1022" s="1615">
        <f>MEDIAN(E1016:G1016)</f>
        <v>8.9</v>
      </c>
      <c r="F1022" s="1661"/>
      <c r="G1022" s="1996"/>
    </row>
    <row r="1023" spans="1:7">
      <c r="A1023"/>
      <c r="B1023"/>
      <c r="C1023"/>
      <c r="D1023"/>
      <c r="E1023" s="1616"/>
      <c r="F1023" s="1616"/>
      <c r="G1023" s="1987"/>
    </row>
    <row r="1024" spans="1:7">
      <c r="A1024" s="1792"/>
      <c r="B1024" s="2461" t="s">
        <v>3089</v>
      </c>
      <c r="C1024" s="2461"/>
      <c r="D1024" s="1669" t="s">
        <v>271</v>
      </c>
      <c r="E1024" s="1669" t="s">
        <v>2993</v>
      </c>
      <c r="F1024" s="1669" t="s">
        <v>2716</v>
      </c>
      <c r="G1024" s="2032" t="s">
        <v>2582</v>
      </c>
    </row>
    <row r="1025" spans="1:7">
      <c r="A1025" s="1691"/>
      <c r="B1025" s="1692" t="s">
        <v>2162</v>
      </c>
      <c r="C1025" s="1793"/>
      <c r="D1025" s="1763"/>
      <c r="E1025" s="1672" t="s">
        <v>2286</v>
      </c>
      <c r="F1025" s="1672" t="s">
        <v>2286</v>
      </c>
      <c r="G1025" s="1997" t="s">
        <v>2311</v>
      </c>
    </row>
    <row r="1026" spans="1:7">
      <c r="A1026" s="1694"/>
      <c r="B1026" s="1695" t="s">
        <v>2164</v>
      </c>
      <c r="C1026" s="1794"/>
      <c r="D1026" s="1766"/>
      <c r="E1026" s="1697">
        <v>418</v>
      </c>
      <c r="F1026" s="1697">
        <v>442.01</v>
      </c>
      <c r="G1026" s="2026">
        <v>426.38</v>
      </c>
    </row>
    <row r="1027" spans="1:7">
      <c r="A1027" s="1694"/>
      <c r="B1027" s="1695" t="s">
        <v>2165</v>
      </c>
      <c r="C1027" s="1795"/>
      <c r="D1027" s="1767"/>
      <c r="E1027" s="1631" t="s">
        <v>2995</v>
      </c>
      <c r="F1027" s="1676" t="s">
        <v>2513</v>
      </c>
      <c r="G1027" s="1998" t="s">
        <v>2585</v>
      </c>
    </row>
    <row r="1028" spans="1:7">
      <c r="A1028" s="1694"/>
      <c r="B1028" s="1695" t="s">
        <v>2169</v>
      </c>
      <c r="C1028" s="1796"/>
      <c r="D1028" s="1766"/>
      <c r="E1028" s="1676" t="s">
        <v>2997</v>
      </c>
      <c r="F1028" s="1676" t="s">
        <v>2515</v>
      </c>
      <c r="G1028" s="2019" t="s">
        <v>2588</v>
      </c>
    </row>
    <row r="1029" spans="1:7" ht="39.950000000000003">
      <c r="A1029" s="1694"/>
      <c r="B1029" s="1695" t="s">
        <v>2173</v>
      </c>
      <c r="C1029" s="1797"/>
      <c r="D1029" s="1766"/>
      <c r="E1029" s="1677" t="s">
        <v>3090</v>
      </c>
      <c r="F1029" s="1677" t="s">
        <v>3091</v>
      </c>
      <c r="G1029" s="1999" t="s">
        <v>3092</v>
      </c>
    </row>
    <row r="1030" spans="1:7" ht="20.100000000000001">
      <c r="A1030" s="1694"/>
      <c r="B1030" s="1695" t="s">
        <v>2319</v>
      </c>
      <c r="C1030" s="1797"/>
      <c r="D1030" s="1766"/>
      <c r="E1030" s="1677" t="s">
        <v>3002</v>
      </c>
      <c r="F1030" s="1677" t="s">
        <v>2520</v>
      </c>
      <c r="G1030" s="2019" t="s">
        <v>2594</v>
      </c>
    </row>
    <row r="1031" spans="1:7">
      <c r="A1031" s="1694"/>
      <c r="B1031" s="1695" t="s">
        <v>2181</v>
      </c>
      <c r="C1031" s="1796"/>
      <c r="D1031" s="1766"/>
      <c r="E1031" s="1814">
        <v>44431</v>
      </c>
      <c r="F1031" s="1814">
        <v>44431</v>
      </c>
      <c r="G1031" s="2030">
        <v>44431</v>
      </c>
    </row>
    <row r="1032" spans="1:7">
      <c r="A1032" s="1798"/>
      <c r="B1032" s="1799"/>
      <c r="C1032" s="1784" t="s">
        <v>2182</v>
      </c>
      <c r="D1032" s="1785"/>
      <c r="E1032" s="1682">
        <v>426.38</v>
      </c>
      <c r="F1032" s="1661"/>
      <c r="G1032" s="1996"/>
    </row>
    <row r="1033" spans="1:7">
      <c r="A1033"/>
      <c r="B1033"/>
      <c r="C1033"/>
      <c r="D1033"/>
      <c r="E1033" s="1616"/>
      <c r="F1033" s="1616"/>
      <c r="G1033" s="1987"/>
    </row>
    <row r="1034" spans="1:7">
      <c r="A1034" s="1667"/>
      <c r="B1034" s="2456" t="s">
        <v>3093</v>
      </c>
      <c r="C1034" s="2457"/>
      <c r="D1034" s="1668" t="s">
        <v>2569</v>
      </c>
      <c r="E1034" s="1669" t="s">
        <v>2481</v>
      </c>
      <c r="F1034" s="1669" t="s">
        <v>2161</v>
      </c>
      <c r="G1034" s="2032" t="s">
        <v>2257</v>
      </c>
    </row>
    <row r="1035" spans="1:7">
      <c r="A1035" s="1670"/>
      <c r="B1035" s="1622" t="s">
        <v>2162</v>
      </c>
      <c r="C1035" s="1671"/>
      <c r="D1035" s="1624"/>
      <c r="E1035" s="1672" t="s">
        <v>2849</v>
      </c>
      <c r="F1035" s="1672" t="s">
        <v>2849</v>
      </c>
      <c r="G1035" s="1997" t="s">
        <v>2849</v>
      </c>
    </row>
    <row r="1036" spans="1:7">
      <c r="A1036" s="1673"/>
      <c r="B1036" s="1626" t="s">
        <v>2164</v>
      </c>
      <c r="C1036" s="1626"/>
      <c r="D1036" s="1628"/>
      <c r="E1036" s="1697">
        <v>138.57</v>
      </c>
      <c r="F1036" s="1697">
        <v>153.86000000000001</v>
      </c>
      <c r="G1036" s="2026">
        <v>183.82</v>
      </c>
    </row>
    <row r="1037" spans="1:7">
      <c r="A1037" s="1673"/>
      <c r="B1037" s="1626" t="s">
        <v>2165</v>
      </c>
      <c r="C1037" s="1674"/>
      <c r="D1037" s="1675"/>
      <c r="E1037" s="1631" t="s">
        <v>2483</v>
      </c>
      <c r="F1037" s="1631" t="s">
        <v>2168</v>
      </c>
      <c r="G1037" s="2037" t="s">
        <v>2166</v>
      </c>
    </row>
    <row r="1038" spans="1:7">
      <c r="A1038" s="1673"/>
      <c r="B1038" s="1626" t="s">
        <v>2169</v>
      </c>
      <c r="C1038" s="1632"/>
      <c r="D1038" s="1628"/>
      <c r="E1038" s="1779" t="s">
        <v>2852</v>
      </c>
      <c r="F1038" s="1832">
        <v>8007733838</v>
      </c>
      <c r="G1038" s="2037" t="s">
        <v>3094</v>
      </c>
    </row>
    <row r="1039" spans="1:7" ht="50.1">
      <c r="A1039" s="1673"/>
      <c r="B1039" s="1626" t="s">
        <v>2173</v>
      </c>
      <c r="C1039" s="1678"/>
      <c r="D1039" s="1628"/>
      <c r="E1039" s="1631" t="s">
        <v>3095</v>
      </c>
      <c r="F1039" s="1631" t="s">
        <v>3096</v>
      </c>
      <c r="G1039" s="2003" t="s">
        <v>3097</v>
      </c>
    </row>
    <row r="1040" spans="1:7">
      <c r="A1040" s="1673"/>
      <c r="B1040" s="1626" t="s">
        <v>2177</v>
      </c>
      <c r="C1040" s="1679"/>
      <c r="D1040" s="1628"/>
      <c r="E1040" s="1631" t="s">
        <v>2857</v>
      </c>
      <c r="F1040" s="1676"/>
      <c r="G1040" s="1998"/>
    </row>
    <row r="1041" spans="1:7">
      <c r="A1041" s="1673"/>
      <c r="B1041" s="1626" t="s">
        <v>2181</v>
      </c>
      <c r="C1041" s="1632"/>
      <c r="D1041" s="1628"/>
      <c r="E1041" s="1821">
        <v>44462.453472222223</v>
      </c>
      <c r="F1041" s="1821">
        <v>44462.453472222223</v>
      </c>
      <c r="G1041" s="2031">
        <v>44462.45416666667</v>
      </c>
    </row>
    <row r="1042" spans="1:7">
      <c r="A1042" s="1680"/>
      <c r="B1042" s="1681"/>
      <c r="C1042" s="1658" t="s">
        <v>2182</v>
      </c>
      <c r="D1042" s="1659"/>
      <c r="E1042" s="1682">
        <v>153.86000000000001</v>
      </c>
      <c r="F1042" s="1661"/>
      <c r="G1042" s="1996"/>
    </row>
    <row r="1043" spans="1:7">
      <c r="A1043"/>
      <c r="B1043"/>
      <c r="C1043"/>
      <c r="D1043"/>
      <c r="E1043" s="1616"/>
      <c r="F1043" s="1616"/>
      <c r="G1043" s="1987"/>
    </row>
    <row r="1044" spans="1:7">
      <c r="A1044" s="1619"/>
      <c r="B1044" s="2454" t="s">
        <v>3098</v>
      </c>
      <c r="C1044" s="2454"/>
      <c r="D1044" s="1620" t="s">
        <v>2157</v>
      </c>
      <c r="E1044" s="1588" t="s">
        <v>2704</v>
      </c>
      <c r="F1044" s="1588" t="s">
        <v>2705</v>
      </c>
      <c r="G1044" s="1587" t="s">
        <v>2716</v>
      </c>
    </row>
    <row r="1045" spans="1:7">
      <c r="A1045" s="1621"/>
      <c r="B1045" s="1622" t="s">
        <v>2162</v>
      </c>
      <c r="C1045" s="1622"/>
      <c r="D1045" s="1624"/>
      <c r="E1045" s="1593" t="s">
        <v>2163</v>
      </c>
      <c r="F1045" s="1593" t="s">
        <v>2163</v>
      </c>
      <c r="G1045" s="1981" t="s">
        <v>2163</v>
      </c>
    </row>
    <row r="1046" spans="1:7">
      <c r="A1046" s="1625"/>
      <c r="B1046" s="1626" t="s">
        <v>2164</v>
      </c>
      <c r="C1046" s="1627"/>
      <c r="D1046" s="1628"/>
      <c r="E1046" s="1598">
        <v>68.28</v>
      </c>
      <c r="F1046" s="1598">
        <v>57.95</v>
      </c>
      <c r="G1046" s="1982">
        <v>36.700000000000003</v>
      </c>
    </row>
    <row r="1047" spans="1:7">
      <c r="A1047" s="1625"/>
      <c r="B1047" s="1626" t="s">
        <v>2165</v>
      </c>
      <c r="C1047" s="1662"/>
      <c r="D1047" s="1630"/>
      <c r="E1047" s="1600" t="s">
        <v>2706</v>
      </c>
      <c r="F1047" s="1663" t="s">
        <v>2707</v>
      </c>
      <c r="G1047" s="1988" t="s">
        <v>2513</v>
      </c>
    </row>
    <row r="1048" spans="1:7">
      <c r="A1048" s="1625"/>
      <c r="B1048" s="1626" t="s">
        <v>2169</v>
      </c>
      <c r="C1048" s="1664"/>
      <c r="D1048" s="1628"/>
      <c r="E1048" s="1600" t="s">
        <v>2708</v>
      </c>
      <c r="F1048" s="1665" t="s">
        <v>2709</v>
      </c>
      <c r="G1048" s="1988" t="s">
        <v>2515</v>
      </c>
    </row>
    <row r="1049" spans="1:7" ht="80.099999999999994">
      <c r="A1049" s="1625"/>
      <c r="B1049" s="1626" t="s">
        <v>2173</v>
      </c>
      <c r="C1049" s="1666"/>
      <c r="D1049" s="1628"/>
      <c r="E1049" s="1606" t="s">
        <v>3099</v>
      </c>
      <c r="F1049" s="1605" t="s">
        <v>3100</v>
      </c>
      <c r="G1049" s="1984" t="s">
        <v>3101</v>
      </c>
    </row>
    <row r="1050" spans="1:7">
      <c r="A1050" s="1625"/>
      <c r="B1050" s="1626" t="s">
        <v>2319</v>
      </c>
      <c r="C1050" s="1626"/>
      <c r="D1050" s="1628"/>
      <c r="E1050" s="1600" t="s">
        <v>2713</v>
      </c>
      <c r="F1050" s="1601" t="s">
        <v>2714</v>
      </c>
      <c r="G1050" s="1988" t="s">
        <v>2520</v>
      </c>
    </row>
    <row r="1051" spans="1:7">
      <c r="A1051" s="1625"/>
      <c r="B1051" s="1637" t="s">
        <v>2181</v>
      </c>
      <c r="C1051" s="1637"/>
      <c r="D1051" s="1639"/>
      <c r="E1051" s="1610">
        <v>44462.6875</v>
      </c>
      <c r="F1051" s="1610">
        <v>44462.701388888891</v>
      </c>
      <c r="G1051" s="1985">
        <v>44483.677777777775</v>
      </c>
    </row>
    <row r="1052" spans="1:7">
      <c r="A1052" s="1640"/>
      <c r="B1052" s="1641"/>
      <c r="C1052" s="1641"/>
      <c r="D1052" s="1614"/>
      <c r="E1052" s="1615" t="s">
        <v>2306</v>
      </c>
      <c r="F1052" s="1615">
        <f>MEDIAN(E1046:G1046)</f>
        <v>57.95</v>
      </c>
      <c r="G1052" s="1986"/>
    </row>
    <row r="1053" spans="1:7">
      <c r="A1053"/>
      <c r="B1053"/>
      <c r="C1053"/>
      <c r="D1053"/>
      <c r="E1053" s="1616"/>
      <c r="F1053" s="1616"/>
      <c r="G1053" s="1987"/>
    </row>
    <row r="1054" spans="1:7">
      <c r="A1054" s="1619"/>
      <c r="B1054" s="2454" t="s">
        <v>3102</v>
      </c>
      <c r="C1054" s="2454"/>
      <c r="D1054" s="1620" t="s">
        <v>2157</v>
      </c>
      <c r="E1054" s="1669" t="s">
        <v>2510</v>
      </c>
      <c r="F1054" s="1669" t="s">
        <v>3018</v>
      </c>
      <c r="G1054" s="1830" t="s">
        <v>2532</v>
      </c>
    </row>
    <row r="1055" spans="1:7">
      <c r="A1055" s="1621"/>
      <c r="B1055" s="1622" t="s">
        <v>2162</v>
      </c>
      <c r="C1055" s="1623"/>
      <c r="D1055" s="1624"/>
      <c r="E1055" s="1672" t="s">
        <v>3068</v>
      </c>
      <c r="F1055" s="1672" t="s">
        <v>2286</v>
      </c>
      <c r="G1055" s="1997" t="s">
        <v>2286</v>
      </c>
    </row>
    <row r="1056" spans="1:7">
      <c r="A1056" s="1625"/>
      <c r="B1056" s="1626" t="s">
        <v>2164</v>
      </c>
      <c r="C1056" s="1627"/>
      <c r="D1056" s="1628"/>
      <c r="E1056" s="1831">
        <v>124.44</v>
      </c>
      <c r="F1056" s="1831">
        <v>142.41</v>
      </c>
      <c r="G1056" s="2036">
        <v>137.16</v>
      </c>
    </row>
    <row r="1057" spans="1:7">
      <c r="A1057" s="1625"/>
      <c r="B1057" s="1626" t="s">
        <v>2165</v>
      </c>
      <c r="C1057" s="1629"/>
      <c r="D1057" s="1630"/>
      <c r="E1057" s="1631" t="s">
        <v>2512</v>
      </c>
      <c r="F1057" s="1631" t="s">
        <v>3103</v>
      </c>
      <c r="G1057" s="1998" t="s">
        <v>2534</v>
      </c>
    </row>
    <row r="1058" spans="1:7">
      <c r="A1058" s="1625"/>
      <c r="B1058" s="1626" t="s">
        <v>2169</v>
      </c>
      <c r="C1058" s="1632"/>
      <c r="D1058" s="1628"/>
      <c r="E1058" s="1676" t="s">
        <v>2514</v>
      </c>
      <c r="F1058" s="1676" t="s">
        <v>3020</v>
      </c>
      <c r="G1058" s="2003" t="s">
        <v>2536</v>
      </c>
    </row>
    <row r="1059" spans="1:7" ht="90">
      <c r="A1059" s="1625"/>
      <c r="B1059" s="1626" t="s">
        <v>2173</v>
      </c>
      <c r="C1059" s="1633"/>
      <c r="D1059" s="1628"/>
      <c r="E1059" s="1676" t="s">
        <v>3104</v>
      </c>
      <c r="F1059" s="1676" t="s">
        <v>3105</v>
      </c>
      <c r="G1059" s="2003" t="s">
        <v>3106</v>
      </c>
    </row>
    <row r="1060" spans="1:7" ht="20.100000000000001">
      <c r="A1060" s="1625"/>
      <c r="B1060" s="1626" t="s">
        <v>2319</v>
      </c>
      <c r="C1060" s="1635"/>
      <c r="D1060" s="1628"/>
      <c r="E1060" s="1677" t="s">
        <v>2519</v>
      </c>
      <c r="F1060" s="1677" t="s">
        <v>3024</v>
      </c>
      <c r="G1060" s="1999" t="s">
        <v>2541</v>
      </c>
    </row>
    <row r="1061" spans="1:7">
      <c r="A1061" s="1625"/>
      <c r="B1061" s="1637" t="s">
        <v>2181</v>
      </c>
      <c r="C1061" s="1638"/>
      <c r="D1061" s="1639"/>
      <c r="E1061" s="1821">
        <v>44512.649305555555</v>
      </c>
      <c r="F1061" s="1821">
        <v>44512.649305555555</v>
      </c>
      <c r="G1061" s="2031">
        <v>44512.649305555555</v>
      </c>
    </row>
    <row r="1062" spans="1:7">
      <c r="A1062" s="1640"/>
      <c r="B1062" s="1641"/>
      <c r="C1062" s="1641"/>
      <c r="D1062" s="1614"/>
      <c r="E1062" s="1615" t="s">
        <v>2306</v>
      </c>
      <c r="F1062" s="1615">
        <f>MEDIAN(E1056:G1056)</f>
        <v>137.16</v>
      </c>
      <c r="G1062" s="1986"/>
    </row>
    <row r="1063" spans="1:7">
      <c r="A1063"/>
      <c r="B1063"/>
      <c r="C1063"/>
      <c r="D1063"/>
      <c r="E1063" s="1616"/>
      <c r="F1063" s="1616"/>
      <c r="G1063" s="1987"/>
    </row>
    <row r="1064" spans="1:7">
      <c r="A1064"/>
      <c r="B1064"/>
      <c r="C1064"/>
      <c r="D1064"/>
      <c r="E1064" s="1616"/>
      <c r="F1064" s="1616"/>
      <c r="G1064" s="1987"/>
    </row>
    <row r="1065" spans="1:7">
      <c r="A1065" s="1792"/>
      <c r="B1065" s="2460" t="s">
        <v>3107</v>
      </c>
      <c r="C1065" s="2460"/>
      <c r="D1065" s="1669" t="s">
        <v>271</v>
      </c>
      <c r="E1065" s="1669" t="s">
        <v>2510</v>
      </c>
      <c r="F1065" s="1669" t="s">
        <v>2481</v>
      </c>
      <c r="G1065" s="1830" t="s">
        <v>2511</v>
      </c>
    </row>
    <row r="1066" spans="1:7">
      <c r="A1066" s="1691"/>
      <c r="B1066" s="1692" t="s">
        <v>2162</v>
      </c>
      <c r="C1066" s="1793"/>
      <c r="D1066" s="1763"/>
      <c r="E1066" s="1672" t="s">
        <v>2311</v>
      </c>
      <c r="F1066" s="1672" t="s">
        <v>2311</v>
      </c>
      <c r="G1066" s="1997" t="s">
        <v>2311</v>
      </c>
    </row>
    <row r="1067" spans="1:7">
      <c r="A1067" s="1694"/>
      <c r="B1067" s="1695" t="s">
        <v>2164</v>
      </c>
      <c r="C1067" s="1794"/>
      <c r="D1067" s="1766"/>
      <c r="E1067" s="1697">
        <v>4.7699999999999996</v>
      </c>
      <c r="F1067" s="1697">
        <v>4.79</v>
      </c>
      <c r="G1067" s="2026">
        <v>4.43</v>
      </c>
    </row>
    <row r="1068" spans="1:7">
      <c r="A1068" s="1694"/>
      <c r="B1068" s="1695" t="s">
        <v>2165</v>
      </c>
      <c r="C1068" s="1795"/>
      <c r="D1068" s="1767"/>
      <c r="E1068" s="1676" t="s">
        <v>2512</v>
      </c>
      <c r="F1068" s="1676" t="s">
        <v>2483</v>
      </c>
      <c r="G1068" s="2003" t="s">
        <v>2513</v>
      </c>
    </row>
    <row r="1069" spans="1:7">
      <c r="A1069" s="1694"/>
      <c r="B1069" s="1695" t="s">
        <v>2169</v>
      </c>
      <c r="C1069" s="1796"/>
      <c r="D1069" s="1766"/>
      <c r="E1069" s="1676" t="s">
        <v>2696</v>
      </c>
      <c r="F1069" s="1677" t="s">
        <v>2648</v>
      </c>
      <c r="G1069" s="2003" t="s">
        <v>2649</v>
      </c>
    </row>
    <row r="1070" spans="1:7" ht="90">
      <c r="A1070" s="1694"/>
      <c r="B1070" s="1695" t="s">
        <v>2173</v>
      </c>
      <c r="C1070" s="1797"/>
      <c r="D1070" s="1766"/>
      <c r="E1070" s="1676" t="s">
        <v>3108</v>
      </c>
      <c r="F1070" s="1676" t="s">
        <v>3109</v>
      </c>
      <c r="G1070" s="2003" t="s">
        <v>3110</v>
      </c>
    </row>
    <row r="1071" spans="1:7" ht="20.100000000000001">
      <c r="A1071" s="1694"/>
      <c r="B1071" s="1695" t="s">
        <v>2319</v>
      </c>
      <c r="C1071" s="1797"/>
      <c r="D1071" s="1766"/>
      <c r="E1071" s="1677" t="s">
        <v>2519</v>
      </c>
      <c r="F1071" s="1676" t="s">
        <v>2653</v>
      </c>
      <c r="G1071" s="1999" t="s">
        <v>2654</v>
      </c>
    </row>
    <row r="1072" spans="1:7">
      <c r="A1072" s="1694"/>
      <c r="B1072" s="1695" t="s">
        <v>2181</v>
      </c>
      <c r="C1072" s="1796"/>
      <c r="D1072" s="1766"/>
      <c r="E1072" s="1814">
        <v>44461.731944444444</v>
      </c>
      <c r="F1072" s="1814">
        <v>44461.731944444444</v>
      </c>
      <c r="G1072" s="2030">
        <v>44461.732638888891</v>
      </c>
    </row>
    <row r="1073" spans="1:7">
      <c r="A1073" s="1798"/>
      <c r="B1073" s="1799"/>
      <c r="C1073" s="1784" t="s">
        <v>2182</v>
      </c>
      <c r="D1073" s="1785"/>
      <c r="E1073" s="1682">
        <v>4.7699999999999996</v>
      </c>
      <c r="F1073" s="1661"/>
      <c r="G1073" s="1996"/>
    </row>
    <row r="1074" spans="1:7">
      <c r="A1074"/>
      <c r="B1074"/>
      <c r="C1074"/>
      <c r="D1074"/>
      <c r="E1074" s="1616"/>
      <c r="F1074" s="1616"/>
      <c r="G1074" s="1987"/>
    </row>
    <row r="1075" spans="1:7">
      <c r="A1075" s="1792"/>
      <c r="B1075" s="2460" t="s">
        <v>1879</v>
      </c>
      <c r="C1075" s="2460"/>
      <c r="D1075" s="1669" t="s">
        <v>271</v>
      </c>
      <c r="E1075" s="1669" t="s">
        <v>2510</v>
      </c>
      <c r="F1075" s="1669" t="s">
        <v>2762</v>
      </c>
      <c r="G1075" s="2032" t="s">
        <v>2532</v>
      </c>
    </row>
    <row r="1076" spans="1:7">
      <c r="A1076" s="1691"/>
      <c r="B1076" s="1692" t="s">
        <v>2162</v>
      </c>
      <c r="C1076" s="1793"/>
      <c r="D1076" s="1763"/>
      <c r="E1076" s="1672" t="s">
        <v>2286</v>
      </c>
      <c r="F1076" s="1672" t="s">
        <v>2286</v>
      </c>
      <c r="G1076" s="1997" t="s">
        <v>2286</v>
      </c>
    </row>
    <row r="1077" spans="1:7">
      <c r="A1077" s="1694"/>
      <c r="B1077" s="1695" t="s">
        <v>2164</v>
      </c>
      <c r="C1077" s="1794"/>
      <c r="D1077" s="1766"/>
      <c r="E1077" s="1697">
        <v>26.9</v>
      </c>
      <c r="F1077" s="1697">
        <v>28.82</v>
      </c>
      <c r="G1077" s="2026">
        <v>75.55</v>
      </c>
    </row>
    <row r="1078" spans="1:7">
      <c r="A1078" s="1694"/>
      <c r="B1078" s="1695" t="s">
        <v>2165</v>
      </c>
      <c r="C1078" s="1795"/>
      <c r="D1078" s="1767"/>
      <c r="E1078" s="1676" t="s">
        <v>2512</v>
      </c>
      <c r="F1078" s="1676" t="s">
        <v>2763</v>
      </c>
      <c r="G1078" s="1998" t="s">
        <v>2534</v>
      </c>
    </row>
    <row r="1079" spans="1:7">
      <c r="A1079" s="1694"/>
      <c r="B1079" s="1695" t="s">
        <v>2169</v>
      </c>
      <c r="C1079" s="1796"/>
      <c r="D1079" s="1766"/>
      <c r="E1079" s="1676" t="s">
        <v>2514</v>
      </c>
      <c r="F1079" s="1676" t="s">
        <v>2764</v>
      </c>
      <c r="G1079" s="1998" t="s">
        <v>2536</v>
      </c>
    </row>
    <row r="1080" spans="1:7" ht="50.1">
      <c r="A1080" s="1694"/>
      <c r="B1080" s="1695" t="s">
        <v>2173</v>
      </c>
      <c r="C1080" s="1797"/>
      <c r="D1080" s="1766"/>
      <c r="E1080" s="1677" t="s">
        <v>3111</v>
      </c>
      <c r="F1080" s="1677" t="s">
        <v>3112</v>
      </c>
      <c r="G1080" s="1999" t="s">
        <v>3113</v>
      </c>
    </row>
    <row r="1081" spans="1:7" ht="20.100000000000001">
      <c r="A1081" s="1694"/>
      <c r="B1081" s="1695" t="s">
        <v>2319</v>
      </c>
      <c r="C1081" s="1797"/>
      <c r="D1081" s="1766"/>
      <c r="E1081" s="1677" t="s">
        <v>2519</v>
      </c>
      <c r="F1081" s="1677" t="s">
        <v>2768</v>
      </c>
      <c r="G1081" s="2019" t="s">
        <v>2541</v>
      </c>
    </row>
    <row r="1082" spans="1:7">
      <c r="A1082" s="1694"/>
      <c r="B1082" s="1695" t="s">
        <v>2181</v>
      </c>
      <c r="C1082" s="1796"/>
      <c r="D1082" s="1766"/>
      <c r="E1082" s="1821">
        <v>44462.477083333331</v>
      </c>
      <c r="F1082" s="1821">
        <v>44462.476388888892</v>
      </c>
      <c r="G1082" s="2030">
        <v>44462.476388888892</v>
      </c>
    </row>
    <row r="1083" spans="1:7">
      <c r="A1083" s="1798"/>
      <c r="B1083" s="1799"/>
      <c r="C1083" s="1784" t="s">
        <v>2182</v>
      </c>
      <c r="D1083" s="1785"/>
      <c r="E1083" s="1682">
        <v>28.82</v>
      </c>
      <c r="F1083" s="1661"/>
      <c r="G1083" s="1996"/>
    </row>
    <row r="1084" spans="1:7">
      <c r="A1084"/>
      <c r="B1084"/>
      <c r="C1084"/>
      <c r="D1084"/>
      <c r="E1084" s="1616"/>
      <c r="F1084" s="1616"/>
      <c r="G1084" s="1987"/>
    </row>
    <row r="1085" spans="1:7">
      <c r="A1085" s="1642"/>
      <c r="B1085" s="2456" t="s">
        <v>3114</v>
      </c>
      <c r="C1085" s="2456"/>
      <c r="D1085" s="1643" t="s">
        <v>3115</v>
      </c>
      <c r="E1085" s="1588" t="s">
        <v>3116</v>
      </c>
      <c r="F1085" s="1588"/>
      <c r="G1085" s="1587"/>
    </row>
    <row r="1086" spans="1:7">
      <c r="A1086" s="1621"/>
      <c r="B1086" s="1622" t="s">
        <v>2162</v>
      </c>
      <c r="C1086" s="1693"/>
      <c r="D1086" s="1624"/>
      <c r="E1086" s="1645" t="s">
        <v>3117</v>
      </c>
      <c r="F1086" s="1645"/>
      <c r="G1086" s="1991"/>
    </row>
    <row r="1087" spans="1:7">
      <c r="A1087" s="1625"/>
      <c r="B1087" s="1626" t="s">
        <v>2164</v>
      </c>
      <c r="C1087" s="1696"/>
      <c r="D1087" s="1628"/>
      <c r="E1087" s="1598">
        <v>385541</v>
      </c>
      <c r="F1087" s="1606"/>
      <c r="G1087" s="1982"/>
    </row>
    <row r="1088" spans="1:7">
      <c r="A1088" s="1625"/>
      <c r="B1088" s="1626" t="s">
        <v>2165</v>
      </c>
      <c r="C1088" s="1646"/>
      <c r="D1088" s="1646"/>
      <c r="E1088" s="1600" t="s">
        <v>3118</v>
      </c>
      <c r="F1088" s="1606"/>
      <c r="G1088" s="1992"/>
    </row>
    <row r="1089" spans="1:7">
      <c r="A1089" s="1625"/>
      <c r="B1089" s="1626" t="s">
        <v>2169</v>
      </c>
      <c r="C1089" s="1699"/>
      <c r="D1089" s="1628"/>
      <c r="E1089" s="1600" t="s">
        <v>3119</v>
      </c>
      <c r="F1089" s="1606"/>
      <c r="G1089" s="1992"/>
    </row>
    <row r="1090" spans="1:7">
      <c r="A1090" s="1625"/>
      <c r="B1090" s="1626" t="s">
        <v>2173</v>
      </c>
      <c r="C1090" s="1743"/>
      <c r="D1090" s="1628"/>
      <c r="E1090" s="1606" t="s">
        <v>3120</v>
      </c>
      <c r="F1090" s="1650"/>
      <c r="G1090" s="1993"/>
    </row>
    <row r="1091" spans="1:7">
      <c r="A1091" s="1625"/>
      <c r="B1091" s="1626" t="s">
        <v>2319</v>
      </c>
      <c r="C1091" s="1743"/>
      <c r="D1091" s="1628"/>
      <c r="E1091" s="1600" t="s">
        <v>3121</v>
      </c>
      <c r="F1091" s="1650"/>
      <c r="G1091" s="1993"/>
    </row>
    <row r="1092" spans="1:7">
      <c r="A1092" s="1625"/>
      <c r="B1092" s="1637" t="s">
        <v>2181</v>
      </c>
      <c r="C1092" s="1701"/>
      <c r="D1092" s="1639"/>
      <c r="E1092" s="1610">
        <v>44412.724305555559</v>
      </c>
      <c r="F1092" s="1746"/>
      <c r="G1092" s="1994"/>
    </row>
    <row r="1093" spans="1:7">
      <c r="A1093" s="1640"/>
      <c r="B1093" s="1641"/>
      <c r="C1093" s="1613" t="s">
        <v>2182</v>
      </c>
      <c r="D1093" s="1614"/>
      <c r="E1093" s="1615">
        <f>MEDIAN(E1087:F1087)</f>
        <v>385541</v>
      </c>
      <c r="F1093" s="1615"/>
      <c r="G1093" s="1986"/>
    </row>
    <row r="1094" spans="1:7">
      <c r="A1094" s="1708"/>
      <c r="B1094" s="1708"/>
      <c r="C1094" s="1708"/>
      <c r="D1094" s="1708"/>
      <c r="E1094" s="1708"/>
      <c r="F1094" s="1708"/>
      <c r="G1094" s="2011"/>
    </row>
    <row r="1095" spans="1:7">
      <c r="A1095" s="1642"/>
      <c r="B1095" s="2456" t="s">
        <v>2480</v>
      </c>
      <c r="C1095" s="2456"/>
      <c r="D1095" s="1643" t="s">
        <v>347</v>
      </c>
      <c r="E1095" s="1588" t="s">
        <v>3122</v>
      </c>
      <c r="F1095" s="1588"/>
      <c r="G1095" s="1587"/>
    </row>
    <row r="1096" spans="1:7">
      <c r="A1096" s="1670"/>
      <c r="B1096" s="1622" t="s">
        <v>2162</v>
      </c>
      <c r="C1096" s="1709"/>
      <c r="D1096" s="1624"/>
      <c r="E1096" s="1645" t="s">
        <v>3117</v>
      </c>
      <c r="F1096" s="1645"/>
      <c r="G1096" s="1991"/>
    </row>
    <row r="1097" spans="1:7">
      <c r="A1097" s="1673"/>
      <c r="B1097" s="1626" t="s">
        <v>2164</v>
      </c>
      <c r="C1097" s="1710"/>
      <c r="D1097" s="1628"/>
      <c r="E1097" s="1598">
        <v>424.72</v>
      </c>
      <c r="F1097" s="1598"/>
      <c r="G1097" s="1982"/>
    </row>
    <row r="1098" spans="1:7">
      <c r="A1098" s="1673"/>
      <c r="B1098" s="1626" t="s">
        <v>2165</v>
      </c>
      <c r="C1098" s="1716"/>
      <c r="D1098" s="1646"/>
      <c r="E1098" s="1600" t="s">
        <v>3123</v>
      </c>
      <c r="F1098" s="1663"/>
      <c r="G1098" s="1988"/>
    </row>
    <row r="1099" spans="1:7">
      <c r="A1099" s="1673"/>
      <c r="B1099" s="1626" t="s">
        <v>2169</v>
      </c>
      <c r="C1099" s="1711"/>
      <c r="D1099" s="1628"/>
      <c r="E1099" s="1600" t="s">
        <v>3124</v>
      </c>
      <c r="F1099" s="1665"/>
      <c r="G1099" s="1988"/>
    </row>
    <row r="1100" spans="1:7">
      <c r="A1100" s="1673"/>
      <c r="B1100" s="1626" t="s">
        <v>2173</v>
      </c>
      <c r="C1100" s="1722"/>
      <c r="D1100" s="1628"/>
      <c r="E1100" s="1650" t="s">
        <v>3125</v>
      </c>
      <c r="F1100" s="1605"/>
      <c r="G1100" s="1984"/>
    </row>
    <row r="1101" spans="1:7">
      <c r="A1101" s="1673"/>
      <c r="B1101" s="1626" t="s">
        <v>2319</v>
      </c>
      <c r="C1101" s="1722"/>
      <c r="D1101" s="1628"/>
      <c r="E1101" s="1603" t="s">
        <v>3126</v>
      </c>
      <c r="F1101" s="1601"/>
      <c r="G1101" s="1988"/>
    </row>
    <row r="1102" spans="1:7">
      <c r="A1102" s="1673"/>
      <c r="B1102" s="1626" t="s">
        <v>2181</v>
      </c>
      <c r="C1102" s="1711"/>
      <c r="D1102" s="1628"/>
      <c r="E1102" s="1610"/>
      <c r="F1102" s="1610"/>
      <c r="G1102" s="1985"/>
    </row>
    <row r="1103" spans="1:7">
      <c r="A1103" s="1680"/>
      <c r="B1103" s="1681"/>
      <c r="C1103" s="1658" t="s">
        <v>2182</v>
      </c>
      <c r="D1103" s="1659"/>
      <c r="E1103" s="1615">
        <f>MEDIAN(E1097:G1097)</f>
        <v>424.72</v>
      </c>
      <c r="F1103" s="1707"/>
      <c r="G1103" s="2010"/>
    </row>
    <row r="1104" spans="1:7">
      <c r="A1104" s="1708"/>
      <c r="B1104" s="1708"/>
      <c r="C1104" s="1708"/>
      <c r="D1104" s="1708"/>
      <c r="E1104" s="1708"/>
      <c r="F1104" s="1708"/>
      <c r="G1104" s="2011"/>
    </row>
    <row r="1105" spans="1:7">
      <c r="A1105" s="1642"/>
      <c r="B1105" s="2456" t="s">
        <v>3127</v>
      </c>
      <c r="C1105" s="2456"/>
      <c r="D1105" s="1643" t="s">
        <v>2336</v>
      </c>
      <c r="E1105" s="1588" t="s">
        <v>3128</v>
      </c>
      <c r="F1105" s="1588" t="s">
        <v>3129</v>
      </c>
      <c r="G1105" s="1587" t="s">
        <v>3130</v>
      </c>
    </row>
    <row r="1106" spans="1:7">
      <c r="A1106" s="1670"/>
      <c r="B1106" s="1622" t="s">
        <v>2162</v>
      </c>
      <c r="C1106" s="1644"/>
      <c r="D1106" s="1624"/>
      <c r="E1106" s="1645" t="s">
        <v>2163</v>
      </c>
      <c r="F1106" s="1645" t="s">
        <v>2163</v>
      </c>
      <c r="G1106" s="1991" t="s">
        <v>2163</v>
      </c>
    </row>
    <row r="1107" spans="1:7">
      <c r="A1107" s="1673"/>
      <c r="B1107" s="1626" t="s">
        <v>2164</v>
      </c>
      <c r="C1107" s="1626"/>
      <c r="D1107" s="1628"/>
      <c r="E1107" s="1598">
        <v>58090</v>
      </c>
      <c r="F1107" s="1598">
        <v>63979.45</v>
      </c>
      <c r="G1107" s="1982">
        <v>68165</v>
      </c>
    </row>
    <row r="1108" spans="1:7">
      <c r="A1108" s="1673"/>
      <c r="B1108" s="1626" t="s">
        <v>2165</v>
      </c>
      <c r="C1108" s="1626"/>
      <c r="D1108" s="1646"/>
      <c r="E1108" s="1600" t="s">
        <v>3131</v>
      </c>
      <c r="F1108" s="1663" t="s">
        <v>3132</v>
      </c>
      <c r="G1108" s="1988" t="s">
        <v>3133</v>
      </c>
    </row>
    <row r="1109" spans="1:7">
      <c r="A1109" s="1673"/>
      <c r="B1109" s="1626" t="s">
        <v>2169</v>
      </c>
      <c r="C1109" s="1632"/>
      <c r="D1109" s="1628"/>
      <c r="E1109" s="1600" t="s">
        <v>3134</v>
      </c>
      <c r="F1109" s="1665" t="s">
        <v>3135</v>
      </c>
      <c r="G1109" s="1988" t="s">
        <v>3136</v>
      </c>
    </row>
    <row r="1110" spans="1:7" ht="20.100000000000001">
      <c r="A1110" s="1673"/>
      <c r="B1110" s="1626" t="s">
        <v>2173</v>
      </c>
      <c r="C1110" s="1632"/>
      <c r="D1110" s="1628"/>
      <c r="E1110" s="1606" t="s">
        <v>3137</v>
      </c>
      <c r="F1110" s="1605" t="s">
        <v>3138</v>
      </c>
      <c r="G1110" s="1984" t="s">
        <v>3139</v>
      </c>
    </row>
    <row r="1111" spans="1:7">
      <c r="A1111" s="1673"/>
      <c r="B1111" s="1626" t="s">
        <v>2177</v>
      </c>
      <c r="C1111" s="1626"/>
      <c r="D1111" s="1628"/>
      <c r="E1111" s="1600" t="s">
        <v>3140</v>
      </c>
      <c r="F1111" s="1601" t="s">
        <v>3141</v>
      </c>
      <c r="G1111" s="1988" t="s">
        <v>3142</v>
      </c>
    </row>
    <row r="1112" spans="1:7">
      <c r="A1112" s="1673"/>
      <c r="B1112" s="1626" t="s">
        <v>2181</v>
      </c>
      <c r="C1112" s="1632"/>
      <c r="D1112" s="1628"/>
      <c r="E1112" s="1610">
        <v>44431.611111111109</v>
      </c>
      <c r="F1112" s="1610">
        <v>44432.5625</v>
      </c>
      <c r="G1112" s="1985">
        <v>44431.574999999997</v>
      </c>
    </row>
    <row r="1113" spans="1:7">
      <c r="A1113" s="1680"/>
      <c r="B1113" s="1681"/>
      <c r="C1113" s="1658" t="s">
        <v>2182</v>
      </c>
      <c r="D1113" s="1659"/>
      <c r="E1113" s="1615">
        <f>MEDIAN(E1107:G1107)</f>
        <v>63979.45</v>
      </c>
      <c r="F1113" s="1707"/>
      <c r="G1113" s="2010"/>
    </row>
    <row r="1114" spans="1:7">
      <c r="A1114" s="1708"/>
      <c r="B1114" s="1708"/>
      <c r="C1114" s="1708"/>
      <c r="D1114" s="1708"/>
      <c r="E1114" s="1708"/>
      <c r="F1114" s="1708"/>
      <c r="G1114" s="2011"/>
    </row>
    <row r="1115" spans="1:7">
      <c r="A1115" s="1642"/>
      <c r="B1115" s="2456" t="s">
        <v>3143</v>
      </c>
      <c r="C1115" s="2456"/>
      <c r="D1115" s="1643" t="s">
        <v>3115</v>
      </c>
      <c r="E1115" s="1588" t="s">
        <v>2185</v>
      </c>
      <c r="F1115" s="1643" t="s">
        <v>2801</v>
      </c>
      <c r="G1115" s="1587" t="s">
        <v>3144</v>
      </c>
    </row>
    <row r="1116" spans="1:7">
      <c r="A1116" s="1670"/>
      <c r="B1116" s="1622" t="s">
        <v>2162</v>
      </c>
      <c r="C1116" s="1644"/>
      <c r="D1116" s="1624"/>
      <c r="E1116" s="1645" t="s">
        <v>2163</v>
      </c>
      <c r="F1116" s="1703" t="s">
        <v>2286</v>
      </c>
      <c r="G1116" s="1991" t="s">
        <v>2163</v>
      </c>
    </row>
    <row r="1117" spans="1:7">
      <c r="A1117" s="1673"/>
      <c r="B1117" s="1626" t="s">
        <v>2164</v>
      </c>
      <c r="C1117" s="1626"/>
      <c r="D1117" s="1628"/>
      <c r="E1117" s="1598">
        <v>13.9</v>
      </c>
      <c r="F1117" s="1598">
        <v>17.34</v>
      </c>
      <c r="G1117" s="1982">
        <v>16.899999999999999</v>
      </c>
    </row>
    <row r="1118" spans="1:7">
      <c r="A1118" s="1673"/>
      <c r="B1118" s="1626" t="s">
        <v>2165</v>
      </c>
      <c r="C1118" s="1626"/>
      <c r="D1118" s="1646"/>
      <c r="E1118" s="1600" t="s">
        <v>2235</v>
      </c>
      <c r="F1118" s="1600" t="s">
        <v>2876</v>
      </c>
      <c r="G1118" s="1988" t="s">
        <v>3145</v>
      </c>
    </row>
    <row r="1119" spans="1:7">
      <c r="A1119" s="1673"/>
      <c r="B1119" s="1626" t="s">
        <v>2169</v>
      </c>
      <c r="C1119" s="1632"/>
      <c r="D1119" s="1628"/>
      <c r="E1119" s="1600" t="s">
        <v>2237</v>
      </c>
      <c r="F1119" s="1601"/>
      <c r="G1119" s="1988" t="s">
        <v>3146</v>
      </c>
    </row>
    <row r="1120" spans="1:7" ht="180">
      <c r="A1120" s="1673"/>
      <c r="B1120" s="1626" t="s">
        <v>2173</v>
      </c>
      <c r="C1120" s="1632"/>
      <c r="D1120" s="1628"/>
      <c r="E1120" s="1605" t="s">
        <v>3147</v>
      </c>
      <c r="F1120" s="1656" t="s">
        <v>3148</v>
      </c>
      <c r="G1120" s="1990" t="s">
        <v>3149</v>
      </c>
    </row>
    <row r="1121" spans="1:7">
      <c r="A1121" s="1673"/>
      <c r="B1121" s="1626" t="s">
        <v>2177</v>
      </c>
      <c r="C1121" s="1626"/>
      <c r="D1121" s="1628"/>
      <c r="E1121" s="1600" t="s">
        <v>2196</v>
      </c>
      <c r="F1121" s="1610"/>
      <c r="G1121" s="1990"/>
    </row>
    <row r="1122" spans="1:7">
      <c r="A1122" s="1673"/>
      <c r="B1122" s="1626" t="s">
        <v>2181</v>
      </c>
      <c r="C1122" s="1632"/>
      <c r="D1122" s="1628"/>
      <c r="E1122" s="1746">
        <v>44512.409722222219</v>
      </c>
      <c r="F1122" s="1746">
        <v>44512.413194444445</v>
      </c>
      <c r="G1122" s="2016">
        <v>44512.413888888892</v>
      </c>
    </row>
    <row r="1123" spans="1:7">
      <c r="A1123" s="1680"/>
      <c r="B1123" s="1681"/>
      <c r="C1123" s="1658" t="s">
        <v>2182</v>
      </c>
      <c r="D1123" s="1659"/>
      <c r="E1123" s="1615">
        <f>MEDIAN(E1117:G1117)</f>
        <v>16.899999999999999</v>
      </c>
      <c r="F1123" s="1707"/>
      <c r="G1123" s="2010"/>
    </row>
    <row r="1124" spans="1:7">
      <c r="A1124" s="1708"/>
      <c r="B1124" s="1708"/>
      <c r="C1124" s="1708"/>
      <c r="D1124" s="1708"/>
      <c r="E1124" s="1708"/>
      <c r="F1124" s="1708"/>
      <c r="G1124" s="2011"/>
    </row>
    <row r="1125" spans="1:7">
      <c r="A1125" s="1642"/>
      <c r="B1125" s="2456" t="s">
        <v>3150</v>
      </c>
      <c r="C1125" s="2456"/>
      <c r="D1125" s="1643" t="s">
        <v>3115</v>
      </c>
      <c r="E1125" s="1588" t="s">
        <v>2185</v>
      </c>
      <c r="F1125" s="1643" t="s">
        <v>2801</v>
      </c>
      <c r="G1125" s="1587" t="s">
        <v>3151</v>
      </c>
    </row>
    <row r="1126" spans="1:7">
      <c r="A1126" s="1670"/>
      <c r="B1126" s="1622" t="s">
        <v>2162</v>
      </c>
      <c r="C1126" s="1644"/>
      <c r="D1126" s="1624"/>
      <c r="E1126" s="1703" t="s">
        <v>2286</v>
      </c>
      <c r="F1126" s="1703" t="s">
        <v>2286</v>
      </c>
      <c r="G1126" s="2005" t="s">
        <v>2286</v>
      </c>
    </row>
    <row r="1127" spans="1:7">
      <c r="A1127" s="1673"/>
      <c r="B1127" s="1626" t="s">
        <v>2164</v>
      </c>
      <c r="C1127" s="1626"/>
      <c r="D1127" s="1628"/>
      <c r="E1127" s="1598">
        <v>10.89</v>
      </c>
      <c r="F1127" s="1598">
        <v>20.3</v>
      </c>
      <c r="G1127" s="1982">
        <v>6.51</v>
      </c>
    </row>
    <row r="1128" spans="1:7">
      <c r="A1128" s="1673"/>
      <c r="B1128" s="1626" t="s">
        <v>2165</v>
      </c>
      <c r="C1128" s="1626"/>
      <c r="D1128" s="1646"/>
      <c r="E1128" s="1600" t="s">
        <v>2235</v>
      </c>
      <c r="F1128" s="1600" t="s">
        <v>2876</v>
      </c>
      <c r="G1128" s="1988" t="s">
        <v>3152</v>
      </c>
    </row>
    <row r="1129" spans="1:7">
      <c r="A1129" s="1673"/>
      <c r="B1129" s="1626" t="s">
        <v>2169</v>
      </c>
      <c r="C1129" s="1632"/>
      <c r="D1129" s="1628"/>
      <c r="E1129" s="1600" t="s">
        <v>2237</v>
      </c>
      <c r="F1129" s="1601"/>
      <c r="G1129" s="1988" t="s">
        <v>3153</v>
      </c>
    </row>
    <row r="1130" spans="1:7" ht="180">
      <c r="A1130" s="1673"/>
      <c r="B1130" s="1626" t="s">
        <v>2173</v>
      </c>
      <c r="C1130" s="1632"/>
      <c r="D1130" s="1628"/>
      <c r="E1130" s="1605" t="s">
        <v>3154</v>
      </c>
      <c r="F1130" s="1656" t="s">
        <v>3155</v>
      </c>
      <c r="G1130" s="1993" t="s">
        <v>3156</v>
      </c>
    </row>
    <row r="1131" spans="1:7">
      <c r="A1131" s="1673"/>
      <c r="B1131" s="1626" t="s">
        <v>2177</v>
      </c>
      <c r="C1131" s="1626"/>
      <c r="D1131" s="1628"/>
      <c r="E1131" s="1600" t="s">
        <v>2196</v>
      </c>
      <c r="F1131" s="1610"/>
      <c r="G1131" s="1989" t="s">
        <v>3157</v>
      </c>
    </row>
    <row r="1132" spans="1:7">
      <c r="A1132" s="1673"/>
      <c r="B1132" s="1626" t="s">
        <v>2181</v>
      </c>
      <c r="C1132" s="1632"/>
      <c r="D1132" s="1628"/>
      <c r="E1132" s="1651">
        <v>44512.430555555555</v>
      </c>
      <c r="F1132" s="1651">
        <v>44512.431250000001</v>
      </c>
      <c r="G1132" s="1994">
        <v>44512.431944444441</v>
      </c>
    </row>
    <row r="1133" spans="1:7">
      <c r="A1133" s="1680"/>
      <c r="B1133" s="1681"/>
      <c r="C1133" s="1658" t="s">
        <v>2182</v>
      </c>
      <c r="D1133" s="1659"/>
      <c r="E1133" s="1615">
        <f>MEDIAN(E1127:G1127)</f>
        <v>10.89</v>
      </c>
      <c r="F1133" s="1707"/>
      <c r="G1133" s="2010"/>
    </row>
    <row r="1134" spans="1:7">
      <c r="A1134" s="1708"/>
      <c r="B1134" s="1708"/>
      <c r="C1134" s="1708"/>
      <c r="D1134" s="1708"/>
      <c r="E1134" s="1708"/>
      <c r="F1134" s="1708"/>
      <c r="G1134" s="2011"/>
    </row>
    <row r="1135" spans="1:7">
      <c r="A1135" s="1642"/>
      <c r="B1135" s="2456" t="s">
        <v>3158</v>
      </c>
      <c r="C1135" s="2456"/>
      <c r="D1135" s="1643" t="s">
        <v>689</v>
      </c>
      <c r="E1135" s="1588" t="s">
        <v>3159</v>
      </c>
      <c r="F1135" s="1588"/>
      <c r="G1135" s="1587"/>
    </row>
    <row r="1136" spans="1:7">
      <c r="A1136" s="1670"/>
      <c r="B1136" s="1622" t="s">
        <v>2162</v>
      </c>
      <c r="C1136" s="1709"/>
      <c r="D1136" s="1624"/>
      <c r="E1136" s="1703" t="s">
        <v>3160</v>
      </c>
      <c r="F1136" s="1703"/>
      <c r="G1136" s="2005"/>
    </row>
    <row r="1137" spans="1:7">
      <c r="A1137" s="1673"/>
      <c r="B1137" s="1626" t="s">
        <v>2164</v>
      </c>
      <c r="C1137" s="1710"/>
      <c r="D1137" s="1628"/>
      <c r="E1137" s="1598">
        <f>379.6/3</f>
        <v>126.53333333333335</v>
      </c>
      <c r="F1137" s="1598"/>
      <c r="G1137" s="1982"/>
    </row>
    <row r="1138" spans="1:7">
      <c r="A1138" s="1673"/>
      <c r="B1138" s="1626" t="s">
        <v>2165</v>
      </c>
      <c r="C1138" s="1716"/>
      <c r="D1138" s="1601"/>
      <c r="E1138" s="1601" t="s">
        <v>3161</v>
      </c>
      <c r="F1138" s="1600"/>
      <c r="G1138" s="1983"/>
    </row>
    <row r="1139" spans="1:7">
      <c r="A1139" s="1673"/>
      <c r="B1139" s="1626" t="s">
        <v>2169</v>
      </c>
      <c r="C1139" s="1711"/>
      <c r="D1139" s="1628"/>
      <c r="E1139" s="1601" t="s">
        <v>3162</v>
      </c>
      <c r="F1139" s="1601"/>
      <c r="G1139" s="1983"/>
    </row>
    <row r="1140" spans="1:7">
      <c r="A1140" s="1673"/>
      <c r="B1140" s="1626" t="s">
        <v>2173</v>
      </c>
      <c r="C1140" s="1722"/>
      <c r="D1140" s="1628"/>
      <c r="E1140" s="1656" t="s">
        <v>3163</v>
      </c>
      <c r="F1140" s="1601"/>
      <c r="G1140" s="1995"/>
    </row>
    <row r="1141" spans="1:7">
      <c r="A1141" s="1673"/>
      <c r="B1141" s="1626" t="s">
        <v>2177</v>
      </c>
      <c r="C1141" s="1722"/>
      <c r="D1141" s="1628"/>
      <c r="E1141" s="1656" t="s">
        <v>3164</v>
      </c>
      <c r="F1141" s="1656"/>
      <c r="G1141" s="1995"/>
    </row>
    <row r="1142" spans="1:7">
      <c r="A1142" s="1673"/>
      <c r="B1142" s="1626" t="s">
        <v>2181</v>
      </c>
      <c r="C1142" s="1711"/>
      <c r="D1142" s="1628"/>
      <c r="E1142" s="1788">
        <v>44512.432638888888</v>
      </c>
      <c r="F1142" s="1788"/>
      <c r="G1142" s="2023"/>
    </row>
    <row r="1143" spans="1:7">
      <c r="A1143" s="1680"/>
      <c r="B1143" s="1681"/>
      <c r="C1143" s="1658" t="s">
        <v>2182</v>
      </c>
      <c r="D1143" s="1659"/>
      <c r="E1143" s="1615">
        <f>MEDIAN(E1137:G1137)</f>
        <v>126.53333333333335</v>
      </c>
      <c r="F1143" s="1707"/>
      <c r="G1143" s="2010"/>
    </row>
    <row r="1144" spans="1:7">
      <c r="A1144" s="1708"/>
      <c r="B1144" s="1708"/>
      <c r="C1144" s="1708"/>
      <c r="D1144" s="1708"/>
      <c r="E1144" s="1708"/>
      <c r="F1144" s="1708"/>
      <c r="G1144" s="2011"/>
    </row>
    <row r="1145" spans="1:7">
      <c r="A1145" s="1642"/>
      <c r="B1145" s="2456" t="s">
        <v>3165</v>
      </c>
      <c r="C1145" s="2456"/>
      <c r="D1145" s="1643" t="s">
        <v>689</v>
      </c>
      <c r="E1145" s="1588" t="s">
        <v>3159</v>
      </c>
      <c r="F1145" s="1588"/>
      <c r="G1145" s="1587"/>
    </row>
    <row r="1146" spans="1:7">
      <c r="A1146" s="1670"/>
      <c r="B1146" s="1622" t="s">
        <v>2162</v>
      </c>
      <c r="C1146" s="1709"/>
      <c r="D1146" s="1624"/>
      <c r="E1146" s="1703" t="s">
        <v>3160</v>
      </c>
      <c r="F1146" s="1703"/>
      <c r="G1146" s="2005"/>
    </row>
    <row r="1147" spans="1:7">
      <c r="A1147" s="1673"/>
      <c r="B1147" s="1626" t="s">
        <v>2164</v>
      </c>
      <c r="C1147" s="1710"/>
      <c r="D1147" s="1628"/>
      <c r="E1147" s="1598">
        <f>411.92/3</f>
        <v>137.30666666666667</v>
      </c>
      <c r="F1147" s="1598"/>
      <c r="G1147" s="1982"/>
    </row>
    <row r="1148" spans="1:7">
      <c r="A1148" s="1673"/>
      <c r="B1148" s="1626" t="s">
        <v>2165</v>
      </c>
      <c r="C1148" s="1716"/>
      <c r="D1148" s="1646"/>
      <c r="E1148" s="1601" t="s">
        <v>3161</v>
      </c>
      <c r="F1148" s="1601"/>
      <c r="G1148" s="1988"/>
    </row>
    <row r="1149" spans="1:7">
      <c r="A1149" s="1673"/>
      <c r="B1149" s="1626" t="s">
        <v>2169</v>
      </c>
      <c r="C1149" s="1711"/>
      <c r="D1149" s="1628"/>
      <c r="E1149" s="1601" t="s">
        <v>3162</v>
      </c>
      <c r="F1149" s="1601"/>
      <c r="G1149" s="1983"/>
    </row>
    <row r="1150" spans="1:7">
      <c r="A1150" s="1673"/>
      <c r="B1150" s="1626" t="s">
        <v>2173</v>
      </c>
      <c r="C1150" s="1722"/>
      <c r="D1150" s="1628"/>
      <c r="E1150" s="1656" t="s">
        <v>3163</v>
      </c>
      <c r="F1150" s="1656"/>
      <c r="G1150" s="1995"/>
    </row>
    <row r="1151" spans="1:7">
      <c r="A1151" s="1673"/>
      <c r="B1151" s="1626" t="s">
        <v>2319</v>
      </c>
      <c r="C1151" s="1722"/>
      <c r="D1151" s="1628"/>
      <c r="E1151" s="1656" t="s">
        <v>3164</v>
      </c>
      <c r="F1151" s="1656"/>
      <c r="G1151" s="1995"/>
    </row>
    <row r="1152" spans="1:7">
      <c r="A1152" s="1673"/>
      <c r="B1152" s="1626" t="s">
        <v>2181</v>
      </c>
      <c r="C1152" s="1711"/>
      <c r="D1152" s="1628"/>
      <c r="E1152" s="1788">
        <v>44512.432638888888</v>
      </c>
      <c r="F1152" s="1788"/>
      <c r="G1152" s="2023"/>
    </row>
    <row r="1153" spans="1:7">
      <c r="A1153" s="1680"/>
      <c r="B1153" s="1681"/>
      <c r="C1153" s="1658" t="s">
        <v>2182</v>
      </c>
      <c r="D1153" s="1659"/>
      <c r="E1153" s="1615">
        <f>MEDIAN(E1147:G1147)</f>
        <v>137.30666666666667</v>
      </c>
      <c r="F1153" s="1707"/>
      <c r="G1153" s="2010"/>
    </row>
    <row r="1154" spans="1:7">
      <c r="A1154" s="1708"/>
      <c r="B1154" s="1708"/>
      <c r="C1154" s="1708"/>
      <c r="D1154" s="1708"/>
      <c r="E1154" s="1708"/>
      <c r="F1154" s="1708"/>
      <c r="G1154" s="2011"/>
    </row>
    <row r="1155" spans="1:7">
      <c r="A1155" s="1642"/>
      <c r="B1155" s="2456" t="s">
        <v>873</v>
      </c>
      <c r="C1155" s="2456"/>
      <c r="D1155" s="1643"/>
      <c r="E1155" s="1588" t="s">
        <v>2704</v>
      </c>
      <c r="F1155" s="1588" t="s">
        <v>2705</v>
      </c>
      <c r="G1155" s="1587" t="s">
        <v>2185</v>
      </c>
    </row>
    <row r="1156" spans="1:7">
      <c r="A1156" s="1670"/>
      <c r="B1156" s="1622" t="s">
        <v>2162</v>
      </c>
      <c r="C1156" s="1644"/>
      <c r="D1156" s="1624"/>
      <c r="E1156" s="1645" t="s">
        <v>2163</v>
      </c>
      <c r="F1156" s="1645" t="s">
        <v>2163</v>
      </c>
      <c r="G1156" s="1991" t="s">
        <v>2163</v>
      </c>
    </row>
    <row r="1157" spans="1:7">
      <c r="A1157" s="1673"/>
      <c r="B1157" s="1626" t="s">
        <v>2164</v>
      </c>
      <c r="C1157" s="1626"/>
      <c r="D1157" s="1628"/>
      <c r="E1157" s="1598">
        <v>133.34</v>
      </c>
      <c r="F1157" s="1598">
        <v>116.37</v>
      </c>
      <c r="G1157" s="1982">
        <v>164.63</v>
      </c>
    </row>
    <row r="1158" spans="1:7">
      <c r="A1158" s="1673"/>
      <c r="B1158" s="1626" t="s">
        <v>2165</v>
      </c>
      <c r="C1158" s="1626"/>
      <c r="D1158" s="1646"/>
      <c r="E1158" s="1600" t="s">
        <v>2706</v>
      </c>
      <c r="F1158" s="1663" t="s">
        <v>2707</v>
      </c>
      <c r="G1158" s="1988" t="s">
        <v>2287</v>
      </c>
    </row>
    <row r="1159" spans="1:7">
      <c r="A1159" s="1673"/>
      <c r="B1159" s="1626" t="s">
        <v>2169</v>
      </c>
      <c r="C1159" s="1632"/>
      <c r="D1159" s="1628"/>
      <c r="E1159" s="1600" t="s">
        <v>2708</v>
      </c>
      <c r="F1159" s="1665" t="s">
        <v>2709</v>
      </c>
      <c r="G1159" s="1988" t="s">
        <v>2290</v>
      </c>
    </row>
    <row r="1160" spans="1:7" ht="30">
      <c r="A1160" s="1673"/>
      <c r="B1160" s="1626" t="s">
        <v>2173</v>
      </c>
      <c r="C1160" s="1632"/>
      <c r="D1160" s="1628"/>
      <c r="E1160" s="1606" t="s">
        <v>3166</v>
      </c>
      <c r="F1160" s="1605" t="s">
        <v>3167</v>
      </c>
      <c r="G1160" s="1984" t="s">
        <v>3168</v>
      </c>
    </row>
    <row r="1161" spans="1:7">
      <c r="A1161" s="1673"/>
      <c r="B1161" s="1626" t="s">
        <v>2177</v>
      </c>
      <c r="C1161" s="1626"/>
      <c r="D1161" s="1628"/>
      <c r="E1161" s="1600" t="s">
        <v>2713</v>
      </c>
      <c r="F1161" s="1601" t="s">
        <v>2714</v>
      </c>
      <c r="G1161" s="1988" t="s">
        <v>2196</v>
      </c>
    </row>
    <row r="1162" spans="1:7">
      <c r="A1162" s="1673"/>
      <c r="B1162" s="1626" t="s">
        <v>2181</v>
      </c>
      <c r="C1162" s="1632"/>
      <c r="D1162" s="1628"/>
      <c r="E1162" s="1788">
        <v>44462.682638888888</v>
      </c>
      <c r="F1162" s="1788">
        <v>44462.697916666664</v>
      </c>
      <c r="G1162" s="2023">
        <v>44483.688194444447</v>
      </c>
    </row>
    <row r="1163" spans="1:7">
      <c r="A1163" s="1680"/>
      <c r="B1163" s="1681"/>
      <c r="C1163" s="1658" t="s">
        <v>2182</v>
      </c>
      <c r="D1163" s="1659"/>
      <c r="E1163" s="1615">
        <f>MEDIAN(E1157:G1157)</f>
        <v>133.34</v>
      </c>
      <c r="F1163" s="1707"/>
      <c r="G1163" s="2010"/>
    </row>
    <row r="1164" spans="1:7">
      <c r="A1164" s="1708"/>
      <c r="B1164" s="1708"/>
      <c r="C1164" s="1708"/>
      <c r="D1164" s="1708"/>
      <c r="E1164" s="1708"/>
      <c r="F1164" s="1708"/>
      <c r="G1164" s="2011"/>
    </row>
    <row r="1165" spans="1:7">
      <c r="A1165" s="1642"/>
      <c r="B1165" s="2456" t="s">
        <v>3169</v>
      </c>
      <c r="C1165" s="2456"/>
      <c r="D1165" s="1643" t="s">
        <v>347</v>
      </c>
      <c r="E1165" s="1588" t="s">
        <v>2742</v>
      </c>
      <c r="F1165" s="1588" t="s">
        <v>2185</v>
      </c>
      <c r="G1165" s="1587" t="s">
        <v>3170</v>
      </c>
    </row>
    <row r="1166" spans="1:7">
      <c r="A1166" s="1670"/>
      <c r="B1166" s="1622" t="s">
        <v>2162</v>
      </c>
      <c r="C1166" s="1644"/>
      <c r="D1166" s="1624"/>
      <c r="E1166" s="1645" t="s">
        <v>2311</v>
      </c>
      <c r="F1166" s="1645" t="s">
        <v>2311</v>
      </c>
      <c r="G1166" s="1991" t="s">
        <v>2311</v>
      </c>
    </row>
    <row r="1167" spans="1:7">
      <c r="A1167" s="1673"/>
      <c r="B1167" s="1626" t="s">
        <v>2164</v>
      </c>
      <c r="C1167" s="1626"/>
      <c r="D1167" s="1628"/>
      <c r="E1167" s="1598">
        <f>27.9/3</f>
        <v>9.2999999999999989</v>
      </c>
      <c r="F1167" s="1598">
        <f>253.47/30</f>
        <v>8.4489999999999998</v>
      </c>
      <c r="G1167" s="1992">
        <f>379.99/50</f>
        <v>7.5998000000000001</v>
      </c>
    </row>
    <row r="1168" spans="1:7">
      <c r="A1168" s="1673"/>
      <c r="B1168" s="1626" t="s">
        <v>2165</v>
      </c>
      <c r="C1168" s="1626"/>
      <c r="D1168" s="1646"/>
      <c r="E1168" s="1636" t="s">
        <v>2744</v>
      </c>
      <c r="F1168" s="1600" t="s">
        <v>2287</v>
      </c>
      <c r="G1168" s="1988" t="s">
        <v>3171</v>
      </c>
    </row>
    <row r="1169" spans="1:7">
      <c r="A1169" s="1673"/>
      <c r="B1169" s="1626" t="s">
        <v>2169</v>
      </c>
      <c r="C1169" s="1632"/>
      <c r="D1169" s="1628"/>
      <c r="E1169" s="1636"/>
      <c r="F1169" s="1600" t="s">
        <v>2290</v>
      </c>
      <c r="G1169" s="1992" t="s">
        <v>3172</v>
      </c>
    </row>
    <row r="1170" spans="1:7" ht="90">
      <c r="A1170" s="1673"/>
      <c r="B1170" s="1626" t="s">
        <v>2173</v>
      </c>
      <c r="C1170" s="1632"/>
      <c r="D1170" s="1628"/>
      <c r="E1170" s="1656" t="s">
        <v>3173</v>
      </c>
      <c r="F1170" s="1605" t="s">
        <v>3174</v>
      </c>
      <c r="G1170" s="1993" t="s">
        <v>3175</v>
      </c>
    </row>
    <row r="1171" spans="1:7">
      <c r="A1171" s="1673"/>
      <c r="B1171" s="1626" t="s">
        <v>2177</v>
      </c>
      <c r="C1171" s="1626"/>
      <c r="D1171" s="1628"/>
      <c r="E1171" s="1656"/>
      <c r="F1171" s="1600" t="s">
        <v>2196</v>
      </c>
      <c r="G1171" s="1993" t="s">
        <v>3176</v>
      </c>
    </row>
    <row r="1172" spans="1:7">
      <c r="A1172" s="1673"/>
      <c r="B1172" s="1626" t="s">
        <v>2181</v>
      </c>
      <c r="C1172" s="1632"/>
      <c r="D1172" s="1628"/>
      <c r="E1172" s="1651">
        <v>44512.558333333334</v>
      </c>
      <c r="F1172" s="1651">
        <v>44512.559027777781</v>
      </c>
      <c r="G1172" s="1994">
        <v>44512.55972222222</v>
      </c>
    </row>
    <row r="1173" spans="1:7">
      <c r="A1173" s="1680"/>
      <c r="B1173" s="1681"/>
      <c r="C1173" s="1658" t="s">
        <v>2182</v>
      </c>
      <c r="D1173" s="1659"/>
      <c r="E1173" s="1615">
        <f>MEDIAN(E1167:G1167)</f>
        <v>8.4489999999999998</v>
      </c>
      <c r="F1173" s="1707"/>
      <c r="G1173" s="2010"/>
    </row>
    <row r="1174" spans="1:7">
      <c r="A1174" s="1708"/>
      <c r="B1174" s="1708"/>
      <c r="C1174" s="1708"/>
      <c r="D1174" s="1708"/>
      <c r="E1174" s="1708"/>
      <c r="F1174" s="1708"/>
      <c r="G1174" s="2011"/>
    </row>
    <row r="1175" spans="1:7">
      <c r="A1175" s="1642"/>
      <c r="B1175" s="2456" t="s">
        <v>3177</v>
      </c>
      <c r="C1175" s="2456"/>
      <c r="D1175" s="1643" t="s">
        <v>3178</v>
      </c>
      <c r="E1175" s="1643" t="s">
        <v>2245</v>
      </c>
      <c r="F1175" s="1684" t="s">
        <v>2532</v>
      </c>
      <c r="G1175" s="1587" t="s">
        <v>2161</v>
      </c>
    </row>
    <row r="1176" spans="1:7">
      <c r="A1176" s="1670"/>
      <c r="B1176" s="1622" t="s">
        <v>2162</v>
      </c>
      <c r="C1176" s="1693"/>
      <c r="D1176" s="1624"/>
      <c r="E1176" s="1703" t="s">
        <v>2286</v>
      </c>
      <c r="F1176" s="1645" t="s">
        <v>2286</v>
      </c>
      <c r="G1176" s="1991" t="s">
        <v>2163</v>
      </c>
    </row>
    <row r="1177" spans="1:7">
      <c r="A1177" s="1673"/>
      <c r="B1177" s="1626" t="s">
        <v>2164</v>
      </c>
      <c r="C1177" s="1626"/>
      <c r="D1177" s="1628"/>
      <c r="E1177" s="1598">
        <v>406.16</v>
      </c>
      <c r="F1177" s="1606">
        <v>655.46</v>
      </c>
      <c r="G1177" s="1982">
        <v>381.79</v>
      </c>
    </row>
    <row r="1178" spans="1:7">
      <c r="A1178" s="1673"/>
      <c r="B1178" s="1626" t="s">
        <v>2165</v>
      </c>
      <c r="C1178" s="1646"/>
      <c r="D1178" s="1646"/>
      <c r="E1178" s="1600" t="s">
        <v>2247</v>
      </c>
      <c r="F1178" s="1600" t="s">
        <v>2534</v>
      </c>
      <c r="G1178" s="1988" t="s">
        <v>2215</v>
      </c>
    </row>
    <row r="1179" spans="1:7">
      <c r="A1179" s="1673"/>
      <c r="B1179" s="1626" t="s">
        <v>2169</v>
      </c>
      <c r="C1179" s="1699"/>
      <c r="D1179" s="1628"/>
      <c r="E1179" s="1600" t="s">
        <v>2249</v>
      </c>
      <c r="F1179" s="1600" t="s">
        <v>2536</v>
      </c>
      <c r="G1179" s="1988" t="s">
        <v>2218</v>
      </c>
    </row>
    <row r="1180" spans="1:7" ht="110.1">
      <c r="A1180" s="1673"/>
      <c r="B1180" s="1626" t="s">
        <v>2173</v>
      </c>
      <c r="C1180" s="1742"/>
      <c r="D1180" s="1628"/>
      <c r="E1180" s="1656" t="s">
        <v>3179</v>
      </c>
      <c r="F1180" s="1650" t="s">
        <v>3180</v>
      </c>
      <c r="G1180" s="1995" t="s">
        <v>3181</v>
      </c>
    </row>
    <row r="1181" spans="1:7">
      <c r="A1181" s="1673"/>
      <c r="B1181" s="1626" t="s">
        <v>2319</v>
      </c>
      <c r="C1181" s="1742"/>
      <c r="D1181" s="1628"/>
      <c r="E1181" s="1600" t="s">
        <v>2254</v>
      </c>
      <c r="F1181" s="1603" t="s">
        <v>2541</v>
      </c>
      <c r="G1181" s="1988" t="s">
        <v>2223</v>
      </c>
    </row>
    <row r="1182" spans="1:7">
      <c r="A1182" s="1673"/>
      <c r="B1182" s="1626" t="s">
        <v>2181</v>
      </c>
      <c r="C1182" s="1699"/>
      <c r="D1182" s="1628"/>
      <c r="E1182" s="1651">
        <v>44512.573611111111</v>
      </c>
      <c r="F1182" s="1651">
        <v>44512.574305555558</v>
      </c>
      <c r="G1182" s="1994">
        <v>44512.574999999997</v>
      </c>
    </row>
    <row r="1183" spans="1:7">
      <c r="A1183" s="1680"/>
      <c r="B1183" s="1681"/>
      <c r="C1183" s="1658" t="s">
        <v>2182</v>
      </c>
      <c r="D1183" s="1659"/>
      <c r="E1183" s="1615">
        <f>MEDIAN(E1177:G1177)</f>
        <v>406.16</v>
      </c>
      <c r="F1183" s="1707"/>
      <c r="G1183" s="2010"/>
    </row>
    <row r="1184" spans="1:7">
      <c r="A1184" s="1708"/>
      <c r="B1184" s="1708"/>
      <c r="C1184" s="1708"/>
      <c r="D1184" s="1708"/>
      <c r="E1184" s="1708"/>
      <c r="F1184" s="1708"/>
      <c r="G1184" s="2011"/>
    </row>
    <row r="1185" spans="1:7">
      <c r="A1185" s="1642"/>
      <c r="B1185" s="2456" t="s">
        <v>876</v>
      </c>
      <c r="C1185" s="2456"/>
      <c r="D1185" s="1643" t="s">
        <v>3178</v>
      </c>
      <c r="E1185" s="1684" t="s">
        <v>3182</v>
      </c>
      <c r="F1185" s="1684" t="s">
        <v>2704</v>
      </c>
      <c r="G1185" s="1587" t="s">
        <v>2721</v>
      </c>
    </row>
    <row r="1186" spans="1:7">
      <c r="A1186" s="1670"/>
      <c r="B1186" s="1622" t="s">
        <v>2162</v>
      </c>
      <c r="C1186" s="1709"/>
      <c r="D1186" s="1624"/>
      <c r="E1186" s="1645" t="s">
        <v>2286</v>
      </c>
      <c r="F1186" s="1645" t="s">
        <v>2286</v>
      </c>
      <c r="G1186" s="1991" t="s">
        <v>2286</v>
      </c>
    </row>
    <row r="1187" spans="1:7">
      <c r="A1187" s="1673"/>
      <c r="B1187" s="1626" t="s">
        <v>2164</v>
      </c>
      <c r="C1187" s="1710"/>
      <c r="D1187" s="1628"/>
      <c r="E1187" s="1598">
        <v>575</v>
      </c>
      <c r="F1187" s="1598">
        <v>530.16</v>
      </c>
      <c r="G1187" s="1982">
        <v>370.42</v>
      </c>
    </row>
    <row r="1188" spans="1:7">
      <c r="A1188" s="1673"/>
      <c r="B1188" s="1626" t="s">
        <v>2165</v>
      </c>
      <c r="C1188" s="1716"/>
      <c r="D1188" s="1646"/>
      <c r="E1188" s="1600" t="s">
        <v>3183</v>
      </c>
      <c r="F1188" s="1600" t="s">
        <v>2706</v>
      </c>
      <c r="G1188" s="1988" t="s">
        <v>2722</v>
      </c>
    </row>
    <row r="1189" spans="1:7">
      <c r="A1189" s="1673"/>
      <c r="B1189" s="1626" t="s">
        <v>2169</v>
      </c>
      <c r="C1189" s="1711"/>
      <c r="D1189" s="1628"/>
      <c r="E1189" s="1600" t="s">
        <v>3184</v>
      </c>
      <c r="F1189" s="1600" t="s">
        <v>3185</v>
      </c>
      <c r="G1189" s="1988" t="s">
        <v>2723</v>
      </c>
    </row>
    <row r="1190" spans="1:7" ht="90">
      <c r="A1190" s="1673"/>
      <c r="B1190" s="1626" t="s">
        <v>2173</v>
      </c>
      <c r="C1190" s="1722"/>
      <c r="D1190" s="1628"/>
      <c r="E1190" s="1650" t="s">
        <v>3186</v>
      </c>
      <c r="F1190" s="1650" t="s">
        <v>3187</v>
      </c>
      <c r="G1190" s="1984" t="s">
        <v>3188</v>
      </c>
    </row>
    <row r="1191" spans="1:7">
      <c r="A1191" s="1673"/>
      <c r="B1191" s="1626" t="s">
        <v>2319</v>
      </c>
      <c r="C1191" s="1722"/>
      <c r="D1191" s="1628"/>
      <c r="E1191" s="1603" t="s">
        <v>3189</v>
      </c>
      <c r="F1191" s="1603" t="s">
        <v>3190</v>
      </c>
      <c r="G1191" s="1988" t="s">
        <v>2727</v>
      </c>
    </row>
    <row r="1192" spans="1:7">
      <c r="A1192" s="1673"/>
      <c r="B1192" s="1626" t="s">
        <v>2181</v>
      </c>
      <c r="C1192" s="1711"/>
      <c r="D1192" s="1628"/>
      <c r="E1192" s="1651">
        <v>44512.583333333336</v>
      </c>
      <c r="F1192" s="1651">
        <v>44512.584027777775</v>
      </c>
      <c r="G1192" s="1994">
        <v>44512.584722222222</v>
      </c>
    </row>
    <row r="1193" spans="1:7">
      <c r="A1193" s="1680"/>
      <c r="B1193" s="1681"/>
      <c r="C1193" s="1658" t="s">
        <v>2182</v>
      </c>
      <c r="D1193" s="1659"/>
      <c r="E1193" s="1615">
        <f>MEDIAN(E1187:G1187)</f>
        <v>530.16</v>
      </c>
      <c r="F1193" s="1707"/>
      <c r="G1193" s="2010"/>
    </row>
    <row r="1194" spans="1:7">
      <c r="A1194" s="1708"/>
      <c r="B1194" s="1708"/>
      <c r="C1194" s="1708"/>
      <c r="D1194" s="1708"/>
      <c r="E1194" s="1708"/>
      <c r="F1194" s="1708"/>
      <c r="G1194" s="2011"/>
    </row>
    <row r="1195" spans="1:7">
      <c r="A1195" s="1642"/>
      <c r="B1195" s="2456" t="s">
        <v>884</v>
      </c>
      <c r="C1195" s="2456"/>
      <c r="D1195" s="1643" t="s">
        <v>1061</v>
      </c>
      <c r="E1195" s="1588" t="s">
        <v>2704</v>
      </c>
      <c r="F1195" s="1588" t="s">
        <v>2161</v>
      </c>
      <c r="G1195" s="1587" t="s">
        <v>2185</v>
      </c>
    </row>
    <row r="1196" spans="1:7">
      <c r="A1196" s="1621"/>
      <c r="B1196" s="1622" t="s">
        <v>2162</v>
      </c>
      <c r="C1196" s="1693"/>
      <c r="D1196" s="1624"/>
      <c r="E1196" s="1645" t="s">
        <v>2163</v>
      </c>
      <c r="F1196" s="1645" t="s">
        <v>2163</v>
      </c>
      <c r="G1196" s="1991" t="s">
        <v>2163</v>
      </c>
    </row>
    <row r="1197" spans="1:7">
      <c r="A1197" s="1625"/>
      <c r="B1197" s="1626" t="s">
        <v>2164</v>
      </c>
      <c r="C1197" s="1696"/>
      <c r="D1197" s="1628"/>
      <c r="E1197" s="1598">
        <v>449.26</v>
      </c>
      <c r="F1197" s="1598">
        <v>294.02999999999997</v>
      </c>
      <c r="G1197" s="1982">
        <v>456.38</v>
      </c>
    </row>
    <row r="1198" spans="1:7">
      <c r="A1198" s="1625"/>
      <c r="B1198" s="1626" t="s">
        <v>2165</v>
      </c>
      <c r="C1198" s="1646"/>
      <c r="D1198" s="1646"/>
      <c r="E1198" s="1600" t="s">
        <v>2706</v>
      </c>
      <c r="F1198" s="1663" t="s">
        <v>2168</v>
      </c>
      <c r="G1198" s="1988" t="s">
        <v>2287</v>
      </c>
    </row>
    <row r="1199" spans="1:7">
      <c r="A1199" s="1625"/>
      <c r="B1199" s="1626" t="s">
        <v>2169</v>
      </c>
      <c r="C1199" s="1699"/>
      <c r="D1199" s="1628"/>
      <c r="E1199" s="1600" t="s">
        <v>2708</v>
      </c>
      <c r="F1199" s="1665" t="s">
        <v>2172</v>
      </c>
      <c r="G1199" s="1988" t="s">
        <v>2290</v>
      </c>
    </row>
    <row r="1200" spans="1:7" ht="90">
      <c r="A1200" s="1625"/>
      <c r="B1200" s="1626" t="s">
        <v>2173</v>
      </c>
      <c r="C1200" s="1743"/>
      <c r="D1200" s="1628"/>
      <c r="E1200" s="1606" t="s">
        <v>3191</v>
      </c>
      <c r="F1200" s="1605" t="s">
        <v>3192</v>
      </c>
      <c r="G1200" s="1984" t="s">
        <v>3193</v>
      </c>
    </row>
    <row r="1201" spans="1:7" ht="39.950000000000003">
      <c r="A1201" s="1625"/>
      <c r="B1201" s="1626" t="s">
        <v>2319</v>
      </c>
      <c r="C1201" s="1743"/>
      <c r="D1201" s="1628"/>
      <c r="E1201" s="1600" t="s">
        <v>2713</v>
      </c>
      <c r="F1201" s="1601" t="s">
        <v>2180</v>
      </c>
      <c r="G1201" s="1988" t="s">
        <v>2196</v>
      </c>
    </row>
    <row r="1202" spans="1:7">
      <c r="A1202" s="1625"/>
      <c r="B1202" s="1637" t="s">
        <v>2181</v>
      </c>
      <c r="C1202" s="1701"/>
      <c r="D1202" s="1639"/>
      <c r="E1202" s="1651">
        <v>44462.68472222222</v>
      </c>
      <c r="F1202" s="1651">
        <v>44483.686111111114</v>
      </c>
      <c r="G1202" s="1994">
        <v>44484.481249999997</v>
      </c>
    </row>
    <row r="1203" spans="1:7">
      <c r="A1203" s="1640"/>
      <c r="B1203" s="1641"/>
      <c r="C1203" s="1613" t="s">
        <v>2182</v>
      </c>
      <c r="D1203" s="1614"/>
      <c r="E1203" s="1615">
        <f>MEDIAN(E1197:G1197)</f>
        <v>449.26</v>
      </c>
      <c r="F1203" s="1615"/>
      <c r="G1203" s="1986"/>
    </row>
    <row r="1204" spans="1:7">
      <c r="A1204" s="1708"/>
      <c r="B1204" s="1708"/>
      <c r="C1204" s="1708"/>
      <c r="D1204" s="1708"/>
      <c r="E1204" s="1708"/>
      <c r="F1204" s="1708"/>
      <c r="G1204" s="2011"/>
    </row>
    <row r="1205" spans="1:7">
      <c r="A1205" s="1642"/>
      <c r="B1205" s="2456" t="s">
        <v>3194</v>
      </c>
      <c r="C1205" s="2456"/>
      <c r="D1205" s="1643" t="s">
        <v>1061</v>
      </c>
      <c r="E1205" s="1588" t="s">
        <v>2721</v>
      </c>
      <c r="F1205" s="1588" t="s">
        <v>2704</v>
      </c>
      <c r="G1205" s="1587" t="s">
        <v>2583</v>
      </c>
    </row>
    <row r="1206" spans="1:7">
      <c r="A1206" s="1621"/>
      <c r="B1206" s="1622" t="s">
        <v>2162</v>
      </c>
      <c r="C1206" s="1693"/>
      <c r="D1206" s="1624"/>
      <c r="E1206" s="1645" t="s">
        <v>2286</v>
      </c>
      <c r="F1206" s="1645" t="s">
        <v>2163</v>
      </c>
      <c r="G1206" s="1991" t="s">
        <v>2163</v>
      </c>
    </row>
    <row r="1207" spans="1:7">
      <c r="A1207" s="1625"/>
      <c r="B1207" s="1626" t="s">
        <v>2164</v>
      </c>
      <c r="C1207" s="1696"/>
      <c r="D1207" s="1628"/>
      <c r="E1207" s="1598">
        <v>144.44</v>
      </c>
      <c r="F1207" s="1598">
        <v>140.36000000000001</v>
      </c>
      <c r="G1207" s="1982">
        <v>168.9</v>
      </c>
    </row>
    <row r="1208" spans="1:7">
      <c r="A1208" s="1625"/>
      <c r="B1208" s="1626" t="s">
        <v>2165</v>
      </c>
      <c r="C1208" s="1646"/>
      <c r="D1208" s="1646"/>
      <c r="E1208" s="1600" t="s">
        <v>2722</v>
      </c>
      <c r="F1208" s="1600" t="s">
        <v>2706</v>
      </c>
      <c r="G1208" s="1988" t="s">
        <v>2586</v>
      </c>
    </row>
    <row r="1209" spans="1:7">
      <c r="A1209" s="1625"/>
      <c r="B1209" s="1626" t="s">
        <v>2169</v>
      </c>
      <c r="C1209" s="1699"/>
      <c r="D1209" s="1628"/>
      <c r="E1209" s="1600" t="s">
        <v>2723</v>
      </c>
      <c r="F1209" s="1600" t="s">
        <v>2708</v>
      </c>
      <c r="G1209" s="1988" t="s">
        <v>2589</v>
      </c>
    </row>
    <row r="1210" spans="1:7" ht="90">
      <c r="A1210" s="1625"/>
      <c r="B1210" s="1626" t="s">
        <v>2173</v>
      </c>
      <c r="C1210" s="1743"/>
      <c r="D1210" s="1628"/>
      <c r="E1210" s="1605" t="s">
        <v>3195</v>
      </c>
      <c r="F1210" s="1650" t="s">
        <v>3196</v>
      </c>
      <c r="G1210" s="1990" t="s">
        <v>3197</v>
      </c>
    </row>
    <row r="1211" spans="1:7">
      <c r="A1211" s="1625"/>
      <c r="B1211" s="1626" t="s">
        <v>2319</v>
      </c>
      <c r="C1211" s="1743"/>
      <c r="D1211" s="1628"/>
      <c r="E1211" s="1600" t="s">
        <v>2727</v>
      </c>
      <c r="F1211" s="1600" t="s">
        <v>2713</v>
      </c>
      <c r="G1211" s="1989" t="s">
        <v>2595</v>
      </c>
    </row>
    <row r="1212" spans="1:7">
      <c r="A1212" s="1625"/>
      <c r="B1212" s="1637" t="s">
        <v>2181</v>
      </c>
      <c r="C1212" s="1701"/>
      <c r="D1212" s="1639"/>
      <c r="E1212" s="1651">
        <v>44512.606944444444</v>
      </c>
      <c r="F1212" s="1651">
        <v>44512.607638888891</v>
      </c>
      <c r="G1212" s="1994">
        <v>44512.60833333333</v>
      </c>
    </row>
    <row r="1213" spans="1:7">
      <c r="A1213" s="1640"/>
      <c r="B1213" s="1641"/>
      <c r="C1213" s="1613" t="s">
        <v>2182</v>
      </c>
      <c r="D1213" s="1614"/>
      <c r="E1213" s="1615">
        <f>MEDIAN(E1207:G1207)</f>
        <v>144.44</v>
      </c>
      <c r="F1213" s="1615"/>
      <c r="G1213" s="1986"/>
    </row>
    <row r="1214" spans="1:7">
      <c r="A1214" s="1708"/>
      <c r="B1214" s="1708"/>
      <c r="C1214" s="1708"/>
      <c r="D1214" s="1708"/>
      <c r="E1214" s="1708"/>
      <c r="F1214" s="1708"/>
      <c r="G1214" s="2011"/>
    </row>
    <row r="1215" spans="1:7">
      <c r="A1215" s="1642"/>
      <c r="B1215" s="2456" t="s">
        <v>3198</v>
      </c>
      <c r="C1215" s="2456"/>
      <c r="D1215" s="1643" t="s">
        <v>1061</v>
      </c>
      <c r="E1215" s="1588" t="s">
        <v>2704</v>
      </c>
      <c r="F1215" s="1588" t="s">
        <v>2161</v>
      </c>
      <c r="G1215" s="1587" t="s">
        <v>2185</v>
      </c>
    </row>
    <row r="1216" spans="1:7">
      <c r="A1216" s="1621"/>
      <c r="B1216" s="1622" t="s">
        <v>2162</v>
      </c>
      <c r="C1216" s="1693"/>
      <c r="D1216" s="1624"/>
      <c r="E1216" s="1645" t="s">
        <v>2163</v>
      </c>
      <c r="F1216" s="1645" t="s">
        <v>2163</v>
      </c>
      <c r="G1216" s="1991" t="s">
        <v>2163</v>
      </c>
    </row>
    <row r="1217" spans="1:7">
      <c r="A1217" s="1625"/>
      <c r="B1217" s="1626" t="s">
        <v>2164</v>
      </c>
      <c r="C1217" s="1696"/>
      <c r="D1217" s="1628"/>
      <c r="E1217" s="1598">
        <v>449.26</v>
      </c>
      <c r="F1217" s="1598">
        <v>294.02999999999997</v>
      </c>
      <c r="G1217" s="1982">
        <v>456.38</v>
      </c>
    </row>
    <row r="1218" spans="1:7">
      <c r="A1218" s="1625"/>
      <c r="B1218" s="1626" t="s">
        <v>2165</v>
      </c>
      <c r="C1218" s="1646"/>
      <c r="D1218" s="1646"/>
      <c r="E1218" s="1600" t="s">
        <v>2706</v>
      </c>
      <c r="F1218" s="1663" t="s">
        <v>2168</v>
      </c>
      <c r="G1218" s="1988" t="s">
        <v>2287</v>
      </c>
    </row>
    <row r="1219" spans="1:7">
      <c r="A1219" s="1625"/>
      <c r="B1219" s="1626" t="s">
        <v>2169</v>
      </c>
      <c r="C1219" s="1699"/>
      <c r="D1219" s="1628"/>
      <c r="E1219" s="1600" t="s">
        <v>2708</v>
      </c>
      <c r="F1219" s="1665" t="s">
        <v>2172</v>
      </c>
      <c r="G1219" s="1988" t="s">
        <v>2290</v>
      </c>
    </row>
    <row r="1220" spans="1:7" ht="90">
      <c r="A1220" s="1625"/>
      <c r="B1220" s="1626" t="s">
        <v>2173</v>
      </c>
      <c r="C1220" s="1743"/>
      <c r="D1220" s="1628"/>
      <c r="E1220" s="1606" t="s">
        <v>3191</v>
      </c>
      <c r="F1220" s="1605" t="s">
        <v>3192</v>
      </c>
      <c r="G1220" s="1984" t="s">
        <v>3193</v>
      </c>
    </row>
    <row r="1221" spans="1:7" ht="39.950000000000003">
      <c r="A1221" s="1625"/>
      <c r="B1221" s="1626" t="s">
        <v>2319</v>
      </c>
      <c r="C1221" s="1743"/>
      <c r="D1221" s="1628"/>
      <c r="E1221" s="1600" t="s">
        <v>2713</v>
      </c>
      <c r="F1221" s="1601" t="s">
        <v>2180</v>
      </c>
      <c r="G1221" s="1988" t="s">
        <v>2196</v>
      </c>
    </row>
    <row r="1222" spans="1:7">
      <c r="A1222" s="1625"/>
      <c r="B1222" s="1637" t="s">
        <v>2181</v>
      </c>
      <c r="C1222" s="1701"/>
      <c r="D1222" s="1639"/>
      <c r="E1222" s="1610">
        <v>44462.68472222222</v>
      </c>
      <c r="F1222" s="1610">
        <v>44483.686111111114</v>
      </c>
      <c r="G1222" s="1985">
        <v>44484.481249999997</v>
      </c>
    </row>
    <row r="1223" spans="1:7">
      <c r="A1223" s="1640"/>
      <c r="B1223" s="1641"/>
      <c r="C1223" s="1613" t="s">
        <v>2182</v>
      </c>
      <c r="D1223" s="1614"/>
      <c r="E1223" s="1615">
        <f>MEDIAN(E1217:G1217)</f>
        <v>449.26</v>
      </c>
      <c r="F1223" s="1615"/>
      <c r="G1223" s="1986"/>
    </row>
    <row r="1224" spans="1:7">
      <c r="A1224" s="1708"/>
      <c r="B1224" s="1708"/>
      <c r="C1224" s="1708"/>
      <c r="D1224" s="1708"/>
      <c r="E1224" s="1708"/>
      <c r="F1224" s="1708"/>
      <c r="G1224" s="2011"/>
    </row>
    <row r="1225" spans="1:7">
      <c r="A1225" s="1642"/>
      <c r="B1225" s="2456" t="s">
        <v>3199</v>
      </c>
      <c r="C1225" s="2456"/>
      <c r="D1225" s="1643" t="s">
        <v>1061</v>
      </c>
      <c r="E1225" s="1588" t="s">
        <v>3200</v>
      </c>
      <c r="F1225" s="1588"/>
      <c r="G1225" s="1587"/>
    </row>
    <row r="1226" spans="1:7">
      <c r="A1226" s="1621"/>
      <c r="B1226" s="1622" t="s">
        <v>2162</v>
      </c>
      <c r="C1226" s="1693"/>
      <c r="D1226" s="1624"/>
      <c r="E1226" s="1645" t="s">
        <v>2163</v>
      </c>
      <c r="F1226" s="1645"/>
      <c r="G1226" s="1991"/>
    </row>
    <row r="1227" spans="1:7">
      <c r="A1227" s="1625"/>
      <c r="B1227" s="1626" t="s">
        <v>2164</v>
      </c>
      <c r="C1227" s="1696"/>
      <c r="D1227" s="1628"/>
      <c r="E1227" s="1598">
        <v>7070.52</v>
      </c>
      <c r="F1227" s="1598"/>
      <c r="G1227" s="1982"/>
    </row>
    <row r="1228" spans="1:7">
      <c r="A1228" s="1625"/>
      <c r="B1228" s="1626" t="s">
        <v>2165</v>
      </c>
      <c r="C1228" s="1646"/>
      <c r="D1228" s="1646"/>
      <c r="E1228" s="1600" t="s">
        <v>3201</v>
      </c>
      <c r="F1228" s="1663"/>
      <c r="G1228" s="1988"/>
    </row>
    <row r="1229" spans="1:7">
      <c r="A1229" s="1625"/>
      <c r="B1229" s="1626" t="s">
        <v>2169</v>
      </c>
      <c r="C1229" s="1699"/>
      <c r="D1229" s="1628"/>
      <c r="E1229" s="1600" t="s">
        <v>3202</v>
      </c>
      <c r="F1229" s="1665"/>
      <c r="G1229" s="1988"/>
    </row>
    <row r="1230" spans="1:7" ht="30">
      <c r="A1230" s="1625"/>
      <c r="B1230" s="1626" t="s">
        <v>2173</v>
      </c>
      <c r="C1230" s="1743"/>
      <c r="D1230" s="1628"/>
      <c r="E1230" s="1606" t="s">
        <v>3203</v>
      </c>
      <c r="F1230" s="1605"/>
      <c r="G1230" s="1984"/>
    </row>
    <row r="1231" spans="1:7">
      <c r="A1231" s="1625"/>
      <c r="B1231" s="1626" t="s">
        <v>2319</v>
      </c>
      <c r="C1231" s="1743"/>
      <c r="D1231" s="1628"/>
      <c r="E1231" s="1600" t="s">
        <v>3204</v>
      </c>
      <c r="F1231" s="1601"/>
      <c r="G1231" s="1988"/>
    </row>
    <row r="1232" spans="1:7">
      <c r="A1232" s="1625"/>
      <c r="B1232" s="1637" t="s">
        <v>2181</v>
      </c>
      <c r="C1232" s="1701"/>
      <c r="D1232" s="1639"/>
      <c r="E1232" s="1610">
        <v>44462.613194444442</v>
      </c>
      <c r="F1232" s="1610"/>
      <c r="G1232" s="1985"/>
    </row>
    <row r="1233" spans="1:7">
      <c r="A1233" s="1640"/>
      <c r="B1233" s="1641"/>
      <c r="C1233" s="1613" t="s">
        <v>2182</v>
      </c>
      <c r="D1233" s="1614"/>
      <c r="E1233" s="1615">
        <f>MEDIAN(E1227:G1227)</f>
        <v>7070.52</v>
      </c>
      <c r="F1233" s="1615"/>
      <c r="G1233" s="1986"/>
    </row>
    <row r="1234" spans="1:7">
      <c r="A1234" s="1708"/>
      <c r="B1234" s="1708"/>
      <c r="C1234" s="1708"/>
      <c r="D1234" s="1708"/>
      <c r="E1234" s="1708"/>
      <c r="F1234" s="1708"/>
      <c r="G1234" s="2011"/>
    </row>
    <row r="1235" spans="1:7">
      <c r="A1235" s="1642"/>
      <c r="B1235" s="2456" t="s">
        <v>3205</v>
      </c>
      <c r="C1235" s="2456"/>
      <c r="D1235" s="1643" t="s">
        <v>347</v>
      </c>
      <c r="E1235" s="1684" t="s">
        <v>3206</v>
      </c>
      <c r="F1235" s="1588" t="s">
        <v>2257</v>
      </c>
      <c r="G1235" s="1587" t="s">
        <v>3207</v>
      </c>
    </row>
    <row r="1236" spans="1:7">
      <c r="A1236" s="1621"/>
      <c r="B1236" s="1622" t="s">
        <v>2162</v>
      </c>
      <c r="C1236" s="1693"/>
      <c r="D1236" s="1624"/>
      <c r="E1236" s="1645" t="s">
        <v>2286</v>
      </c>
      <c r="F1236" s="1645" t="s">
        <v>2311</v>
      </c>
      <c r="G1236" s="1991" t="s">
        <v>2311</v>
      </c>
    </row>
    <row r="1237" spans="1:7">
      <c r="A1237" s="1625"/>
      <c r="B1237" s="1626" t="s">
        <v>2164</v>
      </c>
      <c r="C1237" s="1696"/>
      <c r="D1237" s="1628"/>
      <c r="E1237" s="1598">
        <f>1235.9/100</f>
        <v>12.359000000000002</v>
      </c>
      <c r="F1237" s="1598">
        <f>1235.9/100</f>
        <v>12.359000000000002</v>
      </c>
      <c r="G1237" s="1982">
        <f>1123.5/100</f>
        <v>11.234999999999999</v>
      </c>
    </row>
    <row r="1238" spans="1:7">
      <c r="A1238" s="1625"/>
      <c r="B1238" s="1626" t="s">
        <v>2165</v>
      </c>
      <c r="C1238" s="1646"/>
      <c r="D1238" s="1646"/>
      <c r="E1238" s="1600" t="s">
        <v>3208</v>
      </c>
      <c r="F1238" s="1606" t="s">
        <v>2166</v>
      </c>
      <c r="G1238" s="1988" t="s">
        <v>3209</v>
      </c>
    </row>
    <row r="1239" spans="1:7">
      <c r="A1239" s="1625"/>
      <c r="B1239" s="1626" t="s">
        <v>2169</v>
      </c>
      <c r="C1239" s="1699"/>
      <c r="D1239" s="1628"/>
      <c r="E1239" s="1600" t="s">
        <v>3210</v>
      </c>
      <c r="F1239" s="1600" t="s">
        <v>2170</v>
      </c>
      <c r="G1239" s="1988" t="s">
        <v>3211</v>
      </c>
    </row>
    <row r="1240" spans="1:7" ht="110.1">
      <c r="A1240" s="1625"/>
      <c r="B1240" s="1626" t="s">
        <v>2173</v>
      </c>
      <c r="C1240" s="1743"/>
      <c r="D1240" s="1628"/>
      <c r="E1240" s="1650" t="s">
        <v>3212</v>
      </c>
      <c r="F1240" s="1634" t="s">
        <v>3213</v>
      </c>
      <c r="G1240" s="2034" t="s">
        <v>3214</v>
      </c>
    </row>
    <row r="1241" spans="1:7">
      <c r="A1241" s="1625"/>
      <c r="B1241" s="1626" t="s">
        <v>2319</v>
      </c>
      <c r="C1241" s="1743"/>
      <c r="D1241" s="1628"/>
      <c r="E1241" s="1603"/>
      <c r="F1241" s="1603" t="s">
        <v>2178</v>
      </c>
      <c r="G1241" s="2038" t="s">
        <v>3215</v>
      </c>
    </row>
    <row r="1242" spans="1:7">
      <c r="A1242" s="1625"/>
      <c r="B1242" s="1637" t="s">
        <v>2181</v>
      </c>
      <c r="C1242" s="1701"/>
      <c r="D1242" s="1639"/>
      <c r="E1242" s="1651">
        <v>44512.643750000003</v>
      </c>
      <c r="F1242" s="1651">
        <v>44512.644444444442</v>
      </c>
      <c r="G1242" s="1994">
        <v>44512.645138888889</v>
      </c>
    </row>
    <row r="1243" spans="1:7">
      <c r="A1243" s="1640"/>
      <c r="B1243" s="1641"/>
      <c r="C1243" s="1613" t="s">
        <v>2182</v>
      </c>
      <c r="D1243" s="1614"/>
      <c r="E1243" s="1615">
        <f>MEDIAN(E1237:G1237)</f>
        <v>12.359000000000002</v>
      </c>
      <c r="F1243" s="1615"/>
      <c r="G1243" s="1986"/>
    </row>
    <row r="1244" spans="1:7">
      <c r="A1244" s="1708"/>
      <c r="B1244" s="1708"/>
      <c r="C1244" s="1708"/>
      <c r="D1244" s="1708"/>
      <c r="E1244" s="1708"/>
      <c r="F1244" s="1708"/>
      <c r="G1244" s="2011"/>
    </row>
    <row r="1245" spans="1:7">
      <c r="A1245" s="1642"/>
      <c r="B1245" s="2456" t="s">
        <v>3216</v>
      </c>
      <c r="C1245" s="2456"/>
      <c r="D1245" s="1643" t="s">
        <v>347</v>
      </c>
      <c r="E1245" s="1588" t="s">
        <v>2582</v>
      </c>
      <c r="F1245" s="1588" t="s">
        <v>2510</v>
      </c>
      <c r="G1245" s="1587"/>
    </row>
    <row r="1246" spans="1:7">
      <c r="A1246" s="1621"/>
      <c r="B1246" s="1622" t="s">
        <v>2162</v>
      </c>
      <c r="C1246" s="1693"/>
      <c r="D1246" s="1624"/>
      <c r="E1246" s="1645" t="s">
        <v>2163</v>
      </c>
      <c r="F1246" s="1645" t="s">
        <v>2163</v>
      </c>
      <c r="G1246" s="1991"/>
    </row>
    <row r="1247" spans="1:7">
      <c r="A1247" s="1625"/>
      <c r="B1247" s="1626" t="s">
        <v>2164</v>
      </c>
      <c r="C1247" s="1696"/>
      <c r="D1247" s="1628"/>
      <c r="E1247" s="1598">
        <v>92.61</v>
      </c>
      <c r="F1247" s="1598">
        <v>95.9</v>
      </c>
      <c r="G1247" s="1982"/>
    </row>
    <row r="1248" spans="1:7">
      <c r="A1248" s="1625"/>
      <c r="B1248" s="1626" t="s">
        <v>2165</v>
      </c>
      <c r="C1248" s="1646"/>
      <c r="D1248" s="1646"/>
      <c r="E1248" s="1600" t="s">
        <v>2695</v>
      </c>
      <c r="F1248" s="1663" t="s">
        <v>2787</v>
      </c>
      <c r="G1248" s="1988"/>
    </row>
    <row r="1249" spans="1:7">
      <c r="A1249" s="1625"/>
      <c r="B1249" s="1626" t="s">
        <v>2169</v>
      </c>
      <c r="C1249" s="1699"/>
      <c r="D1249" s="1628"/>
      <c r="E1249" s="1600" t="s">
        <v>2698</v>
      </c>
      <c r="F1249" s="1665" t="s">
        <v>2514</v>
      </c>
      <c r="G1249" s="1988"/>
    </row>
    <row r="1250" spans="1:7" ht="39.950000000000003">
      <c r="A1250" s="1625"/>
      <c r="B1250" s="1626" t="s">
        <v>2173</v>
      </c>
      <c r="C1250" s="1743"/>
      <c r="D1250" s="1628"/>
      <c r="E1250" s="1606" t="s">
        <v>3217</v>
      </c>
      <c r="F1250" s="1605" t="s">
        <v>3218</v>
      </c>
      <c r="G1250" s="2034"/>
    </row>
    <row r="1251" spans="1:7" ht="20.100000000000001">
      <c r="A1251" s="1625"/>
      <c r="B1251" s="1626" t="s">
        <v>2319</v>
      </c>
      <c r="C1251" s="1743"/>
      <c r="D1251" s="1628"/>
      <c r="E1251" s="1600" t="s">
        <v>2594</v>
      </c>
      <c r="F1251" s="1601" t="s">
        <v>2519</v>
      </c>
      <c r="G1251" s="2038"/>
    </row>
    <row r="1252" spans="1:7">
      <c r="A1252" s="1625"/>
      <c r="B1252" s="1637" t="s">
        <v>2181</v>
      </c>
      <c r="C1252" s="1701"/>
      <c r="D1252" s="1639"/>
      <c r="E1252" s="1651">
        <v>44461.441666666666</v>
      </c>
      <c r="F1252" s="1651">
        <v>44461.440972222219</v>
      </c>
      <c r="G1252" s="1994"/>
    </row>
    <row r="1253" spans="1:7">
      <c r="A1253" s="1640"/>
      <c r="B1253" s="1641"/>
      <c r="C1253" s="1613" t="s">
        <v>2182</v>
      </c>
      <c r="D1253" s="1614"/>
      <c r="E1253" s="1615">
        <f>MEDIAN(E1247:G1247)</f>
        <v>94.254999999999995</v>
      </c>
      <c r="F1253" s="1615"/>
      <c r="G1253" s="1986"/>
    </row>
    <row r="1254" spans="1:7">
      <c r="A1254" s="1708"/>
      <c r="B1254" s="1708"/>
      <c r="C1254" s="1708"/>
      <c r="D1254" s="1708"/>
      <c r="E1254" s="1708"/>
      <c r="F1254" s="1708"/>
      <c r="G1254" s="2011"/>
    </row>
    <row r="1255" spans="1:7">
      <c r="A1255" s="1642"/>
      <c r="B1255" s="2456" t="s">
        <v>3219</v>
      </c>
      <c r="C1255" s="2456"/>
      <c r="D1255" s="1643" t="s">
        <v>3178</v>
      </c>
      <c r="E1255" s="1588" t="s">
        <v>2801</v>
      </c>
      <c r="F1255" s="1643" t="s">
        <v>2161</v>
      </c>
      <c r="G1255" s="1806" t="s">
        <v>2185</v>
      </c>
    </row>
    <row r="1256" spans="1:7">
      <c r="A1256" s="1621"/>
      <c r="B1256" s="1622" t="s">
        <v>2162</v>
      </c>
      <c r="C1256" s="1693"/>
      <c r="D1256" s="1624"/>
      <c r="E1256" s="1645" t="s">
        <v>2286</v>
      </c>
      <c r="F1256" s="1703" t="s">
        <v>2311</v>
      </c>
      <c r="G1256" s="2005" t="s">
        <v>2311</v>
      </c>
    </row>
    <row r="1257" spans="1:7">
      <c r="A1257" s="1625"/>
      <c r="B1257" s="1626" t="s">
        <v>2164</v>
      </c>
      <c r="C1257" s="1696"/>
      <c r="D1257" s="1628"/>
      <c r="E1257" s="1598">
        <v>5272.77</v>
      </c>
      <c r="F1257" s="1598">
        <v>5326.64</v>
      </c>
      <c r="G1257" s="1982">
        <v>5301.27</v>
      </c>
    </row>
    <row r="1258" spans="1:7">
      <c r="A1258" s="1625"/>
      <c r="B1258" s="1626" t="s">
        <v>2165</v>
      </c>
      <c r="C1258" s="1646"/>
      <c r="D1258" s="1646"/>
      <c r="E1258" s="1600" t="s">
        <v>2876</v>
      </c>
      <c r="F1258" s="1601" t="s">
        <v>2235</v>
      </c>
      <c r="G1258" s="1983" t="s">
        <v>2215</v>
      </c>
    </row>
    <row r="1259" spans="1:7">
      <c r="A1259" s="1625"/>
      <c r="B1259" s="1626" t="s">
        <v>2169</v>
      </c>
      <c r="C1259" s="1699"/>
      <c r="D1259" s="1628"/>
      <c r="E1259" s="1600"/>
      <c r="F1259" s="1601" t="s">
        <v>2237</v>
      </c>
      <c r="G1259" s="1983" t="s">
        <v>2218</v>
      </c>
    </row>
    <row r="1260" spans="1:7" ht="200.1">
      <c r="A1260" s="1625"/>
      <c r="B1260" s="1626" t="s">
        <v>2173</v>
      </c>
      <c r="C1260" s="1743"/>
      <c r="D1260" s="1628"/>
      <c r="E1260" s="1605" t="s">
        <v>3220</v>
      </c>
      <c r="F1260" s="1833" t="s">
        <v>3221</v>
      </c>
      <c r="G1260" s="2039" t="s">
        <v>3222</v>
      </c>
    </row>
    <row r="1261" spans="1:7">
      <c r="A1261" s="1625"/>
      <c r="B1261" s="1626" t="s">
        <v>2319</v>
      </c>
      <c r="C1261" s="1743"/>
      <c r="D1261" s="1628"/>
      <c r="E1261" s="1656" t="s">
        <v>2178</v>
      </c>
      <c r="F1261" s="1685" t="s">
        <v>2196</v>
      </c>
      <c r="G1261" s="1983" t="s">
        <v>2223</v>
      </c>
    </row>
    <row r="1262" spans="1:7">
      <c r="A1262" s="1625"/>
      <c r="B1262" s="1637" t="s">
        <v>2181</v>
      </c>
      <c r="C1262" s="1701"/>
      <c r="D1262" s="1639"/>
      <c r="E1262" s="1651">
        <v>44512.65902777778</v>
      </c>
      <c r="F1262" s="1651">
        <v>44512.65625</v>
      </c>
      <c r="G1262" s="1994">
        <v>44512.656944444447</v>
      </c>
    </row>
    <row r="1263" spans="1:7">
      <c r="A1263" s="1640"/>
      <c r="B1263" s="1641"/>
      <c r="C1263" s="1613" t="s">
        <v>2182</v>
      </c>
      <c r="D1263" s="1614"/>
      <c r="E1263" s="1615">
        <f>MEDIAN(E1257:G1257)</f>
        <v>5301.27</v>
      </c>
      <c r="F1263" s="1615"/>
      <c r="G1263" s="1986"/>
    </row>
    <row r="1264" spans="1:7">
      <c r="A1264" s="1708"/>
      <c r="B1264" s="1708"/>
      <c r="C1264" s="1708"/>
      <c r="D1264" s="1708"/>
      <c r="E1264" s="1708"/>
      <c r="F1264" s="1708"/>
      <c r="G1264" s="2011"/>
    </row>
    <row r="1265" spans="1:7">
      <c r="A1265" s="1642"/>
      <c r="B1265" s="2456" t="s">
        <v>3223</v>
      </c>
      <c r="C1265" s="2456"/>
      <c r="D1265" s="1643" t="s">
        <v>3178</v>
      </c>
      <c r="E1265" s="1588" t="s">
        <v>3224</v>
      </c>
      <c r="F1265" s="1588" t="s">
        <v>2693</v>
      </c>
      <c r="G1265" s="1587" t="s">
        <v>2801</v>
      </c>
    </row>
    <row r="1266" spans="1:7">
      <c r="A1266" s="1621"/>
      <c r="B1266" s="1622" t="s">
        <v>2162</v>
      </c>
      <c r="C1266" s="1693"/>
      <c r="D1266" s="1624"/>
      <c r="E1266" s="1645" t="s">
        <v>2163</v>
      </c>
      <c r="F1266" s="1645" t="s">
        <v>2163</v>
      </c>
      <c r="G1266" s="1991" t="s">
        <v>2163</v>
      </c>
    </row>
    <row r="1267" spans="1:7">
      <c r="A1267" s="1625"/>
      <c r="B1267" s="1626" t="s">
        <v>2164</v>
      </c>
      <c r="C1267" s="1696"/>
      <c r="D1267" s="1628"/>
      <c r="E1267" s="1598">
        <v>1339.99</v>
      </c>
      <c r="F1267" s="1598">
        <v>1319.99</v>
      </c>
      <c r="G1267" s="1982">
        <v>901.68</v>
      </c>
    </row>
    <row r="1268" spans="1:7">
      <c r="A1268" s="1625"/>
      <c r="B1268" s="1626" t="s">
        <v>2165</v>
      </c>
      <c r="C1268" s="1646"/>
      <c r="D1268" s="1646"/>
      <c r="E1268" s="1600" t="s">
        <v>3225</v>
      </c>
      <c r="F1268" s="1663" t="s">
        <v>2694</v>
      </c>
      <c r="G1268" s="1988" t="s">
        <v>2876</v>
      </c>
    </row>
    <row r="1269" spans="1:7">
      <c r="A1269" s="1625"/>
      <c r="B1269" s="1626" t="s">
        <v>2169</v>
      </c>
      <c r="C1269" s="1699"/>
      <c r="D1269" s="1628"/>
      <c r="E1269" s="1600" t="s">
        <v>3226</v>
      </c>
      <c r="F1269" s="1665" t="s">
        <v>2697</v>
      </c>
      <c r="G1269" s="1988"/>
    </row>
    <row r="1270" spans="1:7" ht="50.1">
      <c r="A1270" s="1625"/>
      <c r="B1270" s="1626" t="s">
        <v>2173</v>
      </c>
      <c r="C1270" s="1743"/>
      <c r="D1270" s="1628"/>
      <c r="E1270" s="1606" t="s">
        <v>3227</v>
      </c>
      <c r="F1270" s="1605" t="s">
        <v>3228</v>
      </c>
      <c r="G1270" s="1984" t="s">
        <v>3229</v>
      </c>
    </row>
    <row r="1271" spans="1:7">
      <c r="A1271" s="1625"/>
      <c r="B1271" s="1626" t="s">
        <v>2319</v>
      </c>
      <c r="C1271" s="1743"/>
      <c r="D1271" s="1628"/>
      <c r="E1271" s="1600" t="s">
        <v>3230</v>
      </c>
      <c r="F1271" s="1601" t="s">
        <v>2702</v>
      </c>
      <c r="G1271" s="1988"/>
    </row>
    <row r="1272" spans="1:7">
      <c r="A1272" s="1625"/>
      <c r="B1272" s="1637" t="s">
        <v>2181</v>
      </c>
      <c r="C1272" s="1701"/>
      <c r="D1272" s="1639"/>
      <c r="E1272" s="1610">
        <v>44449.683333333334</v>
      </c>
      <c r="F1272" s="1610">
        <v>44449.682638888888</v>
      </c>
      <c r="G1272" s="1985">
        <v>44449.682638888888</v>
      </c>
    </row>
    <row r="1273" spans="1:7">
      <c r="A1273" s="1640"/>
      <c r="B1273" s="1641"/>
      <c r="C1273" s="1613" t="s">
        <v>2182</v>
      </c>
      <c r="D1273" s="1614"/>
      <c r="E1273" s="1615">
        <f>MEDIAN(E1267:G1267)</f>
        <v>1319.99</v>
      </c>
      <c r="F1273" s="1615"/>
      <c r="G1273" s="1986"/>
    </row>
    <row r="1274" spans="1:7">
      <c r="A1274" s="1708"/>
      <c r="B1274" s="1708"/>
      <c r="C1274" s="1708"/>
      <c r="D1274" s="1708"/>
      <c r="E1274" s="1708"/>
      <c r="F1274" s="1708"/>
      <c r="G1274" s="2011"/>
    </row>
    <row r="1275" spans="1:7">
      <c r="A1275" s="1642"/>
      <c r="B1275" s="2456" t="s">
        <v>3231</v>
      </c>
      <c r="C1275" s="2456"/>
      <c r="D1275" s="1643" t="s">
        <v>3178</v>
      </c>
      <c r="E1275" s="1588" t="s">
        <v>3232</v>
      </c>
      <c r="F1275" s="1588" t="s">
        <v>3233</v>
      </c>
      <c r="G1275" s="1587" t="s">
        <v>3234</v>
      </c>
    </row>
    <row r="1276" spans="1:7">
      <c r="A1276" s="1621"/>
      <c r="B1276" s="1622" t="s">
        <v>2162</v>
      </c>
      <c r="C1276" s="1693"/>
      <c r="D1276" s="1624"/>
      <c r="E1276" s="1645" t="s">
        <v>2163</v>
      </c>
      <c r="F1276" s="1645" t="s">
        <v>2163</v>
      </c>
      <c r="G1276" s="1991" t="s">
        <v>2163</v>
      </c>
    </row>
    <row r="1277" spans="1:7">
      <c r="A1277" s="1625"/>
      <c r="B1277" s="1626" t="s">
        <v>2164</v>
      </c>
      <c r="C1277" s="1696"/>
      <c r="D1277" s="1628"/>
      <c r="E1277" s="1598">
        <v>861.66</v>
      </c>
      <c r="F1277" s="1598">
        <v>697.48</v>
      </c>
      <c r="G1277" s="1982">
        <v>713.89</v>
      </c>
    </row>
    <row r="1278" spans="1:7">
      <c r="A1278" s="1625"/>
      <c r="B1278" s="1626" t="s">
        <v>2165</v>
      </c>
      <c r="C1278" s="1646"/>
      <c r="D1278" s="1646"/>
      <c r="E1278" s="1606" t="s">
        <v>2960</v>
      </c>
      <c r="F1278" s="1606" t="s">
        <v>3235</v>
      </c>
      <c r="G1278" s="1992" t="s">
        <v>2959</v>
      </c>
    </row>
    <row r="1279" spans="1:7">
      <c r="A1279" s="1625"/>
      <c r="B1279" s="1626" t="s">
        <v>2169</v>
      </c>
      <c r="C1279" s="1699"/>
      <c r="D1279" s="1628"/>
      <c r="E1279" s="1606" t="s">
        <v>3236</v>
      </c>
      <c r="F1279" s="1606" t="s">
        <v>2961</v>
      </c>
      <c r="G1279" s="1992" t="s">
        <v>2962</v>
      </c>
    </row>
    <row r="1280" spans="1:7" ht="120">
      <c r="A1280" s="1625"/>
      <c r="B1280" s="1626" t="s">
        <v>2173</v>
      </c>
      <c r="C1280" s="1743"/>
      <c r="D1280" s="1628"/>
      <c r="E1280" s="1610" t="s">
        <v>3237</v>
      </c>
      <c r="F1280" s="1610" t="s">
        <v>3238</v>
      </c>
      <c r="G1280" s="2040" t="s">
        <v>3239</v>
      </c>
    </row>
    <row r="1281" spans="1:7">
      <c r="A1281" s="1625"/>
      <c r="B1281" s="1626" t="s">
        <v>2319</v>
      </c>
      <c r="C1281" s="1743"/>
      <c r="D1281" s="1628"/>
      <c r="E1281" s="1610" t="s">
        <v>3240</v>
      </c>
      <c r="F1281" s="1610" t="s">
        <v>3241</v>
      </c>
      <c r="G1281" s="1985" t="s">
        <v>3242</v>
      </c>
    </row>
    <row r="1282" spans="1:7">
      <c r="A1282" s="1625"/>
      <c r="B1282" s="1637" t="s">
        <v>2181</v>
      </c>
      <c r="C1282" s="1701"/>
      <c r="D1282" s="1639"/>
      <c r="E1282" s="1657" t="s">
        <v>2267</v>
      </c>
      <c r="F1282" s="1657" t="s">
        <v>2267</v>
      </c>
      <c r="G1282" s="2012" t="s">
        <v>2267</v>
      </c>
    </row>
    <row r="1283" spans="1:7">
      <c r="A1283" s="1640"/>
      <c r="B1283" s="1641"/>
      <c r="C1283" s="1613" t="s">
        <v>2182</v>
      </c>
      <c r="D1283" s="1614"/>
      <c r="E1283" s="1615">
        <f>MEDIAN(E1277:G1277)</f>
        <v>713.89</v>
      </c>
      <c r="F1283" s="1615"/>
      <c r="G1283" s="1986"/>
    </row>
    <row r="1284" spans="1:7">
      <c r="A1284" s="1708"/>
      <c r="B1284" s="1708"/>
      <c r="C1284" s="1708"/>
      <c r="D1284" s="1708"/>
      <c r="E1284" s="1708"/>
      <c r="F1284" s="1708"/>
      <c r="G1284" s="2011"/>
    </row>
    <row r="1285" spans="1:7">
      <c r="A1285" s="1642"/>
      <c r="B1285" s="2456" t="s">
        <v>3243</v>
      </c>
      <c r="C1285" s="2456"/>
      <c r="D1285" s="1643" t="s">
        <v>3178</v>
      </c>
      <c r="E1285" s="1643" t="s">
        <v>2185</v>
      </c>
      <c r="F1285" s="1643" t="s">
        <v>2161</v>
      </c>
      <c r="G1285" s="2022" t="s">
        <v>3244</v>
      </c>
    </row>
    <row r="1286" spans="1:7">
      <c r="A1286" s="1621"/>
      <c r="B1286" s="1622" t="s">
        <v>2162</v>
      </c>
      <c r="C1286" s="1693"/>
      <c r="D1286" s="1624"/>
      <c r="E1286" s="1703" t="s">
        <v>2311</v>
      </c>
      <c r="F1286" s="1703" t="s">
        <v>2311</v>
      </c>
      <c r="G1286" s="2005" t="s">
        <v>3007</v>
      </c>
    </row>
    <row r="1287" spans="1:7">
      <c r="A1287" s="1625"/>
      <c r="B1287" s="1626" t="s">
        <v>2164</v>
      </c>
      <c r="C1287" s="1696"/>
      <c r="D1287" s="1628"/>
      <c r="E1287" s="1598">
        <v>138.71</v>
      </c>
      <c r="F1287" s="1598">
        <v>92</v>
      </c>
      <c r="G1287" s="1982">
        <v>229</v>
      </c>
    </row>
    <row r="1288" spans="1:7">
      <c r="A1288" s="1625"/>
      <c r="B1288" s="1626" t="s">
        <v>2165</v>
      </c>
      <c r="C1288" s="1646"/>
      <c r="D1288" s="1646"/>
      <c r="E1288" s="1601" t="s">
        <v>2215</v>
      </c>
      <c r="F1288" s="1601" t="s">
        <v>2235</v>
      </c>
      <c r="G1288" s="1988" t="s">
        <v>3245</v>
      </c>
    </row>
    <row r="1289" spans="1:7">
      <c r="A1289" s="1625"/>
      <c r="B1289" s="1626" t="s">
        <v>2169</v>
      </c>
      <c r="C1289" s="1699"/>
      <c r="D1289" s="1628"/>
      <c r="E1289" s="1601" t="s">
        <v>2218</v>
      </c>
      <c r="F1289" s="1601" t="s">
        <v>2237</v>
      </c>
      <c r="G1289" s="1988" t="s">
        <v>3246</v>
      </c>
    </row>
    <row r="1290" spans="1:7" ht="110.1">
      <c r="A1290" s="1625"/>
      <c r="B1290" s="1626" t="s">
        <v>2173</v>
      </c>
      <c r="C1290" s="1743"/>
      <c r="D1290" s="1628"/>
      <c r="E1290" s="1833" t="s">
        <v>3247</v>
      </c>
      <c r="F1290" s="1685" t="s">
        <v>3248</v>
      </c>
      <c r="G1290" s="2000" t="s">
        <v>3249</v>
      </c>
    </row>
    <row r="1291" spans="1:7">
      <c r="A1291" s="1625"/>
      <c r="B1291" s="1626" t="s">
        <v>2319</v>
      </c>
      <c r="C1291" s="1743"/>
      <c r="D1291" s="1628"/>
      <c r="E1291" s="1601" t="s">
        <v>2223</v>
      </c>
      <c r="F1291" s="1685" t="s">
        <v>2196</v>
      </c>
      <c r="G1291" s="1983" t="s">
        <v>3250</v>
      </c>
    </row>
    <row r="1292" spans="1:7">
      <c r="A1292" s="1625"/>
      <c r="B1292" s="1637" t="s">
        <v>2181</v>
      </c>
      <c r="C1292" s="1701"/>
      <c r="D1292" s="1639"/>
      <c r="E1292" s="1788">
        <v>44491.677777777775</v>
      </c>
      <c r="F1292" s="1788">
        <v>44491.677777777775</v>
      </c>
      <c r="G1292" s="2023">
        <v>44292</v>
      </c>
    </row>
    <row r="1293" spans="1:7">
      <c r="A1293" s="1640"/>
      <c r="B1293" s="1641"/>
      <c r="C1293" s="1613" t="s">
        <v>2182</v>
      </c>
      <c r="D1293" s="1614"/>
      <c r="E1293" s="1615">
        <f>MEDIAN(E1287:G1287)</f>
        <v>138.71</v>
      </c>
      <c r="F1293" s="1615"/>
      <c r="G1293" s="1986"/>
    </row>
    <row r="1294" spans="1:7">
      <c r="A1294" s="1708"/>
      <c r="B1294" s="1708"/>
      <c r="C1294" s="1708"/>
      <c r="D1294" s="1708"/>
      <c r="E1294" s="1708"/>
      <c r="F1294" s="1708"/>
      <c r="G1294" s="2011"/>
    </row>
    <row r="1295" spans="1:7">
      <c r="A1295" s="1642"/>
      <c r="B1295" s="2456" t="s">
        <v>3251</v>
      </c>
      <c r="C1295" s="2456"/>
      <c r="D1295" s="1643" t="s">
        <v>3178</v>
      </c>
      <c r="E1295" s="1588" t="s">
        <v>2704</v>
      </c>
      <c r="F1295" s="1588" t="s">
        <v>2161</v>
      </c>
      <c r="G1295" s="1587" t="s">
        <v>2705</v>
      </c>
    </row>
    <row r="1296" spans="1:7">
      <c r="A1296" s="1621"/>
      <c r="B1296" s="1622" t="s">
        <v>2162</v>
      </c>
      <c r="C1296" s="1693"/>
      <c r="D1296" s="1624"/>
      <c r="E1296" s="1645" t="s">
        <v>2163</v>
      </c>
      <c r="F1296" s="1645" t="s">
        <v>2163</v>
      </c>
      <c r="G1296" s="1991" t="s">
        <v>2163</v>
      </c>
    </row>
    <row r="1297" spans="1:7">
      <c r="A1297" s="1625"/>
      <c r="B1297" s="1626" t="s">
        <v>2164</v>
      </c>
      <c r="C1297" s="1696"/>
      <c r="D1297" s="1628"/>
      <c r="E1297" s="1598">
        <v>76.84</v>
      </c>
      <c r="F1297" s="1598">
        <v>31.53</v>
      </c>
      <c r="G1297" s="1982">
        <v>65.22</v>
      </c>
    </row>
    <row r="1298" spans="1:7">
      <c r="A1298" s="1625"/>
      <c r="B1298" s="1626" t="s">
        <v>2165</v>
      </c>
      <c r="C1298" s="1646"/>
      <c r="D1298" s="1646"/>
      <c r="E1298" s="1600" t="s">
        <v>2706</v>
      </c>
      <c r="F1298" s="1663" t="s">
        <v>2168</v>
      </c>
      <c r="G1298" s="1988" t="s">
        <v>2707</v>
      </c>
    </row>
    <row r="1299" spans="1:7">
      <c r="A1299" s="1625"/>
      <c r="B1299" s="1626" t="s">
        <v>2169</v>
      </c>
      <c r="C1299" s="1699"/>
      <c r="D1299" s="1628"/>
      <c r="E1299" s="1600" t="s">
        <v>2708</v>
      </c>
      <c r="F1299" s="1665" t="s">
        <v>2172</v>
      </c>
      <c r="G1299" s="1988" t="s">
        <v>2709</v>
      </c>
    </row>
    <row r="1300" spans="1:7" ht="39.950000000000003">
      <c r="A1300" s="1625"/>
      <c r="B1300" s="1626" t="s">
        <v>2173</v>
      </c>
      <c r="C1300" s="1743"/>
      <c r="D1300" s="1628"/>
      <c r="E1300" s="1606" t="s">
        <v>2710</v>
      </c>
      <c r="F1300" s="1605" t="s">
        <v>2711</v>
      </c>
      <c r="G1300" s="1984" t="s">
        <v>2712</v>
      </c>
    </row>
    <row r="1301" spans="1:7" ht="39.950000000000003">
      <c r="A1301" s="1625"/>
      <c r="B1301" s="1626" t="s">
        <v>2319</v>
      </c>
      <c r="C1301" s="1743"/>
      <c r="D1301" s="1628"/>
      <c r="E1301" s="1600" t="s">
        <v>2713</v>
      </c>
      <c r="F1301" s="1601" t="s">
        <v>2180</v>
      </c>
      <c r="G1301" s="1988" t="s">
        <v>2714</v>
      </c>
    </row>
    <row r="1302" spans="1:7">
      <c r="A1302" s="1625"/>
      <c r="B1302" s="1637" t="s">
        <v>2181</v>
      </c>
      <c r="C1302" s="1701"/>
      <c r="D1302" s="1639"/>
      <c r="E1302" s="1651">
        <v>44462.686111111114</v>
      </c>
      <c r="F1302" s="1651">
        <v>44483.680555555555</v>
      </c>
      <c r="G1302" s="1994">
        <v>44462.702777777777</v>
      </c>
    </row>
    <row r="1303" spans="1:7">
      <c r="A1303" s="1640"/>
      <c r="B1303" s="1641"/>
      <c r="C1303" s="1613" t="s">
        <v>2182</v>
      </c>
      <c r="D1303" s="1614"/>
      <c r="E1303" s="1615">
        <f>MEDIAN(E1297:G1297)</f>
        <v>65.22</v>
      </c>
      <c r="F1303" s="1615"/>
      <c r="G1303" s="1986"/>
    </row>
    <row r="1304" spans="1:7">
      <c r="A1304" s="1708"/>
      <c r="B1304" s="1708"/>
      <c r="C1304" s="1708"/>
      <c r="D1304" s="1708"/>
      <c r="E1304" s="1708"/>
      <c r="F1304" s="1708"/>
      <c r="G1304" s="2011"/>
    </row>
    <row r="1305" spans="1:7">
      <c r="A1305" s="1642"/>
      <c r="B1305" s="2456" t="s">
        <v>3252</v>
      </c>
      <c r="C1305" s="2456"/>
      <c r="D1305" s="1643" t="s">
        <v>271</v>
      </c>
      <c r="E1305" s="1588" t="s">
        <v>3253</v>
      </c>
      <c r="F1305" s="1588" t="s">
        <v>2801</v>
      </c>
      <c r="G1305" s="1587" t="s">
        <v>2510</v>
      </c>
    </row>
    <row r="1306" spans="1:7">
      <c r="A1306" s="1670"/>
      <c r="B1306" s="1622" t="s">
        <v>2162</v>
      </c>
      <c r="C1306" s="1644"/>
      <c r="D1306" s="1624"/>
      <c r="E1306" s="1645" t="s">
        <v>2286</v>
      </c>
      <c r="F1306" s="1645" t="s">
        <v>2286</v>
      </c>
      <c r="G1306" s="1991" t="s">
        <v>2286</v>
      </c>
    </row>
    <row r="1307" spans="1:7">
      <c r="A1307" s="1673"/>
      <c r="B1307" s="1626" t="s">
        <v>2164</v>
      </c>
      <c r="C1307" s="1626"/>
      <c r="D1307" s="1628"/>
      <c r="E1307" s="1598">
        <v>447.62</v>
      </c>
      <c r="F1307" s="1598">
        <v>362.12</v>
      </c>
      <c r="G1307" s="1982">
        <v>742</v>
      </c>
    </row>
    <row r="1308" spans="1:7">
      <c r="A1308" s="1673"/>
      <c r="B1308" s="1626" t="s">
        <v>2165</v>
      </c>
      <c r="C1308" s="1626"/>
      <c r="D1308" s="1646"/>
      <c r="E1308" s="1600" t="s">
        <v>3254</v>
      </c>
      <c r="F1308" s="1606" t="s">
        <v>2876</v>
      </c>
      <c r="G1308" s="1988" t="s">
        <v>2512</v>
      </c>
    </row>
    <row r="1309" spans="1:7">
      <c r="A1309" s="1673"/>
      <c r="B1309" s="1626" t="s">
        <v>2169</v>
      </c>
      <c r="C1309" s="1632"/>
      <c r="D1309" s="1628"/>
      <c r="E1309" s="1606" t="s">
        <v>3255</v>
      </c>
      <c r="F1309" s="1606"/>
      <c r="G1309" s="1988" t="s">
        <v>2514</v>
      </c>
    </row>
    <row r="1310" spans="1:7" ht="50.1">
      <c r="A1310" s="1673"/>
      <c r="B1310" s="1626" t="s">
        <v>2173</v>
      </c>
      <c r="C1310" s="1632"/>
      <c r="D1310" s="1628"/>
      <c r="E1310" s="1650" t="s">
        <v>3256</v>
      </c>
      <c r="F1310" s="1650" t="s">
        <v>3257</v>
      </c>
      <c r="G1310" s="1993" t="s">
        <v>3258</v>
      </c>
    </row>
    <row r="1311" spans="1:7">
      <c r="A1311" s="1673"/>
      <c r="B1311" s="1626" t="s">
        <v>2177</v>
      </c>
      <c r="C1311" s="1626"/>
      <c r="D1311" s="1628"/>
      <c r="E1311" s="1650" t="s">
        <v>3259</v>
      </c>
      <c r="F1311" s="1650"/>
      <c r="G1311" s="1989" t="s">
        <v>2519</v>
      </c>
    </row>
    <row r="1312" spans="1:7">
      <c r="A1312" s="1673"/>
      <c r="B1312" s="1626" t="s">
        <v>2181</v>
      </c>
      <c r="C1312" s="1632"/>
      <c r="D1312" s="1628"/>
      <c r="E1312" s="1651">
        <v>44431</v>
      </c>
      <c r="F1312" s="1651">
        <v>44447.606944444444</v>
      </c>
      <c r="G1312" s="1994">
        <v>44447.606249999997</v>
      </c>
    </row>
    <row r="1313" spans="1:7">
      <c r="A1313" s="1680"/>
      <c r="B1313" s="1681"/>
      <c r="C1313" s="1658" t="s">
        <v>2182</v>
      </c>
      <c r="D1313" s="1659"/>
      <c r="E1313" s="1615">
        <f>MEDIAN(E1307:G1307)</f>
        <v>447.62</v>
      </c>
      <c r="F1313" s="1707"/>
      <c r="G1313" s="2010"/>
    </row>
    <row r="1314" spans="1:7">
      <c r="A1314" s="1708"/>
      <c r="B1314" s="1708"/>
      <c r="C1314" s="1708"/>
      <c r="D1314" s="1708"/>
      <c r="E1314" s="1708"/>
      <c r="F1314" s="1708"/>
      <c r="G1314" s="2011"/>
    </row>
    <row r="1315" spans="1:7">
      <c r="A1315" s="1642"/>
      <c r="B1315" s="2456" t="s">
        <v>1420</v>
      </c>
      <c r="C1315" s="2456"/>
      <c r="D1315" s="1643" t="s">
        <v>271</v>
      </c>
      <c r="E1315" s="1684" t="s">
        <v>2199</v>
      </c>
      <c r="F1315" s="1588" t="s">
        <v>2185</v>
      </c>
      <c r="G1315" s="1868" t="s">
        <v>2532</v>
      </c>
    </row>
    <row r="1316" spans="1:7">
      <c r="A1316" s="1670"/>
      <c r="B1316" s="1622" t="s">
        <v>2162</v>
      </c>
      <c r="C1316" s="1644"/>
      <c r="D1316" s="1624"/>
      <c r="E1316" s="1645" t="s">
        <v>2286</v>
      </c>
      <c r="F1316" s="1645" t="s">
        <v>2311</v>
      </c>
      <c r="G1316" s="1991" t="s">
        <v>2286</v>
      </c>
    </row>
    <row r="1317" spans="1:7">
      <c r="A1317" s="1673"/>
      <c r="B1317" s="1626" t="s">
        <v>2164</v>
      </c>
      <c r="C1317" s="1626"/>
      <c r="D1317" s="1628"/>
      <c r="E1317" s="1598">
        <v>1464.49</v>
      </c>
      <c r="F1317" s="1598">
        <v>1102</v>
      </c>
      <c r="G1317" s="1982">
        <v>1046.73</v>
      </c>
    </row>
    <row r="1318" spans="1:7">
      <c r="A1318" s="1673"/>
      <c r="B1318" s="1626" t="s">
        <v>2165</v>
      </c>
      <c r="C1318" s="1626"/>
      <c r="D1318" s="1646"/>
      <c r="E1318" s="1600" t="s">
        <v>2202</v>
      </c>
      <c r="F1318" s="1600" t="s">
        <v>2287</v>
      </c>
      <c r="G1318" s="1988" t="s">
        <v>2534</v>
      </c>
    </row>
    <row r="1319" spans="1:7">
      <c r="A1319" s="1673"/>
      <c r="B1319" s="1626" t="s">
        <v>2169</v>
      </c>
      <c r="C1319" s="1632"/>
      <c r="D1319" s="1628"/>
      <c r="E1319" s="1600" t="s">
        <v>2204</v>
      </c>
      <c r="F1319" s="1606" t="s">
        <v>2290</v>
      </c>
      <c r="G1319" s="2041" t="s">
        <v>2536</v>
      </c>
    </row>
    <row r="1320" spans="1:7" ht="90">
      <c r="A1320" s="1673"/>
      <c r="B1320" s="1626" t="s">
        <v>2173</v>
      </c>
      <c r="C1320" s="1632"/>
      <c r="D1320" s="1628"/>
      <c r="E1320" s="1656" t="s">
        <v>3260</v>
      </c>
      <c r="F1320" s="1650" t="s">
        <v>3261</v>
      </c>
      <c r="G1320" s="1993" t="s">
        <v>3262</v>
      </c>
    </row>
    <row r="1321" spans="1:7">
      <c r="A1321" s="1673"/>
      <c r="B1321" s="1626" t="s">
        <v>2177</v>
      </c>
      <c r="C1321" s="1626"/>
      <c r="D1321" s="1628"/>
      <c r="E1321" s="1600" t="s">
        <v>2209</v>
      </c>
      <c r="F1321" s="1650" t="s">
        <v>2640</v>
      </c>
      <c r="G1321" s="1989" t="s">
        <v>2541</v>
      </c>
    </row>
    <row r="1322" spans="1:7">
      <c r="A1322" s="1673"/>
      <c r="B1322" s="1626" t="s">
        <v>2181</v>
      </c>
      <c r="C1322" s="1632"/>
      <c r="D1322" s="1628"/>
      <c r="E1322" s="1827">
        <v>44512.7</v>
      </c>
      <c r="F1322" s="1651">
        <v>44512.700694444444</v>
      </c>
      <c r="G1322" s="1994">
        <v>44512.701388888891</v>
      </c>
    </row>
    <row r="1323" spans="1:7">
      <c r="A1323" s="1680"/>
      <c r="B1323" s="1681"/>
      <c r="C1323" s="1658" t="s">
        <v>2182</v>
      </c>
      <c r="D1323" s="1659"/>
      <c r="E1323" s="1615">
        <f>MEDIAN(E1317:G1317)</f>
        <v>1102</v>
      </c>
      <c r="F1323" s="1707"/>
      <c r="G1323" s="2010"/>
    </row>
    <row r="1324" spans="1:7">
      <c r="A1324" s="1708"/>
      <c r="B1324" s="1708"/>
      <c r="C1324" s="1708"/>
      <c r="D1324" s="1708"/>
      <c r="E1324" s="1708"/>
      <c r="F1324" s="1708"/>
      <c r="G1324" s="2011"/>
    </row>
    <row r="1325" spans="1:7">
      <c r="A1325" s="1642"/>
      <c r="B1325" s="2456" t="s">
        <v>3263</v>
      </c>
      <c r="C1325" s="2456"/>
      <c r="D1325" s="1643" t="s">
        <v>271</v>
      </c>
      <c r="E1325" s="1588" t="s">
        <v>2185</v>
      </c>
      <c r="F1325" s="1588" t="s">
        <v>2481</v>
      </c>
      <c r="G1325" s="1587" t="s">
        <v>2161</v>
      </c>
    </row>
    <row r="1326" spans="1:7">
      <c r="A1326" s="1670"/>
      <c r="B1326" s="1622" t="s">
        <v>2162</v>
      </c>
      <c r="C1326" s="1644"/>
      <c r="D1326" s="1624"/>
      <c r="E1326" s="1645" t="s">
        <v>2311</v>
      </c>
      <c r="F1326" s="1645" t="s">
        <v>2286</v>
      </c>
      <c r="G1326" s="1991" t="s">
        <v>2163</v>
      </c>
    </row>
    <row r="1327" spans="1:7">
      <c r="A1327" s="1673"/>
      <c r="B1327" s="1626" t="s">
        <v>2164</v>
      </c>
      <c r="C1327" s="1626"/>
      <c r="D1327" s="1628"/>
      <c r="E1327" s="1598">
        <v>124.64</v>
      </c>
      <c r="F1327" s="1598">
        <v>99.88</v>
      </c>
      <c r="G1327" s="1982">
        <v>116.86</v>
      </c>
    </row>
    <row r="1328" spans="1:7">
      <c r="A1328" s="1673"/>
      <c r="B1328" s="1626" t="s">
        <v>2165</v>
      </c>
      <c r="C1328" s="1626"/>
      <c r="D1328" s="1646"/>
      <c r="E1328" s="1600" t="s">
        <v>2287</v>
      </c>
      <c r="F1328" s="1600" t="s">
        <v>2483</v>
      </c>
      <c r="G1328" s="1995" t="s">
        <v>2168</v>
      </c>
    </row>
    <row r="1329" spans="1:7">
      <c r="A1329" s="1673"/>
      <c r="B1329" s="1626" t="s">
        <v>2169</v>
      </c>
      <c r="C1329" s="1632"/>
      <c r="D1329" s="1628"/>
      <c r="E1329" s="1606" t="s">
        <v>2290</v>
      </c>
      <c r="F1329" s="1606" t="s">
        <v>2485</v>
      </c>
      <c r="G1329" s="2042" t="s">
        <v>2172</v>
      </c>
    </row>
    <row r="1330" spans="1:7" ht="174.95">
      <c r="A1330" s="1673"/>
      <c r="B1330" s="1626" t="s">
        <v>2173</v>
      </c>
      <c r="C1330" s="1632"/>
      <c r="D1330" s="1628"/>
      <c r="E1330" s="1834" t="s">
        <v>3264</v>
      </c>
      <c r="F1330" s="1834" t="s">
        <v>3265</v>
      </c>
      <c r="G1330" s="2043" t="s">
        <v>3266</v>
      </c>
    </row>
    <row r="1331" spans="1:7" ht="39.950000000000003">
      <c r="A1331" s="1673"/>
      <c r="B1331" s="1626" t="s">
        <v>2177</v>
      </c>
      <c r="C1331" s="1626"/>
      <c r="D1331" s="1628"/>
      <c r="E1331" s="1650" t="s">
        <v>2640</v>
      </c>
      <c r="F1331" s="1650" t="s">
        <v>2490</v>
      </c>
      <c r="G1331" s="1983" t="s">
        <v>2180</v>
      </c>
    </row>
    <row r="1332" spans="1:7">
      <c r="A1332" s="1673"/>
      <c r="B1332" s="1626" t="s">
        <v>2181</v>
      </c>
      <c r="C1332" s="1632"/>
      <c r="D1332" s="1628"/>
      <c r="E1332" s="1651">
        <v>44512.726388888892</v>
      </c>
      <c r="F1332" s="1651">
        <v>44512.727083333331</v>
      </c>
      <c r="G1332" s="1994">
        <v>44512.727777777778</v>
      </c>
    </row>
    <row r="1333" spans="1:7">
      <c r="A1333" s="1680"/>
      <c r="B1333" s="1681"/>
      <c r="C1333" s="1658" t="s">
        <v>2182</v>
      </c>
      <c r="D1333" s="1659"/>
      <c r="E1333" s="1615">
        <f>MEDIAN(E1327:G1327)</f>
        <v>116.86</v>
      </c>
      <c r="F1333" s="1707"/>
      <c r="G1333" s="2010"/>
    </row>
    <row r="1334" spans="1:7">
      <c r="A1334"/>
      <c r="B1334"/>
      <c r="C1334"/>
      <c r="D1334"/>
      <c r="E1334" s="1616"/>
      <c r="F1334" s="1616"/>
      <c r="G1334" s="1987"/>
    </row>
    <row r="1335" spans="1:7">
      <c r="A1335" s="1642"/>
      <c r="B1335" s="2456" t="s">
        <v>890</v>
      </c>
      <c r="C1335" s="2456"/>
      <c r="D1335" s="1643" t="s">
        <v>271</v>
      </c>
      <c r="E1335" s="1588" t="s">
        <v>2704</v>
      </c>
      <c r="F1335" s="1588" t="s">
        <v>2705</v>
      </c>
      <c r="G1335" s="1587" t="s">
        <v>2721</v>
      </c>
    </row>
    <row r="1336" spans="1:7">
      <c r="A1336" s="1670"/>
      <c r="B1336" s="1622" t="s">
        <v>2162</v>
      </c>
      <c r="C1336" s="1644"/>
      <c r="D1336" s="1624"/>
      <c r="E1336" s="1593" t="s">
        <v>2163</v>
      </c>
      <c r="F1336" s="1593" t="s">
        <v>2163</v>
      </c>
      <c r="G1336" s="1981" t="s">
        <v>2163</v>
      </c>
    </row>
    <row r="1337" spans="1:7">
      <c r="A1337" s="1673"/>
      <c r="B1337" s="1626" t="s">
        <v>2164</v>
      </c>
      <c r="C1337" s="1626"/>
      <c r="D1337" s="1628"/>
      <c r="E1337" s="1598">
        <v>220.46</v>
      </c>
      <c r="F1337" s="1598">
        <v>287.85000000000002</v>
      </c>
      <c r="G1337" s="1982">
        <v>226.86</v>
      </c>
    </row>
    <row r="1338" spans="1:7">
      <c r="A1338" s="1673"/>
      <c r="B1338" s="1626" t="s">
        <v>2165</v>
      </c>
      <c r="C1338" s="1626"/>
      <c r="D1338" s="1646"/>
      <c r="E1338" s="1600" t="s">
        <v>2706</v>
      </c>
      <c r="F1338" s="1663" t="s">
        <v>2707</v>
      </c>
      <c r="G1338" s="1988" t="s">
        <v>2722</v>
      </c>
    </row>
    <row r="1339" spans="1:7">
      <c r="A1339" s="1673"/>
      <c r="B1339" s="1626" t="s">
        <v>2169</v>
      </c>
      <c r="C1339" s="1632"/>
      <c r="D1339" s="1628"/>
      <c r="E1339" s="1600" t="s">
        <v>2708</v>
      </c>
      <c r="F1339" s="1665" t="s">
        <v>2709</v>
      </c>
      <c r="G1339" s="1988" t="s">
        <v>2723</v>
      </c>
    </row>
    <row r="1340" spans="1:7" ht="80.099999999999994">
      <c r="A1340" s="1673"/>
      <c r="B1340" s="1626" t="s">
        <v>2173</v>
      </c>
      <c r="C1340" s="1632"/>
      <c r="D1340" s="1628"/>
      <c r="E1340" s="1606" t="s">
        <v>2724</v>
      </c>
      <c r="F1340" s="1605" t="s">
        <v>2725</v>
      </c>
      <c r="G1340" s="1984" t="s">
        <v>2726</v>
      </c>
    </row>
    <row r="1341" spans="1:7">
      <c r="A1341" s="1673"/>
      <c r="B1341" s="1626" t="s">
        <v>2177</v>
      </c>
      <c r="C1341" s="1626"/>
      <c r="D1341" s="1628"/>
      <c r="E1341" s="1600" t="s">
        <v>2713</v>
      </c>
      <c r="F1341" s="1601" t="s">
        <v>2714</v>
      </c>
      <c r="G1341" s="1988" t="s">
        <v>2727</v>
      </c>
    </row>
    <row r="1342" spans="1:7">
      <c r="A1342" s="1673"/>
      <c r="B1342" s="1626" t="s">
        <v>2181</v>
      </c>
      <c r="C1342" s="1632"/>
      <c r="D1342" s="1628"/>
      <c r="E1342" s="1610">
        <v>44462.689583333333</v>
      </c>
      <c r="F1342" s="1610">
        <v>44462.698611111111</v>
      </c>
      <c r="G1342" s="1985">
        <v>44484.486805555556</v>
      </c>
    </row>
    <row r="1343" spans="1:7">
      <c r="A1343" s="1680"/>
      <c r="B1343" s="1681"/>
      <c r="C1343" s="1658" t="s">
        <v>2182</v>
      </c>
      <c r="D1343" s="1659"/>
      <c r="E1343" s="1615">
        <f>MEDIAN(E1337:G1337)</f>
        <v>226.86</v>
      </c>
      <c r="F1343" s="1707"/>
      <c r="G1343" s="2010"/>
    </row>
    <row r="1345" spans="1:7">
      <c r="A1345" s="1683"/>
      <c r="B1345" s="2454" t="s">
        <v>3267</v>
      </c>
      <c r="C1345" s="2454"/>
      <c r="D1345" s="1690" t="s">
        <v>271</v>
      </c>
      <c r="E1345" s="1588" t="s">
        <v>3268</v>
      </c>
      <c r="F1345" s="1588" t="s">
        <v>3269</v>
      </c>
      <c r="G1345" s="1587"/>
    </row>
    <row r="1346" spans="1:7">
      <c r="A1346" s="1621"/>
      <c r="B1346" s="1622" t="s">
        <v>2162</v>
      </c>
      <c r="C1346" s="1644"/>
      <c r="D1346" s="1624"/>
      <c r="E1346" s="1645" t="s">
        <v>3007</v>
      </c>
      <c r="F1346" s="1645" t="s">
        <v>3007</v>
      </c>
      <c r="G1346" s="1991"/>
    </row>
    <row r="1347" spans="1:7">
      <c r="A1347" s="1625"/>
      <c r="B1347" s="1626" t="s">
        <v>2164</v>
      </c>
      <c r="C1347" s="1627"/>
      <c r="D1347" s="1628"/>
      <c r="E1347" s="1598">
        <v>240.03</v>
      </c>
      <c r="F1347" s="1598">
        <v>269</v>
      </c>
      <c r="G1347" s="1982"/>
    </row>
    <row r="1348" spans="1:7">
      <c r="A1348" s="1625"/>
      <c r="B1348" s="1626" t="s">
        <v>2165</v>
      </c>
      <c r="C1348" s="1626"/>
      <c r="D1348" s="1646"/>
      <c r="E1348" s="1636" t="s">
        <v>3270</v>
      </c>
      <c r="F1348" s="1600" t="s">
        <v>3271</v>
      </c>
      <c r="G1348" s="1988"/>
    </row>
    <row r="1349" spans="1:7">
      <c r="A1349" s="1625"/>
      <c r="B1349" s="1626" t="s">
        <v>2169</v>
      </c>
      <c r="C1349" s="1632"/>
      <c r="D1349" s="1628"/>
      <c r="E1349" s="1636" t="s">
        <v>3272</v>
      </c>
      <c r="F1349" s="1600" t="s">
        <v>3273</v>
      </c>
      <c r="G1349" s="1989"/>
    </row>
    <row r="1350" spans="1:7">
      <c r="A1350" s="1625"/>
      <c r="B1350" s="1626" t="s">
        <v>2173</v>
      </c>
      <c r="C1350" s="1647"/>
      <c r="D1350" s="1628"/>
      <c r="E1350" s="1601" t="s">
        <v>3274</v>
      </c>
      <c r="F1350" s="1601" t="s">
        <v>3275</v>
      </c>
      <c r="G1350" s="1983"/>
    </row>
    <row r="1351" spans="1:7">
      <c r="A1351" s="1625"/>
      <c r="B1351" s="1626" t="s">
        <v>2177</v>
      </c>
      <c r="C1351" s="1649"/>
      <c r="D1351" s="1628"/>
      <c r="E1351" s="1636" t="s">
        <v>3276</v>
      </c>
      <c r="F1351" s="1600" t="s">
        <v>3277</v>
      </c>
      <c r="G1351" s="1995"/>
    </row>
    <row r="1352" spans="1:7">
      <c r="A1352" s="1625"/>
      <c r="B1352" s="1637" t="s">
        <v>2181</v>
      </c>
      <c r="C1352" s="1638"/>
      <c r="D1352" s="1639"/>
      <c r="E1352" s="1651">
        <v>44468.573611111111</v>
      </c>
      <c r="F1352" s="1651">
        <v>44469.708333333336</v>
      </c>
      <c r="G1352" s="1994"/>
    </row>
    <row r="1353" spans="1:7">
      <c r="A1353" s="1640"/>
      <c r="B1353" s="1641"/>
      <c r="C1353" s="1613" t="s">
        <v>2182</v>
      </c>
      <c r="D1353" s="1614"/>
      <c r="E1353" s="1615">
        <v>269</v>
      </c>
      <c r="F1353" s="1615"/>
      <c r="G1353" s="1986"/>
    </row>
    <row r="1354" spans="1:7">
      <c r="A1354"/>
      <c r="B1354"/>
      <c r="C1354"/>
      <c r="D1354"/>
      <c r="E1354" s="1616"/>
      <c r="F1354" s="1616"/>
      <c r="G1354" s="1987"/>
    </row>
    <row r="1355" spans="1:7">
      <c r="A1355" s="1835"/>
      <c r="B1355" s="2459" t="s">
        <v>3278</v>
      </c>
      <c r="C1355" s="2459"/>
      <c r="D1355" s="1690" t="s">
        <v>271</v>
      </c>
      <c r="E1355" s="1836" t="s">
        <v>3279</v>
      </c>
      <c r="F1355" s="1836" t="s">
        <v>2185</v>
      </c>
      <c r="G1355" s="2015" t="s">
        <v>3280</v>
      </c>
    </row>
    <row r="1356" spans="1:7">
      <c r="A1356" s="1837"/>
      <c r="B1356" s="1838" t="s">
        <v>2162</v>
      </c>
      <c r="C1356" s="1839"/>
      <c r="D1356" s="1840"/>
      <c r="E1356" s="1841" t="s">
        <v>2286</v>
      </c>
      <c r="F1356" s="1841" t="s">
        <v>2286</v>
      </c>
      <c r="G1356" s="2044" t="s">
        <v>2286</v>
      </c>
    </row>
    <row r="1357" spans="1:7">
      <c r="A1357" s="1842"/>
      <c r="B1357" s="1843" t="s">
        <v>2164</v>
      </c>
      <c r="C1357" s="1844"/>
      <c r="D1357" s="1845"/>
      <c r="E1357" s="1697">
        <v>21.8</v>
      </c>
      <c r="F1357" s="1697">
        <v>23.9</v>
      </c>
      <c r="G1357" s="2026">
        <v>19.920000000000002</v>
      </c>
    </row>
    <row r="1358" spans="1:7">
      <c r="A1358" s="1842"/>
      <c r="B1358" s="1843" t="s">
        <v>2165</v>
      </c>
      <c r="C1358" s="1846"/>
      <c r="D1358" s="1847"/>
      <c r="E1358" s="1848" t="s">
        <v>3281</v>
      </c>
      <c r="F1358" s="1848" t="s">
        <v>2287</v>
      </c>
      <c r="G1358" s="2045" t="s">
        <v>2187</v>
      </c>
    </row>
    <row r="1359" spans="1:7">
      <c r="A1359" s="1842"/>
      <c r="B1359" s="1843" t="s">
        <v>2169</v>
      </c>
      <c r="C1359" s="1849"/>
      <c r="D1359" s="1845"/>
      <c r="E1359" s="1850" t="s">
        <v>3282</v>
      </c>
      <c r="F1359" s="1850" t="s">
        <v>2290</v>
      </c>
      <c r="G1359" s="2045" t="s">
        <v>2190</v>
      </c>
    </row>
    <row r="1360" spans="1:7" ht="50.1">
      <c r="A1360" s="1842"/>
      <c r="B1360" s="1843" t="s">
        <v>2173</v>
      </c>
      <c r="C1360" s="1851"/>
      <c r="D1360" s="1845"/>
      <c r="E1360" s="1852" t="s">
        <v>3283</v>
      </c>
      <c r="F1360" s="1852" t="s">
        <v>3284</v>
      </c>
      <c r="G1360" s="2046" t="s">
        <v>3285</v>
      </c>
    </row>
    <row r="1361" spans="1:7">
      <c r="A1361" s="1842"/>
      <c r="B1361" s="1843" t="s">
        <v>2177</v>
      </c>
      <c r="C1361" s="1851"/>
      <c r="D1361" s="1845"/>
      <c r="E1361" s="1852" t="s">
        <v>3286</v>
      </c>
      <c r="F1361" s="1852" t="s">
        <v>2196</v>
      </c>
      <c r="G1361" s="2047" t="s">
        <v>2195</v>
      </c>
    </row>
    <row r="1362" spans="1:7">
      <c r="A1362" s="1842"/>
      <c r="B1362" s="1853" t="s">
        <v>2181</v>
      </c>
      <c r="C1362" s="1854"/>
      <c r="D1362" s="1855"/>
      <c r="E1362" s="1856">
        <v>44462.634027777778</v>
      </c>
      <c r="F1362" s="1856">
        <v>44462.633333333331</v>
      </c>
      <c r="G1362" s="2048">
        <v>44462.633333333331</v>
      </c>
    </row>
    <row r="1363" spans="1:7">
      <c r="A1363" s="1858"/>
      <c r="B1363" s="1859"/>
      <c r="C1363" s="1613" t="s">
        <v>2182</v>
      </c>
      <c r="D1363" s="1614"/>
      <c r="E1363" s="1615">
        <f>MEDIAN(E1357:G1357)</f>
        <v>21.8</v>
      </c>
      <c r="F1363" s="1615"/>
      <c r="G1363" s="1986"/>
    </row>
    <row r="1364" spans="1:7">
      <c r="A1364"/>
      <c r="B1364"/>
      <c r="C1364"/>
      <c r="D1364"/>
      <c r="E1364" s="1616"/>
      <c r="F1364" s="1616"/>
      <c r="G1364" s="1987"/>
    </row>
    <row r="1365" spans="1:7">
      <c r="A1365" s="1642"/>
      <c r="B1365" s="2456" t="s">
        <v>3287</v>
      </c>
      <c r="C1365" s="2456"/>
      <c r="D1365" s="1643" t="s">
        <v>271</v>
      </c>
      <c r="E1365" s="1669" t="s">
        <v>3268</v>
      </c>
      <c r="F1365" s="1669" t="s">
        <v>3269</v>
      </c>
      <c r="G1365" s="1830"/>
    </row>
    <row r="1366" spans="1:7">
      <c r="A1366" s="1860"/>
      <c r="B1366" s="1622" t="s">
        <v>2162</v>
      </c>
      <c r="C1366" s="1709"/>
      <c r="D1366" s="1624"/>
      <c r="E1366" s="1672" t="s">
        <v>3007</v>
      </c>
      <c r="F1366" s="1672" t="s">
        <v>3007</v>
      </c>
      <c r="G1366" s="1997"/>
    </row>
    <row r="1367" spans="1:7">
      <c r="A1367" s="1861"/>
      <c r="B1367" s="1626" t="s">
        <v>2164</v>
      </c>
      <c r="C1367" s="1710"/>
      <c r="D1367" s="1628"/>
      <c r="E1367" s="1697">
        <v>165.73</v>
      </c>
      <c r="F1367" s="1697">
        <v>167</v>
      </c>
      <c r="G1367" s="2003"/>
    </row>
    <row r="1368" spans="1:7">
      <c r="A1368" s="1861"/>
      <c r="B1368" s="1626" t="s">
        <v>2165</v>
      </c>
      <c r="C1368" s="1716"/>
      <c r="D1368" s="1601"/>
      <c r="E1368" s="1677" t="s">
        <v>3270</v>
      </c>
      <c r="F1368" s="1676" t="s">
        <v>3271</v>
      </c>
      <c r="G1368" s="1998"/>
    </row>
    <row r="1369" spans="1:7">
      <c r="A1369" s="1861"/>
      <c r="B1369" s="1626" t="s">
        <v>2169</v>
      </c>
      <c r="C1369" s="1711"/>
      <c r="D1369" s="1628"/>
      <c r="E1369" s="1631" t="s">
        <v>3272</v>
      </c>
      <c r="F1369" s="1631" t="s">
        <v>3273</v>
      </c>
      <c r="G1369" s="1998"/>
    </row>
    <row r="1370" spans="1:7">
      <c r="A1370" s="1861"/>
      <c r="B1370" s="1626" t="s">
        <v>2173</v>
      </c>
      <c r="C1370" s="1722"/>
      <c r="D1370" s="1628"/>
      <c r="E1370" s="1677" t="s">
        <v>3274</v>
      </c>
      <c r="F1370" s="1862" t="s">
        <v>3275</v>
      </c>
      <c r="G1370" s="2049"/>
    </row>
    <row r="1371" spans="1:7">
      <c r="A1371" s="1861"/>
      <c r="B1371" s="1626" t="s">
        <v>2319</v>
      </c>
      <c r="C1371" s="1722"/>
      <c r="D1371" s="1628"/>
      <c r="E1371" s="1677" t="s">
        <v>3276</v>
      </c>
      <c r="F1371" s="1677" t="s">
        <v>3277</v>
      </c>
      <c r="G1371" s="1998"/>
    </row>
    <row r="1372" spans="1:7">
      <c r="A1372" s="1861"/>
      <c r="B1372" s="1626" t="s">
        <v>2181</v>
      </c>
      <c r="C1372" s="1711"/>
      <c r="D1372" s="1628"/>
      <c r="E1372" s="1814">
        <v>44468.573611111111</v>
      </c>
      <c r="F1372" s="1814">
        <v>44469.708333333336</v>
      </c>
      <c r="G1372" s="1998"/>
    </row>
    <row r="1373" spans="1:7">
      <c r="A1373" s="1863"/>
      <c r="B1373" s="1681"/>
      <c r="C1373" s="1658" t="s">
        <v>2182</v>
      </c>
      <c r="D1373" s="1659"/>
      <c r="E1373" s="1682">
        <v>167</v>
      </c>
      <c r="F1373" s="1661"/>
      <c r="G1373" s="1996"/>
    </row>
    <row r="1374" spans="1:7">
      <c r="A1374"/>
      <c r="B1374"/>
      <c r="C1374"/>
      <c r="D1374"/>
      <c r="E1374" s="1616"/>
      <c r="F1374" s="1616"/>
      <c r="G1374" s="1987"/>
    </row>
    <row r="1375" spans="1:7">
      <c r="A1375" s="1619"/>
      <c r="B1375" s="2454" t="s">
        <v>3288</v>
      </c>
      <c r="C1375" s="2454"/>
      <c r="D1375" s="1620" t="s">
        <v>271</v>
      </c>
      <c r="E1375" s="1588" t="s">
        <v>3268</v>
      </c>
      <c r="F1375" s="1588" t="s">
        <v>3269</v>
      </c>
      <c r="G1375" s="1587"/>
    </row>
    <row r="1376" spans="1:7">
      <c r="A1376" s="1621"/>
      <c r="B1376" s="1622" t="s">
        <v>2162</v>
      </c>
      <c r="C1376" s="1623"/>
      <c r="D1376" s="1624"/>
      <c r="E1376" s="1593" t="s">
        <v>2163</v>
      </c>
      <c r="F1376" s="1593" t="s">
        <v>2163</v>
      </c>
      <c r="G1376" s="1981"/>
    </row>
    <row r="1377" spans="1:7">
      <c r="A1377" s="1625"/>
      <c r="B1377" s="1626" t="s">
        <v>2164</v>
      </c>
      <c r="C1377" s="1627">
        <f>F1383</f>
        <v>0</v>
      </c>
      <c r="D1377" s="1628"/>
      <c r="E1377" s="1598">
        <v>293.20999999999998</v>
      </c>
      <c r="F1377" s="1598">
        <v>303</v>
      </c>
      <c r="G1377" s="1982"/>
    </row>
    <row r="1378" spans="1:7">
      <c r="A1378" s="1625"/>
      <c r="B1378" s="1626" t="s">
        <v>2165</v>
      </c>
      <c r="C1378" s="1629"/>
      <c r="D1378" s="1630"/>
      <c r="E1378" s="1636" t="s">
        <v>3270</v>
      </c>
      <c r="F1378" s="1600" t="s">
        <v>3271</v>
      </c>
      <c r="G1378" s="1988"/>
    </row>
    <row r="1379" spans="1:7">
      <c r="A1379" s="1625"/>
      <c r="B1379" s="1626" t="s">
        <v>2169</v>
      </c>
      <c r="C1379" s="1632"/>
      <c r="D1379" s="1628"/>
      <c r="E1379" s="1636" t="s">
        <v>3272</v>
      </c>
      <c r="F1379" s="1600" t="s">
        <v>3273</v>
      </c>
      <c r="G1379" s="1989"/>
    </row>
    <row r="1380" spans="1:7">
      <c r="A1380" s="1625"/>
      <c r="B1380" s="1626" t="s">
        <v>2173</v>
      </c>
      <c r="C1380" s="1633"/>
      <c r="D1380" s="1628"/>
      <c r="E1380" s="1601" t="s">
        <v>3274</v>
      </c>
      <c r="F1380" s="1601" t="s">
        <v>3275</v>
      </c>
      <c r="G1380" s="1983"/>
    </row>
    <row r="1381" spans="1:7">
      <c r="A1381" s="1625"/>
      <c r="B1381" s="1626" t="s">
        <v>2319</v>
      </c>
      <c r="C1381" s="1635"/>
      <c r="D1381" s="1628"/>
      <c r="E1381" s="1636" t="s">
        <v>3276</v>
      </c>
      <c r="F1381" s="1600" t="s">
        <v>3277</v>
      </c>
      <c r="G1381" s="1995"/>
    </row>
    <row r="1382" spans="1:7">
      <c r="A1382" s="1625"/>
      <c r="B1382" s="1637" t="s">
        <v>2181</v>
      </c>
      <c r="C1382" s="1638"/>
      <c r="D1382" s="1639"/>
      <c r="E1382" s="1651">
        <v>44468.573611111111</v>
      </c>
      <c r="F1382" s="1651">
        <v>44469.708333333336</v>
      </c>
      <c r="G1382" s="1994"/>
    </row>
    <row r="1383" spans="1:7">
      <c r="A1383" s="1640"/>
      <c r="B1383" s="1641"/>
      <c r="C1383" s="1658" t="s">
        <v>2182</v>
      </c>
      <c r="D1383" s="1659"/>
      <c r="E1383" s="1660">
        <f>F1377</f>
        <v>303</v>
      </c>
      <c r="F1383" s="1661"/>
      <c r="G1383" s="1996"/>
    </row>
    <row r="1384" spans="1:7">
      <c r="A1384"/>
      <c r="B1384"/>
      <c r="C1384"/>
      <c r="D1384"/>
      <c r="E1384" s="1616"/>
      <c r="F1384" s="1616"/>
      <c r="G1384" s="1987"/>
    </row>
    <row r="1385" spans="1:7">
      <c r="A1385" s="1642"/>
      <c r="B1385" s="2456" t="s">
        <v>3287</v>
      </c>
      <c r="C1385" s="2456"/>
      <c r="D1385" s="1643" t="s">
        <v>271</v>
      </c>
      <c r="E1385" s="1669" t="s">
        <v>3268</v>
      </c>
      <c r="F1385" s="1669" t="s">
        <v>3269</v>
      </c>
      <c r="G1385" s="1830"/>
    </row>
    <row r="1386" spans="1:7">
      <c r="A1386" s="1860"/>
      <c r="B1386" s="1622" t="s">
        <v>2162</v>
      </c>
      <c r="C1386" s="1709"/>
      <c r="D1386" s="1624"/>
      <c r="E1386" s="1672" t="s">
        <v>3007</v>
      </c>
      <c r="F1386" s="1672" t="s">
        <v>3007</v>
      </c>
      <c r="G1386" s="1997"/>
    </row>
    <row r="1387" spans="1:7">
      <c r="A1387" s="1861"/>
      <c r="B1387" s="1626" t="s">
        <v>2164</v>
      </c>
      <c r="C1387" s="1710"/>
      <c r="D1387" s="1628"/>
      <c r="E1387" s="1697">
        <v>165.73</v>
      </c>
      <c r="F1387" s="1697">
        <v>167</v>
      </c>
      <c r="G1387" s="2003"/>
    </row>
    <row r="1388" spans="1:7">
      <c r="A1388" s="1861"/>
      <c r="B1388" s="1626" t="s">
        <v>2165</v>
      </c>
      <c r="C1388" s="1716"/>
      <c r="D1388" s="1601"/>
      <c r="E1388" s="1677" t="s">
        <v>3270</v>
      </c>
      <c r="F1388" s="1676" t="s">
        <v>3271</v>
      </c>
      <c r="G1388" s="1998"/>
    </row>
    <row r="1389" spans="1:7">
      <c r="A1389" s="1861"/>
      <c r="B1389" s="1626" t="s">
        <v>2169</v>
      </c>
      <c r="C1389" s="1711"/>
      <c r="D1389" s="1628"/>
      <c r="E1389" s="1631" t="s">
        <v>3272</v>
      </c>
      <c r="F1389" s="1631" t="s">
        <v>3273</v>
      </c>
      <c r="G1389" s="1998"/>
    </row>
    <row r="1390" spans="1:7">
      <c r="A1390" s="1861"/>
      <c r="B1390" s="1626" t="s">
        <v>2173</v>
      </c>
      <c r="C1390" s="1722"/>
      <c r="D1390" s="1628"/>
      <c r="E1390" s="1677" t="s">
        <v>3274</v>
      </c>
      <c r="F1390" s="1862" t="s">
        <v>3275</v>
      </c>
      <c r="G1390" s="2049"/>
    </row>
    <row r="1391" spans="1:7">
      <c r="A1391" s="1861"/>
      <c r="B1391" s="1626" t="s">
        <v>2319</v>
      </c>
      <c r="C1391" s="1722"/>
      <c r="D1391" s="1628"/>
      <c r="E1391" s="1677" t="s">
        <v>3276</v>
      </c>
      <c r="F1391" s="1677" t="s">
        <v>3277</v>
      </c>
      <c r="G1391" s="1998"/>
    </row>
    <row r="1392" spans="1:7">
      <c r="A1392" s="1861"/>
      <c r="B1392" s="1626" t="s">
        <v>2181</v>
      </c>
      <c r="C1392" s="1711"/>
      <c r="D1392" s="1628"/>
      <c r="E1392" s="1814">
        <v>44468.573611111111</v>
      </c>
      <c r="F1392" s="1814">
        <v>44469.708333333336</v>
      </c>
      <c r="G1392" s="1998"/>
    </row>
    <row r="1393" spans="1:7">
      <c r="A1393" s="1863"/>
      <c r="B1393" s="1681"/>
      <c r="C1393" s="1658" t="s">
        <v>2182</v>
      </c>
      <c r="D1393" s="1659"/>
      <c r="E1393" s="1682">
        <v>167</v>
      </c>
      <c r="F1393" s="1661"/>
      <c r="G1393" s="1996"/>
    </row>
    <row r="1394" spans="1:7">
      <c r="A1394"/>
      <c r="B1394"/>
      <c r="C1394"/>
      <c r="D1394"/>
      <c r="E1394" s="1616"/>
      <c r="F1394" s="1616"/>
      <c r="G1394" s="1987"/>
    </row>
    <row r="1395" spans="1:7">
      <c r="A1395" s="1619"/>
      <c r="B1395" s="2454" t="s">
        <v>3289</v>
      </c>
      <c r="C1395" s="2454"/>
      <c r="D1395" s="1620" t="s">
        <v>271</v>
      </c>
      <c r="E1395" s="1588" t="s">
        <v>3290</v>
      </c>
      <c r="F1395" s="1588" t="s">
        <v>2735</v>
      </c>
      <c r="G1395" s="1587" t="s">
        <v>3291</v>
      </c>
    </row>
    <row r="1396" spans="1:7">
      <c r="A1396" s="1621"/>
      <c r="B1396" s="1622" t="s">
        <v>2162</v>
      </c>
      <c r="C1396" s="1623"/>
      <c r="D1396" s="1624"/>
      <c r="E1396" s="1593" t="s">
        <v>2311</v>
      </c>
      <c r="F1396" s="1593" t="s">
        <v>2311</v>
      </c>
      <c r="G1396" s="1981" t="s">
        <v>2311</v>
      </c>
    </row>
    <row r="1397" spans="1:7">
      <c r="A1397" s="1625"/>
      <c r="B1397" s="1626" t="s">
        <v>2164</v>
      </c>
      <c r="C1397" s="1627">
        <f>E1403</f>
        <v>27.9</v>
      </c>
      <c r="D1397" s="1628"/>
      <c r="E1397" s="1598">
        <v>35.5</v>
      </c>
      <c r="F1397" s="1598">
        <v>27.9</v>
      </c>
      <c r="G1397" s="1982">
        <v>26.89</v>
      </c>
    </row>
    <row r="1398" spans="1:7">
      <c r="A1398" s="1625"/>
      <c r="B1398" s="1626" t="s">
        <v>2165</v>
      </c>
      <c r="C1398" s="1629"/>
      <c r="D1398" s="1630"/>
      <c r="E1398" s="1636" t="s">
        <v>3292</v>
      </c>
      <c r="F1398" s="1600" t="s">
        <v>2166</v>
      </c>
      <c r="G1398" s="1988" t="s">
        <v>2234</v>
      </c>
    </row>
    <row r="1399" spans="1:7">
      <c r="A1399" s="1625"/>
      <c r="B1399" s="1626" t="s">
        <v>2169</v>
      </c>
      <c r="C1399" s="1632"/>
      <c r="D1399" s="1628"/>
      <c r="E1399" s="1636" t="s">
        <v>3293</v>
      </c>
      <c r="F1399" s="1600" t="s">
        <v>2868</v>
      </c>
      <c r="G1399" s="1989" t="s">
        <v>3294</v>
      </c>
    </row>
    <row r="1400" spans="1:7" ht="50.1">
      <c r="A1400" s="1625"/>
      <c r="B1400" s="1626" t="s">
        <v>2173</v>
      </c>
      <c r="C1400" s="1633"/>
      <c r="D1400" s="1628"/>
      <c r="E1400" s="1601" t="s">
        <v>3295</v>
      </c>
      <c r="F1400" s="1601" t="s">
        <v>3296</v>
      </c>
      <c r="G1400" s="1983" t="s">
        <v>3297</v>
      </c>
    </row>
    <row r="1401" spans="1:7">
      <c r="A1401" s="1625"/>
      <c r="B1401" s="1626" t="s">
        <v>2177</v>
      </c>
      <c r="C1401" s="1635"/>
      <c r="D1401" s="1628"/>
      <c r="E1401" s="1636" t="s">
        <v>3298</v>
      </c>
      <c r="F1401" s="1600" t="s">
        <v>2872</v>
      </c>
      <c r="G1401" s="1995" t="s">
        <v>2924</v>
      </c>
    </row>
    <row r="1402" spans="1:7">
      <c r="A1402" s="1625"/>
      <c r="B1402" s="1637" t="s">
        <v>2181</v>
      </c>
      <c r="C1402" s="1638"/>
      <c r="D1402" s="1639"/>
      <c r="E1402" s="1651">
        <v>44462</v>
      </c>
      <c r="F1402" s="1651">
        <v>44462</v>
      </c>
      <c r="G1402" s="1994">
        <v>44462</v>
      </c>
    </row>
    <row r="1403" spans="1:7">
      <c r="A1403" s="1640"/>
      <c r="B1403" s="1641"/>
      <c r="C1403" s="1613" t="s">
        <v>2182</v>
      </c>
      <c r="D1403" s="1614"/>
      <c r="E1403" s="1615">
        <f>MEDIAN(E1397:G1397)</f>
        <v>27.9</v>
      </c>
      <c r="F1403" s="1615"/>
      <c r="G1403" s="1986"/>
    </row>
    <row r="1404" spans="1:7">
      <c r="A1404"/>
      <c r="B1404"/>
      <c r="C1404"/>
      <c r="D1404"/>
      <c r="E1404" s="1616"/>
      <c r="F1404" s="1616"/>
      <c r="G1404" s="1987"/>
    </row>
    <row r="1405" spans="1:7">
      <c r="A1405" s="1619"/>
      <c r="B1405" s="2454" t="s">
        <v>3299</v>
      </c>
      <c r="C1405" s="2454"/>
      <c r="D1405" s="1620" t="s">
        <v>271</v>
      </c>
      <c r="E1405" s="1588" t="s">
        <v>3300</v>
      </c>
      <c r="F1405" s="1588" t="s">
        <v>3301</v>
      </c>
      <c r="G1405" s="1587" t="s">
        <v>3302</v>
      </c>
    </row>
    <row r="1406" spans="1:7">
      <c r="A1406" s="1621"/>
      <c r="B1406" s="1622" t="s">
        <v>2162</v>
      </c>
      <c r="C1406" s="1623"/>
      <c r="D1406" s="1624"/>
      <c r="E1406" s="1593" t="s">
        <v>2163</v>
      </c>
      <c r="F1406" s="1593" t="s">
        <v>2163</v>
      </c>
      <c r="G1406" s="1981" t="s">
        <v>2163</v>
      </c>
    </row>
    <row r="1407" spans="1:7">
      <c r="A1407" s="1625"/>
      <c r="B1407" s="1626" t="s">
        <v>2164</v>
      </c>
      <c r="C1407" s="1627"/>
      <c r="D1407" s="1628"/>
      <c r="E1407" s="1598">
        <v>8</v>
      </c>
      <c r="F1407" s="1598">
        <v>4.5</v>
      </c>
      <c r="G1407" s="1982">
        <v>4.76</v>
      </c>
    </row>
    <row r="1408" spans="1:7">
      <c r="A1408" s="1625"/>
      <c r="B1408" s="1626" t="s">
        <v>2165</v>
      </c>
      <c r="C1408" s="1629"/>
      <c r="D1408" s="1630"/>
      <c r="E1408" s="1636" t="s">
        <v>3303</v>
      </c>
      <c r="F1408" s="1600" t="s">
        <v>3304</v>
      </c>
      <c r="G1408" s="1988" t="s">
        <v>3305</v>
      </c>
    </row>
    <row r="1409" spans="1:7">
      <c r="A1409" s="1625"/>
      <c r="B1409" s="1626" t="s">
        <v>2169</v>
      </c>
      <c r="C1409" s="1632"/>
      <c r="D1409" s="1628"/>
      <c r="E1409" s="1636" t="s">
        <v>3306</v>
      </c>
      <c r="F1409" s="1600" t="s">
        <v>3307</v>
      </c>
      <c r="G1409" s="1989" t="s">
        <v>3308</v>
      </c>
    </row>
    <row r="1410" spans="1:7" ht="60">
      <c r="A1410" s="1625"/>
      <c r="B1410" s="1626" t="s">
        <v>2173</v>
      </c>
      <c r="C1410" s="1633"/>
      <c r="D1410" s="1628"/>
      <c r="E1410" s="1601" t="s">
        <v>3309</v>
      </c>
      <c r="F1410" s="1601" t="s">
        <v>3310</v>
      </c>
      <c r="G1410" s="1983" t="s">
        <v>3311</v>
      </c>
    </row>
    <row r="1411" spans="1:7" ht="20.100000000000001">
      <c r="A1411" s="1625"/>
      <c r="B1411" s="1626" t="s">
        <v>2177</v>
      </c>
      <c r="C1411" s="1635"/>
      <c r="D1411" s="1628"/>
      <c r="E1411" s="1636" t="s">
        <v>3312</v>
      </c>
      <c r="F1411" s="1600" t="s">
        <v>3313</v>
      </c>
      <c r="G1411" s="1995" t="s">
        <v>3314</v>
      </c>
    </row>
    <row r="1412" spans="1:7">
      <c r="A1412" s="1625"/>
      <c r="B1412" s="1637" t="s">
        <v>2181</v>
      </c>
      <c r="C1412" s="1638"/>
      <c r="D1412" s="1639"/>
      <c r="E1412" s="1651">
        <v>44462</v>
      </c>
      <c r="F1412" s="1651">
        <v>44462</v>
      </c>
      <c r="G1412" s="1994">
        <v>44462</v>
      </c>
    </row>
    <row r="1413" spans="1:7">
      <c r="A1413" s="1640"/>
      <c r="B1413" s="1641"/>
      <c r="C1413" s="1613" t="s">
        <v>2182</v>
      </c>
      <c r="D1413" s="1614"/>
      <c r="E1413" s="1615">
        <f>MEDIAN(E1407:G1407)</f>
        <v>4.76</v>
      </c>
      <c r="F1413" s="1615"/>
      <c r="G1413" s="1986"/>
    </row>
    <row r="1414" spans="1:7">
      <c r="A1414"/>
      <c r="B1414"/>
      <c r="C1414"/>
      <c r="D1414"/>
      <c r="E1414" s="1616"/>
      <c r="F1414" s="1616"/>
      <c r="G1414" s="1987"/>
    </row>
    <row r="1415" spans="1:7">
      <c r="A1415" s="1683"/>
      <c r="B1415" s="2454" t="s">
        <v>3315</v>
      </c>
      <c r="C1415" s="2454"/>
      <c r="D1415" s="1620" t="s">
        <v>2283</v>
      </c>
      <c r="E1415" s="1836" t="s">
        <v>3316</v>
      </c>
      <c r="F1415" s="1588" t="s">
        <v>3317</v>
      </c>
      <c r="G1415" s="1587" t="s">
        <v>3318</v>
      </c>
    </row>
    <row r="1416" spans="1:7">
      <c r="A1416" s="1621"/>
      <c r="B1416" s="1622" t="s">
        <v>2162</v>
      </c>
      <c r="C1416" s="1644"/>
      <c r="D1416" s="1624"/>
      <c r="E1416" s="1841" t="s">
        <v>3007</v>
      </c>
      <c r="F1416" s="1645" t="s">
        <v>2163</v>
      </c>
      <c r="G1416" s="1991" t="s">
        <v>2163</v>
      </c>
    </row>
    <row r="1417" spans="1:7">
      <c r="A1417" s="1625"/>
      <c r="B1417" s="1626" t="s">
        <v>2164</v>
      </c>
      <c r="C1417" s="1627"/>
      <c r="D1417" s="1628"/>
      <c r="E1417" s="1598">
        <v>870.4</v>
      </c>
      <c r="F1417" s="1598">
        <v>932</v>
      </c>
      <c r="G1417" s="1982">
        <v>807.9</v>
      </c>
    </row>
    <row r="1418" spans="1:7">
      <c r="A1418" s="1625"/>
      <c r="B1418" s="1626" t="s">
        <v>2165</v>
      </c>
      <c r="C1418" s="1626"/>
      <c r="D1418" s="1646"/>
      <c r="E1418" s="1850" t="s">
        <v>3319</v>
      </c>
      <c r="F1418" s="1850" t="s">
        <v>3320</v>
      </c>
      <c r="G1418" s="2050" t="s">
        <v>3321</v>
      </c>
    </row>
    <row r="1419" spans="1:7">
      <c r="A1419" s="1625"/>
      <c r="B1419" s="1626" t="s">
        <v>2169</v>
      </c>
      <c r="C1419" s="1632"/>
      <c r="D1419" s="1628"/>
      <c r="E1419" s="1850" t="s">
        <v>3322</v>
      </c>
      <c r="F1419" s="1850" t="s">
        <v>3323</v>
      </c>
      <c r="G1419" s="2050" t="s">
        <v>3324</v>
      </c>
    </row>
    <row r="1420" spans="1:7" ht="30">
      <c r="A1420" s="1625"/>
      <c r="B1420" s="1626" t="s">
        <v>2173</v>
      </c>
      <c r="C1420" s="1647"/>
      <c r="D1420" s="1628"/>
      <c r="E1420" s="1864" t="s">
        <v>3325</v>
      </c>
      <c r="F1420" s="1865" t="s">
        <v>3326</v>
      </c>
      <c r="G1420" s="2051" t="s">
        <v>3327</v>
      </c>
    </row>
    <row r="1421" spans="1:7" ht="20.100000000000001">
      <c r="A1421" s="1625"/>
      <c r="B1421" s="1626" t="s">
        <v>2177</v>
      </c>
      <c r="C1421" s="1649"/>
      <c r="D1421" s="1628"/>
      <c r="E1421" s="1601" t="s">
        <v>3328</v>
      </c>
      <c r="F1421" s="1601" t="s">
        <v>3329</v>
      </c>
      <c r="G1421" s="1983" t="s">
        <v>3330</v>
      </c>
    </row>
    <row r="1422" spans="1:7">
      <c r="A1422" s="1625"/>
      <c r="B1422" s="1637" t="s">
        <v>2181</v>
      </c>
      <c r="C1422" s="1638"/>
      <c r="D1422" s="1639"/>
      <c r="E1422" s="1651">
        <v>44462.726388888892</v>
      </c>
      <c r="F1422" s="1651">
        <v>44511.625</v>
      </c>
      <c r="G1422" s="1994">
        <v>44511.625</v>
      </c>
    </row>
    <row r="1423" spans="1:7">
      <c r="A1423" s="1640"/>
      <c r="B1423" s="1641"/>
      <c r="C1423" s="1613" t="s">
        <v>2182</v>
      </c>
      <c r="D1423" s="1614"/>
      <c r="E1423" s="1615">
        <f>MEDIAN(E1417)</f>
        <v>870.4</v>
      </c>
      <c r="F1423" s="1615"/>
      <c r="G1423" s="1986"/>
    </row>
    <row r="1424" spans="1:7">
      <c r="A1424" s="1708"/>
      <c r="B1424" s="1708"/>
      <c r="C1424" s="1708"/>
      <c r="D1424" s="1708"/>
      <c r="E1424" s="1708"/>
      <c r="F1424" s="1708"/>
      <c r="G1424" s="2011"/>
    </row>
    <row r="1425" spans="1:7">
      <c r="A1425" s="1683"/>
      <c r="B1425" s="2454" t="s">
        <v>3331</v>
      </c>
      <c r="C1425" s="2454"/>
      <c r="D1425" s="1620" t="s">
        <v>2283</v>
      </c>
      <c r="E1425" s="1836" t="s">
        <v>3332</v>
      </c>
      <c r="F1425" s="1588"/>
      <c r="G1425" s="1587"/>
    </row>
    <row r="1426" spans="1:7">
      <c r="A1426" s="1621"/>
      <c r="B1426" s="1622" t="s">
        <v>2162</v>
      </c>
      <c r="C1426" s="1644"/>
      <c r="D1426" s="1624"/>
      <c r="E1426" s="1645" t="s">
        <v>2163</v>
      </c>
      <c r="F1426" s="1645"/>
      <c r="G1426" s="1991"/>
    </row>
    <row r="1427" spans="1:7">
      <c r="A1427" s="1625"/>
      <c r="B1427" s="1626" t="s">
        <v>2164</v>
      </c>
      <c r="C1427" s="1627"/>
      <c r="D1427" s="1628"/>
      <c r="E1427" s="1598">
        <v>425.5</v>
      </c>
      <c r="F1427" s="1598"/>
      <c r="G1427" s="1982"/>
    </row>
    <row r="1428" spans="1:7">
      <c r="A1428" s="1625"/>
      <c r="B1428" s="1626" t="s">
        <v>2165</v>
      </c>
      <c r="C1428" s="1626"/>
      <c r="D1428" s="1646"/>
      <c r="E1428" s="1850" t="s">
        <v>3333</v>
      </c>
      <c r="F1428" s="1600"/>
      <c r="G1428" s="1988"/>
    </row>
    <row r="1429" spans="1:7">
      <c r="A1429" s="1625"/>
      <c r="B1429" s="1626" t="s">
        <v>2169</v>
      </c>
      <c r="C1429" s="1632"/>
      <c r="D1429" s="1628"/>
      <c r="E1429" s="1850" t="s">
        <v>3334</v>
      </c>
      <c r="F1429" s="1606"/>
      <c r="G1429" s="1992"/>
    </row>
    <row r="1430" spans="1:7" ht="39.950000000000003">
      <c r="A1430" s="1625"/>
      <c r="B1430" s="1626" t="s">
        <v>2173</v>
      </c>
      <c r="C1430" s="1647"/>
      <c r="D1430" s="1628"/>
      <c r="E1430" s="1864" t="s">
        <v>3335</v>
      </c>
      <c r="F1430" s="1650"/>
      <c r="G1430" s="1993"/>
    </row>
    <row r="1431" spans="1:7">
      <c r="A1431" s="1625"/>
      <c r="B1431" s="1626" t="s">
        <v>2177</v>
      </c>
      <c r="C1431" s="1649"/>
      <c r="D1431" s="1628"/>
      <c r="E1431" s="1601" t="s">
        <v>3336</v>
      </c>
      <c r="F1431" s="1650"/>
      <c r="G1431" s="1993"/>
    </row>
    <row r="1432" spans="1:7">
      <c r="A1432" s="1625"/>
      <c r="B1432" s="1637" t="s">
        <v>2181</v>
      </c>
      <c r="C1432" s="1638"/>
      <c r="D1432" s="1639"/>
      <c r="E1432" s="1651">
        <v>44511.632638888892</v>
      </c>
      <c r="F1432" s="1651"/>
      <c r="G1432" s="1994"/>
    </row>
    <row r="1433" spans="1:7">
      <c r="A1433" s="1640"/>
      <c r="B1433" s="1641"/>
      <c r="C1433" s="1613" t="s">
        <v>2182</v>
      </c>
      <c r="D1433" s="1614"/>
      <c r="E1433" s="1615">
        <f>MEDIAN(E1427)</f>
        <v>425.5</v>
      </c>
      <c r="F1433" s="1615"/>
      <c r="G1433" s="1986"/>
    </row>
    <row r="1434" spans="1:7">
      <c r="A1434" s="1708"/>
      <c r="B1434" s="1708"/>
      <c r="C1434" s="1708"/>
      <c r="D1434" s="1708"/>
      <c r="E1434" s="1708"/>
      <c r="F1434" s="1708"/>
      <c r="G1434" s="2011"/>
    </row>
    <row r="1435" spans="1:7">
      <c r="A1435" s="1683"/>
      <c r="B1435" s="2454" t="s">
        <v>3337</v>
      </c>
      <c r="C1435" s="2454"/>
      <c r="D1435" s="1620" t="s">
        <v>1797</v>
      </c>
      <c r="E1435" s="1836" t="s">
        <v>3316</v>
      </c>
      <c r="F1435" s="1588" t="s">
        <v>3338</v>
      </c>
      <c r="G1435" s="1587" t="s">
        <v>2245</v>
      </c>
    </row>
    <row r="1436" spans="1:7">
      <c r="A1436" s="1621"/>
      <c r="B1436" s="1622" t="s">
        <v>2162</v>
      </c>
      <c r="C1436" s="1644"/>
      <c r="D1436" s="1624"/>
      <c r="E1436" s="1841" t="s">
        <v>3007</v>
      </c>
      <c r="F1436" s="1841" t="s">
        <v>2163</v>
      </c>
      <c r="G1436" s="2044" t="s">
        <v>2163</v>
      </c>
    </row>
    <row r="1437" spans="1:7">
      <c r="A1437" s="1625"/>
      <c r="B1437" s="1626" t="s">
        <v>2164</v>
      </c>
      <c r="C1437" s="1627">
        <f>F1443</f>
        <v>0</v>
      </c>
      <c r="D1437" s="1628"/>
      <c r="E1437" s="1598">
        <v>683.52</v>
      </c>
      <c r="F1437" s="1598">
        <v>896</v>
      </c>
      <c r="G1437" s="1982">
        <v>983.88</v>
      </c>
    </row>
    <row r="1438" spans="1:7">
      <c r="A1438" s="1625"/>
      <c r="B1438" s="1626" t="s">
        <v>2165</v>
      </c>
      <c r="C1438" s="1626"/>
      <c r="D1438" s="1646"/>
      <c r="E1438" s="1850" t="s">
        <v>3319</v>
      </c>
      <c r="F1438" s="1850" t="s">
        <v>3339</v>
      </c>
      <c r="G1438" s="2050" t="s">
        <v>2166</v>
      </c>
    </row>
    <row r="1439" spans="1:7">
      <c r="A1439" s="1625"/>
      <c r="B1439" s="1626" t="s">
        <v>2169</v>
      </c>
      <c r="C1439" s="1632"/>
      <c r="D1439" s="1628"/>
      <c r="E1439" s="1850" t="s">
        <v>3322</v>
      </c>
      <c r="F1439" s="1850" t="s">
        <v>3340</v>
      </c>
      <c r="G1439" s="2050" t="s">
        <v>2170</v>
      </c>
    </row>
    <row r="1440" spans="1:7" ht="99.95">
      <c r="A1440" s="1625"/>
      <c r="B1440" s="1626" t="s">
        <v>2173</v>
      </c>
      <c r="C1440" s="1647"/>
      <c r="D1440" s="1628"/>
      <c r="E1440" s="1852" t="s">
        <v>3325</v>
      </c>
      <c r="F1440" s="1601" t="s">
        <v>3341</v>
      </c>
      <c r="G1440" s="1983" t="s">
        <v>3342</v>
      </c>
    </row>
    <row r="1441" spans="1:7">
      <c r="A1441" s="1625"/>
      <c r="B1441" s="1626" t="s">
        <v>2177</v>
      </c>
      <c r="C1441" s="1649"/>
      <c r="D1441" s="1628"/>
      <c r="E1441" s="1852" t="s">
        <v>3328</v>
      </c>
      <c r="F1441" s="1600" t="s">
        <v>3343</v>
      </c>
      <c r="G1441" s="1995"/>
    </row>
    <row r="1442" spans="1:7">
      <c r="A1442" s="1625"/>
      <c r="B1442" s="1637" t="s">
        <v>2181</v>
      </c>
      <c r="C1442" s="1638"/>
      <c r="D1442" s="1639"/>
      <c r="E1442" s="1651">
        <v>44462.726388888892</v>
      </c>
      <c r="F1442" s="1651">
        <v>44511.676388888889</v>
      </c>
      <c r="G1442" s="1994">
        <v>44511.676388888889</v>
      </c>
    </row>
    <row r="1443" spans="1:7">
      <c r="A1443" s="1640"/>
      <c r="B1443" s="1641"/>
      <c r="C1443" s="1613" t="s">
        <v>2182</v>
      </c>
      <c r="D1443" s="1614"/>
      <c r="E1443" s="1615">
        <f>MEDIAN(E1437:G1437)</f>
        <v>896</v>
      </c>
      <c r="F1443" s="1615"/>
      <c r="G1443" s="1986"/>
    </row>
    <row r="1444" spans="1:7">
      <c r="A1444" s="1708"/>
      <c r="B1444" s="1708"/>
      <c r="C1444" s="1708"/>
      <c r="D1444" s="1708"/>
      <c r="E1444" s="1708"/>
      <c r="F1444" s="1708"/>
      <c r="G1444" s="2011"/>
    </row>
    <row r="1445" spans="1:7">
      <c r="A1445" s="1683"/>
      <c r="B1445" s="2454" t="s">
        <v>1843</v>
      </c>
      <c r="C1445" s="2454"/>
      <c r="D1445" s="1620" t="s">
        <v>2283</v>
      </c>
      <c r="E1445" s="1836" t="s">
        <v>3332</v>
      </c>
      <c r="F1445" s="1588" t="s">
        <v>2161</v>
      </c>
      <c r="G1445" s="1587" t="s">
        <v>2160</v>
      </c>
    </row>
    <row r="1446" spans="1:7">
      <c r="A1446" s="1621"/>
      <c r="B1446" s="1622" t="s">
        <v>2162</v>
      </c>
      <c r="C1446" s="1644"/>
      <c r="D1446" s="1624"/>
      <c r="E1446" s="1645" t="s">
        <v>2163</v>
      </c>
      <c r="F1446" s="1645" t="s">
        <v>2163</v>
      </c>
      <c r="G1446" s="1991" t="s">
        <v>2163</v>
      </c>
    </row>
    <row r="1447" spans="1:7">
      <c r="A1447" s="1625"/>
      <c r="B1447" s="1626" t="s">
        <v>2164</v>
      </c>
      <c r="C1447" s="1627"/>
      <c r="D1447" s="1628"/>
      <c r="E1447" s="1598">
        <v>206.94</v>
      </c>
      <c r="F1447" s="1598">
        <v>197.6</v>
      </c>
      <c r="G1447" s="1982">
        <v>208</v>
      </c>
    </row>
    <row r="1448" spans="1:7">
      <c r="A1448" s="1625"/>
      <c r="B1448" s="1626" t="s">
        <v>2165</v>
      </c>
      <c r="C1448" s="1626"/>
      <c r="D1448" s="1646"/>
      <c r="E1448" s="1850" t="s">
        <v>3333</v>
      </c>
      <c r="F1448" s="1850" t="s">
        <v>2168</v>
      </c>
      <c r="G1448" s="2050" t="s">
        <v>2247</v>
      </c>
    </row>
    <row r="1449" spans="1:7">
      <c r="A1449" s="1625"/>
      <c r="B1449" s="1626" t="s">
        <v>2169</v>
      </c>
      <c r="C1449" s="1632"/>
      <c r="D1449" s="1628"/>
      <c r="E1449" s="1850" t="s">
        <v>3334</v>
      </c>
      <c r="F1449" s="1850" t="s">
        <v>2172</v>
      </c>
      <c r="G1449" s="2050" t="s">
        <v>2445</v>
      </c>
    </row>
    <row r="1450" spans="1:7" ht="69.95">
      <c r="A1450" s="1625"/>
      <c r="B1450" s="1626" t="s">
        <v>2173</v>
      </c>
      <c r="C1450" s="1647"/>
      <c r="D1450" s="1628"/>
      <c r="E1450" s="1864" t="s">
        <v>3344</v>
      </c>
      <c r="F1450" s="1650" t="s">
        <v>3345</v>
      </c>
      <c r="G1450" s="1993" t="s">
        <v>3346</v>
      </c>
    </row>
    <row r="1451" spans="1:7" ht="39.950000000000003">
      <c r="A1451" s="1625"/>
      <c r="B1451" s="1626" t="s">
        <v>2177</v>
      </c>
      <c r="C1451" s="1649"/>
      <c r="D1451" s="1628"/>
      <c r="E1451" s="1601" t="s">
        <v>3336</v>
      </c>
      <c r="F1451" s="1650" t="s">
        <v>2180</v>
      </c>
      <c r="G1451" s="1993"/>
    </row>
    <row r="1452" spans="1:7">
      <c r="A1452" s="1625"/>
      <c r="B1452" s="1637" t="s">
        <v>2181</v>
      </c>
      <c r="C1452" s="1638"/>
      <c r="D1452" s="1639"/>
      <c r="E1452" s="1651">
        <v>44511.690972222219</v>
      </c>
      <c r="F1452" s="1651">
        <v>44511.690972222219</v>
      </c>
      <c r="G1452" s="1994">
        <v>44511.690972222219</v>
      </c>
    </row>
    <row r="1453" spans="1:7">
      <c r="A1453" s="1640"/>
      <c r="B1453" s="1641"/>
      <c r="C1453" s="1613" t="s">
        <v>2182</v>
      </c>
      <c r="D1453" s="1614"/>
      <c r="E1453" s="1615">
        <f>MEDIAN(E1447)</f>
        <v>206.94</v>
      </c>
      <c r="F1453" s="1615"/>
      <c r="G1453" s="1986"/>
    </row>
    <row r="1454" spans="1:7">
      <c r="A1454" s="1708"/>
      <c r="B1454" s="1708"/>
      <c r="C1454" s="1708"/>
      <c r="D1454" s="2566"/>
      <c r="E1454" s="2566"/>
      <c r="F1454" s="1708"/>
      <c r="G1454" s="2011"/>
    </row>
    <row r="1455" spans="1:7">
      <c r="A1455" s="1683"/>
      <c r="B1455" s="2454" t="s">
        <v>3347</v>
      </c>
      <c r="C1455" s="2454"/>
      <c r="D1455" s="1620" t="s">
        <v>1797</v>
      </c>
      <c r="E1455" s="1836" t="s">
        <v>3316</v>
      </c>
      <c r="F1455" s="1836" t="s">
        <v>2257</v>
      </c>
      <c r="G1455" s="1587" t="s">
        <v>3332</v>
      </c>
    </row>
    <row r="1456" spans="1:7">
      <c r="A1456" s="1621"/>
      <c r="B1456" s="1622" t="s">
        <v>2162</v>
      </c>
      <c r="C1456" s="1644"/>
      <c r="D1456" s="1624"/>
      <c r="E1456" s="1841" t="s">
        <v>3007</v>
      </c>
      <c r="F1456" s="1645" t="s">
        <v>2163</v>
      </c>
      <c r="G1456" s="1991" t="s">
        <v>2163</v>
      </c>
    </row>
    <row r="1457" spans="1:7">
      <c r="A1457" s="1625"/>
      <c r="B1457" s="1626" t="s">
        <v>2164</v>
      </c>
      <c r="C1457" s="1627">
        <f>F1463</f>
        <v>0</v>
      </c>
      <c r="D1457" s="1628"/>
      <c r="E1457" s="1598">
        <v>650.24</v>
      </c>
      <c r="F1457" s="1598">
        <v>937.74</v>
      </c>
      <c r="G1457" s="1982">
        <v>781.45</v>
      </c>
    </row>
    <row r="1458" spans="1:7">
      <c r="A1458" s="1625"/>
      <c r="B1458" s="1626" t="s">
        <v>2165</v>
      </c>
      <c r="C1458" s="1626"/>
      <c r="D1458" s="1646"/>
      <c r="E1458" s="1850" t="s">
        <v>3319</v>
      </c>
      <c r="F1458" s="1601" t="s">
        <v>2166</v>
      </c>
      <c r="G1458" s="2050" t="s">
        <v>3333</v>
      </c>
    </row>
    <row r="1459" spans="1:7">
      <c r="A1459" s="1625"/>
      <c r="B1459" s="1626" t="s">
        <v>2169</v>
      </c>
      <c r="C1459" s="1632"/>
      <c r="D1459" s="1628"/>
      <c r="E1459" s="1850" t="s">
        <v>3322</v>
      </c>
      <c r="F1459" s="1601" t="s">
        <v>2170</v>
      </c>
      <c r="G1459" s="2050" t="s">
        <v>3334</v>
      </c>
    </row>
    <row r="1460" spans="1:7" ht="69.95">
      <c r="A1460" s="1625"/>
      <c r="B1460" s="1626" t="s">
        <v>2173</v>
      </c>
      <c r="C1460" s="1647"/>
      <c r="D1460" s="1628"/>
      <c r="E1460" s="1852" t="s">
        <v>3325</v>
      </c>
      <c r="F1460" s="1605" t="s">
        <v>3348</v>
      </c>
      <c r="G1460" s="2052" t="s">
        <v>3349</v>
      </c>
    </row>
    <row r="1461" spans="1:7">
      <c r="A1461" s="1625"/>
      <c r="B1461" s="1626" t="s">
        <v>2177</v>
      </c>
      <c r="C1461" s="1649"/>
      <c r="D1461" s="1628"/>
      <c r="E1461" s="1852" t="s">
        <v>3328</v>
      </c>
      <c r="F1461" s="1656" t="s">
        <v>2178</v>
      </c>
      <c r="G1461" s="1983" t="s">
        <v>3336</v>
      </c>
    </row>
    <row r="1462" spans="1:7">
      <c r="A1462" s="1625"/>
      <c r="B1462" s="1637" t="s">
        <v>2181</v>
      </c>
      <c r="C1462" s="1638"/>
      <c r="D1462" s="1639"/>
      <c r="E1462" s="1651">
        <v>44462.726388888892</v>
      </c>
      <c r="F1462" s="1788">
        <v>44511.698611111111</v>
      </c>
      <c r="G1462" s="1994">
        <v>44511.698611111111</v>
      </c>
    </row>
    <row r="1463" spans="1:7">
      <c r="A1463" s="1640"/>
      <c r="B1463" s="1641"/>
      <c r="C1463" s="1613" t="s">
        <v>2182</v>
      </c>
      <c r="D1463" s="1614"/>
      <c r="E1463" s="1615">
        <f>MEDIAN(E1457:G1457)</f>
        <v>781.45</v>
      </c>
      <c r="F1463" s="1615"/>
      <c r="G1463" s="1986"/>
    </row>
    <row r="1464" spans="1:7">
      <c r="A1464" s="1708"/>
      <c r="B1464" s="1708"/>
      <c r="C1464" s="1708"/>
      <c r="D1464" s="1708"/>
      <c r="E1464" s="1708"/>
      <c r="F1464" s="1708"/>
      <c r="G1464" s="2011"/>
    </row>
    <row r="1465" spans="1:7">
      <c r="A1465" s="1683"/>
      <c r="B1465" s="2454" t="s">
        <v>3350</v>
      </c>
      <c r="C1465" s="2454"/>
      <c r="D1465" s="1620" t="s">
        <v>1797</v>
      </c>
      <c r="E1465" s="1836" t="s">
        <v>3316</v>
      </c>
      <c r="F1465" s="1587" t="s">
        <v>2801</v>
      </c>
      <c r="G1465" s="1587" t="s">
        <v>3332</v>
      </c>
    </row>
    <row r="1466" spans="1:7">
      <c r="A1466" s="1621"/>
      <c r="B1466" s="1622" t="s">
        <v>2162</v>
      </c>
      <c r="C1466" s="1644"/>
      <c r="D1466" s="1624"/>
      <c r="E1466" s="1841" t="s">
        <v>3007</v>
      </c>
      <c r="F1466" s="1645" t="s">
        <v>2163</v>
      </c>
      <c r="G1466" s="1991" t="s">
        <v>2163</v>
      </c>
    </row>
    <row r="1467" spans="1:7">
      <c r="A1467" s="1625"/>
      <c r="B1467" s="1626" t="s">
        <v>2164</v>
      </c>
      <c r="C1467" s="1627">
        <f>F1473</f>
        <v>0</v>
      </c>
      <c r="D1467" s="1628"/>
      <c r="E1467" s="1598">
        <v>572.16</v>
      </c>
      <c r="F1467" s="1598">
        <v>777.34</v>
      </c>
      <c r="G1467" s="1982">
        <v>580</v>
      </c>
    </row>
    <row r="1468" spans="1:7">
      <c r="A1468" s="1625"/>
      <c r="B1468" s="1626" t="s">
        <v>2165</v>
      </c>
      <c r="C1468" s="1626"/>
      <c r="D1468" s="1646"/>
      <c r="E1468" s="1850" t="s">
        <v>3319</v>
      </c>
      <c r="F1468" s="1600" t="s">
        <v>2876</v>
      </c>
      <c r="G1468" s="2050" t="s">
        <v>3333</v>
      </c>
    </row>
    <row r="1469" spans="1:7">
      <c r="A1469" s="1625"/>
      <c r="B1469" s="1626" t="s">
        <v>2169</v>
      </c>
      <c r="C1469" s="1632"/>
      <c r="D1469" s="1628"/>
      <c r="E1469" s="1850" t="s">
        <v>3322</v>
      </c>
      <c r="F1469" s="1850"/>
      <c r="G1469" s="2050" t="s">
        <v>3334</v>
      </c>
    </row>
    <row r="1470" spans="1:7" ht="39.950000000000003">
      <c r="A1470" s="1625"/>
      <c r="B1470" s="1626" t="s">
        <v>2173</v>
      </c>
      <c r="C1470" s="1647"/>
      <c r="D1470" s="1628"/>
      <c r="E1470" s="1852" t="s">
        <v>3325</v>
      </c>
      <c r="F1470" s="1864" t="s">
        <v>3351</v>
      </c>
      <c r="G1470" s="2052" t="s">
        <v>3352</v>
      </c>
    </row>
    <row r="1471" spans="1:7">
      <c r="A1471" s="1625"/>
      <c r="B1471" s="1626" t="s">
        <v>2177</v>
      </c>
      <c r="C1471" s="1649"/>
      <c r="D1471" s="1628"/>
      <c r="E1471" s="1852" t="s">
        <v>3328</v>
      </c>
      <c r="F1471" s="1601"/>
      <c r="G1471" s="1983" t="s">
        <v>3336</v>
      </c>
    </row>
    <row r="1472" spans="1:7">
      <c r="A1472" s="1625"/>
      <c r="B1472" s="1637" t="s">
        <v>2181</v>
      </c>
      <c r="C1472" s="1638"/>
      <c r="D1472" s="1639"/>
      <c r="E1472" s="1651">
        <v>44462.726388888892</v>
      </c>
      <c r="F1472" s="1651">
        <v>44512.374305555553</v>
      </c>
      <c r="G1472" s="1994">
        <v>44512.374305555553</v>
      </c>
    </row>
    <row r="1473" spans="1:7">
      <c r="A1473" s="1640"/>
      <c r="B1473" s="1641"/>
      <c r="C1473" s="1613" t="s">
        <v>2182</v>
      </c>
      <c r="D1473" s="1614"/>
      <c r="E1473" s="1615">
        <f>MEDIAN(E1467:G1467)</f>
        <v>580</v>
      </c>
      <c r="F1473" s="1615"/>
      <c r="G1473" s="1986"/>
    </row>
    <row r="1474" spans="1:7">
      <c r="A1474" s="1708"/>
      <c r="B1474" s="1708"/>
      <c r="C1474" s="1708"/>
      <c r="D1474" s="1708"/>
      <c r="E1474" s="1708"/>
      <c r="F1474" s="1708"/>
      <c r="G1474" s="2011"/>
    </row>
    <row r="1475" spans="1:7">
      <c r="A1475" s="1642"/>
      <c r="B1475" s="2456" t="s">
        <v>3353</v>
      </c>
      <c r="C1475" s="2456"/>
      <c r="D1475" s="1643" t="s">
        <v>271</v>
      </c>
      <c r="E1475" s="1643" t="s">
        <v>3332</v>
      </c>
      <c r="F1475" s="1643" t="s">
        <v>3354</v>
      </c>
      <c r="G1475" s="2022" t="s">
        <v>3355</v>
      </c>
    </row>
    <row r="1476" spans="1:7">
      <c r="A1476" s="1670"/>
      <c r="B1476" s="1622" t="s">
        <v>2162</v>
      </c>
      <c r="C1476" s="1709"/>
      <c r="D1476" s="1624"/>
      <c r="E1476" s="1703" t="s">
        <v>2849</v>
      </c>
      <c r="F1476" s="1703" t="s">
        <v>2849</v>
      </c>
      <c r="G1476" s="2005" t="s">
        <v>2849</v>
      </c>
    </row>
    <row r="1477" spans="1:7">
      <c r="A1477" s="1673"/>
      <c r="B1477" s="1626" t="s">
        <v>2164</v>
      </c>
      <c r="C1477" s="1710"/>
      <c r="D1477" s="1628"/>
      <c r="E1477" s="1598">
        <v>220</v>
      </c>
      <c r="F1477" s="1598">
        <v>135.32</v>
      </c>
      <c r="G1477" s="1982">
        <v>160</v>
      </c>
    </row>
    <row r="1478" spans="1:7">
      <c r="A1478" s="1673"/>
      <c r="B1478" s="1626" t="s">
        <v>2165</v>
      </c>
      <c r="C1478" s="1716"/>
      <c r="D1478" s="1646"/>
      <c r="E1478" s="1600" t="s">
        <v>3333</v>
      </c>
      <c r="F1478" s="1600" t="s">
        <v>3356</v>
      </c>
      <c r="G1478" s="1988" t="s">
        <v>3357</v>
      </c>
    </row>
    <row r="1479" spans="1:7">
      <c r="A1479" s="1673"/>
      <c r="B1479" s="1626" t="s">
        <v>2169</v>
      </c>
      <c r="C1479" s="1711"/>
      <c r="D1479" s="1628"/>
      <c r="E1479" s="1600" t="s">
        <v>3358</v>
      </c>
      <c r="F1479" s="1600" t="s">
        <v>3359</v>
      </c>
      <c r="G1479" s="1989" t="s">
        <v>3360</v>
      </c>
    </row>
    <row r="1480" spans="1:7" ht="50.1">
      <c r="A1480" s="1673"/>
      <c r="B1480" s="1626" t="s">
        <v>2173</v>
      </c>
      <c r="C1480" s="1722"/>
      <c r="D1480" s="1628"/>
      <c r="E1480" s="1601" t="s">
        <v>3361</v>
      </c>
      <c r="F1480" s="1601" t="s">
        <v>3362</v>
      </c>
      <c r="G1480" s="1983" t="s">
        <v>3363</v>
      </c>
    </row>
    <row r="1481" spans="1:7">
      <c r="A1481" s="1673"/>
      <c r="B1481" s="1626" t="s">
        <v>2319</v>
      </c>
      <c r="C1481" s="1722"/>
      <c r="D1481" s="1628"/>
      <c r="E1481" s="1601" t="s">
        <v>3336</v>
      </c>
      <c r="F1481" s="1601"/>
      <c r="G1481" s="1988"/>
    </row>
    <row r="1482" spans="1:7">
      <c r="A1482" s="1673"/>
      <c r="B1482" s="1626" t="s">
        <v>2181</v>
      </c>
      <c r="C1482" s="1711"/>
      <c r="D1482" s="1628"/>
      <c r="E1482" s="1746">
        <v>44462.602777777778</v>
      </c>
      <c r="F1482" s="1746">
        <v>44462.604166666664</v>
      </c>
      <c r="G1482" s="2016">
        <v>44462.603472222225</v>
      </c>
    </row>
    <row r="1483" spans="1:7">
      <c r="A1483" s="1680"/>
      <c r="B1483" s="1681"/>
      <c r="C1483" s="1658" t="s">
        <v>2182</v>
      </c>
      <c r="D1483" s="1659"/>
      <c r="E1483" s="1829">
        <v>160</v>
      </c>
      <c r="F1483" s="1707"/>
      <c r="G1483" s="2010"/>
    </row>
    <row r="1484" spans="1:7">
      <c r="A1484" s="1708"/>
      <c r="B1484" s="1708"/>
      <c r="C1484" s="1708"/>
      <c r="D1484" s="1708"/>
      <c r="E1484" s="1708"/>
      <c r="F1484" s="1708"/>
      <c r="G1484" s="2011"/>
    </row>
    <row r="1485" spans="1:7">
      <c r="A1485" s="1642"/>
      <c r="B1485" s="2456" t="s">
        <v>3364</v>
      </c>
      <c r="C1485" s="2457"/>
      <c r="D1485" s="1668" t="s">
        <v>3178</v>
      </c>
      <c r="E1485" s="1643" t="s">
        <v>2245</v>
      </c>
      <c r="F1485" s="1643" t="s">
        <v>2257</v>
      </c>
      <c r="G1485" s="2022" t="s">
        <v>2160</v>
      </c>
    </row>
    <row r="1486" spans="1:7">
      <c r="A1486" s="1670"/>
      <c r="B1486" s="1622" t="s">
        <v>2162</v>
      </c>
      <c r="C1486" s="1644"/>
      <c r="D1486" s="1624"/>
      <c r="E1486" s="1703" t="s">
        <v>2311</v>
      </c>
      <c r="F1486" s="1703" t="s">
        <v>2311</v>
      </c>
      <c r="G1486" s="2005" t="s">
        <v>2311</v>
      </c>
    </row>
    <row r="1487" spans="1:7">
      <c r="A1487" s="1673"/>
      <c r="B1487" s="1626" t="s">
        <v>2164</v>
      </c>
      <c r="C1487" s="1626"/>
      <c r="D1487" s="1628"/>
      <c r="E1487" s="1598">
        <v>194.87</v>
      </c>
      <c r="F1487" s="1598">
        <v>194.87</v>
      </c>
      <c r="G1487" s="1982">
        <v>194.87</v>
      </c>
    </row>
    <row r="1488" spans="1:7">
      <c r="A1488" s="1673"/>
      <c r="B1488" s="1626" t="s">
        <v>2165</v>
      </c>
      <c r="C1488" s="1626"/>
      <c r="D1488" s="1646"/>
      <c r="E1488" s="1601" t="s">
        <v>2166</v>
      </c>
      <c r="F1488" s="1601" t="s">
        <v>2166</v>
      </c>
      <c r="G1488" s="1983" t="s">
        <v>2166</v>
      </c>
    </row>
    <row r="1489" spans="1:7">
      <c r="A1489" s="1673"/>
      <c r="B1489" s="1626" t="s">
        <v>2169</v>
      </c>
      <c r="C1489" s="1632"/>
      <c r="D1489" s="1628"/>
      <c r="E1489" s="1600" t="s">
        <v>2170</v>
      </c>
      <c r="F1489" s="1600" t="s">
        <v>2170</v>
      </c>
      <c r="G1489" s="1988" t="s">
        <v>2868</v>
      </c>
    </row>
    <row r="1490" spans="1:7" ht="120">
      <c r="A1490" s="1673"/>
      <c r="B1490" s="1626" t="s">
        <v>2173</v>
      </c>
      <c r="C1490" s="1632"/>
      <c r="D1490" s="1628"/>
      <c r="E1490" s="1601" t="s">
        <v>2869</v>
      </c>
      <c r="F1490" s="1601" t="s">
        <v>2870</v>
      </c>
      <c r="G1490" s="1983" t="s">
        <v>2871</v>
      </c>
    </row>
    <row r="1491" spans="1:7">
      <c r="A1491" s="1673"/>
      <c r="B1491" s="1626" t="s">
        <v>2177</v>
      </c>
      <c r="C1491" s="1626"/>
      <c r="D1491" s="1628"/>
      <c r="E1491" s="1656" t="s">
        <v>2254</v>
      </c>
      <c r="F1491" s="1603" t="s">
        <v>2178</v>
      </c>
      <c r="G1491" s="1995" t="s">
        <v>2872</v>
      </c>
    </row>
    <row r="1492" spans="1:7">
      <c r="A1492" s="1673"/>
      <c r="B1492" s="1626" t="s">
        <v>2181</v>
      </c>
      <c r="C1492" s="1632"/>
      <c r="D1492" s="1628"/>
      <c r="E1492" s="1788">
        <v>44462.492361111108</v>
      </c>
      <c r="F1492" s="1788">
        <v>44462.492361111108</v>
      </c>
      <c r="G1492" s="2023">
        <v>44462.492361111108</v>
      </c>
    </row>
    <row r="1493" spans="1:7">
      <c r="A1493" s="1680"/>
      <c r="B1493" s="1681"/>
      <c r="C1493" s="1658" t="s">
        <v>2182</v>
      </c>
      <c r="D1493" s="1659"/>
      <c r="E1493" s="1829">
        <v>194.87</v>
      </c>
      <c r="F1493" s="1707"/>
      <c r="G1493" s="2010"/>
    </row>
    <row r="1494" spans="1:7">
      <c r="A1494" s="1600"/>
      <c r="B1494" s="1866"/>
      <c r="C1494" s="1722"/>
      <c r="D1494" s="1600"/>
      <c r="E1494" s="1600"/>
      <c r="F1494" s="1600"/>
      <c r="G1494" s="1988"/>
    </row>
    <row r="1495" spans="1:7">
      <c r="A1495" s="1642"/>
      <c r="B1495" s="2455" t="s">
        <v>3365</v>
      </c>
      <c r="C1495" s="2455"/>
      <c r="D1495" s="1643" t="s">
        <v>271</v>
      </c>
      <c r="E1495" s="1643" t="s">
        <v>2257</v>
      </c>
      <c r="F1495" s="1643" t="s">
        <v>2161</v>
      </c>
      <c r="G1495" s="2022" t="s">
        <v>3366</v>
      </c>
    </row>
    <row r="1496" spans="1:7">
      <c r="A1496" s="1670"/>
      <c r="B1496" s="1622" t="s">
        <v>2162</v>
      </c>
      <c r="C1496" s="1709"/>
      <c r="D1496" s="1624"/>
      <c r="E1496" s="1703" t="s">
        <v>2311</v>
      </c>
      <c r="F1496" s="1703" t="s">
        <v>2311</v>
      </c>
      <c r="G1496" s="2005" t="s">
        <v>2311</v>
      </c>
    </row>
    <row r="1497" spans="1:7">
      <c r="A1497" s="1673"/>
      <c r="B1497" s="1626" t="s">
        <v>2164</v>
      </c>
      <c r="C1497" s="1710"/>
      <c r="D1497" s="1628"/>
      <c r="E1497" s="1598">
        <v>499.9</v>
      </c>
      <c r="F1497" s="1598">
        <v>424.55</v>
      </c>
      <c r="G1497" s="1982">
        <v>344.85</v>
      </c>
    </row>
    <row r="1498" spans="1:7">
      <c r="A1498" s="1673"/>
      <c r="B1498" s="1626" t="s">
        <v>2165</v>
      </c>
      <c r="C1498" s="1716"/>
      <c r="D1498" s="1646"/>
      <c r="E1498" s="1601" t="s">
        <v>2166</v>
      </c>
      <c r="F1498" s="1601" t="s">
        <v>2168</v>
      </c>
      <c r="G1498" s="1983" t="s">
        <v>3367</v>
      </c>
    </row>
    <row r="1499" spans="1:7">
      <c r="A1499" s="1673"/>
      <c r="B1499" s="1626" t="s">
        <v>2169</v>
      </c>
      <c r="C1499" s="1711"/>
      <c r="D1499" s="1628"/>
      <c r="E1499" s="1600" t="s">
        <v>2170</v>
      </c>
      <c r="F1499" s="1600" t="s">
        <v>2172</v>
      </c>
      <c r="G1499" s="1988" t="s">
        <v>3368</v>
      </c>
    </row>
    <row r="1500" spans="1:7" ht="110.1">
      <c r="A1500" s="1673"/>
      <c r="B1500" s="1626" t="s">
        <v>2173</v>
      </c>
      <c r="C1500" s="1722"/>
      <c r="D1500" s="1628"/>
      <c r="E1500" s="1656" t="s">
        <v>3369</v>
      </c>
      <c r="F1500" s="1656" t="s">
        <v>3370</v>
      </c>
      <c r="G1500" s="1995" t="s">
        <v>3371</v>
      </c>
    </row>
    <row r="1501" spans="1:7">
      <c r="A1501" s="1673"/>
      <c r="B1501" s="1626" t="s">
        <v>2319</v>
      </c>
      <c r="C1501" s="1722"/>
      <c r="D1501" s="1628"/>
      <c r="E1501" s="1656" t="s">
        <v>2178</v>
      </c>
      <c r="F1501" s="1656" t="s">
        <v>2223</v>
      </c>
      <c r="G1501" s="1995" t="s">
        <v>3372</v>
      </c>
    </row>
    <row r="1502" spans="1:7">
      <c r="A1502" s="1673"/>
      <c r="B1502" s="1626" t="s">
        <v>2181</v>
      </c>
      <c r="C1502" s="1711"/>
      <c r="D1502" s="1628"/>
      <c r="E1502" s="1788">
        <v>44475.495138888888</v>
      </c>
      <c r="F1502" s="1788">
        <v>44475.495833333334</v>
      </c>
      <c r="G1502" s="2023">
        <v>44475.495138888888</v>
      </c>
    </row>
    <row r="1503" spans="1:7">
      <c r="A1503" s="1680"/>
      <c r="B1503" s="1681"/>
      <c r="C1503" s="1658" t="s">
        <v>2182</v>
      </c>
      <c r="D1503" s="1659"/>
      <c r="E1503" s="1829">
        <v>424.55</v>
      </c>
      <c r="F1503" s="1707"/>
      <c r="G1503" s="2010"/>
    </row>
    <row r="1504" spans="1:7">
      <c r="A1504" s="1708"/>
      <c r="B1504" s="1708"/>
      <c r="C1504" s="1708"/>
      <c r="D1504" s="1708"/>
      <c r="E1504" s="1708"/>
      <c r="F1504" s="1708"/>
      <c r="G1504" s="2011"/>
    </row>
    <row r="1505" spans="1:7">
      <c r="A1505" s="1642"/>
      <c r="B1505" s="2456" t="s">
        <v>1868</v>
      </c>
      <c r="C1505" s="2457"/>
      <c r="D1505" s="1668" t="s">
        <v>271</v>
      </c>
      <c r="E1505" s="1643" t="s">
        <v>3332</v>
      </c>
      <c r="F1505" s="1806"/>
      <c r="G1505" s="1806"/>
    </row>
    <row r="1506" spans="1:7">
      <c r="A1506" s="1670"/>
      <c r="B1506" s="1622" t="s">
        <v>2162</v>
      </c>
      <c r="C1506" s="1644"/>
      <c r="D1506" s="1624"/>
      <c r="E1506" s="1703" t="s">
        <v>2849</v>
      </c>
      <c r="F1506" s="1703"/>
      <c r="G1506" s="2005"/>
    </row>
    <row r="1507" spans="1:7">
      <c r="A1507" s="1673"/>
      <c r="B1507" s="1626" t="s">
        <v>2164</v>
      </c>
      <c r="C1507" s="1626"/>
      <c r="D1507" s="1628"/>
      <c r="E1507" s="1598">
        <v>941</v>
      </c>
      <c r="F1507" s="1598"/>
      <c r="G1507" s="1983"/>
    </row>
    <row r="1508" spans="1:7">
      <c r="A1508" s="1673"/>
      <c r="B1508" s="1626" t="s">
        <v>2165</v>
      </c>
      <c r="C1508" s="1626"/>
      <c r="D1508" s="1646"/>
      <c r="E1508" s="1600" t="s">
        <v>3333</v>
      </c>
      <c r="F1508" s="1600"/>
      <c r="G1508" s="1988"/>
    </row>
    <row r="1509" spans="1:7">
      <c r="A1509" s="1673"/>
      <c r="B1509" s="1626" t="s">
        <v>2169</v>
      </c>
      <c r="C1509" s="1632"/>
      <c r="D1509" s="1628"/>
      <c r="E1509" s="1600" t="s">
        <v>3358</v>
      </c>
      <c r="F1509" s="1601"/>
      <c r="G1509" s="1988"/>
    </row>
    <row r="1510" spans="1:7" ht="39.950000000000003">
      <c r="A1510" s="1673"/>
      <c r="B1510" s="1626" t="s">
        <v>2173</v>
      </c>
      <c r="C1510" s="1632"/>
      <c r="D1510" s="1628"/>
      <c r="E1510" s="1601" t="s">
        <v>3373</v>
      </c>
      <c r="F1510" s="1603"/>
      <c r="G1510" s="1983"/>
    </row>
    <row r="1511" spans="1:7">
      <c r="A1511" s="1673"/>
      <c r="B1511" s="1626" t="s">
        <v>2319</v>
      </c>
      <c r="C1511" s="1626"/>
      <c r="D1511" s="1628"/>
      <c r="E1511" s="1601" t="s">
        <v>3336</v>
      </c>
      <c r="F1511" s="1601"/>
      <c r="G1511" s="1983"/>
    </row>
    <row r="1512" spans="1:7">
      <c r="A1512" s="1673"/>
      <c r="B1512" s="1626" t="s">
        <v>2181</v>
      </c>
      <c r="C1512" s="1632"/>
      <c r="D1512" s="1628"/>
      <c r="E1512" s="1746">
        <v>44462.685416666667</v>
      </c>
      <c r="F1512" s="1610"/>
      <c r="G1512" s="1983"/>
    </row>
    <row r="1513" spans="1:7">
      <c r="A1513" s="1640"/>
      <c r="B1513" s="1641"/>
      <c r="C1513" s="1641"/>
      <c r="D1513" s="1614"/>
      <c r="E1513" s="1615" t="s">
        <v>2306</v>
      </c>
      <c r="F1513" s="1615">
        <f>MEDIAN(E1507:G1507)</f>
        <v>941</v>
      </c>
      <c r="G1513" s="1986"/>
    </row>
    <row r="1514" spans="1:7">
      <c r="A1514" s="1708"/>
      <c r="B1514" s="1708"/>
      <c r="C1514" s="1708"/>
      <c r="D1514" s="1708"/>
      <c r="E1514" s="1708"/>
      <c r="F1514" s="1708"/>
      <c r="G1514" s="2011"/>
    </row>
    <row r="1515" spans="1:7">
      <c r="A1515" s="1642"/>
      <c r="B1515" s="2456" t="s">
        <v>3374</v>
      </c>
      <c r="C1515" s="2456"/>
      <c r="D1515" s="1643" t="s">
        <v>2157</v>
      </c>
      <c r="E1515" s="1588" t="s">
        <v>3268</v>
      </c>
      <c r="F1515" s="1588" t="s">
        <v>3375</v>
      </c>
      <c r="G1515" s="1587"/>
    </row>
    <row r="1516" spans="1:7">
      <c r="A1516" s="1621"/>
      <c r="B1516" s="1622" t="s">
        <v>2162</v>
      </c>
      <c r="C1516" s="1644"/>
      <c r="D1516" s="1624"/>
      <c r="E1516" s="1645" t="s">
        <v>2326</v>
      </c>
      <c r="F1516" s="1841" t="s">
        <v>3007</v>
      </c>
      <c r="G1516" s="2044"/>
    </row>
    <row r="1517" spans="1:7">
      <c r="A1517" s="1625"/>
      <c r="B1517" s="1626" t="s">
        <v>2164</v>
      </c>
      <c r="C1517" s="1627"/>
      <c r="D1517" s="1628"/>
      <c r="E1517" s="1598">
        <v>84100</v>
      </c>
      <c r="F1517" s="1598">
        <v>63104.38</v>
      </c>
      <c r="G1517" s="1982"/>
    </row>
    <row r="1518" spans="1:7">
      <c r="A1518" s="1625"/>
      <c r="B1518" s="1626" t="s">
        <v>2165</v>
      </c>
      <c r="C1518" s="1626"/>
      <c r="D1518" s="1646"/>
      <c r="E1518" s="1601" t="s">
        <v>2351</v>
      </c>
      <c r="F1518" s="1601" t="s">
        <v>3376</v>
      </c>
      <c r="G1518" s="1983"/>
    </row>
    <row r="1519" spans="1:7">
      <c r="A1519" s="1625"/>
      <c r="B1519" s="1626" t="s">
        <v>2169</v>
      </c>
      <c r="C1519" s="1632"/>
      <c r="D1519" s="1628"/>
      <c r="E1519" s="1601" t="s">
        <v>2352</v>
      </c>
      <c r="F1519" s="1606" t="s">
        <v>3377</v>
      </c>
      <c r="G1519" s="1992"/>
    </row>
    <row r="1520" spans="1:7">
      <c r="A1520" s="1625"/>
      <c r="B1520" s="1626" t="s">
        <v>2173</v>
      </c>
      <c r="C1520" s="1647"/>
      <c r="D1520" s="1628"/>
      <c r="E1520" s="1605" t="s">
        <v>2353</v>
      </c>
      <c r="F1520" s="1603" t="s">
        <v>3378</v>
      </c>
      <c r="G1520" s="1989"/>
    </row>
    <row r="1521" spans="1:7" ht="20.100000000000001">
      <c r="A1521" s="1625"/>
      <c r="B1521" s="1626" t="s">
        <v>2177</v>
      </c>
      <c r="C1521" s="1649"/>
      <c r="D1521" s="1628"/>
      <c r="E1521" s="1656" t="s">
        <v>2354</v>
      </c>
      <c r="F1521" s="1650" t="s">
        <v>3379</v>
      </c>
      <c r="G1521" s="1993"/>
    </row>
    <row r="1522" spans="1:7">
      <c r="A1522" s="1625"/>
      <c r="B1522" s="1637" t="s">
        <v>2181</v>
      </c>
      <c r="C1522" s="1638"/>
      <c r="D1522" s="1639"/>
      <c r="E1522" s="1610" t="s">
        <v>3380</v>
      </c>
      <c r="F1522" s="1651">
        <v>44489.604166666664</v>
      </c>
      <c r="G1522" s="1994"/>
    </row>
    <row r="1523" spans="1:7">
      <c r="A1523" s="1640"/>
      <c r="B1523" s="1641"/>
      <c r="C1523" s="1613" t="s">
        <v>2182</v>
      </c>
      <c r="D1523" s="1614"/>
      <c r="E1523" s="1615">
        <f>E1517</f>
        <v>84100</v>
      </c>
      <c r="F1523" s="1615"/>
      <c r="G1523" s="1986"/>
    </row>
    <row r="1524" spans="1:7">
      <c r="A1524" s="1708"/>
      <c r="B1524" s="1708"/>
      <c r="C1524" s="1708"/>
      <c r="D1524" s="1708"/>
      <c r="E1524" s="1708"/>
      <c r="F1524" s="1708"/>
      <c r="G1524" s="2011"/>
    </row>
    <row r="1525" spans="1:7">
      <c r="A1525" s="1642"/>
      <c r="B1525" s="2456" t="s">
        <v>1819</v>
      </c>
      <c r="C1525" s="2456"/>
      <c r="D1525" s="1643" t="s">
        <v>2471</v>
      </c>
      <c r="E1525" s="1588" t="s">
        <v>3355</v>
      </c>
      <c r="F1525" s="1588" t="s">
        <v>3332</v>
      </c>
      <c r="G1525" s="1587" t="s">
        <v>2801</v>
      </c>
    </row>
    <row r="1526" spans="1:7">
      <c r="A1526" s="1670"/>
      <c r="B1526" s="1622" t="s">
        <v>2162</v>
      </c>
      <c r="C1526" s="1709"/>
      <c r="D1526" s="1624"/>
      <c r="E1526" s="1645" t="s">
        <v>2163</v>
      </c>
      <c r="F1526" s="1645" t="s">
        <v>2163</v>
      </c>
      <c r="G1526" s="1991" t="s">
        <v>2163</v>
      </c>
    </row>
    <row r="1527" spans="1:7">
      <c r="A1527" s="1673"/>
      <c r="B1527" s="1626" t="s">
        <v>2164</v>
      </c>
      <c r="C1527" s="1710"/>
      <c r="D1527" s="1628"/>
      <c r="E1527" s="1598">
        <v>120.83</v>
      </c>
      <c r="F1527" s="1598">
        <v>131.25</v>
      </c>
      <c r="G1527" s="1982">
        <v>159.16999999999999</v>
      </c>
    </row>
    <row r="1528" spans="1:7">
      <c r="A1528" s="1673"/>
      <c r="B1528" s="1626" t="s">
        <v>2165</v>
      </c>
      <c r="C1528" s="1716"/>
      <c r="D1528" s="1646"/>
      <c r="E1528" s="1636" t="s">
        <v>3381</v>
      </c>
      <c r="F1528" s="1600" t="s">
        <v>3333</v>
      </c>
      <c r="G1528" s="1988" t="s">
        <v>2744</v>
      </c>
    </row>
    <row r="1529" spans="1:7">
      <c r="A1529" s="1673"/>
      <c r="B1529" s="1626" t="s">
        <v>2169</v>
      </c>
      <c r="C1529" s="1711"/>
      <c r="D1529" s="1628"/>
      <c r="E1529" s="1636" t="s">
        <v>3382</v>
      </c>
      <c r="F1529" s="1600" t="s">
        <v>3358</v>
      </c>
      <c r="G1529" s="1989"/>
    </row>
    <row r="1530" spans="1:7" ht="50.1">
      <c r="A1530" s="1673"/>
      <c r="B1530" s="1626" t="s">
        <v>2173</v>
      </c>
      <c r="C1530" s="1722"/>
      <c r="D1530" s="1628"/>
      <c r="E1530" s="1656" t="s">
        <v>3383</v>
      </c>
      <c r="F1530" s="1656" t="s">
        <v>3384</v>
      </c>
      <c r="G1530" s="1995" t="s">
        <v>3385</v>
      </c>
    </row>
    <row r="1531" spans="1:7">
      <c r="A1531" s="1673"/>
      <c r="B1531" s="1626" t="s">
        <v>2319</v>
      </c>
      <c r="C1531" s="1722"/>
      <c r="D1531" s="1628"/>
      <c r="E1531" s="1636" t="s">
        <v>3386</v>
      </c>
      <c r="F1531" s="1600" t="s">
        <v>3387</v>
      </c>
      <c r="G1531" s="1995"/>
    </row>
    <row r="1532" spans="1:7">
      <c r="A1532" s="1673"/>
      <c r="B1532" s="1626" t="s">
        <v>2181</v>
      </c>
      <c r="C1532" s="1711"/>
      <c r="D1532" s="1628"/>
      <c r="E1532" s="1651">
        <v>44462.684027777781</v>
      </c>
      <c r="F1532" s="1651">
        <v>44462.68472222222</v>
      </c>
      <c r="G1532" s="1994">
        <v>44462.68472222222</v>
      </c>
    </row>
    <row r="1533" spans="1:7">
      <c r="A1533" s="1680"/>
      <c r="B1533" s="1681"/>
      <c r="C1533" s="1658" t="s">
        <v>2182</v>
      </c>
      <c r="D1533" s="1659"/>
      <c r="E1533" s="1615">
        <f>MEDIAN(E1527:G1527)</f>
        <v>131.25</v>
      </c>
      <c r="F1533" s="1707"/>
      <c r="G1533" s="2010"/>
    </row>
    <row r="1534" spans="1:7">
      <c r="A1534" s="1708"/>
      <c r="B1534" s="1708"/>
      <c r="C1534" s="1708"/>
      <c r="D1534" s="1708"/>
      <c r="E1534" s="1708"/>
      <c r="F1534" s="1708"/>
      <c r="G1534" s="2011"/>
    </row>
    <row r="1535" spans="1:7">
      <c r="A1535" s="1642"/>
      <c r="B1535" s="2456" t="s">
        <v>3388</v>
      </c>
      <c r="C1535" s="2456"/>
      <c r="D1535" s="1643" t="s">
        <v>2336</v>
      </c>
      <c r="E1535" s="1588" t="s">
        <v>3389</v>
      </c>
      <c r="F1535" s="1588" t="s">
        <v>3390</v>
      </c>
      <c r="G1535" s="1587"/>
    </row>
    <row r="1536" spans="1:7">
      <c r="A1536" s="1670"/>
      <c r="B1536" s="1622" t="s">
        <v>2162</v>
      </c>
      <c r="C1536" s="1644"/>
      <c r="D1536" s="1624"/>
      <c r="E1536" s="1645" t="s">
        <v>2163</v>
      </c>
      <c r="F1536" s="1645" t="s">
        <v>2163</v>
      </c>
      <c r="G1536" s="2044"/>
    </row>
    <row r="1537" spans="1:7">
      <c r="A1537" s="1673"/>
      <c r="B1537" s="1626" t="s">
        <v>2164</v>
      </c>
      <c r="C1537" s="1626"/>
      <c r="D1537" s="1628"/>
      <c r="E1537" s="1598">
        <f>611.94+253.11</f>
        <v>865.05000000000007</v>
      </c>
      <c r="F1537" s="1598">
        <f>637.5+253.11</f>
        <v>890.61</v>
      </c>
      <c r="G1537" s="1982"/>
    </row>
    <row r="1538" spans="1:7">
      <c r="A1538" s="1673"/>
      <c r="B1538" s="1626" t="s">
        <v>2165</v>
      </c>
      <c r="C1538" s="1626"/>
      <c r="D1538" s="1646"/>
      <c r="E1538" s="1636" t="s">
        <v>3391</v>
      </c>
      <c r="F1538" s="1600" t="s">
        <v>3333</v>
      </c>
      <c r="G1538" s="1983"/>
    </row>
    <row r="1539" spans="1:7">
      <c r="A1539" s="1673"/>
      <c r="B1539" s="1626" t="s">
        <v>2169</v>
      </c>
      <c r="C1539" s="1632"/>
      <c r="D1539" s="1628"/>
      <c r="E1539" s="1636" t="s">
        <v>3392</v>
      </c>
      <c r="F1539" s="1600" t="s">
        <v>3358</v>
      </c>
      <c r="G1539" s="1992"/>
    </row>
    <row r="1540" spans="1:7" ht="39.950000000000003">
      <c r="A1540" s="1673"/>
      <c r="B1540" s="1626" t="s">
        <v>2173</v>
      </c>
      <c r="C1540" s="1632"/>
      <c r="D1540" s="1628"/>
      <c r="E1540" s="1656" t="s">
        <v>3393</v>
      </c>
      <c r="F1540" s="1601" t="s">
        <v>3394</v>
      </c>
      <c r="G1540" s="1989"/>
    </row>
    <row r="1541" spans="1:7">
      <c r="A1541" s="1673"/>
      <c r="B1541" s="1626" t="s">
        <v>2177</v>
      </c>
      <c r="C1541" s="1626"/>
      <c r="D1541" s="1628"/>
      <c r="E1541" s="1636" t="s">
        <v>3395</v>
      </c>
      <c r="F1541" s="1600" t="s">
        <v>3387</v>
      </c>
      <c r="G1541" s="1990"/>
    </row>
    <row r="1542" spans="1:7">
      <c r="A1542" s="1673"/>
      <c r="B1542" s="1626" t="s">
        <v>2181</v>
      </c>
      <c r="C1542" s="1632"/>
      <c r="D1542" s="1628"/>
      <c r="E1542" s="1651">
        <v>44511.745833333334</v>
      </c>
      <c r="F1542" s="1651">
        <v>44484.698611111111</v>
      </c>
      <c r="G1542" s="1994"/>
    </row>
    <row r="1543" spans="1:7">
      <c r="A1543" s="1680"/>
      <c r="B1543" s="1681"/>
      <c r="C1543" s="1658" t="s">
        <v>2182</v>
      </c>
      <c r="D1543" s="1659"/>
      <c r="E1543" s="1615">
        <f>F1537</f>
        <v>890.61</v>
      </c>
      <c r="F1543" s="1707"/>
      <c r="G1543" s="2010"/>
    </row>
    <row r="1544" spans="1:7">
      <c r="A1544" s="1708"/>
      <c r="B1544" s="1708"/>
      <c r="C1544" s="1708"/>
      <c r="D1544" s="1708"/>
      <c r="E1544" s="1708"/>
      <c r="F1544" s="1708"/>
      <c r="G1544" s="2011"/>
    </row>
    <row r="1545" spans="1:7">
      <c r="A1545" s="1642"/>
      <c r="B1545" s="2456" t="s">
        <v>3396</v>
      </c>
      <c r="C1545" s="2456"/>
      <c r="D1545" s="1643" t="s">
        <v>347</v>
      </c>
      <c r="E1545" s="1684" t="s">
        <v>2658</v>
      </c>
      <c r="F1545" s="1588" t="s">
        <v>3397</v>
      </c>
      <c r="G1545" s="2053" t="s">
        <v>2185</v>
      </c>
    </row>
    <row r="1546" spans="1:7">
      <c r="A1546" s="1670"/>
      <c r="B1546" s="1622" t="s">
        <v>2162</v>
      </c>
      <c r="C1546" s="1644"/>
      <c r="D1546" s="1624"/>
      <c r="E1546" s="1645" t="s">
        <v>2286</v>
      </c>
      <c r="F1546" s="1645" t="s">
        <v>2311</v>
      </c>
      <c r="G1546" s="2044" t="s">
        <v>2286</v>
      </c>
    </row>
    <row r="1547" spans="1:7">
      <c r="A1547" s="1673"/>
      <c r="B1547" s="1626" t="s">
        <v>2164</v>
      </c>
      <c r="C1547" s="1626"/>
      <c r="D1547" s="1628"/>
      <c r="E1547" s="1598">
        <f>581.9/100</f>
        <v>5.819</v>
      </c>
      <c r="F1547" s="1598">
        <f>551.95/100</f>
        <v>5.5195000000000007</v>
      </c>
      <c r="G1547" s="2050">
        <f>658.95/100</f>
        <v>6.5895000000000001</v>
      </c>
    </row>
    <row r="1548" spans="1:7">
      <c r="A1548" s="1673"/>
      <c r="B1548" s="1626" t="s">
        <v>2165</v>
      </c>
      <c r="C1548" s="1626"/>
      <c r="D1548" s="1646"/>
      <c r="E1548" s="1600" t="s">
        <v>2660</v>
      </c>
      <c r="F1548" s="1600" t="s">
        <v>3398</v>
      </c>
      <c r="G1548" s="2045" t="s">
        <v>2287</v>
      </c>
    </row>
    <row r="1549" spans="1:7">
      <c r="A1549" s="1673"/>
      <c r="B1549" s="1626" t="s">
        <v>2169</v>
      </c>
      <c r="C1549" s="1632"/>
      <c r="D1549" s="1628"/>
      <c r="E1549" s="1600" t="s">
        <v>2663</v>
      </c>
      <c r="F1549" s="1600" t="s">
        <v>3399</v>
      </c>
      <c r="G1549" s="2050" t="s">
        <v>2290</v>
      </c>
    </row>
    <row r="1550" spans="1:7" ht="110.1">
      <c r="A1550" s="1673"/>
      <c r="B1550" s="1626" t="s">
        <v>2173</v>
      </c>
      <c r="C1550" s="1632"/>
      <c r="D1550" s="1628"/>
      <c r="E1550" s="1650" t="s">
        <v>3400</v>
      </c>
      <c r="F1550" s="1663" t="s">
        <v>3401</v>
      </c>
      <c r="G1550" s="2034" t="s">
        <v>3402</v>
      </c>
    </row>
    <row r="1551" spans="1:7">
      <c r="A1551" s="1673"/>
      <c r="B1551" s="1626" t="s">
        <v>2177</v>
      </c>
      <c r="C1551" s="1626"/>
      <c r="D1551" s="1628"/>
      <c r="E1551" s="1789" t="s">
        <v>2668</v>
      </c>
      <c r="F1551" s="1600"/>
      <c r="G1551" s="2046" t="s">
        <v>2196</v>
      </c>
    </row>
    <row r="1552" spans="1:7">
      <c r="A1552" s="1673"/>
      <c r="B1552" s="1626" t="s">
        <v>2181</v>
      </c>
      <c r="C1552" s="1632"/>
      <c r="D1552" s="1628"/>
      <c r="E1552" s="1746">
        <v>44511.76666666667</v>
      </c>
      <c r="F1552" s="1746">
        <v>44511.767361111109</v>
      </c>
      <c r="G1552" s="2016">
        <v>44511.768055555556</v>
      </c>
    </row>
    <row r="1553" spans="1:7">
      <c r="A1553" s="1680"/>
      <c r="B1553" s="1681"/>
      <c r="C1553" s="1658" t="s">
        <v>2182</v>
      </c>
      <c r="D1553" s="1659"/>
      <c r="E1553" s="1615">
        <f>MEDIAN(E1547:G1547)</f>
        <v>5.819</v>
      </c>
      <c r="F1553" s="1707"/>
      <c r="G1553" s="2010"/>
    </row>
    <row r="1554" spans="1:7">
      <c r="A1554" s="1708"/>
      <c r="B1554" s="1708"/>
      <c r="C1554" s="1708"/>
      <c r="D1554" s="1708"/>
      <c r="E1554" s="1708"/>
      <c r="F1554" s="1708"/>
      <c r="G1554" s="2011"/>
    </row>
    <row r="1555" spans="1:7">
      <c r="A1555" s="1642"/>
      <c r="B1555" s="2456" t="s">
        <v>3403</v>
      </c>
      <c r="C1555" s="2456"/>
      <c r="D1555" s="1643" t="s">
        <v>2336</v>
      </c>
      <c r="E1555" s="1643" t="s">
        <v>3316</v>
      </c>
      <c r="F1555" s="1588"/>
      <c r="G1555" s="1587"/>
    </row>
    <row r="1556" spans="1:7">
      <c r="A1556" s="1670"/>
      <c r="B1556" s="1622" t="s">
        <v>2162</v>
      </c>
      <c r="C1556" s="1644"/>
      <c r="D1556" s="1624"/>
      <c r="E1556" s="1703" t="s">
        <v>3007</v>
      </c>
      <c r="F1556" s="1645"/>
      <c r="G1556" s="1991"/>
    </row>
    <row r="1557" spans="1:7">
      <c r="A1557" s="1673"/>
      <c r="B1557" s="1626" t="s">
        <v>2164</v>
      </c>
      <c r="C1557" s="1626"/>
      <c r="D1557" s="1628"/>
      <c r="E1557" s="1598">
        <v>8909.2900000000009</v>
      </c>
      <c r="F1557" s="1598"/>
      <c r="G1557" s="1992"/>
    </row>
    <row r="1558" spans="1:7">
      <c r="A1558" s="1673"/>
      <c r="B1558" s="1626" t="s">
        <v>2165</v>
      </c>
      <c r="C1558" s="1626"/>
      <c r="D1558" s="1646"/>
      <c r="E1558" s="1601" t="s">
        <v>3319</v>
      </c>
      <c r="F1558" s="1600"/>
      <c r="G1558" s="2054"/>
    </row>
    <row r="1559" spans="1:7">
      <c r="A1559" s="1673"/>
      <c r="B1559" s="1626" t="s">
        <v>2169</v>
      </c>
      <c r="C1559" s="1632"/>
      <c r="D1559" s="1628"/>
      <c r="E1559" s="1601" t="s">
        <v>3322</v>
      </c>
      <c r="F1559" s="1600"/>
      <c r="G1559" s="2054"/>
    </row>
    <row r="1560" spans="1:7">
      <c r="A1560" s="1673"/>
      <c r="B1560" s="1626" t="s">
        <v>2173</v>
      </c>
      <c r="C1560" s="1632"/>
      <c r="D1560" s="1628"/>
      <c r="E1560" s="1656" t="s">
        <v>3325</v>
      </c>
      <c r="F1560" s="1663"/>
      <c r="G1560" s="1995"/>
    </row>
    <row r="1561" spans="1:7">
      <c r="A1561" s="1673"/>
      <c r="B1561" s="1626" t="s">
        <v>2177</v>
      </c>
      <c r="C1561" s="1626"/>
      <c r="D1561" s="1628"/>
      <c r="E1561" s="1656" t="s">
        <v>3328</v>
      </c>
      <c r="F1561" s="1600"/>
      <c r="G1561" s="1989"/>
    </row>
    <row r="1562" spans="1:7">
      <c r="A1562" s="1673"/>
      <c r="B1562" s="1626" t="s">
        <v>2181</v>
      </c>
      <c r="C1562" s="1632"/>
      <c r="D1562" s="1628"/>
      <c r="E1562" s="1788">
        <v>44462.726388888892</v>
      </c>
      <c r="F1562" s="1651"/>
      <c r="G1562" s="1994"/>
    </row>
    <row r="1563" spans="1:7">
      <c r="A1563" s="1680"/>
      <c r="B1563" s="1681"/>
      <c r="C1563" s="1658" t="s">
        <v>2182</v>
      </c>
      <c r="D1563" s="1659"/>
      <c r="E1563" s="1615">
        <f>MEDIAN(E1557:G1557)</f>
        <v>8909.2900000000009</v>
      </c>
      <c r="F1563" s="1707"/>
      <c r="G1563" s="2010"/>
    </row>
    <row r="1564" spans="1:7">
      <c r="A1564" s="1708"/>
      <c r="B1564" s="1708"/>
      <c r="C1564" s="1708"/>
      <c r="D1564" s="1708"/>
      <c r="E1564" s="1708"/>
      <c r="F1564" s="1708"/>
      <c r="G1564" s="2011"/>
    </row>
    <row r="1565" spans="1:7">
      <c r="A1565" s="1642"/>
      <c r="B1565" s="2456" t="s">
        <v>3404</v>
      </c>
      <c r="C1565" s="2456"/>
      <c r="D1565" s="1643" t="s">
        <v>347</v>
      </c>
      <c r="E1565" s="1588" t="s">
        <v>2185</v>
      </c>
      <c r="F1565" s="1588" t="s">
        <v>3318</v>
      </c>
      <c r="G1565" s="1587" t="s">
        <v>3405</v>
      </c>
    </row>
    <row r="1566" spans="1:7">
      <c r="A1566" s="1670"/>
      <c r="B1566" s="1622" t="s">
        <v>2162</v>
      </c>
      <c r="C1566" s="1709"/>
      <c r="D1566" s="1624"/>
      <c r="E1566" s="1645" t="s">
        <v>2163</v>
      </c>
      <c r="F1566" s="1645" t="s">
        <v>2163</v>
      </c>
      <c r="G1566" s="1991" t="s">
        <v>2163</v>
      </c>
    </row>
    <row r="1567" spans="1:7">
      <c r="A1567" s="1673"/>
      <c r="B1567" s="1626" t="s">
        <v>2164</v>
      </c>
      <c r="C1567" s="1710"/>
      <c r="D1567" s="1628"/>
      <c r="E1567" s="1598">
        <v>53.05</v>
      </c>
      <c r="F1567" s="1598">
        <v>45.73</v>
      </c>
      <c r="G1567" s="1982">
        <v>45.73</v>
      </c>
    </row>
    <row r="1568" spans="1:7">
      <c r="A1568" s="1673"/>
      <c r="B1568" s="1626" t="s">
        <v>2165</v>
      </c>
      <c r="C1568" s="1716"/>
      <c r="D1568" s="1601"/>
      <c r="E1568" s="1636" t="s">
        <v>2633</v>
      </c>
      <c r="F1568" s="1600" t="s">
        <v>3321</v>
      </c>
      <c r="G1568" s="1988" t="s">
        <v>3406</v>
      </c>
    </row>
    <row r="1569" spans="1:7">
      <c r="A1569" s="1673"/>
      <c r="B1569" s="1626" t="s">
        <v>2169</v>
      </c>
      <c r="C1569" s="1711"/>
      <c r="D1569" s="1628"/>
      <c r="E1569" s="1636" t="s">
        <v>3407</v>
      </c>
      <c r="F1569" s="1600" t="s">
        <v>3324</v>
      </c>
      <c r="G1569" s="1989" t="s">
        <v>3408</v>
      </c>
    </row>
    <row r="1570" spans="1:7" ht="80.099999999999994">
      <c r="A1570" s="1673"/>
      <c r="B1570" s="1626" t="s">
        <v>2173</v>
      </c>
      <c r="C1570" s="1722"/>
      <c r="D1570" s="1628"/>
      <c r="E1570" s="1601" t="s">
        <v>3409</v>
      </c>
      <c r="F1570" s="1601" t="s">
        <v>3410</v>
      </c>
      <c r="G1570" s="1983" t="s">
        <v>3411</v>
      </c>
    </row>
    <row r="1571" spans="1:7">
      <c r="A1571" s="1673"/>
      <c r="B1571" s="1626" t="s">
        <v>2177</v>
      </c>
      <c r="C1571" s="1722"/>
      <c r="D1571" s="1628"/>
      <c r="E1571" s="1636" t="s">
        <v>3412</v>
      </c>
      <c r="F1571" s="1600" t="s">
        <v>3330</v>
      </c>
      <c r="G1571" s="1995" t="s">
        <v>3413</v>
      </c>
    </row>
    <row r="1572" spans="1:7">
      <c r="A1572" s="1673"/>
      <c r="B1572" s="1626" t="s">
        <v>2181</v>
      </c>
      <c r="C1572" s="1711"/>
      <c r="D1572" s="1628"/>
      <c r="E1572" s="1651">
        <v>44461</v>
      </c>
      <c r="F1572" s="1651">
        <v>44461</v>
      </c>
      <c r="G1572" s="1994">
        <v>44461</v>
      </c>
    </row>
    <row r="1573" spans="1:7">
      <c r="A1573" s="1680"/>
      <c r="B1573" s="1681"/>
      <c r="C1573" s="1658" t="s">
        <v>2182</v>
      </c>
      <c r="D1573" s="1659"/>
      <c r="E1573" s="1615">
        <f>MEDIAN(E1567:G1567)</f>
        <v>45.73</v>
      </c>
      <c r="F1573" s="1707"/>
      <c r="G1573" s="2010"/>
    </row>
    <row r="1574" spans="1:7">
      <c r="A1574" s="1708"/>
      <c r="B1574" s="1708"/>
      <c r="C1574" s="1708"/>
      <c r="D1574" s="1708"/>
      <c r="E1574" s="1708"/>
      <c r="F1574" s="1708"/>
      <c r="G1574" s="2011"/>
    </row>
    <row r="1575" spans="1:7">
      <c r="A1575" s="1642"/>
      <c r="B1575" s="2456" t="s">
        <v>3414</v>
      </c>
      <c r="C1575" s="2456"/>
      <c r="D1575" s="1643" t="s">
        <v>322</v>
      </c>
      <c r="E1575" s="1588" t="s">
        <v>3415</v>
      </c>
      <c r="F1575" s="1588" t="s">
        <v>3397</v>
      </c>
      <c r="G1575" s="1587" t="s">
        <v>2160</v>
      </c>
    </row>
    <row r="1576" spans="1:7">
      <c r="A1576" s="1670"/>
      <c r="B1576" s="1622" t="s">
        <v>2162</v>
      </c>
      <c r="C1576" s="1709"/>
      <c r="D1576" s="1624"/>
      <c r="E1576" s="1645" t="s">
        <v>2163</v>
      </c>
      <c r="F1576" s="1645" t="s">
        <v>2163</v>
      </c>
      <c r="G1576" s="1991" t="s">
        <v>2163</v>
      </c>
    </row>
    <row r="1577" spans="1:7">
      <c r="A1577" s="1673"/>
      <c r="B1577" s="1626" t="s">
        <v>2164</v>
      </c>
      <c r="C1577" s="1710"/>
      <c r="D1577" s="1628"/>
      <c r="E1577" s="1598">
        <v>3230.57</v>
      </c>
      <c r="F1577" s="1598">
        <v>2844.49</v>
      </c>
      <c r="G1577" s="1982">
        <v>2257</v>
      </c>
    </row>
    <row r="1578" spans="1:7">
      <c r="A1578" s="1673"/>
      <c r="B1578" s="1626" t="s">
        <v>2165</v>
      </c>
      <c r="C1578" s="1716"/>
      <c r="D1578" s="1646"/>
      <c r="E1578" s="1636" t="s">
        <v>3416</v>
      </c>
      <c r="F1578" s="1600" t="s">
        <v>3417</v>
      </c>
      <c r="G1578" s="1988" t="s">
        <v>2166</v>
      </c>
    </row>
    <row r="1579" spans="1:7">
      <c r="A1579" s="1673"/>
      <c r="B1579" s="1626" t="s">
        <v>2169</v>
      </c>
      <c r="C1579" s="1711"/>
      <c r="D1579" s="1628"/>
      <c r="E1579" s="1636" t="s">
        <v>3418</v>
      </c>
      <c r="F1579" s="1600" t="s">
        <v>3399</v>
      </c>
      <c r="G1579" s="1989" t="s">
        <v>2868</v>
      </c>
    </row>
    <row r="1580" spans="1:7" ht="39.950000000000003">
      <c r="A1580" s="1673"/>
      <c r="B1580" s="1626" t="s">
        <v>2173</v>
      </c>
      <c r="C1580" s="1722"/>
      <c r="D1580" s="1628"/>
      <c r="E1580" s="1601" t="s">
        <v>3419</v>
      </c>
      <c r="F1580" s="1601" t="s">
        <v>3420</v>
      </c>
      <c r="G1580" s="1983" t="s">
        <v>3421</v>
      </c>
    </row>
    <row r="1581" spans="1:7">
      <c r="A1581" s="1673"/>
      <c r="B1581" s="1626" t="s">
        <v>2319</v>
      </c>
      <c r="C1581" s="1722"/>
      <c r="D1581" s="1628"/>
      <c r="E1581" s="1636"/>
      <c r="F1581" s="1600" t="s">
        <v>3422</v>
      </c>
      <c r="G1581" s="1995" t="s">
        <v>2872</v>
      </c>
    </row>
    <row r="1582" spans="1:7">
      <c r="A1582" s="1673"/>
      <c r="B1582" s="1626" t="s">
        <v>2181</v>
      </c>
      <c r="C1582" s="1711"/>
      <c r="D1582" s="1628"/>
      <c r="E1582" s="1651">
        <v>44461</v>
      </c>
      <c r="F1582" s="1651">
        <v>44461</v>
      </c>
      <c r="G1582" s="1994">
        <v>44461</v>
      </c>
    </row>
    <row r="1583" spans="1:7">
      <c r="A1583" s="1680"/>
      <c r="B1583" s="1681"/>
      <c r="C1583" s="1658" t="s">
        <v>2182</v>
      </c>
      <c r="D1583" s="1659"/>
      <c r="E1583" s="1615">
        <f>MEDIAN(E1577:G1577)</f>
        <v>2844.49</v>
      </c>
      <c r="F1583" s="1707"/>
      <c r="G1583" s="2010"/>
    </row>
    <row r="1584" spans="1:7">
      <c r="A1584" s="1708"/>
      <c r="B1584" s="1708"/>
      <c r="C1584" s="1708"/>
      <c r="D1584" s="1708"/>
      <c r="E1584" s="1708"/>
      <c r="F1584" s="1708"/>
      <c r="G1584" s="2011"/>
    </row>
    <row r="1585" spans="1:7">
      <c r="A1585" s="1642"/>
      <c r="B1585" s="2456" t="s">
        <v>1846</v>
      </c>
      <c r="C1585" s="2456"/>
      <c r="D1585" s="1643" t="s">
        <v>1061</v>
      </c>
      <c r="E1585" s="1588" t="s">
        <v>2161</v>
      </c>
      <c r="F1585" s="1836"/>
      <c r="G1585" s="2053"/>
    </row>
    <row r="1586" spans="1:7">
      <c r="A1586" s="1670"/>
      <c r="B1586" s="1622" t="s">
        <v>2162</v>
      </c>
      <c r="C1586" s="1644"/>
      <c r="D1586" s="1624"/>
      <c r="E1586" s="1645" t="s">
        <v>2163</v>
      </c>
      <c r="F1586" s="1841"/>
      <c r="G1586" s="2044"/>
    </row>
    <row r="1587" spans="1:7">
      <c r="A1587" s="1673"/>
      <c r="B1587" s="1626" t="s">
        <v>2164</v>
      </c>
      <c r="C1587" s="1626"/>
      <c r="D1587" s="1628"/>
      <c r="E1587" s="1598">
        <v>335</v>
      </c>
      <c r="F1587" s="1850"/>
      <c r="G1587" s="2050"/>
    </row>
    <row r="1588" spans="1:7">
      <c r="A1588" s="1673"/>
      <c r="B1588" s="1626" t="s">
        <v>2165</v>
      </c>
      <c r="C1588" s="1626"/>
      <c r="D1588" s="1646"/>
      <c r="E1588" s="1636" t="s">
        <v>2168</v>
      </c>
      <c r="F1588" s="1848"/>
      <c r="G1588" s="2045"/>
    </row>
    <row r="1589" spans="1:7">
      <c r="A1589" s="1673"/>
      <c r="B1589" s="1626" t="s">
        <v>2169</v>
      </c>
      <c r="C1589" s="1632"/>
      <c r="D1589" s="1628"/>
      <c r="E1589" s="1636" t="s">
        <v>2172</v>
      </c>
      <c r="F1589" s="1850"/>
      <c r="G1589" s="2050"/>
    </row>
    <row r="1590" spans="1:7" ht="120">
      <c r="A1590" s="1673"/>
      <c r="B1590" s="1626" t="s">
        <v>2173</v>
      </c>
      <c r="C1590" s="1632"/>
      <c r="D1590" s="1628"/>
      <c r="E1590" s="1601" t="s">
        <v>3423</v>
      </c>
      <c r="F1590" s="1864"/>
      <c r="G1590" s="2052"/>
    </row>
    <row r="1591" spans="1:7">
      <c r="A1591" s="1673"/>
      <c r="B1591" s="1626" t="s">
        <v>2177</v>
      </c>
      <c r="C1591" s="1626"/>
      <c r="D1591" s="1628"/>
      <c r="E1591" s="1636"/>
      <c r="F1591" s="1852"/>
      <c r="G1591" s="2046"/>
    </row>
    <row r="1592" spans="1:7">
      <c r="A1592" s="1673"/>
      <c r="B1592" s="1626" t="s">
        <v>2181</v>
      </c>
      <c r="C1592" s="1632"/>
      <c r="D1592" s="1628"/>
      <c r="E1592" s="1857">
        <v>44512.732638888891</v>
      </c>
      <c r="F1592" s="1856"/>
      <c r="G1592" s="2055"/>
    </row>
    <row r="1593" spans="1:7">
      <c r="A1593" s="1680"/>
      <c r="B1593" s="1681"/>
      <c r="C1593" s="1658" t="s">
        <v>2182</v>
      </c>
      <c r="D1593" s="1659"/>
      <c r="E1593" s="1615">
        <f>MEDIAN(E1587:G1587)</f>
        <v>335</v>
      </c>
      <c r="F1593" s="1707"/>
      <c r="G1593" s="2010"/>
    </row>
    <row r="1594" spans="1:7">
      <c r="A1594" s="1708"/>
      <c r="B1594" s="1708"/>
      <c r="C1594" s="1708"/>
      <c r="D1594" s="1708"/>
      <c r="E1594" s="1708"/>
      <c r="F1594" s="1708"/>
      <c r="G1594" s="2011"/>
    </row>
    <row r="1595" spans="1:7">
      <c r="A1595" s="1642"/>
      <c r="B1595" s="2456" t="s">
        <v>3424</v>
      </c>
      <c r="C1595" s="2456"/>
      <c r="D1595" s="1643" t="s">
        <v>1061</v>
      </c>
      <c r="E1595" s="1588" t="s">
        <v>2161</v>
      </c>
      <c r="F1595" s="1588" t="s">
        <v>2185</v>
      </c>
      <c r="G1595" s="1587" t="s">
        <v>2245</v>
      </c>
    </row>
    <row r="1596" spans="1:7">
      <c r="A1596" s="1670"/>
      <c r="B1596" s="1622" t="s">
        <v>2162</v>
      </c>
      <c r="C1596" s="1644"/>
      <c r="D1596" s="1624"/>
      <c r="E1596" s="1645" t="s">
        <v>2163</v>
      </c>
      <c r="F1596" s="1645" t="s">
        <v>2163</v>
      </c>
      <c r="G1596" s="1991" t="s">
        <v>2163</v>
      </c>
    </row>
    <row r="1597" spans="1:7">
      <c r="A1597" s="1673"/>
      <c r="B1597" s="1626" t="s">
        <v>2164</v>
      </c>
      <c r="C1597" s="1626"/>
      <c r="D1597" s="1628"/>
      <c r="E1597" s="1598">
        <v>6347</v>
      </c>
      <c r="F1597" s="1598">
        <v>5289</v>
      </c>
      <c r="G1597" s="1982">
        <v>5289</v>
      </c>
    </row>
    <row r="1598" spans="1:7">
      <c r="A1598" s="1673"/>
      <c r="B1598" s="1626" t="s">
        <v>2165</v>
      </c>
      <c r="C1598" s="1626"/>
      <c r="D1598" s="1646"/>
      <c r="E1598" s="1636" t="s">
        <v>2168</v>
      </c>
      <c r="F1598" s="1600" t="s">
        <v>2633</v>
      </c>
      <c r="G1598" s="1988" t="s">
        <v>3425</v>
      </c>
    </row>
    <row r="1599" spans="1:7">
      <c r="A1599" s="1673"/>
      <c r="B1599" s="1626" t="s">
        <v>2169</v>
      </c>
      <c r="C1599" s="1632"/>
      <c r="D1599" s="1628"/>
      <c r="E1599" s="1636" t="s">
        <v>2172</v>
      </c>
      <c r="F1599" s="1600" t="s">
        <v>3407</v>
      </c>
      <c r="G1599" s="1989" t="s">
        <v>2249</v>
      </c>
    </row>
    <row r="1600" spans="1:7" ht="120">
      <c r="A1600" s="1673"/>
      <c r="B1600" s="1626" t="s">
        <v>2173</v>
      </c>
      <c r="C1600" s="1632"/>
      <c r="D1600" s="1628"/>
      <c r="E1600" s="1601" t="s">
        <v>3423</v>
      </c>
      <c r="F1600" s="1601" t="s">
        <v>3426</v>
      </c>
      <c r="G1600" s="1983" t="s">
        <v>3427</v>
      </c>
    </row>
    <row r="1601" spans="1:7">
      <c r="A1601" s="1673"/>
      <c r="B1601" s="1626" t="s">
        <v>2177</v>
      </c>
      <c r="C1601" s="1626"/>
      <c r="D1601" s="1628"/>
      <c r="E1601" s="1636"/>
      <c r="F1601" s="1600" t="s">
        <v>3412</v>
      </c>
      <c r="G1601" s="1995"/>
    </row>
    <row r="1602" spans="1:7">
      <c r="A1602" s="1673"/>
      <c r="B1602" s="1626" t="s">
        <v>2181</v>
      </c>
      <c r="C1602" s="1632"/>
      <c r="D1602" s="1628"/>
      <c r="E1602" s="1651">
        <v>44462.75</v>
      </c>
      <c r="F1602" s="1651">
        <v>44462.750694444447</v>
      </c>
      <c r="G1602" s="1994">
        <v>44462.750694444447</v>
      </c>
    </row>
    <row r="1603" spans="1:7">
      <c r="A1603" s="1680"/>
      <c r="B1603" s="1681"/>
      <c r="C1603" s="1658" t="s">
        <v>2182</v>
      </c>
      <c r="D1603" s="1659"/>
      <c r="E1603" s="1615">
        <f>MEDIAN(E1597:G1597)</f>
        <v>5289</v>
      </c>
      <c r="F1603" s="1707"/>
      <c r="G1603" s="2010"/>
    </row>
    <row r="1604" spans="1:7">
      <c r="A1604" s="1708"/>
      <c r="B1604" s="1708"/>
      <c r="C1604" s="1708"/>
      <c r="D1604" s="1708"/>
      <c r="E1604" s="1708"/>
      <c r="F1604" s="1708"/>
      <c r="G1604" s="2011"/>
    </row>
    <row r="1605" spans="1:7">
      <c r="A1605" s="1642"/>
      <c r="B1605" s="2455" t="s">
        <v>3428</v>
      </c>
      <c r="C1605" s="2455"/>
      <c r="D1605" s="1643" t="s">
        <v>3429</v>
      </c>
      <c r="E1605" s="1588" t="s">
        <v>2185</v>
      </c>
      <c r="F1605" s="1588" t="s">
        <v>2324</v>
      </c>
      <c r="G1605" s="1868" t="s">
        <v>2631</v>
      </c>
    </row>
    <row r="1606" spans="1:7">
      <c r="A1606" s="1670"/>
      <c r="B1606" s="1622" t="s">
        <v>2162</v>
      </c>
      <c r="C1606" s="1693"/>
      <c r="D1606" s="1624"/>
      <c r="E1606" s="1645" t="s">
        <v>2163</v>
      </c>
      <c r="F1606" s="1645" t="s">
        <v>2163</v>
      </c>
      <c r="G1606" s="1991" t="s">
        <v>2163</v>
      </c>
    </row>
    <row r="1607" spans="1:7">
      <c r="A1607" s="1673"/>
      <c r="B1607" s="1626" t="s">
        <v>2164</v>
      </c>
      <c r="C1607" s="1626"/>
      <c r="D1607" s="1628"/>
      <c r="E1607" s="1598">
        <f>1634/3</f>
        <v>544.66666666666663</v>
      </c>
      <c r="F1607" s="1598">
        <f>1720/3</f>
        <v>573.33333333333337</v>
      </c>
      <c r="G1607" s="1982">
        <v>550.4</v>
      </c>
    </row>
    <row r="1608" spans="1:7">
      <c r="A1608" s="1673"/>
      <c r="B1608" s="1626" t="s">
        <v>2165</v>
      </c>
      <c r="C1608" s="1646"/>
      <c r="D1608" s="1646"/>
      <c r="E1608" s="1600" t="s">
        <v>2188</v>
      </c>
      <c r="F1608" s="1790">
        <v>492513778117</v>
      </c>
      <c r="G1608" s="1988" t="s">
        <v>2287</v>
      </c>
    </row>
    <row r="1609" spans="1:7">
      <c r="A1609" s="1673"/>
      <c r="B1609" s="1626" t="s">
        <v>2169</v>
      </c>
      <c r="C1609" s="1699"/>
      <c r="D1609" s="1628"/>
      <c r="E1609" s="1601" t="s">
        <v>2237</v>
      </c>
      <c r="F1609" s="1791" t="s">
        <v>2328</v>
      </c>
      <c r="G1609" s="1988" t="s">
        <v>2670</v>
      </c>
    </row>
    <row r="1610" spans="1:7" ht="39.950000000000003">
      <c r="A1610" s="1673"/>
      <c r="B1610" s="1626" t="s">
        <v>2173</v>
      </c>
      <c r="C1610" s="1742"/>
      <c r="D1610" s="1628"/>
      <c r="E1610" s="1650" t="s">
        <v>3430</v>
      </c>
      <c r="F1610" s="1606" t="s">
        <v>3431</v>
      </c>
      <c r="G1610" s="1983" t="s">
        <v>3432</v>
      </c>
    </row>
    <row r="1611" spans="1:7">
      <c r="A1611" s="1673"/>
      <c r="B1611" s="1626" t="s">
        <v>2319</v>
      </c>
      <c r="C1611" s="1742"/>
      <c r="D1611" s="1628"/>
      <c r="E1611" s="1601" t="s">
        <v>2196</v>
      </c>
      <c r="F1611" s="1600" t="s">
        <v>2674</v>
      </c>
      <c r="G1611" s="1989" t="s">
        <v>2641</v>
      </c>
    </row>
    <row r="1612" spans="1:7">
      <c r="A1612" s="1673"/>
      <c r="B1612" s="1626" t="s">
        <v>2181</v>
      </c>
      <c r="C1612" s="1699"/>
      <c r="D1612" s="1628"/>
      <c r="E1612" s="1746">
        <v>44462.435416666667</v>
      </c>
      <c r="F1612" s="1746">
        <v>44462.436111111114</v>
      </c>
      <c r="G1612" s="2016">
        <v>44462.43472222222</v>
      </c>
    </row>
    <row r="1613" spans="1:7">
      <c r="A1613" s="1680"/>
      <c r="B1613" s="1681"/>
      <c r="C1613" s="1658" t="s">
        <v>2182</v>
      </c>
      <c r="D1613" s="1659"/>
      <c r="E1613" s="1615">
        <f>MEDIAN(E1607:G1607)</f>
        <v>550.4</v>
      </c>
      <c r="F1613" s="1707"/>
      <c r="G1613" s="2010"/>
    </row>
    <row r="1614" spans="1:7">
      <c r="A1614" s="1708"/>
      <c r="B1614" s="1708"/>
      <c r="C1614" s="1708"/>
      <c r="D1614" s="1708"/>
      <c r="E1614" s="1867"/>
      <c r="F1614" s="1708"/>
      <c r="G1614" s="2011"/>
    </row>
    <row r="1615" spans="1:7">
      <c r="A1615" s="1642"/>
      <c r="B1615" s="2455" t="s">
        <v>3433</v>
      </c>
      <c r="C1615" s="2455"/>
      <c r="D1615" s="1643" t="s">
        <v>1223</v>
      </c>
      <c r="E1615" s="1588" t="s">
        <v>2161</v>
      </c>
      <c r="F1615" s="1588" t="s">
        <v>2258</v>
      </c>
      <c r="G1615" s="1587" t="s">
        <v>2556</v>
      </c>
    </row>
    <row r="1616" spans="1:7">
      <c r="A1616" s="1670"/>
      <c r="B1616" s="1622" t="s">
        <v>2162</v>
      </c>
      <c r="C1616" s="1709"/>
      <c r="D1616" s="1624"/>
      <c r="E1616" s="1645" t="s">
        <v>2163</v>
      </c>
      <c r="F1616" s="1645" t="s">
        <v>2163</v>
      </c>
      <c r="G1616" s="1991" t="s">
        <v>2163</v>
      </c>
    </row>
    <row r="1617" spans="1:7">
      <c r="A1617" s="1673"/>
      <c r="B1617" s="1626" t="s">
        <v>2164</v>
      </c>
      <c r="C1617" s="1710"/>
      <c r="D1617" s="1628"/>
      <c r="E1617" s="1598">
        <v>771.12</v>
      </c>
      <c r="F1617" s="1598">
        <v>762.9</v>
      </c>
      <c r="G1617" s="1982">
        <v>762.9</v>
      </c>
    </row>
    <row r="1618" spans="1:7">
      <c r="A1618" s="1673"/>
      <c r="B1618" s="1626" t="s">
        <v>2165</v>
      </c>
      <c r="C1618" s="1716"/>
      <c r="D1618" s="1646"/>
      <c r="E1618" s="1636" t="s">
        <v>2168</v>
      </c>
      <c r="F1618" s="1600" t="s">
        <v>2259</v>
      </c>
      <c r="G1618" s="1988" t="s">
        <v>3434</v>
      </c>
    </row>
    <row r="1619" spans="1:7">
      <c r="A1619" s="1673"/>
      <c r="B1619" s="1626" t="s">
        <v>2169</v>
      </c>
      <c r="C1619" s="1711"/>
      <c r="D1619" s="1628"/>
      <c r="E1619" s="1636" t="s">
        <v>2172</v>
      </c>
      <c r="F1619" s="1600" t="s">
        <v>2261</v>
      </c>
      <c r="G1619" s="1989" t="s">
        <v>3435</v>
      </c>
    </row>
    <row r="1620" spans="1:7" ht="50.1">
      <c r="A1620" s="1673"/>
      <c r="B1620" s="1626" t="s">
        <v>2173</v>
      </c>
      <c r="C1620" s="1722"/>
      <c r="D1620" s="1628"/>
      <c r="E1620" s="1601" t="s">
        <v>3436</v>
      </c>
      <c r="F1620" s="1601" t="s">
        <v>3437</v>
      </c>
      <c r="G1620" s="1983" t="s">
        <v>3438</v>
      </c>
    </row>
    <row r="1621" spans="1:7">
      <c r="A1621" s="1673"/>
      <c r="B1621" s="1626" t="s">
        <v>2319</v>
      </c>
      <c r="C1621" s="1722"/>
      <c r="D1621" s="1628"/>
      <c r="E1621" s="1636"/>
      <c r="F1621" s="1600" t="s">
        <v>2266</v>
      </c>
      <c r="G1621" s="1995" t="s">
        <v>2565</v>
      </c>
    </row>
    <row r="1622" spans="1:7">
      <c r="A1622" s="1673"/>
      <c r="B1622" s="1626" t="s">
        <v>2181</v>
      </c>
      <c r="C1622" s="1711"/>
      <c r="D1622" s="1628"/>
      <c r="E1622" s="1651">
        <v>44462</v>
      </c>
      <c r="F1622" s="1651">
        <v>44462</v>
      </c>
      <c r="G1622" s="1994">
        <v>44462</v>
      </c>
    </row>
    <row r="1623" spans="1:7">
      <c r="A1623" s="1680"/>
      <c r="B1623" s="1681"/>
      <c r="C1623" s="1658" t="s">
        <v>2182</v>
      </c>
      <c r="D1623" s="1659"/>
      <c r="E1623" s="1615">
        <f>MEDIAN(E1617:G1617)</f>
        <v>762.9</v>
      </c>
      <c r="F1623" s="1707"/>
      <c r="G1623" s="2010"/>
    </row>
    <row r="1624" spans="1:7">
      <c r="A1624" s="1708"/>
      <c r="B1624" s="1708"/>
      <c r="C1624" s="1708"/>
      <c r="D1624" s="1708"/>
      <c r="E1624" s="1708"/>
      <c r="F1624" s="1708"/>
      <c r="G1624" s="2011"/>
    </row>
    <row r="1625" spans="1:7">
      <c r="A1625" s="1683"/>
      <c r="B1625" s="2458" t="s">
        <v>3439</v>
      </c>
      <c r="C1625" s="2458"/>
      <c r="D1625" s="1643" t="s">
        <v>271</v>
      </c>
      <c r="E1625" s="1643" t="s">
        <v>3440</v>
      </c>
      <c r="F1625" s="1588"/>
      <c r="G1625" s="1587"/>
    </row>
    <row r="1626" spans="1:7">
      <c r="A1626" s="1621"/>
      <c r="B1626" s="1622" t="s">
        <v>2162</v>
      </c>
      <c r="C1626" s="1693"/>
      <c r="D1626" s="1624"/>
      <c r="E1626" s="1841" t="s">
        <v>3007</v>
      </c>
      <c r="F1626" s="1841"/>
      <c r="G1626" s="2044"/>
    </row>
    <row r="1627" spans="1:7">
      <c r="A1627" s="1625"/>
      <c r="B1627" s="1626" t="s">
        <v>2164</v>
      </c>
      <c r="C1627" s="1696"/>
      <c r="D1627" s="1628"/>
      <c r="E1627" s="1598">
        <v>245.7</v>
      </c>
      <c r="F1627" s="1598"/>
      <c r="G1627" s="1982"/>
    </row>
    <row r="1628" spans="1:7">
      <c r="A1628" s="1625"/>
      <c r="B1628" s="1626" t="s">
        <v>2165</v>
      </c>
      <c r="C1628" s="1646"/>
      <c r="D1628" s="1646"/>
      <c r="E1628" s="1600"/>
      <c r="F1628" s="1600"/>
      <c r="G1628" s="1983"/>
    </row>
    <row r="1629" spans="1:7">
      <c r="A1629" s="1625"/>
      <c r="B1629" s="1626" t="s">
        <v>2169</v>
      </c>
      <c r="C1629" s="1699"/>
      <c r="D1629" s="1628"/>
      <c r="E1629" s="1601" t="s">
        <v>3441</v>
      </c>
      <c r="F1629" s="1606"/>
      <c r="G1629" s="1992"/>
    </row>
    <row r="1630" spans="1:7">
      <c r="A1630" s="1625"/>
      <c r="B1630" s="1626" t="s">
        <v>2173</v>
      </c>
      <c r="C1630" s="1743"/>
      <c r="D1630" s="1628"/>
      <c r="E1630" s="1603" t="s">
        <v>3442</v>
      </c>
      <c r="F1630" s="1603"/>
      <c r="G1630" s="1989"/>
    </row>
    <row r="1631" spans="1:7">
      <c r="A1631" s="1625"/>
      <c r="B1631" s="1626" t="s">
        <v>2319</v>
      </c>
      <c r="C1631" s="1743"/>
      <c r="D1631" s="1628"/>
      <c r="E1631" s="1656" t="s">
        <v>3443</v>
      </c>
      <c r="F1631" s="1634"/>
      <c r="G1631" s="1993"/>
    </row>
    <row r="1632" spans="1:7">
      <c r="A1632" s="1625"/>
      <c r="B1632" s="1637" t="s">
        <v>2181</v>
      </c>
      <c r="C1632" s="1701"/>
      <c r="D1632" s="1639"/>
      <c r="E1632" s="1651">
        <v>44463.606944444444</v>
      </c>
      <c r="F1632" s="1651"/>
      <c r="G1632" s="1994"/>
    </row>
    <row r="1633" spans="1:7">
      <c r="A1633" s="1640"/>
      <c r="B1633" s="1641"/>
      <c r="C1633" s="1613" t="s">
        <v>2182</v>
      </c>
      <c r="D1633" s="1614"/>
      <c r="E1633" s="1615">
        <f>MEDIAN(E1627:G1627)</f>
        <v>245.7</v>
      </c>
      <c r="F1633" s="1615"/>
      <c r="G1633" s="1986"/>
    </row>
    <row r="1634" spans="1:7">
      <c r="A1634" s="1708"/>
      <c r="B1634" s="1708"/>
      <c r="C1634" s="1708"/>
      <c r="D1634" s="1708"/>
      <c r="E1634" s="1708"/>
      <c r="F1634" s="1708"/>
      <c r="G1634" s="2011"/>
    </row>
    <row r="1635" spans="1:7">
      <c r="A1635" s="1642"/>
      <c r="B1635" s="2456" t="s">
        <v>3444</v>
      </c>
      <c r="C1635" s="2456"/>
      <c r="D1635" s="1643" t="s">
        <v>3445</v>
      </c>
      <c r="E1635" s="1836" t="s">
        <v>2657</v>
      </c>
      <c r="F1635" s="1836" t="s">
        <v>2185</v>
      </c>
      <c r="G1635" s="2053" t="s">
        <v>2656</v>
      </c>
    </row>
    <row r="1636" spans="1:7">
      <c r="A1636" s="1670"/>
      <c r="B1636" s="1622" t="s">
        <v>2162</v>
      </c>
      <c r="C1636" s="1709"/>
      <c r="D1636" s="1624"/>
      <c r="E1636" s="1841" t="s">
        <v>2286</v>
      </c>
      <c r="F1636" s="1841" t="s">
        <v>2286</v>
      </c>
      <c r="G1636" s="2044" t="s">
        <v>2286</v>
      </c>
    </row>
    <row r="1637" spans="1:7">
      <c r="A1637" s="1673"/>
      <c r="B1637" s="1626" t="s">
        <v>2164</v>
      </c>
      <c r="C1637" s="1710"/>
      <c r="D1637" s="1628"/>
      <c r="E1637" s="1850">
        <v>114.55</v>
      </c>
      <c r="F1637" s="1850">
        <v>153.30000000000001</v>
      </c>
      <c r="G1637" s="2050">
        <v>158.59</v>
      </c>
    </row>
    <row r="1638" spans="1:7">
      <c r="A1638" s="1673"/>
      <c r="B1638" s="1626" t="s">
        <v>2165</v>
      </c>
      <c r="C1638" s="1716"/>
      <c r="D1638" s="1646"/>
      <c r="E1638" s="1850" t="s">
        <v>2168</v>
      </c>
      <c r="F1638" s="1848" t="s">
        <v>2287</v>
      </c>
      <c r="G1638" s="2045" t="s">
        <v>2659</v>
      </c>
    </row>
    <row r="1639" spans="1:7" ht="20.100000000000001">
      <c r="A1639" s="1673"/>
      <c r="B1639" s="1626" t="s">
        <v>2169</v>
      </c>
      <c r="C1639" s="1711"/>
      <c r="D1639" s="1628"/>
      <c r="E1639" s="1850" t="s">
        <v>2662</v>
      </c>
      <c r="F1639" s="1850" t="s">
        <v>2290</v>
      </c>
      <c r="G1639" s="2050" t="s">
        <v>2661</v>
      </c>
    </row>
    <row r="1640" spans="1:7" ht="60">
      <c r="A1640" s="1673"/>
      <c r="B1640" s="1626" t="s">
        <v>2173</v>
      </c>
      <c r="C1640" s="1722"/>
      <c r="D1640" s="1628"/>
      <c r="E1640" s="1864" t="s">
        <v>3446</v>
      </c>
      <c r="F1640" s="1864" t="s">
        <v>3447</v>
      </c>
      <c r="G1640" s="2052" t="s">
        <v>3448</v>
      </c>
    </row>
    <row r="1641" spans="1:7">
      <c r="A1641" s="1673"/>
      <c r="B1641" s="1626" t="s">
        <v>2319</v>
      </c>
      <c r="C1641" s="1722"/>
      <c r="D1641" s="1628"/>
      <c r="E1641" s="1852" t="s">
        <v>2223</v>
      </c>
      <c r="F1641" s="1852" t="s">
        <v>2196</v>
      </c>
      <c r="G1641" s="2046" t="s">
        <v>2667</v>
      </c>
    </row>
    <row r="1642" spans="1:7">
      <c r="A1642" s="1673"/>
      <c r="B1642" s="1626" t="s">
        <v>2181</v>
      </c>
      <c r="C1642" s="1711"/>
      <c r="D1642" s="1628"/>
      <c r="E1642" s="1857">
        <v>44462.459027777775</v>
      </c>
      <c r="F1642" s="1856">
        <v>44462.459722222222</v>
      </c>
      <c r="G1642" s="2055">
        <v>44462.459722222222</v>
      </c>
    </row>
    <row r="1643" spans="1:7">
      <c r="A1643" s="1680"/>
      <c r="B1643" s="1681"/>
      <c r="C1643" s="1658" t="s">
        <v>2182</v>
      </c>
      <c r="D1643" s="1659"/>
      <c r="E1643" s="1615">
        <f>MEDIAN(E1637:G1637)</f>
        <v>153.30000000000001</v>
      </c>
      <c r="F1643" s="1707"/>
      <c r="G1643" s="2010"/>
    </row>
    <row r="1644" spans="1:7">
      <c r="A1644" s="1708"/>
      <c r="B1644" s="1708"/>
      <c r="C1644" s="1708"/>
      <c r="D1644" s="1708"/>
      <c r="E1644" s="1708"/>
      <c r="F1644" s="1708"/>
      <c r="G1644" s="2011"/>
    </row>
    <row r="1645" spans="1:7">
      <c r="A1645" s="1642"/>
      <c r="B1645" s="2456" t="s">
        <v>1849</v>
      </c>
      <c r="C1645" s="2456"/>
      <c r="D1645" s="1643" t="s">
        <v>322</v>
      </c>
      <c r="E1645" s="1588" t="s">
        <v>3389</v>
      </c>
      <c r="F1645" s="1588" t="s">
        <v>3390</v>
      </c>
      <c r="G1645" s="1587" t="s">
        <v>2801</v>
      </c>
    </row>
    <row r="1646" spans="1:7">
      <c r="A1646" s="1670"/>
      <c r="B1646" s="1622" t="s">
        <v>2162</v>
      </c>
      <c r="C1646" s="1709"/>
      <c r="D1646" s="1624"/>
      <c r="E1646" s="1645" t="s">
        <v>2163</v>
      </c>
      <c r="F1646" s="1645" t="s">
        <v>2163</v>
      </c>
      <c r="G1646" s="1991" t="s">
        <v>2163</v>
      </c>
    </row>
    <row r="1647" spans="1:7">
      <c r="A1647" s="1673"/>
      <c r="B1647" s="1626" t="s">
        <v>2164</v>
      </c>
      <c r="C1647" s="1710"/>
      <c r="D1647" s="1628"/>
      <c r="E1647" s="1598">
        <v>445.82</v>
      </c>
      <c r="F1647" s="1598">
        <v>495</v>
      </c>
      <c r="G1647" s="1982">
        <v>641.19000000000005</v>
      </c>
    </row>
    <row r="1648" spans="1:7">
      <c r="A1648" s="1673"/>
      <c r="B1648" s="1626" t="s">
        <v>2165</v>
      </c>
      <c r="C1648" s="1716"/>
      <c r="D1648" s="1646"/>
      <c r="E1648" s="1636" t="s">
        <v>3391</v>
      </c>
      <c r="F1648" s="1600" t="s">
        <v>3333</v>
      </c>
      <c r="G1648" s="1988" t="s">
        <v>2803</v>
      </c>
    </row>
    <row r="1649" spans="1:7">
      <c r="A1649" s="1673"/>
      <c r="B1649" s="1626" t="s">
        <v>2169</v>
      </c>
      <c r="C1649" s="1711"/>
      <c r="D1649" s="1628"/>
      <c r="E1649" s="1636" t="s">
        <v>3392</v>
      </c>
      <c r="F1649" s="1600" t="s">
        <v>3358</v>
      </c>
      <c r="G1649" s="1989" t="s">
        <v>3065</v>
      </c>
    </row>
    <row r="1650" spans="1:7" ht="39.950000000000003">
      <c r="A1650" s="1673"/>
      <c r="B1650" s="1626" t="s">
        <v>2173</v>
      </c>
      <c r="C1650" s="1722"/>
      <c r="D1650" s="1628"/>
      <c r="E1650" s="1601" t="s">
        <v>3449</v>
      </c>
      <c r="F1650" s="1601" t="s">
        <v>3450</v>
      </c>
      <c r="G1650" s="1983" t="s">
        <v>3451</v>
      </c>
    </row>
    <row r="1651" spans="1:7">
      <c r="A1651" s="1673"/>
      <c r="B1651" s="1626" t="s">
        <v>2319</v>
      </c>
      <c r="C1651" s="1722"/>
      <c r="D1651" s="1628"/>
      <c r="E1651" s="1636" t="s">
        <v>3395</v>
      </c>
      <c r="F1651" s="1600" t="s">
        <v>3387</v>
      </c>
      <c r="G1651" s="1995"/>
    </row>
    <row r="1652" spans="1:7">
      <c r="A1652" s="1673"/>
      <c r="B1652" s="1626" t="s">
        <v>2181</v>
      </c>
      <c r="C1652" s="1711"/>
      <c r="D1652" s="1628"/>
      <c r="E1652" s="1651">
        <v>44484.69027777778</v>
      </c>
      <c r="F1652" s="1651">
        <v>44484.689583333333</v>
      </c>
      <c r="G1652" s="1994">
        <v>44484.69027777778</v>
      </c>
    </row>
    <row r="1653" spans="1:7">
      <c r="A1653" s="1680"/>
      <c r="B1653" s="1681"/>
      <c r="C1653" s="1658" t="s">
        <v>2182</v>
      </c>
      <c r="D1653" s="1659"/>
      <c r="E1653" s="1615">
        <f>MEDIAN(E1647:G1647)</f>
        <v>495</v>
      </c>
      <c r="F1653" s="1707"/>
      <c r="G1653" s="2010"/>
    </row>
    <row r="1654" spans="1:7">
      <c r="A1654" s="1708"/>
      <c r="B1654" s="1708"/>
      <c r="C1654" s="1708"/>
      <c r="D1654" s="1708"/>
      <c r="E1654" s="1708"/>
      <c r="F1654" s="1708"/>
      <c r="G1654" s="2011"/>
    </row>
    <row r="1655" spans="1:7">
      <c r="A1655" s="1642"/>
      <c r="B1655" s="2456" t="s">
        <v>3452</v>
      </c>
      <c r="C1655" s="2456"/>
      <c r="D1655" s="1643" t="s">
        <v>322</v>
      </c>
      <c r="E1655" s="1588" t="s">
        <v>3397</v>
      </c>
      <c r="F1655" s="1588" t="s">
        <v>3453</v>
      </c>
      <c r="G1655" s="1587" t="s">
        <v>3454</v>
      </c>
    </row>
    <row r="1656" spans="1:7">
      <c r="A1656" s="1670"/>
      <c r="B1656" s="1622" t="s">
        <v>2162</v>
      </c>
      <c r="C1656" s="1709"/>
      <c r="D1656" s="1624"/>
      <c r="E1656" s="1645" t="s">
        <v>2163</v>
      </c>
      <c r="F1656" s="1645" t="s">
        <v>2163</v>
      </c>
      <c r="G1656" s="1991" t="s">
        <v>2163</v>
      </c>
    </row>
    <row r="1657" spans="1:7">
      <c r="A1657" s="1673"/>
      <c r="B1657" s="1626" t="s">
        <v>2164</v>
      </c>
      <c r="C1657" s="1710"/>
      <c r="D1657" s="1628"/>
      <c r="E1657" s="1598">
        <v>3904.12</v>
      </c>
      <c r="F1657" s="1598">
        <v>3399</v>
      </c>
      <c r="G1657" s="1982">
        <v>2421.75</v>
      </c>
    </row>
    <row r="1658" spans="1:7">
      <c r="A1658" s="1673"/>
      <c r="B1658" s="1626" t="s">
        <v>2165</v>
      </c>
      <c r="C1658" s="1716"/>
      <c r="D1658" s="1646"/>
      <c r="E1658" s="1636" t="s">
        <v>3417</v>
      </c>
      <c r="F1658" s="1600" t="s">
        <v>3455</v>
      </c>
      <c r="G1658" s="1988" t="s">
        <v>3456</v>
      </c>
    </row>
    <row r="1659" spans="1:7">
      <c r="A1659" s="1673"/>
      <c r="B1659" s="1626" t="s">
        <v>2169</v>
      </c>
      <c r="C1659" s="1711"/>
      <c r="D1659" s="1628"/>
      <c r="E1659" s="1636" t="s">
        <v>3399</v>
      </c>
      <c r="F1659" s="1600" t="s">
        <v>3457</v>
      </c>
      <c r="G1659" s="1989" t="s">
        <v>3458</v>
      </c>
    </row>
    <row r="1660" spans="1:7">
      <c r="A1660" s="1673"/>
      <c r="B1660" s="1626" t="s">
        <v>2173</v>
      </c>
      <c r="C1660" s="1722"/>
      <c r="D1660" s="1628"/>
      <c r="E1660" s="1601" t="s">
        <v>3420</v>
      </c>
      <c r="F1660" s="1601" t="s">
        <v>3459</v>
      </c>
      <c r="G1660" s="1983" t="s">
        <v>3460</v>
      </c>
    </row>
    <row r="1661" spans="1:7">
      <c r="A1661" s="1673"/>
      <c r="B1661" s="1626" t="s">
        <v>2319</v>
      </c>
      <c r="C1661" s="1722"/>
      <c r="D1661" s="1628"/>
      <c r="E1661" s="1636" t="s">
        <v>3422</v>
      </c>
      <c r="F1661" s="1600" t="s">
        <v>3461</v>
      </c>
      <c r="G1661" s="1995" t="s">
        <v>3462</v>
      </c>
    </row>
    <row r="1662" spans="1:7">
      <c r="A1662" s="1673"/>
      <c r="B1662" s="1626" t="s">
        <v>2181</v>
      </c>
      <c r="C1662" s="1711"/>
      <c r="D1662" s="1628"/>
      <c r="E1662" s="1651">
        <v>44461</v>
      </c>
      <c r="F1662" s="1651">
        <v>44461</v>
      </c>
      <c r="G1662" s="1994">
        <v>44461</v>
      </c>
    </row>
    <row r="1663" spans="1:7">
      <c r="A1663" s="1680"/>
      <c r="B1663" s="1681"/>
      <c r="C1663" s="1658" t="s">
        <v>2182</v>
      </c>
      <c r="D1663" s="1659"/>
      <c r="E1663" s="1615">
        <f>MEDIAN(E1657:G1657)</f>
        <v>3399</v>
      </c>
      <c r="F1663" s="1707"/>
      <c r="G1663" s="2010"/>
    </row>
    <row r="1664" spans="1:7">
      <c r="A1664" s="1708"/>
      <c r="B1664" s="1708"/>
      <c r="C1664" s="1708"/>
      <c r="D1664" s="1708"/>
      <c r="E1664" s="1708"/>
      <c r="F1664" s="1708"/>
      <c r="G1664" s="2011"/>
    </row>
    <row r="1665" spans="1:7">
      <c r="A1665" s="1642"/>
      <c r="B1665" s="2456" t="s">
        <v>3463</v>
      </c>
      <c r="C1665" s="2457"/>
      <c r="D1665" s="1643" t="s">
        <v>2323</v>
      </c>
      <c r="E1665" s="1684" t="s">
        <v>3464</v>
      </c>
      <c r="F1665" s="1684" t="s">
        <v>3465</v>
      </c>
      <c r="G1665" s="1868" t="s">
        <v>3466</v>
      </c>
    </row>
    <row r="1666" spans="1:7">
      <c r="A1666" s="1670"/>
      <c r="B1666" s="1622" t="s">
        <v>2162</v>
      </c>
      <c r="C1666" s="1644"/>
      <c r="D1666" s="1624"/>
      <c r="E1666" s="1645" t="s">
        <v>2163</v>
      </c>
      <c r="F1666" s="1645" t="s">
        <v>2163</v>
      </c>
      <c r="G1666" s="1991" t="s">
        <v>2163</v>
      </c>
    </row>
    <row r="1667" spans="1:7">
      <c r="A1667" s="1673"/>
      <c r="B1667" s="1626" t="s">
        <v>2164</v>
      </c>
      <c r="C1667" s="1626"/>
      <c r="D1667" s="1628"/>
      <c r="E1667" s="1598">
        <f>180/2</f>
        <v>90</v>
      </c>
      <c r="F1667" s="1598">
        <v>105</v>
      </c>
      <c r="G1667" s="1982">
        <v>77.400000000000006</v>
      </c>
    </row>
    <row r="1668" spans="1:7">
      <c r="A1668" s="1673"/>
      <c r="B1668" s="1626" t="s">
        <v>2165</v>
      </c>
      <c r="C1668" s="1626"/>
      <c r="D1668" s="1646"/>
      <c r="E1668" s="1600" t="s">
        <v>3467</v>
      </c>
      <c r="F1668" s="1600" t="s">
        <v>3468</v>
      </c>
      <c r="G1668" s="1988" t="s">
        <v>3469</v>
      </c>
    </row>
    <row r="1669" spans="1:7">
      <c r="A1669" s="1673"/>
      <c r="B1669" s="1626" t="s">
        <v>2169</v>
      </c>
      <c r="C1669" s="1632"/>
      <c r="D1669" s="1628"/>
      <c r="E1669" s="1600" t="s">
        <v>3470</v>
      </c>
      <c r="F1669" s="1600" t="s">
        <v>3471</v>
      </c>
      <c r="G1669" s="1988" t="s">
        <v>3472</v>
      </c>
    </row>
    <row r="1670" spans="1:7" ht="30">
      <c r="A1670" s="1673"/>
      <c r="B1670" s="1626" t="s">
        <v>2173</v>
      </c>
      <c r="C1670" s="1632"/>
      <c r="D1670" s="1628"/>
      <c r="E1670" s="1656" t="s">
        <v>3473</v>
      </c>
      <c r="F1670" s="1656" t="s">
        <v>3474</v>
      </c>
      <c r="G1670" s="1995" t="s">
        <v>3475</v>
      </c>
    </row>
    <row r="1671" spans="1:7">
      <c r="A1671" s="1673"/>
      <c r="B1671" s="1626" t="s">
        <v>2177</v>
      </c>
      <c r="C1671" s="1626"/>
      <c r="D1671" s="1628"/>
      <c r="E1671" s="1656" t="s">
        <v>3476</v>
      </c>
      <c r="F1671" s="1603" t="s">
        <v>3477</v>
      </c>
      <c r="G1671" s="1989" t="s">
        <v>3478</v>
      </c>
    </row>
    <row r="1672" spans="1:7">
      <c r="A1672" s="1673"/>
      <c r="B1672" s="1626" t="s">
        <v>2181</v>
      </c>
      <c r="C1672" s="1632"/>
      <c r="D1672" s="1628"/>
      <c r="E1672" s="1651">
        <v>44496.363888888889</v>
      </c>
      <c r="F1672" s="1651">
        <v>44496.376388888886</v>
      </c>
      <c r="G1672" s="1994">
        <v>44490.367361111108</v>
      </c>
    </row>
    <row r="1673" spans="1:7">
      <c r="A1673" s="1680"/>
      <c r="B1673" s="1681"/>
      <c r="C1673" s="1658" t="s">
        <v>2182</v>
      </c>
      <c r="D1673" s="1659"/>
      <c r="E1673" s="1615">
        <f>MEDIAN(E1667:G1667)</f>
        <v>90</v>
      </c>
      <c r="F1673" s="1707"/>
      <c r="G1673" s="2010"/>
    </row>
    <row r="1674" spans="1:7">
      <c r="A1674" s="1708"/>
      <c r="B1674" s="1708"/>
      <c r="C1674" s="1708"/>
      <c r="D1674" s="1708"/>
      <c r="E1674" s="1708"/>
      <c r="F1674" s="1708"/>
      <c r="G1674" s="2011"/>
    </row>
    <row r="1675" spans="1:7">
      <c r="A1675" s="1642"/>
      <c r="B1675" s="2456" t="s">
        <v>3479</v>
      </c>
      <c r="C1675" s="2457"/>
      <c r="D1675" s="1643" t="s">
        <v>2323</v>
      </c>
      <c r="E1675" s="1836" t="s">
        <v>2656</v>
      </c>
      <c r="F1675" s="1643" t="s">
        <v>2161</v>
      </c>
      <c r="G1675" s="1868" t="s">
        <v>3480</v>
      </c>
    </row>
    <row r="1676" spans="1:7">
      <c r="A1676" s="1670"/>
      <c r="B1676" s="1622" t="s">
        <v>2162</v>
      </c>
      <c r="C1676" s="1644"/>
      <c r="D1676" s="1624"/>
      <c r="E1676" s="1841" t="s">
        <v>2286</v>
      </c>
      <c r="F1676" s="1703" t="s">
        <v>2311</v>
      </c>
      <c r="G1676" s="2005" t="s">
        <v>2311</v>
      </c>
    </row>
    <row r="1677" spans="1:7">
      <c r="A1677" s="1673"/>
      <c r="B1677" s="1626" t="s">
        <v>2164</v>
      </c>
      <c r="C1677" s="1626"/>
      <c r="D1677" s="1628"/>
      <c r="E1677" s="1850">
        <v>8.33</v>
      </c>
      <c r="F1677" s="1598">
        <v>8.1999999999999993</v>
      </c>
      <c r="G1677" s="1982">
        <v>9.33</v>
      </c>
    </row>
    <row r="1678" spans="1:7">
      <c r="A1678" s="1673"/>
      <c r="B1678" s="1626" t="s">
        <v>2165</v>
      </c>
      <c r="C1678" s="1626"/>
      <c r="D1678" s="1646"/>
      <c r="E1678" s="1848" t="s">
        <v>2659</v>
      </c>
      <c r="F1678" s="1601" t="s">
        <v>2168</v>
      </c>
      <c r="G1678" s="1988" t="s">
        <v>3481</v>
      </c>
    </row>
    <row r="1679" spans="1:7">
      <c r="A1679" s="1673"/>
      <c r="B1679" s="1626" t="s">
        <v>2169</v>
      </c>
      <c r="C1679" s="1632"/>
      <c r="D1679" s="1628"/>
      <c r="E1679" s="1850" t="s">
        <v>2661</v>
      </c>
      <c r="F1679" s="1600" t="s">
        <v>2172</v>
      </c>
      <c r="G1679" s="1983" t="s">
        <v>3482</v>
      </c>
    </row>
    <row r="1680" spans="1:7" ht="162.6">
      <c r="A1680" s="1673"/>
      <c r="B1680" s="1626" t="s">
        <v>2173</v>
      </c>
      <c r="C1680" s="1632"/>
      <c r="D1680" s="1628"/>
      <c r="E1680" s="1869" t="s">
        <v>3483</v>
      </c>
      <c r="F1680" s="1870" t="s">
        <v>3484</v>
      </c>
      <c r="G1680" s="2056" t="s">
        <v>3485</v>
      </c>
    </row>
    <row r="1681" spans="1:7">
      <c r="A1681" s="1673"/>
      <c r="B1681" s="1626" t="s">
        <v>2177</v>
      </c>
      <c r="C1681" s="1626"/>
      <c r="D1681" s="1628"/>
      <c r="E1681" s="1852" t="s">
        <v>2667</v>
      </c>
      <c r="F1681" s="1656" t="s">
        <v>2223</v>
      </c>
      <c r="G1681" s="1989"/>
    </row>
    <row r="1682" spans="1:7">
      <c r="A1682" s="1673"/>
      <c r="B1682" s="1626" t="s">
        <v>2181</v>
      </c>
      <c r="C1682" s="1632"/>
      <c r="D1682" s="1628"/>
      <c r="E1682" s="1651">
        <v>44512.740277777775</v>
      </c>
      <c r="F1682" s="1651">
        <v>44512.740972222222</v>
      </c>
      <c r="G1682" s="1994">
        <v>44512.741666666669</v>
      </c>
    </row>
    <row r="1683" spans="1:7">
      <c r="A1683" s="1680"/>
      <c r="B1683" s="1681"/>
      <c r="C1683" s="1658" t="s">
        <v>2182</v>
      </c>
      <c r="D1683" s="1659"/>
      <c r="E1683" s="1615">
        <f>MEDIAN(E1677:G1677)</f>
        <v>8.33</v>
      </c>
      <c r="F1683" s="1707"/>
      <c r="G1683" s="2010"/>
    </row>
    <row r="1684" spans="1:7">
      <c r="A1684"/>
      <c r="B1684"/>
      <c r="C1684"/>
      <c r="D1684"/>
      <c r="E1684" s="1616"/>
      <c r="F1684" s="1616"/>
      <c r="G1684" s="1987"/>
    </row>
    <row r="1685" spans="1:7">
      <c r="A1685" s="1683"/>
      <c r="B1685" s="2454" t="s">
        <v>1837</v>
      </c>
      <c r="C1685" s="2454"/>
      <c r="D1685" s="1620" t="s">
        <v>271</v>
      </c>
      <c r="E1685" s="1588" t="s">
        <v>2801</v>
      </c>
      <c r="F1685" s="1588" t="s">
        <v>2161</v>
      </c>
      <c r="G1685" s="2053" t="s">
        <v>3332</v>
      </c>
    </row>
    <row r="1686" spans="1:7">
      <c r="A1686" s="1621"/>
      <c r="B1686" s="1622" t="s">
        <v>2162</v>
      </c>
      <c r="C1686" s="1644"/>
      <c r="D1686" s="1624"/>
      <c r="E1686" s="1645" t="s">
        <v>2311</v>
      </c>
      <c r="F1686" s="1645" t="s">
        <v>2311</v>
      </c>
      <c r="G1686" s="1981" t="s">
        <v>2163</v>
      </c>
    </row>
    <row r="1687" spans="1:7">
      <c r="A1687" s="1764"/>
      <c r="B1687" s="1695" t="s">
        <v>2164</v>
      </c>
      <c r="C1687" s="1871"/>
      <c r="D1687" s="1766"/>
      <c r="E1687" s="1697">
        <v>38.270000000000003</v>
      </c>
      <c r="F1687" s="1697">
        <v>52.82</v>
      </c>
      <c r="G1687" s="1982">
        <v>36</v>
      </c>
    </row>
    <row r="1688" spans="1:7">
      <c r="A1688" s="1625"/>
      <c r="B1688" s="1626" t="s">
        <v>2165</v>
      </c>
      <c r="C1688" s="1626"/>
      <c r="D1688" s="1646"/>
      <c r="E1688" s="1600" t="s">
        <v>2803</v>
      </c>
      <c r="F1688" s="1636" t="s">
        <v>2168</v>
      </c>
      <c r="G1688" s="2050" t="s">
        <v>3333</v>
      </c>
    </row>
    <row r="1689" spans="1:7">
      <c r="A1689" s="1625"/>
      <c r="B1689" s="1626" t="s">
        <v>2169</v>
      </c>
      <c r="C1689" s="1632"/>
      <c r="D1689" s="1628"/>
      <c r="E1689" s="1600" t="s">
        <v>3065</v>
      </c>
      <c r="F1689" s="1636" t="s">
        <v>2172</v>
      </c>
      <c r="G1689" s="2050" t="s">
        <v>3334</v>
      </c>
    </row>
    <row r="1690" spans="1:7" ht="39.950000000000003">
      <c r="A1690" s="1625"/>
      <c r="B1690" s="1626" t="s">
        <v>2173</v>
      </c>
      <c r="C1690" s="1647"/>
      <c r="D1690" s="1628"/>
      <c r="E1690" s="1663" t="s">
        <v>3486</v>
      </c>
      <c r="F1690" s="1663" t="s">
        <v>3487</v>
      </c>
      <c r="G1690" s="1995" t="s">
        <v>3488</v>
      </c>
    </row>
    <row r="1691" spans="1:7" ht="20.100000000000001">
      <c r="A1691" s="1625"/>
      <c r="B1691" s="1626" t="s">
        <v>2177</v>
      </c>
      <c r="C1691" s="1649"/>
      <c r="D1691" s="1628"/>
      <c r="E1691" s="1636"/>
      <c r="F1691" s="1705" t="s">
        <v>3489</v>
      </c>
      <c r="G1691" s="2003" t="s">
        <v>3336</v>
      </c>
    </row>
    <row r="1692" spans="1:7">
      <c r="A1692" s="1625"/>
      <c r="B1692" s="1637" t="s">
        <v>2181</v>
      </c>
      <c r="C1692" s="1638"/>
      <c r="D1692" s="1639"/>
      <c r="E1692" s="1651">
        <v>44512.726388888892</v>
      </c>
      <c r="F1692" s="1651">
        <v>44512.726388888892</v>
      </c>
      <c r="G1692" s="1994">
        <v>44512.726388888892</v>
      </c>
    </row>
    <row r="1693" spans="1:7">
      <c r="A1693" s="1640"/>
      <c r="B1693" s="1641"/>
      <c r="C1693" s="1613" t="s">
        <v>2182</v>
      </c>
      <c r="D1693" s="1614"/>
      <c r="E1693" s="1615">
        <v>38.270000000000003</v>
      </c>
      <c r="F1693" s="1615"/>
      <c r="G1693" s="1986"/>
    </row>
    <row r="1694" spans="1:7">
      <c r="A1694"/>
      <c r="B1694"/>
      <c r="C1694"/>
      <c r="D1694"/>
      <c r="E1694" s="1616"/>
      <c r="F1694" s="1616"/>
      <c r="G1694" s="1987"/>
    </row>
    <row r="1695" spans="1:7">
      <c r="A1695" s="1619"/>
      <c r="B1695" s="2454" t="s">
        <v>3490</v>
      </c>
      <c r="C1695" s="2454"/>
      <c r="D1695" s="1620" t="s">
        <v>2157</v>
      </c>
      <c r="E1695" s="1588" t="s">
        <v>3491</v>
      </c>
      <c r="F1695" s="1588"/>
      <c r="G1695" s="1868"/>
    </row>
    <row r="1696" spans="1:7">
      <c r="A1696" s="1621"/>
      <c r="B1696" s="1622" t="s">
        <v>2162</v>
      </c>
      <c r="C1696" s="1623"/>
      <c r="D1696" s="1624"/>
      <c r="E1696" s="1593" t="s">
        <v>3492</v>
      </c>
      <c r="F1696" s="1593"/>
      <c r="G1696" s="1981"/>
    </row>
    <row r="1697" spans="1:7">
      <c r="A1697" s="1625"/>
      <c r="B1697" s="1626" t="s">
        <v>2164</v>
      </c>
      <c r="C1697" s="1627"/>
      <c r="D1697" s="1628"/>
      <c r="E1697" s="1598">
        <v>41.13</v>
      </c>
      <c r="F1697" s="1598"/>
      <c r="G1697" s="1982"/>
    </row>
    <row r="1698" spans="1:7">
      <c r="A1698" s="1625"/>
      <c r="B1698" s="1626" t="s">
        <v>2165</v>
      </c>
      <c r="C1698" s="1629"/>
      <c r="D1698" s="1630"/>
      <c r="E1698" s="1601" t="s">
        <v>3493</v>
      </c>
      <c r="F1698" s="1600"/>
      <c r="G1698" s="1988"/>
    </row>
    <row r="1699" spans="1:7">
      <c r="A1699" s="1625"/>
      <c r="B1699" s="1626" t="s">
        <v>2169</v>
      </c>
      <c r="C1699" s="1632"/>
      <c r="D1699" s="1628"/>
      <c r="E1699" s="1655" t="s">
        <v>3494</v>
      </c>
      <c r="F1699" s="1600"/>
      <c r="G1699" s="1988"/>
    </row>
    <row r="1700" spans="1:7" ht="30">
      <c r="A1700" s="1625"/>
      <c r="B1700" s="1626" t="s">
        <v>2173</v>
      </c>
      <c r="C1700" s="1633"/>
      <c r="D1700" s="1628"/>
      <c r="E1700" s="1601" t="s">
        <v>3495</v>
      </c>
      <c r="F1700" s="1601"/>
      <c r="G1700" s="1983"/>
    </row>
    <row r="1701" spans="1:7">
      <c r="A1701" s="1625"/>
      <c r="B1701" s="1626" t="s">
        <v>2177</v>
      </c>
      <c r="C1701" s="1635"/>
      <c r="D1701" s="1628"/>
      <c r="E1701" s="1727" t="s">
        <v>3496</v>
      </c>
      <c r="F1701" s="1600"/>
      <c r="G1701" s="1988"/>
    </row>
    <row r="1702" spans="1:7">
      <c r="A1702" s="1625"/>
      <c r="B1702" s="1637" t="s">
        <v>2181</v>
      </c>
      <c r="C1702" s="1638"/>
      <c r="D1702" s="1639"/>
      <c r="E1702" s="1651">
        <v>44512.732638888891</v>
      </c>
      <c r="F1702" s="1657"/>
      <c r="G1702" s="2012"/>
    </row>
    <row r="1703" spans="1:7">
      <c r="A1703" s="1640"/>
      <c r="B1703" s="1641"/>
      <c r="C1703" s="1613" t="s">
        <v>2182</v>
      </c>
      <c r="D1703" s="1614"/>
      <c r="E1703" s="1615">
        <v>41.13</v>
      </c>
      <c r="F1703" s="1615"/>
      <c r="G1703" s="1986"/>
    </row>
    <row r="1704" spans="1:7">
      <c r="A1704"/>
      <c r="B1704"/>
      <c r="C1704"/>
      <c r="D1704"/>
      <c r="E1704" s="1616"/>
      <c r="F1704" s="1616"/>
      <c r="G1704" s="1987"/>
    </row>
    <row r="1705" spans="1:7">
      <c r="A1705" s="1619"/>
      <c r="B1705" s="2454" t="s">
        <v>1955</v>
      </c>
      <c r="C1705" s="2454"/>
      <c r="D1705" s="1620" t="s">
        <v>2283</v>
      </c>
      <c r="E1705" s="1836" t="s">
        <v>3497</v>
      </c>
      <c r="F1705" s="1588" t="s">
        <v>2161</v>
      </c>
      <c r="G1705" s="1587" t="s">
        <v>2801</v>
      </c>
    </row>
    <row r="1706" spans="1:7">
      <c r="A1706" s="1621"/>
      <c r="B1706" s="1622" t="s">
        <v>2162</v>
      </c>
      <c r="C1706" s="1623"/>
      <c r="D1706" s="1624"/>
      <c r="E1706" s="1841" t="s">
        <v>3007</v>
      </c>
      <c r="F1706" s="1593" t="s">
        <v>2163</v>
      </c>
      <c r="G1706" s="1981" t="s">
        <v>2163</v>
      </c>
    </row>
    <row r="1707" spans="1:7">
      <c r="A1707" s="1625"/>
      <c r="B1707" s="1626" t="s">
        <v>2164</v>
      </c>
      <c r="C1707" s="1627"/>
      <c r="D1707" s="1628"/>
      <c r="E1707" s="1598">
        <v>46.9</v>
      </c>
      <c r="F1707" s="1598">
        <v>123.57</v>
      </c>
      <c r="G1707" s="1982">
        <v>57.09</v>
      </c>
    </row>
    <row r="1708" spans="1:7">
      <c r="A1708" s="1625"/>
      <c r="B1708" s="1626" t="s">
        <v>2165</v>
      </c>
      <c r="C1708" s="1629"/>
      <c r="D1708" s="1630"/>
      <c r="E1708" s="1636" t="s">
        <v>3321</v>
      </c>
      <c r="F1708" s="1636" t="s">
        <v>2168</v>
      </c>
      <c r="G1708" s="1988" t="s">
        <v>2803</v>
      </c>
    </row>
    <row r="1709" spans="1:7">
      <c r="A1709" s="1625"/>
      <c r="B1709" s="1626" t="s">
        <v>2169</v>
      </c>
      <c r="C1709" s="1632"/>
      <c r="D1709" s="1628"/>
      <c r="E1709" s="1636" t="s">
        <v>3324</v>
      </c>
      <c r="F1709" s="1636" t="s">
        <v>2172</v>
      </c>
      <c r="G1709" s="1988" t="s">
        <v>3065</v>
      </c>
    </row>
    <row r="1710" spans="1:7" ht="300">
      <c r="A1710" s="1625"/>
      <c r="B1710" s="1626" t="s">
        <v>2173</v>
      </c>
      <c r="C1710" s="1633"/>
      <c r="D1710" s="1628"/>
      <c r="E1710" s="1872" t="s">
        <v>3498</v>
      </c>
      <c r="F1710" s="1873" t="s">
        <v>3499</v>
      </c>
      <c r="G1710" s="2057" t="s">
        <v>3500</v>
      </c>
    </row>
    <row r="1711" spans="1:7" ht="20.100000000000001">
      <c r="A1711" s="1625"/>
      <c r="B1711" s="1626" t="s">
        <v>2177</v>
      </c>
      <c r="C1711" s="1635"/>
      <c r="D1711" s="1628"/>
      <c r="E1711" s="1705" t="s">
        <v>3330</v>
      </c>
      <c r="F1711" s="1705" t="s">
        <v>3489</v>
      </c>
      <c r="G1711" s="2003"/>
    </row>
    <row r="1712" spans="1:7">
      <c r="A1712" s="1625"/>
      <c r="B1712" s="1637" t="s">
        <v>2181</v>
      </c>
      <c r="C1712" s="1638"/>
      <c r="D1712" s="1639"/>
      <c r="E1712" s="1651">
        <v>44512.592361111114</v>
      </c>
      <c r="F1712" s="1651">
        <v>44512.592361111114</v>
      </c>
      <c r="G1712" s="1994">
        <v>44512.592361111114</v>
      </c>
    </row>
    <row r="1713" spans="1:7">
      <c r="A1713" s="1640"/>
      <c r="B1713" s="1641"/>
      <c r="C1713" s="1613" t="s">
        <v>2182</v>
      </c>
      <c r="D1713" s="1614"/>
      <c r="E1713" s="1615">
        <v>57.09</v>
      </c>
      <c r="F1713" s="1615"/>
      <c r="G1713" s="1986"/>
    </row>
    <row r="1714" spans="1:7">
      <c r="A1714"/>
      <c r="B1714"/>
      <c r="C1714"/>
      <c r="D1714"/>
      <c r="E1714" s="1616"/>
      <c r="F1714" s="1616"/>
      <c r="G1714" s="1987"/>
    </row>
    <row r="1715" spans="1:7">
      <c r="A1715" s="1619"/>
      <c r="B1715" s="2454" t="s">
        <v>3501</v>
      </c>
      <c r="C1715" s="2454"/>
      <c r="D1715" s="1620" t="s">
        <v>2283</v>
      </c>
      <c r="E1715" s="1588" t="s">
        <v>2161</v>
      </c>
      <c r="F1715" s="1588"/>
      <c r="G1715" s="1587"/>
    </row>
    <row r="1716" spans="1:7">
      <c r="A1716" s="1621"/>
      <c r="B1716" s="1622" t="s">
        <v>2162</v>
      </c>
      <c r="C1716" s="1623"/>
      <c r="D1716" s="1624"/>
      <c r="E1716" s="1645" t="s">
        <v>2163</v>
      </c>
      <c r="F1716" s="1593" t="s">
        <v>2163</v>
      </c>
      <c r="G1716" s="1981" t="s">
        <v>2163</v>
      </c>
    </row>
    <row r="1717" spans="1:7">
      <c r="A1717" s="1625"/>
      <c r="B1717" s="1626" t="s">
        <v>2164</v>
      </c>
      <c r="C1717" s="1627"/>
      <c r="D1717" s="1628"/>
      <c r="E1717" s="1598">
        <v>155</v>
      </c>
      <c r="F1717" s="1598"/>
      <c r="G1717" s="1982"/>
    </row>
    <row r="1718" spans="1:7">
      <c r="A1718" s="1625"/>
      <c r="B1718" s="1626" t="s">
        <v>2165</v>
      </c>
      <c r="C1718" s="1629"/>
      <c r="D1718" s="1630"/>
      <c r="E1718" s="1636" t="s">
        <v>2168</v>
      </c>
      <c r="F1718" s="1636"/>
      <c r="G1718" s="1988"/>
    </row>
    <row r="1719" spans="1:7">
      <c r="A1719" s="1625"/>
      <c r="B1719" s="1626" t="s">
        <v>2169</v>
      </c>
      <c r="C1719" s="1632"/>
      <c r="D1719" s="1628"/>
      <c r="E1719" s="1636" t="s">
        <v>2172</v>
      </c>
      <c r="F1719" s="1636"/>
      <c r="G1719" s="1988"/>
    </row>
    <row r="1720" spans="1:7" ht="62.45">
      <c r="A1720" s="1625"/>
      <c r="B1720" s="1626" t="s">
        <v>2173</v>
      </c>
      <c r="C1720" s="1633"/>
      <c r="D1720" s="1628"/>
      <c r="E1720" s="1870" t="s">
        <v>3502</v>
      </c>
      <c r="F1720" s="1873"/>
      <c r="G1720" s="2057"/>
    </row>
    <row r="1721" spans="1:7">
      <c r="A1721" s="1625"/>
      <c r="B1721" s="1626" t="s">
        <v>2177</v>
      </c>
      <c r="C1721" s="1635"/>
      <c r="D1721" s="1628"/>
      <c r="E1721" s="1636"/>
      <c r="F1721" s="1705"/>
      <c r="G1721" s="2003"/>
    </row>
    <row r="1722" spans="1:7">
      <c r="A1722" s="1625"/>
      <c r="B1722" s="1637" t="s">
        <v>2181</v>
      </c>
      <c r="C1722" s="1638"/>
      <c r="D1722" s="1639"/>
      <c r="E1722" s="1857">
        <v>44512.71875</v>
      </c>
      <c r="F1722" s="1651"/>
      <c r="G1722" s="1994"/>
    </row>
    <row r="1723" spans="1:7">
      <c r="A1723" s="1640"/>
      <c r="B1723" s="1641"/>
      <c r="C1723" s="1613" t="s">
        <v>2182</v>
      </c>
      <c r="D1723" s="1614"/>
      <c r="E1723" s="1615" t="e">
        <v>#NUM!</v>
      </c>
      <c r="F1723" s="1615"/>
      <c r="G1723" s="1986"/>
    </row>
    <row r="1724" spans="1:7">
      <c r="A1724"/>
      <c r="B1724"/>
      <c r="C1724"/>
      <c r="D1724"/>
      <c r="E1724" s="1616"/>
      <c r="F1724" s="1616"/>
      <c r="G1724" s="1987"/>
    </row>
    <row r="1725" spans="1:7">
      <c r="A1725" s="1619"/>
      <c r="B1725" s="2454" t="s">
        <v>3503</v>
      </c>
      <c r="C1725" s="2454"/>
      <c r="D1725" s="1620" t="s">
        <v>2283</v>
      </c>
      <c r="E1725" s="1588" t="s">
        <v>2185</v>
      </c>
      <c r="F1725" s="1588" t="s">
        <v>2324</v>
      </c>
      <c r="G1725" s="1587" t="s">
        <v>2801</v>
      </c>
    </row>
    <row r="1726" spans="1:7">
      <c r="A1726" s="1621"/>
      <c r="B1726" s="1622" t="s">
        <v>2162</v>
      </c>
      <c r="C1726" s="1623"/>
      <c r="D1726" s="1624"/>
      <c r="E1726" s="1645" t="s">
        <v>2163</v>
      </c>
      <c r="F1726" s="1645" t="s">
        <v>2163</v>
      </c>
      <c r="G1726" s="1991" t="s">
        <v>2163</v>
      </c>
    </row>
    <row r="1727" spans="1:7">
      <c r="A1727" s="1625"/>
      <c r="B1727" s="1626" t="s">
        <v>2164</v>
      </c>
      <c r="C1727" s="1627"/>
      <c r="D1727" s="1628"/>
      <c r="E1727" s="1598">
        <v>10.98</v>
      </c>
      <c r="F1727" s="1598">
        <v>16.329999999999998</v>
      </c>
      <c r="G1727" s="1982">
        <v>17</v>
      </c>
    </row>
    <row r="1728" spans="1:7">
      <c r="A1728" s="1625"/>
      <c r="B1728" s="1626" t="s">
        <v>2165</v>
      </c>
      <c r="C1728" s="1629"/>
      <c r="D1728" s="1630"/>
      <c r="E1728" s="1600" t="s">
        <v>2188</v>
      </c>
      <c r="F1728" s="1790">
        <v>492513778117</v>
      </c>
      <c r="G1728" s="1988" t="s">
        <v>2876</v>
      </c>
    </row>
    <row r="1729" spans="1:7">
      <c r="A1729" s="1625"/>
      <c r="B1729" s="1626" t="s">
        <v>2169</v>
      </c>
      <c r="C1729" s="1632"/>
      <c r="D1729" s="1628"/>
      <c r="E1729" s="1601" t="s">
        <v>2237</v>
      </c>
      <c r="F1729" s="1791" t="s">
        <v>2328</v>
      </c>
      <c r="G1729" s="2050"/>
    </row>
    <row r="1730" spans="1:7" ht="287.45">
      <c r="A1730" s="1625"/>
      <c r="B1730" s="1626" t="s">
        <v>2173</v>
      </c>
      <c r="C1730" s="1633"/>
      <c r="D1730" s="1628"/>
      <c r="E1730" s="1834" t="s">
        <v>3504</v>
      </c>
      <c r="F1730" s="1834" t="s">
        <v>3505</v>
      </c>
      <c r="G1730" s="2058" t="s">
        <v>3506</v>
      </c>
    </row>
    <row r="1731" spans="1:7">
      <c r="A1731" s="1625"/>
      <c r="B1731" s="1626" t="s">
        <v>2177</v>
      </c>
      <c r="C1731" s="1635"/>
      <c r="D1731" s="1628"/>
      <c r="E1731" s="1601" t="s">
        <v>2196</v>
      </c>
      <c r="F1731" s="1600" t="s">
        <v>2674</v>
      </c>
      <c r="G1731" s="1983"/>
    </row>
    <row r="1732" spans="1:7">
      <c r="A1732" s="1625"/>
      <c r="B1732" s="1637" t="s">
        <v>2181</v>
      </c>
      <c r="C1732" s="1638"/>
      <c r="D1732" s="1639"/>
      <c r="E1732" s="1746">
        <v>44512.752083333333</v>
      </c>
      <c r="F1732" s="1746">
        <v>44512.75277777778</v>
      </c>
      <c r="G1732" s="2016">
        <v>44512.754166666666</v>
      </c>
    </row>
    <row r="1733" spans="1:7">
      <c r="A1733" s="1640"/>
      <c r="B1733" s="1641"/>
      <c r="C1733" s="1613" t="s">
        <v>2182</v>
      </c>
      <c r="D1733" s="1614"/>
      <c r="E1733" s="1615">
        <f>MEDIAN(E1727:G1727)</f>
        <v>16.329999999999998</v>
      </c>
      <c r="F1733" s="1615"/>
      <c r="G1733" s="1986"/>
    </row>
    <row r="1735" spans="1:7">
      <c r="A1735" s="1667"/>
      <c r="B1735" s="2455" t="s">
        <v>3507</v>
      </c>
      <c r="C1735" s="2455"/>
      <c r="D1735" s="1643" t="s">
        <v>2157</v>
      </c>
      <c r="E1735" s="1669" t="s">
        <v>3508</v>
      </c>
      <c r="F1735" s="1669" t="s">
        <v>3509</v>
      </c>
      <c r="G1735" s="1830" t="s">
        <v>3510</v>
      </c>
    </row>
    <row r="1736" spans="1:7">
      <c r="A1736" s="1670"/>
      <c r="B1736" s="1622" t="s">
        <v>2162</v>
      </c>
      <c r="C1736" s="1671"/>
      <c r="D1736" s="1624"/>
      <c r="E1736" s="1672" t="s">
        <v>3511</v>
      </c>
      <c r="F1736" s="1672" t="s">
        <v>3511</v>
      </c>
      <c r="G1736" s="1997" t="s">
        <v>3511</v>
      </c>
    </row>
    <row r="1737" spans="1:7">
      <c r="A1737" s="1673"/>
      <c r="B1737" s="1626" t="s">
        <v>2164</v>
      </c>
      <c r="C1737" s="1626"/>
      <c r="D1737" s="1628"/>
      <c r="E1737" s="1697">
        <v>444.31</v>
      </c>
      <c r="F1737" s="1697">
        <v>549.99</v>
      </c>
      <c r="G1737" s="2026">
        <v>472</v>
      </c>
    </row>
    <row r="1738" spans="1:7">
      <c r="A1738" s="1673"/>
      <c r="B1738" s="1626" t="s">
        <v>2165</v>
      </c>
      <c r="C1738" s="1674"/>
      <c r="D1738" s="1675"/>
      <c r="E1738" s="1631" t="s">
        <v>3512</v>
      </c>
      <c r="F1738" s="1631" t="s">
        <v>3513</v>
      </c>
      <c r="G1738" s="2019" t="s">
        <v>3514</v>
      </c>
    </row>
    <row r="1739" spans="1:7">
      <c r="A1739" s="1673"/>
      <c r="B1739" s="1626" t="s">
        <v>2169</v>
      </c>
      <c r="C1739" s="1632"/>
      <c r="D1739" s="1628"/>
      <c r="E1739" s="1677" t="s">
        <v>3515</v>
      </c>
      <c r="F1739" s="1676" t="s">
        <v>3516</v>
      </c>
      <c r="G1739" s="2003" t="s">
        <v>3517</v>
      </c>
    </row>
    <row r="1740" spans="1:7" ht="80.099999999999994">
      <c r="A1740" s="1673"/>
      <c r="B1740" s="1626" t="s">
        <v>2173</v>
      </c>
      <c r="C1740" s="1678"/>
      <c r="D1740" s="1718"/>
      <c r="E1740" s="1862" t="s">
        <v>3518</v>
      </c>
      <c r="F1740" s="1874" t="s">
        <v>3519</v>
      </c>
      <c r="G1740" s="2059" t="s">
        <v>3520</v>
      </c>
    </row>
    <row r="1741" spans="1:7">
      <c r="A1741" s="1673"/>
      <c r="B1741" s="1626" t="s">
        <v>2177</v>
      </c>
      <c r="C1741" s="1679"/>
      <c r="D1741" s="1628"/>
      <c r="E1741" s="1875" t="s">
        <v>3521</v>
      </c>
      <c r="F1741" s="1875" t="s">
        <v>3522</v>
      </c>
      <c r="G1741" s="2060" t="s">
        <v>3523</v>
      </c>
    </row>
    <row r="1742" spans="1:7">
      <c r="A1742" s="1673"/>
      <c r="B1742" s="1626" t="s">
        <v>2181</v>
      </c>
      <c r="C1742" s="1632"/>
      <c r="D1742" s="1628"/>
      <c r="E1742" s="1804">
        <v>44431</v>
      </c>
      <c r="F1742" s="1804">
        <v>44431</v>
      </c>
      <c r="G1742" s="2027">
        <v>44431</v>
      </c>
    </row>
    <row r="1743" spans="1:7">
      <c r="A1743" s="1681"/>
      <c r="B1743" s="1658"/>
      <c r="C1743" s="1876" t="s">
        <v>2821</v>
      </c>
      <c r="D1743" s="1707"/>
      <c r="E1743" s="1682">
        <v>472</v>
      </c>
      <c r="F1743" s="1661"/>
      <c r="G1743" s="1996"/>
    </row>
    <row r="1744" spans="1:7">
      <c r="A1744"/>
      <c r="B1744"/>
      <c r="C1744"/>
      <c r="D1744"/>
      <c r="E1744" s="1616"/>
      <c r="F1744" s="1616"/>
      <c r="G1744" s="1987"/>
    </row>
    <row r="1745" spans="1:7">
      <c r="A1745" s="1619"/>
      <c r="B1745" s="2454" t="s">
        <v>3524</v>
      </c>
      <c r="C1745" s="2454"/>
      <c r="D1745" s="1620" t="s">
        <v>3178</v>
      </c>
      <c r="E1745" s="1877" t="s">
        <v>3525</v>
      </c>
      <c r="F1745" s="1878" t="s">
        <v>2185</v>
      </c>
      <c r="G1745" s="1878" t="s">
        <v>2160</v>
      </c>
    </row>
    <row r="1746" spans="1:7">
      <c r="A1746" s="1621"/>
      <c r="B1746" s="1622" t="s">
        <v>2162</v>
      </c>
      <c r="C1746" s="1623"/>
      <c r="D1746" s="1624"/>
      <c r="E1746" s="1879" t="s">
        <v>2163</v>
      </c>
      <c r="F1746" s="1879" t="s">
        <v>2163</v>
      </c>
      <c r="G1746" s="2061" t="s">
        <v>2311</v>
      </c>
    </row>
    <row r="1747" spans="1:7">
      <c r="A1747" s="1625"/>
      <c r="B1747" s="1626" t="s">
        <v>2164</v>
      </c>
      <c r="C1747" s="1627"/>
      <c r="D1747" s="1628"/>
      <c r="E1747" s="1697">
        <v>240.99</v>
      </c>
      <c r="F1747" s="1697">
        <v>157.1</v>
      </c>
      <c r="G1747" s="2026">
        <v>157.1</v>
      </c>
    </row>
    <row r="1748" spans="1:7">
      <c r="A1748" s="1625"/>
      <c r="B1748" s="1626" t="s">
        <v>2165</v>
      </c>
      <c r="C1748" s="1629"/>
      <c r="D1748" s="1630"/>
      <c r="E1748" s="1676" t="s">
        <v>3513</v>
      </c>
      <c r="F1748" s="1676" t="s">
        <v>2633</v>
      </c>
      <c r="G1748" s="2003" t="s">
        <v>2166</v>
      </c>
    </row>
    <row r="1749" spans="1:7">
      <c r="A1749" s="1625"/>
      <c r="B1749" s="1626" t="s">
        <v>2169</v>
      </c>
      <c r="C1749" s="1632"/>
      <c r="D1749" s="1628"/>
      <c r="E1749" s="1676" t="s">
        <v>3526</v>
      </c>
      <c r="F1749" s="1676" t="s">
        <v>3407</v>
      </c>
      <c r="G1749" s="2062" t="s">
        <v>2736</v>
      </c>
    </row>
    <row r="1750" spans="1:7" ht="90">
      <c r="A1750" s="1625"/>
      <c r="B1750" s="1626" t="s">
        <v>2173</v>
      </c>
      <c r="C1750" s="1633"/>
      <c r="D1750" s="1628"/>
      <c r="E1750" s="1880" t="s">
        <v>3527</v>
      </c>
      <c r="F1750" s="1880" t="s">
        <v>3528</v>
      </c>
      <c r="G1750" s="2063" t="s">
        <v>3529</v>
      </c>
    </row>
    <row r="1751" spans="1:7" ht="20.100000000000001">
      <c r="A1751" s="1625"/>
      <c r="B1751" s="1626" t="s">
        <v>2177</v>
      </c>
      <c r="C1751" s="1635"/>
      <c r="D1751" s="1628"/>
      <c r="E1751" s="1677" t="s">
        <v>3522</v>
      </c>
      <c r="F1751" s="1677" t="s">
        <v>3412</v>
      </c>
      <c r="G1751" s="2063" t="s">
        <v>2740</v>
      </c>
    </row>
    <row r="1752" spans="1:7">
      <c r="A1752" s="1625"/>
      <c r="B1752" s="1637" t="s">
        <v>2181</v>
      </c>
      <c r="C1752" s="1638"/>
      <c r="D1752" s="1639"/>
      <c r="E1752" s="1804">
        <v>44431</v>
      </c>
      <c r="F1752" s="1804">
        <v>44431</v>
      </c>
      <c r="G1752" s="2027">
        <v>44431</v>
      </c>
    </row>
    <row r="1753" spans="1:7">
      <c r="A1753" s="1640"/>
      <c r="B1753" s="1641"/>
      <c r="C1753" s="1613" t="s">
        <v>2182</v>
      </c>
      <c r="D1753" s="1614"/>
      <c r="E1753" s="1778">
        <f>MEDIAN(E1747:G1747)</f>
        <v>157.1</v>
      </c>
      <c r="F1753" s="1778"/>
      <c r="G1753" s="2018"/>
    </row>
    <row r="1755" spans="1:7" ht="37.5" customHeight="1">
      <c r="A1755" s="1683"/>
      <c r="B1755" s="2454" t="s">
        <v>3530</v>
      </c>
      <c r="C1755" s="2454"/>
      <c r="D1755" s="1620" t="s">
        <v>271</v>
      </c>
      <c r="E1755" s="1588" t="s">
        <v>2185</v>
      </c>
      <c r="F1755" s="1588" t="s">
        <v>3531</v>
      </c>
      <c r="G1755" s="1588" t="s">
        <v>3532</v>
      </c>
    </row>
    <row r="1756" spans="1:7">
      <c r="A1756" s="1621"/>
      <c r="B1756" s="1622" t="s">
        <v>2162</v>
      </c>
      <c r="C1756" s="1693"/>
      <c r="D1756" s="1624"/>
      <c r="E1756" s="1645" t="s">
        <v>2286</v>
      </c>
      <c r="F1756" s="1645" t="s">
        <v>2286</v>
      </c>
      <c r="G1756" s="1645" t="s">
        <v>2286</v>
      </c>
    </row>
    <row r="1757" spans="1:7">
      <c r="A1757" s="1625"/>
      <c r="B1757" s="1626" t="s">
        <v>2164</v>
      </c>
      <c r="C1757" s="1696"/>
      <c r="D1757" s="1628"/>
      <c r="E1757" s="2232">
        <v>4273</v>
      </c>
      <c r="F1757" s="2232">
        <v>4320.8999999999996</v>
      </c>
      <c r="G1757" s="2232">
        <v>3809.76</v>
      </c>
    </row>
    <row r="1758" spans="1:7">
      <c r="A1758" s="1625"/>
      <c r="B1758" s="1626" t="s">
        <v>2165</v>
      </c>
      <c r="C1758" s="1646"/>
      <c r="D1758" s="1646"/>
      <c r="E1758" s="1600" t="s">
        <v>2287</v>
      </c>
      <c r="F1758" s="1600" t="s">
        <v>3533</v>
      </c>
      <c r="G1758" s="1600" t="s">
        <v>3534</v>
      </c>
    </row>
    <row r="1759" spans="1:7">
      <c r="A1759" s="1625"/>
      <c r="B1759" s="1626" t="s">
        <v>2169</v>
      </c>
      <c r="C1759" s="1699"/>
      <c r="D1759" s="1628"/>
      <c r="E1759" s="1606" t="s">
        <v>2290</v>
      </c>
      <c r="F1759" s="1601" t="s">
        <v>3535</v>
      </c>
      <c r="G1759" s="1600" t="s">
        <v>3536</v>
      </c>
    </row>
    <row r="1760" spans="1:7" ht="99.95">
      <c r="A1760" s="1625"/>
      <c r="B1760" s="1626" t="s">
        <v>2173</v>
      </c>
      <c r="C1760" s="1700"/>
      <c r="D1760" s="1628"/>
      <c r="E1760" s="1601" t="s">
        <v>3537</v>
      </c>
      <c r="F1760" s="2233" t="s">
        <v>3538</v>
      </c>
      <c r="G1760" s="1601" t="s">
        <v>3539</v>
      </c>
    </row>
    <row r="1761" spans="1:7">
      <c r="A1761" s="1625"/>
      <c r="B1761" s="1626" t="s">
        <v>2319</v>
      </c>
      <c r="C1761" s="1700"/>
      <c r="D1761" s="1628"/>
      <c r="E1761" s="1650" t="s">
        <v>2196</v>
      </c>
      <c r="F1761" s="1600" t="s">
        <v>3540</v>
      </c>
      <c r="G1761" s="1603" t="s">
        <v>3541</v>
      </c>
    </row>
    <row r="1762" spans="1:7">
      <c r="A1762" s="1625"/>
      <c r="B1762" s="1637" t="s">
        <v>2181</v>
      </c>
      <c r="C1762" s="1701"/>
      <c r="D1762" s="1639"/>
      <c r="E1762" s="1651" t="s">
        <v>3542</v>
      </c>
      <c r="F1762" s="1651" t="s">
        <v>3542</v>
      </c>
      <c r="G1762" s="1651" t="s">
        <v>3542</v>
      </c>
    </row>
    <row r="1763" spans="1:7">
      <c r="A1763" s="1640"/>
      <c r="B1763" s="1641"/>
      <c r="C1763" s="1613" t="s">
        <v>2182</v>
      </c>
      <c r="D1763" s="1614"/>
      <c r="E1763" s="1615">
        <f>MEDIAN(E1757:G1757)</f>
        <v>4273</v>
      </c>
      <c r="F1763" s="1615"/>
      <c r="G1763" s="1615"/>
    </row>
  </sheetData>
  <mergeCells count="181">
    <mergeCell ref="B24:C24"/>
    <mergeCell ref="B34:C34"/>
    <mergeCell ref="B44:C44"/>
    <mergeCell ref="B54:C54"/>
    <mergeCell ref="B64:C64"/>
    <mergeCell ref="B74:C74"/>
    <mergeCell ref="A1:G1"/>
    <mergeCell ref="A2:G2"/>
    <mergeCell ref="A3:G3"/>
    <mergeCell ref="A6:G6"/>
    <mergeCell ref="E12:G12"/>
    <mergeCell ref="B14:C14"/>
    <mergeCell ref="B144:C144"/>
    <mergeCell ref="B154:C154"/>
    <mergeCell ref="B164:C164"/>
    <mergeCell ref="B174:C174"/>
    <mergeCell ref="B184:C184"/>
    <mergeCell ref="B194:C194"/>
    <mergeCell ref="B84:C84"/>
    <mergeCell ref="B94:C94"/>
    <mergeCell ref="B104:C104"/>
    <mergeCell ref="B114:C114"/>
    <mergeCell ref="B124:C124"/>
    <mergeCell ref="B134:C134"/>
    <mergeCell ref="B264:C264"/>
    <mergeCell ref="B274:C274"/>
    <mergeCell ref="B284:C284"/>
    <mergeCell ref="B294:C294"/>
    <mergeCell ref="B304:C304"/>
    <mergeCell ref="B314:C314"/>
    <mergeCell ref="B204:C204"/>
    <mergeCell ref="B214:C214"/>
    <mergeCell ref="B224:C224"/>
    <mergeCell ref="B234:C234"/>
    <mergeCell ref="B244:C244"/>
    <mergeCell ref="B254:C254"/>
    <mergeCell ref="B384:C384"/>
    <mergeCell ref="B394:C394"/>
    <mergeCell ref="B404:C404"/>
    <mergeCell ref="B414:C414"/>
    <mergeCell ref="B424:C424"/>
    <mergeCell ref="B434:C434"/>
    <mergeCell ref="B324:C324"/>
    <mergeCell ref="B334:C334"/>
    <mergeCell ref="B344:C344"/>
    <mergeCell ref="B354:C354"/>
    <mergeCell ref="B364:C364"/>
    <mergeCell ref="B374:C374"/>
    <mergeCell ref="B504:C504"/>
    <mergeCell ref="B514:C514"/>
    <mergeCell ref="B524:C524"/>
    <mergeCell ref="B534:C534"/>
    <mergeCell ref="B544:C544"/>
    <mergeCell ref="B554:C554"/>
    <mergeCell ref="B444:C444"/>
    <mergeCell ref="B454:C454"/>
    <mergeCell ref="B464:C464"/>
    <mergeCell ref="B474:C474"/>
    <mergeCell ref="B484:C484"/>
    <mergeCell ref="B494:C494"/>
    <mergeCell ref="B624:C624"/>
    <mergeCell ref="B634:C634"/>
    <mergeCell ref="B644:C644"/>
    <mergeCell ref="B654:C654"/>
    <mergeCell ref="B664:C664"/>
    <mergeCell ref="B674:C674"/>
    <mergeCell ref="B564:C564"/>
    <mergeCell ref="B574:C574"/>
    <mergeCell ref="B584:C584"/>
    <mergeCell ref="B594:C594"/>
    <mergeCell ref="B604:C604"/>
    <mergeCell ref="B614:C614"/>
    <mergeCell ref="B744:C744"/>
    <mergeCell ref="B754:C754"/>
    <mergeCell ref="B764:C764"/>
    <mergeCell ref="B774:C774"/>
    <mergeCell ref="B784:C784"/>
    <mergeCell ref="B794:C794"/>
    <mergeCell ref="B684:C684"/>
    <mergeCell ref="B694:C694"/>
    <mergeCell ref="B704:C704"/>
    <mergeCell ref="B714:C714"/>
    <mergeCell ref="B724:C724"/>
    <mergeCell ref="B734:C734"/>
    <mergeCell ref="B864:C864"/>
    <mergeCell ref="B874:C874"/>
    <mergeCell ref="B884:C884"/>
    <mergeCell ref="B894:C894"/>
    <mergeCell ref="B904:C904"/>
    <mergeCell ref="B914:C914"/>
    <mergeCell ref="B804:C804"/>
    <mergeCell ref="B814:C814"/>
    <mergeCell ref="B824:C824"/>
    <mergeCell ref="B834:C834"/>
    <mergeCell ref="B844:C844"/>
    <mergeCell ref="B854:C854"/>
    <mergeCell ref="B984:C984"/>
    <mergeCell ref="B994:C994"/>
    <mergeCell ref="B1004:C1004"/>
    <mergeCell ref="B1014:C1014"/>
    <mergeCell ref="B1024:C1024"/>
    <mergeCell ref="B1034:C1034"/>
    <mergeCell ref="B924:C924"/>
    <mergeCell ref="B934:C934"/>
    <mergeCell ref="B944:C944"/>
    <mergeCell ref="B954:C954"/>
    <mergeCell ref="B964:C964"/>
    <mergeCell ref="B974:C974"/>
    <mergeCell ref="B1105:C1105"/>
    <mergeCell ref="B1115:C1115"/>
    <mergeCell ref="B1125:C1125"/>
    <mergeCell ref="B1135:C1135"/>
    <mergeCell ref="B1145:C1145"/>
    <mergeCell ref="B1155:C1155"/>
    <mergeCell ref="B1044:C1044"/>
    <mergeCell ref="B1054:C1054"/>
    <mergeCell ref="B1065:C1065"/>
    <mergeCell ref="B1075:C1075"/>
    <mergeCell ref="B1085:C1085"/>
    <mergeCell ref="B1095:C1095"/>
    <mergeCell ref="B1225:C1225"/>
    <mergeCell ref="B1235:C1235"/>
    <mergeCell ref="B1245:C1245"/>
    <mergeCell ref="B1255:C1255"/>
    <mergeCell ref="B1265:C1265"/>
    <mergeCell ref="B1275:C1275"/>
    <mergeCell ref="B1165:C1165"/>
    <mergeCell ref="B1175:C1175"/>
    <mergeCell ref="B1185:C1185"/>
    <mergeCell ref="B1195:C1195"/>
    <mergeCell ref="B1205:C1205"/>
    <mergeCell ref="B1215:C1215"/>
    <mergeCell ref="D1454:E1454"/>
    <mergeCell ref="B1345:C1345"/>
    <mergeCell ref="B1355:C1355"/>
    <mergeCell ref="B1365:C1365"/>
    <mergeCell ref="B1375:C1375"/>
    <mergeCell ref="B1385:C1385"/>
    <mergeCell ref="B1395:C1395"/>
    <mergeCell ref="B1285:C1285"/>
    <mergeCell ref="B1295:C1295"/>
    <mergeCell ref="B1305:C1305"/>
    <mergeCell ref="B1315:C1315"/>
    <mergeCell ref="B1325:C1325"/>
    <mergeCell ref="B1335:C1335"/>
    <mergeCell ref="B1455:C1455"/>
    <mergeCell ref="B1465:C1465"/>
    <mergeCell ref="B1475:C1475"/>
    <mergeCell ref="B1485:C1485"/>
    <mergeCell ref="B1495:C1495"/>
    <mergeCell ref="B1505:C1505"/>
    <mergeCell ref="B1405:C1405"/>
    <mergeCell ref="B1415:C1415"/>
    <mergeCell ref="B1425:C1425"/>
    <mergeCell ref="B1435:C1435"/>
    <mergeCell ref="B1445:C1445"/>
    <mergeCell ref="B1575:C1575"/>
    <mergeCell ref="B1585:C1585"/>
    <mergeCell ref="B1595:C1595"/>
    <mergeCell ref="B1605:C1605"/>
    <mergeCell ref="B1615:C1615"/>
    <mergeCell ref="B1625:C1625"/>
    <mergeCell ref="B1515:C1515"/>
    <mergeCell ref="B1525:C1525"/>
    <mergeCell ref="B1535:C1535"/>
    <mergeCell ref="B1545:C1545"/>
    <mergeCell ref="B1555:C1555"/>
    <mergeCell ref="B1565:C1565"/>
    <mergeCell ref="B1755:C1755"/>
    <mergeCell ref="B1695:C1695"/>
    <mergeCell ref="B1705:C1705"/>
    <mergeCell ref="B1715:C1715"/>
    <mergeCell ref="B1725:C1725"/>
    <mergeCell ref="B1735:C1735"/>
    <mergeCell ref="B1745:C1745"/>
    <mergeCell ref="B1635:C1635"/>
    <mergeCell ref="B1645:C1645"/>
    <mergeCell ref="B1655:C1655"/>
    <mergeCell ref="B1665:C1665"/>
    <mergeCell ref="B1675:C1675"/>
    <mergeCell ref="B1685:C1685"/>
  </mergeCells>
  <hyperlinks>
    <hyperlink ref="F20" r:id="rId1" xr:uid="{3B988D3D-D568-4A6E-8095-57CE11CDAE8F}"/>
    <hyperlink ref="G20" r:id="rId2" xr:uid="{4FA5EA9E-B94D-44BF-BA94-2F24BAB3D685}"/>
    <hyperlink ref="E20" r:id="rId3" xr:uid="{6C46CF65-4F5E-43CF-9844-5B333CABAAEE}"/>
    <hyperlink ref="E19" r:id="rId4" xr:uid="{79BA5DFF-8307-4450-BB1C-29A7C508349A}"/>
    <hyperlink ref="F19" r:id="rId5" xr:uid="{3C8958F3-58E0-4416-98C3-0C07FD7864FD}"/>
    <hyperlink ref="G19" r:id="rId6" xr:uid="{B3A90B9D-B9DC-416A-8AE9-8E183E29C314}"/>
    <hyperlink ref="E30" r:id="rId7" xr:uid="{394B219A-9982-4D9D-97EA-6C47730FF211}"/>
    <hyperlink ref="E29" r:id="rId8" xr:uid="{0C1D3C54-FF8F-44D9-BFFF-D07E594AADBA}"/>
    <hyperlink ref="F29" r:id="rId9" xr:uid="{290C6908-5B92-4040-8120-7048AB6AF4F3}"/>
    <hyperlink ref="G30" r:id="rId10" xr:uid="{F09E9938-6D4A-4BA5-9284-4AC9ED74C702}"/>
    <hyperlink ref="G29" r:id="rId11" xr:uid="{7FE7038D-1932-450E-B0A0-2750CB060A0B}"/>
    <hyperlink ref="G40" r:id="rId12" xr:uid="{0647E193-B245-4580-B6DD-94BB1329E996}"/>
    <hyperlink ref="E39" r:id="rId13" xr:uid="{CF4C3C64-B54E-47EC-ACAC-C4A8793B108B}"/>
    <hyperlink ref="F39" r:id="rId14" xr:uid="{E7F751E5-573A-45A8-BD50-57E4A52ACB9E}"/>
    <hyperlink ref="F40" r:id="rId15" xr:uid="{08ACD433-2B3A-43E0-9F9B-18A06C42E986}"/>
    <hyperlink ref="E40" r:id="rId16" xr:uid="{BB843722-2682-4DD0-870A-653907141955}"/>
    <hyperlink ref="G39" r:id="rId17" xr:uid="{CEE3D797-9698-4C01-941B-FAFFA3CBDED8}"/>
    <hyperlink ref="G48" r:id="rId18" display="tel:+554733277602" xr:uid="{93227FA3-41AD-450A-8E4A-630A057B5F59}"/>
    <hyperlink ref="G50" r:id="rId19" display="mailto:vendas@hiperfer.com.br" xr:uid="{591051FF-FEBD-4CC2-AFD0-8F445E71B50E}"/>
    <hyperlink ref="E60" r:id="rId20" xr:uid="{FC04BF0D-A137-4CC5-878A-DAEB2DD933E8}"/>
    <hyperlink ref="E59" r:id="rId21" xr:uid="{B3F45086-BE9F-4C15-BA80-8331C049CECA}"/>
    <hyperlink ref="E69" r:id="rId22" xr:uid="{3802AF57-51EE-4D12-A384-20E16E69DB72}"/>
    <hyperlink ref="F69" r:id="rId23" xr:uid="{C854ECB0-850F-43CA-9F7A-4989C25676C4}"/>
    <hyperlink ref="G69" r:id="rId24" xr:uid="{0F4FFD6E-07B6-42DB-8FB1-F3C092C041A8}"/>
    <hyperlink ref="G80" r:id="rId25" display="mailto:contato@tocaobra.com.br" xr:uid="{92AB1A2A-2A3D-40D9-84DA-FE4287A1C791}"/>
    <hyperlink ref="E79" r:id="rId26" xr:uid="{8461517E-45BD-43D3-945F-4C71606E575D}"/>
    <hyperlink ref="F79" r:id="rId27" xr:uid="{74D9ABA1-F096-436E-BFF1-A6F7169C3BCD}"/>
    <hyperlink ref="G79" r:id="rId28" xr:uid="{BF4CA0EC-A1D3-4BBB-856D-B9368347BF45}"/>
    <hyperlink ref="F88" r:id="rId29" display="tel:+55-4020-5376" xr:uid="{6CDD8AD4-5FCD-45A1-A57E-1B726704061F}"/>
    <hyperlink ref="G89" r:id="rId30" xr:uid="{419EDCDB-04D2-4A79-A2CC-A7DC3F747120}"/>
    <hyperlink ref="F90" r:id="rId31" display="mailto:vozdocliente@leroymerlin.com.br" xr:uid="{238F650D-F3E5-4231-BD84-0A3189491A00}"/>
    <hyperlink ref="F98" r:id="rId32" display="tel:06132976853" xr:uid="{BDF78685-E196-4B63-B4B0-3448C73693C1}"/>
    <hyperlink ref="F100" r:id="rId33" display="mailto:contato@safeparksinalizacao.com" xr:uid="{A12C6B0C-B17E-47C0-97B9-18D54BAAACDB}"/>
    <hyperlink ref="E110" r:id="rId34" xr:uid="{88526019-1B1C-49C8-AECB-E437875D48D5}"/>
    <hyperlink ref="E109" r:id="rId35" xr:uid="{BA349141-DA68-4B4C-8CB5-244BE81F1A32}"/>
    <hyperlink ref="F109" r:id="rId36" xr:uid="{36723901-ADBE-4900-B6C0-A2DC99D7424C}"/>
    <hyperlink ref="F110" r:id="rId37" xr:uid="{3A5F12AC-8017-4515-A893-0E2C38708FB8}"/>
    <hyperlink ref="G109" r:id="rId38" xr:uid="{BC977D50-0BEE-45EA-95A9-B10B58D3D0F0}"/>
    <hyperlink ref="G110" r:id="rId39" xr:uid="{27ABF15F-A89A-4FC0-9EDB-74C33D176559}"/>
    <hyperlink ref="G120" r:id="rId40" xr:uid="{C5EE6EA0-3597-420F-AC02-CAE742B643FF}"/>
    <hyperlink ref="F118" r:id="rId41" display="tel:+55-4020-5376" xr:uid="{83AAA109-C439-40BB-8932-478A263D261B}"/>
    <hyperlink ref="F120" r:id="rId42" display="mailto:vozdocliente@leroymerlin.com.br" xr:uid="{13A50DE8-E5A5-4502-B2C2-98B75DFB3B31}"/>
    <hyperlink ref="F119" r:id="rId43" xr:uid="{DA958E1E-746F-4B2D-B744-F6341748B93D}"/>
    <hyperlink ref="E118" r:id="rId44" display="tel:(11) 3272-7200" xr:uid="{E9BDEAC4-8F2B-42E0-933B-B02EAE3A4165}"/>
    <hyperlink ref="E130" r:id="rId45" xr:uid="{FE7FC198-DB21-4223-8DBF-37B4BBC2EC63}"/>
    <hyperlink ref="F138" r:id="rId46" display="tel:+55-4020-5376" xr:uid="{8C42CC0B-6984-4E19-9585-BED029CA2D88}"/>
    <hyperlink ref="F140" r:id="rId47" xr:uid="{060B61CD-BCBD-4AE7-A256-EAF9BD0162FB}"/>
    <hyperlink ref="F148" r:id="rId48" display="https://www.google.com/search?q=TRINITY+POLTRONAS&amp;rlz=1C1OKWM_pt-BRBR950BR950&amp;oq=TRINITY+POLTRONAS&amp;aqs=chrome..69i57j46i175i199i512.4532j0j7&amp;sourceid=chrome&amp;ie=UTF-8" xr:uid="{19076DFE-BAD4-4C12-95E4-329099D81BBB}"/>
    <hyperlink ref="F149" r:id="rId49" xr:uid="{9D3370CA-D88C-47D2-ADE5-8E6FE546903D}"/>
    <hyperlink ref="F147" r:id="rId50" display="http://cnpj.info/21479028000123" xr:uid="{262620DC-3F40-4B37-B7EC-E23BE98A3B8F}"/>
    <hyperlink ref="E159" r:id="rId51" xr:uid="{90CA093A-1A1F-45EC-BEA0-588E81B28855}"/>
    <hyperlink ref="E160" r:id="rId52" display="mailto:elevadores@engetax.com.br" xr:uid="{52662344-FEE2-4A52-80A1-170422A956CD}"/>
    <hyperlink ref="E170" r:id="rId53" xr:uid="{FFA94704-2A0F-48FA-A8ED-2C688AD226F2}"/>
    <hyperlink ref="E169" r:id="rId54" xr:uid="{C968BA1C-D553-4212-8578-3B5503E1542D}"/>
    <hyperlink ref="F168" r:id="rId55" display="tel:(16)3419-1115" xr:uid="{481A18FC-A917-44E2-9420-FD8AA736AE1A}"/>
    <hyperlink ref="F170" r:id="rId56" display="mailto:contato@sanfer.ind.br" xr:uid="{57130C0B-6DA9-410D-AE51-3DDA11683008}"/>
    <hyperlink ref="F179" r:id="rId57" xr:uid="{2269A371-1CD8-43CC-880D-7B9700447095}"/>
    <hyperlink ref="F180" r:id="rId58" display="mailto:cleiciane.tunussi@montele.ind.br" xr:uid="{0469F530-1129-4299-BB69-C90A322A0D61}"/>
    <hyperlink ref="F178" r:id="rId59" display="tel:3121025416" xr:uid="{EE31AD7A-C7D6-4E81-A599-3493B14D6488}"/>
    <hyperlink ref="G178" r:id="rId60" display="tel:193778-1366" xr:uid="{979D47CF-7523-401B-A26B-50DC1C8A2332}"/>
    <hyperlink ref="G180" r:id="rId61" display="mailto:elevadores@engetax.com.br" xr:uid="{6307E358-D32E-4AC1-B2F5-85EBF4810776}"/>
    <hyperlink ref="F188" r:id="rId62" display="https://www.google.com/search?q=TRINITY+POLTRONAS&amp;rlz=1C1OKWM_pt-BRBR950BR950&amp;oq=TRINITY+POLTRONAS&amp;aqs=chrome..69i57j46i175i199i512.4532j0j7&amp;sourceid=chrome&amp;ie=UTF-8" xr:uid="{50658E9E-D81A-4D0E-9C56-627E2E0E0654}"/>
    <hyperlink ref="F189" r:id="rId63" xr:uid="{34D145E8-C6C1-41A8-BA74-989177B3C4D4}"/>
    <hyperlink ref="F187" r:id="rId64" display="http://cnpj.info/21479028000123" xr:uid="{DDD4CFB6-5964-43BE-9EE9-5C9FF15E9A51}"/>
    <hyperlink ref="E208" r:id="rId65" display="tel:+551132280900" xr:uid="{B0306226-34D9-49BA-BC25-C61506936473}"/>
    <hyperlink ref="E210" r:id="rId66" xr:uid="{9909ECB1-C9D8-4B42-9649-BE198D40670F}"/>
    <hyperlink ref="F210" r:id="rId67" display="mailto:shupynno@hotmail.com" xr:uid="{EB45A878-7006-46BA-9EAB-6B4F7DA67ABB}"/>
    <hyperlink ref="G219" r:id="rId68" xr:uid="{E6B48BA3-19BB-4C4D-A146-A81ABBC0858F}"/>
    <hyperlink ref="G238" r:id="rId69" display="https://www.google.com/search?q=lumiergry&amp;rlz=1C1OKWM_pt-BRBR950BR950&amp;oq=lumiergry&amp;aqs=chrome..69i57j46i13i175i199i433j0i13l7.2341j0j4&amp;sourceid=chrome&amp;ie=UTF-8" xr:uid="{8B9E95F3-79DC-4327-BC9B-9E8D9AB5E905}"/>
    <hyperlink ref="E239" r:id="rId70" xr:uid="{6D721390-800D-45C8-972C-9492F808B813}"/>
    <hyperlink ref="F239" r:id="rId71" xr:uid="{01B63C16-AFC2-472E-B540-BCF7DEAFC603}"/>
    <hyperlink ref="G239" r:id="rId72" xr:uid="{A5914520-EEF6-4641-84EF-8ED4D11311C2}"/>
    <hyperlink ref="G250" r:id="rId73" display="mailto:contato@tocaobra.com.br" xr:uid="{A6C2FAC5-13AA-4239-8A55-1A31E9B76193}"/>
    <hyperlink ref="E249" r:id="rId74" xr:uid="{9202CB85-B8EA-4F0F-999D-1E52138700B0}"/>
    <hyperlink ref="F249" r:id="rId75" xr:uid="{81402E4C-7645-49B0-B476-9DFB9006C8A5}"/>
    <hyperlink ref="G249" r:id="rId76" xr:uid="{7FAEA9BE-18F4-4198-9FE5-952E4D874FD9}"/>
    <hyperlink ref="G258" r:id="rId77" display="https://www.google.com/search?q=JV+TUBOS&amp;rlz=1C1OKWM_pt-BRBR950BR950&amp;oq=JV+TUBOS&amp;aqs=chrome..69i57j69i61.2190j0j7&amp;sourceid=chrome&amp;ie=UTF-8" xr:uid="{EB53196D-9711-4DEC-9572-33717DF2AD8E}"/>
    <hyperlink ref="G260" r:id="rId78" display="mailto:contatojv@jvtubos..com.br" xr:uid="{907DBC12-52C0-4775-AA1C-22D12C8D4F74}"/>
    <hyperlink ref="E259" r:id="rId79" xr:uid="{507E23C3-4525-4C0E-AC67-03E3E2F6368D}"/>
    <hyperlink ref="F259" r:id="rId80" xr:uid="{B806128C-6F5E-4C84-84E7-B66F5E12E916}"/>
    <hyperlink ref="G259" r:id="rId81" xr:uid="{0D7B59B6-BB28-4C75-820C-25136A8A20D7}"/>
    <hyperlink ref="F269" r:id="rId82" xr:uid="{95D4D8AA-5743-4DC2-8BA7-DB5EB9CE16B6}"/>
    <hyperlink ref="F280" r:id="rId83" xr:uid="{C97FAE0A-D301-4483-9CBD-75D2505A2178}"/>
    <hyperlink ref="G278" r:id="rId84" display="tel:5139398251" xr:uid="{492C98CF-3F2B-43AB-A95A-203B3A0061C0}"/>
    <hyperlink ref="E279" r:id="rId85" xr:uid="{E61E9427-F737-4938-B1FA-81479F3638EB}"/>
    <hyperlink ref="F288" r:id="rId86" display="https://www.google.com/search?q=CONSTRUMAS&amp;rlz=1C1OKWM_pt-BRBR950BR950&amp;sxsrf=AOaemvKgnQ5lNgjeYoSgkflXHNfOmt2D4g%3A1633372995524&amp;ei=Q0tbYeW3H7PU1sQPvPyGmAM&amp;ved=0ahUKEwil5bvJtLHzAhUzqpUCHTy-ATMQ4dUDCA4&amp;uact=5&amp;oq=CONSTRUMAS&amp;gs_lcp=Cgdnd3Mtd2l6EAMyBQgAEIAEMgUIABCABDIFCAAQgAQyBQgAEIAEMgUIABCABDIFCAAQgAQyCwguEIAEEMcBEK8BMgUIABCABDIFCAAQgAQyBQgAEIAEOgQIIxAnOgsIABCABBCxAxCDAToICAAQgAQQsQM6CAguELEDEIMBOgQIABBDOhEILhCABBCxAxCDARDHARCjAjoLCC4QgAQQsQMQgwE6CggAELEDEIMBEEM6BQgAELEDOgcIABCxAxBDOggIABCABBDJA0oECEEYAFC21gFYluMBYOXlAWgAcAJ4AIABqwGIAeMLkgEEMC4xMJgBAKABAcABAQ&amp;sclient=gws-wiz" xr:uid="{368195A5-8FAE-4B7A-9539-A82729533081}"/>
    <hyperlink ref="G290" r:id="rId87" display="mailto:atendimento@telhanorte.com.br" xr:uid="{AD05340E-601F-4AFC-A831-5D749CA0C4A3}"/>
    <hyperlink ref="E289" r:id="rId88" xr:uid="{E23F410C-2E22-4F3C-A51B-8D48FE0F0029}"/>
    <hyperlink ref="F289" r:id="rId89" xr:uid="{83AAEB4A-366F-4CC6-A23C-2AB88B752E40}"/>
    <hyperlink ref="F309" r:id="rId90" display="https://www.magazineluiza.com.br/manometro-nacional/p/gaea3d6912/fs/fpmp/?&amp;seller_id=eletron&amp;utm_source=google&amp;utm_medium=pla&amp;utm_campaign=&amp;partner_id=61743&amp;gclid=Cj0KCQjw5JSLBhCxARIsAHgO2SeU5PDFXsriukSQbm6xdIORSFlx-lfYW_oBWAb8DJxZH9_-Og2f3SwaAsUbEALw_wcB&amp;gclsrc=aw.ds" xr:uid="{32398729-8D27-40F7-AB24-23943A2FD38A}"/>
    <hyperlink ref="G308" r:id="rId91" display="https://api.whatsapp.com/send?l=pt&amp;phone=5511976681990&amp;text=Poderia%20me%20ajudar?" xr:uid="{92D2CCDC-1F58-4C60-9C71-1F37A2E2CE0D}"/>
    <hyperlink ref="G310" r:id="rId92" display="mailto:contato@fastfiltros.com.br" xr:uid="{474D59F2-6C95-4C54-A446-27BAF4EA4A27}"/>
    <hyperlink ref="E320" r:id="rId93" xr:uid="{B245185D-386A-4638-98F8-B80C7EF0149B}"/>
    <hyperlink ref="F320" r:id="rId94" xr:uid="{CB8B4413-4D9D-41C9-A148-838ED8DCBB86}"/>
    <hyperlink ref="E319" r:id="rId95" xr:uid="{44E94BBC-538C-4D84-9ABE-E4843D6E3D24}"/>
    <hyperlink ref="F319" r:id="rId96" xr:uid="{D3CC159B-17A8-493B-963C-56F870641144}"/>
    <hyperlink ref="G319" r:id="rId97" xr:uid="{90A1126E-3868-49CE-9C00-BA7B1A1BF69C}"/>
    <hyperlink ref="G320" r:id="rId98" xr:uid="{63415654-8514-4A2F-9052-275FAB6E2A9D}"/>
    <hyperlink ref="E330" r:id="rId99" display="mailto:contatosite@wermar.com.br" xr:uid="{3EF3DE90-EEFB-465B-9895-B9BA70751A40}"/>
    <hyperlink ref="E328" r:id="rId100" display="tel:+552225251750" xr:uid="{05307FD3-68F6-4BA9-9510-4E78D2685653}"/>
    <hyperlink ref="G330" r:id="rId101" xr:uid="{FE335C7A-37DB-46C0-8062-C74607A5DD92}"/>
    <hyperlink ref="E329" r:id="rId102" xr:uid="{7DB08FBE-3741-4309-B450-EFF0706F3FEB}"/>
    <hyperlink ref="F329" r:id="rId103" xr:uid="{18C2CF09-48B5-4F92-995F-CCE7CC758B26}"/>
    <hyperlink ref="G329" r:id="rId104" xr:uid="{8FE1BDEB-424C-45F5-9790-C7D09D5B2BE3}"/>
    <hyperlink ref="E340" r:id="rId105" display="mailto:atendimento@carrefour.com.br" xr:uid="{7EB45E0D-BA3D-4BBE-8F4B-1069786E60DB}"/>
    <hyperlink ref="G340" r:id="rId106" xr:uid="{12046910-482F-4A59-B25A-2270DAB3089E}"/>
    <hyperlink ref="E349" r:id="rId107" xr:uid="{D20AFB29-95A8-4A17-8128-FEA2CE661810}"/>
    <hyperlink ref="E350" r:id="rId108" xr:uid="{33820415-6BCF-4A55-A8D6-F3E923597595}"/>
    <hyperlink ref="F349" r:id="rId109" xr:uid="{FBDA7B29-CE6D-4FD6-8EF1-4F12F52DB1C4}"/>
    <hyperlink ref="F350" r:id="rId110" xr:uid="{84AA51E1-2F6A-49BB-AED0-5FBFDEABCA95}"/>
    <hyperlink ref="G350" r:id="rId111" xr:uid="{33824255-B0A2-4D26-A062-36ED40A399C9}"/>
    <hyperlink ref="G349" r:id="rId112" xr:uid="{B68F436C-DE4B-4632-BC5B-7F5EBD99402B}"/>
    <hyperlink ref="E360" r:id="rId113" display="mailto:centralderelacionamento@cec.com.br" xr:uid="{4C025EA0-F4DD-48DF-84D3-BCAD260311BA}"/>
    <hyperlink ref="F358" r:id="rId114" display="tel:+555140422076" xr:uid="{C6015D2E-89AD-4B18-AD76-39DBC5CAEF5E}"/>
    <hyperlink ref="F360" r:id="rId115" display="mailto:contato@teky.com.br" xr:uid="{9E143FAB-E65A-4ED9-B32F-35CF6DC8CAC4}"/>
    <hyperlink ref="G360" r:id="rId116" display="mailto:atendimento@livencasa.com" xr:uid="{DCC2D663-83D7-4CEC-8D93-066810B323C9}"/>
    <hyperlink ref="G359" r:id="rId117" xr:uid="{7CB13EE8-7315-48C1-BB5B-70B41B496821}"/>
    <hyperlink ref="E369" r:id="rId118" display="https://www.cassol.com.br/grelha-ecologica-pvc-tigre-150mm-quadrada-branca/p?idsku=146944&amp;utm_source=google_shopping&amp;utm_campaign=campanha_inteligente&amp;utm_medium=cpc&amp;gclid=CjwKCAiAvriMBhAuEiwA8Cs5lYCcmcDutTnEG2S9fNUyzdqLkr7evFjtY8TTOlSmI8K28hhRz3e1lBoCr9IQAvD_BwE" xr:uid="{1980D0D8-A11B-426E-A49C-490812029189}"/>
    <hyperlink ref="F370" r:id="rId119" display="mailto:centralderelacionamento@cec.com.br" xr:uid="{0DC1D949-BEAF-49A6-BE95-4D2D94156BBD}"/>
    <hyperlink ref="F369" r:id="rId120" display="https://www.cec.com.br/material-hidraulico/tubos-e-conexoes/grelhas-e-ralos/grelha-em-polietileno-quadrado-150mm-branco?produto=1339102&amp;idpublicacao=791d2005-d206-4804-b297-71cab438caf1&amp;gclid=CjwKCAiAvriMBhAuEiwA8Cs5lWJleLpS4ogJRO71MaKiZk6zmKuaw5jmsgG6qNzV3Lyoes5t8B5c4RoCH4gQAvD_BwE" xr:uid="{A18755E3-3176-4DF8-A75D-2182ED7C21A9}"/>
    <hyperlink ref="G368" r:id="rId121" tooltip="televendas" display="tel:1143801480" xr:uid="{5EBF4D89-D50D-451F-8F79-78CA02B20B9B}"/>
    <hyperlink ref="E380" r:id="rId122" xr:uid="{5AFD57D1-41BC-40F8-B746-83B2C41E727C}"/>
    <hyperlink ref="E379" r:id="rId123" xr:uid="{A27751B8-BB6D-48E3-8F20-9C437DFF4D88}"/>
    <hyperlink ref="F379" r:id="rId124" xr:uid="{2ACDA49B-7AAB-4D13-BDB6-1B4050FC0A1A}"/>
    <hyperlink ref="G379" r:id="rId125" xr:uid="{1DA274B3-58E7-42A0-B0ED-BFEC794AFDFB}"/>
    <hyperlink ref="E390" r:id="rId126" xr:uid="{59BA8882-B80F-4501-851B-D7425EC0C307}"/>
    <hyperlink ref="F390" r:id="rId127" xr:uid="{A18C8BF7-DD29-42B2-8D36-2DCE5AEB9048}"/>
    <hyperlink ref="G390" r:id="rId128" xr:uid="{DA810805-7CA8-4B70-8F0A-E5FC829C71AA}"/>
    <hyperlink ref="F400" r:id="rId129" xr:uid="{80C1B9B4-DA14-456C-B41C-4FDF0A3D0759}"/>
    <hyperlink ref="E400" r:id="rId130" xr:uid="{D7E7AA17-4622-4B9E-B094-3157094D7F0D}"/>
    <hyperlink ref="G400" r:id="rId131" xr:uid="{F5334986-DDBA-406B-AA86-9B13A31FA3CB}"/>
    <hyperlink ref="G410" r:id="rId132" xr:uid="{17E7A4DD-2128-444C-8E1A-DAE7D4318056}"/>
    <hyperlink ref="F410" r:id="rId133" xr:uid="{A70824F7-CBDC-4F07-ACE3-C2E3B60B57A7}"/>
    <hyperlink ref="E420" r:id="rId134" display="mailto:sac@viewrech.ind.br" xr:uid="{51DB87D6-1349-4B39-9E2B-026F7CF8DD4F}"/>
    <hyperlink ref="F420" r:id="rId135" xr:uid="{FB9C1152-31FA-42FF-8802-6A83D3C976FD}"/>
    <hyperlink ref="G420" r:id="rId136" xr:uid="{29F1DA7D-2C88-4DCE-8F57-F12757C07764}"/>
    <hyperlink ref="E428" r:id="rId137" display="https://web.whatsapp.com/send?phone=554136613100&amp;text=Ol%C3%A1,%20estou%20navegando%20no%20site%20e%20preciso%20de%20ajuda." xr:uid="{A2A19CF8-52F7-4B25-8080-02F5DBC6DCE7}"/>
    <hyperlink ref="G429" r:id="rId138" xr:uid="{4303468E-7063-48FD-8C12-5821FC1962C7}"/>
    <hyperlink ref="F430" r:id="rId139" xr:uid="{3B19FD98-8725-4283-9373-E10B5F02C51E}"/>
    <hyperlink ref="G430" r:id="rId140" display="mailto:sac@santil.com.br" xr:uid="{860299B0-6372-49C4-BAE7-B4BF5680F507}"/>
    <hyperlink ref="G440" r:id="rId141" xr:uid="{D4F78AC8-1C5F-4C76-9D54-41056AD8F7EC}"/>
    <hyperlink ref="G439" r:id="rId142" xr:uid="{8C0FF647-2DEB-4E82-95E5-95421F8F001D}"/>
    <hyperlink ref="F439" r:id="rId143" xr:uid="{61C0DED6-04CD-4294-A747-1801F8F33824}"/>
    <hyperlink ref="E440" r:id="rId144" xr:uid="{89836FC6-1E4C-4346-8DD1-154D04979EAC}"/>
    <hyperlink ref="E439" r:id="rId145" xr:uid="{36007F0A-69A7-4C72-B407-4634259340CE}"/>
    <hyperlink ref="F440" r:id="rId146" xr:uid="{CB13294F-04D3-4A18-9477-34B76ED572F5}"/>
    <hyperlink ref="E449" r:id="rId147" display="https://www.submarino.com.br/produto/2500926862?sellerId=22458112000123&amp;epar=bp_pl_00_go_g35172&amp;epar=bp_pl_00_go_g35172&amp;opn=XMLGOOGLE&amp;WT.srch=1&amp;utm_medium=buscappc&amp;utm_source=google&amp;utm_campaign=marca%3Asuba%3Bmidia%3Abuscappc%3Bformato%3Apla%3Bsubformato%3A00%3Bidcampanha%3Ag35172&amp;gclid=CjwKCAiAvriMBhAuEiwA8Cs5lXJYjJsh0FLliB8pDjA6S2v7oSxbWTANF1dxvp5qsiajqQP1VKSFrBoCP2MQAvD_BwE" xr:uid="{10160DE6-440F-4B4F-809E-6650AD8E0A6B}"/>
    <hyperlink ref="F449" r:id="rId148" xr:uid="{61C4EE3F-11B5-4AA3-B807-5DD5759B377F}"/>
    <hyperlink ref="G449" r:id="rId149" xr:uid="{8AB615A6-C40B-45A8-ADE3-6F1083F915A0}"/>
    <hyperlink ref="G450" r:id="rId150" display="mailto:atendimento.shop@shoptime.com.br" xr:uid="{F965D7D1-69C9-417E-B6CD-4FDF3B73E01C}"/>
    <hyperlink ref="F460" r:id="rId151" xr:uid="{E1A83A1A-B8FC-4DEA-A8D6-EFB88EA34EA5}"/>
    <hyperlink ref="G460" r:id="rId152" xr:uid="{8238B293-B16E-4ED4-8FC0-5856E4939BBF}"/>
    <hyperlink ref="E460" r:id="rId153" display="mailto:corporativo@centralcabos.com.br" xr:uid="{BB8B597F-B680-4082-8F15-C3375C663D64}"/>
    <hyperlink ref="E469" r:id="rId154" xr:uid="{DD684E82-D136-4C0A-BE4C-0B9E657F8133}"/>
    <hyperlink ref="F469" r:id="rId155" xr:uid="{D3696DB8-8EA2-4FBE-AB67-F0E93F1FDB4C}"/>
    <hyperlink ref="G469" r:id="rId156" xr:uid="{BD115222-A7A2-4C31-ACF3-A7F6A6C6F406}"/>
    <hyperlink ref="G470" r:id="rId157" display="mailto:santil@santil.com.br" xr:uid="{6BD3EEAC-12B6-4455-A503-6A9C0827DA29}"/>
    <hyperlink ref="E470" r:id="rId158" xr:uid="{4260BBBF-556E-405E-A27E-FB517A3A76C5}"/>
    <hyperlink ref="E480" r:id="rId159" xr:uid="{676D03D2-8B1A-4249-94B4-49641CCFFCD7}"/>
    <hyperlink ref="F480" r:id="rId160" display="mailto:faleconosco@eletrotrafo.com.br" xr:uid="{94EC4285-694B-4E9C-A378-038D8D6B2BFD}"/>
    <hyperlink ref="G480" r:id="rId161" xr:uid="{63C02A1C-AE94-4E3E-991B-A9F3E8F8B858}"/>
    <hyperlink ref="F490" r:id="rId162" xr:uid="{9AF2C83D-DB47-41E6-B9C6-8FFBE7563B39}"/>
    <hyperlink ref="G490" r:id="rId163" xr:uid="{CC8794FF-5C9A-4CD9-A674-6F27A05206F9}"/>
    <hyperlink ref="E490" r:id="rId164" xr:uid="{D0B4F43E-7519-468B-AE6F-EC4A1D62E0F3}"/>
    <hyperlink ref="E500" r:id="rId165" xr:uid="{87B03088-6D39-4B08-AD61-AEA2BEA180D2}"/>
    <hyperlink ref="F500" r:id="rId166" xr:uid="{6F3AA917-049B-440B-A734-DFB33AE92E6A}"/>
    <hyperlink ref="G500" r:id="rId167" xr:uid="{8A44C889-13BA-490E-8BCD-E57B2CB8F923}"/>
    <hyperlink ref="E510" r:id="rId168" xr:uid="{B9F68F9B-3D54-4FCF-8188-9ADEFCC766E3}"/>
    <hyperlink ref="F510" r:id="rId169" xr:uid="{F782D83D-2956-4CC8-9B2E-760C4C6D703E}"/>
    <hyperlink ref="G508" r:id="rId170" display="tel:04732856425" xr:uid="{22F16387-4C8B-4138-9FB3-AAB8465575C2}"/>
    <hyperlink ref="E520" r:id="rId171" xr:uid="{3E01604C-7709-4722-B723-57302F3D1888}"/>
    <hyperlink ref="F520" r:id="rId172" xr:uid="{E5421718-6BCE-471C-8333-B5A3D5188F56}"/>
    <hyperlink ref="G520" r:id="rId173" xr:uid="{BC18D02A-3E2A-4C97-83FA-AB548C07AD78}"/>
    <hyperlink ref="E528" r:id="rId174" display="phone:+554335205000" xr:uid="{6075A406-3DD1-4F3F-A563-E57FF6A8A907}"/>
    <hyperlink ref="F528" r:id="rId175" display="https://api.whatsapp.com/send?phone=5519991501751" xr:uid="{746B89DE-9010-4EF1-8553-2644E364AEAD}"/>
    <hyperlink ref="E529" r:id="rId176" xr:uid="{85320704-FDCF-4299-BFDD-97CCFFD6ED04}"/>
    <hyperlink ref="F529" r:id="rId177" xr:uid="{68CE2F9A-6226-4289-AE50-1A7D075246EB}"/>
    <hyperlink ref="G529" r:id="rId178" xr:uid="{D4DFF185-DB3A-4DC3-954A-EFB4704ACA93}"/>
    <hyperlink ref="G530" r:id="rId179" display="mailto:sac@casasbahia.com.br" xr:uid="{5C6AB02C-6EA1-4D13-A463-C841DB23E144}"/>
    <hyperlink ref="E539" r:id="rId180" location="position=3&amp;search_layout=grid&amp;%E2%80%A6%201/4" display="https://produto.mercadolivre.com.br/MLB-1949318530-kit-ventilacao-padro-19-c-2-cooler-rack-gforce-bivolt-_JM - position=3&amp;search_layout=grid&amp;%E2%80%A6%201/4" xr:uid="{D6E05F08-6669-423F-BF74-C3C005A35E7B}"/>
    <hyperlink ref="F539" r:id="rId181" xr:uid="{342677CF-F9D7-44FC-BA56-1110995AF1EC}"/>
    <hyperlink ref="G539" r:id="rId182" xr:uid="{BA8CB0BB-E6D3-4DE2-9E9E-0107C56C3BD3}"/>
    <hyperlink ref="F540" r:id="rId183" display="mailto:vendas@tlinfo.com.br" xr:uid="{D70D08DD-FB74-4C1A-96BB-06930F6571FB}"/>
    <hyperlink ref="G540" r:id="rId184" display="mailto:atendimento.acom@americanas.com" xr:uid="{22E67202-233F-4A12-8B52-B37BFE6C09E7}"/>
    <hyperlink ref="E550" r:id="rId185" xr:uid="{CB19631F-B793-47E2-A599-A2B430F9AB6A}"/>
    <hyperlink ref="F549" r:id="rId186" xr:uid="{8CCCA524-3FC4-421E-8796-AEE300E737F8}"/>
    <hyperlink ref="F550" r:id="rId187" xr:uid="{369A7979-078E-4B35-9529-014184B42C2F}"/>
    <hyperlink ref="G549" r:id="rId188" xr:uid="{AE2B05B0-51A6-4C5A-9422-75DD35534964}"/>
    <hyperlink ref="G550" r:id="rId189" xr:uid="{0C4632A2-00BF-4DC0-8E6A-4E08CBA5DA90}"/>
    <hyperlink ref="F560" r:id="rId190" xr:uid="{E4D1CEDB-A877-4252-998F-2854D6A3616D}"/>
    <hyperlink ref="G560" r:id="rId191" xr:uid="{0CD8B907-FCE3-48C2-A5F0-927B08918886}"/>
    <hyperlink ref="E560" r:id="rId192" xr:uid="{47A9A966-AAFF-4FA8-B450-E0E91C36DD2C}"/>
    <hyperlink ref="F570" r:id="rId193" xr:uid="{8BD8269C-51E8-4D71-8B07-DDED5896A940}"/>
    <hyperlink ref="E570" r:id="rId194" xr:uid="{70E72D2B-4165-4D1D-97A7-0330EA7D9B7A}"/>
    <hyperlink ref="G570" r:id="rId195" xr:uid="{A348E9C6-6DE4-48D7-8E41-C9EF6B4DB0D0}"/>
    <hyperlink ref="G569" r:id="rId196" xr:uid="{F3BE3F5C-D802-4969-9419-8F7311391932}"/>
    <hyperlink ref="E569" r:id="rId197" xr:uid="{1B6295D1-6B74-48DD-934F-789D12995707}"/>
    <hyperlink ref="F569" r:id="rId198" xr:uid="{3B5DF6DF-3FB3-4BCD-8D6F-FCA5769502F5}"/>
    <hyperlink ref="E578" r:id="rId199" display="tel:1127635000" xr:uid="{BE59D282-664A-49E4-A5DD-8CC15A5E900C}"/>
    <hyperlink ref="G578" r:id="rId200" display="https://web.whatsapp.com/send?phone=554136613100&amp;text=Ol%C3%A1,%20estou%20navegando%20no%20site%20e%20preciso%20de%20ajuda." xr:uid="{2F9495A5-39B4-41C3-8D58-6F3B216F4232}"/>
    <hyperlink ref="E579" r:id="rId201" display="https://www.gimba.com.br/luminaria-de-emergencia/luminaria-de-emergencia-30-leds-bivolt-branco-lea-30-intelbras/?PID=59624&amp;utm_source=googleshopping&amp;utm_medium=googleshopping&amp;utm_campaign=googleshopping&amp;gclid=CjwKCAjw49qKBhAoEiwAHQVTozfu4Lmso_Lr-bOfX_nFCOVUYNyUQKlioLMo-VuGn6-mQXDsyOteHxoC__sQAvD_BwE" xr:uid="{4827641D-49B9-45A9-83E3-583A1CCA66EF}"/>
    <hyperlink ref="E580" r:id="rId202" display="mailto:lojavirtual@gimba.com.br" xr:uid="{0F5619F2-491C-47C1-9166-A6BD6842ECCC}"/>
    <hyperlink ref="F580" r:id="rId203" xr:uid="{FEA3CB1F-E200-46B3-976A-AE4F22BA645C}"/>
    <hyperlink ref="F590" r:id="rId204" xr:uid="{573FC62B-3499-49F1-AF90-5152DC62550A}"/>
    <hyperlink ref="E590" r:id="rId205" xr:uid="{2C3DD1BE-0E25-4BC0-B042-04C235C4712F}"/>
    <hyperlink ref="G590" r:id="rId206" xr:uid="{063A2B8B-DB27-416E-8354-D6DFF6DAA06E}"/>
    <hyperlink ref="E589" r:id="rId207" xr:uid="{B228A307-5C15-4CF4-B70B-38C63B626AB2}"/>
    <hyperlink ref="F589" r:id="rId208" xr:uid="{8A0911A6-7EC3-4EFE-A453-485C092D1320}"/>
    <hyperlink ref="G589" r:id="rId209" xr:uid="{B2CDF8DF-9082-4780-9DA5-D97DD25ABB90}"/>
    <hyperlink ref="F600" r:id="rId210" xr:uid="{02259BFF-CCDE-447D-9FB6-778990C1035F}"/>
    <hyperlink ref="G600" r:id="rId211" xr:uid="{C910AE8F-392F-4CF9-B051-AC9108D903B5}"/>
    <hyperlink ref="E600" r:id="rId212" xr:uid="{1422190E-D38B-4CEB-BEAE-3214CC67A49D}"/>
    <hyperlink ref="E599" r:id="rId213" xr:uid="{F8232CEB-E71A-465D-BEAD-581147CCA83B}"/>
    <hyperlink ref="F599" r:id="rId214" xr:uid="{5BFFBA19-3CD0-418F-B627-C9EBDF7D31BA}"/>
    <hyperlink ref="G599" r:id="rId215" location="/" xr:uid="{8BB5FC57-8072-4C8B-A8F7-B109D57E26DE}"/>
    <hyperlink ref="E610" r:id="rId216" xr:uid="{A940B26C-21F1-433E-87AB-86BA70C8FD06}"/>
    <hyperlink ref="F610" r:id="rId217" xr:uid="{56E51C0D-6650-4847-9637-DEF245290A5B}"/>
    <hyperlink ref="G610" r:id="rId218" xr:uid="{EDDA550A-3E7F-48B7-8481-A83FB33053B7}"/>
    <hyperlink ref="E609" r:id="rId219" xr:uid="{96FE6A94-6C00-4E45-B0A2-FF58EA7026DA}"/>
    <hyperlink ref="F609" r:id="rId220" xr:uid="{14E11705-DAE5-439D-85B9-6702AF162848}"/>
    <hyperlink ref="G609" r:id="rId221" xr:uid="{9F86CBEC-C602-42FA-8335-7070615DEE55}"/>
    <hyperlink ref="E620" r:id="rId222" xr:uid="{72598666-30E4-43C9-88EE-A9F05ADC805D}"/>
    <hyperlink ref="F620" r:id="rId223" display="mailto:faleconosco@eletrotrafo.com.br" xr:uid="{FF41B52A-D423-4261-BE02-9A061D63F4E7}"/>
    <hyperlink ref="G620" r:id="rId224" xr:uid="{B76EDA97-1F9B-40C6-A241-2D435B2C64BC}"/>
    <hyperlink ref="F627" r:id="rId225" display="http://www.prestashop.com/" xr:uid="{3EA79BB8-4511-4C18-A540-A40B96DEA6C0}"/>
    <hyperlink ref="F630" r:id="rId226" xr:uid="{D2641A6B-5E5F-4E84-BF1E-D0547A4417D1}"/>
    <hyperlink ref="E630" r:id="rId227" xr:uid="{134D3904-118A-4AD3-B5B2-E4F82532BF06}"/>
    <hyperlink ref="F640" r:id="rId228" xr:uid="{CE4531C6-450B-435E-BE8D-233B2F94BEBC}"/>
    <hyperlink ref="E639" r:id="rId229" xr:uid="{1512F49C-4B0B-4555-BF74-08D7D3EA8EDC}"/>
    <hyperlink ref="E640" r:id="rId230" xr:uid="{DD09F032-ECCE-495C-A350-5D5C293F83B3}"/>
    <hyperlink ref="F639" r:id="rId231" xr:uid="{2F48F7C6-DE64-4753-A36D-E495423214F4}"/>
    <hyperlink ref="G639" r:id="rId232" xr:uid="{68AE12A6-7512-4A60-85AC-E16D6EEF3CDF}"/>
    <hyperlink ref="G640" r:id="rId233" xr:uid="{E5F2A92C-C8F4-458D-875B-1BB2654EF945}"/>
    <hyperlink ref="G650" r:id="rId234" xr:uid="{193604F0-A474-4AD3-9640-6F9D66BF851E}"/>
    <hyperlink ref="F650" r:id="rId235" xr:uid="{4E1A18A5-A010-4E3A-95ED-7A7553F1484B}"/>
    <hyperlink ref="E650" r:id="rId236" xr:uid="{68A0C841-0786-498C-B8F5-3AAF52ED112E}"/>
    <hyperlink ref="E649" r:id="rId237" xr:uid="{89470ADB-A3A1-4416-86ED-D900CD6D8842}"/>
    <hyperlink ref="F649" r:id="rId238" xr:uid="{B13EE024-4185-40FF-B291-2C5B4FE57CBA}"/>
    <hyperlink ref="G649" r:id="rId239" xr:uid="{894217D0-68BA-4A39-9C13-0AE6CD0D75A6}"/>
    <hyperlink ref="F659" r:id="rId240" display="https://www.kabum.com.br/" xr:uid="{20F013DD-24FE-4FCD-B5EE-B3602BF0614A}"/>
    <hyperlink ref="G659" r:id="rId241" xr:uid="{3F33926B-28C6-4BD6-BC42-A5174AD49A5A}"/>
    <hyperlink ref="F660" r:id="rId242" display="mailto:faleconosco@kabum.com.br" xr:uid="{B881AB76-A4D5-44E7-A7AC-DB76FEBCFBB5}"/>
    <hyperlink ref="F670" r:id="rId243" xr:uid="{B34DF32C-3D66-4B44-A6C9-0654E728E80C}"/>
    <hyperlink ref="E670" r:id="rId244" xr:uid="{2688CF4A-5B06-4562-8442-052F778ED140}"/>
    <hyperlink ref="G670" r:id="rId245" xr:uid="{171A07B1-DE4B-4546-811B-5BE253327E33}"/>
    <hyperlink ref="E669" r:id="rId246" xr:uid="{E93E0433-8ABE-4599-8866-063932401FEE}"/>
    <hyperlink ref="F669" r:id="rId247" xr:uid="{B8127068-97E8-4F01-BB35-28202C353FD1}"/>
    <hyperlink ref="G669" r:id="rId248" xr:uid="{C5E4F63A-5F86-4C1F-B9F0-78EED6D85362}"/>
    <hyperlink ref="E680" r:id="rId249" tooltip="E-mail Vendas" display="mailto:vendas@viewtech.ind.br" xr:uid="{9432F12E-9290-47C8-BCDF-CB5352593A96}"/>
    <hyperlink ref="G678" r:id="rId250" display="tel:554135521400" xr:uid="{5C8BDD6F-68DF-4AEE-9D01-3B56FAFEC078}"/>
    <hyperlink ref="E689" r:id="rId251" xr:uid="{7BD7059F-2EB3-4423-B743-E6547C0281FF}"/>
    <hyperlink ref="E690" r:id="rId252" xr:uid="{23D5F52E-885C-478D-9A1E-B5EF56179F1C}"/>
    <hyperlink ref="F689" r:id="rId253" xr:uid="{4B82008F-24A6-43AE-9C2A-3D2DE670F951}"/>
    <hyperlink ref="F690" r:id="rId254" xr:uid="{12245671-590C-4467-A6AA-6F0FB0F3FF1D}"/>
    <hyperlink ref="G700" r:id="rId255" xr:uid="{A7E9D943-FDEE-4CBF-B9BC-D8D5BA5BB9CC}"/>
    <hyperlink ref="E700" r:id="rId256" xr:uid="{5630FF88-B818-45E5-8A1B-1824F2CD570E}"/>
    <hyperlink ref="F700" r:id="rId257" xr:uid="{8A45D495-6738-4AFE-8D04-989539C6C92D}"/>
    <hyperlink ref="E710" r:id="rId258" xr:uid="{CEDF4716-9170-43CE-B93E-044D46E5339D}"/>
    <hyperlink ref="F710" r:id="rId259" xr:uid="{34C6145C-0E12-4F65-B05C-C91598C2C377}"/>
    <hyperlink ref="G709" r:id="rId260" xr:uid="{08C93F53-C1F4-4EB3-BB57-52F66ECE921B}"/>
    <hyperlink ref="F709" r:id="rId261" xr:uid="{384DB1EA-179B-48E3-B78A-D383B785EB3A}"/>
    <hyperlink ref="E709" r:id="rId262" xr:uid="{E7F89B41-9FDA-4A7C-ACA4-2B9282D199A8}"/>
    <hyperlink ref="F720" r:id="rId263" xr:uid="{A03DEB50-09CA-4C9C-BD2F-DA0BA6B8B4D2}"/>
    <hyperlink ref="G720" r:id="rId264" xr:uid="{F8B7501C-C93E-40A5-8DF4-72B6642A04AA}"/>
    <hyperlink ref="E720" r:id="rId265" display="https://melhorindustria.com.br/formulario/formulario-de-contato" xr:uid="{3C177217-1A88-4496-81DA-71808C3E9C8D}"/>
    <hyperlink ref="E718" r:id="rId266" display="https://wa.me/5511996153114" xr:uid="{809E2C74-84F6-4FE0-BC17-ECD03986C003}"/>
    <hyperlink ref="G729" r:id="rId267" xr:uid="{1ADF17A4-7592-4CF7-94D8-4F3EF1A7E886}"/>
    <hyperlink ref="F729" r:id="rId268" xr:uid="{3A01F2D5-7667-4100-B6B9-7CD6491D6F30}"/>
    <hyperlink ref="E729" r:id="rId269" xr:uid="{9A1D7626-2999-4DB8-8DFD-9BD0F37E638A}"/>
    <hyperlink ref="E730" r:id="rId270" xr:uid="{9697BB99-C555-4534-8B46-1948255870F1}"/>
    <hyperlink ref="G730" r:id="rId271" xr:uid="{019DBABF-3F35-41CE-880A-4DB19459DAA2}"/>
    <hyperlink ref="F730" r:id="rId272" xr:uid="{40F005C5-A108-48FC-83D9-FA6FE196C2C7}"/>
    <hyperlink ref="F740" r:id="rId273" xr:uid="{CBD17B93-159A-49B8-808A-A121FE3107D7}"/>
    <hyperlink ref="E739" r:id="rId274" xr:uid="{A53B6B3C-2EC6-4612-B111-939F28461B1D}"/>
    <hyperlink ref="E740" r:id="rId275" xr:uid="{CE6D2E22-DD0E-4D8E-983E-94983B7C0E9A}"/>
    <hyperlink ref="F739" r:id="rId276" xr:uid="{D5058255-6877-4470-BBCD-BCF98B9E6C8C}"/>
    <hyperlink ref="G739" r:id="rId277" xr:uid="{BF91C4BB-AE4A-4468-86CE-3535D00F4C80}"/>
    <hyperlink ref="G740" r:id="rId278" xr:uid="{402B4B56-7F4A-4A8F-9224-A20790A55FA8}"/>
    <hyperlink ref="E750" r:id="rId279" xr:uid="{90B77EC0-2B5A-47EE-BD8D-7E3F52D266B7}"/>
    <hyperlink ref="E749" r:id="rId280" xr:uid="{731D557C-3997-4A50-8FB8-64B7A2B55461}"/>
    <hyperlink ref="F749" r:id="rId281" xr:uid="{18104EFD-88D5-415B-915A-4DEF23B44AB5}"/>
    <hyperlink ref="F750" r:id="rId282" xr:uid="{BB009925-996D-4745-AA51-11775ECD2390}"/>
    <hyperlink ref="E760" r:id="rId283" xr:uid="{8CB32453-3ECF-4462-920C-9828A7DA4F49}"/>
    <hyperlink ref="E759" r:id="rId284" xr:uid="{4186AC86-C5DF-44A5-BB89-8087A913FE59}"/>
    <hyperlink ref="F759" r:id="rId285" xr:uid="{1DF66E01-5DDF-4388-9682-3DC4B6555389}"/>
    <hyperlink ref="G759" r:id="rId286" xr:uid="{F4D1DAB4-F74B-4A34-9A16-2C41BA6DDCF3}"/>
    <hyperlink ref="G760" r:id="rId287" xr:uid="{6F22C9C0-9615-447A-9A33-3586AC4C12C1}"/>
    <hyperlink ref="G770" r:id="rId288" xr:uid="{6D9ED364-CF4F-4149-A892-F02550F09759}"/>
    <hyperlink ref="F770" r:id="rId289" xr:uid="{E53E7B6D-377B-4CCC-B421-CB1141BE65AE}"/>
    <hyperlink ref="G780" r:id="rId290" xr:uid="{4DE82DB8-64A1-4EEB-B7B2-156536E88C3B}"/>
    <hyperlink ref="E780" r:id="rId291" xr:uid="{A51F3D64-D807-435E-9858-4FB1D862E28A}"/>
    <hyperlink ref="F780" r:id="rId292" xr:uid="{E09AF770-FD1C-4A57-B8F9-C80D6F1F1DA1}"/>
    <hyperlink ref="E779" r:id="rId293" xr:uid="{E30F19E5-3323-40D7-BE2C-849A0412CDE2}"/>
    <hyperlink ref="F779" r:id="rId294" xr:uid="{D6316F4C-9429-484D-8BDF-92A5A7941659}"/>
    <hyperlink ref="G779" r:id="rId295" xr:uid="{8C8D41D7-1485-4C3B-A48E-7A2D5307D561}"/>
    <hyperlink ref="F790" r:id="rId296" xr:uid="{BFAE9E9D-9B8B-46F7-AA14-FB1CD314A453}"/>
    <hyperlink ref="G790" r:id="rId297" xr:uid="{DFE9098C-646A-4A3C-A8B8-0B007BA1291C}"/>
    <hyperlink ref="E790" r:id="rId298" xr:uid="{0472DF1D-0D3D-445D-A3DD-389EBF978E9C}"/>
    <hyperlink ref="E789" r:id="rId299" xr:uid="{01B1B748-EB6F-4461-BC25-94F5D9C25A1C}"/>
    <hyperlink ref="F789" r:id="rId300" xr:uid="{6E986AB2-4F7D-4596-A4C4-C6529607AAB7}"/>
    <hyperlink ref="G789" r:id="rId301" xr:uid="{0E4377E2-212B-497D-BDA5-729CCE832D80}"/>
    <hyperlink ref="F800" r:id="rId302" xr:uid="{A708F5FA-E239-4CFC-BB59-C6E2F0228B3F}"/>
    <hyperlink ref="E800" r:id="rId303" xr:uid="{CFDD8AA0-994C-4B26-8525-F1497F191969}"/>
    <hyperlink ref="G800" r:id="rId304" xr:uid="{F4FE8CF3-B778-4363-A874-14741490E54A}"/>
    <hyperlink ref="E799" r:id="rId305" xr:uid="{CE1C59E9-E07F-4378-BF49-D2B951B11F6D}"/>
    <hyperlink ref="F799" r:id="rId306" xr:uid="{3B8CD310-3A02-4DC8-8678-90B98DC083CF}"/>
    <hyperlink ref="G799" r:id="rId307" xr:uid="{BB284ECF-A6E4-4771-A40A-F244CCB343AC}"/>
    <hyperlink ref="E809" r:id="rId308" xr:uid="{67FBAC3A-8F1F-4A9A-9E4E-2CC9161F8564}"/>
    <hyperlink ref="F809" r:id="rId309" xr:uid="{3A3E4563-FFD6-40B1-834C-6E4C4BCD67FF}"/>
    <hyperlink ref="G809" r:id="rId310" xr:uid="{DE3988A8-D472-4350-A7C3-0E6FE7367E9C}"/>
    <hyperlink ref="E810" r:id="rId311" display="mailto:atendimento.sub@submarino.com.br" xr:uid="{1185BCD8-FF10-4857-AF00-0F47C5480D89}"/>
    <hyperlink ref="F810" r:id="rId312" xr:uid="{BBE918A8-22F9-4142-AA83-40E4882810F1}"/>
    <hyperlink ref="E818" r:id="rId313" display="https://api.whatsapp.com/send?phone=5554981483800" xr:uid="{C75C7D7E-8715-4E34-9FDF-EA54624D44ED}"/>
    <hyperlink ref="E820" r:id="rId314" display="mailto:suporte.cliente@eletronor.com" xr:uid="{3CF26BD6-C4BF-426D-BA9B-96F317C25DB6}"/>
    <hyperlink ref="F819" r:id="rId315" xr:uid="{F44C1EAF-9FD1-4749-9041-DAAD427F8AE5}"/>
    <hyperlink ref="G818" r:id="rId316" display="phone:+554335205000" xr:uid="{63F47B3A-A922-42C1-B556-8E584B05CA74}"/>
    <hyperlink ref="G820" r:id="rId317" display="mailto:faleconosco@eletrotrafo.com.br" xr:uid="{98124D91-64A8-4042-98D4-A416AE509BED}"/>
    <hyperlink ref="F830" r:id="rId318" display="mailto:atendimento.shop@shoptime.com.br" xr:uid="{64F58C47-CA66-4C64-B44E-8D36A5D11D73}"/>
    <hyperlink ref="G830" r:id="rId319" display="mailto:atendimento.sub@submarino.com.br" xr:uid="{2907DD29-10FF-447F-8DFE-5E3C88A28855}"/>
    <hyperlink ref="E838" r:id="rId320" display="tel:3733812405" xr:uid="{C8929CEB-52A7-4BFB-877E-EE37214CAA94}"/>
    <hyperlink ref="E839" r:id="rId321" xr:uid="{DA2B9E9A-973C-4641-9E08-591033B82DF5}"/>
    <hyperlink ref="F839" r:id="rId322" xr:uid="{A309978A-6C62-403C-B993-455FF4AAC06D}"/>
    <hyperlink ref="G839" r:id="rId323" location="accessibletabscontent0-0" display="https://www.fundicaovesuvio.com.br/tampoes/tampoes-ff/tampao-t-30-x-30-articulado?parceiro=8841&amp;gclid=Cj0KCQjw7MGJBhD-ARIsAMZ0eeshXxXEyjVKfZl2Ak3ff05wC-RMAKrS4Cl4w5PrBBTXFdJCouCz_iwaAmsmEALw_wcB - accessibletabscontent0-0" xr:uid="{952ACE1A-F831-4296-8C64-14637DAD4057}"/>
    <hyperlink ref="E840" r:id="rId324" display="mailto:contatopanelas@gmail.com" xr:uid="{B9C345AF-164B-4B38-BBBC-8DAD91499B4C}"/>
    <hyperlink ref="G840" r:id="rId325" display="mailto:comercial@fundicaovesuvio.com.br" xr:uid="{6BC0625D-E5A0-41C6-B31E-511BA4F0A1EC}"/>
    <hyperlink ref="F850" r:id="rId326" display="mailto:faleconosco@eletrotrafo.com.br" xr:uid="{3E9EED28-3E4F-415C-813A-BA9A2A45029D}"/>
    <hyperlink ref="F848" r:id="rId327" display="phone:+554335205000" xr:uid="{2296A96E-1E6E-419D-9133-DB3781D18D0D}"/>
    <hyperlink ref="G850" r:id="rId328" xr:uid="{106F4DE7-D3E4-45F3-8B83-2283581B7F59}"/>
    <hyperlink ref="F860" r:id="rId329" xr:uid="{DCD646FF-D03B-4AFD-92AC-AD603E25C89A}"/>
    <hyperlink ref="G860" r:id="rId330" xr:uid="{E97A904C-BE57-4DD6-8483-3581551B4800}"/>
    <hyperlink ref="E870" r:id="rId331" xr:uid="{984B4D08-C4F5-4809-BD64-A5D3B61D2A30}"/>
    <hyperlink ref="F870" r:id="rId332" xr:uid="{8FF80B15-1F84-4391-AB2B-679B62E602F8}"/>
    <hyperlink ref="E880" r:id="rId333" xr:uid="{EB45F7A7-4415-46F0-93F4-37AB9EECE14A}"/>
    <hyperlink ref="F880" r:id="rId334" xr:uid="{44847EEA-1141-4FB8-A64A-D4747EA812D5}"/>
    <hyperlink ref="G880" r:id="rId335" xr:uid="{63794685-F50A-4EA9-B0AA-8DAAD5E7D1F8}"/>
    <hyperlink ref="E889" r:id="rId336" xr:uid="{D41A29CA-1F8B-4B78-96B2-28456AC85960}"/>
    <hyperlink ref="F889" r:id="rId337" xr:uid="{12A5ACF0-9BAD-433C-AC44-222384AF3DD5}"/>
    <hyperlink ref="G889" r:id="rId338" xr:uid="{BE7709CE-C1E0-4609-A15E-0F7BF7E22A63}"/>
    <hyperlink ref="E890" r:id="rId339" display="mailto:adilson@dlight.com.br" xr:uid="{07072B50-BB47-44A2-8A72-F7542BA8C391}"/>
    <hyperlink ref="G890" r:id="rId340" display="mailto:vendas@conduscamp.com.br" xr:uid="{741672CE-31F3-459A-97E9-58112B84855F}"/>
    <hyperlink ref="E900" r:id="rId341" xr:uid="{F70F0E14-C7AA-41A6-8AD7-A3CC980FA1BE}"/>
    <hyperlink ref="F900" r:id="rId342" xr:uid="{881C7617-CB34-4A16-BBE7-B7695921A821}"/>
    <hyperlink ref="G900" r:id="rId343" xr:uid="{3B2428DE-9E91-4359-9041-A2ED153CF51F}"/>
    <hyperlink ref="E910" r:id="rId344" xr:uid="{6CE8A24D-6F63-4A2F-9887-93875B1AB329}"/>
    <hyperlink ref="F910" r:id="rId345" xr:uid="{5BF5B698-9C24-4918-85FA-608C2B9785B9}"/>
    <hyperlink ref="G909" r:id="rId346" xr:uid="{4A6FFF0C-CF45-41E3-ABFF-EF2590A6A293}"/>
    <hyperlink ref="G908" r:id="rId347" display="tel:2135975488" xr:uid="{3A5519B4-D85F-42E7-B472-7245FBA48F0F}"/>
    <hyperlink ref="E920" r:id="rId348" xr:uid="{74EC9E23-4444-4405-8F22-7E26E625AB27}"/>
    <hyperlink ref="E930" r:id="rId349" xr:uid="{15F56C5E-43EE-425C-942B-4D0527366D32}"/>
    <hyperlink ref="F930" r:id="rId350" xr:uid="{5E31CE8C-0FD9-4EF6-9ED8-9F707A026F6C}"/>
    <hyperlink ref="G930" r:id="rId351" xr:uid="{32B7E9B2-03CE-400D-A5ED-4B3A72B0E897}"/>
    <hyperlink ref="E939" r:id="rId352" display="https://www.submarino.com.br/produto/3549159326?sellerId=559915000131&amp;epar=bp_pl_00_go_g35172&amp;opn=XMLGOOGLE&amp;WT.srch=1&amp;epar=bp_pl_00_go_g35172&amp;utm_medium=buscappc&amp;utm_source=google&amp;utm_campaign=marca:suba%3bmidia:buscappc%3bformato:pla%3bsubformato:00%3bidcampanha:g35172&amp;gclid=CjwKCAjw2P-KBhByEiwADBYWCr3c_gMVFnQuBp3_4ImSj-EOfCfkPLtzU5m44meU6ibv_s7Juj2PfxoCc98QAvD_BwE" xr:uid="{8B5E77C8-CF09-4F74-8EFD-DD177E8498AE}"/>
    <hyperlink ref="F939" r:id="rId353" display="https://www.magazineluiza.com.br/cabo-optico-multimodo-4fo-50-125-cog-47935958-metro-prysmian/p/fjhe10861a/in/aprf/?&amp;seller_id=asolucaocabos&amp;utm_source=google&amp;utm_medium=pla&amp;utm_campaign=&amp;partner_id=54222&amp;gclid=CjwKCAjw2P-KBhByEiwADBYWCoicjCemFR3O5ZXsyPFKQ_TC8zb-dW1PNS75-JcZCsTv3O9yj8q_RRoCgssQAvD_BwE&amp;gclsrc=aw.ds" xr:uid="{1CC65222-6112-482E-894C-E58374AFE601}"/>
    <hyperlink ref="G939" r:id="rId354" xr:uid="{0B7B987D-DF09-400E-94C3-1068A9574BD6}"/>
    <hyperlink ref="F940" r:id="rId355" xr:uid="{5C1E846E-4051-4B9E-9A02-0CBD9BA0EBF9}"/>
    <hyperlink ref="E948" r:id="rId356" display="tel:(53) 3035-8000" xr:uid="{EA54610D-BA9E-4C25-82E4-23EADF4A680E}"/>
    <hyperlink ref="F947" r:id="rId357" display="http://cnpj.info/02219124000198" xr:uid="{E500EBF4-57AD-4A8F-A672-01009748203F}"/>
    <hyperlink ref="G950" r:id="rId358" xr:uid="{D13A9530-4705-418F-94D0-CF1FB8DF6B1E}"/>
    <hyperlink ref="E960" r:id="rId359" xr:uid="{F2032048-ADEA-4993-A9A7-BC8FD586A418}"/>
    <hyperlink ref="F960" r:id="rId360" xr:uid="{DD3DD9E0-7887-4921-ADE5-3C62E9EE8E26}"/>
    <hyperlink ref="G960" r:id="rId361" xr:uid="{C106EE0D-9BD3-4577-9C87-7B5454674BD0}"/>
    <hyperlink ref="E980" r:id="rId362" xr:uid="{F6CBFF21-82CB-4FC6-BB40-CE592A539ECD}"/>
    <hyperlink ref="F980" r:id="rId363" xr:uid="{E2642705-11C8-43D4-99BF-860B203AE43B}"/>
    <hyperlink ref="G980" r:id="rId364" xr:uid="{93169E10-3535-4B6F-909C-FEF179BCF9E1}"/>
    <hyperlink ref="E990" r:id="rId365" display="mailto:atendimento.b2c@dimensional.com.br" xr:uid="{26FB6E1C-4B63-4B20-A1B2-6D4E9A0F0A1B}"/>
    <hyperlink ref="F990" r:id="rId366" display="mailto:portal@portaleletrico.com.br" xr:uid="{65929172-AA1C-4971-A1BE-9AABCA385D2D}"/>
    <hyperlink ref="G990" r:id="rId367" display="mailto:sac@viewrech.ind.br" xr:uid="{D87280D9-7133-4058-B3AE-765ECCDEAFC5}"/>
    <hyperlink ref="E1000" r:id="rId368" display="mailto:corporativo@centralcabos.com.br" xr:uid="{90C33CA3-1997-4AFE-9F85-1298EC752EB8}"/>
    <hyperlink ref="E999" r:id="rId369" xr:uid="{590951DA-438D-4616-97CF-861DFC836390}"/>
    <hyperlink ref="F1000" r:id="rId370" xr:uid="{FB92BB01-74DB-48D7-BBE7-618A5A7417AA}"/>
    <hyperlink ref="F999" r:id="rId371" display="https://www.extra.com.br/conector-optico-rapido-up2tech-sc-upc-kit-com-100-unidades-1505944090/p/1505944090?utm_medium=cpc&amp;utm_source=GP_PLA&amp;IdSku=1505944090&amp;idLojista=12231&amp;utm_campaign=3P_agrupamento_medio_SSC&amp;gclid=EAIaIQobChMI9aXksqTp8wIVwwWICR1XNgDsEAQYDCABEgK6APD_BwE" xr:uid="{079ADE42-461F-4D0A-9B02-8B4EBBAE50E0}"/>
    <hyperlink ref="G1000" r:id="rId372" xr:uid="{EFE4FB68-F2A6-43A8-9030-2176AC0135C3}"/>
    <hyperlink ref="G999" r:id="rId373" display="https://www.pontofrio.com.br/conector-optico-rapido-up2tech-sc-upc-kit-com-100-unidades-1521712678/p/1521712678?utm_medium=cpc&amp;utm_source=GP_PLA&amp;IdSku=1521712678&amp;idLojista=145309&amp;utm_campaign=3P_All-Produtcs_SSC&amp;gclid=EAIaIQobChMI9aXksqTp8wIVwwWICR1XNgDsEAQYDyABEgKSgvD_BwE" xr:uid="{8A96170E-2B12-4B33-95FC-5ADD642A2521}"/>
    <hyperlink ref="E1010" r:id="rId374" display="mailto:atendimento.b2c@dimensional.com.br" xr:uid="{45AFE505-0A42-4A21-AA5C-5D6FEA5B6C62}"/>
    <hyperlink ref="F1010" r:id="rId375" xr:uid="{560A016B-3225-47E4-9DC8-78D979B3044C}"/>
    <hyperlink ref="G1008" r:id="rId376" display="https://web.whatsapp.com/send?phone=554136613100&amp;text=Ol%C3%A1,%20estou%20navegando%20no%20site%20e%20preciso%20de%20ajuda." xr:uid="{96D6320C-206B-42D6-8AAB-73DA03F39D9D}"/>
    <hyperlink ref="E1020" r:id="rId377" xr:uid="{F9E4F069-33C5-4824-AF2F-C56C6B0A819E}"/>
    <hyperlink ref="F1020" r:id="rId378" xr:uid="{6686387B-129D-474A-B83A-FF19A25824F0}"/>
    <hyperlink ref="E1019" r:id="rId379" xr:uid="{FF617EC0-F50D-468D-9AA0-D115BBE03FEB}"/>
    <hyperlink ref="G1018" r:id="rId380" display="tel: 552135490090" xr:uid="{F648E7FD-F8C5-4B9C-93A6-CBD6C3FC52B2}"/>
    <hyperlink ref="G1017" r:id="rId381" display="http://cnpj.info/05255141000179" xr:uid="{6C68FF69-9D55-40C8-B4CE-06EF997E7D7F}"/>
    <hyperlink ref="G1028" r:id="rId382" display="tel:+555140422076" xr:uid="{89194F88-AD70-4EC5-A594-4158F67D2FB9}"/>
    <hyperlink ref="E1029" r:id="rId383" xr:uid="{EDE6F2BD-8A00-4410-ADA8-D0B3E930EE75}"/>
    <hyperlink ref="F1029" r:id="rId384" xr:uid="{73953BBF-3B7F-4BB9-B165-133B65E77184}"/>
    <hyperlink ref="G1029" r:id="rId385" xr:uid="{F6D2C147-D5A6-4B66-8E7F-7FF91F8D9371}"/>
    <hyperlink ref="E1030" r:id="rId386" display="mailto:atendimento@anhangueraferramentas.com.br" xr:uid="{0521763D-8B63-48AF-8275-157F90B50769}"/>
    <hyperlink ref="F1030" r:id="rId387" display="mailto:portal@portaleletrico.com.br" xr:uid="{B76C9D2D-6D01-4B57-80F9-C2850CA4375A}"/>
    <hyperlink ref="G1030" r:id="rId388" display="mailto:contato@teky.com.br" xr:uid="{D0CAF5E3-FB07-4D65-9968-65A441BBA9CC}"/>
    <hyperlink ref="E1038" r:id="rId389" display="tel:554135521400" xr:uid="{168B6C29-2E00-4B95-91DF-93D82D3B5316}"/>
    <hyperlink ref="E1050" r:id="rId390" xr:uid="{694A3360-D3CE-42A8-BA72-78A9DC12E0C6}"/>
    <hyperlink ref="F1050" r:id="rId391" xr:uid="{F13B7564-8A87-4C87-B6A5-327D8C843C92}"/>
    <hyperlink ref="G1050" r:id="rId392" xr:uid="{2B20D2CA-9014-43E1-8E1B-F6471EA52691}"/>
    <hyperlink ref="E1060" r:id="rId393" display="mailto:atendimento.b2c@dimensional.com.br" xr:uid="{4F0337CF-AB63-4916-B5B2-B624BFC50F38}"/>
    <hyperlink ref="G1060" r:id="rId394" display="mailto:sac@viewrech.ind.br" xr:uid="{29F8E21A-1886-49ED-964F-435009C407F9}"/>
    <hyperlink ref="F1058" r:id="rId395" tooltip="Clique aqui para iniciar uma conversa" display="https://api.whatsapp.com/send?1=pt_BR&amp;phone=5547988168743" xr:uid="{829FB8A8-B91C-4EA9-8778-BD8A5A21C9C4}"/>
    <hyperlink ref="F1069" r:id="rId396" display="https://web.whatsapp.com/send?phone=554136613100&amp;text=Ol%C3%A1,%20estou%20navegando%20no%20site%20e%20preciso%20de%20ajuda." xr:uid="{7A654D2D-38C0-44A9-8DF9-1AF9DACDA032}"/>
    <hyperlink ref="E1071" r:id="rId397" display="mailto:atendimento.b2c@dimensional.com.br" xr:uid="{EEE54D11-1437-4DDA-816E-EF7148E0D40F}"/>
    <hyperlink ref="G1071" r:id="rId398" xr:uid="{69D50389-A9D4-4E50-A8FA-750E67624B3D}"/>
    <hyperlink ref="E1080" r:id="rId399" xr:uid="{4A3787E6-75E1-4632-9CC3-3C8B618646F0}"/>
    <hyperlink ref="F1080" r:id="rId400" xr:uid="{0047A1ED-FE66-4DD2-90F2-9491E2E96F40}"/>
    <hyperlink ref="G1080" r:id="rId401" xr:uid="{1FD99F45-B1C0-438C-A620-8B3B4366905C}"/>
    <hyperlink ref="E1081" r:id="rId402" display="mailto:atendimento.b2c@dimensional.com.br" xr:uid="{86D23124-6740-4FC2-9741-4D02ACA831C0}"/>
    <hyperlink ref="F1081" r:id="rId403" display="mailto:atendimento.schneider@seliafullservice.com.br" xr:uid="{537EB627-17D1-4817-95F6-E0DE091021F3}"/>
    <hyperlink ref="G1081" r:id="rId404" display="mailto:sac@viewrech.ind.br" xr:uid="{C4EC0D86-6312-41D3-B178-7B00B5371F7B}"/>
    <hyperlink ref="E1091" r:id="rId405" xr:uid="{D1F87E19-8AAA-4C81-A2F3-D85356D0A9C4}"/>
    <hyperlink ref="E1090" r:id="rId406" xr:uid="{DB1FCB56-C570-4F4F-AB14-BA10DB0E4061}"/>
    <hyperlink ref="E1101" r:id="rId407" xr:uid="{4A75D416-86E9-49B3-95A9-4EB918F8360C}"/>
    <hyperlink ref="E1100" r:id="rId408" xr:uid="{2BD4C2ED-B657-4069-9B45-36A2A96B5882}"/>
    <hyperlink ref="E1110" r:id="rId409" xr:uid="{2B0B5936-D583-488A-B34E-C8069BF018AE}"/>
    <hyperlink ref="E1111" r:id="rId410" xr:uid="{E0DB9049-F8FF-442F-B1C3-6526889D1C6B}"/>
    <hyperlink ref="F1110" r:id="rId411" xr:uid="{E49EFF13-0597-4F02-8AD7-1A8230FC9041}"/>
    <hyperlink ref="F1111" r:id="rId412" xr:uid="{55CD595E-41D9-447A-8352-34B357BBC3B3}"/>
    <hyperlink ref="G1110" r:id="rId413" xr:uid="{974A5EB6-2597-4B58-AF4D-5ECCDCF21178}"/>
    <hyperlink ref="G1111" r:id="rId414" xr:uid="{7A6DA20C-408D-424D-961B-F53262655497}"/>
    <hyperlink ref="E1120" r:id="rId415" xr:uid="{E932CE70-C41C-4D6A-B390-21EA395BDC3C}"/>
    <hyperlink ref="F1120" r:id="rId416" display="https://produto.mercadolivre.com.br/MLB-1831253787-conector-xlr-fmea-painel-3-polos-wc1023-_JM?matt_tool=63064967&amp;matt_word=&amp;matt_source=google&amp;matt_campaign_id=14303413826&amp;matt_ad_group_id=125984298957&amp;matt_match_type=&amp;matt_network=g&amp;matt_device=c&amp;matt_creative=539354957022&amp;matt_keyword=&amp;matt_ad_position=&amp;matt_ad_type=pla&amp;matt_merchant_id=245900521&amp;matt_product_id=MLB1831253787&amp;matt_product_partition_id=1404934605530&amp;matt_target_id=pla-1404934605530&amp;gclid=CjwKCAiAvriMBhAuEiwA8Cs5lW7F34bWPuZD9h602NtH70JUPQIvExDbAHtRiN4wnrfOIND9G62tqBoCPLcQAvD_BwE" xr:uid="{429F5D22-AEC2-4ED9-B459-245D85666388}"/>
    <hyperlink ref="G1120" r:id="rId417" xr:uid="{6C4C35D2-CCF0-4DDE-81FA-57D357F9CB40}"/>
    <hyperlink ref="E1130" r:id="rId418" xr:uid="{56EEC4DD-5D8E-4E7D-A43F-78164C840435}"/>
    <hyperlink ref="F1130" r:id="rId419" display="https://produto.mercadolivre.com.br/MLB-1374881692-conector-speakon-fmea-painel-ac-entrada-3-polos-_JM?matt_tool=34055620&amp;matt_word=&amp;matt_source=google&amp;matt_campaign_id=14303413817&amp;matt_ad_group_id=125984298437&amp;matt_match_type=&amp;matt_network=g&amp;matt_device=c&amp;matt_creative=539354956992&amp;matt_keyword=&amp;matt_ad_position=&amp;matt_ad_type=pla&amp;matt_merchant_id=312210254&amp;matt_product_id=MLB1374881692&amp;matt_product_partition_id=1457966006527&amp;matt_target_id=pla-1457966006527&amp;gclid=CjwKCAiAvriMBhAuEiwA8Cs5ldJh7iJkNlQGgh8jGkqNgAxrevOwfJwXS5TNm5Ci75O1EgW0a1MXLRoC9RoQAvD_BwE" xr:uid="{561D08A6-01B9-4E93-B4F5-002BE751767C}"/>
    <hyperlink ref="G1130" r:id="rId420" xr:uid="{EF9B6B2F-4C94-47E6-9C0B-3F0C1EABE649}"/>
    <hyperlink ref="G1131" r:id="rId421" xr:uid="{CD2C8BF7-B63C-45F6-A6AB-485527278B8C}"/>
    <hyperlink ref="E1140" r:id="rId422" xr:uid="{18FA30CC-C928-49C1-9A69-7FF44395B3CB}"/>
    <hyperlink ref="E1150" r:id="rId423" xr:uid="{5AD0D739-170C-4504-8D50-EE8228BFDBC3}"/>
    <hyperlink ref="E1141" r:id="rId424" xr:uid="{9E78B35D-759B-4D30-9E03-21CFBDEE3845}"/>
    <hyperlink ref="E1151" r:id="rId425" xr:uid="{10882ED1-7165-4B74-B128-55CB2E7DB8E7}"/>
    <hyperlink ref="G1161" r:id="rId426" xr:uid="{51E7A57C-A41B-4AAC-8F37-6A9BD86DBCF7}"/>
    <hyperlink ref="E1161" r:id="rId427" xr:uid="{DC8F7AF4-347D-4235-B742-E7A5DFAD2243}"/>
    <hyperlink ref="F1161" r:id="rId428" xr:uid="{9D2F5A08-D71A-403A-9D26-7C9409F79F28}"/>
    <hyperlink ref="F1171" r:id="rId429" xr:uid="{33E064B8-F91D-4BE3-AFA8-0B153248DB0E}"/>
    <hyperlink ref="E1170" r:id="rId430" xr:uid="{B7CB7EE9-05C5-407F-A8EB-20030B404330}"/>
    <hyperlink ref="F1170" r:id="rId431" xr:uid="{7AE7F1F9-68EB-4C02-A307-E8D252B964FA}"/>
    <hyperlink ref="G1170" r:id="rId432" xr:uid="{FE6E681F-E291-4B76-9EE0-60BB263C701A}"/>
    <hyperlink ref="G1171" r:id="rId433" xr:uid="{B6357B5B-AF89-4269-9B08-7B6C3CA9379C}"/>
    <hyperlink ref="F1181" r:id="rId434" xr:uid="{9C4307C5-C683-48F5-995C-C3A0DC2ADA65}"/>
    <hyperlink ref="E1180" r:id="rId435" display="https://www.pontofrio.com.br/disjuntor-caixa-moldada-weg-200a-3-polos-dwp-1524681079/p/1524681079?utm_medium=cpc&amp;utm_source=GP_PLA&amp;IdSku=1524681079&amp;idLojista=82714&amp;utm_campaign=3P_All-Produtcs_SSC&amp;gclid=CjwKCAiAvriMBhAuEiwA8Cs5lbf3MD6bwU7za9nLexQTJarAEJz1EZV3YF071UzF5dzylsii1OcHaxoCavsQAvD_BwE" xr:uid="{5BF997F7-9800-4EA7-A188-A7D873F2E50D}"/>
    <hyperlink ref="F1180" r:id="rId436" location="/" display="https://www.viewtech.ind.br/catalog/product/view/id/3186/s/disjuntor-caixa-moldada-weg-200a-agw-250n-tripolar/?utm_source=&amp;utm_medium=&amp;utm_campaign=&amp;utm_term=&amp;utm_content=&amp;gclid=CjwKCAiAvriMBhAuEiwA8Cs5lax1zos9AoUN3uat_w9FmGgtNe1gKnTUA-a8YUvRlWVJw0koop_SUhoCcsMQAvD_BwE#/" xr:uid="{47128368-9A60-447B-92FE-AF5A2CF9786B}"/>
    <hyperlink ref="G1180" r:id="rId437" display="https://www.magazineluiza.com.br/disjuntor-caixa-moldada-weg-200a-3-polos-dwp/p/ak3ahag33g/cj/didi/?&amp;seller_id=flessakeletroindustrial&amp;utm_source=google&amp;utm_medium=pla&amp;utm_campaign=&amp;partner_id=61984&amp;gclid=CjwKCAiAvriMBhAuEiwA8Cs5ldWWum79s7yZBn-J70KmTuZy3JjcKFBMZVg0D2jJGL4DPuEtcZPqmxoCKL8QAvD_BwE&amp;gclsrc=aw.ds" xr:uid="{BF1615DA-633D-4366-B901-DC3BBB98DEE7}"/>
    <hyperlink ref="F1191" r:id="rId438" xr:uid="{EE665184-EE15-4475-BAE0-83F4C0125CE9}"/>
    <hyperlink ref="G1189" r:id="rId439" display="tel:04732856425" xr:uid="{A8321C09-5C05-4FA3-94C9-013041A7CDE1}"/>
    <hyperlink ref="E1190" r:id="rId440" xr:uid="{927867DD-F19B-453E-B688-941466B259CB}"/>
    <hyperlink ref="E1191" r:id="rId441" xr:uid="{AA63CF4B-59D4-458F-93AA-18AEB613F7A0}"/>
    <hyperlink ref="F1190" r:id="rId442" display="https://www.blight.com.br/perfil-led/perfil-de-embutir/perfil-embutir-led-stella-sth20971br27-archi-28w-2700k-960lm-24vcc-110o-1000x24x24mm-branco?parceiro=8963&amp;gclid=CjwKCAiAvriMBhAuEiwA8Cs5lej2nxEx-vucd7hgWacioo8aBXQVa65yTxOghNabVqcLrYJFF2A9CRoC_dUQAvD_BwE" xr:uid="{E2A60D90-03AE-4956-A105-95D4D5538A43}"/>
    <hyperlink ref="G1190" r:id="rId443" xr:uid="{B29C5F98-50A5-47C0-968B-DB7467D21B8F}"/>
    <hyperlink ref="E1201" r:id="rId444" xr:uid="{6B30BD57-C3EF-4D5F-A943-C50366E38323}"/>
    <hyperlink ref="F1201" r:id="rId445" xr:uid="{B1649EF0-9FB8-41CA-8759-C2A473354987}"/>
    <hyperlink ref="G1201" r:id="rId446" xr:uid="{11ADA5ED-5C51-4812-B7CE-FDEA128D44F3}"/>
    <hyperlink ref="E1209" r:id="rId447" display="tel:04732856425" xr:uid="{4C569673-D283-4563-A3D7-AC9EE569027F}"/>
    <hyperlink ref="F1211" r:id="rId448" xr:uid="{C423220B-84D7-43EC-840E-B2B077635C1A}"/>
    <hyperlink ref="G1211" r:id="rId449" display="mailto:atendimento@livencasa.com" xr:uid="{5336E19C-1B57-41F1-8177-185529E70245}"/>
    <hyperlink ref="E1210" r:id="rId450" display="https://www.inspirehome.com.br/perfil-de-sobrepor-led-intelligent-linear-dimerizavel-1-metro-alto-irc-90-externo-2700k-14w-24v-aluminio-e-polimero-branco-brilia-301849/p?gclid=CjwKCAiAvriMBhAuEiwA8Cs5lW60p89xSn6zBbc9RKrLBOMA5xwXkUhks_M8zEfi7Ij7VNcWrc_t3RoCPBEQAvD_BwE" xr:uid="{1C8DFF6A-F0E8-431A-B827-80FB8529C20D}"/>
    <hyperlink ref="F1210" r:id="rId451" xr:uid="{1DCCB89B-70B6-4186-8253-45A2C788B30A}"/>
    <hyperlink ref="G1210" r:id="rId452" xr:uid="{49065919-5974-4194-8290-86150057F445}"/>
    <hyperlink ref="E1221" r:id="rId453" xr:uid="{3047F0BC-9B02-49BF-8120-7DF8FFF54C29}"/>
    <hyperlink ref="F1221" r:id="rId454" xr:uid="{0D956018-74EA-426D-B527-28B82F11D73A}"/>
    <hyperlink ref="G1221" r:id="rId455" xr:uid="{E0F30FFE-FFAC-4D15-A80A-6421FDE2921A}"/>
    <hyperlink ref="E1231" r:id="rId456" display="mailto:vendas@painelmix.com.br" xr:uid="{29B899F3-3493-4D88-AC73-EBEF599A0DED}"/>
    <hyperlink ref="G1239" r:id="rId457" display="tel:+551139332127" xr:uid="{2BE82279-366B-488D-B32F-0E88CCB23EDA}"/>
    <hyperlink ref="F1241" r:id="rId458" xr:uid="{43A83172-7A63-47FB-AB10-53757A931580}"/>
    <hyperlink ref="E1240" r:id="rId459" xr:uid="{A1C25E9C-5481-42C3-9118-B6DC3B51FAE4}"/>
    <hyperlink ref="F1240" r:id="rId460" display="https://www.extra.com.br/cabos-para-alarme-de-incendio-3-vias-de-150mm-dni-ppb315-1500065430/p/1500065430?utm_medium=cpc&amp;utm_source=GP_PLA&amp;IdSku=1500065430&amp;idLojista=10766&amp;utm_campaign=3P_agrupamento_medio_SSC&amp;gclid=CjwKCAiAvriMBhAuEiwA8Cs5lT14wTksXpbZ1Zko3ZhkLU8dDHz7dq1OBI4KpfN05sJ3Evo8A8-yphoCi2wQAvD_BwE" xr:uid="{85AB816E-65E3-4790-86C4-F375482DE84A}"/>
    <hyperlink ref="G1240" r:id="rId461" xr:uid="{5423AC5C-C618-4877-915F-339CCA1E3CFB}"/>
    <hyperlink ref="E1250" r:id="rId462" xr:uid="{C5B60487-8403-473C-836A-075F1B2ACC15}"/>
    <hyperlink ref="E1251" r:id="rId463" xr:uid="{DC1EA4F6-F438-4B11-9EE4-4CC8585130C7}"/>
    <hyperlink ref="F1250" r:id="rId464" xr:uid="{3C8A644E-0375-49D1-8CA8-6394EF07BFE9}"/>
    <hyperlink ref="F1251" r:id="rId465" xr:uid="{17C4022D-2B4D-46A3-B414-CA1EA538F250}"/>
    <hyperlink ref="E1261" r:id="rId466" tooltip="mailto:falecom@sac.extra.com.br" display="mailto:falecom@sac.extra.com.br" xr:uid="{FB004350-E999-4E74-A73B-03482426A09A}"/>
    <hyperlink ref="F1260" r:id="rId467" display="https://www.magazineluiza.com.br/central-de-alarme-de-incendio-enderecavel-intelbras-cie-2500/p/bd75bk9afh/pi/sise/?&amp;seller_id=orustecnologiaemseguranca&amp;utm_source=google&amp;utm_medium=pla&amp;utm_campaign=&amp;partner_id=54222&amp;gclid=CjwKCAiAvriMBhAuEiwA8Cs5lVVzX6fGEhfGsQ891zEL_cg6d7Cci6jhWMMStG-TiGieb584-0-gfRoCLzsQAvD_BwE&amp;gclsrc=aw.ds" xr:uid="{D1F20FC5-02AF-4627-9960-A6E30D4EC7C4}"/>
    <hyperlink ref="G1260" r:id="rId468" xr:uid="{65F2C6F1-3BD0-4664-BC4F-5D4895A27E0E}"/>
    <hyperlink ref="E1260" r:id="rId469" display="https://produto.mercadolivre.com.br/MLB-1668308506-central-de-alarme-de-incendio-enderecavel-cie-2500-intelbras-_JM?matt_tool=34908096&amp;matt_word=&amp;matt_source=google&amp;matt_campaign_id=14302215576&amp;matt_ad_group_id=134553711988&amp;matt_match_type=&amp;matt_network=g&amp;matt_device=c&amp;matt_creative=539425529671&amp;matt_keyword=&amp;matt_ad_position=&amp;matt_ad_type=pla&amp;matt_merchant_id=126674392&amp;matt_product_id=MLB1668308506&amp;matt_product_partition_id=1403872159894&amp;matt_target_id=pla-1403872159894&amp;gclid=CjwKCAiAvriMBhAuEiwA8Cs5lWEESDsGBaCBuNwqrN8IEDtigqQ0ZDBSFL3R-1m9z138XIVSf_XdGhoCjdcQAvD_BwE" xr:uid="{34FAA319-1813-4ACD-9B55-196A7C95C2A6}"/>
    <hyperlink ref="E1271" r:id="rId470" xr:uid="{84592E72-CCBF-4DCE-8964-C21847478332}"/>
    <hyperlink ref="F1271" r:id="rId471" display="mailto:faleconosco@eletrotrafo.com.br" xr:uid="{CC45C1E7-B559-4D1E-9F40-195A7135CB51}"/>
    <hyperlink ref="E1270" r:id="rId472" xr:uid="{DD131CA7-EC31-435F-A51F-4ED7E6C9F032}"/>
    <hyperlink ref="F1270" r:id="rId473" xr:uid="{B8954B4D-D061-42CE-8253-D9E6FA02D953}"/>
    <hyperlink ref="G1270" r:id="rId474" xr:uid="{1C3B6190-DA34-41EA-93A0-35BCD4F9AA19}"/>
    <hyperlink ref="E1280" r:id="rId475" xr:uid="{922A4CAC-249F-4839-8F18-B39529B6CD16}"/>
    <hyperlink ref="E1281" r:id="rId476" xr:uid="{177DF33F-397E-4B37-8F92-38D319F2A721}"/>
    <hyperlink ref="F1279" r:id="rId477" display="tel:3733812405" xr:uid="{E6A1B6C5-1822-44D6-B537-BC3BDE61B711}"/>
    <hyperlink ref="F1281" r:id="rId478" xr:uid="{1622D833-4806-4621-A7EA-ECA196E798D8}"/>
    <hyperlink ref="G1280" r:id="rId479" xr:uid="{72FAB48F-3C5B-4DC3-BDF2-782673A464CC}"/>
    <hyperlink ref="G1281" r:id="rId480" xr:uid="{FE51C811-2220-41E0-BB35-64C49417BC32}"/>
    <hyperlink ref="E1290" r:id="rId481" xr:uid="{4810404C-411C-4ED5-B614-C7CDEB7388BE}"/>
    <hyperlink ref="F1301" r:id="rId482" xr:uid="{0FBB1E22-9628-4125-872F-0C956404906C}"/>
    <hyperlink ref="G1301" r:id="rId483" xr:uid="{9F332EE7-EEE3-4136-BDA0-CBE2B803234D}"/>
    <hyperlink ref="E1301" r:id="rId484" xr:uid="{4E25CCCA-649D-4A89-955E-3D6AF770C22F}"/>
    <hyperlink ref="G1310" r:id="rId485" xr:uid="{3F7F6F2A-9CB4-4090-9AFF-8DACF2667FD2}"/>
    <hyperlink ref="F1310" r:id="rId486" xr:uid="{57359BB2-1876-427D-822F-63A651A8BD6D}"/>
    <hyperlink ref="E1310" r:id="rId487" xr:uid="{1A31A25B-DBCC-4856-A213-4066207AFD47}"/>
    <hyperlink ref="G1311" r:id="rId488" xr:uid="{EB7AF592-9AA0-459C-8854-8C203C338C13}"/>
    <hyperlink ref="E1311" r:id="rId489" xr:uid="{1F9BCB72-A469-41F5-AFD3-F2C66706F861}"/>
    <hyperlink ref="G1321" r:id="rId490" xr:uid="{D171B1B2-BF77-4C57-B728-9122E1135D84}"/>
    <hyperlink ref="E1320" r:id="rId491" xr:uid="{53B81C7F-26D8-4E7D-8848-0EFFFAACADF3}"/>
    <hyperlink ref="F1320" r:id="rId492" xr:uid="{EF1749CD-45A8-433E-B7D9-1173D50EA369}"/>
    <hyperlink ref="G1320" r:id="rId493" location="/" display="https://www.viewtech.ind.br/catalog/product/view/id/5886/s/disjuntor-caixa-moldada-weg-300a-tripolar-dwp-400l-35ka/?utm_source=&amp;utm_medium=&amp;utm_campaign=&amp;utm_term=&amp;utm_content=&amp;gclid=CjwKCAiAvriMBhAuEiwA8Cs5lW9ai1r-HtIBThJTyPejfRyugeAn0Jg15G6jiMyaKWgNSrzAzmcQqBoCY1UQAvD_BwE#/" xr:uid="{08C3A9C8-8E50-4105-86F3-2CB439E67649}"/>
    <hyperlink ref="F1331" r:id="rId494" xr:uid="{CD1C37CA-2668-46B7-BC7E-A245E794A6B7}"/>
    <hyperlink ref="G1331" r:id="rId495" xr:uid="{C8BF86C0-C76F-47C7-B4FF-E6D8109D53C6}"/>
    <hyperlink ref="E1330" r:id="rId496" xr:uid="{27DD40EF-01A0-4BDD-A6C3-3A4F6033FE52}"/>
    <hyperlink ref="F1330" r:id="rId497" xr:uid="{483E7447-BF59-499C-A376-C26AEA29299F}"/>
    <hyperlink ref="G1330" r:id="rId498" display="https://www.magazineluiza.com.br/caixa-de-passagem-sobrepor-300x300mm-branca-metal-ip-44-gomes/p/ec2j4fe7g1/cj/cxpe/?&amp;seller_id=eletrorastro&amp;utm_source=google&amp;utm_medium=pla&amp;utm_campaign=&amp;partner_id=54222&amp;gclid=CjwKCAiAvriMBhAuEiwA8Cs5lbI7k5Vf-9q-YPsy35M-gSD3pkoiJoJS0qEtWx850--c2h2YKeu0HxoC-w0QAvD_BwE&amp;gclsrc=aw.ds" xr:uid="{4131501B-06F8-4F18-B3BE-351E86353C9C}"/>
    <hyperlink ref="E1341" r:id="rId499" xr:uid="{D1296B87-DB4C-448F-A6AD-CE01409284F5}"/>
    <hyperlink ref="F1341" r:id="rId500" xr:uid="{015690C4-D8DE-4E3D-A24F-43A9FC65DF2C}"/>
    <hyperlink ref="G1339" r:id="rId501" display="tel:04732856425" xr:uid="{F3F40A4F-2714-4F9B-AADE-9F934A9804FF}"/>
    <hyperlink ref="E1351" r:id="rId502" xr:uid="{770198B5-7D48-4B4C-A610-71729D58356D}"/>
    <hyperlink ref="E1350" r:id="rId503" xr:uid="{FD037FF4-987E-4CC1-9781-54A78C022AA1}"/>
    <hyperlink ref="E1348" r:id="rId504" display="http://cnpj.info/93825123000142" xr:uid="{EDAE558E-05C2-409D-9693-8185F99D2C3F}"/>
    <hyperlink ref="F1351" r:id="rId505" display="https://trocalor.com.br/" xr:uid="{89BE445D-BA4B-48FF-B847-70796918B34E}"/>
    <hyperlink ref="F1350" r:id="rId506" xr:uid="{9A29129A-ECDD-4D63-BAC2-92B6082AC5C8}"/>
    <hyperlink ref="F1361" r:id="rId507" xr:uid="{25D6E26B-DCFC-4958-956E-ADE9FE5ACAA3}"/>
    <hyperlink ref="E1360" r:id="rId508" xr:uid="{4B98EC0E-57B1-4A47-BC9F-5A9DA2638665}"/>
    <hyperlink ref="E1361" r:id="rId509" xr:uid="{1A044705-4AB1-4134-9674-B189EFEF3E8B}"/>
    <hyperlink ref="F1360" r:id="rId510" xr:uid="{08EB040A-8F60-4773-BADD-6C2B157353D2}"/>
    <hyperlink ref="G1360" r:id="rId511" xr:uid="{8FDF54FA-D222-4D14-A635-6CBB359AC499}"/>
    <hyperlink ref="G1361" r:id="rId512" xr:uid="{601C677F-81EB-4988-8AEF-E2E2DF8B388B}"/>
    <hyperlink ref="E1368" r:id="rId513" display="http://cnpj.info/93825123000142" xr:uid="{8141B1F6-B4D1-4789-B1A6-2D59030B297B}"/>
    <hyperlink ref="E1370" r:id="rId514" xr:uid="{661CC7BA-930E-48FB-B4A7-23C1C16D4052}"/>
    <hyperlink ref="F1370" r:id="rId515" xr:uid="{3680BBA3-6D05-46E5-8C40-3CC3C8F5640D}"/>
    <hyperlink ref="E1371" r:id="rId516" display="mailto:andre@kleber.com.br" xr:uid="{9FABD1FC-079C-4DAE-BC03-B8BCC47147DB}"/>
    <hyperlink ref="F1371" r:id="rId517" display="https://trocalor.com.br/" xr:uid="{053A0C9B-E5EC-4300-A2E5-E341F6DEE372}"/>
    <hyperlink ref="E1381" r:id="rId518" xr:uid="{97A34018-2197-485B-A551-5D36C2BD2A14}"/>
    <hyperlink ref="E1380" r:id="rId519" xr:uid="{000F921A-7332-4DC5-8BC4-FED15F9AD495}"/>
    <hyperlink ref="E1378" r:id="rId520" display="http://cnpj.info/93825123000142" xr:uid="{AA7A70C5-2A44-4652-BE72-43784E70EFBD}"/>
    <hyperlink ref="F1381" r:id="rId521" display="https://trocalor.com.br/" xr:uid="{9EEC603E-9EE4-4375-9784-D7C0D2883B49}"/>
    <hyperlink ref="F1380" r:id="rId522" xr:uid="{A8DF6D59-64E2-4CE8-8FA1-9D369F464A6E}"/>
    <hyperlink ref="E1388" r:id="rId523" display="http://cnpj.info/93825123000142" xr:uid="{736BE8CA-EC35-4941-BF91-D4BD398B71B5}"/>
    <hyperlink ref="E1390" r:id="rId524" xr:uid="{BE11E12E-ABAC-432C-B1EB-6C1B43213B53}"/>
    <hyperlink ref="F1390" r:id="rId525" xr:uid="{4EEDD66E-9BA6-4BAF-ADF5-B5D4A6216D69}"/>
    <hyperlink ref="E1391" r:id="rId526" display="mailto:andre@kleber.com.br" xr:uid="{763B8D76-E206-4C3C-81DA-F37515EE757C}"/>
    <hyperlink ref="F1391" r:id="rId527" display="https://trocalor.com.br/" xr:uid="{5F9B8977-6EF5-4506-B1F1-069B1BC919EC}"/>
    <hyperlink ref="E1400" r:id="rId528" xr:uid="{1F494A57-E883-4E47-B9C2-3288B6944A9A}"/>
    <hyperlink ref="F1401" r:id="rId529" xr:uid="{CC436C8C-1A22-42AF-9FA9-2AC8F42D3B3F}"/>
    <hyperlink ref="G1400" r:id="rId530" display="https://www.amazon.com.br/CAIXA-PASSAGEM-POLAR-CPP010-29X17X6/dp/B0861HC3R5/ref=asc_df_B0861HC3R5/?tag=googleshopp00-20%E2%80%A6" xr:uid="{9F4EF81D-00F5-4AC4-B516-DCC3E0653C99}"/>
    <hyperlink ref="F1400" r:id="rId531" xr:uid="{A2F02E23-E578-486C-8E66-8CBFF6C1A298}"/>
    <hyperlink ref="E1410" r:id="rId532" xr:uid="{1AF7B021-ABBA-4E16-983E-99337325EB3A}"/>
    <hyperlink ref="F1410" r:id="rId533" xr:uid="{1AB6583F-9E69-4A60-980D-AE3B92651105}"/>
    <hyperlink ref="G1411" r:id="rId534" xr:uid="{79119AF7-F644-42BB-8E94-E7A7E48A2E69}"/>
    <hyperlink ref="G1410" r:id="rId535" xr:uid="{181B8CCE-F6A1-412C-9085-564944E30B6F}"/>
    <hyperlink ref="E1420" r:id="rId536" xr:uid="{6E6BEC0C-776D-4F70-B9B4-49A03494F4DF}"/>
    <hyperlink ref="E1421" r:id="rId537" xr:uid="{C999E416-E5B2-44B8-83BF-80D6D807B598}"/>
    <hyperlink ref="E1429" r:id="rId538" display="tel:1133685079" xr:uid="{6BAE7286-1120-4A85-859A-BB7A1408096A}"/>
    <hyperlink ref="E1440" r:id="rId539" xr:uid="{BDA6E70E-7B3B-46C6-BE1D-6B797750B7F2}"/>
    <hyperlink ref="E1441" r:id="rId540" xr:uid="{9739F2B9-71EF-4C46-865E-6C53BFDCC784}"/>
    <hyperlink ref="E1449" r:id="rId541" display="tel:1133685079" xr:uid="{8393F918-68E1-458E-A2CE-C9927EB8F839}"/>
    <hyperlink ref="E1460" r:id="rId542" xr:uid="{F3DDB64B-840C-4070-94CD-3ABB2374ACD4}"/>
    <hyperlink ref="E1461" r:id="rId543" xr:uid="{4A6B13F9-0D9C-4FCA-8C14-FA5C79EF2DED}"/>
    <hyperlink ref="G1459" r:id="rId544" display="tel:1133685079" xr:uid="{D56EDFF3-834A-4A1E-B819-368A5D351E1A}"/>
    <hyperlink ref="F1461" r:id="rId545" xr:uid="{3251BBB0-192F-443F-B3F6-E334D1C4478D}"/>
    <hyperlink ref="E1470" r:id="rId546" xr:uid="{6B6C7714-E144-47BB-BC25-5396F0F9254B}"/>
    <hyperlink ref="E1471" r:id="rId547" xr:uid="{84EB5321-8452-4F4E-957C-3F2ABF3DFA56}"/>
    <hyperlink ref="G1469" r:id="rId548" display="tel:1133685079" xr:uid="{3BC5B90B-C064-4923-B96A-89D18695FEC1}"/>
    <hyperlink ref="G1479" r:id="rId549" display="https://www.construsitebrasil.com/redirect-whatsapp.php?phone=5561991422442" xr:uid="{48BEC532-225C-4C9F-A30A-7D569D11C51A}"/>
    <hyperlink ref="E1491" r:id="rId550" display="mailto:sac@pontofrio.com.br" xr:uid="{6F12DE27-345A-49A4-B9A6-8CB72A7E231E}"/>
    <hyperlink ref="F1491" r:id="rId551" display="mailto:falecom@sac.extra.com.br" xr:uid="{F45B9036-F69F-484B-A6FD-0AD091E1441B}"/>
    <hyperlink ref="G1491" r:id="rId552" display="mailto:falecom@sac.casasbahia.com.Br" xr:uid="{78436BB6-4310-46EB-9301-0AF522A6B650}"/>
    <hyperlink ref="E1500" r:id="rId553" xr:uid="{CF8D26E4-C2BD-4207-A72B-DF8C2F188717}"/>
    <hyperlink ref="F1500" r:id="rId554" display="https://www.magazineluiza.com.br/controlador-temperatura-rt607e-plus-12-24vac-vdc-com-agenda-full-gauge/p/eecg6hahk0/pi/ctlt/?&amp;seller_id=nobrebrasil&amp;utm_source=google&amp;utm_medium=pla&amp;utm_campaign=&amp;partner_id=61986&amp;gclid=CjwKCAjwkvWKBhB4EiwA-GHjFqhvhjLUgqzpxKGsE6qa8x-1hfbPyRnYfoV1dfuKzFR75hFxgIJf8BoCaJcQAvD_BwE&amp;gclsrc=aw.ds" xr:uid="{F0E6940B-C8CB-47D7-BB9A-ABABC90A6A89}"/>
    <hyperlink ref="G1500" r:id="rId555" xr:uid="{42AC1198-77F8-4C34-9E17-993501CFD84B}"/>
    <hyperlink ref="E1501" r:id="rId556" display="mailto:falecom@sac.extra.com.br" xr:uid="{08B87103-DABB-463F-90C9-F86962044304}"/>
    <hyperlink ref="F1501" r:id="rId557" display="mailto:ouvidoria@consorcioluiza.com.br" xr:uid="{E5B4656B-9101-42E4-95E2-B6F94F10D438}"/>
    <hyperlink ref="G1501" r:id="rId558" display="mailto:contato@casaferreira.com.br" xr:uid="{198BACA7-36AB-4499-B237-155BD0CEA080}"/>
    <hyperlink ref="E1520" r:id="rId559" xr:uid="{CC5702B1-13FC-4666-93FD-098E30D2CC90}"/>
    <hyperlink ref="E1521" r:id="rId560" display="mailto:elevadores@engetax.com.br" xr:uid="{6565FB34-CAAA-4A14-BF48-601969BBD37B}"/>
    <hyperlink ref="F1521" r:id="rId561" xr:uid="{391E5F8E-BD62-4AA2-8B6A-A19E582A01AB}"/>
    <hyperlink ref="F1520" r:id="rId562" xr:uid="{9D75AB10-FADD-4F08-B019-FFD3735616A8}"/>
    <hyperlink ref="E1531" r:id="rId563" display="mailto:contato@dutoar.com.br" xr:uid="{8CEBD0F5-D4FC-40B0-B9CA-4F4D979C0CD8}"/>
    <hyperlink ref="E1529" r:id="rId564" display="https://www.construsitebrasil.com/redirect-whatsapp.php?phone=5531991859030" xr:uid="{774F5D6A-4537-47A4-8616-BB926CE203A6}"/>
    <hyperlink ref="F1531" r:id="rId565" display="mailto:%20sac@novaexaustores.com.br" xr:uid="{FD97FFEC-1DF9-4A1A-AAD5-954DA9332357}"/>
    <hyperlink ref="G1530" r:id="rId566" xr:uid="{B85578B6-8480-455A-8542-EDC309CFC1E7}"/>
    <hyperlink ref="F1530" r:id="rId567" xr:uid="{3A7F3175-D1E8-4C19-B73A-7D88057FB94A}"/>
    <hyperlink ref="E1530" r:id="rId568" xr:uid="{042B6BB0-5B81-43BA-9157-02D657FCC536}"/>
    <hyperlink ref="F1541" r:id="rId569" display="mailto:%20sac@novaexaustores.com.br" xr:uid="{8D2CF971-433F-47C0-BD25-392027B2D1C6}"/>
    <hyperlink ref="F1540" r:id="rId570" xr:uid="{8C926A31-5AFF-4533-91D0-47EDE278BAEB}"/>
    <hyperlink ref="E1540" r:id="rId571" xr:uid="{8E6DEE9B-A24C-4F0B-A577-521F09429356}"/>
    <hyperlink ref="E1551" r:id="rId572" xr:uid="{4EB356C1-6D82-4B8F-BCAF-C13E5EFCA959}"/>
    <hyperlink ref="G1551" r:id="rId573" xr:uid="{0DA659B5-9201-46C8-9116-DEDFF8F7B01E}"/>
    <hyperlink ref="F1550" r:id="rId574" display="https://www.dufrio.com.br/cabo-flexivel-pp-silnax-3x150mm-sil-preto-10-kv.html?utm_source=google&amp;utm_medium=shopping&amp;apwc=Y2FuYWxJbnRlZ3JhY2FvPTQ0N3xwcm9kdXRvPTI4NTE=&amp;gclid=CjwKCAiAm7OMBhAQEiwArvGi3KogD270e-V_ji1PLNlcOnyspwIFasJ7VZvkAV0dCHN_ACzHavr4oBoC0YAQAvD_BwE" xr:uid="{D2279AE3-05CA-4EB5-82CD-ACF2EF4F2F3F}"/>
    <hyperlink ref="E1550" r:id="rId575" display="https://www.lojadomecanico.com.br/produto/124061/51/829/Cabo-Silflex-PP-500-V-3-x-15mm-Preto-Rolo-100-Metros/153/?utm_source=googleshopping&amp;utm_campaign=xmlshopping&amp;utm_medium=cpc&amp;utm_content=124061&amp;gclid=CjwKCAiAm7OMBhAQEiwArvGi3NJYQukRk4lNKcAhcUktqU3GBRbjtJAjU6d9e95cNnFFZT9XTH0UyRoC3t4QAvD_BwE" xr:uid="{DB26F371-27FC-43D2-8969-5DA78B159B35}"/>
    <hyperlink ref="G1550" r:id="rId576" xr:uid="{7829B760-D4E2-4F2A-8C0D-32B48732E5D2}"/>
    <hyperlink ref="E1560" r:id="rId577" xr:uid="{500091BC-F163-4A1D-ACCF-56CB0A37C70F}"/>
    <hyperlink ref="E1561" r:id="rId578" display="mailto:tiagobulla@gmail.com" xr:uid="{4F446D94-8A93-4650-952D-4A7E7D38D9C3}"/>
    <hyperlink ref="F1570" r:id="rId579" xr:uid="{E0D5AAC8-7C9C-4C57-893F-0436B71A87A9}"/>
    <hyperlink ref="G1570" r:id="rId580" xr:uid="{4B434D33-0F68-4FBB-8FEB-4DF4F1B5BECF}"/>
    <hyperlink ref="G1571" r:id="rId581" xr:uid="{EC0BEEC5-6146-4209-AD24-516C8BBAC864}"/>
    <hyperlink ref="E1570" r:id="rId582" xr:uid="{817859F1-9F54-487C-9329-FCF3A699A424}"/>
    <hyperlink ref="E1580" r:id="rId583" xr:uid="{ABAAE208-1DA7-4109-84D9-C7F160B4DA6F}"/>
    <hyperlink ref="F1579" r:id="rId584" display="tel:40071853" xr:uid="{7A72FDD8-FF62-4F82-B272-82A78188A7E1}"/>
    <hyperlink ref="F1581" r:id="rId585" display="mailto:marketing@dufrio.com.br" xr:uid="{65D8CE45-7624-4D18-AA32-FAEEE233C93B}"/>
    <hyperlink ref="G1580" r:id="rId586" xr:uid="{D745F66D-DC29-43AB-B220-5005FC1A498A}"/>
    <hyperlink ref="G1581" r:id="rId587" xr:uid="{2D97BFDB-3E52-472D-8694-FE54F9534C6D}"/>
    <hyperlink ref="E1600" r:id="rId588" display="https://www.magazineluiza.com.br/ar-condicionado-split-hi-wall-philco-30-000-btu-h-quente-e-frio-monofasico-pac30000iqfm8-220-volts/p/kc7g1fec4k/ar/arar/?&amp;seller_id=friopecas&amp;utm_source=google&amp;utm_medium=pla&amp;utm_campaign=&amp;partner_id=61476&amp;gclid=CjwKCAjwzaSLBhBJEiwAJSRokvLlBZkodUJteNb9Rkmf-CwK4G_aSIQs8TkJ47xglzczn7reW5wK-RoCfJAQAvD_BwE&amp;gclsrc=aw.ds" xr:uid="{EDDC8444-0A01-45F4-BA6E-104CFC09C026}"/>
    <hyperlink ref="F1600" r:id="rId589" xr:uid="{27A5B966-AF7E-4368-9620-63E1C6557A51}"/>
    <hyperlink ref="G1600" r:id="rId590" display="https://www.pontofrio.com.br/ar-condicionado-split-hi-wall-philco-30000-btu-h-quente-e-frio-monofasico-pac30000iqfm8-220-volts-1519597110/p/1519597110?utm_medium=cpc&amp;utm_source=GP_PLA&amp;IdSku=1519597110&amp;idLojista=14785&amp;utm_campaign=3P_All-Produtcs_SSC&amp;gclid=CjwKCAjwzaSLBhBJEiwAJSRoknwF4OBMUV2tN5UcCTDQRqDOGPMYadUFYJDCTmJhOXdXN-Rw6NqHsxoCNuYQAvD_BwE" xr:uid="{635A78A2-B7D2-415A-8C31-18E89EEF1654}"/>
    <hyperlink ref="G1611" r:id="rId591" xr:uid="{FB1884AF-1E54-447B-88DF-3BD9A181A3AB}"/>
    <hyperlink ref="E1610" r:id="rId592" xr:uid="{202E3A33-11C7-45EC-96BA-7CD0CB15C7A7}"/>
    <hyperlink ref="E1620" r:id="rId593" xr:uid="{5A42AB67-B364-4FAD-BE7C-E73E5D3D8C50}"/>
    <hyperlink ref="F1619" r:id="rId594" display="tel:+55-4020-5376" xr:uid="{79855DAD-5850-4511-8A10-E6AB16DE510C}"/>
    <hyperlink ref="F1621" r:id="rId595" display="mailto:vozdocliente@leroymerlin.com.br" xr:uid="{1C13FA89-208E-4B06-B938-5CD001575FE9}"/>
    <hyperlink ref="F1620" r:id="rId596" xr:uid="{285FB71B-8E2D-4B31-979A-C3191865A83F}"/>
    <hyperlink ref="G1620" r:id="rId597" xr:uid="{D8A0E125-974C-47B8-9B08-4499DCD1EEC2}"/>
    <hyperlink ref="G1621" r:id="rId598" xr:uid="{AF937F5E-8C0F-4D4A-AB6E-19A14F7C30A9}"/>
    <hyperlink ref="E1631" r:id="rId599" xr:uid="{D7A1C6A1-B8C6-4444-A1F7-B1D6C1DEA80B}"/>
    <hyperlink ref="E1630" r:id="rId600" xr:uid="{95351B53-E142-4368-9488-B3CAECCC1EB1}"/>
    <hyperlink ref="F1641" r:id="rId601" xr:uid="{BE9FA562-4679-4115-B8D2-084A83A9493E}"/>
    <hyperlink ref="G1641" r:id="rId602" xr:uid="{0607C710-A18A-403D-9DE3-3E6F42EB1BD8}"/>
    <hyperlink ref="E1641" r:id="rId603" xr:uid="{B10B15AC-01C0-4FBD-BE29-F00D52C76B8B}"/>
    <hyperlink ref="E1640" r:id="rId604" xr:uid="{6FA1D835-1E87-42C3-877A-0900D184D2D9}"/>
    <hyperlink ref="F1640" r:id="rId605" xr:uid="{F7BE1C9E-F646-40E5-9B81-CE35A4D93C5A}"/>
    <hyperlink ref="G1640" r:id="rId606" xr:uid="{279541A6-9CC0-4B28-9C12-9769A18D92CB}"/>
    <hyperlink ref="F1651" r:id="rId607" display="mailto:%20sac@novaexaustores.com.br" xr:uid="{3F13B090-906C-4661-893B-6FE21B01C489}"/>
    <hyperlink ref="E1650" r:id="rId608" xr:uid="{7CF1F93A-2A8A-471A-96B1-4632907E9205}"/>
    <hyperlink ref="F1650" r:id="rId609" xr:uid="{B597524A-557A-42C9-A201-92F71D003CB6}"/>
    <hyperlink ref="G1650" r:id="rId610" location="position=32&amp;search_la..." xr:uid="{D406422B-E67D-4FE8-9189-701A98D17867}"/>
    <hyperlink ref="E1659" r:id="rId611" display="tel:40071853" xr:uid="{5838DE3F-595D-4112-A772-EA446C4B3E14}"/>
    <hyperlink ref="E1661" r:id="rId612" display="mailto:marketing@dufrio.com.br" xr:uid="{60E5E614-4BD2-46E3-AB22-7D6EE7BAFA0D}"/>
    <hyperlink ref="G1660" r:id="rId613" xr:uid="{B6229907-AC02-4A61-87AD-DA814A50F363}"/>
    <hyperlink ref="G1659" r:id="rId614" display="tel:(11) 93961-8852" xr:uid="{5497C892-3135-4713-A497-5CF51487090B}"/>
    <hyperlink ref="E1671" r:id="rId615" xr:uid="{D442D824-C0CB-4F88-B071-C86F5904FFD1}"/>
    <hyperlink ref="F1671" r:id="rId616" xr:uid="{EF4D2B81-11F8-4EB6-951F-05910BF1FA85}"/>
    <hyperlink ref="G1671" r:id="rId617" xr:uid="{B31F7744-B987-4B6B-9F4B-46BDA7DB86D6}"/>
    <hyperlink ref="E1670" r:id="rId618" xr:uid="{058EB556-D32E-4FFC-8653-342A228B22B4}"/>
    <hyperlink ref="G1670" r:id="rId619" xr:uid="{E7721093-E91F-4B1C-8D8E-4C16C04EC0D3}"/>
    <hyperlink ref="F1670" r:id="rId620" xr:uid="{A2249E21-7CA8-4140-A956-BF28FDCAB7DA}"/>
    <hyperlink ref="E1590" r:id="rId621" display="https://www.magazineluiza.com.br/ar-condicionado-split-hi-wall-philco-30-000-btu-h-quente-e-frio-monofasico-pac30000iqfm8-220-volts/p/kc7g1fec4k/ar/arar/?&amp;seller_id=friopecas&amp;utm_source=google&amp;utm_medium=pla&amp;utm_campaign=&amp;partner_id=61476&amp;gclid=CjwKCAjwzaSLBhBJEiwAJSRokvLlBZkodUJteNb9Rkmf-CwK4G_aSIQs8TkJ47xglzczn7reW5wK-RoCfJAQAvD_BwE&amp;gclsrc=aw.ds" xr:uid="{1F5ECBBA-724B-45BA-9674-074137E20E26}"/>
    <hyperlink ref="E1681" r:id="rId622" xr:uid="{C7A7646B-9C31-4B86-80BD-C5D29A985333}"/>
    <hyperlink ref="F1681" r:id="rId623" display="mailto:ouvidoria@consorcioluiza.com.br" xr:uid="{31F1D20D-6046-474B-8276-A0B960A4224A}"/>
    <hyperlink ref="E1680" r:id="rId624" xr:uid="{F72EEAA2-CEEC-41DB-9AF4-B1A80ADBF6B6}"/>
    <hyperlink ref="F1680" r:id="rId625" display="https://www.magazineluiza.com.br/filtro-manta-g4-15mt-x-20m-200-gramas-por-metro-trisoft/p/hh215g3369/in/aprf/?&amp;seller_id=eletrofrigor&amp;utm_source=google&amp;utm_medium=pla&amp;utm_campaign=&amp;partner_id=54222&amp;gclid=CjwKCAiAvriMBhAuEiwA8Cs5leqbRZV4Gn73p8JLscJs4a3gB53ygdI3V56NXmuARVzZl5lqmi2szRoCwK4QAvD_BwE&amp;gclsrc=aw.ds" xr:uid="{1FCC53BC-BCB2-406C-B227-63F6E3D75911}"/>
    <hyperlink ref="G1680" r:id="rId626" xr:uid="{2D8C66AF-5639-4FDB-8277-888B46729083}"/>
    <hyperlink ref="F1691" r:id="rId627" xr:uid="{B19D1243-A7C3-4837-8B3A-5934328F4462}"/>
    <hyperlink ref="G1689" r:id="rId628" display="tel:1133685079" xr:uid="{A869E94F-D947-4E67-BAF7-A9F52D8E0484}"/>
    <hyperlink ref="E1699" r:id="rId629" display="tel:1120266736" xr:uid="{6B3CB343-E5BA-4988-B9D9-345B961FD23C}"/>
    <hyperlink ref="F1711" r:id="rId630" xr:uid="{835D2A45-1AE5-4C85-8736-4A9AB0A0E0B6}"/>
    <hyperlink ref="E1730" r:id="rId631" xr:uid="{E3D8640E-2C5D-434D-8059-D71FCC1CF62A}"/>
    <hyperlink ref="F1730" r:id="rId632" display="https://www.submarino.com.br/produto/1917498322?epar=bp_pl_00_go_g35172&amp;epar=bp_pl_00_go_g35172&amp;opn=XMLGOOGLE&amp;WT.srch=1&amp;utm_medium=buscappc&amp;utm_source=google&amp;utm_campaign=marca%3Asuba%3Bmidia%3Abuscappc%3Bformato%3Apla%3Bsubformato%3A00%3Bidcampanha%3Ag35172&amp;gclid=CjwKCAiAvriMBhAuEiwA8Cs5le55XmYk0DGmXGmKUI3ET72HtFa4evVplUj2w0U66ZLzgkIFhxxtbRoC1dsQAvD_BwE" xr:uid="{0F4F7BDC-3F16-4B7F-989A-DCD53DC7B275}"/>
    <hyperlink ref="G1730" r:id="rId633" display="https://produto.mercadolivre.com.br/MLB-898900528-sensor-de-temperatura-termistor-ntc-10k-3950-_JM?matt_tool=40343894&amp;matt_word=&amp;matt_source=google&amp;matt_campaign_id=14303413655&amp;matt_ad_group_id=125984293117&amp;matt_match_type=&amp;matt_network=g&amp;matt_device=c&amp;matt_creative=539354956680&amp;matt_keyword=&amp;matt_ad_position=&amp;matt_ad_type=pla&amp;matt_merchant_id=114567802&amp;matt_product_id=MLB898900528&amp;matt_product_partition_id=1404886571418&amp;matt_target_id=pla-1404886571418&amp;gclid=CjwKCAiAvriMBhAuEiwA8Cs5lcwbDbvDDfbewB8HXn0KhsQtzOpAao3YU0uHEUuphkDOUaUKcz00mRoCNhAQAvD_BwE" xr:uid="{C30055DF-C283-4B2E-A3E5-9BA497C79591}"/>
    <hyperlink ref="E1720" r:id="rId634" xr:uid="{94AA17BA-8190-480F-BB3C-E92961F1C184}"/>
    <hyperlink ref="G1738" r:id="rId635" display="http://cnpj.info/21012774000102" xr:uid="{FB94C9DE-FB36-4677-93FE-688A4895323C}"/>
    <hyperlink ref="E1739" r:id="rId636" display="tel:1131070000" xr:uid="{8FF46EAC-CBA5-4F7F-8D0B-AD3BFF266C4F}"/>
    <hyperlink ref="E1740" r:id="rId637" xr:uid="{B3739F0B-5868-4F54-97C6-677BE97E121E}"/>
    <hyperlink ref="G1740" r:id="rId638" xr:uid="{20755CD9-562E-4E65-A393-2233099FA4FC}"/>
    <hyperlink ref="E1751" r:id="rId639" xr:uid="{B8E9EFE0-EB74-44B3-BB5B-01BD9E9BED2F}"/>
    <hyperlink ref="E1750" r:id="rId640" xr:uid="{276858F1-05B9-46C3-ABAC-A495C7A0665F}"/>
    <hyperlink ref="F1750" r:id="rId641" display="https://www.americanas.com.br/produto/1587952211?sellerId=21182833000190&amp;epar=bp_pl_00_go_pla_agroind_todas_geral_apostas&amp;opn=YSMESP&amp;WT.srch=1&amp;gclid=CjwKCAjwh5qLBhALEiwAioods96XXOQ5nnWzSGHHQup66G2HEWkKgiI5oY-6r83y5F_IByzsXWY_xxoCUPUQAvD_BwE&amp;tamanho=57&amp;cor=Vermelho" xr:uid="{A805F702-8239-4CDA-AABC-8355EC5D2A21}"/>
    <hyperlink ref="G1751" r:id="rId642" display="mailto:sac@casasbahia.com.br" xr:uid="{565781FA-66FA-498D-916F-D466DD3F0F90}"/>
    <hyperlink ref="G1750" r:id="rId643" display="https://www.casasbahia.com.br/extintor-pqs-abc-6-kg-garantia-de-1-ano-1502817577/p/1502817577?utm_medium=Cpc&amp;utm_source=GP_PLA&amp;IdSku=1502817577&amp;idLojista=37382&amp;utm_campaign=3P_AllProducts_SSC&amp;gclid=CjwKCAjwh5qLBhALEiwAioods1ThhoeaHcsgni12t9YX1jsYvKRfOWxNE_lznOW3SemiYIHG-1UXjRoCvfUQAvD_BwE" xr:uid="{53AFABA2-9318-41CA-992D-17C18BBD3C3E}"/>
    <hyperlink ref="F300" r:id="rId644" xr:uid="{DC4DBADB-B609-4F4A-834F-6E094D1CE186}"/>
    <hyperlink ref="G300" r:id="rId645" xr:uid="{F4A3CE08-2A43-4A00-898D-29C9E30B7481}"/>
    <hyperlink ref="G1761" r:id="rId646" display="mailto:merito@meritocomercial.com.br" xr:uid="{17E73617-6837-4523-A661-CACE62193879}"/>
  </hyperlinks>
  <pageMargins left="0.39370078740157483" right="0.39370078740157483" top="0.39370078740157483" bottom="0.98425196850393704" header="0" footer="0.39370078740157483"/>
  <pageSetup paperSize="9" scale="70" firstPageNumber="179" orientation="portrait" useFirstPageNumber="1" r:id="rId647"/>
  <headerFooter>
    <oddHeader xml:space="preserve">&amp;L
&amp;C&amp;"Arial,Negrito"
</oddHeader>
    <oddFooter>&amp;RPágina &amp;P de 249</oddFooter>
  </headerFooter>
  <drawing r:id="rId64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2C206-584E-459F-9E63-5C5B307779BA}">
  <sheetPr codeName="Planilha4"/>
  <dimension ref="A1:J5407"/>
  <sheetViews>
    <sheetView showOutlineSymbols="0" showWhiteSpace="0" view="pageBreakPreview" topLeftCell="A7" zoomScale="60" zoomScaleNormal="100" workbookViewId="0">
      <selection activeCell="J18" sqref="J18"/>
    </sheetView>
  </sheetViews>
  <sheetFormatPr defaultColWidth="8.85546875" defaultRowHeight="14.1"/>
  <cols>
    <col min="1" max="1" width="11.140625" style="2289" bestFit="1" customWidth="1"/>
    <col min="2" max="2" width="13.42578125" style="2289" bestFit="1" customWidth="1"/>
    <col min="3" max="3" width="11.140625" style="2289" bestFit="1" customWidth="1"/>
    <col min="4" max="4" width="66.5703125" style="2289" bestFit="1" customWidth="1"/>
    <col min="5" max="5" width="16.5703125" style="2289" bestFit="1" customWidth="1"/>
    <col min="6" max="8" width="13.42578125" style="2289" bestFit="1" customWidth="1"/>
    <col min="9" max="9" width="14.42578125" style="2289" bestFit="1" customWidth="1"/>
    <col min="10" max="10" width="15.5703125" style="2289" bestFit="1" customWidth="1"/>
    <col min="11" max="16384" width="8.85546875" style="2289"/>
  </cols>
  <sheetData>
    <row r="1" spans="1:10" customFormat="1" ht="14.45">
      <c r="A1" s="2385" t="s">
        <v>0</v>
      </c>
      <c r="B1" s="2385"/>
      <c r="C1" s="2385"/>
      <c r="D1" s="2385"/>
      <c r="E1" s="2385"/>
      <c r="F1" s="2385"/>
      <c r="G1" s="2385"/>
    </row>
    <row r="2" spans="1:10" customFormat="1" ht="14.45">
      <c r="A2" s="2385" t="s">
        <v>1</v>
      </c>
      <c r="B2" s="2385"/>
      <c r="C2" s="2385"/>
      <c r="D2" s="2385"/>
      <c r="E2" s="2385"/>
      <c r="F2" s="2385"/>
      <c r="G2" s="2385"/>
    </row>
    <row r="3" spans="1:10" customFormat="1" ht="14.45">
      <c r="A3" s="2385" t="s">
        <v>2</v>
      </c>
      <c r="B3" s="2385"/>
      <c r="C3" s="2385"/>
      <c r="D3" s="2385"/>
      <c r="E3" s="2385"/>
      <c r="F3" s="2385"/>
      <c r="G3" s="2385"/>
    </row>
    <row r="4" spans="1:10" customFormat="1" ht="14.45">
      <c r="A4" s="10"/>
      <c r="B4" s="10"/>
      <c r="C4" s="10"/>
      <c r="D4" s="11" t="s">
        <v>14</v>
      </c>
      <c r="E4" s="22"/>
      <c r="F4" s="22"/>
      <c r="G4" s="22"/>
    </row>
    <row r="5" spans="1:10" customFormat="1" ht="14.45">
      <c r="A5" s="10"/>
      <c r="B5" s="10"/>
      <c r="C5" s="10"/>
      <c r="D5" s="11"/>
      <c r="E5" s="22"/>
      <c r="F5" s="22"/>
      <c r="G5" s="22"/>
    </row>
    <row r="6" spans="1:10" customFormat="1" ht="18.600000000000001">
      <c r="A6" s="2465" t="s">
        <v>3543</v>
      </c>
      <c r="B6" s="2465"/>
      <c r="C6" s="2465"/>
      <c r="D6" s="2465"/>
      <c r="E6" s="2465"/>
      <c r="F6" s="2465"/>
      <c r="G6" s="2465"/>
    </row>
    <row r="7" spans="1:10" customFormat="1" ht="14.45">
      <c r="A7" s="4"/>
      <c r="B7" s="4"/>
      <c r="C7" s="4"/>
      <c r="D7" s="2230"/>
      <c r="E7" s="4"/>
      <c r="F7" s="4"/>
      <c r="G7" s="4"/>
    </row>
    <row r="8" spans="1:10" customFormat="1" ht="14.45" customHeight="1">
      <c r="A8" s="18" t="s">
        <v>16</v>
      </c>
      <c r="B8" s="82" t="s">
        <v>17</v>
      </c>
      <c r="C8" s="82"/>
      <c r="D8" s="82"/>
      <c r="E8" s="82"/>
      <c r="F8" s="82"/>
      <c r="G8" s="82"/>
      <c r="H8" s="82"/>
      <c r="I8" s="82"/>
    </row>
    <row r="9" spans="1:10" customFormat="1" ht="14.45" customHeight="1">
      <c r="A9" s="18" t="s">
        <v>18</v>
      </c>
      <c r="B9" s="82" t="s">
        <v>19</v>
      </c>
      <c r="C9" s="82"/>
      <c r="D9" s="82"/>
      <c r="E9" s="82"/>
      <c r="F9" s="82"/>
      <c r="G9" s="82"/>
      <c r="H9" s="82"/>
      <c r="I9" s="82"/>
    </row>
    <row r="10" spans="1:10" customFormat="1" ht="14.45">
      <c r="A10" s="18" t="s">
        <v>20</v>
      </c>
      <c r="B10" s="545">
        <f>BDI!B11</f>
        <v>44568</v>
      </c>
      <c r="C10" s="545"/>
      <c r="D10" s="545"/>
      <c r="E10" s="545"/>
      <c r="F10" s="545"/>
      <c r="G10" s="545"/>
      <c r="H10" s="545"/>
      <c r="I10" s="545"/>
    </row>
    <row r="11" spans="1:10" ht="24" customHeight="1">
      <c r="A11" s="2286" t="s">
        <v>3544</v>
      </c>
      <c r="B11" s="2286"/>
      <c r="C11" s="2286"/>
      <c r="D11" s="2286" t="s">
        <v>137</v>
      </c>
      <c r="E11" s="2286"/>
      <c r="F11" s="2469"/>
      <c r="G11" s="2469"/>
      <c r="H11" s="2257"/>
      <c r="I11" s="2286"/>
      <c r="J11" s="2258">
        <v>268054.09000000003</v>
      </c>
    </row>
    <row r="12" spans="1:10" ht="24" customHeight="1">
      <c r="A12" s="2286" t="s">
        <v>3545</v>
      </c>
      <c r="B12" s="2286"/>
      <c r="C12" s="2286"/>
      <c r="D12" s="2286" t="s">
        <v>3546</v>
      </c>
      <c r="E12" s="2286"/>
      <c r="F12" s="2469"/>
      <c r="G12" s="2469"/>
      <c r="H12" s="2257"/>
      <c r="I12" s="2286"/>
      <c r="J12" s="2258">
        <v>11973.52</v>
      </c>
    </row>
    <row r="13" spans="1:10" ht="18" customHeight="1">
      <c r="A13" s="2283" t="s">
        <v>3547</v>
      </c>
      <c r="B13" s="2287" t="s">
        <v>259</v>
      </c>
      <c r="C13" s="2283" t="s">
        <v>3548</v>
      </c>
      <c r="D13" s="2283" t="s">
        <v>131</v>
      </c>
      <c r="E13" s="2470" t="s">
        <v>3549</v>
      </c>
      <c r="F13" s="2470"/>
      <c r="G13" s="2288" t="s">
        <v>3550</v>
      </c>
      <c r="H13" s="2287" t="s">
        <v>261</v>
      </c>
      <c r="I13" s="2287" t="s">
        <v>3551</v>
      </c>
      <c r="J13" s="2287" t="s">
        <v>2149</v>
      </c>
    </row>
    <row r="14" spans="1:10" ht="24" customHeight="1">
      <c r="A14" s="2284" t="s">
        <v>3552</v>
      </c>
      <c r="B14" s="2259" t="s">
        <v>3553</v>
      </c>
      <c r="C14" s="2284" t="s">
        <v>3554</v>
      </c>
      <c r="D14" s="2284" t="s">
        <v>3555</v>
      </c>
      <c r="E14" s="2471">
        <v>12</v>
      </c>
      <c r="F14" s="2471"/>
      <c r="G14" s="2260" t="s">
        <v>271</v>
      </c>
      <c r="H14" s="2261">
        <v>1</v>
      </c>
      <c r="I14" s="2262">
        <v>5214.57</v>
      </c>
      <c r="J14" s="2262">
        <v>5214.57</v>
      </c>
    </row>
    <row r="15" spans="1:10" ht="24" customHeight="1">
      <c r="A15" s="2281" t="s">
        <v>3556</v>
      </c>
      <c r="B15" s="2263" t="s">
        <v>3557</v>
      </c>
      <c r="C15" s="2281" t="s">
        <v>3558</v>
      </c>
      <c r="D15" s="2281" t="s">
        <v>3559</v>
      </c>
      <c r="E15" s="2472" t="s">
        <v>3560</v>
      </c>
      <c r="F15" s="2472"/>
      <c r="G15" s="2264" t="s">
        <v>2143</v>
      </c>
      <c r="H15" s="2265">
        <v>18.684000000000001</v>
      </c>
      <c r="I15" s="2266">
        <v>18.02</v>
      </c>
      <c r="J15" s="2266">
        <v>336.68</v>
      </c>
    </row>
    <row r="16" spans="1:10" ht="24" customHeight="1">
      <c r="A16" s="2281" t="s">
        <v>3556</v>
      </c>
      <c r="B16" s="2263" t="s">
        <v>3561</v>
      </c>
      <c r="C16" s="2281" t="s">
        <v>3558</v>
      </c>
      <c r="D16" s="2281" t="s">
        <v>3562</v>
      </c>
      <c r="E16" s="2472" t="s">
        <v>3560</v>
      </c>
      <c r="F16" s="2472"/>
      <c r="G16" s="2264" t="s">
        <v>2143</v>
      </c>
      <c r="H16" s="2265">
        <v>59.347999999999999</v>
      </c>
      <c r="I16" s="2266">
        <v>16.989999999999998</v>
      </c>
      <c r="J16" s="2266">
        <v>1008.32</v>
      </c>
    </row>
    <row r="17" spans="1:10" ht="24" customHeight="1">
      <c r="A17" s="2281" t="s">
        <v>3556</v>
      </c>
      <c r="B17" s="2263" t="s">
        <v>3563</v>
      </c>
      <c r="C17" s="2281" t="s">
        <v>3558</v>
      </c>
      <c r="D17" s="2281" t="s">
        <v>3564</v>
      </c>
      <c r="E17" s="2472" t="s">
        <v>3560</v>
      </c>
      <c r="F17" s="2472"/>
      <c r="G17" s="2264" t="s">
        <v>2143</v>
      </c>
      <c r="H17" s="2265">
        <v>18.684000000000001</v>
      </c>
      <c r="I17" s="2266">
        <v>21.25</v>
      </c>
      <c r="J17" s="2266">
        <v>397.03</v>
      </c>
    </row>
    <row r="18" spans="1:10" ht="24" customHeight="1">
      <c r="A18" s="2281" t="s">
        <v>3556</v>
      </c>
      <c r="B18" s="2263" t="s">
        <v>3565</v>
      </c>
      <c r="C18" s="2281" t="s">
        <v>3558</v>
      </c>
      <c r="D18" s="2281" t="s">
        <v>3566</v>
      </c>
      <c r="E18" s="2472" t="s">
        <v>3560</v>
      </c>
      <c r="F18" s="2472"/>
      <c r="G18" s="2264" t="s">
        <v>2143</v>
      </c>
      <c r="H18" s="2265">
        <v>29.673999999999999</v>
      </c>
      <c r="I18" s="2266">
        <v>21.6</v>
      </c>
      <c r="J18" s="2266">
        <v>640.95000000000005</v>
      </c>
    </row>
    <row r="19" spans="1:10" ht="24" customHeight="1">
      <c r="A19" s="2281" t="s">
        <v>3556</v>
      </c>
      <c r="B19" s="2263" t="s">
        <v>3567</v>
      </c>
      <c r="C19" s="2281" t="s">
        <v>3558</v>
      </c>
      <c r="D19" s="2281" t="s">
        <v>3568</v>
      </c>
      <c r="E19" s="2472" t="s">
        <v>3560</v>
      </c>
      <c r="F19" s="2472"/>
      <c r="G19" s="2264" t="s">
        <v>2143</v>
      </c>
      <c r="H19" s="2265">
        <v>20.882000000000001</v>
      </c>
      <c r="I19" s="2266">
        <v>20.94</v>
      </c>
      <c r="J19" s="2266">
        <v>437.26</v>
      </c>
    </row>
    <row r="20" spans="1:10" ht="24" customHeight="1">
      <c r="A20" s="2281" t="s">
        <v>3556</v>
      </c>
      <c r="B20" s="2263" t="s">
        <v>3569</v>
      </c>
      <c r="C20" s="2281" t="s">
        <v>3558</v>
      </c>
      <c r="D20" s="2281" t="s">
        <v>3570</v>
      </c>
      <c r="E20" s="2472" t="s">
        <v>3560</v>
      </c>
      <c r="F20" s="2472"/>
      <c r="G20" s="2264" t="s">
        <v>2143</v>
      </c>
      <c r="H20" s="2265">
        <v>6.5940000000000003</v>
      </c>
      <c r="I20" s="2266">
        <v>21.59</v>
      </c>
      <c r="J20" s="2266">
        <v>142.36000000000001</v>
      </c>
    </row>
    <row r="21" spans="1:10" ht="24" customHeight="1">
      <c r="A21" s="2281" t="s">
        <v>3556</v>
      </c>
      <c r="B21" s="2263" t="s">
        <v>3571</v>
      </c>
      <c r="C21" s="2281" t="s">
        <v>3558</v>
      </c>
      <c r="D21" s="2281" t="s">
        <v>3572</v>
      </c>
      <c r="E21" s="2472" t="s">
        <v>3560</v>
      </c>
      <c r="F21" s="2472"/>
      <c r="G21" s="2264" t="s">
        <v>2143</v>
      </c>
      <c r="H21" s="2265">
        <v>14.288</v>
      </c>
      <c r="I21" s="2266">
        <v>22.42</v>
      </c>
      <c r="J21" s="2266">
        <v>320.33</v>
      </c>
    </row>
    <row r="22" spans="1:10" ht="24" customHeight="1">
      <c r="A22" s="2281" t="s">
        <v>3556</v>
      </c>
      <c r="B22" s="2263" t="s">
        <v>3573</v>
      </c>
      <c r="C22" s="2281" t="s">
        <v>3558</v>
      </c>
      <c r="D22" s="2281" t="s">
        <v>3574</v>
      </c>
      <c r="E22" s="2472" t="s">
        <v>3560</v>
      </c>
      <c r="F22" s="2472"/>
      <c r="G22" s="2264" t="s">
        <v>2143</v>
      </c>
      <c r="H22" s="2265">
        <v>104.34</v>
      </c>
      <c r="I22" s="2266">
        <v>15.99</v>
      </c>
      <c r="J22" s="2266">
        <v>1668.39</v>
      </c>
    </row>
    <row r="23" spans="1:10" ht="24" customHeight="1">
      <c r="A23" s="2281" t="s">
        <v>3556</v>
      </c>
      <c r="B23" s="2263" t="s">
        <v>3575</v>
      </c>
      <c r="C23" s="2281" t="s">
        <v>3558</v>
      </c>
      <c r="D23" s="2281" t="s">
        <v>3576</v>
      </c>
      <c r="E23" s="2472" t="s">
        <v>3560</v>
      </c>
      <c r="F23" s="2472"/>
      <c r="G23" s="2264" t="s">
        <v>2143</v>
      </c>
      <c r="H23" s="2265">
        <v>13.189</v>
      </c>
      <c r="I23" s="2266">
        <v>19.96</v>
      </c>
      <c r="J23" s="2266">
        <v>263.25</v>
      </c>
    </row>
    <row r="24" spans="1:10">
      <c r="A24" s="2282"/>
      <c r="B24" s="2282"/>
      <c r="C24" s="2282"/>
      <c r="D24" s="2282"/>
      <c r="E24" s="2282" t="s">
        <v>3577</v>
      </c>
      <c r="F24" s="2267">
        <v>3476.17</v>
      </c>
      <c r="G24" s="2282" t="s">
        <v>3578</v>
      </c>
      <c r="H24" s="2267">
        <v>0</v>
      </c>
      <c r="I24" s="2282" t="s">
        <v>3579</v>
      </c>
      <c r="J24" s="2267">
        <v>3476.17</v>
      </c>
    </row>
    <row r="25" spans="1:10">
      <c r="A25" s="2282"/>
      <c r="B25" s="2282"/>
      <c r="C25" s="2282"/>
      <c r="D25" s="2282"/>
      <c r="E25" s="2282" t="s">
        <v>3580</v>
      </c>
      <c r="F25" s="2267">
        <v>1404.2837010000001</v>
      </c>
      <c r="G25" s="2282"/>
      <c r="H25" s="2467" t="s">
        <v>3581</v>
      </c>
      <c r="I25" s="2467"/>
      <c r="J25" s="2267">
        <v>6618.85</v>
      </c>
    </row>
    <row r="26" spans="1:10" ht="30" customHeight="1" thickBot="1">
      <c r="A26" s="2290"/>
      <c r="B26" s="2290"/>
      <c r="C26" s="2290"/>
      <c r="D26" s="2290"/>
      <c r="E26" s="2290"/>
      <c r="F26" s="2290"/>
      <c r="G26" s="2290" t="s">
        <v>3582</v>
      </c>
      <c r="H26" s="2268">
        <v>1</v>
      </c>
      <c r="I26" s="2290" t="s">
        <v>3583</v>
      </c>
      <c r="J26" s="2291">
        <v>6618.85</v>
      </c>
    </row>
    <row r="27" spans="1:10" ht="0.95" customHeight="1" thickTop="1">
      <c r="A27" s="2269"/>
      <c r="B27" s="2269"/>
      <c r="C27" s="2269"/>
      <c r="D27" s="2269"/>
      <c r="E27" s="2269"/>
      <c r="F27" s="2269"/>
      <c r="G27" s="2269"/>
      <c r="H27" s="2269"/>
      <c r="I27" s="2269"/>
      <c r="J27" s="2269"/>
    </row>
    <row r="28" spans="1:10" ht="18" customHeight="1">
      <c r="A28" s="2283" t="s">
        <v>3584</v>
      </c>
      <c r="B28" s="2287" t="s">
        <v>259</v>
      </c>
      <c r="C28" s="2283" t="s">
        <v>3548</v>
      </c>
      <c r="D28" s="2283" t="s">
        <v>131</v>
      </c>
      <c r="E28" s="2470" t="s">
        <v>3549</v>
      </c>
      <c r="F28" s="2470"/>
      <c r="G28" s="2288" t="s">
        <v>3550</v>
      </c>
      <c r="H28" s="2287" t="s">
        <v>261</v>
      </c>
      <c r="I28" s="2287" t="s">
        <v>3551</v>
      </c>
      <c r="J28" s="2287" t="s">
        <v>2149</v>
      </c>
    </row>
    <row r="29" spans="1:10" ht="24" customHeight="1">
      <c r="A29" s="2284" t="s">
        <v>3552</v>
      </c>
      <c r="B29" s="2259" t="s">
        <v>3585</v>
      </c>
      <c r="C29" s="2284" t="s">
        <v>3554</v>
      </c>
      <c r="D29" s="2284" t="s">
        <v>274</v>
      </c>
      <c r="E29" s="2471">
        <v>0</v>
      </c>
      <c r="F29" s="2471"/>
      <c r="G29" s="2260" t="s">
        <v>275</v>
      </c>
      <c r="H29" s="2261">
        <v>1</v>
      </c>
      <c r="I29" s="2262">
        <v>8</v>
      </c>
      <c r="J29" s="2262">
        <v>8</v>
      </c>
    </row>
    <row r="30" spans="1:10" ht="24" customHeight="1">
      <c r="A30" s="2285" t="s">
        <v>3586</v>
      </c>
      <c r="B30" s="2270" t="s">
        <v>3587</v>
      </c>
      <c r="C30" s="2285" t="s">
        <v>3554</v>
      </c>
      <c r="D30" s="2285" t="s">
        <v>3588</v>
      </c>
      <c r="E30" s="2468" t="s">
        <v>3589</v>
      </c>
      <c r="F30" s="2468"/>
      <c r="G30" s="2271" t="s">
        <v>275</v>
      </c>
      <c r="H30" s="2272">
        <v>1</v>
      </c>
      <c r="I30" s="2273">
        <v>8</v>
      </c>
      <c r="J30" s="2273">
        <v>8</v>
      </c>
    </row>
    <row r="31" spans="1:10">
      <c r="A31" s="2282"/>
      <c r="B31" s="2282"/>
      <c r="C31" s="2282"/>
      <c r="D31" s="2282"/>
      <c r="E31" s="2282" t="s">
        <v>3577</v>
      </c>
      <c r="F31" s="2267">
        <v>0</v>
      </c>
      <c r="G31" s="2282" t="s">
        <v>3578</v>
      </c>
      <c r="H31" s="2267">
        <v>0</v>
      </c>
      <c r="I31" s="2282" t="s">
        <v>3579</v>
      </c>
      <c r="J31" s="2267">
        <v>0</v>
      </c>
    </row>
    <row r="32" spans="1:10">
      <c r="A32" s="2282"/>
      <c r="B32" s="2282"/>
      <c r="C32" s="2282"/>
      <c r="D32" s="2282"/>
      <c r="E32" s="2282" t="s">
        <v>3580</v>
      </c>
      <c r="F32" s="2267">
        <v>2.1543999999999999</v>
      </c>
      <c r="G32" s="2282"/>
      <c r="H32" s="2467" t="s">
        <v>3581</v>
      </c>
      <c r="I32" s="2467"/>
      <c r="J32" s="2267">
        <v>10.15</v>
      </c>
    </row>
    <row r="33" spans="1:10" ht="30" customHeight="1" thickBot="1">
      <c r="A33" s="2290"/>
      <c r="B33" s="2290"/>
      <c r="C33" s="2290"/>
      <c r="D33" s="2290"/>
      <c r="E33" s="2290"/>
      <c r="F33" s="2290"/>
      <c r="G33" s="2290" t="s">
        <v>3582</v>
      </c>
      <c r="H33" s="2268">
        <v>200</v>
      </c>
      <c r="I33" s="2290" t="s">
        <v>3583</v>
      </c>
      <c r="J33" s="2291">
        <v>2030</v>
      </c>
    </row>
    <row r="34" spans="1:10" ht="0.95" customHeight="1" thickTop="1">
      <c r="A34" s="2269"/>
      <c r="B34" s="2269"/>
      <c r="C34" s="2269"/>
      <c r="D34" s="2269"/>
      <c r="E34" s="2269"/>
      <c r="F34" s="2269"/>
      <c r="G34" s="2269"/>
      <c r="H34" s="2269"/>
      <c r="I34" s="2269"/>
      <c r="J34" s="2269"/>
    </row>
    <row r="35" spans="1:10" ht="18" customHeight="1">
      <c r="A35" s="2283" t="s">
        <v>3590</v>
      </c>
      <c r="B35" s="2287" t="s">
        <v>259</v>
      </c>
      <c r="C35" s="2283" t="s">
        <v>3548</v>
      </c>
      <c r="D35" s="2283" t="s">
        <v>131</v>
      </c>
      <c r="E35" s="2470" t="s">
        <v>3549</v>
      </c>
      <c r="F35" s="2470"/>
      <c r="G35" s="2288" t="s">
        <v>3550</v>
      </c>
      <c r="H35" s="2287" t="s">
        <v>261</v>
      </c>
      <c r="I35" s="2287" t="s">
        <v>3551</v>
      </c>
      <c r="J35" s="2287" t="s">
        <v>2149</v>
      </c>
    </row>
    <row r="36" spans="1:10" ht="24" customHeight="1">
      <c r="A36" s="2284" t="s">
        <v>3552</v>
      </c>
      <c r="B36" s="2259" t="s">
        <v>3591</v>
      </c>
      <c r="C36" s="2284" t="s">
        <v>3554</v>
      </c>
      <c r="D36" s="2284" t="s">
        <v>278</v>
      </c>
      <c r="E36" s="2471">
        <v>16</v>
      </c>
      <c r="F36" s="2471"/>
      <c r="G36" s="2260" t="s">
        <v>275</v>
      </c>
      <c r="H36" s="2261">
        <v>1</v>
      </c>
      <c r="I36" s="2262">
        <v>2.27</v>
      </c>
      <c r="J36" s="2262">
        <v>2.27</v>
      </c>
    </row>
    <row r="37" spans="1:10" ht="24" customHeight="1">
      <c r="A37" s="2285" t="s">
        <v>3586</v>
      </c>
      <c r="B37" s="2270" t="s">
        <v>3592</v>
      </c>
      <c r="C37" s="2285" t="s">
        <v>3554</v>
      </c>
      <c r="D37" s="2285" t="s">
        <v>3593</v>
      </c>
      <c r="E37" s="2468" t="s">
        <v>3594</v>
      </c>
      <c r="F37" s="2468"/>
      <c r="G37" s="2271" t="s">
        <v>2143</v>
      </c>
      <c r="H37" s="2272">
        <v>1.6E-2</v>
      </c>
      <c r="I37" s="2273">
        <v>142.32</v>
      </c>
      <c r="J37" s="2273">
        <v>2.27</v>
      </c>
    </row>
    <row r="38" spans="1:10">
      <c r="A38" s="2282"/>
      <c r="B38" s="2282"/>
      <c r="C38" s="2282"/>
      <c r="D38" s="2282"/>
      <c r="E38" s="2282" t="s">
        <v>3577</v>
      </c>
      <c r="F38" s="2267">
        <v>2.27</v>
      </c>
      <c r="G38" s="2282" t="s">
        <v>3578</v>
      </c>
      <c r="H38" s="2267">
        <v>0</v>
      </c>
      <c r="I38" s="2282" t="s">
        <v>3579</v>
      </c>
      <c r="J38" s="2267">
        <v>2.27</v>
      </c>
    </row>
    <row r="39" spans="1:10">
      <c r="A39" s="2282"/>
      <c r="B39" s="2282"/>
      <c r="C39" s="2282"/>
      <c r="D39" s="2282"/>
      <c r="E39" s="2282" t="s">
        <v>3580</v>
      </c>
      <c r="F39" s="2267">
        <v>0.61131100000000005</v>
      </c>
      <c r="G39" s="2282"/>
      <c r="H39" s="2467" t="s">
        <v>3581</v>
      </c>
      <c r="I39" s="2467"/>
      <c r="J39" s="2267">
        <v>2.88</v>
      </c>
    </row>
    <row r="40" spans="1:10" ht="30" customHeight="1" thickBot="1">
      <c r="A40" s="2290"/>
      <c r="B40" s="2290"/>
      <c r="C40" s="2290"/>
      <c r="D40" s="2290"/>
      <c r="E40" s="2290"/>
      <c r="F40" s="2290"/>
      <c r="G40" s="2290" t="s">
        <v>3582</v>
      </c>
      <c r="H40" s="2268">
        <v>1154.4000000000001</v>
      </c>
      <c r="I40" s="2290" t="s">
        <v>3583</v>
      </c>
      <c r="J40" s="2291">
        <v>3324.67</v>
      </c>
    </row>
    <row r="41" spans="1:10" ht="0.95" customHeight="1" thickTop="1">
      <c r="A41" s="2269"/>
      <c r="B41" s="2269"/>
      <c r="C41" s="2269"/>
      <c r="D41" s="2269"/>
      <c r="E41" s="2269"/>
      <c r="F41" s="2269"/>
      <c r="G41" s="2269"/>
      <c r="H41" s="2269"/>
      <c r="I41" s="2269"/>
      <c r="J41" s="2269"/>
    </row>
    <row r="42" spans="1:10" ht="24" customHeight="1">
      <c r="A42" s="2286" t="s">
        <v>3595</v>
      </c>
      <c r="B42" s="2286"/>
      <c r="C42" s="2286"/>
      <c r="D42" s="2286" t="s">
        <v>280</v>
      </c>
      <c r="E42" s="2286"/>
      <c r="F42" s="2469"/>
      <c r="G42" s="2469"/>
      <c r="H42" s="2257"/>
      <c r="I42" s="2286"/>
      <c r="J42" s="2258">
        <v>150739.20000000001</v>
      </c>
    </row>
    <row r="43" spans="1:10" ht="24" customHeight="1">
      <c r="A43" s="2286" t="s">
        <v>3596</v>
      </c>
      <c r="B43" s="2286"/>
      <c r="C43" s="2286"/>
      <c r="D43" s="2286" t="s">
        <v>3597</v>
      </c>
      <c r="E43" s="2286"/>
      <c r="F43" s="2469"/>
      <c r="G43" s="2469"/>
      <c r="H43" s="2257"/>
      <c r="I43" s="2286"/>
      <c r="J43" s="2258">
        <v>16782.3</v>
      </c>
    </row>
    <row r="44" spans="1:10" ht="18" customHeight="1">
      <c r="A44" s="2283" t="s">
        <v>3598</v>
      </c>
      <c r="B44" s="2287" t="s">
        <v>259</v>
      </c>
      <c r="C44" s="2283" t="s">
        <v>3548</v>
      </c>
      <c r="D44" s="2283" t="s">
        <v>131</v>
      </c>
      <c r="E44" s="2470" t="s">
        <v>3549</v>
      </c>
      <c r="F44" s="2470"/>
      <c r="G44" s="2288" t="s">
        <v>3550</v>
      </c>
      <c r="H44" s="2287" t="s">
        <v>261</v>
      </c>
      <c r="I44" s="2287" t="s">
        <v>3551</v>
      </c>
      <c r="J44" s="2287" t="s">
        <v>2149</v>
      </c>
    </row>
    <row r="45" spans="1:10" ht="48" customHeight="1">
      <c r="A45" s="2284" t="s">
        <v>3552</v>
      </c>
      <c r="B45" s="2259" t="s">
        <v>3599</v>
      </c>
      <c r="C45" s="2284" t="s">
        <v>3600</v>
      </c>
      <c r="D45" s="2284" t="s">
        <v>285</v>
      </c>
      <c r="E45" s="2471" t="s">
        <v>3601</v>
      </c>
      <c r="F45" s="2471"/>
      <c r="G45" s="2260" t="s">
        <v>275</v>
      </c>
      <c r="H45" s="2261">
        <v>1</v>
      </c>
      <c r="I45" s="2262">
        <v>440.72</v>
      </c>
      <c r="J45" s="2262">
        <v>440.72</v>
      </c>
    </row>
    <row r="46" spans="1:10" ht="24" customHeight="1">
      <c r="A46" s="2281" t="s">
        <v>3556</v>
      </c>
      <c r="B46" s="2263" t="s">
        <v>3565</v>
      </c>
      <c r="C46" s="2281" t="s">
        <v>3558</v>
      </c>
      <c r="D46" s="2281" t="s">
        <v>3566</v>
      </c>
      <c r="E46" s="2472" t="s">
        <v>3560</v>
      </c>
      <c r="F46" s="2472"/>
      <c r="G46" s="2264" t="s">
        <v>2143</v>
      </c>
      <c r="H46" s="2265">
        <v>0.3</v>
      </c>
      <c r="I46" s="2266">
        <v>21.6</v>
      </c>
      <c r="J46" s="2266">
        <v>6.48</v>
      </c>
    </row>
    <row r="47" spans="1:10" ht="24" customHeight="1">
      <c r="A47" s="2281" t="s">
        <v>3556</v>
      </c>
      <c r="B47" s="2263" t="s">
        <v>3573</v>
      </c>
      <c r="C47" s="2281" t="s">
        <v>3558</v>
      </c>
      <c r="D47" s="2281" t="s">
        <v>3574</v>
      </c>
      <c r="E47" s="2472" t="s">
        <v>3560</v>
      </c>
      <c r="F47" s="2472"/>
      <c r="G47" s="2264" t="s">
        <v>2143</v>
      </c>
      <c r="H47" s="2265">
        <v>7.03</v>
      </c>
      <c r="I47" s="2266">
        <v>15.99</v>
      </c>
      <c r="J47" s="2266">
        <v>112.4</v>
      </c>
    </row>
    <row r="48" spans="1:10" ht="24" customHeight="1">
      <c r="A48" s="2281" t="s">
        <v>3556</v>
      </c>
      <c r="B48" s="2263" t="s">
        <v>3563</v>
      </c>
      <c r="C48" s="2281" t="s">
        <v>3558</v>
      </c>
      <c r="D48" s="2281" t="s">
        <v>3564</v>
      </c>
      <c r="E48" s="2472" t="s">
        <v>3560</v>
      </c>
      <c r="F48" s="2472"/>
      <c r="G48" s="2264" t="s">
        <v>2143</v>
      </c>
      <c r="H48" s="2265">
        <v>6.34</v>
      </c>
      <c r="I48" s="2266">
        <v>21.25</v>
      </c>
      <c r="J48" s="2266">
        <v>134.72</v>
      </c>
    </row>
    <row r="49" spans="1:10" ht="24" customHeight="1">
      <c r="A49" s="2281" t="s">
        <v>3556</v>
      </c>
      <c r="B49" s="2263" t="s">
        <v>3602</v>
      </c>
      <c r="C49" s="2281" t="s">
        <v>3558</v>
      </c>
      <c r="D49" s="2281" t="s">
        <v>3603</v>
      </c>
      <c r="E49" s="2472" t="s">
        <v>3560</v>
      </c>
      <c r="F49" s="2472"/>
      <c r="G49" s="2264" t="s">
        <v>2143</v>
      </c>
      <c r="H49" s="2265">
        <v>7.0000000000000007E-2</v>
      </c>
      <c r="I49" s="2266">
        <v>21.32</v>
      </c>
      <c r="J49" s="2266">
        <v>1.49</v>
      </c>
    </row>
    <row r="50" spans="1:10" ht="24" customHeight="1">
      <c r="A50" s="2281" t="s">
        <v>3556</v>
      </c>
      <c r="B50" s="2263" t="s">
        <v>3604</v>
      </c>
      <c r="C50" s="2281" t="s">
        <v>3558</v>
      </c>
      <c r="D50" s="2281" t="s">
        <v>3605</v>
      </c>
      <c r="E50" s="2472" t="s">
        <v>3606</v>
      </c>
      <c r="F50" s="2472"/>
      <c r="G50" s="2264" t="s">
        <v>368</v>
      </c>
      <c r="H50" s="2265">
        <v>1.4999999999999999E-2</v>
      </c>
      <c r="I50" s="2266">
        <v>168.75</v>
      </c>
      <c r="J50" s="2266">
        <v>2.5299999999999998</v>
      </c>
    </row>
    <row r="51" spans="1:10" ht="24" customHeight="1">
      <c r="A51" s="2281" t="s">
        <v>3556</v>
      </c>
      <c r="B51" s="2263" t="s">
        <v>3607</v>
      </c>
      <c r="C51" s="2281" t="s">
        <v>3558</v>
      </c>
      <c r="D51" s="2281" t="s">
        <v>3608</v>
      </c>
      <c r="E51" s="2472" t="s">
        <v>3560</v>
      </c>
      <c r="F51" s="2472"/>
      <c r="G51" s="2264" t="s">
        <v>2143</v>
      </c>
      <c r="H51" s="2265">
        <v>7.0000000000000007E-2</v>
      </c>
      <c r="I51" s="2266">
        <v>17.48</v>
      </c>
      <c r="J51" s="2266">
        <v>1.22</v>
      </c>
    </row>
    <row r="52" spans="1:10" ht="24" customHeight="1">
      <c r="A52" s="2281" t="s">
        <v>3556</v>
      </c>
      <c r="B52" s="2263" t="s">
        <v>3609</v>
      </c>
      <c r="C52" s="2281" t="s">
        <v>3558</v>
      </c>
      <c r="D52" s="2281" t="s">
        <v>3610</v>
      </c>
      <c r="E52" s="2472" t="s">
        <v>3606</v>
      </c>
      <c r="F52" s="2472"/>
      <c r="G52" s="2264" t="s">
        <v>368</v>
      </c>
      <c r="H52" s="2265">
        <v>1.4999999999999999E-2</v>
      </c>
      <c r="I52" s="2266">
        <v>487.05</v>
      </c>
      <c r="J52" s="2266">
        <v>7.3</v>
      </c>
    </row>
    <row r="53" spans="1:10" ht="24" customHeight="1">
      <c r="A53" s="2281" t="s">
        <v>3556</v>
      </c>
      <c r="B53" s="2263" t="s">
        <v>3611</v>
      </c>
      <c r="C53" s="2281" t="s">
        <v>3558</v>
      </c>
      <c r="D53" s="2281" t="s">
        <v>3612</v>
      </c>
      <c r="E53" s="2472" t="s">
        <v>3560</v>
      </c>
      <c r="F53" s="2472"/>
      <c r="G53" s="2264" t="s">
        <v>275</v>
      </c>
      <c r="H53" s="2265">
        <v>1.02</v>
      </c>
      <c r="I53" s="2266">
        <v>67.06</v>
      </c>
      <c r="J53" s="2266">
        <v>68.400000000000006</v>
      </c>
    </row>
    <row r="54" spans="1:10" ht="36" customHeight="1">
      <c r="A54" s="2281" t="s">
        <v>3556</v>
      </c>
      <c r="B54" s="2263" t="s">
        <v>3613</v>
      </c>
      <c r="C54" s="2281" t="s">
        <v>3558</v>
      </c>
      <c r="D54" s="2281" t="s">
        <v>3614</v>
      </c>
      <c r="E54" s="2472" t="s">
        <v>3615</v>
      </c>
      <c r="F54" s="2472"/>
      <c r="G54" s="2264" t="s">
        <v>275</v>
      </c>
      <c r="H54" s="2265">
        <v>1</v>
      </c>
      <c r="I54" s="2266">
        <v>36.72</v>
      </c>
      <c r="J54" s="2266">
        <v>36.72</v>
      </c>
    </row>
    <row r="55" spans="1:10" ht="48" customHeight="1">
      <c r="A55" s="2285" t="s">
        <v>3586</v>
      </c>
      <c r="B55" s="2270" t="s">
        <v>3616</v>
      </c>
      <c r="C55" s="2285" t="s">
        <v>3558</v>
      </c>
      <c r="D55" s="2285" t="s">
        <v>3617</v>
      </c>
      <c r="E55" s="2468" t="s">
        <v>3589</v>
      </c>
      <c r="F55" s="2468"/>
      <c r="G55" s="2271" t="s">
        <v>271</v>
      </c>
      <c r="H55" s="2272">
        <v>5.7999999999999996E-3</v>
      </c>
      <c r="I55" s="2273">
        <v>26.5</v>
      </c>
      <c r="J55" s="2273">
        <v>0.15</v>
      </c>
    </row>
    <row r="56" spans="1:10" ht="24" customHeight="1">
      <c r="A56" s="2285" t="s">
        <v>3586</v>
      </c>
      <c r="B56" s="2270" t="s">
        <v>3618</v>
      </c>
      <c r="C56" s="2285" t="s">
        <v>3558</v>
      </c>
      <c r="D56" s="2285" t="s">
        <v>3619</v>
      </c>
      <c r="E56" s="2468" t="s">
        <v>3589</v>
      </c>
      <c r="F56" s="2468"/>
      <c r="G56" s="2271" t="s">
        <v>275</v>
      </c>
      <c r="H56" s="2272">
        <v>0.38600000000000001</v>
      </c>
      <c r="I56" s="2273">
        <v>56.88</v>
      </c>
      <c r="J56" s="2273">
        <v>21.95</v>
      </c>
    </row>
    <row r="57" spans="1:10" ht="36" customHeight="1">
      <c r="A57" s="2285" t="s">
        <v>3586</v>
      </c>
      <c r="B57" s="2270" t="s">
        <v>3620</v>
      </c>
      <c r="C57" s="2285" t="s">
        <v>3558</v>
      </c>
      <c r="D57" s="2285" t="s">
        <v>3621</v>
      </c>
      <c r="E57" s="2468" t="s">
        <v>3589</v>
      </c>
      <c r="F57" s="2468"/>
      <c r="G57" s="2271" t="s">
        <v>1700</v>
      </c>
      <c r="H57" s="2272">
        <v>0.214</v>
      </c>
      <c r="I57" s="2273">
        <v>0.28000000000000003</v>
      </c>
      <c r="J57" s="2273">
        <v>0.05</v>
      </c>
    </row>
    <row r="58" spans="1:10" ht="36" customHeight="1">
      <c r="A58" s="2285" t="s">
        <v>3586</v>
      </c>
      <c r="B58" s="2270" t="s">
        <v>3622</v>
      </c>
      <c r="C58" s="2285" t="s">
        <v>3558</v>
      </c>
      <c r="D58" s="2285" t="s">
        <v>3623</v>
      </c>
      <c r="E58" s="2468" t="s">
        <v>3589</v>
      </c>
      <c r="F58" s="2468"/>
      <c r="G58" s="2271" t="s">
        <v>271</v>
      </c>
      <c r="H58" s="2272">
        <v>5.7999999999999996E-3</v>
      </c>
      <c r="I58" s="2273">
        <v>16.899999999999999</v>
      </c>
      <c r="J58" s="2273">
        <v>0.09</v>
      </c>
    </row>
    <row r="59" spans="1:10" ht="36" customHeight="1">
      <c r="A59" s="2285" t="s">
        <v>3586</v>
      </c>
      <c r="B59" s="2270" t="s">
        <v>3624</v>
      </c>
      <c r="C59" s="2285" t="s">
        <v>3558</v>
      </c>
      <c r="D59" s="2285" t="s">
        <v>3625</v>
      </c>
      <c r="E59" s="2468" t="s">
        <v>3589</v>
      </c>
      <c r="F59" s="2468"/>
      <c r="G59" s="2271" t="s">
        <v>689</v>
      </c>
      <c r="H59" s="2272">
        <v>0.53600000000000003</v>
      </c>
      <c r="I59" s="2273">
        <v>5.15</v>
      </c>
      <c r="J59" s="2273">
        <v>2.76</v>
      </c>
    </row>
    <row r="60" spans="1:10" ht="24" customHeight="1">
      <c r="A60" s="2285" t="s">
        <v>3586</v>
      </c>
      <c r="B60" s="2270" t="s">
        <v>3626</v>
      </c>
      <c r="C60" s="2285" t="s">
        <v>3558</v>
      </c>
      <c r="D60" s="2285" t="s">
        <v>3627</v>
      </c>
      <c r="E60" s="2468" t="s">
        <v>3589</v>
      </c>
      <c r="F60" s="2468"/>
      <c r="G60" s="2271" t="s">
        <v>271</v>
      </c>
      <c r="H60" s="2272">
        <v>5.7000000000000002E-3</v>
      </c>
      <c r="I60" s="2273">
        <v>12.26</v>
      </c>
      <c r="J60" s="2273">
        <v>0.06</v>
      </c>
    </row>
    <row r="61" spans="1:10" ht="24" customHeight="1">
      <c r="A61" s="2285" t="s">
        <v>3586</v>
      </c>
      <c r="B61" s="2270" t="s">
        <v>3628</v>
      </c>
      <c r="C61" s="2285" t="s">
        <v>3558</v>
      </c>
      <c r="D61" s="2285" t="s">
        <v>3629</v>
      </c>
      <c r="E61" s="2468" t="s">
        <v>3589</v>
      </c>
      <c r="F61" s="2468"/>
      <c r="G61" s="2271" t="s">
        <v>271</v>
      </c>
      <c r="H61" s="2272">
        <v>2.4E-2</v>
      </c>
      <c r="I61" s="2273">
        <v>3.76</v>
      </c>
      <c r="J61" s="2273">
        <v>0.09</v>
      </c>
    </row>
    <row r="62" spans="1:10" ht="24" customHeight="1">
      <c r="A62" s="2285" t="s">
        <v>3586</v>
      </c>
      <c r="B62" s="2270" t="s">
        <v>3630</v>
      </c>
      <c r="C62" s="2285" t="s">
        <v>3558</v>
      </c>
      <c r="D62" s="2285" t="s">
        <v>3631</v>
      </c>
      <c r="E62" s="2468" t="s">
        <v>3589</v>
      </c>
      <c r="F62" s="2468"/>
      <c r="G62" s="2271" t="s">
        <v>271</v>
      </c>
      <c r="H62" s="2272">
        <v>2.3E-2</v>
      </c>
      <c r="I62" s="2273">
        <v>8.36</v>
      </c>
      <c r="J62" s="2273">
        <v>0.19</v>
      </c>
    </row>
    <row r="63" spans="1:10" ht="24" customHeight="1">
      <c r="A63" s="2285" t="s">
        <v>3586</v>
      </c>
      <c r="B63" s="2270" t="s">
        <v>3632</v>
      </c>
      <c r="C63" s="2285" t="s">
        <v>3558</v>
      </c>
      <c r="D63" s="2285" t="s">
        <v>3633</v>
      </c>
      <c r="E63" s="2468" t="s">
        <v>3589</v>
      </c>
      <c r="F63" s="2468"/>
      <c r="G63" s="2271" t="s">
        <v>271</v>
      </c>
      <c r="H63" s="2272">
        <v>1.28</v>
      </c>
      <c r="I63" s="2273">
        <v>0.09</v>
      </c>
      <c r="J63" s="2273">
        <v>0.11</v>
      </c>
    </row>
    <row r="64" spans="1:10" ht="24" customHeight="1">
      <c r="A64" s="2285" t="s">
        <v>3586</v>
      </c>
      <c r="B64" s="2270" t="s">
        <v>3634</v>
      </c>
      <c r="C64" s="2285" t="s">
        <v>3558</v>
      </c>
      <c r="D64" s="2285" t="s">
        <v>3635</v>
      </c>
      <c r="E64" s="2468" t="s">
        <v>3589</v>
      </c>
      <c r="F64" s="2468"/>
      <c r="G64" s="2271" t="s">
        <v>689</v>
      </c>
      <c r="H64" s="2272">
        <v>0.9</v>
      </c>
      <c r="I64" s="2273">
        <v>7.26</v>
      </c>
      <c r="J64" s="2273">
        <v>6.53</v>
      </c>
    </row>
    <row r="65" spans="1:10" ht="24" customHeight="1">
      <c r="A65" s="2285" t="s">
        <v>3586</v>
      </c>
      <c r="B65" s="2270" t="s">
        <v>3636</v>
      </c>
      <c r="C65" s="2285" t="s">
        <v>3558</v>
      </c>
      <c r="D65" s="2285" t="s">
        <v>3637</v>
      </c>
      <c r="E65" s="2468" t="s">
        <v>3589</v>
      </c>
      <c r="F65" s="2468"/>
      <c r="G65" s="2271" t="s">
        <v>689</v>
      </c>
      <c r="H65" s="2272">
        <v>0.7</v>
      </c>
      <c r="I65" s="2273">
        <v>19.23</v>
      </c>
      <c r="J65" s="2273">
        <v>13.46</v>
      </c>
    </row>
    <row r="66" spans="1:10" ht="24" customHeight="1">
      <c r="A66" s="2285" t="s">
        <v>3586</v>
      </c>
      <c r="B66" s="2270" t="s">
        <v>3638</v>
      </c>
      <c r="C66" s="2285" t="s">
        <v>3558</v>
      </c>
      <c r="D66" s="2285" t="s">
        <v>3639</v>
      </c>
      <c r="E66" s="2468" t="s">
        <v>3589</v>
      </c>
      <c r="F66" s="2468"/>
      <c r="G66" s="2271" t="s">
        <v>271</v>
      </c>
      <c r="H66" s="2272">
        <v>5.7999999999999996E-3</v>
      </c>
      <c r="I66" s="2273">
        <v>5.96</v>
      </c>
      <c r="J66" s="2273">
        <v>0.03</v>
      </c>
    </row>
    <row r="67" spans="1:10" ht="48" customHeight="1">
      <c r="A67" s="2285" t="s">
        <v>3586</v>
      </c>
      <c r="B67" s="2270" t="s">
        <v>3640</v>
      </c>
      <c r="C67" s="2285" t="s">
        <v>3558</v>
      </c>
      <c r="D67" s="2285" t="s">
        <v>3641</v>
      </c>
      <c r="E67" s="2468" t="s">
        <v>3589</v>
      </c>
      <c r="F67" s="2468"/>
      <c r="G67" s="2271" t="s">
        <v>271</v>
      </c>
      <c r="H67" s="2272">
        <v>1.15E-2</v>
      </c>
      <c r="I67" s="2273">
        <v>211.63</v>
      </c>
      <c r="J67" s="2273">
        <v>2.4300000000000002</v>
      </c>
    </row>
    <row r="68" spans="1:10" ht="24" customHeight="1">
      <c r="A68" s="2285" t="s">
        <v>3586</v>
      </c>
      <c r="B68" s="2270" t="s">
        <v>3642</v>
      </c>
      <c r="C68" s="2285" t="s">
        <v>3558</v>
      </c>
      <c r="D68" s="2285" t="s">
        <v>3643</v>
      </c>
      <c r="E68" s="2468" t="s">
        <v>3589</v>
      </c>
      <c r="F68" s="2468"/>
      <c r="G68" s="2271" t="s">
        <v>3445</v>
      </c>
      <c r="H68" s="2272">
        <v>0.1</v>
      </c>
      <c r="I68" s="2273">
        <v>20.5</v>
      </c>
      <c r="J68" s="2273">
        <v>2.0499999999999998</v>
      </c>
    </row>
    <row r="69" spans="1:10" ht="24" customHeight="1">
      <c r="A69" s="2285" t="s">
        <v>3586</v>
      </c>
      <c r="B69" s="2270" t="s">
        <v>3644</v>
      </c>
      <c r="C69" s="2285" t="s">
        <v>3558</v>
      </c>
      <c r="D69" s="2285" t="s">
        <v>3645</v>
      </c>
      <c r="E69" s="2468" t="s">
        <v>3589</v>
      </c>
      <c r="F69" s="2468"/>
      <c r="G69" s="2271" t="s">
        <v>689</v>
      </c>
      <c r="H69" s="2272">
        <v>0.25</v>
      </c>
      <c r="I69" s="2273">
        <v>8.1999999999999993</v>
      </c>
      <c r="J69" s="2273">
        <v>2.0499999999999998</v>
      </c>
    </row>
    <row r="70" spans="1:10" ht="24" customHeight="1">
      <c r="A70" s="2285" t="s">
        <v>3586</v>
      </c>
      <c r="B70" s="2270" t="s">
        <v>3646</v>
      </c>
      <c r="C70" s="2285" t="s">
        <v>3558</v>
      </c>
      <c r="D70" s="2285" t="s">
        <v>3647</v>
      </c>
      <c r="E70" s="2468" t="s">
        <v>3589</v>
      </c>
      <c r="F70" s="2468"/>
      <c r="G70" s="2271" t="s">
        <v>275</v>
      </c>
      <c r="H70" s="2272">
        <v>0.318</v>
      </c>
      <c r="I70" s="2273">
        <v>26.27</v>
      </c>
      <c r="J70" s="2273">
        <v>8.35</v>
      </c>
    </row>
    <row r="71" spans="1:10" ht="24" customHeight="1">
      <c r="A71" s="2285" t="s">
        <v>3586</v>
      </c>
      <c r="B71" s="2270" t="s">
        <v>3648</v>
      </c>
      <c r="C71" s="2285" t="s">
        <v>3558</v>
      </c>
      <c r="D71" s="2285" t="s">
        <v>3649</v>
      </c>
      <c r="E71" s="2468" t="s">
        <v>3589</v>
      </c>
      <c r="F71" s="2468"/>
      <c r="G71" s="2271" t="s">
        <v>271</v>
      </c>
      <c r="H71" s="2272">
        <v>2.1999999999999999E-2</v>
      </c>
      <c r="I71" s="2273">
        <v>12.42</v>
      </c>
      <c r="J71" s="2273">
        <v>0.27</v>
      </c>
    </row>
    <row r="72" spans="1:10" ht="24" customHeight="1">
      <c r="A72" s="2285" t="s">
        <v>3586</v>
      </c>
      <c r="B72" s="2270" t="s">
        <v>3650</v>
      </c>
      <c r="C72" s="2285" t="s">
        <v>3558</v>
      </c>
      <c r="D72" s="2285" t="s">
        <v>3651</v>
      </c>
      <c r="E72" s="2468" t="s">
        <v>3589</v>
      </c>
      <c r="F72" s="2468"/>
      <c r="G72" s="2271" t="s">
        <v>275</v>
      </c>
      <c r="H72" s="2272">
        <v>2.3E-2</v>
      </c>
      <c r="I72" s="2273">
        <v>67</v>
      </c>
      <c r="J72" s="2273">
        <v>1.54</v>
      </c>
    </row>
    <row r="73" spans="1:10" ht="24" customHeight="1">
      <c r="A73" s="2285" t="s">
        <v>3586</v>
      </c>
      <c r="B73" s="2270" t="s">
        <v>3652</v>
      </c>
      <c r="C73" s="2285" t="s">
        <v>3558</v>
      </c>
      <c r="D73" s="2285" t="s">
        <v>3653</v>
      </c>
      <c r="E73" s="2468" t="s">
        <v>3589</v>
      </c>
      <c r="F73" s="2468"/>
      <c r="G73" s="2271" t="s">
        <v>3445</v>
      </c>
      <c r="H73" s="2272">
        <v>0.30299999999999999</v>
      </c>
      <c r="I73" s="2273">
        <v>10.43</v>
      </c>
      <c r="J73" s="2273">
        <v>3.16</v>
      </c>
    </row>
    <row r="74" spans="1:10" ht="36" customHeight="1">
      <c r="A74" s="2285" t="s">
        <v>3586</v>
      </c>
      <c r="B74" s="2270" t="s">
        <v>3654</v>
      </c>
      <c r="C74" s="2285" t="s">
        <v>3558</v>
      </c>
      <c r="D74" s="2285" t="s">
        <v>3655</v>
      </c>
      <c r="E74" s="2468" t="s">
        <v>3589</v>
      </c>
      <c r="F74" s="2468"/>
      <c r="G74" s="2271" t="s">
        <v>271</v>
      </c>
      <c r="H74" s="2272">
        <v>3.4599999999999999E-2</v>
      </c>
      <c r="I74" s="2273">
        <v>8.5399999999999991</v>
      </c>
      <c r="J74" s="2273">
        <v>0.28999999999999998</v>
      </c>
    </row>
    <row r="75" spans="1:10" ht="36" customHeight="1">
      <c r="A75" s="2285" t="s">
        <v>3586</v>
      </c>
      <c r="B75" s="2270" t="s">
        <v>3656</v>
      </c>
      <c r="C75" s="2285" t="s">
        <v>3558</v>
      </c>
      <c r="D75" s="2285" t="s">
        <v>3657</v>
      </c>
      <c r="E75" s="2468" t="s">
        <v>3589</v>
      </c>
      <c r="F75" s="2468"/>
      <c r="G75" s="2271" t="s">
        <v>271</v>
      </c>
      <c r="H75" s="2272">
        <v>4.6100000000000002E-2</v>
      </c>
      <c r="I75" s="2273">
        <v>54.74</v>
      </c>
      <c r="J75" s="2273">
        <v>2.52</v>
      </c>
    </row>
    <row r="76" spans="1:10" ht="24" customHeight="1">
      <c r="A76" s="2285" t="s">
        <v>3586</v>
      </c>
      <c r="B76" s="2270" t="s">
        <v>3658</v>
      </c>
      <c r="C76" s="2285" t="s">
        <v>3558</v>
      </c>
      <c r="D76" s="2285" t="s">
        <v>3659</v>
      </c>
      <c r="E76" s="2468" t="s">
        <v>3589</v>
      </c>
      <c r="F76" s="2468"/>
      <c r="G76" s="2271" t="s">
        <v>271</v>
      </c>
      <c r="H76" s="2272">
        <v>4.6100000000000002E-2</v>
      </c>
      <c r="I76" s="2273">
        <v>28.99</v>
      </c>
      <c r="J76" s="2273">
        <v>1.33</v>
      </c>
    </row>
    <row r="77" spans="1:10">
      <c r="A77" s="2282"/>
      <c r="B77" s="2282"/>
      <c r="C77" s="2282"/>
      <c r="D77" s="2282"/>
      <c r="E77" s="2282" t="s">
        <v>3577</v>
      </c>
      <c r="F77" s="2267">
        <v>196.55</v>
      </c>
      <c r="G77" s="2282" t="s">
        <v>3578</v>
      </c>
      <c r="H77" s="2267">
        <v>0</v>
      </c>
      <c r="I77" s="2282" t="s">
        <v>3579</v>
      </c>
      <c r="J77" s="2267">
        <v>196.55</v>
      </c>
    </row>
    <row r="78" spans="1:10">
      <c r="A78" s="2282"/>
      <c r="B78" s="2282"/>
      <c r="C78" s="2282"/>
      <c r="D78" s="2282"/>
      <c r="E78" s="2282" t="s">
        <v>3580</v>
      </c>
      <c r="F78" s="2267">
        <v>118.685896</v>
      </c>
      <c r="G78" s="2282"/>
      <c r="H78" s="2467" t="s">
        <v>3581</v>
      </c>
      <c r="I78" s="2467"/>
      <c r="J78" s="2267">
        <v>559.41</v>
      </c>
    </row>
    <row r="79" spans="1:10" ht="30" customHeight="1" thickBot="1">
      <c r="A79" s="2290"/>
      <c r="B79" s="2290"/>
      <c r="C79" s="2290"/>
      <c r="D79" s="2290"/>
      <c r="E79" s="2290"/>
      <c r="F79" s="2290"/>
      <c r="G79" s="2290" t="s">
        <v>3582</v>
      </c>
      <c r="H79" s="2268">
        <v>30</v>
      </c>
      <c r="I79" s="2290" t="s">
        <v>3583</v>
      </c>
      <c r="J79" s="2291">
        <v>16782.3</v>
      </c>
    </row>
    <row r="80" spans="1:10" ht="0.95" customHeight="1" thickTop="1">
      <c r="A80" s="2269"/>
      <c r="B80" s="2269"/>
      <c r="C80" s="2269"/>
      <c r="D80" s="2269"/>
      <c r="E80" s="2269"/>
      <c r="F80" s="2269"/>
      <c r="G80" s="2269"/>
      <c r="H80" s="2269"/>
      <c r="I80" s="2269"/>
      <c r="J80" s="2269"/>
    </row>
    <row r="81" spans="1:10" ht="24" customHeight="1">
      <c r="A81" s="2286" t="s">
        <v>3660</v>
      </c>
      <c r="B81" s="2286"/>
      <c r="C81" s="2286"/>
      <c r="D81" s="2286" t="s">
        <v>3661</v>
      </c>
      <c r="E81" s="2286"/>
      <c r="F81" s="2469"/>
      <c r="G81" s="2469"/>
      <c r="H81" s="2257"/>
      <c r="I81" s="2286"/>
      <c r="J81" s="2258">
        <v>21498.2</v>
      </c>
    </row>
    <row r="82" spans="1:10" ht="18" customHeight="1">
      <c r="A82" s="2283" t="s">
        <v>3662</v>
      </c>
      <c r="B82" s="2287" t="s">
        <v>259</v>
      </c>
      <c r="C82" s="2283" t="s">
        <v>3548</v>
      </c>
      <c r="D82" s="2283" t="s">
        <v>131</v>
      </c>
      <c r="E82" s="2470" t="s">
        <v>3549</v>
      </c>
      <c r="F82" s="2470"/>
      <c r="G82" s="2288" t="s">
        <v>3550</v>
      </c>
      <c r="H82" s="2287" t="s">
        <v>261</v>
      </c>
      <c r="I82" s="2287" t="s">
        <v>3551</v>
      </c>
      <c r="J82" s="2287" t="s">
        <v>2149</v>
      </c>
    </row>
    <row r="83" spans="1:10" ht="36" customHeight="1">
      <c r="A83" s="2284" t="s">
        <v>3552</v>
      </c>
      <c r="B83" s="2259" t="s">
        <v>3663</v>
      </c>
      <c r="C83" s="2284" t="s">
        <v>3558</v>
      </c>
      <c r="D83" s="2284" t="s">
        <v>290</v>
      </c>
      <c r="E83" s="2471" t="s">
        <v>3601</v>
      </c>
      <c r="F83" s="2471"/>
      <c r="G83" s="2260" t="s">
        <v>275</v>
      </c>
      <c r="H83" s="2261">
        <v>1</v>
      </c>
      <c r="I83" s="2262">
        <v>846.85</v>
      </c>
      <c r="J83" s="2262">
        <v>846.85</v>
      </c>
    </row>
    <row r="84" spans="1:10" ht="36" customHeight="1">
      <c r="A84" s="2281" t="s">
        <v>3556</v>
      </c>
      <c r="B84" s="2263" t="s">
        <v>3664</v>
      </c>
      <c r="C84" s="2281" t="s">
        <v>3558</v>
      </c>
      <c r="D84" s="2281" t="s">
        <v>3665</v>
      </c>
      <c r="E84" s="2472" t="s">
        <v>3601</v>
      </c>
      <c r="F84" s="2472"/>
      <c r="G84" s="2264" t="s">
        <v>275</v>
      </c>
      <c r="H84" s="2265">
        <v>0.59109999999999996</v>
      </c>
      <c r="I84" s="2266">
        <v>147.41999999999999</v>
      </c>
      <c r="J84" s="2266">
        <v>87.13</v>
      </c>
    </row>
    <row r="85" spans="1:10" ht="36" customHeight="1">
      <c r="A85" s="2281" t="s">
        <v>3556</v>
      </c>
      <c r="B85" s="2263" t="s">
        <v>3666</v>
      </c>
      <c r="C85" s="2281" t="s">
        <v>3558</v>
      </c>
      <c r="D85" s="2281" t="s">
        <v>3667</v>
      </c>
      <c r="E85" s="2472" t="s">
        <v>3601</v>
      </c>
      <c r="F85" s="2472"/>
      <c r="G85" s="2264" t="s">
        <v>275</v>
      </c>
      <c r="H85" s="2265">
        <v>0.51359999999999995</v>
      </c>
      <c r="I85" s="2266">
        <v>144.75</v>
      </c>
      <c r="J85" s="2266">
        <v>74.34</v>
      </c>
    </row>
    <row r="86" spans="1:10" ht="36" customHeight="1">
      <c r="A86" s="2281" t="s">
        <v>3556</v>
      </c>
      <c r="B86" s="2263" t="s">
        <v>3668</v>
      </c>
      <c r="C86" s="2281" t="s">
        <v>3558</v>
      </c>
      <c r="D86" s="2281" t="s">
        <v>3669</v>
      </c>
      <c r="E86" s="2472" t="s">
        <v>3601</v>
      </c>
      <c r="F86" s="2472"/>
      <c r="G86" s="2264" t="s">
        <v>275</v>
      </c>
      <c r="H86" s="2265">
        <v>0.80230000000000001</v>
      </c>
      <c r="I86" s="2266">
        <v>174.24</v>
      </c>
      <c r="J86" s="2266">
        <v>139.79</v>
      </c>
    </row>
    <row r="87" spans="1:10" ht="36" customHeight="1">
      <c r="A87" s="2281" t="s">
        <v>3556</v>
      </c>
      <c r="B87" s="2263" t="s">
        <v>3670</v>
      </c>
      <c r="C87" s="2281" t="s">
        <v>3558</v>
      </c>
      <c r="D87" s="2281" t="s">
        <v>3671</v>
      </c>
      <c r="E87" s="2472" t="s">
        <v>3601</v>
      </c>
      <c r="F87" s="2472"/>
      <c r="G87" s="2264" t="s">
        <v>275</v>
      </c>
      <c r="H87" s="2265">
        <v>0.62549999999999994</v>
      </c>
      <c r="I87" s="2266">
        <v>222.28</v>
      </c>
      <c r="J87" s="2266">
        <v>139.03</v>
      </c>
    </row>
    <row r="88" spans="1:10" ht="48" customHeight="1">
      <c r="A88" s="2281" t="s">
        <v>3556</v>
      </c>
      <c r="B88" s="2263" t="s">
        <v>3672</v>
      </c>
      <c r="C88" s="2281" t="s">
        <v>3558</v>
      </c>
      <c r="D88" s="2281" t="s">
        <v>3673</v>
      </c>
      <c r="E88" s="2472" t="s">
        <v>3674</v>
      </c>
      <c r="F88" s="2472"/>
      <c r="G88" s="2264" t="s">
        <v>275</v>
      </c>
      <c r="H88" s="2265">
        <v>1.7192000000000001</v>
      </c>
      <c r="I88" s="2266">
        <v>23.36</v>
      </c>
      <c r="J88" s="2266">
        <v>40.159999999999997</v>
      </c>
    </row>
    <row r="89" spans="1:10" ht="48" customHeight="1">
      <c r="A89" s="2281" t="s">
        <v>3556</v>
      </c>
      <c r="B89" s="2263" t="s">
        <v>3675</v>
      </c>
      <c r="C89" s="2281" t="s">
        <v>3558</v>
      </c>
      <c r="D89" s="2281" t="s">
        <v>3676</v>
      </c>
      <c r="E89" s="2472" t="s">
        <v>3674</v>
      </c>
      <c r="F89" s="2472"/>
      <c r="G89" s="2264" t="s">
        <v>275</v>
      </c>
      <c r="H89" s="2265">
        <v>1.7192000000000001</v>
      </c>
      <c r="I89" s="2266">
        <v>47.13</v>
      </c>
      <c r="J89" s="2266">
        <v>81.02</v>
      </c>
    </row>
    <row r="90" spans="1:10" ht="36" customHeight="1">
      <c r="A90" s="2281" t="s">
        <v>3556</v>
      </c>
      <c r="B90" s="2263" t="s">
        <v>3677</v>
      </c>
      <c r="C90" s="2281" t="s">
        <v>3558</v>
      </c>
      <c r="D90" s="2281" t="s">
        <v>3678</v>
      </c>
      <c r="E90" s="2472" t="s">
        <v>3606</v>
      </c>
      <c r="F90" s="2472"/>
      <c r="G90" s="2264" t="s">
        <v>275</v>
      </c>
      <c r="H90" s="2265">
        <v>9.2999999999999992E-3</v>
      </c>
      <c r="I90" s="2266">
        <v>16.07</v>
      </c>
      <c r="J90" s="2266">
        <v>0.14000000000000001</v>
      </c>
    </row>
    <row r="91" spans="1:10" ht="36" customHeight="1">
      <c r="A91" s="2281" t="s">
        <v>3556</v>
      </c>
      <c r="B91" s="2263" t="s">
        <v>3679</v>
      </c>
      <c r="C91" s="2281" t="s">
        <v>3558</v>
      </c>
      <c r="D91" s="2281" t="s">
        <v>3680</v>
      </c>
      <c r="E91" s="2472" t="s">
        <v>3681</v>
      </c>
      <c r="F91" s="2472"/>
      <c r="G91" s="2264" t="s">
        <v>275</v>
      </c>
      <c r="H91" s="2265">
        <v>0.153</v>
      </c>
      <c r="I91" s="2266">
        <v>514.09</v>
      </c>
      <c r="J91" s="2266">
        <v>78.650000000000006</v>
      </c>
    </row>
    <row r="92" spans="1:10" ht="36" customHeight="1">
      <c r="A92" s="2281" t="s">
        <v>3556</v>
      </c>
      <c r="B92" s="2263" t="s">
        <v>3682</v>
      </c>
      <c r="C92" s="2281" t="s">
        <v>3558</v>
      </c>
      <c r="D92" s="2281" t="s">
        <v>3683</v>
      </c>
      <c r="E92" s="2472" t="s">
        <v>3606</v>
      </c>
      <c r="F92" s="2472"/>
      <c r="G92" s="2264" t="s">
        <v>275</v>
      </c>
      <c r="H92" s="2265">
        <v>1.5109999999999999</v>
      </c>
      <c r="I92" s="2266">
        <v>26.81</v>
      </c>
      <c r="J92" s="2266">
        <v>40.5</v>
      </c>
    </row>
    <row r="93" spans="1:10" ht="48" customHeight="1">
      <c r="A93" s="2281" t="s">
        <v>3556</v>
      </c>
      <c r="B93" s="2263" t="s">
        <v>3684</v>
      </c>
      <c r="C93" s="2281" t="s">
        <v>3558</v>
      </c>
      <c r="D93" s="2281" t="s">
        <v>3685</v>
      </c>
      <c r="E93" s="2472" t="s">
        <v>3681</v>
      </c>
      <c r="F93" s="2472"/>
      <c r="G93" s="2264" t="s">
        <v>275</v>
      </c>
      <c r="H93" s="2265">
        <v>6.6199999999999995E-2</v>
      </c>
      <c r="I93" s="2266">
        <v>711.07</v>
      </c>
      <c r="J93" s="2266">
        <v>47.07</v>
      </c>
    </row>
    <row r="94" spans="1:10" ht="36" customHeight="1">
      <c r="A94" s="2281" t="s">
        <v>3556</v>
      </c>
      <c r="B94" s="2263" t="s">
        <v>3686</v>
      </c>
      <c r="C94" s="2281" t="s">
        <v>3558</v>
      </c>
      <c r="D94" s="2281" t="s">
        <v>3687</v>
      </c>
      <c r="E94" s="2472" t="s">
        <v>3688</v>
      </c>
      <c r="F94" s="2472"/>
      <c r="G94" s="2264" t="s">
        <v>271</v>
      </c>
      <c r="H94" s="2265">
        <v>0.13250000000000001</v>
      </c>
      <c r="I94" s="2266">
        <v>20.98</v>
      </c>
      <c r="J94" s="2266">
        <v>2.77</v>
      </c>
    </row>
    <row r="95" spans="1:10" ht="36" customHeight="1">
      <c r="A95" s="2281" t="s">
        <v>3556</v>
      </c>
      <c r="B95" s="2263" t="s">
        <v>3689</v>
      </c>
      <c r="C95" s="2281" t="s">
        <v>3558</v>
      </c>
      <c r="D95" s="2281" t="s">
        <v>3690</v>
      </c>
      <c r="E95" s="2472" t="s">
        <v>3606</v>
      </c>
      <c r="F95" s="2472"/>
      <c r="G95" s="2264" t="s">
        <v>368</v>
      </c>
      <c r="H95" s="2265">
        <v>4.1700000000000001E-2</v>
      </c>
      <c r="I95" s="2266">
        <v>763.88</v>
      </c>
      <c r="J95" s="2266">
        <v>31.85</v>
      </c>
    </row>
    <row r="96" spans="1:10" ht="36" customHeight="1">
      <c r="A96" s="2281" t="s">
        <v>3556</v>
      </c>
      <c r="B96" s="2263" t="s">
        <v>3691</v>
      </c>
      <c r="C96" s="2281" t="s">
        <v>3558</v>
      </c>
      <c r="D96" s="2281" t="s">
        <v>3692</v>
      </c>
      <c r="E96" s="2472" t="s">
        <v>3688</v>
      </c>
      <c r="F96" s="2472"/>
      <c r="G96" s="2264" t="s">
        <v>689</v>
      </c>
      <c r="H96" s="2265">
        <v>0.67549999999999999</v>
      </c>
      <c r="I96" s="2266">
        <v>2.73</v>
      </c>
      <c r="J96" s="2266">
        <v>1.84</v>
      </c>
    </row>
    <row r="97" spans="1:10" ht="36" customHeight="1">
      <c r="A97" s="2281" t="s">
        <v>3556</v>
      </c>
      <c r="B97" s="2263" t="s">
        <v>3693</v>
      </c>
      <c r="C97" s="2281" t="s">
        <v>3558</v>
      </c>
      <c r="D97" s="2281" t="s">
        <v>3694</v>
      </c>
      <c r="E97" s="2472" t="s">
        <v>3688</v>
      </c>
      <c r="F97" s="2472"/>
      <c r="G97" s="2264" t="s">
        <v>689</v>
      </c>
      <c r="H97" s="2265">
        <v>0.13250000000000001</v>
      </c>
      <c r="I97" s="2266">
        <v>8.68</v>
      </c>
      <c r="J97" s="2266">
        <v>1.1499999999999999</v>
      </c>
    </row>
    <row r="98" spans="1:10" ht="36" customHeight="1">
      <c r="A98" s="2281" t="s">
        <v>3556</v>
      </c>
      <c r="B98" s="2263" t="s">
        <v>3695</v>
      </c>
      <c r="C98" s="2281" t="s">
        <v>3558</v>
      </c>
      <c r="D98" s="2281" t="s">
        <v>3696</v>
      </c>
      <c r="E98" s="2472" t="s">
        <v>3688</v>
      </c>
      <c r="F98" s="2472"/>
      <c r="G98" s="2264" t="s">
        <v>689</v>
      </c>
      <c r="H98" s="2265">
        <v>6.6199999999999995E-2</v>
      </c>
      <c r="I98" s="2266">
        <v>7.19</v>
      </c>
      <c r="J98" s="2266">
        <v>0.47</v>
      </c>
    </row>
    <row r="99" spans="1:10" ht="36" customHeight="1">
      <c r="A99" s="2281" t="s">
        <v>3556</v>
      </c>
      <c r="B99" s="2263" t="s">
        <v>3697</v>
      </c>
      <c r="C99" s="2281" t="s">
        <v>3558</v>
      </c>
      <c r="D99" s="2281" t="s">
        <v>3698</v>
      </c>
      <c r="E99" s="2472" t="s">
        <v>3688</v>
      </c>
      <c r="F99" s="2472"/>
      <c r="G99" s="2264" t="s">
        <v>689</v>
      </c>
      <c r="H99" s="2265">
        <v>0.17219999999999999</v>
      </c>
      <c r="I99" s="2266">
        <v>9.5500000000000007</v>
      </c>
      <c r="J99" s="2266">
        <v>1.64</v>
      </c>
    </row>
    <row r="100" spans="1:10" ht="48" customHeight="1">
      <c r="A100" s="2281" t="s">
        <v>3556</v>
      </c>
      <c r="B100" s="2263" t="s">
        <v>3699</v>
      </c>
      <c r="C100" s="2281" t="s">
        <v>3558</v>
      </c>
      <c r="D100" s="2281" t="s">
        <v>3700</v>
      </c>
      <c r="E100" s="2472" t="s">
        <v>3688</v>
      </c>
      <c r="F100" s="2472"/>
      <c r="G100" s="2264" t="s">
        <v>271</v>
      </c>
      <c r="H100" s="2265">
        <v>6.6199999999999995E-2</v>
      </c>
      <c r="I100" s="2266">
        <v>104.49</v>
      </c>
      <c r="J100" s="2266">
        <v>6.91</v>
      </c>
    </row>
    <row r="101" spans="1:10" ht="36" customHeight="1">
      <c r="A101" s="2281" t="s">
        <v>3556</v>
      </c>
      <c r="B101" s="2263" t="s">
        <v>3701</v>
      </c>
      <c r="C101" s="2281" t="s">
        <v>3558</v>
      </c>
      <c r="D101" s="2281" t="s">
        <v>3702</v>
      </c>
      <c r="E101" s="2472" t="s">
        <v>3688</v>
      </c>
      <c r="F101" s="2472"/>
      <c r="G101" s="2264" t="s">
        <v>271</v>
      </c>
      <c r="H101" s="2265">
        <v>6.6199999999999995E-2</v>
      </c>
      <c r="I101" s="2266">
        <v>37.81</v>
      </c>
      <c r="J101" s="2266">
        <v>2.5</v>
      </c>
    </row>
    <row r="102" spans="1:10" ht="60" customHeight="1">
      <c r="A102" s="2281" t="s">
        <v>3556</v>
      </c>
      <c r="B102" s="2263" t="s">
        <v>3703</v>
      </c>
      <c r="C102" s="2281" t="s">
        <v>3558</v>
      </c>
      <c r="D102" s="2281" t="s">
        <v>3704</v>
      </c>
      <c r="E102" s="2472" t="s">
        <v>3705</v>
      </c>
      <c r="F102" s="2472"/>
      <c r="G102" s="2264" t="s">
        <v>689</v>
      </c>
      <c r="H102" s="2265">
        <v>0.13250000000000001</v>
      </c>
      <c r="I102" s="2266">
        <v>2.4900000000000002</v>
      </c>
      <c r="J102" s="2266">
        <v>0.32</v>
      </c>
    </row>
    <row r="103" spans="1:10" ht="48" customHeight="1">
      <c r="A103" s="2281" t="s">
        <v>3556</v>
      </c>
      <c r="B103" s="2263" t="s">
        <v>3706</v>
      </c>
      <c r="C103" s="2281" t="s">
        <v>3558</v>
      </c>
      <c r="D103" s="2281" t="s">
        <v>3707</v>
      </c>
      <c r="E103" s="2472" t="s">
        <v>3705</v>
      </c>
      <c r="F103" s="2472"/>
      <c r="G103" s="2264" t="s">
        <v>689</v>
      </c>
      <c r="H103" s="2265">
        <v>0.17219999999999999</v>
      </c>
      <c r="I103" s="2266">
        <v>1.26</v>
      </c>
      <c r="J103" s="2266">
        <v>0.21</v>
      </c>
    </row>
    <row r="104" spans="1:10" ht="24" customHeight="1">
      <c r="A104" s="2281" t="s">
        <v>3556</v>
      </c>
      <c r="B104" s="2263" t="s">
        <v>3708</v>
      </c>
      <c r="C104" s="2281" t="s">
        <v>3558</v>
      </c>
      <c r="D104" s="2281" t="s">
        <v>376</v>
      </c>
      <c r="E104" s="2472" t="s">
        <v>3709</v>
      </c>
      <c r="F104" s="2472"/>
      <c r="G104" s="2264" t="s">
        <v>368</v>
      </c>
      <c r="H104" s="2265">
        <v>4.0399999999999998E-2</v>
      </c>
      <c r="I104" s="2266">
        <v>63.25</v>
      </c>
      <c r="J104" s="2266">
        <v>2.5499999999999998</v>
      </c>
    </row>
    <row r="105" spans="1:10" ht="24" customHeight="1">
      <c r="A105" s="2281" t="s">
        <v>3556</v>
      </c>
      <c r="B105" s="2263" t="s">
        <v>3710</v>
      </c>
      <c r="C105" s="2281" t="s">
        <v>3558</v>
      </c>
      <c r="D105" s="2281" t="s">
        <v>1628</v>
      </c>
      <c r="E105" s="2472" t="s">
        <v>3709</v>
      </c>
      <c r="F105" s="2472"/>
      <c r="G105" s="2264" t="s">
        <v>368</v>
      </c>
      <c r="H105" s="2265">
        <v>1.06E-2</v>
      </c>
      <c r="I105" s="2266">
        <v>38.35</v>
      </c>
      <c r="J105" s="2266">
        <v>0.4</v>
      </c>
    </row>
    <row r="106" spans="1:10" ht="24" customHeight="1">
      <c r="A106" s="2281" t="s">
        <v>3556</v>
      </c>
      <c r="B106" s="2263" t="s">
        <v>3711</v>
      </c>
      <c r="C106" s="2281" t="s">
        <v>3558</v>
      </c>
      <c r="D106" s="2281" t="s">
        <v>775</v>
      </c>
      <c r="E106" s="2472" t="s">
        <v>3712</v>
      </c>
      <c r="F106" s="2472"/>
      <c r="G106" s="2264" t="s">
        <v>275</v>
      </c>
      <c r="H106" s="2265">
        <v>5.0648999999999997</v>
      </c>
      <c r="I106" s="2266">
        <v>12.92</v>
      </c>
      <c r="J106" s="2266">
        <v>65.430000000000007</v>
      </c>
    </row>
    <row r="107" spans="1:10" ht="36" customHeight="1">
      <c r="A107" s="2285" t="s">
        <v>3586</v>
      </c>
      <c r="B107" s="2270" t="s">
        <v>3713</v>
      </c>
      <c r="C107" s="2285" t="s">
        <v>3558</v>
      </c>
      <c r="D107" s="2285" t="s">
        <v>3714</v>
      </c>
      <c r="E107" s="2468" t="s">
        <v>3589</v>
      </c>
      <c r="F107" s="2468"/>
      <c r="G107" s="2271" t="s">
        <v>271</v>
      </c>
      <c r="H107" s="2272">
        <v>6.6199999999999995E-2</v>
      </c>
      <c r="I107" s="2273">
        <v>14.91</v>
      </c>
      <c r="J107" s="2273">
        <v>0.98</v>
      </c>
    </row>
    <row r="108" spans="1:10">
      <c r="A108" s="2282"/>
      <c r="B108" s="2282"/>
      <c r="C108" s="2282"/>
      <c r="D108" s="2282"/>
      <c r="E108" s="2282" t="s">
        <v>3577</v>
      </c>
      <c r="F108" s="2267">
        <v>119.91</v>
      </c>
      <c r="G108" s="2282" t="s">
        <v>3578</v>
      </c>
      <c r="H108" s="2267">
        <v>0</v>
      </c>
      <c r="I108" s="2282" t="s">
        <v>3579</v>
      </c>
      <c r="J108" s="2267">
        <v>119.91</v>
      </c>
    </row>
    <row r="109" spans="1:10">
      <c r="A109" s="2282"/>
      <c r="B109" s="2282"/>
      <c r="C109" s="2282"/>
      <c r="D109" s="2282"/>
      <c r="E109" s="2282" t="s">
        <v>3580</v>
      </c>
      <c r="F109" s="2267">
        <v>228.05670499999999</v>
      </c>
      <c r="G109" s="2282"/>
      <c r="H109" s="2467" t="s">
        <v>3581</v>
      </c>
      <c r="I109" s="2467"/>
      <c r="J109" s="2267">
        <v>1074.9100000000001</v>
      </c>
    </row>
    <row r="110" spans="1:10" ht="30" customHeight="1" thickBot="1">
      <c r="A110" s="2290"/>
      <c r="B110" s="2290"/>
      <c r="C110" s="2290"/>
      <c r="D110" s="2290"/>
      <c r="E110" s="2290"/>
      <c r="F110" s="2290"/>
      <c r="G110" s="2290" t="s">
        <v>3582</v>
      </c>
      <c r="H110" s="2268">
        <v>20</v>
      </c>
      <c r="I110" s="2290" t="s">
        <v>3583</v>
      </c>
      <c r="J110" s="2291">
        <v>21498.2</v>
      </c>
    </row>
    <row r="111" spans="1:10" ht="0.95" customHeight="1" thickTop="1">
      <c r="A111" s="2269"/>
      <c r="B111" s="2269"/>
      <c r="C111" s="2269"/>
      <c r="D111" s="2269"/>
      <c r="E111" s="2269"/>
      <c r="F111" s="2269"/>
      <c r="G111" s="2269"/>
      <c r="H111" s="2269"/>
      <c r="I111" s="2269"/>
      <c r="J111" s="2269"/>
    </row>
    <row r="112" spans="1:10" ht="24" customHeight="1">
      <c r="A112" s="2286" t="s">
        <v>3715</v>
      </c>
      <c r="B112" s="2286"/>
      <c r="C112" s="2286"/>
      <c r="D112" s="2286" t="s">
        <v>3716</v>
      </c>
      <c r="E112" s="2286"/>
      <c r="F112" s="2469"/>
      <c r="G112" s="2469"/>
      <c r="H112" s="2257"/>
      <c r="I112" s="2286"/>
      <c r="J112" s="2258">
        <v>25070.799999999999</v>
      </c>
    </row>
    <row r="113" spans="1:10" ht="18" customHeight="1">
      <c r="A113" s="2283" t="s">
        <v>3717</v>
      </c>
      <c r="B113" s="2287" t="s">
        <v>259</v>
      </c>
      <c r="C113" s="2283" t="s">
        <v>3548</v>
      </c>
      <c r="D113" s="2283" t="s">
        <v>131</v>
      </c>
      <c r="E113" s="2470" t="s">
        <v>3549</v>
      </c>
      <c r="F113" s="2470"/>
      <c r="G113" s="2288" t="s">
        <v>3550</v>
      </c>
      <c r="H113" s="2287" t="s">
        <v>261</v>
      </c>
      <c r="I113" s="2287" t="s">
        <v>3551</v>
      </c>
      <c r="J113" s="2287" t="s">
        <v>2149</v>
      </c>
    </row>
    <row r="114" spans="1:10" ht="36" customHeight="1">
      <c r="A114" s="2284" t="s">
        <v>3552</v>
      </c>
      <c r="B114" s="2259" t="s">
        <v>3718</v>
      </c>
      <c r="C114" s="2284" t="s">
        <v>3558</v>
      </c>
      <c r="D114" s="2284" t="s">
        <v>295</v>
      </c>
      <c r="E114" s="2471" t="s">
        <v>3601</v>
      </c>
      <c r="F114" s="2471"/>
      <c r="G114" s="2260" t="s">
        <v>275</v>
      </c>
      <c r="H114" s="2261">
        <v>1</v>
      </c>
      <c r="I114" s="2262">
        <v>871.27</v>
      </c>
      <c r="J114" s="2262">
        <v>871.27</v>
      </c>
    </row>
    <row r="115" spans="1:10" ht="36" customHeight="1">
      <c r="A115" s="2281" t="s">
        <v>3556</v>
      </c>
      <c r="B115" s="2263" t="s">
        <v>3666</v>
      </c>
      <c r="C115" s="2281" t="s">
        <v>3558</v>
      </c>
      <c r="D115" s="2281" t="s">
        <v>3667</v>
      </c>
      <c r="E115" s="2472" t="s">
        <v>3601</v>
      </c>
      <c r="F115" s="2472"/>
      <c r="G115" s="2264" t="s">
        <v>275</v>
      </c>
      <c r="H115" s="2265">
        <v>0.35170000000000001</v>
      </c>
      <c r="I115" s="2266">
        <v>144.75</v>
      </c>
      <c r="J115" s="2266">
        <v>50.9</v>
      </c>
    </row>
    <row r="116" spans="1:10" ht="36" customHeight="1">
      <c r="A116" s="2281" t="s">
        <v>3556</v>
      </c>
      <c r="B116" s="2263" t="s">
        <v>3664</v>
      </c>
      <c r="C116" s="2281" t="s">
        <v>3558</v>
      </c>
      <c r="D116" s="2281" t="s">
        <v>3665</v>
      </c>
      <c r="E116" s="2472" t="s">
        <v>3601</v>
      </c>
      <c r="F116" s="2472"/>
      <c r="G116" s="2264" t="s">
        <v>275</v>
      </c>
      <c r="H116" s="2265">
        <v>0.40479999999999999</v>
      </c>
      <c r="I116" s="2266">
        <v>147.41999999999999</v>
      </c>
      <c r="J116" s="2266">
        <v>59.67</v>
      </c>
    </row>
    <row r="117" spans="1:10" ht="36" customHeight="1">
      <c r="A117" s="2281" t="s">
        <v>3556</v>
      </c>
      <c r="B117" s="2263" t="s">
        <v>3719</v>
      </c>
      <c r="C117" s="2281" t="s">
        <v>3558</v>
      </c>
      <c r="D117" s="2281" t="s">
        <v>3720</v>
      </c>
      <c r="E117" s="2472" t="s">
        <v>3601</v>
      </c>
      <c r="F117" s="2472"/>
      <c r="G117" s="2264" t="s">
        <v>275</v>
      </c>
      <c r="H117" s="2265">
        <v>2.81E-2</v>
      </c>
      <c r="I117" s="2266">
        <v>127.98</v>
      </c>
      <c r="J117" s="2266">
        <v>3.59</v>
      </c>
    </row>
    <row r="118" spans="1:10" ht="36" customHeight="1">
      <c r="A118" s="2281" t="s">
        <v>3556</v>
      </c>
      <c r="B118" s="2263" t="s">
        <v>3721</v>
      </c>
      <c r="C118" s="2281" t="s">
        <v>3558</v>
      </c>
      <c r="D118" s="2281" t="s">
        <v>3722</v>
      </c>
      <c r="E118" s="2472" t="s">
        <v>3601</v>
      </c>
      <c r="F118" s="2472"/>
      <c r="G118" s="2264" t="s">
        <v>275</v>
      </c>
      <c r="H118" s="2265">
        <v>3.2300000000000002E-2</v>
      </c>
      <c r="I118" s="2266">
        <v>129.88</v>
      </c>
      <c r="J118" s="2266">
        <v>4.1900000000000004</v>
      </c>
    </row>
    <row r="119" spans="1:10" ht="36" customHeight="1">
      <c r="A119" s="2281" t="s">
        <v>3556</v>
      </c>
      <c r="B119" s="2263" t="s">
        <v>3668</v>
      </c>
      <c r="C119" s="2281" t="s">
        <v>3558</v>
      </c>
      <c r="D119" s="2281" t="s">
        <v>3669</v>
      </c>
      <c r="E119" s="2472" t="s">
        <v>3601</v>
      </c>
      <c r="F119" s="2472"/>
      <c r="G119" s="2264" t="s">
        <v>275</v>
      </c>
      <c r="H119" s="2265">
        <v>0.54949999999999999</v>
      </c>
      <c r="I119" s="2266">
        <v>174.24</v>
      </c>
      <c r="J119" s="2266">
        <v>95.74</v>
      </c>
    </row>
    <row r="120" spans="1:10" ht="36" customHeight="1">
      <c r="A120" s="2281" t="s">
        <v>3556</v>
      </c>
      <c r="B120" s="2263" t="s">
        <v>3670</v>
      </c>
      <c r="C120" s="2281" t="s">
        <v>3558</v>
      </c>
      <c r="D120" s="2281" t="s">
        <v>3671</v>
      </c>
      <c r="E120" s="2472" t="s">
        <v>3601</v>
      </c>
      <c r="F120" s="2472"/>
      <c r="G120" s="2264" t="s">
        <v>275</v>
      </c>
      <c r="H120" s="2265">
        <v>0.4284</v>
      </c>
      <c r="I120" s="2266">
        <v>222.28</v>
      </c>
      <c r="J120" s="2266">
        <v>95.22</v>
      </c>
    </row>
    <row r="121" spans="1:10" ht="36" customHeight="1">
      <c r="A121" s="2281" t="s">
        <v>3556</v>
      </c>
      <c r="B121" s="2263" t="s">
        <v>3723</v>
      </c>
      <c r="C121" s="2281" t="s">
        <v>3558</v>
      </c>
      <c r="D121" s="2281" t="s">
        <v>3724</v>
      </c>
      <c r="E121" s="2472" t="s">
        <v>3601</v>
      </c>
      <c r="F121" s="2472"/>
      <c r="G121" s="2264" t="s">
        <v>275</v>
      </c>
      <c r="H121" s="2265">
        <v>4.3900000000000002E-2</v>
      </c>
      <c r="I121" s="2266">
        <v>150.75</v>
      </c>
      <c r="J121" s="2266">
        <v>6.61</v>
      </c>
    </row>
    <row r="122" spans="1:10" ht="36" customHeight="1">
      <c r="A122" s="2281" t="s">
        <v>3556</v>
      </c>
      <c r="B122" s="2263" t="s">
        <v>3725</v>
      </c>
      <c r="C122" s="2281" t="s">
        <v>3558</v>
      </c>
      <c r="D122" s="2281" t="s">
        <v>3726</v>
      </c>
      <c r="E122" s="2472" t="s">
        <v>3601</v>
      </c>
      <c r="F122" s="2472"/>
      <c r="G122" s="2264" t="s">
        <v>275</v>
      </c>
      <c r="H122" s="2265">
        <v>3.4200000000000001E-2</v>
      </c>
      <c r="I122" s="2266">
        <v>188.47</v>
      </c>
      <c r="J122" s="2266">
        <v>6.44</v>
      </c>
    </row>
    <row r="123" spans="1:10" ht="48" customHeight="1">
      <c r="A123" s="2281" t="s">
        <v>3556</v>
      </c>
      <c r="B123" s="2263" t="s">
        <v>3672</v>
      </c>
      <c r="C123" s="2281" t="s">
        <v>3558</v>
      </c>
      <c r="D123" s="2281" t="s">
        <v>3673</v>
      </c>
      <c r="E123" s="2472" t="s">
        <v>3674</v>
      </c>
      <c r="F123" s="2472"/>
      <c r="G123" s="2264" t="s">
        <v>275</v>
      </c>
      <c r="H123" s="2265">
        <v>1.4396</v>
      </c>
      <c r="I123" s="2266">
        <v>23.36</v>
      </c>
      <c r="J123" s="2266">
        <v>33.619999999999997</v>
      </c>
    </row>
    <row r="124" spans="1:10" ht="48" customHeight="1">
      <c r="A124" s="2281" t="s">
        <v>3556</v>
      </c>
      <c r="B124" s="2263" t="s">
        <v>3675</v>
      </c>
      <c r="C124" s="2281" t="s">
        <v>3558</v>
      </c>
      <c r="D124" s="2281" t="s">
        <v>3676</v>
      </c>
      <c r="E124" s="2472" t="s">
        <v>3674</v>
      </c>
      <c r="F124" s="2472"/>
      <c r="G124" s="2264" t="s">
        <v>275</v>
      </c>
      <c r="H124" s="2265">
        <v>1.4396</v>
      </c>
      <c r="I124" s="2266">
        <v>47.13</v>
      </c>
      <c r="J124" s="2266">
        <v>67.84</v>
      </c>
    </row>
    <row r="125" spans="1:10" ht="48" customHeight="1">
      <c r="A125" s="2281" t="s">
        <v>3556</v>
      </c>
      <c r="B125" s="2263" t="s">
        <v>3684</v>
      </c>
      <c r="C125" s="2281" t="s">
        <v>3558</v>
      </c>
      <c r="D125" s="2281" t="s">
        <v>3685</v>
      </c>
      <c r="E125" s="2472" t="s">
        <v>3681</v>
      </c>
      <c r="F125" s="2472"/>
      <c r="G125" s="2264" t="s">
        <v>275</v>
      </c>
      <c r="H125" s="2265">
        <v>7.5499999999999998E-2</v>
      </c>
      <c r="I125" s="2266">
        <v>711.07</v>
      </c>
      <c r="J125" s="2266">
        <v>53.68</v>
      </c>
    </row>
    <row r="126" spans="1:10" ht="36" customHeight="1">
      <c r="A126" s="2281" t="s">
        <v>3556</v>
      </c>
      <c r="B126" s="2263" t="s">
        <v>3679</v>
      </c>
      <c r="C126" s="2281" t="s">
        <v>3558</v>
      </c>
      <c r="D126" s="2281" t="s">
        <v>3680</v>
      </c>
      <c r="E126" s="2472" t="s">
        <v>3681</v>
      </c>
      <c r="F126" s="2472"/>
      <c r="G126" s="2264" t="s">
        <v>275</v>
      </c>
      <c r="H126" s="2265">
        <v>6.3399999999999998E-2</v>
      </c>
      <c r="I126" s="2266">
        <v>514.09</v>
      </c>
      <c r="J126" s="2266">
        <v>32.590000000000003</v>
      </c>
    </row>
    <row r="127" spans="1:10" ht="36" customHeight="1">
      <c r="A127" s="2281" t="s">
        <v>3556</v>
      </c>
      <c r="B127" s="2263" t="s">
        <v>3677</v>
      </c>
      <c r="C127" s="2281" t="s">
        <v>3558</v>
      </c>
      <c r="D127" s="2281" t="s">
        <v>3678</v>
      </c>
      <c r="E127" s="2472" t="s">
        <v>3606</v>
      </c>
      <c r="F127" s="2472"/>
      <c r="G127" s="2264" t="s">
        <v>275</v>
      </c>
      <c r="H127" s="2265">
        <v>6.0000000000000001E-3</v>
      </c>
      <c r="I127" s="2266">
        <v>16.07</v>
      </c>
      <c r="J127" s="2266">
        <v>0.09</v>
      </c>
    </row>
    <row r="128" spans="1:10" ht="36" customHeight="1">
      <c r="A128" s="2281" t="s">
        <v>3556</v>
      </c>
      <c r="B128" s="2263" t="s">
        <v>3682</v>
      </c>
      <c r="C128" s="2281" t="s">
        <v>3558</v>
      </c>
      <c r="D128" s="2281" t="s">
        <v>3683</v>
      </c>
      <c r="E128" s="2472" t="s">
        <v>3606</v>
      </c>
      <c r="F128" s="2472"/>
      <c r="G128" s="2264" t="s">
        <v>275</v>
      </c>
      <c r="H128" s="2265">
        <v>1.4396</v>
      </c>
      <c r="I128" s="2266">
        <v>26.81</v>
      </c>
      <c r="J128" s="2266">
        <v>38.590000000000003</v>
      </c>
    </row>
    <row r="129" spans="1:10" ht="36" customHeight="1">
      <c r="A129" s="2281" t="s">
        <v>3556</v>
      </c>
      <c r="B129" s="2263" t="s">
        <v>3689</v>
      </c>
      <c r="C129" s="2281" t="s">
        <v>3558</v>
      </c>
      <c r="D129" s="2281" t="s">
        <v>3690</v>
      </c>
      <c r="E129" s="2472" t="s">
        <v>3606</v>
      </c>
      <c r="F129" s="2472"/>
      <c r="G129" s="2264" t="s">
        <v>368</v>
      </c>
      <c r="H129" s="2265">
        <v>2.69E-2</v>
      </c>
      <c r="I129" s="2266">
        <v>763.88</v>
      </c>
      <c r="J129" s="2266">
        <v>20.54</v>
      </c>
    </row>
    <row r="130" spans="1:10" ht="36" customHeight="1">
      <c r="A130" s="2281" t="s">
        <v>3556</v>
      </c>
      <c r="B130" s="2263" t="s">
        <v>3693</v>
      </c>
      <c r="C130" s="2281" t="s">
        <v>3558</v>
      </c>
      <c r="D130" s="2281" t="s">
        <v>3694</v>
      </c>
      <c r="E130" s="2472" t="s">
        <v>3688</v>
      </c>
      <c r="F130" s="2472"/>
      <c r="G130" s="2264" t="s">
        <v>689</v>
      </c>
      <c r="H130" s="2265">
        <v>0.25180000000000002</v>
      </c>
      <c r="I130" s="2266">
        <v>8.68</v>
      </c>
      <c r="J130" s="2266">
        <v>2.1800000000000002</v>
      </c>
    </row>
    <row r="131" spans="1:10" ht="36" customHeight="1">
      <c r="A131" s="2281" t="s">
        <v>3556</v>
      </c>
      <c r="B131" s="2263" t="s">
        <v>3697</v>
      </c>
      <c r="C131" s="2281" t="s">
        <v>3558</v>
      </c>
      <c r="D131" s="2281" t="s">
        <v>3698</v>
      </c>
      <c r="E131" s="2472" t="s">
        <v>3688</v>
      </c>
      <c r="F131" s="2472"/>
      <c r="G131" s="2264" t="s">
        <v>689</v>
      </c>
      <c r="H131" s="2265">
        <v>0.2266</v>
      </c>
      <c r="I131" s="2266">
        <v>9.5500000000000007</v>
      </c>
      <c r="J131" s="2266">
        <v>2.16</v>
      </c>
    </row>
    <row r="132" spans="1:10" ht="36" customHeight="1">
      <c r="A132" s="2281" t="s">
        <v>3556</v>
      </c>
      <c r="B132" s="2263" t="s">
        <v>3727</v>
      </c>
      <c r="C132" s="2281" t="s">
        <v>3558</v>
      </c>
      <c r="D132" s="2281" t="s">
        <v>3728</v>
      </c>
      <c r="E132" s="2472" t="s">
        <v>3688</v>
      </c>
      <c r="F132" s="2472"/>
      <c r="G132" s="2264" t="s">
        <v>271</v>
      </c>
      <c r="H132" s="2265">
        <v>7.5499999999999998E-2</v>
      </c>
      <c r="I132" s="2266">
        <v>10.79</v>
      </c>
      <c r="J132" s="2266">
        <v>0.81</v>
      </c>
    </row>
    <row r="133" spans="1:10" ht="36" customHeight="1">
      <c r="A133" s="2281" t="s">
        <v>3556</v>
      </c>
      <c r="B133" s="2263" t="s">
        <v>3691</v>
      </c>
      <c r="C133" s="2281" t="s">
        <v>3558</v>
      </c>
      <c r="D133" s="2281" t="s">
        <v>3692</v>
      </c>
      <c r="E133" s="2472" t="s">
        <v>3688</v>
      </c>
      <c r="F133" s="2472"/>
      <c r="G133" s="2264" t="s">
        <v>689</v>
      </c>
      <c r="H133" s="2265">
        <v>0.62190000000000001</v>
      </c>
      <c r="I133" s="2266">
        <v>2.73</v>
      </c>
      <c r="J133" s="2266">
        <v>1.69</v>
      </c>
    </row>
    <row r="134" spans="1:10" ht="36" customHeight="1">
      <c r="A134" s="2281" t="s">
        <v>3556</v>
      </c>
      <c r="B134" s="2263" t="s">
        <v>3729</v>
      </c>
      <c r="C134" s="2281" t="s">
        <v>3558</v>
      </c>
      <c r="D134" s="2281" t="s">
        <v>1341</v>
      </c>
      <c r="E134" s="2472" t="s">
        <v>3688</v>
      </c>
      <c r="F134" s="2472"/>
      <c r="G134" s="2264" t="s">
        <v>689</v>
      </c>
      <c r="H134" s="2265">
        <v>0.67979999999999996</v>
      </c>
      <c r="I134" s="2266">
        <v>4.0199999999999996</v>
      </c>
      <c r="J134" s="2266">
        <v>2.73</v>
      </c>
    </row>
    <row r="135" spans="1:10" ht="24" customHeight="1">
      <c r="A135" s="2281" t="s">
        <v>3556</v>
      </c>
      <c r="B135" s="2263" t="s">
        <v>3730</v>
      </c>
      <c r="C135" s="2281" t="s">
        <v>3558</v>
      </c>
      <c r="D135" s="2281" t="s">
        <v>3731</v>
      </c>
      <c r="E135" s="2472" t="s">
        <v>3688</v>
      </c>
      <c r="F135" s="2472"/>
      <c r="G135" s="2264" t="s">
        <v>271</v>
      </c>
      <c r="H135" s="2265">
        <v>0.12590000000000001</v>
      </c>
      <c r="I135" s="2266">
        <v>9.41</v>
      </c>
      <c r="J135" s="2266">
        <v>1.18</v>
      </c>
    </row>
    <row r="136" spans="1:10" ht="36" customHeight="1">
      <c r="A136" s="2281" t="s">
        <v>3556</v>
      </c>
      <c r="B136" s="2263" t="s">
        <v>3686</v>
      </c>
      <c r="C136" s="2281" t="s">
        <v>3558</v>
      </c>
      <c r="D136" s="2281" t="s">
        <v>3687</v>
      </c>
      <c r="E136" s="2472" t="s">
        <v>3688</v>
      </c>
      <c r="F136" s="2472"/>
      <c r="G136" s="2264" t="s">
        <v>271</v>
      </c>
      <c r="H136" s="2265">
        <v>5.04E-2</v>
      </c>
      <c r="I136" s="2266">
        <v>20.98</v>
      </c>
      <c r="J136" s="2266">
        <v>1.05</v>
      </c>
    </row>
    <row r="137" spans="1:10" ht="36" customHeight="1">
      <c r="A137" s="2281" t="s">
        <v>3556</v>
      </c>
      <c r="B137" s="2263" t="s">
        <v>3732</v>
      </c>
      <c r="C137" s="2281" t="s">
        <v>3558</v>
      </c>
      <c r="D137" s="2281" t="s">
        <v>3733</v>
      </c>
      <c r="E137" s="2472" t="s">
        <v>3688</v>
      </c>
      <c r="F137" s="2472"/>
      <c r="G137" s="2264" t="s">
        <v>271</v>
      </c>
      <c r="H137" s="2265">
        <v>2.52E-2</v>
      </c>
      <c r="I137" s="2266">
        <v>13.78</v>
      </c>
      <c r="J137" s="2266">
        <v>0.34</v>
      </c>
    </row>
    <row r="138" spans="1:10" ht="36" customHeight="1">
      <c r="A138" s="2281" t="s">
        <v>3556</v>
      </c>
      <c r="B138" s="2263" t="s">
        <v>3734</v>
      </c>
      <c r="C138" s="2281" t="s">
        <v>3558</v>
      </c>
      <c r="D138" s="2281" t="s">
        <v>3735</v>
      </c>
      <c r="E138" s="2472" t="s">
        <v>3688</v>
      </c>
      <c r="F138" s="2472"/>
      <c r="G138" s="2264" t="s">
        <v>271</v>
      </c>
      <c r="H138" s="2265">
        <v>2.52E-2</v>
      </c>
      <c r="I138" s="2266">
        <v>99.61</v>
      </c>
      <c r="J138" s="2266">
        <v>2.5099999999999998</v>
      </c>
    </row>
    <row r="139" spans="1:10" ht="36" customHeight="1">
      <c r="A139" s="2281" t="s">
        <v>3556</v>
      </c>
      <c r="B139" s="2263" t="s">
        <v>3736</v>
      </c>
      <c r="C139" s="2281" t="s">
        <v>3558</v>
      </c>
      <c r="D139" s="2281" t="s">
        <v>3737</v>
      </c>
      <c r="E139" s="2472" t="s">
        <v>3688</v>
      </c>
      <c r="F139" s="2472"/>
      <c r="G139" s="2264" t="s">
        <v>271</v>
      </c>
      <c r="H139" s="2265">
        <v>5.04E-2</v>
      </c>
      <c r="I139" s="2266">
        <v>27.2</v>
      </c>
      <c r="J139" s="2266">
        <v>1.37</v>
      </c>
    </row>
    <row r="140" spans="1:10" ht="36" customHeight="1">
      <c r="A140" s="2281" t="s">
        <v>3556</v>
      </c>
      <c r="B140" s="2263" t="s">
        <v>3738</v>
      </c>
      <c r="C140" s="2281" t="s">
        <v>3558</v>
      </c>
      <c r="D140" s="2281" t="s">
        <v>3739</v>
      </c>
      <c r="E140" s="2472" t="s">
        <v>3688</v>
      </c>
      <c r="F140" s="2472"/>
      <c r="G140" s="2264" t="s">
        <v>271</v>
      </c>
      <c r="H140" s="2265">
        <v>5.04E-2</v>
      </c>
      <c r="I140" s="2266">
        <v>22.58</v>
      </c>
      <c r="J140" s="2266">
        <v>1.1299999999999999</v>
      </c>
    </row>
    <row r="141" spans="1:10" ht="36" customHeight="1">
      <c r="A141" s="2281" t="s">
        <v>3556</v>
      </c>
      <c r="B141" s="2263" t="s">
        <v>3740</v>
      </c>
      <c r="C141" s="2281" t="s">
        <v>3558</v>
      </c>
      <c r="D141" s="2281" t="s">
        <v>3741</v>
      </c>
      <c r="E141" s="2472" t="s">
        <v>3688</v>
      </c>
      <c r="F141" s="2472"/>
      <c r="G141" s="2264" t="s">
        <v>271</v>
      </c>
      <c r="H141" s="2265">
        <v>2.52E-2</v>
      </c>
      <c r="I141" s="2266">
        <v>54.32</v>
      </c>
      <c r="J141" s="2266">
        <v>1.36</v>
      </c>
    </row>
    <row r="142" spans="1:10" ht="48" customHeight="1">
      <c r="A142" s="2281" t="s">
        <v>3556</v>
      </c>
      <c r="B142" s="2263" t="s">
        <v>3699</v>
      </c>
      <c r="C142" s="2281" t="s">
        <v>3558</v>
      </c>
      <c r="D142" s="2281" t="s">
        <v>3700</v>
      </c>
      <c r="E142" s="2472" t="s">
        <v>3688</v>
      </c>
      <c r="F142" s="2472"/>
      <c r="G142" s="2264" t="s">
        <v>271</v>
      </c>
      <c r="H142" s="2265">
        <v>0.1007</v>
      </c>
      <c r="I142" s="2266">
        <v>104.49</v>
      </c>
      <c r="J142" s="2266">
        <v>10.52</v>
      </c>
    </row>
    <row r="143" spans="1:10" ht="36" customHeight="1">
      <c r="A143" s="2281" t="s">
        <v>3556</v>
      </c>
      <c r="B143" s="2263" t="s">
        <v>3742</v>
      </c>
      <c r="C143" s="2281" t="s">
        <v>3558</v>
      </c>
      <c r="D143" s="2281" t="s">
        <v>3743</v>
      </c>
      <c r="E143" s="2472" t="s">
        <v>3688</v>
      </c>
      <c r="F143" s="2472"/>
      <c r="G143" s="2264" t="s">
        <v>271</v>
      </c>
      <c r="H143" s="2265">
        <v>2.52E-2</v>
      </c>
      <c r="I143" s="2266">
        <v>101.75</v>
      </c>
      <c r="J143" s="2266">
        <v>2.56</v>
      </c>
    </row>
    <row r="144" spans="1:10" ht="24" customHeight="1">
      <c r="A144" s="2281" t="s">
        <v>3556</v>
      </c>
      <c r="B144" s="2263" t="s">
        <v>3744</v>
      </c>
      <c r="C144" s="2281" t="s">
        <v>3558</v>
      </c>
      <c r="D144" s="2281" t="s">
        <v>3745</v>
      </c>
      <c r="E144" s="2472" t="s">
        <v>3688</v>
      </c>
      <c r="F144" s="2472"/>
      <c r="G144" s="2264" t="s">
        <v>271</v>
      </c>
      <c r="H144" s="2265">
        <v>2.52E-2</v>
      </c>
      <c r="I144" s="2266">
        <v>23.5</v>
      </c>
      <c r="J144" s="2266">
        <v>0.59</v>
      </c>
    </row>
    <row r="145" spans="1:10" ht="60" customHeight="1">
      <c r="A145" s="2281" t="s">
        <v>3556</v>
      </c>
      <c r="B145" s="2263" t="s">
        <v>3703</v>
      </c>
      <c r="C145" s="2281" t="s">
        <v>3558</v>
      </c>
      <c r="D145" s="2281" t="s">
        <v>3704</v>
      </c>
      <c r="E145" s="2472" t="s">
        <v>3705</v>
      </c>
      <c r="F145" s="2472"/>
      <c r="G145" s="2264" t="s">
        <v>689</v>
      </c>
      <c r="H145" s="2265">
        <v>0.25180000000000002</v>
      </c>
      <c r="I145" s="2266">
        <v>2.4900000000000002</v>
      </c>
      <c r="J145" s="2266">
        <v>0.62</v>
      </c>
    </row>
    <row r="146" spans="1:10" ht="48" customHeight="1">
      <c r="A146" s="2281" t="s">
        <v>3556</v>
      </c>
      <c r="B146" s="2263" t="s">
        <v>3706</v>
      </c>
      <c r="C146" s="2281" t="s">
        <v>3558</v>
      </c>
      <c r="D146" s="2281" t="s">
        <v>3707</v>
      </c>
      <c r="E146" s="2472" t="s">
        <v>3705</v>
      </c>
      <c r="F146" s="2472"/>
      <c r="G146" s="2264" t="s">
        <v>689</v>
      </c>
      <c r="H146" s="2265">
        <v>0.2266</v>
      </c>
      <c r="I146" s="2266">
        <v>1.26</v>
      </c>
      <c r="J146" s="2266">
        <v>0.28000000000000003</v>
      </c>
    </row>
    <row r="147" spans="1:10" ht="24" customHeight="1">
      <c r="A147" s="2281" t="s">
        <v>3556</v>
      </c>
      <c r="B147" s="2263" t="s">
        <v>3708</v>
      </c>
      <c r="C147" s="2281" t="s">
        <v>3558</v>
      </c>
      <c r="D147" s="2281" t="s">
        <v>376</v>
      </c>
      <c r="E147" s="2472" t="s">
        <v>3709</v>
      </c>
      <c r="F147" s="2472"/>
      <c r="G147" s="2264" t="s">
        <v>368</v>
      </c>
      <c r="H147" s="2265">
        <v>2.6200000000000001E-2</v>
      </c>
      <c r="I147" s="2266">
        <v>63.25</v>
      </c>
      <c r="J147" s="2266">
        <v>1.65</v>
      </c>
    </row>
    <row r="148" spans="1:10" ht="24" customHeight="1">
      <c r="A148" s="2281" t="s">
        <v>3556</v>
      </c>
      <c r="B148" s="2263" t="s">
        <v>3710</v>
      </c>
      <c r="C148" s="2281" t="s">
        <v>3558</v>
      </c>
      <c r="D148" s="2281" t="s">
        <v>1628</v>
      </c>
      <c r="E148" s="2472" t="s">
        <v>3709</v>
      </c>
      <c r="F148" s="2472"/>
      <c r="G148" s="2264" t="s">
        <v>368</v>
      </c>
      <c r="H148" s="2265">
        <v>6.7000000000000002E-3</v>
      </c>
      <c r="I148" s="2266">
        <v>38.35</v>
      </c>
      <c r="J148" s="2266">
        <v>0.25</v>
      </c>
    </row>
    <row r="149" spans="1:10" ht="24" customHeight="1">
      <c r="A149" s="2281" t="s">
        <v>3556</v>
      </c>
      <c r="B149" s="2263" t="s">
        <v>3711</v>
      </c>
      <c r="C149" s="2281" t="s">
        <v>3558</v>
      </c>
      <c r="D149" s="2281" t="s">
        <v>775</v>
      </c>
      <c r="E149" s="2472" t="s">
        <v>3712</v>
      </c>
      <c r="F149" s="2472"/>
      <c r="G149" s="2264" t="s">
        <v>275</v>
      </c>
      <c r="H149" s="2265">
        <v>3.7456999999999998</v>
      </c>
      <c r="I149" s="2266">
        <v>12.92</v>
      </c>
      <c r="J149" s="2266">
        <v>48.39</v>
      </c>
    </row>
    <row r="150" spans="1:10" ht="24" customHeight="1">
      <c r="A150" s="2281" t="s">
        <v>3556</v>
      </c>
      <c r="B150" s="2263" t="s">
        <v>3746</v>
      </c>
      <c r="C150" s="2281" t="s">
        <v>3558</v>
      </c>
      <c r="D150" s="2281" t="s">
        <v>3747</v>
      </c>
      <c r="E150" s="2472" t="s">
        <v>3560</v>
      </c>
      <c r="F150" s="2472"/>
      <c r="G150" s="2264" t="s">
        <v>2143</v>
      </c>
      <c r="H150" s="2265">
        <v>0.97940000000000005</v>
      </c>
      <c r="I150" s="2266">
        <v>21.22</v>
      </c>
      <c r="J150" s="2266">
        <v>20.78</v>
      </c>
    </row>
    <row r="151" spans="1:10" ht="24" customHeight="1">
      <c r="A151" s="2285" t="s">
        <v>3586</v>
      </c>
      <c r="B151" s="2270" t="s">
        <v>3748</v>
      </c>
      <c r="C151" s="2285" t="s">
        <v>3558</v>
      </c>
      <c r="D151" s="2285" t="s">
        <v>3749</v>
      </c>
      <c r="E151" s="2468" t="s">
        <v>3589</v>
      </c>
      <c r="F151" s="2468"/>
      <c r="G151" s="2271" t="s">
        <v>689</v>
      </c>
      <c r="H151" s="2272">
        <v>3.4843999999999999</v>
      </c>
      <c r="I151" s="2273">
        <v>5.1100000000000003</v>
      </c>
      <c r="J151" s="2273">
        <v>17.8</v>
      </c>
    </row>
    <row r="152" spans="1:10" ht="24" customHeight="1">
      <c r="A152" s="2285" t="s">
        <v>3586</v>
      </c>
      <c r="B152" s="2270" t="s">
        <v>3750</v>
      </c>
      <c r="C152" s="2285" t="s">
        <v>3558</v>
      </c>
      <c r="D152" s="2285" t="s">
        <v>3751</v>
      </c>
      <c r="E152" s="2468" t="s">
        <v>3589</v>
      </c>
      <c r="F152" s="2468"/>
      <c r="G152" s="2271" t="s">
        <v>271</v>
      </c>
      <c r="H152" s="2272">
        <v>2.52E-2</v>
      </c>
      <c r="I152" s="2273">
        <v>157.5</v>
      </c>
      <c r="J152" s="2273">
        <v>3.96</v>
      </c>
    </row>
    <row r="153" spans="1:10" ht="24" customHeight="1">
      <c r="A153" s="2285" t="s">
        <v>3586</v>
      </c>
      <c r="B153" s="2270" t="s">
        <v>3752</v>
      </c>
      <c r="C153" s="2285" t="s">
        <v>3558</v>
      </c>
      <c r="D153" s="2285" t="s">
        <v>3753</v>
      </c>
      <c r="E153" s="2468" t="s">
        <v>3589</v>
      </c>
      <c r="F153" s="2468"/>
      <c r="G153" s="2271" t="s">
        <v>271</v>
      </c>
      <c r="H153" s="2272">
        <v>2.52E-2</v>
      </c>
      <c r="I153" s="2273">
        <v>152.30000000000001</v>
      </c>
      <c r="J153" s="2273">
        <v>3.83</v>
      </c>
    </row>
    <row r="154" spans="1:10" ht="36" customHeight="1">
      <c r="A154" s="2285" t="s">
        <v>3586</v>
      </c>
      <c r="B154" s="2270" t="s">
        <v>3754</v>
      </c>
      <c r="C154" s="2285" t="s">
        <v>3558</v>
      </c>
      <c r="D154" s="2285" t="s">
        <v>3755</v>
      </c>
      <c r="E154" s="2468" t="s">
        <v>3589</v>
      </c>
      <c r="F154" s="2468"/>
      <c r="G154" s="2271" t="s">
        <v>275</v>
      </c>
      <c r="H154" s="2272">
        <v>1</v>
      </c>
      <c r="I154" s="2273">
        <v>93.82</v>
      </c>
      <c r="J154" s="2273">
        <v>93.82</v>
      </c>
    </row>
    <row r="155" spans="1:10" ht="36" customHeight="1">
      <c r="A155" s="2285" t="s">
        <v>3586</v>
      </c>
      <c r="B155" s="2270" t="s">
        <v>3713</v>
      </c>
      <c r="C155" s="2285" t="s">
        <v>3558</v>
      </c>
      <c r="D155" s="2285" t="s">
        <v>3714</v>
      </c>
      <c r="E155" s="2468" t="s">
        <v>3589</v>
      </c>
      <c r="F155" s="2468"/>
      <c r="G155" s="2271" t="s">
        <v>271</v>
      </c>
      <c r="H155" s="2272">
        <v>2.52E-2</v>
      </c>
      <c r="I155" s="2273">
        <v>14.91</v>
      </c>
      <c r="J155" s="2273">
        <v>0.37</v>
      </c>
    </row>
    <row r="156" spans="1:10" ht="24" customHeight="1">
      <c r="A156" s="2285" t="s">
        <v>3586</v>
      </c>
      <c r="B156" s="2270" t="s">
        <v>3756</v>
      </c>
      <c r="C156" s="2285" t="s">
        <v>3558</v>
      </c>
      <c r="D156" s="2285" t="s">
        <v>3757</v>
      </c>
      <c r="E156" s="2468" t="s">
        <v>3589</v>
      </c>
      <c r="F156" s="2468"/>
      <c r="G156" s="2271" t="s">
        <v>689</v>
      </c>
      <c r="H156" s="2272">
        <v>3.9174000000000002</v>
      </c>
      <c r="I156" s="2273">
        <v>19.920000000000002</v>
      </c>
      <c r="J156" s="2273">
        <v>78.03</v>
      </c>
    </row>
    <row r="157" spans="1:10">
      <c r="A157" s="2282"/>
      <c r="B157" s="2282"/>
      <c r="C157" s="2282"/>
      <c r="D157" s="2282"/>
      <c r="E157" s="2282" t="s">
        <v>3577</v>
      </c>
      <c r="F157" s="2267">
        <v>110.1</v>
      </c>
      <c r="G157" s="2282" t="s">
        <v>3578</v>
      </c>
      <c r="H157" s="2267">
        <v>0</v>
      </c>
      <c r="I157" s="2282" t="s">
        <v>3579</v>
      </c>
      <c r="J157" s="2267">
        <v>110.1</v>
      </c>
    </row>
    <row r="158" spans="1:10">
      <c r="A158" s="2282"/>
      <c r="B158" s="2282"/>
      <c r="C158" s="2282"/>
      <c r="D158" s="2282"/>
      <c r="E158" s="2282" t="s">
        <v>3580</v>
      </c>
      <c r="F158" s="2267">
        <v>234.63301100000001</v>
      </c>
      <c r="G158" s="2282"/>
      <c r="H158" s="2467" t="s">
        <v>3581</v>
      </c>
      <c r="I158" s="2467"/>
      <c r="J158" s="2267">
        <v>1105.9000000000001</v>
      </c>
    </row>
    <row r="159" spans="1:10" ht="30" customHeight="1" thickBot="1">
      <c r="A159" s="2290"/>
      <c r="B159" s="2290"/>
      <c r="C159" s="2290"/>
      <c r="D159" s="2290"/>
      <c r="E159" s="2290"/>
      <c r="F159" s="2290"/>
      <c r="G159" s="2290" t="s">
        <v>3582</v>
      </c>
      <c r="H159" s="2268">
        <v>20</v>
      </c>
      <c r="I159" s="2290" t="s">
        <v>3583</v>
      </c>
      <c r="J159" s="2291">
        <v>22118</v>
      </c>
    </row>
    <row r="160" spans="1:10" ht="0.95" customHeight="1" thickTop="1">
      <c r="A160" s="2269"/>
      <c r="B160" s="2269"/>
      <c r="C160" s="2269"/>
      <c r="D160" s="2269"/>
      <c r="E160" s="2269"/>
      <c r="F160" s="2269"/>
      <c r="G160" s="2269"/>
      <c r="H160" s="2269"/>
      <c r="I160" s="2269"/>
      <c r="J160" s="2269"/>
    </row>
    <row r="161" spans="1:10" ht="18" customHeight="1">
      <c r="A161" s="2283" t="s">
        <v>3758</v>
      </c>
      <c r="B161" s="2287" t="s">
        <v>259</v>
      </c>
      <c r="C161" s="2283" t="s">
        <v>3548</v>
      </c>
      <c r="D161" s="2283" t="s">
        <v>131</v>
      </c>
      <c r="E161" s="2470" t="s">
        <v>3549</v>
      </c>
      <c r="F161" s="2470"/>
      <c r="G161" s="2288" t="s">
        <v>3550</v>
      </c>
      <c r="H161" s="2287" t="s">
        <v>261</v>
      </c>
      <c r="I161" s="2287" t="s">
        <v>3551</v>
      </c>
      <c r="J161" s="2287" t="s">
        <v>2149</v>
      </c>
    </row>
    <row r="162" spans="1:10" ht="24" customHeight="1">
      <c r="A162" s="2284" t="s">
        <v>3552</v>
      </c>
      <c r="B162" s="2259" t="s">
        <v>297</v>
      </c>
      <c r="C162" s="2284" t="s">
        <v>3600</v>
      </c>
      <c r="D162" s="2284" t="s">
        <v>3759</v>
      </c>
      <c r="E162" s="2471" t="s">
        <v>3601</v>
      </c>
      <c r="F162" s="2471"/>
      <c r="G162" s="2260" t="s">
        <v>275</v>
      </c>
      <c r="H162" s="2261">
        <v>1</v>
      </c>
      <c r="I162" s="2262">
        <v>116.32</v>
      </c>
      <c r="J162" s="2262">
        <v>116.32</v>
      </c>
    </row>
    <row r="163" spans="1:10" ht="24" customHeight="1">
      <c r="A163" s="2281" t="s">
        <v>3556</v>
      </c>
      <c r="B163" s="2263" t="s">
        <v>3760</v>
      </c>
      <c r="C163" s="2281" t="s">
        <v>3558</v>
      </c>
      <c r="D163" s="2281" t="s">
        <v>455</v>
      </c>
      <c r="E163" s="2472" t="s">
        <v>3606</v>
      </c>
      <c r="F163" s="2472"/>
      <c r="G163" s="2264" t="s">
        <v>368</v>
      </c>
      <c r="H163" s="2265">
        <v>1.4800000000000001E-2</v>
      </c>
      <c r="I163" s="2266">
        <v>536.48</v>
      </c>
      <c r="J163" s="2266">
        <v>7.93</v>
      </c>
    </row>
    <row r="164" spans="1:10" ht="24" customHeight="1">
      <c r="A164" s="2281" t="s">
        <v>3556</v>
      </c>
      <c r="B164" s="2263" t="s">
        <v>3761</v>
      </c>
      <c r="C164" s="2281" t="s">
        <v>3558</v>
      </c>
      <c r="D164" s="2281" t="s">
        <v>3762</v>
      </c>
      <c r="E164" s="2472" t="s">
        <v>3560</v>
      </c>
      <c r="F164" s="2472"/>
      <c r="G164" s="2264" t="s">
        <v>2143</v>
      </c>
      <c r="H164" s="2265">
        <v>0.51280000000000003</v>
      </c>
      <c r="I164" s="2266">
        <v>21.42</v>
      </c>
      <c r="J164" s="2266">
        <v>10.98</v>
      </c>
    </row>
    <row r="165" spans="1:10" ht="24" customHeight="1">
      <c r="A165" s="2281" t="s">
        <v>3556</v>
      </c>
      <c r="B165" s="2263" t="s">
        <v>3573</v>
      </c>
      <c r="C165" s="2281" t="s">
        <v>3558</v>
      </c>
      <c r="D165" s="2281" t="s">
        <v>3574</v>
      </c>
      <c r="E165" s="2472" t="s">
        <v>3560</v>
      </c>
      <c r="F165" s="2472"/>
      <c r="G165" s="2264" t="s">
        <v>2143</v>
      </c>
      <c r="H165" s="2265">
        <v>1.2821</v>
      </c>
      <c r="I165" s="2266">
        <v>15.99</v>
      </c>
      <c r="J165" s="2266">
        <v>20.5</v>
      </c>
    </row>
    <row r="166" spans="1:10" ht="24" customHeight="1">
      <c r="A166" s="2281" t="s">
        <v>3556</v>
      </c>
      <c r="B166" s="2263" t="s">
        <v>3746</v>
      </c>
      <c r="C166" s="2281" t="s">
        <v>3558</v>
      </c>
      <c r="D166" s="2281" t="s">
        <v>3747</v>
      </c>
      <c r="E166" s="2472" t="s">
        <v>3560</v>
      </c>
      <c r="F166" s="2472"/>
      <c r="G166" s="2264" t="s">
        <v>2143</v>
      </c>
      <c r="H166" s="2265">
        <v>1.0257000000000001</v>
      </c>
      <c r="I166" s="2266">
        <v>21.22</v>
      </c>
      <c r="J166" s="2266">
        <v>21.76</v>
      </c>
    </row>
    <row r="167" spans="1:10" ht="24" customHeight="1">
      <c r="A167" s="2285" t="s">
        <v>3586</v>
      </c>
      <c r="B167" s="2270" t="s">
        <v>3763</v>
      </c>
      <c r="C167" s="2285" t="s">
        <v>3558</v>
      </c>
      <c r="D167" s="2285" t="s">
        <v>3764</v>
      </c>
      <c r="E167" s="2468" t="s">
        <v>3589</v>
      </c>
      <c r="F167" s="2468"/>
      <c r="G167" s="2271" t="s">
        <v>3445</v>
      </c>
      <c r="H167" s="2272">
        <v>0.1026</v>
      </c>
      <c r="I167" s="2273">
        <v>24.46</v>
      </c>
      <c r="J167" s="2273">
        <v>2.5</v>
      </c>
    </row>
    <row r="168" spans="1:10" ht="24" customHeight="1">
      <c r="A168" s="2285" t="s">
        <v>3586</v>
      </c>
      <c r="B168" s="2270" t="s">
        <v>3634</v>
      </c>
      <c r="C168" s="2285" t="s">
        <v>3558</v>
      </c>
      <c r="D168" s="2285" t="s">
        <v>3635</v>
      </c>
      <c r="E168" s="2468" t="s">
        <v>3589</v>
      </c>
      <c r="F168" s="2468"/>
      <c r="G168" s="2271" t="s">
        <v>689</v>
      </c>
      <c r="H168" s="2272">
        <v>1.7094</v>
      </c>
      <c r="I168" s="2273">
        <v>7.26</v>
      </c>
      <c r="J168" s="2273">
        <v>12.41</v>
      </c>
    </row>
    <row r="169" spans="1:10" ht="24" customHeight="1">
      <c r="A169" s="2285" t="s">
        <v>3586</v>
      </c>
      <c r="B169" s="2270" t="s">
        <v>3630</v>
      </c>
      <c r="C169" s="2285" t="s">
        <v>3558</v>
      </c>
      <c r="D169" s="2285" t="s">
        <v>3631</v>
      </c>
      <c r="E169" s="2468" t="s">
        <v>3589</v>
      </c>
      <c r="F169" s="2468"/>
      <c r="G169" s="2271" t="s">
        <v>271</v>
      </c>
      <c r="H169" s="2272">
        <v>6.8400000000000002E-2</v>
      </c>
      <c r="I169" s="2273">
        <v>8.36</v>
      </c>
      <c r="J169" s="2273">
        <v>0.56999999999999995</v>
      </c>
    </row>
    <row r="170" spans="1:10" ht="24" customHeight="1">
      <c r="A170" s="2285" t="s">
        <v>3586</v>
      </c>
      <c r="B170" s="2270" t="s">
        <v>3765</v>
      </c>
      <c r="C170" s="2285" t="s">
        <v>3558</v>
      </c>
      <c r="D170" s="2285" t="s">
        <v>3766</v>
      </c>
      <c r="E170" s="2468" t="s">
        <v>3589</v>
      </c>
      <c r="F170" s="2468"/>
      <c r="G170" s="2271" t="s">
        <v>271</v>
      </c>
      <c r="H170" s="2272">
        <v>0.68379999999999996</v>
      </c>
      <c r="I170" s="2273">
        <v>19.260000000000002</v>
      </c>
      <c r="J170" s="2273">
        <v>13.16</v>
      </c>
    </row>
    <row r="171" spans="1:10" ht="24" customHeight="1">
      <c r="A171" s="2285" t="s">
        <v>3586</v>
      </c>
      <c r="B171" s="2270" t="s">
        <v>3767</v>
      </c>
      <c r="C171" s="2285" t="s">
        <v>3558</v>
      </c>
      <c r="D171" s="2285" t="s">
        <v>3768</v>
      </c>
      <c r="E171" s="2468" t="s">
        <v>3589</v>
      </c>
      <c r="F171" s="2468"/>
      <c r="G171" s="2271" t="s">
        <v>689</v>
      </c>
      <c r="H171" s="2272">
        <v>0.1026</v>
      </c>
      <c r="I171" s="2273">
        <v>13.28</v>
      </c>
      <c r="J171" s="2273">
        <v>1.36</v>
      </c>
    </row>
    <row r="172" spans="1:10" ht="24" customHeight="1">
      <c r="A172" s="2285" t="s">
        <v>3586</v>
      </c>
      <c r="B172" s="2270" t="s">
        <v>3769</v>
      </c>
      <c r="C172" s="2285" t="s">
        <v>3558</v>
      </c>
      <c r="D172" s="2285" t="s">
        <v>3770</v>
      </c>
      <c r="E172" s="2468" t="s">
        <v>3589</v>
      </c>
      <c r="F172" s="2468"/>
      <c r="G172" s="2271" t="s">
        <v>271</v>
      </c>
      <c r="H172" s="2272">
        <v>0.1026</v>
      </c>
      <c r="I172" s="2273">
        <v>12.02</v>
      </c>
      <c r="J172" s="2273">
        <v>1.23</v>
      </c>
    </row>
    <row r="173" spans="1:10" ht="24" customHeight="1">
      <c r="A173" s="2285" t="s">
        <v>3586</v>
      </c>
      <c r="B173" s="2270" t="s">
        <v>3771</v>
      </c>
      <c r="C173" s="2285" t="s">
        <v>3558</v>
      </c>
      <c r="D173" s="2285" t="s">
        <v>3772</v>
      </c>
      <c r="E173" s="2468" t="s">
        <v>3589</v>
      </c>
      <c r="F173" s="2468"/>
      <c r="G173" s="2271" t="s">
        <v>271</v>
      </c>
      <c r="H173" s="2272">
        <v>0.1026</v>
      </c>
      <c r="I173" s="2273">
        <v>54.26</v>
      </c>
      <c r="J173" s="2273">
        <v>5.56</v>
      </c>
    </row>
    <row r="174" spans="1:10" ht="36" customHeight="1">
      <c r="A174" s="2285" t="s">
        <v>3586</v>
      </c>
      <c r="B174" s="2270" t="s">
        <v>3773</v>
      </c>
      <c r="C174" s="2285" t="s">
        <v>3558</v>
      </c>
      <c r="D174" s="2285" t="s">
        <v>3774</v>
      </c>
      <c r="E174" s="2468" t="s">
        <v>3589</v>
      </c>
      <c r="F174" s="2468"/>
      <c r="G174" s="2271" t="s">
        <v>689</v>
      </c>
      <c r="H174" s="2272">
        <v>3.21</v>
      </c>
      <c r="I174" s="2273">
        <v>3.76</v>
      </c>
      <c r="J174" s="2273">
        <v>12.06</v>
      </c>
    </row>
    <row r="175" spans="1:10" ht="24" customHeight="1">
      <c r="A175" s="2285" t="s">
        <v>3586</v>
      </c>
      <c r="B175" s="2270" t="s">
        <v>3648</v>
      </c>
      <c r="C175" s="2285" t="s">
        <v>3558</v>
      </c>
      <c r="D175" s="2285" t="s">
        <v>3649</v>
      </c>
      <c r="E175" s="2468" t="s">
        <v>3589</v>
      </c>
      <c r="F175" s="2468"/>
      <c r="G175" s="2271" t="s">
        <v>271</v>
      </c>
      <c r="H175" s="2272">
        <v>0.2046</v>
      </c>
      <c r="I175" s="2273">
        <v>12.42</v>
      </c>
      <c r="J175" s="2273">
        <v>2.54</v>
      </c>
    </row>
    <row r="176" spans="1:10" ht="24" customHeight="1">
      <c r="A176" s="2285" t="s">
        <v>3586</v>
      </c>
      <c r="B176" s="2270" t="s">
        <v>3775</v>
      </c>
      <c r="C176" s="2285" t="s">
        <v>3558</v>
      </c>
      <c r="D176" s="2285" t="s">
        <v>3776</v>
      </c>
      <c r="E176" s="2468" t="s">
        <v>3589</v>
      </c>
      <c r="F176" s="2468"/>
      <c r="G176" s="2271" t="s">
        <v>689</v>
      </c>
      <c r="H176" s="2272">
        <v>0.1026</v>
      </c>
      <c r="I176" s="2273">
        <v>5.18</v>
      </c>
      <c r="J176" s="2273">
        <v>0.53</v>
      </c>
    </row>
    <row r="177" spans="1:10" ht="24" customHeight="1">
      <c r="A177" s="2285" t="s">
        <v>3586</v>
      </c>
      <c r="B177" s="2270" t="s">
        <v>3748</v>
      </c>
      <c r="C177" s="2285" t="s">
        <v>3558</v>
      </c>
      <c r="D177" s="2285" t="s">
        <v>3749</v>
      </c>
      <c r="E177" s="2468" t="s">
        <v>3589</v>
      </c>
      <c r="F177" s="2468"/>
      <c r="G177" s="2271" t="s">
        <v>689</v>
      </c>
      <c r="H177" s="2272">
        <v>0.63249999999999995</v>
      </c>
      <c r="I177" s="2273">
        <v>5.1100000000000003</v>
      </c>
      <c r="J177" s="2273">
        <v>3.23</v>
      </c>
    </row>
    <row r="178" spans="1:10">
      <c r="A178" s="2282"/>
      <c r="B178" s="2282"/>
      <c r="C178" s="2282"/>
      <c r="D178" s="2282"/>
      <c r="E178" s="2282" t="s">
        <v>3577</v>
      </c>
      <c r="F178" s="2267">
        <v>38.26</v>
      </c>
      <c r="G178" s="2282" t="s">
        <v>3578</v>
      </c>
      <c r="H178" s="2267">
        <v>0</v>
      </c>
      <c r="I178" s="2282" t="s">
        <v>3579</v>
      </c>
      <c r="J178" s="2267">
        <v>38.26</v>
      </c>
    </row>
    <row r="179" spans="1:10">
      <c r="A179" s="2282"/>
      <c r="B179" s="2282"/>
      <c r="C179" s="2282"/>
      <c r="D179" s="2282"/>
      <c r="E179" s="2282" t="s">
        <v>3580</v>
      </c>
      <c r="F179" s="2267">
        <v>31.324975999999999</v>
      </c>
      <c r="G179" s="2282"/>
      <c r="H179" s="2467" t="s">
        <v>3581</v>
      </c>
      <c r="I179" s="2467"/>
      <c r="J179" s="2267">
        <v>147.63999999999999</v>
      </c>
    </row>
    <row r="180" spans="1:10" ht="30" customHeight="1" thickBot="1">
      <c r="A180" s="2290"/>
      <c r="B180" s="2290"/>
      <c r="C180" s="2290"/>
      <c r="D180" s="2290"/>
      <c r="E180" s="2290"/>
      <c r="F180" s="2290"/>
      <c r="G180" s="2290" t="s">
        <v>3582</v>
      </c>
      <c r="H180" s="2268">
        <v>20</v>
      </c>
      <c r="I180" s="2290" t="s">
        <v>3583</v>
      </c>
      <c r="J180" s="2291">
        <v>2952.8</v>
      </c>
    </row>
    <row r="181" spans="1:10" ht="0.95" customHeight="1" thickTop="1">
      <c r="A181" s="2269"/>
      <c r="B181" s="2269"/>
      <c r="C181" s="2269"/>
      <c r="D181" s="2269"/>
      <c r="E181" s="2269"/>
      <c r="F181" s="2269"/>
      <c r="G181" s="2269"/>
      <c r="H181" s="2269"/>
      <c r="I181" s="2269"/>
      <c r="J181" s="2269"/>
    </row>
    <row r="182" spans="1:10" ht="24" customHeight="1">
      <c r="A182" s="2286" t="s">
        <v>3777</v>
      </c>
      <c r="B182" s="2286"/>
      <c r="C182" s="2286"/>
      <c r="D182" s="2286" t="s">
        <v>3778</v>
      </c>
      <c r="E182" s="2286"/>
      <c r="F182" s="2469"/>
      <c r="G182" s="2469"/>
      <c r="H182" s="2257"/>
      <c r="I182" s="2286"/>
      <c r="J182" s="2258">
        <v>63719.1</v>
      </c>
    </row>
    <row r="183" spans="1:10" ht="18" customHeight="1">
      <c r="A183" s="2283" t="s">
        <v>3779</v>
      </c>
      <c r="B183" s="2287" t="s">
        <v>259</v>
      </c>
      <c r="C183" s="2283" t="s">
        <v>3548</v>
      </c>
      <c r="D183" s="2283" t="s">
        <v>131</v>
      </c>
      <c r="E183" s="2470" t="s">
        <v>3549</v>
      </c>
      <c r="F183" s="2470"/>
      <c r="G183" s="2288" t="s">
        <v>3550</v>
      </c>
      <c r="H183" s="2287" t="s">
        <v>261</v>
      </c>
      <c r="I183" s="2287" t="s">
        <v>3551</v>
      </c>
      <c r="J183" s="2287" t="s">
        <v>2149</v>
      </c>
    </row>
    <row r="184" spans="1:10" ht="36" customHeight="1">
      <c r="A184" s="2284" t="s">
        <v>3552</v>
      </c>
      <c r="B184" s="2259" t="s">
        <v>3780</v>
      </c>
      <c r="C184" s="2284" t="s">
        <v>3558</v>
      </c>
      <c r="D184" s="2284" t="s">
        <v>303</v>
      </c>
      <c r="E184" s="2471" t="s">
        <v>3601</v>
      </c>
      <c r="F184" s="2471"/>
      <c r="G184" s="2260" t="s">
        <v>275</v>
      </c>
      <c r="H184" s="2261">
        <v>1</v>
      </c>
      <c r="I184" s="2262">
        <v>557.78</v>
      </c>
      <c r="J184" s="2262">
        <v>557.78</v>
      </c>
    </row>
    <row r="185" spans="1:10" ht="36" customHeight="1">
      <c r="A185" s="2281" t="s">
        <v>3556</v>
      </c>
      <c r="B185" s="2263" t="s">
        <v>3666</v>
      </c>
      <c r="C185" s="2281" t="s">
        <v>3558</v>
      </c>
      <c r="D185" s="2281" t="s">
        <v>3667</v>
      </c>
      <c r="E185" s="2472" t="s">
        <v>3601</v>
      </c>
      <c r="F185" s="2472"/>
      <c r="G185" s="2264" t="s">
        <v>275</v>
      </c>
      <c r="H185" s="2265">
        <v>0.1449</v>
      </c>
      <c r="I185" s="2266">
        <v>144.75</v>
      </c>
      <c r="J185" s="2266">
        <v>20.97</v>
      </c>
    </row>
    <row r="186" spans="1:10" ht="36" customHeight="1">
      <c r="A186" s="2281" t="s">
        <v>3556</v>
      </c>
      <c r="B186" s="2263" t="s">
        <v>3664</v>
      </c>
      <c r="C186" s="2281" t="s">
        <v>3558</v>
      </c>
      <c r="D186" s="2281" t="s">
        <v>3665</v>
      </c>
      <c r="E186" s="2472" t="s">
        <v>3601</v>
      </c>
      <c r="F186" s="2472"/>
      <c r="G186" s="2264" t="s">
        <v>275</v>
      </c>
      <c r="H186" s="2265">
        <v>0.1668</v>
      </c>
      <c r="I186" s="2266">
        <v>147.41999999999999</v>
      </c>
      <c r="J186" s="2266">
        <v>24.58</v>
      </c>
    </row>
    <row r="187" spans="1:10" ht="36" customHeight="1">
      <c r="A187" s="2281" t="s">
        <v>3556</v>
      </c>
      <c r="B187" s="2263" t="s">
        <v>3668</v>
      </c>
      <c r="C187" s="2281" t="s">
        <v>3558</v>
      </c>
      <c r="D187" s="2281" t="s">
        <v>3669</v>
      </c>
      <c r="E187" s="2472" t="s">
        <v>3601</v>
      </c>
      <c r="F187" s="2472"/>
      <c r="G187" s="2264" t="s">
        <v>275</v>
      </c>
      <c r="H187" s="2265">
        <v>0.22639999999999999</v>
      </c>
      <c r="I187" s="2266">
        <v>174.24</v>
      </c>
      <c r="J187" s="2266">
        <v>39.44</v>
      </c>
    </row>
    <row r="188" spans="1:10" ht="36" customHeight="1">
      <c r="A188" s="2281" t="s">
        <v>3556</v>
      </c>
      <c r="B188" s="2263" t="s">
        <v>3670</v>
      </c>
      <c r="C188" s="2281" t="s">
        <v>3558</v>
      </c>
      <c r="D188" s="2281" t="s">
        <v>3671</v>
      </c>
      <c r="E188" s="2472" t="s">
        <v>3601</v>
      </c>
      <c r="F188" s="2472"/>
      <c r="G188" s="2264" t="s">
        <v>275</v>
      </c>
      <c r="H188" s="2265">
        <v>0.17649999999999999</v>
      </c>
      <c r="I188" s="2266">
        <v>222.28</v>
      </c>
      <c r="J188" s="2266">
        <v>39.229999999999997</v>
      </c>
    </row>
    <row r="189" spans="1:10" ht="48" customHeight="1">
      <c r="A189" s="2281" t="s">
        <v>3556</v>
      </c>
      <c r="B189" s="2263" t="s">
        <v>3672</v>
      </c>
      <c r="C189" s="2281" t="s">
        <v>3558</v>
      </c>
      <c r="D189" s="2281" t="s">
        <v>3673</v>
      </c>
      <c r="E189" s="2472" t="s">
        <v>3674</v>
      </c>
      <c r="F189" s="2472"/>
      <c r="G189" s="2264" t="s">
        <v>275</v>
      </c>
      <c r="H189" s="2265">
        <v>1.4510000000000001</v>
      </c>
      <c r="I189" s="2266">
        <v>23.36</v>
      </c>
      <c r="J189" s="2266">
        <v>33.89</v>
      </c>
    </row>
    <row r="190" spans="1:10" ht="48" customHeight="1">
      <c r="A190" s="2281" t="s">
        <v>3556</v>
      </c>
      <c r="B190" s="2263" t="s">
        <v>3675</v>
      </c>
      <c r="C190" s="2281" t="s">
        <v>3558</v>
      </c>
      <c r="D190" s="2281" t="s">
        <v>3676</v>
      </c>
      <c r="E190" s="2472" t="s">
        <v>3674</v>
      </c>
      <c r="F190" s="2472"/>
      <c r="G190" s="2264" t="s">
        <v>275</v>
      </c>
      <c r="H190" s="2265">
        <v>1.4510000000000001</v>
      </c>
      <c r="I190" s="2266">
        <v>47.13</v>
      </c>
      <c r="J190" s="2266">
        <v>68.38</v>
      </c>
    </row>
    <row r="191" spans="1:10" ht="36" customHeight="1">
      <c r="A191" s="2281" t="s">
        <v>3556</v>
      </c>
      <c r="B191" s="2263" t="s">
        <v>3781</v>
      </c>
      <c r="C191" s="2281" t="s">
        <v>3558</v>
      </c>
      <c r="D191" s="2281" t="s">
        <v>3782</v>
      </c>
      <c r="E191" s="2472" t="s">
        <v>3681</v>
      </c>
      <c r="F191" s="2472"/>
      <c r="G191" s="2264" t="s">
        <v>271</v>
      </c>
      <c r="H191" s="2265">
        <v>2.6800000000000001E-2</v>
      </c>
      <c r="I191" s="2266">
        <v>302.45999999999998</v>
      </c>
      <c r="J191" s="2266">
        <v>8.1</v>
      </c>
    </row>
    <row r="192" spans="1:10" ht="36" customHeight="1">
      <c r="A192" s="2281" t="s">
        <v>3556</v>
      </c>
      <c r="B192" s="2263" t="s">
        <v>3677</v>
      </c>
      <c r="C192" s="2281" t="s">
        <v>3558</v>
      </c>
      <c r="D192" s="2281" t="s">
        <v>3678</v>
      </c>
      <c r="E192" s="2472" t="s">
        <v>3606</v>
      </c>
      <c r="F192" s="2472"/>
      <c r="G192" s="2264" t="s">
        <v>275</v>
      </c>
      <c r="H192" s="2265">
        <v>8.9999999999999993E-3</v>
      </c>
      <c r="I192" s="2266">
        <v>16.07</v>
      </c>
      <c r="J192" s="2266">
        <v>0.14000000000000001</v>
      </c>
    </row>
    <row r="193" spans="1:10" ht="36" customHeight="1">
      <c r="A193" s="2281" t="s">
        <v>3556</v>
      </c>
      <c r="B193" s="2263" t="s">
        <v>3682</v>
      </c>
      <c r="C193" s="2281" t="s">
        <v>3558</v>
      </c>
      <c r="D193" s="2281" t="s">
        <v>3683</v>
      </c>
      <c r="E193" s="2472" t="s">
        <v>3606</v>
      </c>
      <c r="F193" s="2472"/>
      <c r="G193" s="2264" t="s">
        <v>275</v>
      </c>
      <c r="H193" s="2265">
        <v>1.4510000000000001</v>
      </c>
      <c r="I193" s="2266">
        <v>26.81</v>
      </c>
      <c r="J193" s="2266">
        <v>38.9</v>
      </c>
    </row>
    <row r="194" spans="1:10" ht="36" customHeight="1">
      <c r="A194" s="2281" t="s">
        <v>3556</v>
      </c>
      <c r="B194" s="2263" t="s">
        <v>3689</v>
      </c>
      <c r="C194" s="2281" t="s">
        <v>3558</v>
      </c>
      <c r="D194" s="2281" t="s">
        <v>3690</v>
      </c>
      <c r="E194" s="2472" t="s">
        <v>3606</v>
      </c>
      <c r="F194" s="2472"/>
      <c r="G194" s="2264" t="s">
        <v>368</v>
      </c>
      <c r="H194" s="2265">
        <v>0.04</v>
      </c>
      <c r="I194" s="2266">
        <v>763.88</v>
      </c>
      <c r="J194" s="2266">
        <v>30.55</v>
      </c>
    </row>
    <row r="195" spans="1:10" ht="36" customHeight="1">
      <c r="A195" s="2281" t="s">
        <v>3556</v>
      </c>
      <c r="B195" s="2263" t="s">
        <v>3693</v>
      </c>
      <c r="C195" s="2281" t="s">
        <v>3558</v>
      </c>
      <c r="D195" s="2281" t="s">
        <v>3694</v>
      </c>
      <c r="E195" s="2472" t="s">
        <v>3688</v>
      </c>
      <c r="F195" s="2472"/>
      <c r="G195" s="2264" t="s">
        <v>689</v>
      </c>
      <c r="H195" s="2265">
        <v>0.3221</v>
      </c>
      <c r="I195" s="2266">
        <v>8.68</v>
      </c>
      <c r="J195" s="2266">
        <v>2.79</v>
      </c>
    </row>
    <row r="196" spans="1:10" ht="36" customHeight="1">
      <c r="A196" s="2281" t="s">
        <v>3556</v>
      </c>
      <c r="B196" s="2263" t="s">
        <v>3697</v>
      </c>
      <c r="C196" s="2281" t="s">
        <v>3558</v>
      </c>
      <c r="D196" s="2281" t="s">
        <v>3698</v>
      </c>
      <c r="E196" s="2472" t="s">
        <v>3688</v>
      </c>
      <c r="F196" s="2472"/>
      <c r="G196" s="2264" t="s">
        <v>689</v>
      </c>
      <c r="H196" s="2265">
        <v>0.53690000000000004</v>
      </c>
      <c r="I196" s="2266">
        <v>9.5500000000000007</v>
      </c>
      <c r="J196" s="2266">
        <v>5.12</v>
      </c>
    </row>
    <row r="197" spans="1:10" ht="36" customHeight="1">
      <c r="A197" s="2281" t="s">
        <v>3556</v>
      </c>
      <c r="B197" s="2263" t="s">
        <v>3727</v>
      </c>
      <c r="C197" s="2281" t="s">
        <v>3558</v>
      </c>
      <c r="D197" s="2281" t="s">
        <v>3728</v>
      </c>
      <c r="E197" s="2472" t="s">
        <v>3688</v>
      </c>
      <c r="F197" s="2472"/>
      <c r="G197" s="2264" t="s">
        <v>271</v>
      </c>
      <c r="H197" s="2265">
        <v>0.1074</v>
      </c>
      <c r="I197" s="2266">
        <v>10.79</v>
      </c>
      <c r="J197" s="2266">
        <v>1.1499999999999999</v>
      </c>
    </row>
    <row r="198" spans="1:10" ht="36" customHeight="1">
      <c r="A198" s="2281" t="s">
        <v>3556</v>
      </c>
      <c r="B198" s="2263" t="s">
        <v>3691</v>
      </c>
      <c r="C198" s="2281" t="s">
        <v>3558</v>
      </c>
      <c r="D198" s="2281" t="s">
        <v>3692</v>
      </c>
      <c r="E198" s="2472" t="s">
        <v>3688</v>
      </c>
      <c r="F198" s="2472"/>
      <c r="G198" s="2264" t="s">
        <v>689</v>
      </c>
      <c r="H198" s="2265">
        <v>0.85909999999999997</v>
      </c>
      <c r="I198" s="2266">
        <v>2.73</v>
      </c>
      <c r="J198" s="2266">
        <v>2.34</v>
      </c>
    </row>
    <row r="199" spans="1:10" ht="36" customHeight="1">
      <c r="A199" s="2281" t="s">
        <v>3556</v>
      </c>
      <c r="B199" s="2263" t="s">
        <v>3729</v>
      </c>
      <c r="C199" s="2281" t="s">
        <v>3558</v>
      </c>
      <c r="D199" s="2281" t="s">
        <v>1341</v>
      </c>
      <c r="E199" s="2472" t="s">
        <v>3688</v>
      </c>
      <c r="F199" s="2472"/>
      <c r="G199" s="2264" t="s">
        <v>689</v>
      </c>
      <c r="H199" s="2265">
        <v>2.5503</v>
      </c>
      <c r="I199" s="2266">
        <v>4.0199999999999996</v>
      </c>
      <c r="J199" s="2266">
        <v>10.25</v>
      </c>
    </row>
    <row r="200" spans="1:10" ht="24" customHeight="1">
      <c r="A200" s="2281" t="s">
        <v>3556</v>
      </c>
      <c r="B200" s="2263" t="s">
        <v>3730</v>
      </c>
      <c r="C200" s="2281" t="s">
        <v>3558</v>
      </c>
      <c r="D200" s="2281" t="s">
        <v>3731</v>
      </c>
      <c r="E200" s="2472" t="s">
        <v>3688</v>
      </c>
      <c r="F200" s="2472"/>
      <c r="G200" s="2264" t="s">
        <v>271</v>
      </c>
      <c r="H200" s="2265">
        <v>0.16109999999999999</v>
      </c>
      <c r="I200" s="2266">
        <v>9.41</v>
      </c>
      <c r="J200" s="2266">
        <v>1.51</v>
      </c>
    </row>
    <row r="201" spans="1:10" ht="36" customHeight="1">
      <c r="A201" s="2281" t="s">
        <v>3556</v>
      </c>
      <c r="B201" s="2263" t="s">
        <v>3686</v>
      </c>
      <c r="C201" s="2281" t="s">
        <v>3558</v>
      </c>
      <c r="D201" s="2281" t="s">
        <v>3687</v>
      </c>
      <c r="E201" s="2472" t="s">
        <v>3688</v>
      </c>
      <c r="F201" s="2472"/>
      <c r="G201" s="2264" t="s">
        <v>271</v>
      </c>
      <c r="H201" s="2265">
        <v>0.18790000000000001</v>
      </c>
      <c r="I201" s="2266">
        <v>20.98</v>
      </c>
      <c r="J201" s="2266">
        <v>3.94</v>
      </c>
    </row>
    <row r="202" spans="1:10" ht="36" customHeight="1">
      <c r="A202" s="2281" t="s">
        <v>3556</v>
      </c>
      <c r="B202" s="2263" t="s">
        <v>3732</v>
      </c>
      <c r="C202" s="2281" t="s">
        <v>3558</v>
      </c>
      <c r="D202" s="2281" t="s">
        <v>3733</v>
      </c>
      <c r="E202" s="2472" t="s">
        <v>3688</v>
      </c>
      <c r="F202" s="2472"/>
      <c r="G202" s="2264" t="s">
        <v>271</v>
      </c>
      <c r="H202" s="2265">
        <v>2.6800000000000001E-2</v>
      </c>
      <c r="I202" s="2266">
        <v>13.78</v>
      </c>
      <c r="J202" s="2266">
        <v>0.36</v>
      </c>
    </row>
    <row r="203" spans="1:10" ht="36" customHeight="1">
      <c r="A203" s="2281" t="s">
        <v>3556</v>
      </c>
      <c r="B203" s="2263" t="s">
        <v>3734</v>
      </c>
      <c r="C203" s="2281" t="s">
        <v>3558</v>
      </c>
      <c r="D203" s="2281" t="s">
        <v>3735</v>
      </c>
      <c r="E203" s="2472" t="s">
        <v>3688</v>
      </c>
      <c r="F203" s="2472"/>
      <c r="G203" s="2264" t="s">
        <v>271</v>
      </c>
      <c r="H203" s="2265">
        <v>2.6800000000000001E-2</v>
      </c>
      <c r="I203" s="2266">
        <v>99.61</v>
      </c>
      <c r="J203" s="2266">
        <v>2.66</v>
      </c>
    </row>
    <row r="204" spans="1:10" ht="36" customHeight="1">
      <c r="A204" s="2281" t="s">
        <v>3556</v>
      </c>
      <c r="B204" s="2263" t="s">
        <v>3736</v>
      </c>
      <c r="C204" s="2281" t="s">
        <v>3558</v>
      </c>
      <c r="D204" s="2281" t="s">
        <v>3737</v>
      </c>
      <c r="E204" s="2472" t="s">
        <v>3688</v>
      </c>
      <c r="F204" s="2472"/>
      <c r="G204" s="2264" t="s">
        <v>271</v>
      </c>
      <c r="H204" s="2265">
        <v>0.1074</v>
      </c>
      <c r="I204" s="2266">
        <v>27.2</v>
      </c>
      <c r="J204" s="2266">
        <v>2.92</v>
      </c>
    </row>
    <row r="205" spans="1:10" ht="36" customHeight="1">
      <c r="A205" s="2281" t="s">
        <v>3556</v>
      </c>
      <c r="B205" s="2263" t="s">
        <v>3738</v>
      </c>
      <c r="C205" s="2281" t="s">
        <v>3558</v>
      </c>
      <c r="D205" s="2281" t="s">
        <v>3739</v>
      </c>
      <c r="E205" s="2472" t="s">
        <v>3688</v>
      </c>
      <c r="F205" s="2472"/>
      <c r="G205" s="2264" t="s">
        <v>271</v>
      </c>
      <c r="H205" s="2265">
        <v>2.6800000000000001E-2</v>
      </c>
      <c r="I205" s="2266">
        <v>22.58</v>
      </c>
      <c r="J205" s="2266">
        <v>0.6</v>
      </c>
    </row>
    <row r="206" spans="1:10" ht="36" customHeight="1">
      <c r="A206" s="2281" t="s">
        <v>3556</v>
      </c>
      <c r="B206" s="2263" t="s">
        <v>3783</v>
      </c>
      <c r="C206" s="2281" t="s">
        <v>3558</v>
      </c>
      <c r="D206" s="2281" t="s">
        <v>3784</v>
      </c>
      <c r="E206" s="2472" t="s">
        <v>3688</v>
      </c>
      <c r="F206" s="2472"/>
      <c r="G206" s="2264" t="s">
        <v>271</v>
      </c>
      <c r="H206" s="2265">
        <v>0.13420000000000001</v>
      </c>
      <c r="I206" s="2266">
        <v>36.22</v>
      </c>
      <c r="J206" s="2266">
        <v>4.8600000000000003</v>
      </c>
    </row>
    <row r="207" spans="1:10" ht="36" customHeight="1">
      <c r="A207" s="2281" t="s">
        <v>3556</v>
      </c>
      <c r="B207" s="2263" t="s">
        <v>3701</v>
      </c>
      <c r="C207" s="2281" t="s">
        <v>3558</v>
      </c>
      <c r="D207" s="2281" t="s">
        <v>3702</v>
      </c>
      <c r="E207" s="2472" t="s">
        <v>3688</v>
      </c>
      <c r="F207" s="2472"/>
      <c r="G207" s="2264" t="s">
        <v>271</v>
      </c>
      <c r="H207" s="2265">
        <v>2.6800000000000001E-2</v>
      </c>
      <c r="I207" s="2266">
        <v>37.81</v>
      </c>
      <c r="J207" s="2266">
        <v>1.01</v>
      </c>
    </row>
    <row r="208" spans="1:10" ht="48" customHeight="1">
      <c r="A208" s="2281" t="s">
        <v>3556</v>
      </c>
      <c r="B208" s="2263" t="s">
        <v>3699</v>
      </c>
      <c r="C208" s="2281" t="s">
        <v>3558</v>
      </c>
      <c r="D208" s="2281" t="s">
        <v>3700</v>
      </c>
      <c r="E208" s="2472" t="s">
        <v>3688</v>
      </c>
      <c r="F208" s="2472"/>
      <c r="G208" s="2264" t="s">
        <v>271</v>
      </c>
      <c r="H208" s="2265">
        <v>0.16109999999999999</v>
      </c>
      <c r="I208" s="2266">
        <v>104.49</v>
      </c>
      <c r="J208" s="2266">
        <v>16.829999999999998</v>
      </c>
    </row>
    <row r="209" spans="1:10" ht="36" customHeight="1">
      <c r="A209" s="2281" t="s">
        <v>3556</v>
      </c>
      <c r="B209" s="2263" t="s">
        <v>3785</v>
      </c>
      <c r="C209" s="2281" t="s">
        <v>3558</v>
      </c>
      <c r="D209" s="2281" t="s">
        <v>3786</v>
      </c>
      <c r="E209" s="2472" t="s">
        <v>3705</v>
      </c>
      <c r="F209" s="2472"/>
      <c r="G209" s="2264" t="s">
        <v>689</v>
      </c>
      <c r="H209" s="2265">
        <v>8.8599999999999998E-2</v>
      </c>
      <c r="I209" s="2266">
        <v>16.670000000000002</v>
      </c>
      <c r="J209" s="2266">
        <v>1.47</v>
      </c>
    </row>
    <row r="210" spans="1:10" ht="36" customHeight="1">
      <c r="A210" s="2281" t="s">
        <v>3556</v>
      </c>
      <c r="B210" s="2263" t="s">
        <v>3787</v>
      </c>
      <c r="C210" s="2281" t="s">
        <v>3558</v>
      </c>
      <c r="D210" s="2281" t="s">
        <v>3788</v>
      </c>
      <c r="E210" s="2472" t="s">
        <v>3705</v>
      </c>
      <c r="F210" s="2472"/>
      <c r="G210" s="2264" t="s">
        <v>689</v>
      </c>
      <c r="H210" s="2265">
        <v>0.14230000000000001</v>
      </c>
      <c r="I210" s="2266">
        <v>49.72</v>
      </c>
      <c r="J210" s="2266">
        <v>7.07</v>
      </c>
    </row>
    <row r="211" spans="1:10" ht="48" customHeight="1">
      <c r="A211" s="2281" t="s">
        <v>3556</v>
      </c>
      <c r="B211" s="2263" t="s">
        <v>3789</v>
      </c>
      <c r="C211" s="2281" t="s">
        <v>3558</v>
      </c>
      <c r="D211" s="2281" t="s">
        <v>1182</v>
      </c>
      <c r="E211" s="2472" t="s">
        <v>3705</v>
      </c>
      <c r="F211" s="2472"/>
      <c r="G211" s="2264" t="s">
        <v>271</v>
      </c>
      <c r="H211" s="2265">
        <v>5.3699999999999998E-2</v>
      </c>
      <c r="I211" s="2266">
        <v>9.02</v>
      </c>
      <c r="J211" s="2266">
        <v>0.48</v>
      </c>
    </row>
    <row r="212" spans="1:10" ht="36" customHeight="1">
      <c r="A212" s="2281" t="s">
        <v>3556</v>
      </c>
      <c r="B212" s="2263" t="s">
        <v>3790</v>
      </c>
      <c r="C212" s="2281" t="s">
        <v>3558</v>
      </c>
      <c r="D212" s="2281" t="s">
        <v>3791</v>
      </c>
      <c r="E212" s="2472" t="s">
        <v>3705</v>
      </c>
      <c r="F212" s="2472"/>
      <c r="G212" s="2264" t="s">
        <v>271</v>
      </c>
      <c r="H212" s="2265">
        <v>2.6800000000000001E-2</v>
      </c>
      <c r="I212" s="2266">
        <v>388.86</v>
      </c>
      <c r="J212" s="2266">
        <v>10.42</v>
      </c>
    </row>
    <row r="213" spans="1:10" ht="36" customHeight="1">
      <c r="A213" s="2281" t="s">
        <v>3556</v>
      </c>
      <c r="B213" s="2263" t="s">
        <v>3792</v>
      </c>
      <c r="C213" s="2281" t="s">
        <v>3558</v>
      </c>
      <c r="D213" s="2281" t="s">
        <v>3793</v>
      </c>
      <c r="E213" s="2472" t="s">
        <v>3705</v>
      </c>
      <c r="F213" s="2472"/>
      <c r="G213" s="2264" t="s">
        <v>271</v>
      </c>
      <c r="H213" s="2265">
        <v>2.6800000000000001E-2</v>
      </c>
      <c r="I213" s="2266">
        <v>149.5</v>
      </c>
      <c r="J213" s="2266">
        <v>4</v>
      </c>
    </row>
    <row r="214" spans="1:10" ht="60" customHeight="1">
      <c r="A214" s="2281" t="s">
        <v>3556</v>
      </c>
      <c r="B214" s="2263" t="s">
        <v>3794</v>
      </c>
      <c r="C214" s="2281" t="s">
        <v>3558</v>
      </c>
      <c r="D214" s="2281" t="s">
        <v>3795</v>
      </c>
      <c r="E214" s="2472" t="s">
        <v>3705</v>
      </c>
      <c r="F214" s="2472"/>
      <c r="G214" s="2264" t="s">
        <v>271</v>
      </c>
      <c r="H214" s="2265">
        <v>2.6800000000000001E-2</v>
      </c>
      <c r="I214" s="2266">
        <v>336.32</v>
      </c>
      <c r="J214" s="2266">
        <v>9.01</v>
      </c>
    </row>
    <row r="215" spans="1:10" ht="60" customHeight="1">
      <c r="A215" s="2281" t="s">
        <v>3556</v>
      </c>
      <c r="B215" s="2263" t="s">
        <v>3796</v>
      </c>
      <c r="C215" s="2281" t="s">
        <v>3558</v>
      </c>
      <c r="D215" s="2281" t="s">
        <v>3797</v>
      </c>
      <c r="E215" s="2472" t="s">
        <v>3705</v>
      </c>
      <c r="F215" s="2472"/>
      <c r="G215" s="2264" t="s">
        <v>271</v>
      </c>
      <c r="H215" s="2265">
        <v>2.6800000000000001E-2</v>
      </c>
      <c r="I215" s="2266">
        <v>185.94</v>
      </c>
      <c r="J215" s="2266">
        <v>4.9800000000000004</v>
      </c>
    </row>
    <row r="216" spans="1:10" ht="48" customHeight="1">
      <c r="A216" s="2281" t="s">
        <v>3556</v>
      </c>
      <c r="B216" s="2263" t="s">
        <v>3798</v>
      </c>
      <c r="C216" s="2281" t="s">
        <v>3558</v>
      </c>
      <c r="D216" s="2281" t="s">
        <v>3799</v>
      </c>
      <c r="E216" s="2472" t="s">
        <v>3705</v>
      </c>
      <c r="F216" s="2472"/>
      <c r="G216" s="2264" t="s">
        <v>271</v>
      </c>
      <c r="H216" s="2265">
        <v>5.3699999999999998E-2</v>
      </c>
      <c r="I216" s="2266">
        <v>117.7</v>
      </c>
      <c r="J216" s="2266">
        <v>6.32</v>
      </c>
    </row>
    <row r="217" spans="1:10" ht="60" customHeight="1">
      <c r="A217" s="2281" t="s">
        <v>3556</v>
      </c>
      <c r="B217" s="2263" t="s">
        <v>3703</v>
      </c>
      <c r="C217" s="2281" t="s">
        <v>3558</v>
      </c>
      <c r="D217" s="2281" t="s">
        <v>3704</v>
      </c>
      <c r="E217" s="2472" t="s">
        <v>3705</v>
      </c>
      <c r="F217" s="2472"/>
      <c r="G217" s="2264" t="s">
        <v>689</v>
      </c>
      <c r="H217" s="2265">
        <v>0.3221</v>
      </c>
      <c r="I217" s="2266">
        <v>2.4900000000000002</v>
      </c>
      <c r="J217" s="2266">
        <v>0.8</v>
      </c>
    </row>
    <row r="218" spans="1:10" ht="48" customHeight="1">
      <c r="A218" s="2281" t="s">
        <v>3556</v>
      </c>
      <c r="B218" s="2263" t="s">
        <v>3706</v>
      </c>
      <c r="C218" s="2281" t="s">
        <v>3558</v>
      </c>
      <c r="D218" s="2281" t="s">
        <v>3707</v>
      </c>
      <c r="E218" s="2472" t="s">
        <v>3705</v>
      </c>
      <c r="F218" s="2472"/>
      <c r="G218" s="2264" t="s">
        <v>689</v>
      </c>
      <c r="H218" s="2265">
        <v>0.53690000000000004</v>
      </c>
      <c r="I218" s="2266">
        <v>1.26</v>
      </c>
      <c r="J218" s="2266">
        <v>0.67</v>
      </c>
    </row>
    <row r="219" spans="1:10" ht="24" customHeight="1">
      <c r="A219" s="2281" t="s">
        <v>3556</v>
      </c>
      <c r="B219" s="2263" t="s">
        <v>3708</v>
      </c>
      <c r="C219" s="2281" t="s">
        <v>3558</v>
      </c>
      <c r="D219" s="2281" t="s">
        <v>376</v>
      </c>
      <c r="E219" s="2472" t="s">
        <v>3709</v>
      </c>
      <c r="F219" s="2472"/>
      <c r="G219" s="2264" t="s">
        <v>368</v>
      </c>
      <c r="H219" s="2265">
        <v>3.9E-2</v>
      </c>
      <c r="I219" s="2266">
        <v>63.25</v>
      </c>
      <c r="J219" s="2266">
        <v>2.46</v>
      </c>
    </row>
    <row r="220" spans="1:10" ht="24" customHeight="1">
      <c r="A220" s="2281" t="s">
        <v>3556</v>
      </c>
      <c r="B220" s="2263" t="s">
        <v>3710</v>
      </c>
      <c r="C220" s="2281" t="s">
        <v>3558</v>
      </c>
      <c r="D220" s="2281" t="s">
        <v>1628</v>
      </c>
      <c r="E220" s="2472" t="s">
        <v>3709</v>
      </c>
      <c r="F220" s="2472"/>
      <c r="G220" s="2264" t="s">
        <v>368</v>
      </c>
      <c r="H220" s="2265">
        <v>0.01</v>
      </c>
      <c r="I220" s="2266">
        <v>38.35</v>
      </c>
      <c r="J220" s="2266">
        <v>0.38</v>
      </c>
    </row>
    <row r="221" spans="1:10" ht="24" customHeight="1">
      <c r="A221" s="2281" t="s">
        <v>3556</v>
      </c>
      <c r="B221" s="2263" t="s">
        <v>3711</v>
      </c>
      <c r="C221" s="2281" t="s">
        <v>3558</v>
      </c>
      <c r="D221" s="2281" t="s">
        <v>775</v>
      </c>
      <c r="E221" s="2472" t="s">
        <v>3712</v>
      </c>
      <c r="F221" s="2472"/>
      <c r="G221" s="2264" t="s">
        <v>275</v>
      </c>
      <c r="H221" s="2265">
        <v>1.4293</v>
      </c>
      <c r="I221" s="2266">
        <v>12.92</v>
      </c>
      <c r="J221" s="2266">
        <v>18.46</v>
      </c>
    </row>
    <row r="222" spans="1:10" ht="24" customHeight="1">
      <c r="A222" s="2281" t="s">
        <v>3556</v>
      </c>
      <c r="B222" s="2263" t="s">
        <v>3746</v>
      </c>
      <c r="C222" s="2281" t="s">
        <v>3558</v>
      </c>
      <c r="D222" s="2281" t="s">
        <v>3747</v>
      </c>
      <c r="E222" s="2472" t="s">
        <v>3560</v>
      </c>
      <c r="F222" s="2472"/>
      <c r="G222" s="2264" t="s">
        <v>2143</v>
      </c>
      <c r="H222" s="2265">
        <v>1.1154999999999999</v>
      </c>
      <c r="I222" s="2266">
        <v>21.22</v>
      </c>
      <c r="J222" s="2266">
        <v>23.67</v>
      </c>
    </row>
    <row r="223" spans="1:10" ht="24" customHeight="1">
      <c r="A223" s="2285" t="s">
        <v>3586</v>
      </c>
      <c r="B223" s="2270" t="s">
        <v>3750</v>
      </c>
      <c r="C223" s="2285" t="s">
        <v>3558</v>
      </c>
      <c r="D223" s="2285" t="s">
        <v>3751</v>
      </c>
      <c r="E223" s="2468" t="s">
        <v>3589</v>
      </c>
      <c r="F223" s="2468"/>
      <c r="G223" s="2271" t="s">
        <v>271</v>
      </c>
      <c r="H223" s="2272">
        <v>2.6800000000000001E-2</v>
      </c>
      <c r="I223" s="2273">
        <v>157.5</v>
      </c>
      <c r="J223" s="2273">
        <v>4.22</v>
      </c>
    </row>
    <row r="224" spans="1:10" ht="24" customHeight="1">
      <c r="A224" s="2285" t="s">
        <v>3586</v>
      </c>
      <c r="B224" s="2270" t="s">
        <v>3752</v>
      </c>
      <c r="C224" s="2285" t="s">
        <v>3558</v>
      </c>
      <c r="D224" s="2285" t="s">
        <v>3753</v>
      </c>
      <c r="E224" s="2468" t="s">
        <v>3589</v>
      </c>
      <c r="F224" s="2468"/>
      <c r="G224" s="2271" t="s">
        <v>271</v>
      </c>
      <c r="H224" s="2272">
        <v>2.6800000000000001E-2</v>
      </c>
      <c r="I224" s="2273">
        <v>152.30000000000001</v>
      </c>
      <c r="J224" s="2273">
        <v>4.08</v>
      </c>
    </row>
    <row r="225" spans="1:10" ht="48" customHeight="1">
      <c r="A225" s="2285" t="s">
        <v>3586</v>
      </c>
      <c r="B225" s="2270" t="s">
        <v>3800</v>
      </c>
      <c r="C225" s="2285" t="s">
        <v>3558</v>
      </c>
      <c r="D225" s="2285" t="s">
        <v>3801</v>
      </c>
      <c r="E225" s="2468" t="s">
        <v>3589</v>
      </c>
      <c r="F225" s="2468"/>
      <c r="G225" s="2271" t="s">
        <v>1700</v>
      </c>
      <c r="H225" s="2272">
        <v>2.6800000000000001E-2</v>
      </c>
      <c r="I225" s="2273">
        <v>54.9</v>
      </c>
      <c r="J225" s="2273">
        <v>1.47</v>
      </c>
    </row>
    <row r="226" spans="1:10" ht="36" customHeight="1">
      <c r="A226" s="2285" t="s">
        <v>3586</v>
      </c>
      <c r="B226" s="2270" t="s">
        <v>3754</v>
      </c>
      <c r="C226" s="2285" t="s">
        <v>3558</v>
      </c>
      <c r="D226" s="2285" t="s">
        <v>3755</v>
      </c>
      <c r="E226" s="2468" t="s">
        <v>3589</v>
      </c>
      <c r="F226" s="2468"/>
      <c r="G226" s="2271" t="s">
        <v>275</v>
      </c>
      <c r="H226" s="2272">
        <v>1</v>
      </c>
      <c r="I226" s="2273">
        <v>93.82</v>
      </c>
      <c r="J226" s="2273">
        <v>93.82</v>
      </c>
    </row>
    <row r="227" spans="1:10" ht="36" customHeight="1">
      <c r="A227" s="2285" t="s">
        <v>3586</v>
      </c>
      <c r="B227" s="2270" t="s">
        <v>3802</v>
      </c>
      <c r="C227" s="2285" t="s">
        <v>3558</v>
      </c>
      <c r="D227" s="2285" t="s">
        <v>3803</v>
      </c>
      <c r="E227" s="2468" t="s">
        <v>3804</v>
      </c>
      <c r="F227" s="2468"/>
      <c r="G227" s="2271" t="s">
        <v>689</v>
      </c>
      <c r="H227" s="2272">
        <v>1.2782</v>
      </c>
      <c r="I227" s="2273">
        <v>2.73</v>
      </c>
      <c r="J227" s="2273">
        <v>3.48</v>
      </c>
    </row>
    <row r="228" spans="1:10">
      <c r="A228" s="2282"/>
      <c r="B228" s="2282"/>
      <c r="C228" s="2282"/>
      <c r="D228" s="2282"/>
      <c r="E228" s="2282" t="s">
        <v>3577</v>
      </c>
      <c r="F228" s="2267">
        <v>94.44</v>
      </c>
      <c r="G228" s="2282" t="s">
        <v>3578</v>
      </c>
      <c r="H228" s="2267">
        <v>0</v>
      </c>
      <c r="I228" s="2282" t="s">
        <v>3579</v>
      </c>
      <c r="J228" s="2267">
        <v>94.44</v>
      </c>
    </row>
    <row r="229" spans="1:10">
      <c r="A229" s="2282"/>
      <c r="B229" s="2282"/>
      <c r="C229" s="2282"/>
      <c r="D229" s="2282"/>
      <c r="E229" s="2282" t="s">
        <v>3580</v>
      </c>
      <c r="F229" s="2267">
        <v>150.21015399999999</v>
      </c>
      <c r="G229" s="2282"/>
      <c r="H229" s="2467" t="s">
        <v>3581</v>
      </c>
      <c r="I229" s="2467"/>
      <c r="J229" s="2267">
        <v>707.99</v>
      </c>
    </row>
    <row r="230" spans="1:10" ht="30" customHeight="1" thickBot="1">
      <c r="A230" s="2290"/>
      <c r="B230" s="2290"/>
      <c r="C230" s="2290"/>
      <c r="D230" s="2290"/>
      <c r="E230" s="2290"/>
      <c r="F230" s="2290"/>
      <c r="G230" s="2290" t="s">
        <v>3582</v>
      </c>
      <c r="H230" s="2268">
        <v>90</v>
      </c>
      <c r="I230" s="2290" t="s">
        <v>3583</v>
      </c>
      <c r="J230" s="2291">
        <v>63719.1</v>
      </c>
    </row>
    <row r="231" spans="1:10" ht="0.95" customHeight="1" thickTop="1">
      <c r="A231" s="2269"/>
      <c r="B231" s="2269"/>
      <c r="C231" s="2269"/>
      <c r="D231" s="2269"/>
      <c r="E231" s="2269"/>
      <c r="F231" s="2269"/>
      <c r="G231" s="2269"/>
      <c r="H231" s="2269"/>
      <c r="I231" s="2269"/>
      <c r="J231" s="2269"/>
    </row>
    <row r="232" spans="1:10" ht="24" customHeight="1">
      <c r="A232" s="2286" t="s">
        <v>3805</v>
      </c>
      <c r="B232" s="2286"/>
      <c r="C232" s="2286"/>
      <c r="D232" s="2286" t="s">
        <v>3806</v>
      </c>
      <c r="E232" s="2286"/>
      <c r="F232" s="2469"/>
      <c r="G232" s="2469"/>
      <c r="H232" s="2257"/>
      <c r="I232" s="2286"/>
      <c r="J232" s="2258">
        <v>23668.799999999999</v>
      </c>
    </row>
    <row r="233" spans="1:10" ht="18" customHeight="1">
      <c r="A233" s="2283" t="s">
        <v>3807</v>
      </c>
      <c r="B233" s="2287" t="s">
        <v>259</v>
      </c>
      <c r="C233" s="2283" t="s">
        <v>3548</v>
      </c>
      <c r="D233" s="2283" t="s">
        <v>131</v>
      </c>
      <c r="E233" s="2470" t="s">
        <v>3549</v>
      </c>
      <c r="F233" s="2470"/>
      <c r="G233" s="2288" t="s">
        <v>3550</v>
      </c>
      <c r="H233" s="2287" t="s">
        <v>261</v>
      </c>
      <c r="I233" s="2287" t="s">
        <v>3551</v>
      </c>
      <c r="J233" s="2287" t="s">
        <v>2149</v>
      </c>
    </row>
    <row r="234" spans="1:10" ht="36" customHeight="1">
      <c r="A234" s="2284" t="s">
        <v>3552</v>
      </c>
      <c r="B234" s="2259" t="s">
        <v>3808</v>
      </c>
      <c r="C234" s="2284" t="s">
        <v>3558</v>
      </c>
      <c r="D234" s="2284" t="s">
        <v>308</v>
      </c>
      <c r="E234" s="2471" t="s">
        <v>3601</v>
      </c>
      <c r="F234" s="2471"/>
      <c r="G234" s="2260" t="s">
        <v>275</v>
      </c>
      <c r="H234" s="2261">
        <v>1</v>
      </c>
      <c r="I234" s="2262">
        <v>932.36</v>
      </c>
      <c r="J234" s="2262">
        <v>932.36</v>
      </c>
    </row>
    <row r="235" spans="1:10" ht="36" customHeight="1">
      <c r="A235" s="2281" t="s">
        <v>3556</v>
      </c>
      <c r="B235" s="2263" t="s">
        <v>3666</v>
      </c>
      <c r="C235" s="2281" t="s">
        <v>3558</v>
      </c>
      <c r="D235" s="2281" t="s">
        <v>3667</v>
      </c>
      <c r="E235" s="2472" t="s">
        <v>3601</v>
      </c>
      <c r="F235" s="2472"/>
      <c r="G235" s="2264" t="s">
        <v>275</v>
      </c>
      <c r="H235" s="2265">
        <v>0.26119999999999999</v>
      </c>
      <c r="I235" s="2266">
        <v>144.75</v>
      </c>
      <c r="J235" s="2266">
        <v>37.799999999999997</v>
      </c>
    </row>
    <row r="236" spans="1:10" ht="36" customHeight="1">
      <c r="A236" s="2281" t="s">
        <v>3556</v>
      </c>
      <c r="B236" s="2263" t="s">
        <v>3664</v>
      </c>
      <c r="C236" s="2281" t="s">
        <v>3558</v>
      </c>
      <c r="D236" s="2281" t="s">
        <v>3665</v>
      </c>
      <c r="E236" s="2472" t="s">
        <v>3601</v>
      </c>
      <c r="F236" s="2472"/>
      <c r="G236" s="2264" t="s">
        <v>275</v>
      </c>
      <c r="H236" s="2265">
        <v>0.30070000000000002</v>
      </c>
      <c r="I236" s="2266">
        <v>147.41999999999999</v>
      </c>
      <c r="J236" s="2266">
        <v>44.32</v>
      </c>
    </row>
    <row r="237" spans="1:10" ht="36" customHeight="1">
      <c r="A237" s="2281" t="s">
        <v>3556</v>
      </c>
      <c r="B237" s="2263" t="s">
        <v>3719</v>
      </c>
      <c r="C237" s="2281" t="s">
        <v>3558</v>
      </c>
      <c r="D237" s="2281" t="s">
        <v>3720</v>
      </c>
      <c r="E237" s="2472" t="s">
        <v>3601</v>
      </c>
      <c r="F237" s="2472"/>
      <c r="G237" s="2264" t="s">
        <v>275</v>
      </c>
      <c r="H237" s="2265">
        <v>8.3000000000000004E-2</v>
      </c>
      <c r="I237" s="2266">
        <v>127.98</v>
      </c>
      <c r="J237" s="2266">
        <v>10.62</v>
      </c>
    </row>
    <row r="238" spans="1:10" ht="36" customHeight="1">
      <c r="A238" s="2281" t="s">
        <v>3556</v>
      </c>
      <c r="B238" s="2263" t="s">
        <v>3721</v>
      </c>
      <c r="C238" s="2281" t="s">
        <v>3558</v>
      </c>
      <c r="D238" s="2281" t="s">
        <v>3722</v>
      </c>
      <c r="E238" s="2472" t="s">
        <v>3601</v>
      </c>
      <c r="F238" s="2472"/>
      <c r="G238" s="2264" t="s">
        <v>275</v>
      </c>
      <c r="H238" s="2265">
        <v>9.5600000000000004E-2</v>
      </c>
      <c r="I238" s="2266">
        <v>129.88</v>
      </c>
      <c r="J238" s="2266">
        <v>12.41</v>
      </c>
    </row>
    <row r="239" spans="1:10" ht="36" customHeight="1">
      <c r="A239" s="2281" t="s">
        <v>3556</v>
      </c>
      <c r="B239" s="2263" t="s">
        <v>3668</v>
      </c>
      <c r="C239" s="2281" t="s">
        <v>3558</v>
      </c>
      <c r="D239" s="2281" t="s">
        <v>3669</v>
      </c>
      <c r="E239" s="2472" t="s">
        <v>3601</v>
      </c>
      <c r="F239" s="2472"/>
      <c r="G239" s="2264" t="s">
        <v>275</v>
      </c>
      <c r="H239" s="2265">
        <v>0.40810000000000002</v>
      </c>
      <c r="I239" s="2266">
        <v>174.24</v>
      </c>
      <c r="J239" s="2266">
        <v>71.099999999999994</v>
      </c>
    </row>
    <row r="240" spans="1:10" ht="36" customHeight="1">
      <c r="A240" s="2281" t="s">
        <v>3556</v>
      </c>
      <c r="B240" s="2263" t="s">
        <v>3670</v>
      </c>
      <c r="C240" s="2281" t="s">
        <v>3558</v>
      </c>
      <c r="D240" s="2281" t="s">
        <v>3671</v>
      </c>
      <c r="E240" s="2472" t="s">
        <v>3601</v>
      </c>
      <c r="F240" s="2472"/>
      <c r="G240" s="2264" t="s">
        <v>275</v>
      </c>
      <c r="H240" s="2265">
        <v>0.31819999999999998</v>
      </c>
      <c r="I240" s="2266">
        <v>222.28</v>
      </c>
      <c r="J240" s="2266">
        <v>70.72</v>
      </c>
    </row>
    <row r="241" spans="1:10" ht="36" customHeight="1">
      <c r="A241" s="2281" t="s">
        <v>3556</v>
      </c>
      <c r="B241" s="2263" t="s">
        <v>3723</v>
      </c>
      <c r="C241" s="2281" t="s">
        <v>3558</v>
      </c>
      <c r="D241" s="2281" t="s">
        <v>3724</v>
      </c>
      <c r="E241" s="2472" t="s">
        <v>3601</v>
      </c>
      <c r="F241" s="2472"/>
      <c r="G241" s="2264" t="s">
        <v>275</v>
      </c>
      <c r="H241" s="2265">
        <v>0.12970000000000001</v>
      </c>
      <c r="I241" s="2266">
        <v>150.75</v>
      </c>
      <c r="J241" s="2266">
        <v>19.55</v>
      </c>
    </row>
    <row r="242" spans="1:10" ht="36" customHeight="1">
      <c r="A242" s="2281" t="s">
        <v>3556</v>
      </c>
      <c r="B242" s="2263" t="s">
        <v>3725</v>
      </c>
      <c r="C242" s="2281" t="s">
        <v>3558</v>
      </c>
      <c r="D242" s="2281" t="s">
        <v>3726</v>
      </c>
      <c r="E242" s="2472" t="s">
        <v>3601</v>
      </c>
      <c r="F242" s="2472"/>
      <c r="G242" s="2264" t="s">
        <v>275</v>
      </c>
      <c r="H242" s="2265">
        <v>0.1011</v>
      </c>
      <c r="I242" s="2266">
        <v>188.47</v>
      </c>
      <c r="J242" s="2266">
        <v>19.05</v>
      </c>
    </row>
    <row r="243" spans="1:10" ht="48" customHeight="1">
      <c r="A243" s="2281" t="s">
        <v>3556</v>
      </c>
      <c r="B243" s="2263" t="s">
        <v>3672</v>
      </c>
      <c r="C243" s="2281" t="s">
        <v>3558</v>
      </c>
      <c r="D243" s="2281" t="s">
        <v>3673</v>
      </c>
      <c r="E243" s="2472" t="s">
        <v>3674</v>
      </c>
      <c r="F243" s="2472"/>
      <c r="G243" s="2264" t="s">
        <v>275</v>
      </c>
      <c r="H243" s="2265">
        <v>1.3566</v>
      </c>
      <c r="I243" s="2266">
        <v>23.36</v>
      </c>
      <c r="J243" s="2266">
        <v>31.69</v>
      </c>
    </row>
    <row r="244" spans="1:10" ht="48" customHeight="1">
      <c r="A244" s="2281" t="s">
        <v>3556</v>
      </c>
      <c r="B244" s="2263" t="s">
        <v>3675</v>
      </c>
      <c r="C244" s="2281" t="s">
        <v>3558</v>
      </c>
      <c r="D244" s="2281" t="s">
        <v>3676</v>
      </c>
      <c r="E244" s="2472" t="s">
        <v>3674</v>
      </c>
      <c r="F244" s="2472"/>
      <c r="G244" s="2264" t="s">
        <v>275</v>
      </c>
      <c r="H244" s="2265">
        <v>1.3566</v>
      </c>
      <c r="I244" s="2266">
        <v>47.13</v>
      </c>
      <c r="J244" s="2266">
        <v>63.93</v>
      </c>
    </row>
    <row r="245" spans="1:10" ht="36" customHeight="1">
      <c r="A245" s="2281" t="s">
        <v>3556</v>
      </c>
      <c r="B245" s="2263" t="s">
        <v>3781</v>
      </c>
      <c r="C245" s="2281" t="s">
        <v>3558</v>
      </c>
      <c r="D245" s="2281" t="s">
        <v>3782</v>
      </c>
      <c r="E245" s="2472" t="s">
        <v>3681</v>
      </c>
      <c r="F245" s="2472"/>
      <c r="G245" s="2264" t="s">
        <v>271</v>
      </c>
      <c r="H245" s="2265">
        <v>3.4799999999999998E-2</v>
      </c>
      <c r="I245" s="2266">
        <v>302.45999999999998</v>
      </c>
      <c r="J245" s="2266">
        <v>10.52</v>
      </c>
    </row>
    <row r="246" spans="1:10" ht="36" customHeight="1">
      <c r="A246" s="2281" t="s">
        <v>3556</v>
      </c>
      <c r="B246" s="2263" t="s">
        <v>3809</v>
      </c>
      <c r="C246" s="2281" t="s">
        <v>3558</v>
      </c>
      <c r="D246" s="2281" t="s">
        <v>3810</v>
      </c>
      <c r="E246" s="2472" t="s">
        <v>3681</v>
      </c>
      <c r="F246" s="2472"/>
      <c r="G246" s="2264" t="s">
        <v>271</v>
      </c>
      <c r="H246" s="2265">
        <v>5.2200000000000003E-2</v>
      </c>
      <c r="I246" s="2266">
        <v>83.9</v>
      </c>
      <c r="J246" s="2266">
        <v>4.37</v>
      </c>
    </row>
    <row r="247" spans="1:10" ht="48" customHeight="1">
      <c r="A247" s="2281" t="s">
        <v>3556</v>
      </c>
      <c r="B247" s="2263" t="s">
        <v>3684</v>
      </c>
      <c r="C247" s="2281" t="s">
        <v>3558</v>
      </c>
      <c r="D247" s="2281" t="s">
        <v>3685</v>
      </c>
      <c r="E247" s="2472" t="s">
        <v>3681</v>
      </c>
      <c r="F247" s="2472"/>
      <c r="G247" s="2264" t="s">
        <v>275</v>
      </c>
      <c r="H247" s="2265">
        <v>9.0499999999999997E-2</v>
      </c>
      <c r="I247" s="2266">
        <v>711.07</v>
      </c>
      <c r="J247" s="2266">
        <v>64.349999999999994</v>
      </c>
    </row>
    <row r="248" spans="1:10" ht="36" customHeight="1">
      <c r="A248" s="2281" t="s">
        <v>3556</v>
      </c>
      <c r="B248" s="2263" t="s">
        <v>3677</v>
      </c>
      <c r="C248" s="2281" t="s">
        <v>3558</v>
      </c>
      <c r="D248" s="2281" t="s">
        <v>3678</v>
      </c>
      <c r="E248" s="2472" t="s">
        <v>3606</v>
      </c>
      <c r="F248" s="2472"/>
      <c r="G248" s="2264" t="s">
        <v>275</v>
      </c>
      <c r="H248" s="2265">
        <v>6.4000000000000003E-3</v>
      </c>
      <c r="I248" s="2266">
        <v>16.07</v>
      </c>
      <c r="J248" s="2266">
        <v>0.1</v>
      </c>
    </row>
    <row r="249" spans="1:10" ht="36" customHeight="1">
      <c r="A249" s="2281" t="s">
        <v>3556</v>
      </c>
      <c r="B249" s="2263" t="s">
        <v>3682</v>
      </c>
      <c r="C249" s="2281" t="s">
        <v>3558</v>
      </c>
      <c r="D249" s="2281" t="s">
        <v>3683</v>
      </c>
      <c r="E249" s="2472" t="s">
        <v>3606</v>
      </c>
      <c r="F249" s="2472"/>
      <c r="G249" s="2264" t="s">
        <v>275</v>
      </c>
      <c r="H249" s="2265">
        <v>1.3328</v>
      </c>
      <c r="I249" s="2266">
        <v>26.81</v>
      </c>
      <c r="J249" s="2266">
        <v>35.729999999999997</v>
      </c>
    </row>
    <row r="250" spans="1:10" ht="36" customHeight="1">
      <c r="A250" s="2281" t="s">
        <v>3556</v>
      </c>
      <c r="B250" s="2263" t="s">
        <v>3689</v>
      </c>
      <c r="C250" s="2281" t="s">
        <v>3558</v>
      </c>
      <c r="D250" s="2281" t="s">
        <v>3690</v>
      </c>
      <c r="E250" s="2472" t="s">
        <v>3606</v>
      </c>
      <c r="F250" s="2472"/>
      <c r="G250" s="2264" t="s">
        <v>368</v>
      </c>
      <c r="H250" s="2265">
        <v>2.86E-2</v>
      </c>
      <c r="I250" s="2266">
        <v>763.88</v>
      </c>
      <c r="J250" s="2266">
        <v>21.84</v>
      </c>
    </row>
    <row r="251" spans="1:10" ht="36" customHeight="1">
      <c r="A251" s="2281" t="s">
        <v>3556</v>
      </c>
      <c r="B251" s="2263" t="s">
        <v>3693</v>
      </c>
      <c r="C251" s="2281" t="s">
        <v>3558</v>
      </c>
      <c r="D251" s="2281" t="s">
        <v>3694</v>
      </c>
      <c r="E251" s="2472" t="s">
        <v>3688</v>
      </c>
      <c r="F251" s="2472"/>
      <c r="G251" s="2264" t="s">
        <v>689</v>
      </c>
      <c r="H251" s="2265">
        <v>0.33069999999999999</v>
      </c>
      <c r="I251" s="2266">
        <v>8.68</v>
      </c>
      <c r="J251" s="2266">
        <v>2.87</v>
      </c>
    </row>
    <row r="252" spans="1:10" ht="36" customHeight="1">
      <c r="A252" s="2281" t="s">
        <v>3556</v>
      </c>
      <c r="B252" s="2263" t="s">
        <v>3811</v>
      </c>
      <c r="C252" s="2281" t="s">
        <v>3558</v>
      </c>
      <c r="D252" s="2281" t="s">
        <v>3812</v>
      </c>
      <c r="E252" s="2472" t="s">
        <v>3688</v>
      </c>
      <c r="F252" s="2472"/>
      <c r="G252" s="2264" t="s">
        <v>689</v>
      </c>
      <c r="H252" s="2265">
        <v>0.1305</v>
      </c>
      <c r="I252" s="2266">
        <v>10.24</v>
      </c>
      <c r="J252" s="2266">
        <v>1.33</v>
      </c>
    </row>
    <row r="253" spans="1:10" ht="36" customHeight="1">
      <c r="A253" s="2281" t="s">
        <v>3556</v>
      </c>
      <c r="B253" s="2263" t="s">
        <v>3697</v>
      </c>
      <c r="C253" s="2281" t="s">
        <v>3558</v>
      </c>
      <c r="D253" s="2281" t="s">
        <v>3698</v>
      </c>
      <c r="E253" s="2472" t="s">
        <v>3688</v>
      </c>
      <c r="F253" s="2472"/>
      <c r="G253" s="2264" t="s">
        <v>689</v>
      </c>
      <c r="H253" s="2265">
        <v>0.15659999999999999</v>
      </c>
      <c r="I253" s="2266">
        <v>9.5500000000000007</v>
      </c>
      <c r="J253" s="2266">
        <v>1.49</v>
      </c>
    </row>
    <row r="254" spans="1:10" ht="36" customHeight="1">
      <c r="A254" s="2281" t="s">
        <v>3556</v>
      </c>
      <c r="B254" s="2263" t="s">
        <v>3813</v>
      </c>
      <c r="C254" s="2281" t="s">
        <v>3558</v>
      </c>
      <c r="D254" s="2281" t="s">
        <v>3814</v>
      </c>
      <c r="E254" s="2472" t="s">
        <v>3688</v>
      </c>
      <c r="F254" s="2472"/>
      <c r="G254" s="2264" t="s">
        <v>689</v>
      </c>
      <c r="H254" s="2265">
        <v>2.6100000000000002E-2</v>
      </c>
      <c r="I254" s="2266">
        <v>11.14</v>
      </c>
      <c r="J254" s="2266">
        <v>0.28999999999999998</v>
      </c>
    </row>
    <row r="255" spans="1:10" ht="36" customHeight="1">
      <c r="A255" s="2281" t="s">
        <v>3556</v>
      </c>
      <c r="B255" s="2263" t="s">
        <v>3815</v>
      </c>
      <c r="C255" s="2281" t="s">
        <v>3558</v>
      </c>
      <c r="D255" s="2281" t="s">
        <v>3816</v>
      </c>
      <c r="E255" s="2472" t="s">
        <v>3688</v>
      </c>
      <c r="F255" s="2472"/>
      <c r="G255" s="2264" t="s">
        <v>271</v>
      </c>
      <c r="H255" s="2265">
        <v>3.4799999999999998E-2</v>
      </c>
      <c r="I255" s="2266">
        <v>5.22</v>
      </c>
      <c r="J255" s="2266">
        <v>0.18</v>
      </c>
    </row>
    <row r="256" spans="1:10" ht="36" customHeight="1">
      <c r="A256" s="2281" t="s">
        <v>3556</v>
      </c>
      <c r="B256" s="2263" t="s">
        <v>3817</v>
      </c>
      <c r="C256" s="2281" t="s">
        <v>3558</v>
      </c>
      <c r="D256" s="2281" t="s">
        <v>3818</v>
      </c>
      <c r="E256" s="2472" t="s">
        <v>3688</v>
      </c>
      <c r="F256" s="2472"/>
      <c r="G256" s="2264" t="s">
        <v>271</v>
      </c>
      <c r="H256" s="2265">
        <v>3.4799999999999998E-2</v>
      </c>
      <c r="I256" s="2266">
        <v>6.24</v>
      </c>
      <c r="J256" s="2266">
        <v>0.21</v>
      </c>
    </row>
    <row r="257" spans="1:10" ht="36" customHeight="1">
      <c r="A257" s="2281" t="s">
        <v>3556</v>
      </c>
      <c r="B257" s="2263" t="s">
        <v>3819</v>
      </c>
      <c r="C257" s="2281" t="s">
        <v>3558</v>
      </c>
      <c r="D257" s="2281" t="s">
        <v>3820</v>
      </c>
      <c r="E257" s="2472" t="s">
        <v>3688</v>
      </c>
      <c r="F257" s="2472"/>
      <c r="G257" s="2264" t="s">
        <v>271</v>
      </c>
      <c r="H257" s="2265">
        <v>1.7399999999999999E-2</v>
      </c>
      <c r="I257" s="2266">
        <v>8.69</v>
      </c>
      <c r="J257" s="2266">
        <v>0.15</v>
      </c>
    </row>
    <row r="258" spans="1:10" ht="36" customHeight="1">
      <c r="A258" s="2281" t="s">
        <v>3556</v>
      </c>
      <c r="B258" s="2263" t="s">
        <v>3727</v>
      </c>
      <c r="C258" s="2281" t="s">
        <v>3558</v>
      </c>
      <c r="D258" s="2281" t="s">
        <v>3728</v>
      </c>
      <c r="E258" s="2472" t="s">
        <v>3688</v>
      </c>
      <c r="F258" s="2472"/>
      <c r="G258" s="2264" t="s">
        <v>271</v>
      </c>
      <c r="H258" s="2265">
        <v>6.9599999999999995E-2</v>
      </c>
      <c r="I258" s="2266">
        <v>10.79</v>
      </c>
      <c r="J258" s="2266">
        <v>0.75</v>
      </c>
    </row>
    <row r="259" spans="1:10" ht="36" customHeight="1">
      <c r="A259" s="2281" t="s">
        <v>3556</v>
      </c>
      <c r="B259" s="2263" t="s">
        <v>3691</v>
      </c>
      <c r="C259" s="2281" t="s">
        <v>3558</v>
      </c>
      <c r="D259" s="2281" t="s">
        <v>3692</v>
      </c>
      <c r="E259" s="2472" t="s">
        <v>3688</v>
      </c>
      <c r="F259" s="2472"/>
      <c r="G259" s="2264" t="s">
        <v>689</v>
      </c>
      <c r="H259" s="2265">
        <v>1.2529999999999999</v>
      </c>
      <c r="I259" s="2266">
        <v>2.73</v>
      </c>
      <c r="J259" s="2266">
        <v>3.42</v>
      </c>
    </row>
    <row r="260" spans="1:10" ht="36" customHeight="1">
      <c r="A260" s="2281" t="s">
        <v>3556</v>
      </c>
      <c r="B260" s="2263" t="s">
        <v>3729</v>
      </c>
      <c r="C260" s="2281" t="s">
        <v>3558</v>
      </c>
      <c r="D260" s="2281" t="s">
        <v>1341</v>
      </c>
      <c r="E260" s="2472" t="s">
        <v>3688</v>
      </c>
      <c r="F260" s="2472"/>
      <c r="G260" s="2264" t="s">
        <v>689</v>
      </c>
      <c r="H260" s="2265">
        <v>0.46989999999999998</v>
      </c>
      <c r="I260" s="2266">
        <v>4.0199999999999996</v>
      </c>
      <c r="J260" s="2266">
        <v>1.88</v>
      </c>
    </row>
    <row r="261" spans="1:10" ht="36" customHeight="1">
      <c r="A261" s="2281" t="s">
        <v>3556</v>
      </c>
      <c r="B261" s="2263" t="s">
        <v>3821</v>
      </c>
      <c r="C261" s="2281" t="s">
        <v>3558</v>
      </c>
      <c r="D261" s="2281" t="s">
        <v>1344</v>
      </c>
      <c r="E261" s="2472" t="s">
        <v>3688</v>
      </c>
      <c r="F261" s="2472"/>
      <c r="G261" s="2264" t="s">
        <v>689</v>
      </c>
      <c r="H261" s="2265">
        <v>1.0442</v>
      </c>
      <c r="I261" s="2266">
        <v>6.67</v>
      </c>
      <c r="J261" s="2266">
        <v>6.96</v>
      </c>
    </row>
    <row r="262" spans="1:10" ht="36" customHeight="1">
      <c r="A262" s="2281" t="s">
        <v>3556</v>
      </c>
      <c r="B262" s="2263" t="s">
        <v>3822</v>
      </c>
      <c r="C262" s="2281" t="s">
        <v>3558</v>
      </c>
      <c r="D262" s="2281" t="s">
        <v>3823</v>
      </c>
      <c r="E262" s="2472" t="s">
        <v>3688</v>
      </c>
      <c r="F262" s="2472"/>
      <c r="G262" s="2264" t="s">
        <v>689</v>
      </c>
      <c r="H262" s="2265">
        <v>0.2611</v>
      </c>
      <c r="I262" s="2266">
        <v>16.79</v>
      </c>
      <c r="J262" s="2266">
        <v>4.38</v>
      </c>
    </row>
    <row r="263" spans="1:10" ht="24" customHeight="1">
      <c r="A263" s="2281" t="s">
        <v>3556</v>
      </c>
      <c r="B263" s="2263" t="s">
        <v>3730</v>
      </c>
      <c r="C263" s="2281" t="s">
        <v>3558</v>
      </c>
      <c r="D263" s="2281" t="s">
        <v>3731</v>
      </c>
      <c r="E263" s="2472" t="s">
        <v>3688</v>
      </c>
      <c r="F263" s="2472"/>
      <c r="G263" s="2264" t="s">
        <v>271</v>
      </c>
      <c r="H263" s="2265">
        <v>0.13919999999999999</v>
      </c>
      <c r="I263" s="2266">
        <v>9.41</v>
      </c>
      <c r="J263" s="2266">
        <v>1.3</v>
      </c>
    </row>
    <row r="264" spans="1:10" ht="36" customHeight="1">
      <c r="A264" s="2281" t="s">
        <v>3556</v>
      </c>
      <c r="B264" s="2263" t="s">
        <v>3686</v>
      </c>
      <c r="C264" s="2281" t="s">
        <v>3558</v>
      </c>
      <c r="D264" s="2281" t="s">
        <v>3687</v>
      </c>
      <c r="E264" s="2472" t="s">
        <v>3688</v>
      </c>
      <c r="F264" s="2472"/>
      <c r="G264" s="2264" t="s">
        <v>271</v>
      </c>
      <c r="H264" s="2265">
        <v>1.7399999999999999E-2</v>
      </c>
      <c r="I264" s="2266">
        <v>20.98</v>
      </c>
      <c r="J264" s="2266">
        <v>0.36</v>
      </c>
    </row>
    <row r="265" spans="1:10" ht="36" customHeight="1">
      <c r="A265" s="2281" t="s">
        <v>3556</v>
      </c>
      <c r="B265" s="2263" t="s">
        <v>3732</v>
      </c>
      <c r="C265" s="2281" t="s">
        <v>3558</v>
      </c>
      <c r="D265" s="2281" t="s">
        <v>3733</v>
      </c>
      <c r="E265" s="2472" t="s">
        <v>3688</v>
      </c>
      <c r="F265" s="2472"/>
      <c r="G265" s="2264" t="s">
        <v>271</v>
      </c>
      <c r="H265" s="2265">
        <v>5.2200000000000003E-2</v>
      </c>
      <c r="I265" s="2266">
        <v>13.78</v>
      </c>
      <c r="J265" s="2266">
        <v>0.71</v>
      </c>
    </row>
    <row r="266" spans="1:10" ht="36" customHeight="1">
      <c r="A266" s="2281" t="s">
        <v>3556</v>
      </c>
      <c r="B266" s="2263" t="s">
        <v>3824</v>
      </c>
      <c r="C266" s="2281" t="s">
        <v>3558</v>
      </c>
      <c r="D266" s="2281" t="s">
        <v>3825</v>
      </c>
      <c r="E266" s="2472" t="s">
        <v>3688</v>
      </c>
      <c r="F266" s="2472"/>
      <c r="G266" s="2264" t="s">
        <v>271</v>
      </c>
      <c r="H266" s="2265">
        <v>5.2200000000000003E-2</v>
      </c>
      <c r="I266" s="2266">
        <v>162.19</v>
      </c>
      <c r="J266" s="2266">
        <v>8.4600000000000009</v>
      </c>
    </row>
    <row r="267" spans="1:10" ht="36" customHeight="1">
      <c r="A267" s="2281" t="s">
        <v>3556</v>
      </c>
      <c r="B267" s="2263" t="s">
        <v>3734</v>
      </c>
      <c r="C267" s="2281" t="s">
        <v>3558</v>
      </c>
      <c r="D267" s="2281" t="s">
        <v>3735</v>
      </c>
      <c r="E267" s="2472" t="s">
        <v>3688</v>
      </c>
      <c r="F267" s="2472"/>
      <c r="G267" s="2264" t="s">
        <v>271</v>
      </c>
      <c r="H267" s="2265">
        <v>1.7399999999999999E-2</v>
      </c>
      <c r="I267" s="2266">
        <v>99.61</v>
      </c>
      <c r="J267" s="2266">
        <v>1.73</v>
      </c>
    </row>
    <row r="268" spans="1:10" ht="36" customHeight="1">
      <c r="A268" s="2281" t="s">
        <v>3556</v>
      </c>
      <c r="B268" s="2263" t="s">
        <v>3736</v>
      </c>
      <c r="C268" s="2281" t="s">
        <v>3558</v>
      </c>
      <c r="D268" s="2281" t="s">
        <v>3737</v>
      </c>
      <c r="E268" s="2472" t="s">
        <v>3688</v>
      </c>
      <c r="F268" s="2472"/>
      <c r="G268" s="2264" t="s">
        <v>271</v>
      </c>
      <c r="H268" s="2265">
        <v>0.10440000000000001</v>
      </c>
      <c r="I268" s="2266">
        <v>27.2</v>
      </c>
      <c r="J268" s="2266">
        <v>2.83</v>
      </c>
    </row>
    <row r="269" spans="1:10" ht="36" customHeight="1">
      <c r="A269" s="2281" t="s">
        <v>3556</v>
      </c>
      <c r="B269" s="2263" t="s">
        <v>3826</v>
      </c>
      <c r="C269" s="2281" t="s">
        <v>3558</v>
      </c>
      <c r="D269" s="2281" t="s">
        <v>3827</v>
      </c>
      <c r="E269" s="2472" t="s">
        <v>3688</v>
      </c>
      <c r="F269" s="2472"/>
      <c r="G269" s="2264" t="s">
        <v>271</v>
      </c>
      <c r="H269" s="2265">
        <v>1.7399999999999999E-2</v>
      </c>
      <c r="I269" s="2266">
        <v>33.81</v>
      </c>
      <c r="J269" s="2266">
        <v>0.57999999999999996</v>
      </c>
    </row>
    <row r="270" spans="1:10" ht="36" customHeight="1">
      <c r="A270" s="2281" t="s">
        <v>3556</v>
      </c>
      <c r="B270" s="2263" t="s">
        <v>3828</v>
      </c>
      <c r="C270" s="2281" t="s">
        <v>3558</v>
      </c>
      <c r="D270" s="2281" t="s">
        <v>3829</v>
      </c>
      <c r="E270" s="2472" t="s">
        <v>3688</v>
      </c>
      <c r="F270" s="2472"/>
      <c r="G270" s="2264" t="s">
        <v>271</v>
      </c>
      <c r="H270" s="2265">
        <v>1.7399999999999999E-2</v>
      </c>
      <c r="I270" s="2266">
        <v>46.26</v>
      </c>
      <c r="J270" s="2266">
        <v>0.8</v>
      </c>
    </row>
    <row r="271" spans="1:10" ht="36" customHeight="1">
      <c r="A271" s="2281" t="s">
        <v>3556</v>
      </c>
      <c r="B271" s="2263" t="s">
        <v>3738</v>
      </c>
      <c r="C271" s="2281" t="s">
        <v>3558</v>
      </c>
      <c r="D271" s="2281" t="s">
        <v>3739</v>
      </c>
      <c r="E271" s="2472" t="s">
        <v>3688</v>
      </c>
      <c r="F271" s="2472"/>
      <c r="G271" s="2264" t="s">
        <v>271</v>
      </c>
      <c r="H271" s="2265">
        <v>3.4799999999999998E-2</v>
      </c>
      <c r="I271" s="2266">
        <v>22.58</v>
      </c>
      <c r="J271" s="2266">
        <v>0.78</v>
      </c>
    </row>
    <row r="272" spans="1:10" ht="48" customHeight="1">
      <c r="A272" s="2281" t="s">
        <v>3556</v>
      </c>
      <c r="B272" s="2263" t="s">
        <v>3699</v>
      </c>
      <c r="C272" s="2281" t="s">
        <v>3558</v>
      </c>
      <c r="D272" s="2281" t="s">
        <v>3700</v>
      </c>
      <c r="E272" s="2472" t="s">
        <v>3688</v>
      </c>
      <c r="F272" s="2472"/>
      <c r="G272" s="2264" t="s">
        <v>271</v>
      </c>
      <c r="H272" s="2265">
        <v>0.13919999999999999</v>
      </c>
      <c r="I272" s="2266">
        <v>104.49</v>
      </c>
      <c r="J272" s="2266">
        <v>14.54</v>
      </c>
    </row>
    <row r="273" spans="1:10" ht="24" customHeight="1">
      <c r="A273" s="2281" t="s">
        <v>3556</v>
      </c>
      <c r="B273" s="2263" t="s">
        <v>3830</v>
      </c>
      <c r="C273" s="2281" t="s">
        <v>3558</v>
      </c>
      <c r="D273" s="2281" t="s">
        <v>1602</v>
      </c>
      <c r="E273" s="2472" t="s">
        <v>3688</v>
      </c>
      <c r="F273" s="2472"/>
      <c r="G273" s="2264" t="s">
        <v>271</v>
      </c>
      <c r="H273" s="2265">
        <v>5.2200000000000003E-2</v>
      </c>
      <c r="I273" s="2266">
        <v>72.47</v>
      </c>
      <c r="J273" s="2266">
        <v>3.78</v>
      </c>
    </row>
    <row r="274" spans="1:10" ht="36" customHeight="1">
      <c r="A274" s="2281" t="s">
        <v>3556</v>
      </c>
      <c r="B274" s="2263" t="s">
        <v>3785</v>
      </c>
      <c r="C274" s="2281" t="s">
        <v>3558</v>
      </c>
      <c r="D274" s="2281" t="s">
        <v>3786</v>
      </c>
      <c r="E274" s="2472" t="s">
        <v>3705</v>
      </c>
      <c r="F274" s="2472"/>
      <c r="G274" s="2264" t="s">
        <v>689</v>
      </c>
      <c r="H274" s="2265">
        <v>0.16309999999999999</v>
      </c>
      <c r="I274" s="2266">
        <v>16.670000000000002</v>
      </c>
      <c r="J274" s="2266">
        <v>2.71</v>
      </c>
    </row>
    <row r="275" spans="1:10" ht="36" customHeight="1">
      <c r="A275" s="2281" t="s">
        <v>3556</v>
      </c>
      <c r="B275" s="2263" t="s">
        <v>3831</v>
      </c>
      <c r="C275" s="2281" t="s">
        <v>3558</v>
      </c>
      <c r="D275" s="2281" t="s">
        <v>3832</v>
      </c>
      <c r="E275" s="2472" t="s">
        <v>3705</v>
      </c>
      <c r="F275" s="2472"/>
      <c r="G275" s="2264" t="s">
        <v>689</v>
      </c>
      <c r="H275" s="2265">
        <v>0.2235</v>
      </c>
      <c r="I275" s="2266">
        <v>25.36</v>
      </c>
      <c r="J275" s="2266">
        <v>5.66</v>
      </c>
    </row>
    <row r="276" spans="1:10" ht="36" customHeight="1">
      <c r="A276" s="2281" t="s">
        <v>3556</v>
      </c>
      <c r="B276" s="2263" t="s">
        <v>3787</v>
      </c>
      <c r="C276" s="2281" t="s">
        <v>3558</v>
      </c>
      <c r="D276" s="2281" t="s">
        <v>3788</v>
      </c>
      <c r="E276" s="2472" t="s">
        <v>3705</v>
      </c>
      <c r="F276" s="2472"/>
      <c r="G276" s="2264" t="s">
        <v>689</v>
      </c>
      <c r="H276" s="2265">
        <v>4.7E-2</v>
      </c>
      <c r="I276" s="2266">
        <v>49.72</v>
      </c>
      <c r="J276" s="2266">
        <v>2.33</v>
      </c>
    </row>
    <row r="277" spans="1:10" ht="48" customHeight="1">
      <c r="A277" s="2281" t="s">
        <v>3556</v>
      </c>
      <c r="B277" s="2263" t="s">
        <v>3789</v>
      </c>
      <c r="C277" s="2281" t="s">
        <v>3558</v>
      </c>
      <c r="D277" s="2281" t="s">
        <v>1182</v>
      </c>
      <c r="E277" s="2472" t="s">
        <v>3705</v>
      </c>
      <c r="F277" s="2472"/>
      <c r="G277" s="2264" t="s">
        <v>271</v>
      </c>
      <c r="H277" s="2265">
        <v>0.17399999999999999</v>
      </c>
      <c r="I277" s="2266">
        <v>9.02</v>
      </c>
      <c r="J277" s="2266">
        <v>1.56</v>
      </c>
    </row>
    <row r="278" spans="1:10" ht="48" customHeight="1">
      <c r="A278" s="2281" t="s">
        <v>3556</v>
      </c>
      <c r="B278" s="2263" t="s">
        <v>3833</v>
      </c>
      <c r="C278" s="2281" t="s">
        <v>3558</v>
      </c>
      <c r="D278" s="2281" t="s">
        <v>1179</v>
      </c>
      <c r="E278" s="2472" t="s">
        <v>3705</v>
      </c>
      <c r="F278" s="2472"/>
      <c r="G278" s="2264" t="s">
        <v>271</v>
      </c>
      <c r="H278" s="2265">
        <v>1.7399999999999999E-2</v>
      </c>
      <c r="I278" s="2266">
        <v>9.41</v>
      </c>
      <c r="J278" s="2266">
        <v>0.16</v>
      </c>
    </row>
    <row r="279" spans="1:10" ht="48" customHeight="1">
      <c r="A279" s="2281" t="s">
        <v>3556</v>
      </c>
      <c r="B279" s="2263" t="s">
        <v>3834</v>
      </c>
      <c r="C279" s="2281" t="s">
        <v>3558</v>
      </c>
      <c r="D279" s="2281" t="s">
        <v>3835</v>
      </c>
      <c r="E279" s="2472" t="s">
        <v>3705</v>
      </c>
      <c r="F279" s="2472"/>
      <c r="G279" s="2264" t="s">
        <v>271</v>
      </c>
      <c r="H279" s="2265">
        <v>5.2200000000000003E-2</v>
      </c>
      <c r="I279" s="2266">
        <v>34.299999999999997</v>
      </c>
      <c r="J279" s="2266">
        <v>1.79</v>
      </c>
    </row>
    <row r="280" spans="1:10" ht="48" customHeight="1">
      <c r="A280" s="2281" t="s">
        <v>3556</v>
      </c>
      <c r="B280" s="2263" t="s">
        <v>3836</v>
      </c>
      <c r="C280" s="2281" t="s">
        <v>3558</v>
      </c>
      <c r="D280" s="2281" t="s">
        <v>3837</v>
      </c>
      <c r="E280" s="2472" t="s">
        <v>3705</v>
      </c>
      <c r="F280" s="2472"/>
      <c r="G280" s="2264" t="s">
        <v>271</v>
      </c>
      <c r="H280" s="2265">
        <v>1.7399999999999999E-2</v>
      </c>
      <c r="I280" s="2266">
        <v>17.399999999999999</v>
      </c>
      <c r="J280" s="2266">
        <v>0.3</v>
      </c>
    </row>
    <row r="281" spans="1:10" ht="36" customHeight="1">
      <c r="A281" s="2281" t="s">
        <v>3556</v>
      </c>
      <c r="B281" s="2263" t="s">
        <v>3790</v>
      </c>
      <c r="C281" s="2281" t="s">
        <v>3558</v>
      </c>
      <c r="D281" s="2281" t="s">
        <v>3791</v>
      </c>
      <c r="E281" s="2472" t="s">
        <v>3705</v>
      </c>
      <c r="F281" s="2472"/>
      <c r="G281" s="2264" t="s">
        <v>271</v>
      </c>
      <c r="H281" s="2265">
        <v>3.4799999999999998E-2</v>
      </c>
      <c r="I281" s="2266">
        <v>388.86</v>
      </c>
      <c r="J281" s="2266">
        <v>13.53</v>
      </c>
    </row>
    <row r="282" spans="1:10" ht="36" customHeight="1">
      <c r="A282" s="2281" t="s">
        <v>3556</v>
      </c>
      <c r="B282" s="2263" t="s">
        <v>3838</v>
      </c>
      <c r="C282" s="2281" t="s">
        <v>3558</v>
      </c>
      <c r="D282" s="2281" t="s">
        <v>3839</v>
      </c>
      <c r="E282" s="2472" t="s">
        <v>3705</v>
      </c>
      <c r="F282" s="2472"/>
      <c r="G282" s="2264" t="s">
        <v>271</v>
      </c>
      <c r="H282" s="2265">
        <v>6.9599999999999995E-2</v>
      </c>
      <c r="I282" s="2266">
        <v>14.23</v>
      </c>
      <c r="J282" s="2266">
        <v>0.99</v>
      </c>
    </row>
    <row r="283" spans="1:10" ht="24" customHeight="1">
      <c r="A283" s="2281" t="s">
        <v>3556</v>
      </c>
      <c r="B283" s="2263" t="s">
        <v>3840</v>
      </c>
      <c r="C283" s="2281" t="s">
        <v>3558</v>
      </c>
      <c r="D283" s="2281" t="s">
        <v>3841</v>
      </c>
      <c r="E283" s="2472" t="s">
        <v>3705</v>
      </c>
      <c r="F283" s="2472"/>
      <c r="G283" s="2264" t="s">
        <v>271</v>
      </c>
      <c r="H283" s="2265">
        <v>5.2200000000000003E-2</v>
      </c>
      <c r="I283" s="2266">
        <v>351.19</v>
      </c>
      <c r="J283" s="2266">
        <v>18.329999999999998</v>
      </c>
    </row>
    <row r="284" spans="1:10" ht="60" customHeight="1">
      <c r="A284" s="2281" t="s">
        <v>3556</v>
      </c>
      <c r="B284" s="2263" t="s">
        <v>3796</v>
      </c>
      <c r="C284" s="2281" t="s">
        <v>3558</v>
      </c>
      <c r="D284" s="2281" t="s">
        <v>3797</v>
      </c>
      <c r="E284" s="2472" t="s">
        <v>3705</v>
      </c>
      <c r="F284" s="2472"/>
      <c r="G284" s="2264" t="s">
        <v>271</v>
      </c>
      <c r="H284" s="2265">
        <v>5.2200000000000003E-2</v>
      </c>
      <c r="I284" s="2266">
        <v>185.94</v>
      </c>
      <c r="J284" s="2266">
        <v>9.6999999999999993</v>
      </c>
    </row>
    <row r="285" spans="1:10" ht="24" customHeight="1">
      <c r="A285" s="2281" t="s">
        <v>3556</v>
      </c>
      <c r="B285" s="2263" t="s">
        <v>3842</v>
      </c>
      <c r="C285" s="2281" t="s">
        <v>3558</v>
      </c>
      <c r="D285" s="2281" t="s">
        <v>3843</v>
      </c>
      <c r="E285" s="2472" t="s">
        <v>3705</v>
      </c>
      <c r="F285" s="2472"/>
      <c r="G285" s="2264" t="s">
        <v>271</v>
      </c>
      <c r="H285" s="2265">
        <v>6.9599999999999995E-2</v>
      </c>
      <c r="I285" s="2266">
        <v>77.239999999999995</v>
      </c>
      <c r="J285" s="2266">
        <v>5.37</v>
      </c>
    </row>
    <row r="286" spans="1:10" ht="48" customHeight="1">
      <c r="A286" s="2281" t="s">
        <v>3556</v>
      </c>
      <c r="B286" s="2263" t="s">
        <v>3798</v>
      </c>
      <c r="C286" s="2281" t="s">
        <v>3558</v>
      </c>
      <c r="D286" s="2281" t="s">
        <v>3799</v>
      </c>
      <c r="E286" s="2472" t="s">
        <v>3705</v>
      </c>
      <c r="F286" s="2472"/>
      <c r="G286" s="2264" t="s">
        <v>271</v>
      </c>
      <c r="H286" s="2265">
        <v>0.17399999999999999</v>
      </c>
      <c r="I286" s="2266">
        <v>117.7</v>
      </c>
      <c r="J286" s="2266">
        <v>20.47</v>
      </c>
    </row>
    <row r="287" spans="1:10" ht="36" customHeight="1">
      <c r="A287" s="2281" t="s">
        <v>3556</v>
      </c>
      <c r="B287" s="2263" t="s">
        <v>3844</v>
      </c>
      <c r="C287" s="2281" t="s">
        <v>3558</v>
      </c>
      <c r="D287" s="2281" t="s">
        <v>3845</v>
      </c>
      <c r="E287" s="2472" t="s">
        <v>3705</v>
      </c>
      <c r="F287" s="2472"/>
      <c r="G287" s="2264" t="s">
        <v>271</v>
      </c>
      <c r="H287" s="2265">
        <v>6.9599999999999995E-2</v>
      </c>
      <c r="I287" s="2266">
        <v>43.82</v>
      </c>
      <c r="J287" s="2266">
        <v>3.04</v>
      </c>
    </row>
    <row r="288" spans="1:10" ht="24" customHeight="1">
      <c r="A288" s="2281" t="s">
        <v>3556</v>
      </c>
      <c r="B288" s="2263" t="s">
        <v>3846</v>
      </c>
      <c r="C288" s="2281" t="s">
        <v>3558</v>
      </c>
      <c r="D288" s="2281" t="s">
        <v>3847</v>
      </c>
      <c r="E288" s="2472" t="s">
        <v>3705</v>
      </c>
      <c r="F288" s="2472"/>
      <c r="G288" s="2264" t="s">
        <v>689</v>
      </c>
      <c r="H288" s="2265">
        <v>7.22E-2</v>
      </c>
      <c r="I288" s="2266">
        <v>10.55</v>
      </c>
      <c r="J288" s="2266">
        <v>0.76</v>
      </c>
    </row>
    <row r="289" spans="1:10" ht="36" customHeight="1">
      <c r="A289" s="2281" t="s">
        <v>3556</v>
      </c>
      <c r="B289" s="2263" t="s">
        <v>3848</v>
      </c>
      <c r="C289" s="2281" t="s">
        <v>3558</v>
      </c>
      <c r="D289" s="2281" t="s">
        <v>3849</v>
      </c>
      <c r="E289" s="2472" t="s">
        <v>3705</v>
      </c>
      <c r="F289" s="2472"/>
      <c r="G289" s="2264" t="s">
        <v>689</v>
      </c>
      <c r="H289" s="2265">
        <v>7.22E-2</v>
      </c>
      <c r="I289" s="2266">
        <v>10.67</v>
      </c>
      <c r="J289" s="2266">
        <v>0.77</v>
      </c>
    </row>
    <row r="290" spans="1:10" ht="60" customHeight="1">
      <c r="A290" s="2281" t="s">
        <v>3556</v>
      </c>
      <c r="B290" s="2263" t="s">
        <v>3703</v>
      </c>
      <c r="C290" s="2281" t="s">
        <v>3558</v>
      </c>
      <c r="D290" s="2281" t="s">
        <v>3704</v>
      </c>
      <c r="E290" s="2472" t="s">
        <v>3705</v>
      </c>
      <c r="F290" s="2472"/>
      <c r="G290" s="2264" t="s">
        <v>689</v>
      </c>
      <c r="H290" s="2265">
        <v>0.4612</v>
      </c>
      <c r="I290" s="2266">
        <v>2.4900000000000002</v>
      </c>
      <c r="J290" s="2266">
        <v>1.1399999999999999</v>
      </c>
    </row>
    <row r="291" spans="1:10" ht="48" customHeight="1">
      <c r="A291" s="2281" t="s">
        <v>3556</v>
      </c>
      <c r="B291" s="2263" t="s">
        <v>3706</v>
      </c>
      <c r="C291" s="2281" t="s">
        <v>3558</v>
      </c>
      <c r="D291" s="2281" t="s">
        <v>3707</v>
      </c>
      <c r="E291" s="2472" t="s">
        <v>3705</v>
      </c>
      <c r="F291" s="2472"/>
      <c r="G291" s="2264" t="s">
        <v>689</v>
      </c>
      <c r="H291" s="2265">
        <v>0.1827</v>
      </c>
      <c r="I291" s="2266">
        <v>1.26</v>
      </c>
      <c r="J291" s="2266">
        <v>0.23</v>
      </c>
    </row>
    <row r="292" spans="1:10" ht="24" customHeight="1">
      <c r="A292" s="2281" t="s">
        <v>3556</v>
      </c>
      <c r="B292" s="2263" t="s">
        <v>3708</v>
      </c>
      <c r="C292" s="2281" t="s">
        <v>3558</v>
      </c>
      <c r="D292" s="2281" t="s">
        <v>376</v>
      </c>
      <c r="E292" s="2472" t="s">
        <v>3709</v>
      </c>
      <c r="F292" s="2472"/>
      <c r="G292" s="2264" t="s">
        <v>368</v>
      </c>
      <c r="H292" s="2265">
        <v>2.7900000000000001E-2</v>
      </c>
      <c r="I292" s="2266">
        <v>63.25</v>
      </c>
      <c r="J292" s="2266">
        <v>1.76</v>
      </c>
    </row>
    <row r="293" spans="1:10" ht="24" customHeight="1">
      <c r="A293" s="2281" t="s">
        <v>3556</v>
      </c>
      <c r="B293" s="2263" t="s">
        <v>3710</v>
      </c>
      <c r="C293" s="2281" t="s">
        <v>3558</v>
      </c>
      <c r="D293" s="2281" t="s">
        <v>1628</v>
      </c>
      <c r="E293" s="2472" t="s">
        <v>3709</v>
      </c>
      <c r="F293" s="2472"/>
      <c r="G293" s="2264" t="s">
        <v>368</v>
      </c>
      <c r="H293" s="2265">
        <v>7.1999999999999998E-3</v>
      </c>
      <c r="I293" s="2266">
        <v>38.35</v>
      </c>
      <c r="J293" s="2266">
        <v>0.27</v>
      </c>
    </row>
    <row r="294" spans="1:10" ht="60" customHeight="1">
      <c r="A294" s="2281" t="s">
        <v>3556</v>
      </c>
      <c r="B294" s="2263" t="s">
        <v>3850</v>
      </c>
      <c r="C294" s="2281" t="s">
        <v>3558</v>
      </c>
      <c r="D294" s="2281" t="s">
        <v>3851</v>
      </c>
      <c r="E294" s="2472" t="s">
        <v>3852</v>
      </c>
      <c r="F294" s="2472"/>
      <c r="G294" s="2264" t="s">
        <v>275</v>
      </c>
      <c r="H294" s="2265">
        <v>0.46750000000000003</v>
      </c>
      <c r="I294" s="2266">
        <v>81.28</v>
      </c>
      <c r="J294" s="2266">
        <v>37.99</v>
      </c>
    </row>
    <row r="295" spans="1:10" ht="24" customHeight="1">
      <c r="A295" s="2281" t="s">
        <v>3556</v>
      </c>
      <c r="B295" s="2263" t="s">
        <v>3711</v>
      </c>
      <c r="C295" s="2281" t="s">
        <v>3558</v>
      </c>
      <c r="D295" s="2281" t="s">
        <v>775</v>
      </c>
      <c r="E295" s="2472" t="s">
        <v>3712</v>
      </c>
      <c r="F295" s="2472"/>
      <c r="G295" s="2264" t="s">
        <v>275</v>
      </c>
      <c r="H295" s="2265">
        <v>2.4441999999999999</v>
      </c>
      <c r="I295" s="2266">
        <v>12.92</v>
      </c>
      <c r="J295" s="2266">
        <v>31.57</v>
      </c>
    </row>
    <row r="296" spans="1:10" ht="60" customHeight="1">
      <c r="A296" s="2281" t="s">
        <v>3556</v>
      </c>
      <c r="B296" s="2263" t="s">
        <v>3853</v>
      </c>
      <c r="C296" s="2281" t="s">
        <v>3558</v>
      </c>
      <c r="D296" s="2281" t="s">
        <v>3854</v>
      </c>
      <c r="E296" s="2472" t="s">
        <v>3615</v>
      </c>
      <c r="F296" s="2472"/>
      <c r="G296" s="2264" t="s">
        <v>275</v>
      </c>
      <c r="H296" s="2265">
        <v>0.46279999999999999</v>
      </c>
      <c r="I296" s="2266">
        <v>37.93</v>
      </c>
      <c r="J296" s="2266">
        <v>17.55</v>
      </c>
    </row>
    <row r="297" spans="1:10" ht="36" customHeight="1">
      <c r="A297" s="2281" t="s">
        <v>3556</v>
      </c>
      <c r="B297" s="2263" t="s">
        <v>3855</v>
      </c>
      <c r="C297" s="2281" t="s">
        <v>3558</v>
      </c>
      <c r="D297" s="2281" t="s">
        <v>3856</v>
      </c>
      <c r="E297" s="2472" t="s">
        <v>3615</v>
      </c>
      <c r="F297" s="2472"/>
      <c r="G297" s="2264" t="s">
        <v>275</v>
      </c>
      <c r="H297" s="2265">
        <v>0.51339999999999997</v>
      </c>
      <c r="I297" s="2266">
        <v>29.23</v>
      </c>
      <c r="J297" s="2266">
        <v>15</v>
      </c>
    </row>
    <row r="298" spans="1:10" ht="48" customHeight="1">
      <c r="A298" s="2281" t="s">
        <v>3556</v>
      </c>
      <c r="B298" s="2263" t="s">
        <v>3857</v>
      </c>
      <c r="C298" s="2281" t="s">
        <v>3558</v>
      </c>
      <c r="D298" s="2281" t="s">
        <v>3858</v>
      </c>
      <c r="E298" s="2472" t="s">
        <v>3859</v>
      </c>
      <c r="F298" s="2472"/>
      <c r="G298" s="2264" t="s">
        <v>275</v>
      </c>
      <c r="H298" s="2265">
        <v>0.76790000000000003</v>
      </c>
      <c r="I298" s="2266">
        <v>5.74</v>
      </c>
      <c r="J298" s="2266">
        <v>4.4000000000000004</v>
      </c>
    </row>
    <row r="299" spans="1:10" ht="48" customHeight="1">
      <c r="A299" s="2281" t="s">
        <v>3556</v>
      </c>
      <c r="B299" s="2263" t="s">
        <v>3860</v>
      </c>
      <c r="C299" s="2281" t="s">
        <v>3558</v>
      </c>
      <c r="D299" s="2281" t="s">
        <v>3861</v>
      </c>
      <c r="E299" s="2472" t="s">
        <v>3859</v>
      </c>
      <c r="F299" s="2472"/>
      <c r="G299" s="2264" t="s">
        <v>275</v>
      </c>
      <c r="H299" s="2265">
        <v>0.1681</v>
      </c>
      <c r="I299" s="2266">
        <v>7.96</v>
      </c>
      <c r="J299" s="2266">
        <v>1.33</v>
      </c>
    </row>
    <row r="300" spans="1:10" ht="48" customHeight="1">
      <c r="A300" s="2281" t="s">
        <v>3556</v>
      </c>
      <c r="B300" s="2263" t="s">
        <v>3862</v>
      </c>
      <c r="C300" s="2281" t="s">
        <v>3558</v>
      </c>
      <c r="D300" s="2281" t="s">
        <v>3863</v>
      </c>
      <c r="E300" s="2472" t="s">
        <v>3859</v>
      </c>
      <c r="F300" s="2472"/>
      <c r="G300" s="2264" t="s">
        <v>275</v>
      </c>
      <c r="H300" s="2265">
        <v>0.18940000000000001</v>
      </c>
      <c r="I300" s="2266">
        <v>21.75</v>
      </c>
      <c r="J300" s="2266">
        <v>4.1100000000000003</v>
      </c>
    </row>
    <row r="301" spans="1:10" ht="48" customHeight="1">
      <c r="A301" s="2281" t="s">
        <v>3556</v>
      </c>
      <c r="B301" s="2263" t="s">
        <v>3864</v>
      </c>
      <c r="C301" s="2281" t="s">
        <v>3558</v>
      </c>
      <c r="D301" s="2281" t="s">
        <v>3865</v>
      </c>
      <c r="E301" s="2472" t="s">
        <v>3859</v>
      </c>
      <c r="F301" s="2472"/>
      <c r="G301" s="2264" t="s">
        <v>275</v>
      </c>
      <c r="H301" s="2265">
        <v>0.1681</v>
      </c>
      <c r="I301" s="2266">
        <v>51.78</v>
      </c>
      <c r="J301" s="2266">
        <v>8.6999999999999993</v>
      </c>
    </row>
    <row r="302" spans="1:10" ht="60" customHeight="1">
      <c r="A302" s="2281" t="s">
        <v>3556</v>
      </c>
      <c r="B302" s="2263" t="s">
        <v>3866</v>
      </c>
      <c r="C302" s="2281" t="s">
        <v>3558</v>
      </c>
      <c r="D302" s="2281" t="s">
        <v>3867</v>
      </c>
      <c r="E302" s="2472" t="s">
        <v>3859</v>
      </c>
      <c r="F302" s="2472"/>
      <c r="G302" s="2264" t="s">
        <v>275</v>
      </c>
      <c r="H302" s="2265">
        <v>0.76790000000000003</v>
      </c>
      <c r="I302" s="2266">
        <v>30.93</v>
      </c>
      <c r="J302" s="2266">
        <v>23.75</v>
      </c>
    </row>
    <row r="303" spans="1:10" ht="24" customHeight="1">
      <c r="A303" s="2285" t="s">
        <v>3586</v>
      </c>
      <c r="B303" s="2270" t="s">
        <v>3868</v>
      </c>
      <c r="C303" s="2285" t="s">
        <v>3558</v>
      </c>
      <c r="D303" s="2285" t="s">
        <v>3869</v>
      </c>
      <c r="E303" s="2468" t="s">
        <v>3589</v>
      </c>
      <c r="F303" s="2468"/>
      <c r="G303" s="2271" t="s">
        <v>271</v>
      </c>
      <c r="H303" s="2272">
        <v>3.4799999999999998E-2</v>
      </c>
      <c r="I303" s="2273">
        <v>39.9</v>
      </c>
      <c r="J303" s="2273">
        <v>1.38</v>
      </c>
    </row>
    <row r="304" spans="1:10" ht="48" customHeight="1">
      <c r="A304" s="2285" t="s">
        <v>3586</v>
      </c>
      <c r="B304" s="2270" t="s">
        <v>3800</v>
      </c>
      <c r="C304" s="2285" t="s">
        <v>3558</v>
      </c>
      <c r="D304" s="2285" t="s">
        <v>3801</v>
      </c>
      <c r="E304" s="2468" t="s">
        <v>3589</v>
      </c>
      <c r="F304" s="2468"/>
      <c r="G304" s="2271" t="s">
        <v>1700</v>
      </c>
      <c r="H304" s="2272">
        <v>3.4799999999999998E-2</v>
      </c>
      <c r="I304" s="2273">
        <v>54.9</v>
      </c>
      <c r="J304" s="2273">
        <v>1.91</v>
      </c>
    </row>
    <row r="305" spans="1:10" ht="36" customHeight="1">
      <c r="A305" s="2285" t="s">
        <v>3586</v>
      </c>
      <c r="B305" s="2270" t="s">
        <v>3754</v>
      </c>
      <c r="C305" s="2285" t="s">
        <v>3558</v>
      </c>
      <c r="D305" s="2285" t="s">
        <v>3755</v>
      </c>
      <c r="E305" s="2468" t="s">
        <v>3589</v>
      </c>
      <c r="F305" s="2468"/>
      <c r="G305" s="2271" t="s">
        <v>275</v>
      </c>
      <c r="H305" s="2272">
        <v>0.97619999999999996</v>
      </c>
      <c r="I305" s="2273">
        <v>93.82</v>
      </c>
      <c r="J305" s="2273">
        <v>91.58</v>
      </c>
    </row>
    <row r="306" spans="1:10" ht="24" customHeight="1">
      <c r="A306" s="2285" t="s">
        <v>3586</v>
      </c>
      <c r="B306" s="2270" t="s">
        <v>3870</v>
      </c>
      <c r="C306" s="2285" t="s">
        <v>3558</v>
      </c>
      <c r="D306" s="2285" t="s">
        <v>3871</v>
      </c>
      <c r="E306" s="2468" t="s">
        <v>3589</v>
      </c>
      <c r="F306" s="2468"/>
      <c r="G306" s="2271" t="s">
        <v>271</v>
      </c>
      <c r="H306" s="2272">
        <v>1.7399999999999999E-2</v>
      </c>
      <c r="I306" s="2273">
        <v>15.36</v>
      </c>
      <c r="J306" s="2273">
        <v>0.26</v>
      </c>
    </row>
    <row r="307" spans="1:10" ht="24" customHeight="1">
      <c r="A307" s="2285" t="s">
        <v>3586</v>
      </c>
      <c r="B307" s="2270" t="s">
        <v>3872</v>
      </c>
      <c r="C307" s="2285" t="s">
        <v>3558</v>
      </c>
      <c r="D307" s="2285" t="s">
        <v>3873</v>
      </c>
      <c r="E307" s="2468" t="s">
        <v>3589</v>
      </c>
      <c r="F307" s="2468"/>
      <c r="G307" s="2271" t="s">
        <v>271</v>
      </c>
      <c r="H307" s="2272">
        <v>3.4799999999999998E-2</v>
      </c>
      <c r="I307" s="2273">
        <v>20.440000000000001</v>
      </c>
      <c r="J307" s="2273">
        <v>0.71</v>
      </c>
    </row>
    <row r="308" spans="1:10" ht="24" customHeight="1">
      <c r="A308" s="2285" t="s">
        <v>3586</v>
      </c>
      <c r="B308" s="2270" t="s">
        <v>3874</v>
      </c>
      <c r="C308" s="2285" t="s">
        <v>3558</v>
      </c>
      <c r="D308" s="2285" t="s">
        <v>3875</v>
      </c>
      <c r="E308" s="2468" t="s">
        <v>3589</v>
      </c>
      <c r="F308" s="2468"/>
      <c r="G308" s="2271" t="s">
        <v>271</v>
      </c>
      <c r="H308" s="2272">
        <v>1.7399999999999999E-2</v>
      </c>
      <c r="I308" s="2273">
        <v>554.59</v>
      </c>
      <c r="J308" s="2273">
        <v>9.64</v>
      </c>
    </row>
    <row r="309" spans="1:10" ht="36" customHeight="1">
      <c r="A309" s="2285" t="s">
        <v>3586</v>
      </c>
      <c r="B309" s="2270" t="s">
        <v>3876</v>
      </c>
      <c r="C309" s="2285" t="s">
        <v>3558</v>
      </c>
      <c r="D309" s="2285" t="s">
        <v>3877</v>
      </c>
      <c r="E309" s="2468" t="s">
        <v>3589</v>
      </c>
      <c r="F309" s="2468"/>
      <c r="G309" s="2271" t="s">
        <v>271</v>
      </c>
      <c r="H309" s="2272">
        <v>4.4761799999999997E-2</v>
      </c>
      <c r="I309" s="2273">
        <v>228.2</v>
      </c>
      <c r="J309" s="2273">
        <v>10.210000000000001</v>
      </c>
    </row>
    <row r="310" spans="1:10" ht="36" customHeight="1">
      <c r="A310" s="2285" t="s">
        <v>3586</v>
      </c>
      <c r="B310" s="2270" t="s">
        <v>3878</v>
      </c>
      <c r="C310" s="2285" t="s">
        <v>3558</v>
      </c>
      <c r="D310" s="2285" t="s">
        <v>3879</v>
      </c>
      <c r="E310" s="2468" t="s">
        <v>3589</v>
      </c>
      <c r="F310" s="2468"/>
      <c r="G310" s="2271" t="s">
        <v>271</v>
      </c>
      <c r="H310" s="2272">
        <v>1.7399999999999999E-2</v>
      </c>
      <c r="I310" s="2273">
        <v>202.76</v>
      </c>
      <c r="J310" s="2273">
        <v>3.52</v>
      </c>
    </row>
    <row r="311" spans="1:10">
      <c r="A311" s="2282"/>
      <c r="B311" s="2282"/>
      <c r="C311" s="2282"/>
      <c r="D311" s="2282"/>
      <c r="E311" s="2282" t="s">
        <v>3577</v>
      </c>
      <c r="F311" s="2267">
        <v>155.76</v>
      </c>
      <c r="G311" s="2282" t="s">
        <v>3578</v>
      </c>
      <c r="H311" s="2267">
        <v>0</v>
      </c>
      <c r="I311" s="2282" t="s">
        <v>3579</v>
      </c>
      <c r="J311" s="2267">
        <v>155.76</v>
      </c>
    </row>
    <row r="312" spans="1:10">
      <c r="A312" s="2282"/>
      <c r="B312" s="2282"/>
      <c r="C312" s="2282"/>
      <c r="D312" s="2282"/>
      <c r="E312" s="2282" t="s">
        <v>3580</v>
      </c>
      <c r="F312" s="2267">
        <v>251.08454800000001</v>
      </c>
      <c r="G312" s="2282"/>
      <c r="H312" s="2467" t="s">
        <v>3581</v>
      </c>
      <c r="I312" s="2467"/>
      <c r="J312" s="2267">
        <v>1183.44</v>
      </c>
    </row>
    <row r="313" spans="1:10" ht="30" customHeight="1" thickBot="1">
      <c r="A313" s="2290"/>
      <c r="B313" s="2290"/>
      <c r="C313" s="2290"/>
      <c r="D313" s="2290"/>
      <c r="E313" s="2290"/>
      <c r="F313" s="2290"/>
      <c r="G313" s="2290" t="s">
        <v>3582</v>
      </c>
      <c r="H313" s="2268">
        <v>20</v>
      </c>
      <c r="I313" s="2290" t="s">
        <v>3583</v>
      </c>
      <c r="J313" s="2291">
        <v>23668.799999999999</v>
      </c>
    </row>
    <row r="314" spans="1:10" ht="0.95" customHeight="1" thickTop="1">
      <c r="A314" s="2269"/>
      <c r="B314" s="2269"/>
      <c r="C314" s="2269"/>
      <c r="D314" s="2269"/>
      <c r="E314" s="2269"/>
      <c r="F314" s="2269"/>
      <c r="G314" s="2269"/>
      <c r="H314" s="2269"/>
      <c r="I314" s="2269"/>
      <c r="J314" s="2269"/>
    </row>
    <row r="315" spans="1:10" ht="24" customHeight="1">
      <c r="A315" s="2286" t="s">
        <v>3880</v>
      </c>
      <c r="B315" s="2286"/>
      <c r="C315" s="2286"/>
      <c r="D315" s="2286" t="s">
        <v>310</v>
      </c>
      <c r="E315" s="2286"/>
      <c r="F315" s="2469"/>
      <c r="G315" s="2469"/>
      <c r="H315" s="2257"/>
      <c r="I315" s="2286"/>
      <c r="J315" s="2258">
        <v>9177.52</v>
      </c>
    </row>
    <row r="316" spans="1:10" ht="24" customHeight="1">
      <c r="A316" s="2286" t="s">
        <v>3881</v>
      </c>
      <c r="B316" s="2286"/>
      <c r="C316" s="2286"/>
      <c r="D316" s="2286" t="s">
        <v>312</v>
      </c>
      <c r="E316" s="2286"/>
      <c r="F316" s="2469"/>
      <c r="G316" s="2469"/>
      <c r="H316" s="2257"/>
      <c r="I316" s="2286"/>
      <c r="J316" s="2258">
        <v>3054.72</v>
      </c>
    </row>
    <row r="317" spans="1:10" ht="18" customHeight="1">
      <c r="A317" s="2283" t="s">
        <v>3882</v>
      </c>
      <c r="B317" s="2287" t="s">
        <v>259</v>
      </c>
      <c r="C317" s="2283" t="s">
        <v>3548</v>
      </c>
      <c r="D317" s="2283" t="s">
        <v>131</v>
      </c>
      <c r="E317" s="2470" t="s">
        <v>3549</v>
      </c>
      <c r="F317" s="2470"/>
      <c r="G317" s="2288" t="s">
        <v>3550</v>
      </c>
      <c r="H317" s="2287" t="s">
        <v>261</v>
      </c>
      <c r="I317" s="2287" t="s">
        <v>3551</v>
      </c>
      <c r="J317" s="2287" t="s">
        <v>2149</v>
      </c>
    </row>
    <row r="318" spans="1:10" ht="24" customHeight="1">
      <c r="A318" s="2284" t="s">
        <v>3552</v>
      </c>
      <c r="B318" s="2259" t="s">
        <v>3883</v>
      </c>
      <c r="C318" s="2284" t="s">
        <v>3600</v>
      </c>
      <c r="D318" s="2284" t="s">
        <v>3884</v>
      </c>
      <c r="E318" s="2471" t="s">
        <v>3885</v>
      </c>
      <c r="F318" s="2471"/>
      <c r="G318" s="2260" t="s">
        <v>271</v>
      </c>
      <c r="H318" s="2261">
        <v>1</v>
      </c>
      <c r="I318" s="2262">
        <v>2406.62</v>
      </c>
      <c r="J318" s="2262">
        <v>2406.62</v>
      </c>
    </row>
    <row r="319" spans="1:10" ht="24" customHeight="1">
      <c r="A319" s="2281" t="s">
        <v>3556</v>
      </c>
      <c r="B319" s="2263" t="s">
        <v>3886</v>
      </c>
      <c r="C319" s="2281" t="s">
        <v>3558</v>
      </c>
      <c r="D319" s="2281" t="s">
        <v>3887</v>
      </c>
      <c r="E319" s="2472" t="s">
        <v>3560</v>
      </c>
      <c r="F319" s="2472"/>
      <c r="G319" s="2264" t="s">
        <v>2143</v>
      </c>
      <c r="H319" s="2265">
        <v>4</v>
      </c>
      <c r="I319" s="2266">
        <v>18.87</v>
      </c>
      <c r="J319" s="2266">
        <v>75.48</v>
      </c>
    </row>
    <row r="320" spans="1:10" ht="24" customHeight="1">
      <c r="A320" s="2281" t="s">
        <v>3556</v>
      </c>
      <c r="B320" s="2263" t="s">
        <v>3746</v>
      </c>
      <c r="C320" s="2281" t="s">
        <v>3558</v>
      </c>
      <c r="D320" s="2281" t="s">
        <v>3747</v>
      </c>
      <c r="E320" s="2472" t="s">
        <v>3560</v>
      </c>
      <c r="F320" s="2472"/>
      <c r="G320" s="2264" t="s">
        <v>2143</v>
      </c>
      <c r="H320" s="2265">
        <v>8</v>
      </c>
      <c r="I320" s="2266">
        <v>21.22</v>
      </c>
      <c r="J320" s="2266">
        <v>169.76</v>
      </c>
    </row>
    <row r="321" spans="1:10" ht="24" customHeight="1">
      <c r="A321" s="2281" t="s">
        <v>3556</v>
      </c>
      <c r="B321" s="2263" t="s">
        <v>3567</v>
      </c>
      <c r="C321" s="2281" t="s">
        <v>3558</v>
      </c>
      <c r="D321" s="2281" t="s">
        <v>3568</v>
      </c>
      <c r="E321" s="2472" t="s">
        <v>3560</v>
      </c>
      <c r="F321" s="2472"/>
      <c r="G321" s="2264" t="s">
        <v>2143</v>
      </c>
      <c r="H321" s="2265">
        <v>8</v>
      </c>
      <c r="I321" s="2266">
        <v>20.94</v>
      </c>
      <c r="J321" s="2266">
        <v>167.52</v>
      </c>
    </row>
    <row r="322" spans="1:10" ht="24" customHeight="1">
      <c r="A322" s="2281" t="s">
        <v>3556</v>
      </c>
      <c r="B322" s="2263" t="s">
        <v>3761</v>
      </c>
      <c r="C322" s="2281" t="s">
        <v>3558</v>
      </c>
      <c r="D322" s="2281" t="s">
        <v>3762</v>
      </c>
      <c r="E322" s="2472" t="s">
        <v>3560</v>
      </c>
      <c r="F322" s="2472"/>
      <c r="G322" s="2264" t="s">
        <v>2143</v>
      </c>
      <c r="H322" s="2265">
        <v>8</v>
      </c>
      <c r="I322" s="2266">
        <v>21.42</v>
      </c>
      <c r="J322" s="2266">
        <v>171.36</v>
      </c>
    </row>
    <row r="323" spans="1:10" ht="24" customHeight="1">
      <c r="A323" s="2281" t="s">
        <v>3556</v>
      </c>
      <c r="B323" s="2263" t="s">
        <v>3573</v>
      </c>
      <c r="C323" s="2281" t="s">
        <v>3558</v>
      </c>
      <c r="D323" s="2281" t="s">
        <v>3574</v>
      </c>
      <c r="E323" s="2472" t="s">
        <v>3560</v>
      </c>
      <c r="F323" s="2472"/>
      <c r="G323" s="2264" t="s">
        <v>2143</v>
      </c>
      <c r="H323" s="2265">
        <v>8.1199999999999992</v>
      </c>
      <c r="I323" s="2266">
        <v>15.99</v>
      </c>
      <c r="J323" s="2266">
        <v>129.83000000000001</v>
      </c>
    </row>
    <row r="324" spans="1:10" ht="24" customHeight="1">
      <c r="A324" s="2285" t="s">
        <v>3586</v>
      </c>
      <c r="B324" s="2270" t="s">
        <v>3888</v>
      </c>
      <c r="C324" s="2285" t="s">
        <v>3558</v>
      </c>
      <c r="D324" s="2285" t="s">
        <v>3889</v>
      </c>
      <c r="E324" s="2468" t="s">
        <v>3589</v>
      </c>
      <c r="F324" s="2468"/>
      <c r="G324" s="2271" t="s">
        <v>368</v>
      </c>
      <c r="H324" s="2272">
        <v>1.89E-2</v>
      </c>
      <c r="I324" s="2273">
        <v>126.62</v>
      </c>
      <c r="J324" s="2273">
        <v>2.39</v>
      </c>
    </row>
    <row r="325" spans="1:10" ht="24" customHeight="1">
      <c r="A325" s="2285" t="s">
        <v>3586</v>
      </c>
      <c r="B325" s="2270" t="s">
        <v>3890</v>
      </c>
      <c r="C325" s="2285" t="s">
        <v>3558</v>
      </c>
      <c r="D325" s="2285" t="s">
        <v>3891</v>
      </c>
      <c r="E325" s="2468" t="s">
        <v>3589</v>
      </c>
      <c r="F325" s="2468"/>
      <c r="G325" s="2271" t="s">
        <v>3445</v>
      </c>
      <c r="H325" s="2272">
        <v>8.1</v>
      </c>
      <c r="I325" s="2273">
        <v>0.56000000000000005</v>
      </c>
      <c r="J325" s="2273">
        <v>4.53</v>
      </c>
    </row>
    <row r="326" spans="1:10" ht="24" customHeight="1">
      <c r="A326" s="2285" t="s">
        <v>3586</v>
      </c>
      <c r="B326" s="2270" t="s">
        <v>3892</v>
      </c>
      <c r="C326" s="2285" t="s">
        <v>3558</v>
      </c>
      <c r="D326" s="2285" t="s">
        <v>3893</v>
      </c>
      <c r="E326" s="2468" t="s">
        <v>3589</v>
      </c>
      <c r="F326" s="2468"/>
      <c r="G326" s="2271" t="s">
        <v>271</v>
      </c>
      <c r="H326" s="2272">
        <v>30</v>
      </c>
      <c r="I326" s="2273">
        <v>0.76</v>
      </c>
      <c r="J326" s="2273">
        <v>22.8</v>
      </c>
    </row>
    <row r="327" spans="1:10" ht="24" customHeight="1">
      <c r="A327" s="2285" t="s">
        <v>3586</v>
      </c>
      <c r="B327" s="2270" t="s">
        <v>3894</v>
      </c>
      <c r="C327" s="2285" t="s">
        <v>3558</v>
      </c>
      <c r="D327" s="2285" t="s">
        <v>3895</v>
      </c>
      <c r="E327" s="2468" t="s">
        <v>3589</v>
      </c>
      <c r="F327" s="2468"/>
      <c r="G327" s="2271" t="s">
        <v>3445</v>
      </c>
      <c r="H327" s="2272">
        <v>1</v>
      </c>
      <c r="I327" s="2273">
        <v>20.77</v>
      </c>
      <c r="J327" s="2273">
        <v>20.77</v>
      </c>
    </row>
    <row r="328" spans="1:10" ht="24" customHeight="1">
      <c r="A328" s="2285" t="s">
        <v>3586</v>
      </c>
      <c r="B328" s="2270" t="s">
        <v>3896</v>
      </c>
      <c r="C328" s="2285" t="s">
        <v>3558</v>
      </c>
      <c r="D328" s="2285" t="s">
        <v>3897</v>
      </c>
      <c r="E328" s="2468" t="s">
        <v>3589</v>
      </c>
      <c r="F328" s="2468"/>
      <c r="G328" s="2271" t="s">
        <v>271</v>
      </c>
      <c r="H328" s="2272">
        <v>1</v>
      </c>
      <c r="I328" s="2273">
        <v>25.61</v>
      </c>
      <c r="J328" s="2273">
        <v>25.61</v>
      </c>
    </row>
    <row r="329" spans="1:10" ht="24" customHeight="1">
      <c r="A329" s="2285" t="s">
        <v>3586</v>
      </c>
      <c r="B329" s="2270" t="s">
        <v>3898</v>
      </c>
      <c r="C329" s="2285" t="s">
        <v>3558</v>
      </c>
      <c r="D329" s="2285" t="s">
        <v>3899</v>
      </c>
      <c r="E329" s="2468" t="s">
        <v>3589</v>
      </c>
      <c r="F329" s="2468"/>
      <c r="G329" s="2271" t="s">
        <v>689</v>
      </c>
      <c r="H329" s="2272">
        <v>5</v>
      </c>
      <c r="I329" s="2273">
        <v>36.83</v>
      </c>
      <c r="J329" s="2273">
        <v>184.15</v>
      </c>
    </row>
    <row r="330" spans="1:10" ht="24" customHeight="1">
      <c r="A330" s="2285" t="s">
        <v>3586</v>
      </c>
      <c r="B330" s="2270" t="s">
        <v>3900</v>
      </c>
      <c r="C330" s="2285" t="s">
        <v>3558</v>
      </c>
      <c r="D330" s="2285" t="s">
        <v>3901</v>
      </c>
      <c r="E330" s="2468" t="s">
        <v>3589</v>
      </c>
      <c r="F330" s="2468"/>
      <c r="G330" s="2271" t="s">
        <v>689</v>
      </c>
      <c r="H330" s="2272">
        <v>30</v>
      </c>
      <c r="I330" s="2273">
        <v>3.13</v>
      </c>
      <c r="J330" s="2273">
        <v>93.9</v>
      </c>
    </row>
    <row r="331" spans="1:10" ht="24" customHeight="1">
      <c r="A331" s="2285" t="s">
        <v>3586</v>
      </c>
      <c r="B331" s="2270" t="s">
        <v>3902</v>
      </c>
      <c r="C331" s="2285" t="s">
        <v>3558</v>
      </c>
      <c r="D331" s="2285" t="s">
        <v>3903</v>
      </c>
      <c r="E331" s="2468" t="s">
        <v>3589</v>
      </c>
      <c r="F331" s="2468"/>
      <c r="G331" s="2271" t="s">
        <v>689</v>
      </c>
      <c r="H331" s="2272">
        <v>25</v>
      </c>
      <c r="I331" s="2273">
        <v>24.09</v>
      </c>
      <c r="J331" s="2273">
        <v>602.25</v>
      </c>
    </row>
    <row r="332" spans="1:10" ht="24" customHeight="1">
      <c r="A332" s="2285" t="s">
        <v>3586</v>
      </c>
      <c r="B332" s="2270" t="s">
        <v>3904</v>
      </c>
      <c r="C332" s="2285" t="s">
        <v>3558</v>
      </c>
      <c r="D332" s="2285" t="s">
        <v>3905</v>
      </c>
      <c r="E332" s="2468" t="s">
        <v>3589</v>
      </c>
      <c r="F332" s="2468"/>
      <c r="G332" s="2271" t="s">
        <v>271</v>
      </c>
      <c r="H332" s="2272">
        <v>1</v>
      </c>
      <c r="I332" s="2273">
        <v>517.89</v>
      </c>
      <c r="J332" s="2273">
        <v>517.89</v>
      </c>
    </row>
    <row r="333" spans="1:10" ht="24" customHeight="1">
      <c r="A333" s="2285" t="s">
        <v>3586</v>
      </c>
      <c r="B333" s="2270" t="s">
        <v>3906</v>
      </c>
      <c r="C333" s="2285" t="s">
        <v>3558</v>
      </c>
      <c r="D333" s="2285" t="s">
        <v>3907</v>
      </c>
      <c r="E333" s="2468" t="s">
        <v>3589</v>
      </c>
      <c r="F333" s="2468"/>
      <c r="G333" s="2271" t="s">
        <v>275</v>
      </c>
      <c r="H333" s="2272">
        <v>4.9586800000000002</v>
      </c>
      <c r="I333" s="2273">
        <v>44.04</v>
      </c>
      <c r="J333" s="2273">
        <v>218.38</v>
      </c>
    </row>
    <row r="334" spans="1:10">
      <c r="A334" s="2282"/>
      <c r="B334" s="2282"/>
      <c r="C334" s="2282"/>
      <c r="D334" s="2282"/>
      <c r="E334" s="2282" t="s">
        <v>3577</v>
      </c>
      <c r="F334" s="2267">
        <v>498.63</v>
      </c>
      <c r="G334" s="2282" t="s">
        <v>3578</v>
      </c>
      <c r="H334" s="2267">
        <v>0</v>
      </c>
      <c r="I334" s="2282" t="s">
        <v>3579</v>
      </c>
      <c r="J334" s="2267">
        <v>498.63</v>
      </c>
    </row>
    <row r="335" spans="1:10">
      <c r="A335" s="2282"/>
      <c r="B335" s="2282"/>
      <c r="C335" s="2282"/>
      <c r="D335" s="2282"/>
      <c r="E335" s="2282" t="s">
        <v>3580</v>
      </c>
      <c r="F335" s="2267">
        <v>648.10276599999997</v>
      </c>
      <c r="G335" s="2282"/>
      <c r="H335" s="2467" t="s">
        <v>3581</v>
      </c>
      <c r="I335" s="2467"/>
      <c r="J335" s="2267">
        <v>3054.72</v>
      </c>
    </row>
    <row r="336" spans="1:10" ht="30" customHeight="1" thickBot="1">
      <c r="A336" s="2290"/>
      <c r="B336" s="2290"/>
      <c r="C336" s="2290"/>
      <c r="D336" s="2290"/>
      <c r="E336" s="2290"/>
      <c r="F336" s="2290"/>
      <c r="G336" s="2290" t="s">
        <v>3582</v>
      </c>
      <c r="H336" s="2268">
        <v>1</v>
      </c>
      <c r="I336" s="2290" t="s">
        <v>3583</v>
      </c>
      <c r="J336" s="2291">
        <v>3054.72</v>
      </c>
    </row>
    <row r="337" spans="1:10" ht="0.95" customHeight="1" thickTop="1">
      <c r="A337" s="2269"/>
      <c r="B337" s="2269"/>
      <c r="C337" s="2269"/>
      <c r="D337" s="2269"/>
      <c r="E337" s="2269"/>
      <c r="F337" s="2269"/>
      <c r="G337" s="2269"/>
      <c r="H337" s="2269"/>
      <c r="I337" s="2269"/>
      <c r="J337" s="2269"/>
    </row>
    <row r="338" spans="1:10" ht="24" customHeight="1">
      <c r="A338" s="2286" t="s">
        <v>3908</v>
      </c>
      <c r="B338" s="2286"/>
      <c r="C338" s="2286"/>
      <c r="D338" s="2286" t="s">
        <v>3909</v>
      </c>
      <c r="E338" s="2286"/>
      <c r="F338" s="2469"/>
      <c r="G338" s="2469"/>
      <c r="H338" s="2257"/>
      <c r="I338" s="2286"/>
      <c r="J338" s="2258">
        <v>6122.8</v>
      </c>
    </row>
    <row r="339" spans="1:10" ht="18" customHeight="1">
      <c r="A339" s="2283" t="s">
        <v>3910</v>
      </c>
      <c r="B339" s="2287" t="s">
        <v>259</v>
      </c>
      <c r="C339" s="2283" t="s">
        <v>3548</v>
      </c>
      <c r="D339" s="2283" t="s">
        <v>131</v>
      </c>
      <c r="E339" s="2470" t="s">
        <v>3549</v>
      </c>
      <c r="F339" s="2470"/>
      <c r="G339" s="2288" t="s">
        <v>3550</v>
      </c>
      <c r="H339" s="2287" t="s">
        <v>261</v>
      </c>
      <c r="I339" s="2287" t="s">
        <v>3551</v>
      </c>
      <c r="J339" s="2287" t="s">
        <v>2149</v>
      </c>
    </row>
    <row r="340" spans="1:10" ht="36" customHeight="1">
      <c r="A340" s="2284" t="s">
        <v>3552</v>
      </c>
      <c r="B340" s="2259" t="s">
        <v>3911</v>
      </c>
      <c r="C340" s="2284" t="s">
        <v>3600</v>
      </c>
      <c r="D340" s="2284" t="s">
        <v>321</v>
      </c>
      <c r="E340" s="2471" t="s">
        <v>3912</v>
      </c>
      <c r="F340" s="2471"/>
      <c r="G340" s="2260" t="s">
        <v>322</v>
      </c>
      <c r="H340" s="2261">
        <v>1</v>
      </c>
      <c r="I340" s="2262">
        <v>4823.76</v>
      </c>
      <c r="J340" s="2262">
        <v>4823.76</v>
      </c>
    </row>
    <row r="341" spans="1:10" ht="24" customHeight="1">
      <c r="A341" s="2281" t="s">
        <v>3556</v>
      </c>
      <c r="B341" s="2263" t="s">
        <v>3913</v>
      </c>
      <c r="C341" s="2281" t="s">
        <v>3558</v>
      </c>
      <c r="D341" s="2281" t="s">
        <v>3914</v>
      </c>
      <c r="E341" s="2472" t="s">
        <v>3688</v>
      </c>
      <c r="F341" s="2472"/>
      <c r="G341" s="2264" t="s">
        <v>271</v>
      </c>
      <c r="H341" s="2265">
        <v>1</v>
      </c>
      <c r="I341" s="2266">
        <v>2323.7600000000002</v>
      </c>
      <c r="J341" s="2266">
        <v>2323.7600000000002</v>
      </c>
    </row>
    <row r="342" spans="1:10" ht="24" customHeight="1">
      <c r="A342" s="2285" t="s">
        <v>3586</v>
      </c>
      <c r="B342" s="2270" t="s">
        <v>3915</v>
      </c>
      <c r="C342" s="2285" t="s">
        <v>3600</v>
      </c>
      <c r="D342" s="2285" t="s">
        <v>3916</v>
      </c>
      <c r="E342" s="2468" t="s">
        <v>3917</v>
      </c>
      <c r="F342" s="2468"/>
      <c r="G342" s="2271" t="s">
        <v>322</v>
      </c>
      <c r="H342" s="2272">
        <v>1</v>
      </c>
      <c r="I342" s="2273">
        <v>2500</v>
      </c>
      <c r="J342" s="2273">
        <v>2500</v>
      </c>
    </row>
    <row r="343" spans="1:10">
      <c r="A343" s="2282"/>
      <c r="B343" s="2282"/>
      <c r="C343" s="2282"/>
      <c r="D343" s="2282"/>
      <c r="E343" s="2282" t="s">
        <v>3577</v>
      </c>
      <c r="F343" s="2267">
        <v>203.68</v>
      </c>
      <c r="G343" s="2282" t="s">
        <v>3578</v>
      </c>
      <c r="H343" s="2267">
        <v>0</v>
      </c>
      <c r="I343" s="2282" t="s">
        <v>3579</v>
      </c>
      <c r="J343" s="2267">
        <v>203.68</v>
      </c>
    </row>
    <row r="344" spans="1:10">
      <c r="A344" s="2282"/>
      <c r="B344" s="2282"/>
      <c r="C344" s="2282"/>
      <c r="D344" s="2282"/>
      <c r="E344" s="2282" t="s">
        <v>3580</v>
      </c>
      <c r="F344" s="2267">
        <v>1299.0385679999999</v>
      </c>
      <c r="G344" s="2282"/>
      <c r="H344" s="2467" t="s">
        <v>3581</v>
      </c>
      <c r="I344" s="2467"/>
      <c r="J344" s="2267">
        <v>6122.8</v>
      </c>
    </row>
    <row r="345" spans="1:10" ht="30" customHeight="1" thickBot="1">
      <c r="A345" s="2290"/>
      <c r="B345" s="2290"/>
      <c r="C345" s="2290"/>
      <c r="D345" s="2290"/>
      <c r="E345" s="2290"/>
      <c r="F345" s="2290"/>
      <c r="G345" s="2290" t="s">
        <v>3582</v>
      </c>
      <c r="H345" s="2268">
        <v>1</v>
      </c>
      <c r="I345" s="2290" t="s">
        <v>3583</v>
      </c>
      <c r="J345" s="2291">
        <v>6122.8</v>
      </c>
    </row>
    <row r="346" spans="1:10" ht="0.95" customHeight="1" thickTop="1">
      <c r="A346" s="2269"/>
      <c r="B346" s="2269"/>
      <c r="C346" s="2269"/>
      <c r="D346" s="2269"/>
      <c r="E346" s="2269"/>
      <c r="F346" s="2269"/>
      <c r="G346" s="2269"/>
      <c r="H346" s="2269"/>
      <c r="I346" s="2269"/>
      <c r="J346" s="2269"/>
    </row>
    <row r="347" spans="1:10" ht="24" customHeight="1">
      <c r="A347" s="2286" t="s">
        <v>3918</v>
      </c>
      <c r="B347" s="2286"/>
      <c r="C347" s="2286"/>
      <c r="D347" s="2286" t="s">
        <v>3919</v>
      </c>
      <c r="E347" s="2286"/>
      <c r="F347" s="2469"/>
      <c r="G347" s="2469"/>
      <c r="H347" s="2257"/>
      <c r="I347" s="2286"/>
      <c r="J347" s="2258">
        <v>63647.199999999997</v>
      </c>
    </row>
    <row r="348" spans="1:10" ht="18" customHeight="1">
      <c r="A348" s="2283" t="s">
        <v>3920</v>
      </c>
      <c r="B348" s="2287" t="s">
        <v>259</v>
      </c>
      <c r="C348" s="2283" t="s">
        <v>3548</v>
      </c>
      <c r="D348" s="2283" t="s">
        <v>131</v>
      </c>
      <c r="E348" s="2470" t="s">
        <v>3549</v>
      </c>
      <c r="F348" s="2470"/>
      <c r="G348" s="2288" t="s">
        <v>3550</v>
      </c>
      <c r="H348" s="2287" t="s">
        <v>261</v>
      </c>
      <c r="I348" s="2287" t="s">
        <v>3551</v>
      </c>
      <c r="J348" s="2287" t="s">
        <v>2149</v>
      </c>
    </row>
    <row r="349" spans="1:10" ht="24" customHeight="1">
      <c r="A349" s="2284" t="s">
        <v>3552</v>
      </c>
      <c r="B349" s="2259" t="s">
        <v>3921</v>
      </c>
      <c r="C349" s="2284" t="s">
        <v>3600</v>
      </c>
      <c r="D349" s="2284" t="s">
        <v>3922</v>
      </c>
      <c r="E349" s="2471" t="s">
        <v>3885</v>
      </c>
      <c r="F349" s="2471"/>
      <c r="G349" s="2260" t="s">
        <v>328</v>
      </c>
      <c r="H349" s="2261">
        <v>1</v>
      </c>
      <c r="I349" s="2262">
        <v>27.22</v>
      </c>
      <c r="J349" s="2262">
        <v>27.22</v>
      </c>
    </row>
    <row r="350" spans="1:10" ht="24" customHeight="1">
      <c r="A350" s="2281" t="s">
        <v>3556</v>
      </c>
      <c r="B350" s="2263" t="s">
        <v>3923</v>
      </c>
      <c r="C350" s="2281" t="s">
        <v>3558</v>
      </c>
      <c r="D350" s="2281" t="s">
        <v>3924</v>
      </c>
      <c r="E350" s="2472" t="s">
        <v>3560</v>
      </c>
      <c r="F350" s="2472"/>
      <c r="G350" s="2264" t="s">
        <v>689</v>
      </c>
      <c r="H350" s="2265">
        <v>1</v>
      </c>
      <c r="I350" s="2266">
        <v>13.72</v>
      </c>
      <c r="J350" s="2266">
        <v>13.72</v>
      </c>
    </row>
    <row r="351" spans="1:10" ht="36" customHeight="1">
      <c r="A351" s="2285" t="s">
        <v>3586</v>
      </c>
      <c r="B351" s="2270" t="s">
        <v>3925</v>
      </c>
      <c r="C351" s="2285" t="s">
        <v>3558</v>
      </c>
      <c r="D351" s="2285" t="s">
        <v>3926</v>
      </c>
      <c r="E351" s="2468" t="s">
        <v>3804</v>
      </c>
      <c r="F351" s="2468"/>
      <c r="G351" s="2271" t="s">
        <v>3927</v>
      </c>
      <c r="H351" s="2272">
        <v>1</v>
      </c>
      <c r="I351" s="2273">
        <v>13.5</v>
      </c>
      <c r="J351" s="2273">
        <v>13.5</v>
      </c>
    </row>
    <row r="352" spans="1:10">
      <c r="A352" s="2282"/>
      <c r="B352" s="2282"/>
      <c r="C352" s="2282"/>
      <c r="D352" s="2282"/>
      <c r="E352" s="2282" t="s">
        <v>3577</v>
      </c>
      <c r="F352" s="2267">
        <v>9.0299999999999994</v>
      </c>
      <c r="G352" s="2282" t="s">
        <v>3578</v>
      </c>
      <c r="H352" s="2267">
        <v>0</v>
      </c>
      <c r="I352" s="2282" t="s">
        <v>3579</v>
      </c>
      <c r="J352" s="2267">
        <v>9.0299999999999994</v>
      </c>
    </row>
    <row r="353" spans="1:10">
      <c r="A353" s="2282"/>
      <c r="B353" s="2282"/>
      <c r="C353" s="2282"/>
      <c r="D353" s="2282"/>
      <c r="E353" s="2282" t="s">
        <v>3580</v>
      </c>
      <c r="F353" s="2267">
        <v>7.3303459999999996</v>
      </c>
      <c r="G353" s="2282"/>
      <c r="H353" s="2467" t="s">
        <v>3581</v>
      </c>
      <c r="I353" s="2467"/>
      <c r="J353" s="2267">
        <v>34.549999999999997</v>
      </c>
    </row>
    <row r="354" spans="1:10" ht="30" customHeight="1" thickBot="1">
      <c r="A354" s="2290"/>
      <c r="B354" s="2290"/>
      <c r="C354" s="2290"/>
      <c r="D354" s="2290"/>
      <c r="E354" s="2290"/>
      <c r="F354" s="2290"/>
      <c r="G354" s="2290" t="s">
        <v>3582</v>
      </c>
      <c r="H354" s="2268">
        <v>96</v>
      </c>
      <c r="I354" s="2290" t="s">
        <v>3583</v>
      </c>
      <c r="J354" s="2291">
        <v>3316.8</v>
      </c>
    </row>
    <row r="355" spans="1:10" ht="0.95" customHeight="1" thickTop="1">
      <c r="A355" s="2269"/>
      <c r="B355" s="2269"/>
      <c r="C355" s="2269"/>
      <c r="D355" s="2269"/>
      <c r="E355" s="2269"/>
      <c r="F355" s="2269"/>
      <c r="G355" s="2269"/>
      <c r="H355" s="2269"/>
      <c r="I355" s="2269"/>
      <c r="J355" s="2269"/>
    </row>
    <row r="356" spans="1:10" ht="18" customHeight="1">
      <c r="A356" s="2283" t="s">
        <v>3928</v>
      </c>
      <c r="B356" s="2287" t="s">
        <v>259</v>
      </c>
      <c r="C356" s="2283" t="s">
        <v>3548</v>
      </c>
      <c r="D356" s="2283" t="s">
        <v>131</v>
      </c>
      <c r="E356" s="2470" t="s">
        <v>3549</v>
      </c>
      <c r="F356" s="2470"/>
      <c r="G356" s="2288" t="s">
        <v>3550</v>
      </c>
      <c r="H356" s="2287" t="s">
        <v>261</v>
      </c>
      <c r="I356" s="2287" t="s">
        <v>3551</v>
      </c>
      <c r="J356" s="2287" t="s">
        <v>2149</v>
      </c>
    </row>
    <row r="357" spans="1:10" ht="24" customHeight="1">
      <c r="A357" s="2284" t="s">
        <v>3552</v>
      </c>
      <c r="B357" s="2259" t="s">
        <v>3929</v>
      </c>
      <c r="C357" s="2284" t="s">
        <v>3600</v>
      </c>
      <c r="D357" s="2284" t="s">
        <v>331</v>
      </c>
      <c r="E357" s="2471" t="s">
        <v>3885</v>
      </c>
      <c r="F357" s="2471"/>
      <c r="G357" s="2260" t="s">
        <v>275</v>
      </c>
      <c r="H357" s="2261">
        <v>1</v>
      </c>
      <c r="I357" s="2262">
        <v>7.35</v>
      </c>
      <c r="J357" s="2262">
        <v>7.35</v>
      </c>
    </row>
    <row r="358" spans="1:10" ht="24" customHeight="1">
      <c r="A358" s="2281" t="s">
        <v>3556</v>
      </c>
      <c r="B358" s="2263" t="s">
        <v>3573</v>
      </c>
      <c r="C358" s="2281" t="s">
        <v>3558</v>
      </c>
      <c r="D358" s="2281" t="s">
        <v>3574</v>
      </c>
      <c r="E358" s="2472" t="s">
        <v>3560</v>
      </c>
      <c r="F358" s="2472"/>
      <c r="G358" s="2264" t="s">
        <v>2143</v>
      </c>
      <c r="H358" s="2265">
        <v>0.4</v>
      </c>
      <c r="I358" s="2266">
        <v>15.99</v>
      </c>
      <c r="J358" s="2266">
        <v>6.39</v>
      </c>
    </row>
    <row r="359" spans="1:10" ht="24" customHeight="1">
      <c r="A359" s="2285" t="s">
        <v>3586</v>
      </c>
      <c r="B359" s="2270" t="s">
        <v>3930</v>
      </c>
      <c r="C359" s="2285" t="s">
        <v>3558</v>
      </c>
      <c r="D359" s="2285" t="s">
        <v>3931</v>
      </c>
      <c r="E359" s="2468" t="s">
        <v>3589</v>
      </c>
      <c r="F359" s="2468"/>
      <c r="G359" s="2271" t="s">
        <v>275</v>
      </c>
      <c r="H359" s="2272">
        <v>1.1000000000000001</v>
      </c>
      <c r="I359" s="2273">
        <v>0.88</v>
      </c>
      <c r="J359" s="2273">
        <v>0.96</v>
      </c>
    </row>
    <row r="360" spans="1:10">
      <c r="A360" s="2282"/>
      <c r="B360" s="2282"/>
      <c r="C360" s="2282"/>
      <c r="D360" s="2282"/>
      <c r="E360" s="2282" t="s">
        <v>3577</v>
      </c>
      <c r="F360" s="2267">
        <v>3.99</v>
      </c>
      <c r="G360" s="2282" t="s">
        <v>3578</v>
      </c>
      <c r="H360" s="2267">
        <v>0</v>
      </c>
      <c r="I360" s="2282" t="s">
        <v>3579</v>
      </c>
      <c r="J360" s="2267">
        <v>3.99</v>
      </c>
    </row>
    <row r="361" spans="1:10">
      <c r="A361" s="2282"/>
      <c r="B361" s="2282"/>
      <c r="C361" s="2282"/>
      <c r="D361" s="2282"/>
      <c r="E361" s="2282" t="s">
        <v>3580</v>
      </c>
      <c r="F361" s="2267">
        <v>1.979355</v>
      </c>
      <c r="G361" s="2282"/>
      <c r="H361" s="2467" t="s">
        <v>3581</v>
      </c>
      <c r="I361" s="2467"/>
      <c r="J361" s="2267">
        <v>9.33</v>
      </c>
    </row>
    <row r="362" spans="1:10" ht="30" customHeight="1" thickBot="1">
      <c r="A362" s="2290"/>
      <c r="B362" s="2290"/>
      <c r="C362" s="2290"/>
      <c r="D362" s="2290"/>
      <c r="E362" s="2290"/>
      <c r="F362" s="2290"/>
      <c r="G362" s="2290" t="s">
        <v>3582</v>
      </c>
      <c r="H362" s="2268">
        <v>500</v>
      </c>
      <c r="I362" s="2290" t="s">
        <v>3583</v>
      </c>
      <c r="J362" s="2291">
        <v>4665</v>
      </c>
    </row>
    <row r="363" spans="1:10" ht="0.95" customHeight="1" thickTop="1">
      <c r="A363" s="2269"/>
      <c r="B363" s="2269"/>
      <c r="C363" s="2269"/>
      <c r="D363" s="2269"/>
      <c r="E363" s="2269"/>
      <c r="F363" s="2269"/>
      <c r="G363" s="2269"/>
      <c r="H363" s="2269"/>
      <c r="I363" s="2269"/>
      <c r="J363" s="2269"/>
    </row>
    <row r="364" spans="1:10" ht="24" customHeight="1">
      <c r="A364" s="2286" t="s">
        <v>3932</v>
      </c>
      <c r="B364" s="2286"/>
      <c r="C364" s="2286"/>
      <c r="D364" s="2286" t="s">
        <v>3933</v>
      </c>
      <c r="E364" s="2286"/>
      <c r="F364" s="2469"/>
      <c r="G364" s="2469"/>
      <c r="H364" s="2257"/>
      <c r="I364" s="2286"/>
      <c r="J364" s="2258">
        <v>47733</v>
      </c>
    </row>
    <row r="365" spans="1:10" ht="18" customHeight="1">
      <c r="A365" s="2283" t="s">
        <v>3934</v>
      </c>
      <c r="B365" s="2287" t="s">
        <v>259</v>
      </c>
      <c r="C365" s="2283" t="s">
        <v>3548</v>
      </c>
      <c r="D365" s="2283" t="s">
        <v>131</v>
      </c>
      <c r="E365" s="2470" t="s">
        <v>3549</v>
      </c>
      <c r="F365" s="2470"/>
      <c r="G365" s="2288" t="s">
        <v>3550</v>
      </c>
      <c r="H365" s="2287" t="s">
        <v>261</v>
      </c>
      <c r="I365" s="2287" t="s">
        <v>3551</v>
      </c>
      <c r="J365" s="2287" t="s">
        <v>2149</v>
      </c>
    </row>
    <row r="366" spans="1:10" ht="24" customHeight="1">
      <c r="A366" s="2284" t="s">
        <v>3552</v>
      </c>
      <c r="B366" s="2259" t="s">
        <v>3935</v>
      </c>
      <c r="C366" s="2284" t="s">
        <v>3558</v>
      </c>
      <c r="D366" s="2284" t="s">
        <v>336</v>
      </c>
      <c r="E366" s="2471" t="s">
        <v>3601</v>
      </c>
      <c r="F366" s="2471"/>
      <c r="G366" s="2260" t="s">
        <v>275</v>
      </c>
      <c r="H366" s="2261">
        <v>1</v>
      </c>
      <c r="I366" s="2262">
        <v>125.35</v>
      </c>
      <c r="J366" s="2262">
        <v>125.35</v>
      </c>
    </row>
    <row r="367" spans="1:10" ht="36" customHeight="1">
      <c r="A367" s="2281" t="s">
        <v>3556</v>
      </c>
      <c r="B367" s="2263" t="s">
        <v>3936</v>
      </c>
      <c r="C367" s="2281" t="s">
        <v>3558</v>
      </c>
      <c r="D367" s="2281" t="s">
        <v>3937</v>
      </c>
      <c r="E367" s="2472" t="s">
        <v>3938</v>
      </c>
      <c r="F367" s="2472"/>
      <c r="G367" s="2264" t="s">
        <v>3939</v>
      </c>
      <c r="H367" s="2265">
        <v>4.4000000000000003E-3</v>
      </c>
      <c r="I367" s="2266">
        <v>19.2</v>
      </c>
      <c r="J367" s="2266">
        <v>0.08</v>
      </c>
    </row>
    <row r="368" spans="1:10" ht="36" customHeight="1">
      <c r="A368" s="2281" t="s">
        <v>3556</v>
      </c>
      <c r="B368" s="2263" t="s">
        <v>3940</v>
      </c>
      <c r="C368" s="2281" t="s">
        <v>3558</v>
      </c>
      <c r="D368" s="2281" t="s">
        <v>3941</v>
      </c>
      <c r="E368" s="2472" t="s">
        <v>3938</v>
      </c>
      <c r="F368" s="2472"/>
      <c r="G368" s="2264" t="s">
        <v>3942</v>
      </c>
      <c r="H368" s="2265">
        <v>1.9099999999999999E-2</v>
      </c>
      <c r="I368" s="2266">
        <v>16.87</v>
      </c>
      <c r="J368" s="2266">
        <v>0.32</v>
      </c>
    </row>
    <row r="369" spans="1:10" ht="36" customHeight="1">
      <c r="A369" s="2281" t="s">
        <v>3556</v>
      </c>
      <c r="B369" s="2263" t="s">
        <v>3943</v>
      </c>
      <c r="C369" s="2281" t="s">
        <v>3558</v>
      </c>
      <c r="D369" s="2281" t="s">
        <v>3944</v>
      </c>
      <c r="E369" s="2472" t="s">
        <v>3606</v>
      </c>
      <c r="F369" s="2472"/>
      <c r="G369" s="2264" t="s">
        <v>368</v>
      </c>
      <c r="H369" s="2265">
        <v>1.1999999999999999E-3</v>
      </c>
      <c r="I369" s="2266">
        <v>399.83</v>
      </c>
      <c r="J369" s="2266">
        <v>0.47</v>
      </c>
    </row>
    <row r="370" spans="1:10" ht="24" customHeight="1">
      <c r="A370" s="2281" t="s">
        <v>3556</v>
      </c>
      <c r="B370" s="2263" t="s">
        <v>3557</v>
      </c>
      <c r="C370" s="2281" t="s">
        <v>3558</v>
      </c>
      <c r="D370" s="2281" t="s">
        <v>3559</v>
      </c>
      <c r="E370" s="2472" t="s">
        <v>3560</v>
      </c>
      <c r="F370" s="2472"/>
      <c r="G370" s="2264" t="s">
        <v>2143</v>
      </c>
      <c r="H370" s="2265">
        <v>0.18970000000000001</v>
      </c>
      <c r="I370" s="2266">
        <v>18.02</v>
      </c>
      <c r="J370" s="2266">
        <v>3.41</v>
      </c>
    </row>
    <row r="371" spans="1:10" ht="24" customHeight="1">
      <c r="A371" s="2281" t="s">
        <v>3556</v>
      </c>
      <c r="B371" s="2263" t="s">
        <v>3746</v>
      </c>
      <c r="C371" s="2281" t="s">
        <v>3558</v>
      </c>
      <c r="D371" s="2281" t="s">
        <v>3747</v>
      </c>
      <c r="E371" s="2472" t="s">
        <v>3560</v>
      </c>
      <c r="F371" s="2472"/>
      <c r="G371" s="2264" t="s">
        <v>2143</v>
      </c>
      <c r="H371" s="2265">
        <v>0.56910000000000005</v>
      </c>
      <c r="I371" s="2266">
        <v>21.22</v>
      </c>
      <c r="J371" s="2266">
        <v>12.07</v>
      </c>
    </row>
    <row r="372" spans="1:10" ht="24" customHeight="1">
      <c r="A372" s="2285" t="s">
        <v>3586</v>
      </c>
      <c r="B372" s="2270" t="s">
        <v>3945</v>
      </c>
      <c r="C372" s="2285" t="s">
        <v>3558</v>
      </c>
      <c r="D372" s="2285" t="s">
        <v>3946</v>
      </c>
      <c r="E372" s="2468" t="s">
        <v>3589</v>
      </c>
      <c r="F372" s="2468"/>
      <c r="G372" s="2271" t="s">
        <v>689</v>
      </c>
      <c r="H372" s="2272">
        <v>1.2273000000000001</v>
      </c>
      <c r="I372" s="2273">
        <v>27.57</v>
      </c>
      <c r="J372" s="2273">
        <v>33.83</v>
      </c>
    </row>
    <row r="373" spans="1:10" ht="24" customHeight="1">
      <c r="A373" s="2285" t="s">
        <v>3586</v>
      </c>
      <c r="B373" s="2270" t="s">
        <v>3947</v>
      </c>
      <c r="C373" s="2285" t="s">
        <v>3558</v>
      </c>
      <c r="D373" s="2285" t="s">
        <v>3948</v>
      </c>
      <c r="E373" s="2468" t="s">
        <v>3589</v>
      </c>
      <c r="F373" s="2468"/>
      <c r="G373" s="2271" t="s">
        <v>3445</v>
      </c>
      <c r="H373" s="2272">
        <v>4.2799999999999998E-2</v>
      </c>
      <c r="I373" s="2273">
        <v>20.149999999999999</v>
      </c>
      <c r="J373" s="2273">
        <v>0.86</v>
      </c>
    </row>
    <row r="374" spans="1:10" ht="24" customHeight="1">
      <c r="A374" s="2285" t="s">
        <v>3586</v>
      </c>
      <c r="B374" s="2270" t="s">
        <v>3949</v>
      </c>
      <c r="C374" s="2285" t="s">
        <v>3558</v>
      </c>
      <c r="D374" s="2285" t="s">
        <v>3950</v>
      </c>
      <c r="E374" s="2468" t="s">
        <v>3589</v>
      </c>
      <c r="F374" s="2468"/>
      <c r="G374" s="2271" t="s">
        <v>689</v>
      </c>
      <c r="H374" s="2272">
        <v>1</v>
      </c>
      <c r="I374" s="2273">
        <v>32.71</v>
      </c>
      <c r="J374" s="2273">
        <v>32.71</v>
      </c>
    </row>
    <row r="375" spans="1:10" ht="36" customHeight="1">
      <c r="A375" s="2285" t="s">
        <v>3586</v>
      </c>
      <c r="B375" s="2270" t="s">
        <v>3951</v>
      </c>
      <c r="C375" s="2285" t="s">
        <v>3558</v>
      </c>
      <c r="D375" s="2285" t="s">
        <v>3952</v>
      </c>
      <c r="E375" s="2468" t="s">
        <v>3589</v>
      </c>
      <c r="F375" s="2468"/>
      <c r="G375" s="2271" t="s">
        <v>275</v>
      </c>
      <c r="H375" s="2272">
        <v>0.58530000000000004</v>
      </c>
      <c r="I375" s="2273">
        <v>71.08</v>
      </c>
      <c r="J375" s="2273">
        <v>41.6</v>
      </c>
    </row>
    <row r="376" spans="1:10">
      <c r="A376" s="2282"/>
      <c r="B376" s="2282"/>
      <c r="C376" s="2282"/>
      <c r="D376" s="2282"/>
      <c r="E376" s="2282" t="s">
        <v>3577</v>
      </c>
      <c r="F376" s="2267">
        <v>11.26</v>
      </c>
      <c r="G376" s="2282" t="s">
        <v>3578</v>
      </c>
      <c r="H376" s="2267">
        <v>0</v>
      </c>
      <c r="I376" s="2282" t="s">
        <v>3579</v>
      </c>
      <c r="J376" s="2267">
        <v>11.26</v>
      </c>
    </row>
    <row r="377" spans="1:10">
      <c r="A377" s="2282"/>
      <c r="B377" s="2282"/>
      <c r="C377" s="2282"/>
      <c r="D377" s="2282"/>
      <c r="E377" s="2282" t="s">
        <v>3580</v>
      </c>
      <c r="F377" s="2267">
        <v>33.756754999999998</v>
      </c>
      <c r="G377" s="2282"/>
      <c r="H377" s="2467" t="s">
        <v>3581</v>
      </c>
      <c r="I377" s="2467"/>
      <c r="J377" s="2267">
        <v>159.11000000000001</v>
      </c>
    </row>
    <row r="378" spans="1:10" ht="30" customHeight="1" thickBot="1">
      <c r="A378" s="2290"/>
      <c r="B378" s="2290"/>
      <c r="C378" s="2290"/>
      <c r="D378" s="2290"/>
      <c r="E378" s="2290"/>
      <c r="F378" s="2290"/>
      <c r="G378" s="2290" t="s">
        <v>3582</v>
      </c>
      <c r="H378" s="2268">
        <v>300</v>
      </c>
      <c r="I378" s="2290" t="s">
        <v>3583</v>
      </c>
      <c r="J378" s="2291">
        <v>47733</v>
      </c>
    </row>
    <row r="379" spans="1:10" ht="0.95" customHeight="1" thickTop="1">
      <c r="A379" s="2269"/>
      <c r="B379" s="2269"/>
      <c r="C379" s="2269"/>
      <c r="D379" s="2269"/>
      <c r="E379" s="2269"/>
      <c r="F379" s="2269"/>
      <c r="G379" s="2269"/>
      <c r="H379" s="2269"/>
      <c r="I379" s="2269"/>
      <c r="J379" s="2269"/>
    </row>
    <row r="380" spans="1:10" ht="24" customHeight="1">
      <c r="A380" s="2286" t="s">
        <v>3953</v>
      </c>
      <c r="B380" s="2286"/>
      <c r="C380" s="2286"/>
      <c r="D380" s="2286" t="s">
        <v>3954</v>
      </c>
      <c r="E380" s="2286"/>
      <c r="F380" s="2469"/>
      <c r="G380" s="2469"/>
      <c r="H380" s="2257"/>
      <c r="I380" s="2286"/>
      <c r="J380" s="2258">
        <v>7932.4</v>
      </c>
    </row>
    <row r="381" spans="1:10" ht="18" customHeight="1">
      <c r="A381" s="2283" t="s">
        <v>3955</v>
      </c>
      <c r="B381" s="2287" t="s">
        <v>259</v>
      </c>
      <c r="C381" s="2283" t="s">
        <v>3548</v>
      </c>
      <c r="D381" s="2283" t="s">
        <v>131</v>
      </c>
      <c r="E381" s="2470" t="s">
        <v>3549</v>
      </c>
      <c r="F381" s="2470"/>
      <c r="G381" s="2288" t="s">
        <v>3550</v>
      </c>
      <c r="H381" s="2287" t="s">
        <v>261</v>
      </c>
      <c r="I381" s="2287" t="s">
        <v>3551</v>
      </c>
      <c r="J381" s="2287" t="s">
        <v>2149</v>
      </c>
    </row>
    <row r="382" spans="1:10" ht="24" customHeight="1">
      <c r="A382" s="2284" t="s">
        <v>3552</v>
      </c>
      <c r="B382" s="2259" t="s">
        <v>3956</v>
      </c>
      <c r="C382" s="2284" t="s">
        <v>3554</v>
      </c>
      <c r="D382" s="2284" t="s">
        <v>341</v>
      </c>
      <c r="E382" s="2471">
        <v>16</v>
      </c>
      <c r="F382" s="2471"/>
      <c r="G382" s="2260" t="s">
        <v>275</v>
      </c>
      <c r="H382" s="2261">
        <v>1</v>
      </c>
      <c r="I382" s="2262">
        <v>335.09</v>
      </c>
      <c r="J382" s="2262">
        <v>335.09</v>
      </c>
    </row>
    <row r="383" spans="1:10" ht="24" customHeight="1">
      <c r="A383" s="2281" t="s">
        <v>3556</v>
      </c>
      <c r="B383" s="2263" t="s">
        <v>3746</v>
      </c>
      <c r="C383" s="2281" t="s">
        <v>3558</v>
      </c>
      <c r="D383" s="2281" t="s">
        <v>3747</v>
      </c>
      <c r="E383" s="2472" t="s">
        <v>3560</v>
      </c>
      <c r="F383" s="2472"/>
      <c r="G383" s="2264" t="s">
        <v>2143</v>
      </c>
      <c r="H383" s="2265">
        <v>0.66</v>
      </c>
      <c r="I383" s="2266">
        <v>21.22</v>
      </c>
      <c r="J383" s="2266">
        <v>14</v>
      </c>
    </row>
    <row r="384" spans="1:10" ht="24" customHeight="1">
      <c r="A384" s="2281" t="s">
        <v>3556</v>
      </c>
      <c r="B384" s="2263" t="s">
        <v>3573</v>
      </c>
      <c r="C384" s="2281" t="s">
        <v>3558</v>
      </c>
      <c r="D384" s="2281" t="s">
        <v>3574</v>
      </c>
      <c r="E384" s="2472" t="s">
        <v>3560</v>
      </c>
      <c r="F384" s="2472"/>
      <c r="G384" s="2264" t="s">
        <v>2143</v>
      </c>
      <c r="H384" s="2265">
        <v>1.319</v>
      </c>
      <c r="I384" s="2266">
        <v>15.99</v>
      </c>
      <c r="J384" s="2266">
        <v>21.09</v>
      </c>
    </row>
    <row r="385" spans="1:10" ht="24" customHeight="1">
      <c r="A385" s="2285" t="s">
        <v>3586</v>
      </c>
      <c r="B385" s="2270" t="s">
        <v>3957</v>
      </c>
      <c r="C385" s="2285" t="s">
        <v>3554</v>
      </c>
      <c r="D385" s="2285" t="s">
        <v>3958</v>
      </c>
      <c r="E385" s="2468" t="s">
        <v>3589</v>
      </c>
      <c r="F385" s="2468"/>
      <c r="G385" s="2271" t="s">
        <v>275</v>
      </c>
      <c r="H385" s="2272">
        <v>1</v>
      </c>
      <c r="I385" s="2273">
        <v>300</v>
      </c>
      <c r="J385" s="2273">
        <v>300</v>
      </c>
    </row>
    <row r="386" spans="1:10">
      <c r="A386" s="2282"/>
      <c r="B386" s="2282"/>
      <c r="C386" s="2282"/>
      <c r="D386" s="2282"/>
      <c r="E386" s="2282" t="s">
        <v>3577</v>
      </c>
      <c r="F386" s="2267">
        <v>23.19</v>
      </c>
      <c r="G386" s="2282" t="s">
        <v>3578</v>
      </c>
      <c r="H386" s="2267">
        <v>0</v>
      </c>
      <c r="I386" s="2282" t="s">
        <v>3579</v>
      </c>
      <c r="J386" s="2267">
        <v>23.19</v>
      </c>
    </row>
    <row r="387" spans="1:10">
      <c r="A387" s="2282"/>
      <c r="B387" s="2282"/>
      <c r="C387" s="2282"/>
      <c r="D387" s="2282"/>
      <c r="E387" s="2282" t="s">
        <v>3580</v>
      </c>
      <c r="F387" s="2267">
        <v>90.239737000000005</v>
      </c>
      <c r="G387" s="2282"/>
      <c r="H387" s="2467" t="s">
        <v>3581</v>
      </c>
      <c r="I387" s="2467"/>
      <c r="J387" s="2267">
        <v>425.33</v>
      </c>
    </row>
    <row r="388" spans="1:10" ht="30" customHeight="1" thickBot="1">
      <c r="A388" s="2290"/>
      <c r="B388" s="2290"/>
      <c r="C388" s="2290"/>
      <c r="D388" s="2290"/>
      <c r="E388" s="2290"/>
      <c r="F388" s="2290"/>
      <c r="G388" s="2290" t="s">
        <v>3582</v>
      </c>
      <c r="H388" s="2268">
        <v>18.649999999999999</v>
      </c>
      <c r="I388" s="2290" t="s">
        <v>3583</v>
      </c>
      <c r="J388" s="2291">
        <v>7932.4</v>
      </c>
    </row>
    <row r="389" spans="1:10" ht="0.95" customHeight="1" thickTop="1">
      <c r="A389" s="2269"/>
      <c r="B389" s="2269"/>
      <c r="C389" s="2269"/>
      <c r="D389" s="2269"/>
      <c r="E389" s="2269"/>
      <c r="F389" s="2269"/>
      <c r="G389" s="2269"/>
      <c r="H389" s="2269"/>
      <c r="I389" s="2269"/>
      <c r="J389" s="2269"/>
    </row>
    <row r="390" spans="1:10" ht="24" customHeight="1">
      <c r="A390" s="2286" t="s">
        <v>3959</v>
      </c>
      <c r="B390" s="2286"/>
      <c r="C390" s="2286"/>
      <c r="D390" s="2286" t="s">
        <v>182</v>
      </c>
      <c r="E390" s="2286"/>
      <c r="F390" s="2469"/>
      <c r="G390" s="2469"/>
      <c r="H390" s="2257"/>
      <c r="I390" s="2286"/>
      <c r="J390" s="2258">
        <v>6286.19</v>
      </c>
    </row>
    <row r="391" spans="1:10" ht="24" customHeight="1">
      <c r="A391" s="2286" t="s">
        <v>3960</v>
      </c>
      <c r="B391" s="2286"/>
      <c r="C391" s="2286"/>
      <c r="D391" s="2286" t="s">
        <v>3961</v>
      </c>
      <c r="E391" s="2286"/>
      <c r="F391" s="2469"/>
      <c r="G391" s="2469"/>
      <c r="H391" s="2257"/>
      <c r="I391" s="2286"/>
      <c r="J391" s="2258">
        <v>6286.19</v>
      </c>
    </row>
    <row r="392" spans="1:10" ht="18" customHeight="1">
      <c r="A392" s="2283" t="s">
        <v>3962</v>
      </c>
      <c r="B392" s="2287" t="s">
        <v>259</v>
      </c>
      <c r="C392" s="2283" t="s">
        <v>3548</v>
      </c>
      <c r="D392" s="2283" t="s">
        <v>131</v>
      </c>
      <c r="E392" s="2470" t="s">
        <v>3549</v>
      </c>
      <c r="F392" s="2470"/>
      <c r="G392" s="2288" t="s">
        <v>3550</v>
      </c>
      <c r="H392" s="2287" t="s">
        <v>261</v>
      </c>
      <c r="I392" s="2287" t="s">
        <v>3551</v>
      </c>
      <c r="J392" s="2287" t="s">
        <v>2149</v>
      </c>
    </row>
    <row r="393" spans="1:10" ht="36" customHeight="1">
      <c r="A393" s="2284" t="s">
        <v>3552</v>
      </c>
      <c r="B393" s="2259" t="s">
        <v>3963</v>
      </c>
      <c r="C393" s="2284" t="s">
        <v>3558</v>
      </c>
      <c r="D393" s="2284" t="s">
        <v>3964</v>
      </c>
      <c r="E393" s="2471" t="s">
        <v>3965</v>
      </c>
      <c r="F393" s="2471"/>
      <c r="G393" s="2260" t="s">
        <v>689</v>
      </c>
      <c r="H393" s="2261">
        <v>1</v>
      </c>
      <c r="I393" s="2262">
        <v>51.16</v>
      </c>
      <c r="J393" s="2262">
        <v>51.16</v>
      </c>
    </row>
    <row r="394" spans="1:10" ht="36" customHeight="1">
      <c r="A394" s="2281" t="s">
        <v>3556</v>
      </c>
      <c r="B394" s="2263" t="s">
        <v>3936</v>
      </c>
      <c r="C394" s="2281" t="s">
        <v>3558</v>
      </c>
      <c r="D394" s="2281" t="s">
        <v>3937</v>
      </c>
      <c r="E394" s="2472" t="s">
        <v>3938</v>
      </c>
      <c r="F394" s="2472"/>
      <c r="G394" s="2264" t="s">
        <v>3939</v>
      </c>
      <c r="H394" s="2265">
        <v>3.8999999999999998E-3</v>
      </c>
      <c r="I394" s="2266">
        <v>19.2</v>
      </c>
      <c r="J394" s="2266">
        <v>7.0000000000000007E-2</v>
      </c>
    </row>
    <row r="395" spans="1:10" ht="36" customHeight="1">
      <c r="A395" s="2281" t="s">
        <v>3556</v>
      </c>
      <c r="B395" s="2263" t="s">
        <v>3940</v>
      </c>
      <c r="C395" s="2281" t="s">
        <v>3558</v>
      </c>
      <c r="D395" s="2281" t="s">
        <v>3941</v>
      </c>
      <c r="E395" s="2472" t="s">
        <v>3938</v>
      </c>
      <c r="F395" s="2472"/>
      <c r="G395" s="2264" t="s">
        <v>3942</v>
      </c>
      <c r="H395" s="2265">
        <v>1.6799999999999999E-2</v>
      </c>
      <c r="I395" s="2266">
        <v>16.87</v>
      </c>
      <c r="J395" s="2266">
        <v>0.28000000000000003</v>
      </c>
    </row>
    <row r="396" spans="1:10" ht="36" customHeight="1">
      <c r="A396" s="2281" t="s">
        <v>3556</v>
      </c>
      <c r="B396" s="2263" t="s">
        <v>3943</v>
      </c>
      <c r="C396" s="2281" t="s">
        <v>3558</v>
      </c>
      <c r="D396" s="2281" t="s">
        <v>3944</v>
      </c>
      <c r="E396" s="2472" t="s">
        <v>3606</v>
      </c>
      <c r="F396" s="2472"/>
      <c r="G396" s="2264" t="s">
        <v>368</v>
      </c>
      <c r="H396" s="2265">
        <v>4.5999999999999999E-3</v>
      </c>
      <c r="I396" s="2266">
        <v>399.83</v>
      </c>
      <c r="J396" s="2266">
        <v>1.83</v>
      </c>
    </row>
    <row r="397" spans="1:10" ht="24" customHeight="1">
      <c r="A397" s="2281" t="s">
        <v>3556</v>
      </c>
      <c r="B397" s="2263" t="s">
        <v>3966</v>
      </c>
      <c r="C397" s="2281" t="s">
        <v>3558</v>
      </c>
      <c r="D397" s="2281" t="s">
        <v>3967</v>
      </c>
      <c r="E397" s="2472" t="s">
        <v>3965</v>
      </c>
      <c r="F397" s="2472"/>
      <c r="G397" s="2264" t="s">
        <v>271</v>
      </c>
      <c r="H397" s="2265">
        <v>1.5</v>
      </c>
      <c r="I397" s="2266">
        <v>2</v>
      </c>
      <c r="J397" s="2266">
        <v>3</v>
      </c>
    </row>
    <row r="398" spans="1:10" ht="24" customHeight="1">
      <c r="A398" s="2281" t="s">
        <v>3556</v>
      </c>
      <c r="B398" s="2263" t="s">
        <v>3557</v>
      </c>
      <c r="C398" s="2281" t="s">
        <v>3558</v>
      </c>
      <c r="D398" s="2281" t="s">
        <v>3559</v>
      </c>
      <c r="E398" s="2472" t="s">
        <v>3560</v>
      </c>
      <c r="F398" s="2472"/>
      <c r="G398" s="2264" t="s">
        <v>2143</v>
      </c>
      <c r="H398" s="2265">
        <v>0.35630000000000001</v>
      </c>
      <c r="I398" s="2266">
        <v>18.02</v>
      </c>
      <c r="J398" s="2266">
        <v>6.42</v>
      </c>
    </row>
    <row r="399" spans="1:10" ht="24" customHeight="1">
      <c r="A399" s="2281" t="s">
        <v>3556</v>
      </c>
      <c r="B399" s="2263" t="s">
        <v>3746</v>
      </c>
      <c r="C399" s="2281" t="s">
        <v>3558</v>
      </c>
      <c r="D399" s="2281" t="s">
        <v>3747</v>
      </c>
      <c r="E399" s="2472" t="s">
        <v>3560</v>
      </c>
      <c r="F399" s="2472"/>
      <c r="G399" s="2264" t="s">
        <v>2143</v>
      </c>
      <c r="H399" s="2265">
        <v>0.71250000000000002</v>
      </c>
      <c r="I399" s="2266">
        <v>21.22</v>
      </c>
      <c r="J399" s="2266">
        <v>15.11</v>
      </c>
    </row>
    <row r="400" spans="1:10" ht="24" customHeight="1">
      <c r="A400" s="2285" t="s">
        <v>3586</v>
      </c>
      <c r="B400" s="2270" t="s">
        <v>3945</v>
      </c>
      <c r="C400" s="2285" t="s">
        <v>3558</v>
      </c>
      <c r="D400" s="2285" t="s">
        <v>3946</v>
      </c>
      <c r="E400" s="2468" t="s">
        <v>3589</v>
      </c>
      <c r="F400" s="2468"/>
      <c r="G400" s="2271" t="s">
        <v>689</v>
      </c>
      <c r="H400" s="2272">
        <v>0.41249999999999998</v>
      </c>
      <c r="I400" s="2273">
        <v>27.57</v>
      </c>
      <c r="J400" s="2273">
        <v>11.37</v>
      </c>
    </row>
    <row r="401" spans="1:10" ht="24" customHeight="1">
      <c r="A401" s="2285" t="s">
        <v>3586</v>
      </c>
      <c r="B401" s="2270" t="s">
        <v>3968</v>
      </c>
      <c r="C401" s="2285" t="s">
        <v>3558</v>
      </c>
      <c r="D401" s="2285" t="s">
        <v>3969</v>
      </c>
      <c r="E401" s="2468" t="s">
        <v>3589</v>
      </c>
      <c r="F401" s="2468"/>
      <c r="G401" s="2271" t="s">
        <v>3445</v>
      </c>
      <c r="H401" s="2272">
        <v>0.111</v>
      </c>
      <c r="I401" s="2273">
        <v>20.5</v>
      </c>
      <c r="J401" s="2273">
        <v>2.27</v>
      </c>
    </row>
    <row r="402" spans="1:10" ht="24" customHeight="1">
      <c r="A402" s="2285" t="s">
        <v>3586</v>
      </c>
      <c r="B402" s="2270" t="s">
        <v>3970</v>
      </c>
      <c r="C402" s="2285" t="s">
        <v>3558</v>
      </c>
      <c r="D402" s="2285" t="s">
        <v>3971</v>
      </c>
      <c r="E402" s="2468" t="s">
        <v>3589</v>
      </c>
      <c r="F402" s="2468"/>
      <c r="G402" s="2271" t="s">
        <v>689</v>
      </c>
      <c r="H402" s="2272">
        <v>0.74450000000000005</v>
      </c>
      <c r="I402" s="2273">
        <v>7.67</v>
      </c>
      <c r="J402" s="2273">
        <v>5.71</v>
      </c>
    </row>
    <row r="403" spans="1:10" ht="24" customHeight="1">
      <c r="A403" s="2285" t="s">
        <v>3586</v>
      </c>
      <c r="B403" s="2270" t="s">
        <v>3644</v>
      </c>
      <c r="C403" s="2285" t="s">
        <v>3558</v>
      </c>
      <c r="D403" s="2285" t="s">
        <v>3645</v>
      </c>
      <c r="E403" s="2468" t="s">
        <v>3589</v>
      </c>
      <c r="F403" s="2468"/>
      <c r="G403" s="2271" t="s">
        <v>689</v>
      </c>
      <c r="H403" s="2272">
        <v>0.55000000000000004</v>
      </c>
      <c r="I403" s="2273">
        <v>8.1999999999999993</v>
      </c>
      <c r="J403" s="2273">
        <v>4.51</v>
      </c>
    </row>
    <row r="404" spans="1:10" ht="24" customHeight="1">
      <c r="A404" s="2285" t="s">
        <v>3586</v>
      </c>
      <c r="B404" s="2270" t="s">
        <v>3972</v>
      </c>
      <c r="C404" s="2285" t="s">
        <v>3558</v>
      </c>
      <c r="D404" s="2285" t="s">
        <v>3973</v>
      </c>
      <c r="E404" s="2468" t="s">
        <v>3589</v>
      </c>
      <c r="F404" s="2468"/>
      <c r="G404" s="2271" t="s">
        <v>3974</v>
      </c>
      <c r="H404" s="2272">
        <v>2.5600000000000001E-2</v>
      </c>
      <c r="I404" s="2273">
        <v>23.13</v>
      </c>
      <c r="J404" s="2273">
        <v>0.59</v>
      </c>
    </row>
    <row r="405" spans="1:10">
      <c r="A405" s="2282"/>
      <c r="B405" s="2282"/>
      <c r="C405" s="2282"/>
      <c r="D405" s="2282"/>
      <c r="E405" s="2282" t="s">
        <v>3577</v>
      </c>
      <c r="F405" s="2267">
        <v>17.649999999999999</v>
      </c>
      <c r="G405" s="2282" t="s">
        <v>3578</v>
      </c>
      <c r="H405" s="2267">
        <v>0</v>
      </c>
      <c r="I405" s="2282" t="s">
        <v>3579</v>
      </c>
      <c r="J405" s="2267">
        <v>17.649999999999999</v>
      </c>
    </row>
    <row r="406" spans="1:10">
      <c r="A406" s="2282"/>
      <c r="B406" s="2282"/>
      <c r="C406" s="2282"/>
      <c r="D406" s="2282"/>
      <c r="E406" s="2282" t="s">
        <v>3580</v>
      </c>
      <c r="F406" s="2267">
        <v>13.777388</v>
      </c>
      <c r="G406" s="2282"/>
      <c r="H406" s="2467" t="s">
        <v>3581</v>
      </c>
      <c r="I406" s="2467"/>
      <c r="J406" s="2267">
        <v>64.94</v>
      </c>
    </row>
    <row r="407" spans="1:10" ht="30" customHeight="1" thickBot="1">
      <c r="A407" s="2290"/>
      <c r="B407" s="2290"/>
      <c r="C407" s="2290"/>
      <c r="D407" s="2290"/>
      <c r="E407" s="2290"/>
      <c r="F407" s="2290"/>
      <c r="G407" s="2290" t="s">
        <v>3582</v>
      </c>
      <c r="H407" s="2268">
        <v>96.8</v>
      </c>
      <c r="I407" s="2290" t="s">
        <v>3583</v>
      </c>
      <c r="J407" s="2291">
        <v>6286.19</v>
      </c>
    </row>
    <row r="408" spans="1:10" ht="0.95" customHeight="1" thickTop="1">
      <c r="A408" s="2269"/>
      <c r="B408" s="2269"/>
      <c r="C408" s="2269"/>
      <c r="D408" s="2269"/>
      <c r="E408" s="2269"/>
      <c r="F408" s="2269"/>
      <c r="G408" s="2269"/>
      <c r="H408" s="2269"/>
      <c r="I408" s="2269"/>
      <c r="J408" s="2269"/>
    </row>
    <row r="409" spans="1:10" ht="24" customHeight="1">
      <c r="A409" s="2286" t="s">
        <v>3975</v>
      </c>
      <c r="B409" s="2286"/>
      <c r="C409" s="2286"/>
      <c r="D409" s="2286" t="s">
        <v>180</v>
      </c>
      <c r="E409" s="2286"/>
      <c r="F409" s="2469"/>
      <c r="G409" s="2469"/>
      <c r="H409" s="2257"/>
      <c r="I409" s="2286"/>
      <c r="J409" s="2258">
        <v>26230.46</v>
      </c>
    </row>
    <row r="410" spans="1:10" ht="24" customHeight="1">
      <c r="A410" s="2286" t="s">
        <v>3976</v>
      </c>
      <c r="B410" s="2286"/>
      <c r="C410" s="2286"/>
      <c r="D410" s="2286" t="s">
        <v>349</v>
      </c>
      <c r="E410" s="2286"/>
      <c r="F410" s="2469"/>
      <c r="G410" s="2469"/>
      <c r="H410" s="2257"/>
      <c r="I410" s="2286"/>
      <c r="J410" s="2258">
        <v>21511.54</v>
      </c>
    </row>
    <row r="411" spans="1:10" ht="24" customHeight="1">
      <c r="A411" s="2286" t="s">
        <v>3977</v>
      </c>
      <c r="B411" s="2286"/>
      <c r="C411" s="2286"/>
      <c r="D411" s="2286" t="s">
        <v>3978</v>
      </c>
      <c r="E411" s="2286"/>
      <c r="F411" s="2469"/>
      <c r="G411" s="2469"/>
      <c r="H411" s="2257"/>
      <c r="I411" s="2286"/>
      <c r="J411" s="2258">
        <v>650.22</v>
      </c>
    </row>
    <row r="412" spans="1:10" ht="18" customHeight="1">
      <c r="A412" s="2283" t="s">
        <v>3979</v>
      </c>
      <c r="B412" s="2287" t="s">
        <v>259</v>
      </c>
      <c r="C412" s="2283" t="s">
        <v>3548</v>
      </c>
      <c r="D412" s="2283" t="s">
        <v>131</v>
      </c>
      <c r="E412" s="2470" t="s">
        <v>3549</v>
      </c>
      <c r="F412" s="2470"/>
      <c r="G412" s="2288" t="s">
        <v>3550</v>
      </c>
      <c r="H412" s="2287" t="s">
        <v>261</v>
      </c>
      <c r="I412" s="2287" t="s">
        <v>3551</v>
      </c>
      <c r="J412" s="2287" t="s">
        <v>2149</v>
      </c>
    </row>
    <row r="413" spans="1:10" ht="24" customHeight="1">
      <c r="A413" s="2284" t="s">
        <v>3552</v>
      </c>
      <c r="B413" s="2259" t="s">
        <v>3980</v>
      </c>
      <c r="C413" s="2284" t="s">
        <v>3558</v>
      </c>
      <c r="D413" s="2284" t="s">
        <v>356</v>
      </c>
      <c r="E413" s="2471" t="s">
        <v>3705</v>
      </c>
      <c r="F413" s="2471"/>
      <c r="G413" s="2260" t="s">
        <v>271</v>
      </c>
      <c r="H413" s="2261">
        <v>1</v>
      </c>
      <c r="I413" s="2262">
        <v>80.03</v>
      </c>
      <c r="J413" s="2262">
        <v>80.03</v>
      </c>
    </row>
    <row r="414" spans="1:10" ht="24" customHeight="1">
      <c r="A414" s="2281" t="s">
        <v>3556</v>
      </c>
      <c r="B414" s="2263" t="s">
        <v>3981</v>
      </c>
      <c r="C414" s="2281" t="s">
        <v>3558</v>
      </c>
      <c r="D414" s="2281" t="s">
        <v>3982</v>
      </c>
      <c r="E414" s="2472" t="s">
        <v>3938</v>
      </c>
      <c r="F414" s="2472"/>
      <c r="G414" s="2264" t="s">
        <v>3939</v>
      </c>
      <c r="H414" s="2265">
        <v>0.58699999999999997</v>
      </c>
      <c r="I414" s="2266">
        <v>20.32</v>
      </c>
      <c r="J414" s="2266">
        <v>11.92</v>
      </c>
    </row>
    <row r="415" spans="1:10" ht="24" customHeight="1">
      <c r="A415" s="2281" t="s">
        <v>3556</v>
      </c>
      <c r="B415" s="2263" t="s">
        <v>3983</v>
      </c>
      <c r="C415" s="2281" t="s">
        <v>3558</v>
      </c>
      <c r="D415" s="2281" t="s">
        <v>3984</v>
      </c>
      <c r="E415" s="2472" t="s">
        <v>3938</v>
      </c>
      <c r="F415" s="2472"/>
      <c r="G415" s="2264" t="s">
        <v>3942</v>
      </c>
      <c r="H415" s="2265">
        <v>1.29</v>
      </c>
      <c r="I415" s="2266">
        <v>18.600000000000001</v>
      </c>
      <c r="J415" s="2266">
        <v>23.99</v>
      </c>
    </row>
    <row r="416" spans="1:10" ht="24" customHeight="1">
      <c r="A416" s="2281" t="s">
        <v>3556</v>
      </c>
      <c r="B416" s="2263" t="s">
        <v>3567</v>
      </c>
      <c r="C416" s="2281" t="s">
        <v>3558</v>
      </c>
      <c r="D416" s="2281" t="s">
        <v>3568</v>
      </c>
      <c r="E416" s="2472" t="s">
        <v>3560</v>
      </c>
      <c r="F416" s="2472"/>
      <c r="G416" s="2264" t="s">
        <v>2143</v>
      </c>
      <c r="H416" s="2265">
        <v>1.877</v>
      </c>
      <c r="I416" s="2266">
        <v>20.94</v>
      </c>
      <c r="J416" s="2266">
        <v>39.299999999999997</v>
      </c>
    </row>
    <row r="417" spans="1:10" ht="24" customHeight="1">
      <c r="A417" s="2281" t="s">
        <v>3556</v>
      </c>
      <c r="B417" s="2263" t="s">
        <v>3985</v>
      </c>
      <c r="C417" s="2281" t="s">
        <v>3558</v>
      </c>
      <c r="D417" s="2281" t="s">
        <v>3986</v>
      </c>
      <c r="E417" s="2472" t="s">
        <v>3560</v>
      </c>
      <c r="F417" s="2472"/>
      <c r="G417" s="2264" t="s">
        <v>2143</v>
      </c>
      <c r="H417" s="2265">
        <v>0.29299999999999998</v>
      </c>
      <c r="I417" s="2266">
        <v>16.48</v>
      </c>
      <c r="J417" s="2266">
        <v>4.82</v>
      </c>
    </row>
    <row r="418" spans="1:10">
      <c r="A418" s="2282"/>
      <c r="B418" s="2282"/>
      <c r="C418" s="2282"/>
      <c r="D418" s="2282"/>
      <c r="E418" s="2282" t="s">
        <v>3577</v>
      </c>
      <c r="F418" s="2267">
        <v>54.02</v>
      </c>
      <c r="G418" s="2282" t="s">
        <v>3578</v>
      </c>
      <c r="H418" s="2267">
        <v>0</v>
      </c>
      <c r="I418" s="2282" t="s">
        <v>3579</v>
      </c>
      <c r="J418" s="2267">
        <v>54.02</v>
      </c>
    </row>
    <row r="419" spans="1:10">
      <c r="A419" s="2282"/>
      <c r="B419" s="2282"/>
      <c r="C419" s="2282"/>
      <c r="D419" s="2282"/>
      <c r="E419" s="2282" t="s">
        <v>3580</v>
      </c>
      <c r="F419" s="2267">
        <v>21.552078999999999</v>
      </c>
      <c r="G419" s="2282"/>
      <c r="H419" s="2467" t="s">
        <v>3581</v>
      </c>
      <c r="I419" s="2467"/>
      <c r="J419" s="2267">
        <v>101.58</v>
      </c>
    </row>
    <row r="420" spans="1:10" ht="30" customHeight="1" thickBot="1">
      <c r="A420" s="2290"/>
      <c r="B420" s="2290"/>
      <c r="C420" s="2290"/>
      <c r="D420" s="2290"/>
      <c r="E420" s="2290"/>
      <c r="F420" s="2290"/>
      <c r="G420" s="2290" t="s">
        <v>3582</v>
      </c>
      <c r="H420" s="2268">
        <v>6</v>
      </c>
      <c r="I420" s="2290" t="s">
        <v>3583</v>
      </c>
      <c r="J420" s="2291">
        <v>609.48</v>
      </c>
    </row>
    <row r="421" spans="1:10" ht="0.95" customHeight="1" thickTop="1">
      <c r="A421" s="2269"/>
      <c r="B421" s="2269"/>
      <c r="C421" s="2269"/>
      <c r="D421" s="2269"/>
      <c r="E421" s="2269"/>
      <c r="F421" s="2269"/>
      <c r="G421" s="2269"/>
      <c r="H421" s="2269"/>
      <c r="I421" s="2269"/>
      <c r="J421" s="2269"/>
    </row>
    <row r="422" spans="1:10" ht="18" customHeight="1">
      <c r="A422" s="2283" t="s">
        <v>3987</v>
      </c>
      <c r="B422" s="2287" t="s">
        <v>259</v>
      </c>
      <c r="C422" s="2283" t="s">
        <v>3548</v>
      </c>
      <c r="D422" s="2283" t="s">
        <v>131</v>
      </c>
      <c r="E422" s="2470" t="s">
        <v>3549</v>
      </c>
      <c r="F422" s="2470"/>
      <c r="G422" s="2288" t="s">
        <v>3550</v>
      </c>
      <c r="H422" s="2287" t="s">
        <v>261</v>
      </c>
      <c r="I422" s="2287" t="s">
        <v>3551</v>
      </c>
      <c r="J422" s="2287" t="s">
        <v>2149</v>
      </c>
    </row>
    <row r="423" spans="1:10" ht="24" customHeight="1">
      <c r="A423" s="2284" t="s">
        <v>3552</v>
      </c>
      <c r="B423" s="2259" t="s">
        <v>358</v>
      </c>
      <c r="C423" s="2284" t="s">
        <v>3600</v>
      </c>
      <c r="D423" s="2284" t="s">
        <v>359</v>
      </c>
      <c r="E423" s="2471" t="s">
        <v>3988</v>
      </c>
      <c r="F423" s="2471"/>
      <c r="G423" s="2260" t="s">
        <v>322</v>
      </c>
      <c r="H423" s="2261">
        <v>1</v>
      </c>
      <c r="I423" s="2262">
        <v>16.05</v>
      </c>
      <c r="J423" s="2262">
        <v>16.05</v>
      </c>
    </row>
    <row r="424" spans="1:10" ht="36" customHeight="1">
      <c r="A424" s="2281" t="s">
        <v>3556</v>
      </c>
      <c r="B424" s="2263" t="s">
        <v>3989</v>
      </c>
      <c r="C424" s="2281" t="s">
        <v>3558</v>
      </c>
      <c r="D424" s="2281" t="s">
        <v>3990</v>
      </c>
      <c r="E424" s="2472" t="s">
        <v>3938</v>
      </c>
      <c r="F424" s="2472"/>
      <c r="G424" s="2264" t="s">
        <v>2143</v>
      </c>
      <c r="H424" s="2265">
        <v>5.0999999999999996</v>
      </c>
      <c r="I424" s="2266">
        <v>0.17</v>
      </c>
      <c r="J424" s="2266">
        <v>0.86</v>
      </c>
    </row>
    <row r="425" spans="1:10" ht="36" customHeight="1">
      <c r="A425" s="2281" t="s">
        <v>3556</v>
      </c>
      <c r="B425" s="2263" t="s">
        <v>3991</v>
      </c>
      <c r="C425" s="2281" t="s">
        <v>3558</v>
      </c>
      <c r="D425" s="2281" t="s">
        <v>3992</v>
      </c>
      <c r="E425" s="2472" t="s">
        <v>3938</v>
      </c>
      <c r="F425" s="2472"/>
      <c r="G425" s="2264" t="s">
        <v>2143</v>
      </c>
      <c r="H425" s="2265">
        <v>5.0999999999999996</v>
      </c>
      <c r="I425" s="2266">
        <v>0.02</v>
      </c>
      <c r="J425" s="2266">
        <v>0.1</v>
      </c>
    </row>
    <row r="426" spans="1:10" ht="36" customHeight="1">
      <c r="A426" s="2281" t="s">
        <v>3556</v>
      </c>
      <c r="B426" s="2263" t="s">
        <v>3993</v>
      </c>
      <c r="C426" s="2281" t="s">
        <v>3558</v>
      </c>
      <c r="D426" s="2281" t="s">
        <v>3994</v>
      </c>
      <c r="E426" s="2472" t="s">
        <v>3938</v>
      </c>
      <c r="F426" s="2472"/>
      <c r="G426" s="2264" t="s">
        <v>2143</v>
      </c>
      <c r="H426" s="2265">
        <v>5.0999999999999996</v>
      </c>
      <c r="I426" s="2266">
        <v>0.22</v>
      </c>
      <c r="J426" s="2266">
        <v>1.1200000000000001</v>
      </c>
    </row>
    <row r="427" spans="1:10" ht="24" customHeight="1">
      <c r="A427" s="2281" t="s">
        <v>3556</v>
      </c>
      <c r="B427" s="2263" t="s">
        <v>3995</v>
      </c>
      <c r="C427" s="2281" t="s">
        <v>3558</v>
      </c>
      <c r="D427" s="2281" t="s">
        <v>3996</v>
      </c>
      <c r="E427" s="2472" t="s">
        <v>3560</v>
      </c>
      <c r="F427" s="2472"/>
      <c r="G427" s="2264" t="s">
        <v>2143</v>
      </c>
      <c r="H427" s="2265">
        <v>0.5</v>
      </c>
      <c r="I427" s="2266">
        <v>21.98</v>
      </c>
      <c r="J427" s="2266">
        <v>10.99</v>
      </c>
    </row>
    <row r="428" spans="1:10" ht="24" customHeight="1">
      <c r="A428" s="2285" t="s">
        <v>3586</v>
      </c>
      <c r="B428" s="2270" t="s">
        <v>3997</v>
      </c>
      <c r="C428" s="2285" t="s">
        <v>3558</v>
      </c>
      <c r="D428" s="2285" t="s">
        <v>3998</v>
      </c>
      <c r="E428" s="2468" t="s">
        <v>3589</v>
      </c>
      <c r="F428" s="2468"/>
      <c r="G428" s="2271" t="s">
        <v>3445</v>
      </c>
      <c r="H428" s="2272">
        <v>3.7740000000000003E-2</v>
      </c>
      <c r="I428" s="2273">
        <v>48.89</v>
      </c>
      <c r="J428" s="2273">
        <v>1.84</v>
      </c>
    </row>
    <row r="429" spans="1:10" ht="24" customHeight="1">
      <c r="A429" s="2285" t="s">
        <v>3586</v>
      </c>
      <c r="B429" s="2270" t="s">
        <v>3999</v>
      </c>
      <c r="C429" s="2285" t="s">
        <v>3558</v>
      </c>
      <c r="D429" s="2285" t="s">
        <v>4000</v>
      </c>
      <c r="E429" s="2468" t="s">
        <v>3589</v>
      </c>
      <c r="F429" s="2468"/>
      <c r="G429" s="2271" t="s">
        <v>368</v>
      </c>
      <c r="H429" s="2272">
        <v>0.1071</v>
      </c>
      <c r="I429" s="2273">
        <v>10.71</v>
      </c>
      <c r="J429" s="2273">
        <v>1.1399999999999999</v>
      </c>
    </row>
    <row r="430" spans="1:10">
      <c r="A430" s="2282"/>
      <c r="B430" s="2282"/>
      <c r="C430" s="2282"/>
      <c r="D430" s="2282"/>
      <c r="E430" s="2282" t="s">
        <v>3577</v>
      </c>
      <c r="F430" s="2267">
        <v>7.6</v>
      </c>
      <c r="G430" s="2282" t="s">
        <v>3578</v>
      </c>
      <c r="H430" s="2267">
        <v>0</v>
      </c>
      <c r="I430" s="2282" t="s">
        <v>3579</v>
      </c>
      <c r="J430" s="2267">
        <v>7.6</v>
      </c>
    </row>
    <row r="431" spans="1:10">
      <c r="A431" s="2282"/>
      <c r="B431" s="2282"/>
      <c r="C431" s="2282"/>
      <c r="D431" s="2282"/>
      <c r="E431" s="2282" t="s">
        <v>3580</v>
      </c>
      <c r="F431" s="2267">
        <v>4.3222649999999998</v>
      </c>
      <c r="G431" s="2282"/>
      <c r="H431" s="2467" t="s">
        <v>3581</v>
      </c>
      <c r="I431" s="2467"/>
      <c r="J431" s="2267">
        <v>20.37</v>
      </c>
    </row>
    <row r="432" spans="1:10" ht="30" customHeight="1" thickBot="1">
      <c r="A432" s="2290"/>
      <c r="B432" s="2290"/>
      <c r="C432" s="2290"/>
      <c r="D432" s="2290"/>
      <c r="E432" s="2290"/>
      <c r="F432" s="2290"/>
      <c r="G432" s="2290" t="s">
        <v>3582</v>
      </c>
      <c r="H432" s="2268">
        <v>2</v>
      </c>
      <c r="I432" s="2290" t="s">
        <v>3583</v>
      </c>
      <c r="J432" s="2291">
        <v>40.74</v>
      </c>
    </row>
    <row r="433" spans="1:10" ht="0.95" customHeight="1" thickTop="1">
      <c r="A433" s="2269"/>
      <c r="B433" s="2269"/>
      <c r="C433" s="2269"/>
      <c r="D433" s="2269"/>
      <c r="E433" s="2269"/>
      <c r="F433" s="2269"/>
      <c r="G433" s="2269"/>
      <c r="H433" s="2269"/>
      <c r="I433" s="2269"/>
      <c r="J433" s="2269"/>
    </row>
    <row r="434" spans="1:10" ht="24" customHeight="1">
      <c r="A434" s="2286" t="s">
        <v>4001</v>
      </c>
      <c r="B434" s="2286"/>
      <c r="C434" s="2286"/>
      <c r="D434" s="2286" t="s">
        <v>4002</v>
      </c>
      <c r="E434" s="2286"/>
      <c r="F434" s="2469"/>
      <c r="G434" s="2469"/>
      <c r="H434" s="2257"/>
      <c r="I434" s="2286"/>
      <c r="J434" s="2258">
        <v>1082.29</v>
      </c>
    </row>
    <row r="435" spans="1:10" ht="18" customHeight="1">
      <c r="A435" s="2283" t="s">
        <v>4003</v>
      </c>
      <c r="B435" s="2287" t="s">
        <v>259</v>
      </c>
      <c r="C435" s="2283" t="s">
        <v>3548</v>
      </c>
      <c r="D435" s="2283" t="s">
        <v>131</v>
      </c>
      <c r="E435" s="2470" t="s">
        <v>3549</v>
      </c>
      <c r="F435" s="2470"/>
      <c r="G435" s="2288" t="s">
        <v>3550</v>
      </c>
      <c r="H435" s="2287" t="s">
        <v>261</v>
      </c>
      <c r="I435" s="2287" t="s">
        <v>3551</v>
      </c>
      <c r="J435" s="2287" t="s">
        <v>2149</v>
      </c>
    </row>
    <row r="436" spans="1:10" ht="24" customHeight="1">
      <c r="A436" s="2284" t="s">
        <v>3552</v>
      </c>
      <c r="B436" s="2259" t="s">
        <v>4004</v>
      </c>
      <c r="C436" s="2284" t="s">
        <v>3600</v>
      </c>
      <c r="D436" s="2284" t="s">
        <v>362</v>
      </c>
      <c r="E436" s="2471" t="s">
        <v>4005</v>
      </c>
      <c r="F436" s="2471"/>
      <c r="G436" s="2260" t="s">
        <v>275</v>
      </c>
      <c r="H436" s="2261">
        <v>1</v>
      </c>
      <c r="I436" s="2262">
        <v>14.5</v>
      </c>
      <c r="J436" s="2262">
        <v>14.5</v>
      </c>
    </row>
    <row r="437" spans="1:10" ht="24" customHeight="1">
      <c r="A437" s="2281" t="s">
        <v>3556</v>
      </c>
      <c r="B437" s="2263" t="s">
        <v>3761</v>
      </c>
      <c r="C437" s="2281" t="s">
        <v>3558</v>
      </c>
      <c r="D437" s="2281" t="s">
        <v>3762</v>
      </c>
      <c r="E437" s="2472" t="s">
        <v>3560</v>
      </c>
      <c r="F437" s="2472"/>
      <c r="G437" s="2264" t="s">
        <v>2143</v>
      </c>
      <c r="H437" s="2265">
        <v>0.08</v>
      </c>
      <c r="I437" s="2266">
        <v>21.42</v>
      </c>
      <c r="J437" s="2266">
        <v>1.71</v>
      </c>
    </row>
    <row r="438" spans="1:10" ht="24" customHeight="1">
      <c r="A438" s="2281" t="s">
        <v>3556</v>
      </c>
      <c r="B438" s="2263" t="s">
        <v>3573</v>
      </c>
      <c r="C438" s="2281" t="s">
        <v>3558</v>
      </c>
      <c r="D438" s="2281" t="s">
        <v>3574</v>
      </c>
      <c r="E438" s="2472" t="s">
        <v>3560</v>
      </c>
      <c r="F438" s="2472"/>
      <c r="G438" s="2264" t="s">
        <v>2143</v>
      </c>
      <c r="H438" s="2265">
        <v>0.8</v>
      </c>
      <c r="I438" s="2266">
        <v>15.99</v>
      </c>
      <c r="J438" s="2266">
        <v>12.79</v>
      </c>
    </row>
    <row r="439" spans="1:10">
      <c r="A439" s="2282"/>
      <c r="B439" s="2282"/>
      <c r="C439" s="2282"/>
      <c r="D439" s="2282"/>
      <c r="E439" s="2282" t="s">
        <v>3577</v>
      </c>
      <c r="F439" s="2267">
        <v>9.1999999999999993</v>
      </c>
      <c r="G439" s="2282" t="s">
        <v>3578</v>
      </c>
      <c r="H439" s="2267">
        <v>0</v>
      </c>
      <c r="I439" s="2282" t="s">
        <v>3579</v>
      </c>
      <c r="J439" s="2267">
        <v>9.1999999999999993</v>
      </c>
    </row>
    <row r="440" spans="1:10">
      <c r="A440" s="2282"/>
      <c r="B440" s="2282"/>
      <c r="C440" s="2282"/>
      <c r="D440" s="2282"/>
      <c r="E440" s="2282" t="s">
        <v>3580</v>
      </c>
      <c r="F440" s="2267">
        <v>3.9048500000000002</v>
      </c>
      <c r="G440" s="2282"/>
      <c r="H440" s="2467" t="s">
        <v>3581</v>
      </c>
      <c r="I440" s="2467"/>
      <c r="J440" s="2267">
        <v>18.399999999999999</v>
      </c>
    </row>
    <row r="441" spans="1:10" ht="30" customHeight="1" thickBot="1">
      <c r="A441" s="2290"/>
      <c r="B441" s="2290"/>
      <c r="C441" s="2290"/>
      <c r="D441" s="2290"/>
      <c r="E441" s="2290"/>
      <c r="F441" s="2290"/>
      <c r="G441" s="2290" t="s">
        <v>3582</v>
      </c>
      <c r="H441" s="2268">
        <v>58.82</v>
      </c>
      <c r="I441" s="2290" t="s">
        <v>3583</v>
      </c>
      <c r="J441" s="2291">
        <v>1082.29</v>
      </c>
    </row>
    <row r="442" spans="1:10" ht="0.95" customHeight="1" thickTop="1">
      <c r="A442" s="2269"/>
      <c r="B442" s="2269"/>
      <c r="C442" s="2269"/>
      <c r="D442" s="2269"/>
      <c r="E442" s="2269"/>
      <c r="F442" s="2269"/>
      <c r="G442" s="2269"/>
      <c r="H442" s="2269"/>
      <c r="I442" s="2269"/>
      <c r="J442" s="2269"/>
    </row>
    <row r="443" spans="1:10" ht="24" customHeight="1">
      <c r="A443" s="2286" t="s">
        <v>4006</v>
      </c>
      <c r="B443" s="2286"/>
      <c r="C443" s="2286"/>
      <c r="D443" s="2286" t="s">
        <v>4007</v>
      </c>
      <c r="E443" s="2286"/>
      <c r="F443" s="2469"/>
      <c r="G443" s="2469"/>
      <c r="H443" s="2257"/>
      <c r="I443" s="2286"/>
      <c r="J443" s="2258">
        <v>8038.59</v>
      </c>
    </row>
    <row r="444" spans="1:10" ht="18" customHeight="1">
      <c r="A444" s="2283" t="s">
        <v>4008</v>
      </c>
      <c r="B444" s="2287" t="s">
        <v>259</v>
      </c>
      <c r="C444" s="2283" t="s">
        <v>3548</v>
      </c>
      <c r="D444" s="2283" t="s">
        <v>131</v>
      </c>
      <c r="E444" s="2470" t="s">
        <v>3549</v>
      </c>
      <c r="F444" s="2470"/>
      <c r="G444" s="2288" t="s">
        <v>3550</v>
      </c>
      <c r="H444" s="2287" t="s">
        <v>261</v>
      </c>
      <c r="I444" s="2287" t="s">
        <v>3551</v>
      </c>
      <c r="J444" s="2287" t="s">
        <v>2149</v>
      </c>
    </row>
    <row r="445" spans="1:10" ht="24" customHeight="1">
      <c r="A445" s="2284" t="s">
        <v>3552</v>
      </c>
      <c r="B445" s="2259" t="s">
        <v>4009</v>
      </c>
      <c r="C445" s="2284" t="s">
        <v>3554</v>
      </c>
      <c r="D445" s="2284" t="s">
        <v>367</v>
      </c>
      <c r="E445" s="2471">
        <v>22</v>
      </c>
      <c r="F445" s="2471"/>
      <c r="G445" s="2260" t="s">
        <v>368</v>
      </c>
      <c r="H445" s="2261">
        <v>1</v>
      </c>
      <c r="I445" s="2262">
        <v>92.05</v>
      </c>
      <c r="J445" s="2262">
        <v>92.05</v>
      </c>
    </row>
    <row r="446" spans="1:10" ht="24" customHeight="1">
      <c r="A446" s="2281" t="s">
        <v>3556</v>
      </c>
      <c r="B446" s="2263" t="s">
        <v>3573</v>
      </c>
      <c r="C446" s="2281" t="s">
        <v>3558</v>
      </c>
      <c r="D446" s="2281" t="s">
        <v>3574</v>
      </c>
      <c r="E446" s="2472" t="s">
        <v>3560</v>
      </c>
      <c r="F446" s="2472"/>
      <c r="G446" s="2264" t="s">
        <v>2143</v>
      </c>
      <c r="H446" s="2265">
        <v>5.0860000000000003</v>
      </c>
      <c r="I446" s="2266">
        <v>15.99</v>
      </c>
      <c r="J446" s="2266">
        <v>81.319999999999993</v>
      </c>
    </row>
    <row r="447" spans="1:10" ht="24" customHeight="1">
      <c r="A447" s="2281" t="s">
        <v>3556</v>
      </c>
      <c r="B447" s="2263" t="s">
        <v>3761</v>
      </c>
      <c r="C447" s="2281" t="s">
        <v>3558</v>
      </c>
      <c r="D447" s="2281" t="s">
        <v>3762</v>
      </c>
      <c r="E447" s="2472" t="s">
        <v>3560</v>
      </c>
      <c r="F447" s="2472"/>
      <c r="G447" s="2264" t="s">
        <v>2143</v>
      </c>
      <c r="H447" s="2265">
        <v>0.501</v>
      </c>
      <c r="I447" s="2266">
        <v>21.42</v>
      </c>
      <c r="J447" s="2266">
        <v>10.73</v>
      </c>
    </row>
    <row r="448" spans="1:10">
      <c r="A448" s="2282"/>
      <c r="B448" s="2282"/>
      <c r="C448" s="2282"/>
      <c r="D448" s="2282"/>
      <c r="E448" s="2282" t="s">
        <v>3577</v>
      </c>
      <c r="F448" s="2267">
        <v>58.41</v>
      </c>
      <c r="G448" s="2282" t="s">
        <v>3578</v>
      </c>
      <c r="H448" s="2267">
        <v>0</v>
      </c>
      <c r="I448" s="2282" t="s">
        <v>3579</v>
      </c>
      <c r="J448" s="2267">
        <v>58.41</v>
      </c>
    </row>
    <row r="449" spans="1:10">
      <c r="A449" s="2282"/>
      <c r="B449" s="2282"/>
      <c r="C449" s="2282"/>
      <c r="D449" s="2282"/>
      <c r="E449" s="2282" t="s">
        <v>3580</v>
      </c>
      <c r="F449" s="2267">
        <v>24.789065000000001</v>
      </c>
      <c r="G449" s="2282"/>
      <c r="H449" s="2467" t="s">
        <v>3581</v>
      </c>
      <c r="I449" s="2467"/>
      <c r="J449" s="2267">
        <v>116.84</v>
      </c>
    </row>
    <row r="450" spans="1:10" ht="30" customHeight="1" thickBot="1">
      <c r="A450" s="2290"/>
      <c r="B450" s="2290"/>
      <c r="C450" s="2290"/>
      <c r="D450" s="2290"/>
      <c r="E450" s="2290"/>
      <c r="F450" s="2290"/>
      <c r="G450" s="2290" t="s">
        <v>3582</v>
      </c>
      <c r="H450" s="2268">
        <v>68.8</v>
      </c>
      <c r="I450" s="2290" t="s">
        <v>3583</v>
      </c>
      <c r="J450" s="2291">
        <v>8038.59</v>
      </c>
    </row>
    <row r="451" spans="1:10" ht="0.95" customHeight="1" thickTop="1">
      <c r="A451" s="2269"/>
      <c r="B451" s="2269"/>
      <c r="C451" s="2269"/>
      <c r="D451" s="2269"/>
      <c r="E451" s="2269"/>
      <c r="F451" s="2269"/>
      <c r="G451" s="2269"/>
      <c r="H451" s="2269"/>
      <c r="I451" s="2269"/>
      <c r="J451" s="2269"/>
    </row>
    <row r="452" spans="1:10" ht="24" customHeight="1">
      <c r="A452" s="2286" t="s">
        <v>4010</v>
      </c>
      <c r="B452" s="2286"/>
      <c r="C452" s="2286"/>
      <c r="D452" s="2286" t="s">
        <v>4011</v>
      </c>
      <c r="E452" s="2286"/>
      <c r="F452" s="2469"/>
      <c r="G452" s="2469"/>
      <c r="H452" s="2257"/>
      <c r="I452" s="2286"/>
      <c r="J452" s="2258">
        <v>4323.7</v>
      </c>
    </row>
    <row r="453" spans="1:10" ht="18" customHeight="1">
      <c r="A453" s="2283" t="s">
        <v>4012</v>
      </c>
      <c r="B453" s="2287" t="s">
        <v>259</v>
      </c>
      <c r="C453" s="2283" t="s">
        <v>3548</v>
      </c>
      <c r="D453" s="2283" t="s">
        <v>131</v>
      </c>
      <c r="E453" s="2470" t="s">
        <v>3549</v>
      </c>
      <c r="F453" s="2470"/>
      <c r="G453" s="2288" t="s">
        <v>3550</v>
      </c>
      <c r="H453" s="2287" t="s">
        <v>261</v>
      </c>
      <c r="I453" s="2287" t="s">
        <v>3551</v>
      </c>
      <c r="J453" s="2287" t="s">
        <v>2149</v>
      </c>
    </row>
    <row r="454" spans="1:10" ht="24" customHeight="1">
      <c r="A454" s="2284" t="s">
        <v>3552</v>
      </c>
      <c r="B454" s="2259" t="s">
        <v>372</v>
      </c>
      <c r="C454" s="2284" t="s">
        <v>3600</v>
      </c>
      <c r="D454" s="2284" t="s">
        <v>373</v>
      </c>
      <c r="E454" s="2471">
        <v>102</v>
      </c>
      <c r="F454" s="2471"/>
      <c r="G454" s="2260" t="s">
        <v>275</v>
      </c>
      <c r="H454" s="2261">
        <v>1</v>
      </c>
      <c r="I454" s="2262">
        <v>25.18</v>
      </c>
      <c r="J454" s="2262">
        <v>25.18</v>
      </c>
    </row>
    <row r="455" spans="1:10" ht="24" customHeight="1">
      <c r="A455" s="2281" t="s">
        <v>3556</v>
      </c>
      <c r="B455" s="2263" t="s">
        <v>3573</v>
      </c>
      <c r="C455" s="2281" t="s">
        <v>3558</v>
      </c>
      <c r="D455" s="2281" t="s">
        <v>3574</v>
      </c>
      <c r="E455" s="2472" t="s">
        <v>3560</v>
      </c>
      <c r="F455" s="2472"/>
      <c r="G455" s="2264" t="s">
        <v>2143</v>
      </c>
      <c r="H455" s="2265">
        <v>1.575</v>
      </c>
      <c r="I455" s="2266">
        <v>15.99</v>
      </c>
      <c r="J455" s="2266">
        <v>25.18</v>
      </c>
    </row>
    <row r="456" spans="1:10">
      <c r="A456" s="2282"/>
      <c r="B456" s="2282"/>
      <c r="C456" s="2282"/>
      <c r="D456" s="2282"/>
      <c r="E456" s="2282" t="s">
        <v>3577</v>
      </c>
      <c r="F456" s="2267">
        <v>15.71</v>
      </c>
      <c r="G456" s="2282" t="s">
        <v>3578</v>
      </c>
      <c r="H456" s="2267">
        <v>0</v>
      </c>
      <c r="I456" s="2282" t="s">
        <v>3579</v>
      </c>
      <c r="J456" s="2267">
        <v>15.71</v>
      </c>
    </row>
    <row r="457" spans="1:10">
      <c r="A457" s="2282"/>
      <c r="B457" s="2282"/>
      <c r="C457" s="2282"/>
      <c r="D457" s="2282"/>
      <c r="E457" s="2282" t="s">
        <v>3580</v>
      </c>
      <c r="F457" s="2267">
        <v>6.7809739999999996</v>
      </c>
      <c r="G457" s="2282"/>
      <c r="H457" s="2467" t="s">
        <v>3581</v>
      </c>
      <c r="I457" s="2467"/>
      <c r="J457" s="2267">
        <v>31.96</v>
      </c>
    </row>
    <row r="458" spans="1:10" ht="30" customHeight="1" thickBot="1">
      <c r="A458" s="2290"/>
      <c r="B458" s="2290"/>
      <c r="C458" s="2290"/>
      <c r="D458" s="2290"/>
      <c r="E458" s="2290"/>
      <c r="F458" s="2290"/>
      <c r="G458" s="2290" t="s">
        <v>3582</v>
      </c>
      <c r="H458" s="2268">
        <v>87.81</v>
      </c>
      <c r="I458" s="2290" t="s">
        <v>3583</v>
      </c>
      <c r="J458" s="2291">
        <v>2806.41</v>
      </c>
    </row>
    <row r="459" spans="1:10" ht="0.95" customHeight="1" thickTop="1">
      <c r="A459" s="2269"/>
      <c r="B459" s="2269"/>
      <c r="C459" s="2269"/>
      <c r="D459" s="2269"/>
      <c r="E459" s="2269"/>
      <c r="F459" s="2269"/>
      <c r="G459" s="2269"/>
      <c r="H459" s="2269"/>
      <c r="I459" s="2269"/>
      <c r="J459" s="2269"/>
    </row>
    <row r="460" spans="1:10" ht="18" customHeight="1">
      <c r="A460" s="2283" t="s">
        <v>4013</v>
      </c>
      <c r="B460" s="2287" t="s">
        <v>259</v>
      </c>
      <c r="C460" s="2283" t="s">
        <v>3548</v>
      </c>
      <c r="D460" s="2283" t="s">
        <v>131</v>
      </c>
      <c r="E460" s="2470" t="s">
        <v>3549</v>
      </c>
      <c r="F460" s="2470"/>
      <c r="G460" s="2288" t="s">
        <v>3550</v>
      </c>
      <c r="H460" s="2287" t="s">
        <v>261</v>
      </c>
      <c r="I460" s="2287" t="s">
        <v>3551</v>
      </c>
      <c r="J460" s="2287" t="s">
        <v>2149</v>
      </c>
    </row>
    <row r="461" spans="1:10" ht="24" customHeight="1">
      <c r="A461" s="2284" t="s">
        <v>3552</v>
      </c>
      <c r="B461" s="2259" t="s">
        <v>3708</v>
      </c>
      <c r="C461" s="2284" t="s">
        <v>3558</v>
      </c>
      <c r="D461" s="2284" t="s">
        <v>376</v>
      </c>
      <c r="E461" s="2471" t="s">
        <v>3709</v>
      </c>
      <c r="F461" s="2471"/>
      <c r="G461" s="2260" t="s">
        <v>368</v>
      </c>
      <c r="H461" s="2261">
        <v>1</v>
      </c>
      <c r="I461" s="2262">
        <v>63.25</v>
      </c>
      <c r="J461" s="2262">
        <v>63.25</v>
      </c>
    </row>
    <row r="462" spans="1:10" ht="24" customHeight="1">
      <c r="A462" s="2281" t="s">
        <v>3556</v>
      </c>
      <c r="B462" s="2263" t="s">
        <v>3573</v>
      </c>
      <c r="C462" s="2281" t="s">
        <v>3558</v>
      </c>
      <c r="D462" s="2281" t="s">
        <v>3574</v>
      </c>
      <c r="E462" s="2472" t="s">
        <v>3560</v>
      </c>
      <c r="F462" s="2472"/>
      <c r="G462" s="2264" t="s">
        <v>2143</v>
      </c>
      <c r="H462" s="2265">
        <v>3.956</v>
      </c>
      <c r="I462" s="2266">
        <v>15.99</v>
      </c>
      <c r="J462" s="2266">
        <v>63.25</v>
      </c>
    </row>
    <row r="463" spans="1:10">
      <c r="A463" s="2282"/>
      <c r="B463" s="2282"/>
      <c r="C463" s="2282"/>
      <c r="D463" s="2282"/>
      <c r="E463" s="2282" t="s">
        <v>3577</v>
      </c>
      <c r="F463" s="2267">
        <v>39.479999999999997</v>
      </c>
      <c r="G463" s="2282" t="s">
        <v>3578</v>
      </c>
      <c r="H463" s="2267">
        <v>0</v>
      </c>
      <c r="I463" s="2282" t="s">
        <v>3579</v>
      </c>
      <c r="J463" s="2267">
        <v>39.479999999999997</v>
      </c>
    </row>
    <row r="464" spans="1:10">
      <c r="A464" s="2282"/>
      <c r="B464" s="2282"/>
      <c r="C464" s="2282"/>
      <c r="D464" s="2282"/>
      <c r="E464" s="2282" t="s">
        <v>3580</v>
      </c>
      <c r="F464" s="2267">
        <v>17.033225000000002</v>
      </c>
      <c r="G464" s="2282"/>
      <c r="H464" s="2467" t="s">
        <v>3581</v>
      </c>
      <c r="I464" s="2467"/>
      <c r="J464" s="2267">
        <v>80.28</v>
      </c>
    </row>
    <row r="465" spans="1:10" ht="30" customHeight="1" thickBot="1">
      <c r="A465" s="2290"/>
      <c r="B465" s="2290"/>
      <c r="C465" s="2290"/>
      <c r="D465" s="2290"/>
      <c r="E465" s="2290"/>
      <c r="F465" s="2290"/>
      <c r="G465" s="2290" t="s">
        <v>3582</v>
      </c>
      <c r="H465" s="2268">
        <v>18.899999999999999</v>
      </c>
      <c r="I465" s="2290" t="s">
        <v>3583</v>
      </c>
      <c r="J465" s="2291">
        <v>1517.29</v>
      </c>
    </row>
    <row r="466" spans="1:10" ht="0.95" customHeight="1" thickTop="1">
      <c r="A466" s="2269"/>
      <c r="B466" s="2269"/>
      <c r="C466" s="2269"/>
      <c r="D466" s="2269"/>
      <c r="E466" s="2269"/>
      <c r="F466" s="2269"/>
      <c r="G466" s="2269"/>
      <c r="H466" s="2269"/>
      <c r="I466" s="2269"/>
      <c r="J466" s="2269"/>
    </row>
    <row r="467" spans="1:10" ht="24" customHeight="1">
      <c r="A467" s="2286" t="s">
        <v>4014</v>
      </c>
      <c r="B467" s="2286"/>
      <c r="C467" s="2286"/>
      <c r="D467" s="2286" t="s">
        <v>4015</v>
      </c>
      <c r="E467" s="2286"/>
      <c r="F467" s="2469"/>
      <c r="G467" s="2469"/>
      <c r="H467" s="2257"/>
      <c r="I467" s="2286"/>
      <c r="J467" s="2258">
        <v>7416.74</v>
      </c>
    </row>
    <row r="468" spans="1:10" ht="18" customHeight="1">
      <c r="A468" s="2283" t="s">
        <v>4016</v>
      </c>
      <c r="B468" s="2287" t="s">
        <v>259</v>
      </c>
      <c r="C468" s="2283" t="s">
        <v>3548</v>
      </c>
      <c r="D468" s="2283" t="s">
        <v>131</v>
      </c>
      <c r="E468" s="2470" t="s">
        <v>3549</v>
      </c>
      <c r="F468" s="2470"/>
      <c r="G468" s="2288" t="s">
        <v>3550</v>
      </c>
      <c r="H468" s="2287" t="s">
        <v>261</v>
      </c>
      <c r="I468" s="2287" t="s">
        <v>3551</v>
      </c>
      <c r="J468" s="2287" t="s">
        <v>2149</v>
      </c>
    </row>
    <row r="469" spans="1:10" ht="24" customHeight="1">
      <c r="A469" s="2284" t="s">
        <v>3552</v>
      </c>
      <c r="B469" s="2259" t="s">
        <v>380</v>
      </c>
      <c r="C469" s="2284" t="s">
        <v>3600</v>
      </c>
      <c r="D469" s="2284" t="s">
        <v>381</v>
      </c>
      <c r="E469" s="2471" t="s">
        <v>4005</v>
      </c>
      <c r="F469" s="2471"/>
      <c r="G469" s="2260" t="s">
        <v>275</v>
      </c>
      <c r="H469" s="2261">
        <v>1</v>
      </c>
      <c r="I469" s="2262">
        <v>4.79</v>
      </c>
      <c r="J469" s="2262">
        <v>4.79</v>
      </c>
    </row>
    <row r="470" spans="1:10" ht="24" customHeight="1">
      <c r="A470" s="2281" t="s">
        <v>3556</v>
      </c>
      <c r="B470" s="2263" t="s">
        <v>3573</v>
      </c>
      <c r="C470" s="2281" t="s">
        <v>3558</v>
      </c>
      <c r="D470" s="2281" t="s">
        <v>3574</v>
      </c>
      <c r="E470" s="2472" t="s">
        <v>3560</v>
      </c>
      <c r="F470" s="2472"/>
      <c r="G470" s="2264" t="s">
        <v>2143</v>
      </c>
      <c r="H470" s="2265">
        <v>0.3</v>
      </c>
      <c r="I470" s="2266">
        <v>15.99</v>
      </c>
      <c r="J470" s="2266">
        <v>4.79</v>
      </c>
    </row>
    <row r="471" spans="1:10">
      <c r="A471" s="2282"/>
      <c r="B471" s="2282"/>
      <c r="C471" s="2282"/>
      <c r="D471" s="2282"/>
      <c r="E471" s="2282" t="s">
        <v>3577</v>
      </c>
      <c r="F471" s="2267">
        <v>2.99</v>
      </c>
      <c r="G471" s="2282" t="s">
        <v>3578</v>
      </c>
      <c r="H471" s="2267">
        <v>0</v>
      </c>
      <c r="I471" s="2282" t="s">
        <v>3579</v>
      </c>
      <c r="J471" s="2267">
        <v>2.99</v>
      </c>
    </row>
    <row r="472" spans="1:10">
      <c r="A472" s="2282"/>
      <c r="B472" s="2282"/>
      <c r="C472" s="2282"/>
      <c r="D472" s="2282"/>
      <c r="E472" s="2282" t="s">
        <v>3580</v>
      </c>
      <c r="F472" s="2267">
        <v>1.289947</v>
      </c>
      <c r="G472" s="2282"/>
      <c r="H472" s="2467" t="s">
        <v>3581</v>
      </c>
      <c r="I472" s="2467"/>
      <c r="J472" s="2267">
        <v>6.08</v>
      </c>
    </row>
    <row r="473" spans="1:10" ht="30" customHeight="1" thickBot="1">
      <c r="A473" s="2290"/>
      <c r="B473" s="2290"/>
      <c r="C473" s="2290"/>
      <c r="D473" s="2290"/>
      <c r="E473" s="2290"/>
      <c r="F473" s="2290"/>
      <c r="G473" s="2290" t="s">
        <v>3582</v>
      </c>
      <c r="H473" s="2268">
        <v>38.57</v>
      </c>
      <c r="I473" s="2290" t="s">
        <v>3583</v>
      </c>
      <c r="J473" s="2291">
        <v>234.51</v>
      </c>
    </row>
    <row r="474" spans="1:10" ht="0.95" customHeight="1" thickTop="1">
      <c r="A474" s="2269"/>
      <c r="B474" s="2269"/>
      <c r="C474" s="2269"/>
      <c r="D474" s="2269"/>
      <c r="E474" s="2269"/>
      <c r="F474" s="2269"/>
      <c r="G474" s="2269"/>
      <c r="H474" s="2269"/>
      <c r="I474" s="2269"/>
      <c r="J474" s="2269"/>
    </row>
    <row r="475" spans="1:10" ht="18" customHeight="1">
      <c r="A475" s="2283" t="s">
        <v>4017</v>
      </c>
      <c r="B475" s="2287" t="s">
        <v>259</v>
      </c>
      <c r="C475" s="2283" t="s">
        <v>3548</v>
      </c>
      <c r="D475" s="2283" t="s">
        <v>131</v>
      </c>
      <c r="E475" s="2470" t="s">
        <v>3549</v>
      </c>
      <c r="F475" s="2470"/>
      <c r="G475" s="2288" t="s">
        <v>3550</v>
      </c>
      <c r="H475" s="2287" t="s">
        <v>261</v>
      </c>
      <c r="I475" s="2287" t="s">
        <v>3551</v>
      </c>
      <c r="J475" s="2287" t="s">
        <v>2149</v>
      </c>
    </row>
    <row r="476" spans="1:10" ht="24" customHeight="1">
      <c r="A476" s="2284" t="s">
        <v>3552</v>
      </c>
      <c r="B476" s="2259" t="s">
        <v>383</v>
      </c>
      <c r="C476" s="2284" t="s">
        <v>3600</v>
      </c>
      <c r="D476" s="2284" t="s">
        <v>384</v>
      </c>
      <c r="E476" s="2471" t="s">
        <v>4005</v>
      </c>
      <c r="F476" s="2471"/>
      <c r="G476" s="2260" t="s">
        <v>275</v>
      </c>
      <c r="H476" s="2261">
        <v>1</v>
      </c>
      <c r="I476" s="2262">
        <v>9.59</v>
      </c>
      <c r="J476" s="2262">
        <v>9.59</v>
      </c>
    </row>
    <row r="477" spans="1:10" ht="24" customHeight="1">
      <c r="A477" s="2281" t="s">
        <v>3556</v>
      </c>
      <c r="B477" s="2263" t="s">
        <v>3573</v>
      </c>
      <c r="C477" s="2281" t="s">
        <v>3558</v>
      </c>
      <c r="D477" s="2281" t="s">
        <v>3574</v>
      </c>
      <c r="E477" s="2472" t="s">
        <v>3560</v>
      </c>
      <c r="F477" s="2472"/>
      <c r="G477" s="2264" t="s">
        <v>2143</v>
      </c>
      <c r="H477" s="2265">
        <v>0.6</v>
      </c>
      <c r="I477" s="2266">
        <v>15.99</v>
      </c>
      <c r="J477" s="2266">
        <v>9.59</v>
      </c>
    </row>
    <row r="478" spans="1:10">
      <c r="A478" s="2282"/>
      <c r="B478" s="2282"/>
      <c r="C478" s="2282"/>
      <c r="D478" s="2282"/>
      <c r="E478" s="2282" t="s">
        <v>3577</v>
      </c>
      <c r="F478" s="2267">
        <v>5.98</v>
      </c>
      <c r="G478" s="2282" t="s">
        <v>3578</v>
      </c>
      <c r="H478" s="2267">
        <v>0</v>
      </c>
      <c r="I478" s="2282" t="s">
        <v>3579</v>
      </c>
      <c r="J478" s="2267">
        <v>5.98</v>
      </c>
    </row>
    <row r="479" spans="1:10">
      <c r="A479" s="2282"/>
      <c r="B479" s="2282"/>
      <c r="C479" s="2282"/>
      <c r="D479" s="2282"/>
      <c r="E479" s="2282" t="s">
        <v>3580</v>
      </c>
      <c r="F479" s="2267">
        <v>2.5825870000000002</v>
      </c>
      <c r="G479" s="2282"/>
      <c r="H479" s="2467" t="s">
        <v>3581</v>
      </c>
      <c r="I479" s="2467"/>
      <c r="J479" s="2267">
        <v>12.17</v>
      </c>
    </row>
    <row r="480" spans="1:10" ht="30" customHeight="1" thickBot="1">
      <c r="A480" s="2290"/>
      <c r="B480" s="2290"/>
      <c r="C480" s="2290"/>
      <c r="D480" s="2290"/>
      <c r="E480" s="2290"/>
      <c r="F480" s="2290"/>
      <c r="G480" s="2290" t="s">
        <v>3582</v>
      </c>
      <c r="H480" s="2268">
        <v>167.99</v>
      </c>
      <c r="I480" s="2290" t="s">
        <v>3583</v>
      </c>
      <c r="J480" s="2291">
        <v>2044.44</v>
      </c>
    </row>
    <row r="481" spans="1:10" ht="0.95" customHeight="1" thickTop="1">
      <c r="A481" s="2269"/>
      <c r="B481" s="2269"/>
      <c r="C481" s="2269"/>
      <c r="D481" s="2269"/>
      <c r="E481" s="2269"/>
      <c r="F481" s="2269"/>
      <c r="G481" s="2269"/>
      <c r="H481" s="2269"/>
      <c r="I481" s="2269"/>
      <c r="J481" s="2269"/>
    </row>
    <row r="482" spans="1:10" ht="18" customHeight="1">
      <c r="A482" s="2283" t="s">
        <v>4018</v>
      </c>
      <c r="B482" s="2287" t="s">
        <v>259</v>
      </c>
      <c r="C482" s="2283" t="s">
        <v>3548</v>
      </c>
      <c r="D482" s="2283" t="s">
        <v>131</v>
      </c>
      <c r="E482" s="2470" t="s">
        <v>3549</v>
      </c>
      <c r="F482" s="2470"/>
      <c r="G482" s="2288" t="s">
        <v>3550</v>
      </c>
      <c r="H482" s="2287" t="s">
        <v>261</v>
      </c>
      <c r="I482" s="2287" t="s">
        <v>3551</v>
      </c>
      <c r="J482" s="2287" t="s">
        <v>2149</v>
      </c>
    </row>
    <row r="483" spans="1:10" ht="24" customHeight="1">
      <c r="A483" s="2284" t="s">
        <v>3552</v>
      </c>
      <c r="B483" s="2259" t="s">
        <v>386</v>
      </c>
      <c r="C483" s="2284" t="s">
        <v>3600</v>
      </c>
      <c r="D483" s="2284" t="s">
        <v>387</v>
      </c>
      <c r="E483" s="2471" t="s">
        <v>4005</v>
      </c>
      <c r="F483" s="2471"/>
      <c r="G483" s="2260" t="s">
        <v>275</v>
      </c>
      <c r="H483" s="2261">
        <v>1</v>
      </c>
      <c r="I483" s="2262">
        <v>7.99</v>
      </c>
      <c r="J483" s="2262">
        <v>7.99</v>
      </c>
    </row>
    <row r="484" spans="1:10" ht="24" customHeight="1">
      <c r="A484" s="2281" t="s">
        <v>3556</v>
      </c>
      <c r="B484" s="2263" t="s">
        <v>3573</v>
      </c>
      <c r="C484" s="2281" t="s">
        <v>3558</v>
      </c>
      <c r="D484" s="2281" t="s">
        <v>3574</v>
      </c>
      <c r="E484" s="2472" t="s">
        <v>3560</v>
      </c>
      <c r="F484" s="2472"/>
      <c r="G484" s="2264" t="s">
        <v>2143</v>
      </c>
      <c r="H484" s="2265">
        <v>0.5</v>
      </c>
      <c r="I484" s="2266">
        <v>15.99</v>
      </c>
      <c r="J484" s="2266">
        <v>7.99</v>
      </c>
    </row>
    <row r="485" spans="1:10">
      <c r="A485" s="2282"/>
      <c r="B485" s="2282"/>
      <c r="C485" s="2282"/>
      <c r="D485" s="2282"/>
      <c r="E485" s="2282" t="s">
        <v>3577</v>
      </c>
      <c r="F485" s="2267">
        <v>4.99</v>
      </c>
      <c r="G485" s="2282" t="s">
        <v>3578</v>
      </c>
      <c r="H485" s="2267">
        <v>0</v>
      </c>
      <c r="I485" s="2282" t="s">
        <v>3579</v>
      </c>
      <c r="J485" s="2267">
        <v>4.99</v>
      </c>
    </row>
    <row r="486" spans="1:10">
      <c r="A486" s="2282"/>
      <c r="B486" s="2282"/>
      <c r="C486" s="2282"/>
      <c r="D486" s="2282"/>
      <c r="E486" s="2282" t="s">
        <v>3580</v>
      </c>
      <c r="F486" s="2267">
        <v>2.151707</v>
      </c>
      <c r="G486" s="2282"/>
      <c r="H486" s="2467" t="s">
        <v>3581</v>
      </c>
      <c r="I486" s="2467"/>
      <c r="J486" s="2267">
        <v>10.14</v>
      </c>
    </row>
    <row r="487" spans="1:10" ht="30" customHeight="1" thickBot="1">
      <c r="A487" s="2290"/>
      <c r="B487" s="2290"/>
      <c r="C487" s="2290"/>
      <c r="D487" s="2290"/>
      <c r="E487" s="2290"/>
      <c r="F487" s="2290"/>
      <c r="G487" s="2290" t="s">
        <v>3582</v>
      </c>
      <c r="H487" s="2268">
        <v>18.84</v>
      </c>
      <c r="I487" s="2290" t="s">
        <v>3583</v>
      </c>
      <c r="J487" s="2291">
        <v>191.04</v>
      </c>
    </row>
    <row r="488" spans="1:10" ht="0.95" customHeight="1" thickTop="1">
      <c r="A488" s="2269"/>
      <c r="B488" s="2269"/>
      <c r="C488" s="2269"/>
      <c r="D488" s="2269"/>
      <c r="E488" s="2269"/>
      <c r="F488" s="2269"/>
      <c r="G488" s="2269"/>
      <c r="H488" s="2269"/>
      <c r="I488" s="2269"/>
      <c r="J488" s="2269"/>
    </row>
    <row r="489" spans="1:10" ht="18" customHeight="1">
      <c r="A489" s="2283" t="s">
        <v>4019</v>
      </c>
      <c r="B489" s="2287" t="s">
        <v>259</v>
      </c>
      <c r="C489" s="2283" t="s">
        <v>3548</v>
      </c>
      <c r="D489" s="2283" t="s">
        <v>131</v>
      </c>
      <c r="E489" s="2470" t="s">
        <v>3549</v>
      </c>
      <c r="F489" s="2470"/>
      <c r="G489" s="2288" t="s">
        <v>3550</v>
      </c>
      <c r="H489" s="2287" t="s">
        <v>261</v>
      </c>
      <c r="I489" s="2287" t="s">
        <v>3551</v>
      </c>
      <c r="J489" s="2287" t="s">
        <v>2149</v>
      </c>
    </row>
    <row r="490" spans="1:10" ht="24" customHeight="1">
      <c r="A490" s="2284" t="s">
        <v>3552</v>
      </c>
      <c r="B490" s="2259" t="s">
        <v>389</v>
      </c>
      <c r="C490" s="2284" t="s">
        <v>3600</v>
      </c>
      <c r="D490" s="2284" t="s">
        <v>390</v>
      </c>
      <c r="E490" s="2471" t="s">
        <v>4005</v>
      </c>
      <c r="F490" s="2471"/>
      <c r="G490" s="2260" t="s">
        <v>275</v>
      </c>
      <c r="H490" s="2261">
        <v>1</v>
      </c>
      <c r="I490" s="2262">
        <v>3.99</v>
      </c>
      <c r="J490" s="2262">
        <v>3.99</v>
      </c>
    </row>
    <row r="491" spans="1:10" ht="24" customHeight="1">
      <c r="A491" s="2281" t="s">
        <v>3556</v>
      </c>
      <c r="B491" s="2263" t="s">
        <v>3573</v>
      </c>
      <c r="C491" s="2281" t="s">
        <v>3558</v>
      </c>
      <c r="D491" s="2281" t="s">
        <v>3574</v>
      </c>
      <c r="E491" s="2472" t="s">
        <v>3560</v>
      </c>
      <c r="F491" s="2472"/>
      <c r="G491" s="2264" t="s">
        <v>2143</v>
      </c>
      <c r="H491" s="2265">
        <v>0.25</v>
      </c>
      <c r="I491" s="2266">
        <v>15.99</v>
      </c>
      <c r="J491" s="2266">
        <v>3.99</v>
      </c>
    </row>
    <row r="492" spans="1:10">
      <c r="A492" s="2282"/>
      <c r="B492" s="2282"/>
      <c r="C492" s="2282"/>
      <c r="D492" s="2282"/>
      <c r="E492" s="2282" t="s">
        <v>3577</v>
      </c>
      <c r="F492" s="2267">
        <v>2.4900000000000002</v>
      </c>
      <c r="G492" s="2282" t="s">
        <v>3578</v>
      </c>
      <c r="H492" s="2267">
        <v>0</v>
      </c>
      <c r="I492" s="2282" t="s">
        <v>3579</v>
      </c>
      <c r="J492" s="2267">
        <v>2.4900000000000002</v>
      </c>
    </row>
    <row r="493" spans="1:10">
      <c r="A493" s="2282"/>
      <c r="B493" s="2282"/>
      <c r="C493" s="2282"/>
      <c r="D493" s="2282"/>
      <c r="E493" s="2282" t="s">
        <v>3580</v>
      </c>
      <c r="F493" s="2267">
        <v>1.0745070000000001</v>
      </c>
      <c r="G493" s="2282"/>
      <c r="H493" s="2467" t="s">
        <v>3581</v>
      </c>
      <c r="I493" s="2467"/>
      <c r="J493" s="2267">
        <v>5.0599999999999996</v>
      </c>
    </row>
    <row r="494" spans="1:10" ht="30" customHeight="1" thickBot="1">
      <c r="A494" s="2290"/>
      <c r="B494" s="2290"/>
      <c r="C494" s="2290"/>
      <c r="D494" s="2290"/>
      <c r="E494" s="2290"/>
      <c r="F494" s="2290"/>
      <c r="G494" s="2290" t="s">
        <v>3582</v>
      </c>
      <c r="H494" s="2268">
        <v>91</v>
      </c>
      <c r="I494" s="2290" t="s">
        <v>3583</v>
      </c>
      <c r="J494" s="2291">
        <v>460.46</v>
      </c>
    </row>
    <row r="495" spans="1:10" ht="0.95" customHeight="1" thickTop="1">
      <c r="A495" s="2269"/>
      <c r="B495" s="2269"/>
      <c r="C495" s="2269"/>
      <c r="D495" s="2269"/>
      <c r="E495" s="2269"/>
      <c r="F495" s="2269"/>
      <c r="G495" s="2269"/>
      <c r="H495" s="2269"/>
      <c r="I495" s="2269"/>
      <c r="J495" s="2269"/>
    </row>
    <row r="496" spans="1:10" ht="18" customHeight="1">
      <c r="A496" s="2283" t="s">
        <v>4020</v>
      </c>
      <c r="B496" s="2287" t="s">
        <v>259</v>
      </c>
      <c r="C496" s="2283" t="s">
        <v>3548</v>
      </c>
      <c r="D496" s="2283" t="s">
        <v>131</v>
      </c>
      <c r="E496" s="2470" t="s">
        <v>3549</v>
      </c>
      <c r="F496" s="2470"/>
      <c r="G496" s="2288" t="s">
        <v>3550</v>
      </c>
      <c r="H496" s="2287" t="s">
        <v>261</v>
      </c>
      <c r="I496" s="2287" t="s">
        <v>3551</v>
      </c>
      <c r="J496" s="2287" t="s">
        <v>2149</v>
      </c>
    </row>
    <row r="497" spans="1:10" ht="24" customHeight="1">
      <c r="A497" s="2284" t="s">
        <v>3552</v>
      </c>
      <c r="B497" s="2259" t="s">
        <v>392</v>
      </c>
      <c r="C497" s="2284" t="s">
        <v>3600</v>
      </c>
      <c r="D497" s="2284" t="s">
        <v>393</v>
      </c>
      <c r="E497" s="2471" t="s">
        <v>4005</v>
      </c>
      <c r="F497" s="2471"/>
      <c r="G497" s="2260" t="s">
        <v>275</v>
      </c>
      <c r="H497" s="2261">
        <v>1</v>
      </c>
      <c r="I497" s="2262">
        <v>6.39</v>
      </c>
      <c r="J497" s="2262">
        <v>6.39</v>
      </c>
    </row>
    <row r="498" spans="1:10" ht="24" customHeight="1">
      <c r="A498" s="2281" t="s">
        <v>3556</v>
      </c>
      <c r="B498" s="2263" t="s">
        <v>3573</v>
      </c>
      <c r="C498" s="2281" t="s">
        <v>3558</v>
      </c>
      <c r="D498" s="2281" t="s">
        <v>3574</v>
      </c>
      <c r="E498" s="2472" t="s">
        <v>3560</v>
      </c>
      <c r="F498" s="2472"/>
      <c r="G498" s="2264" t="s">
        <v>2143</v>
      </c>
      <c r="H498" s="2265">
        <v>0.4</v>
      </c>
      <c r="I498" s="2266">
        <v>15.99</v>
      </c>
      <c r="J498" s="2266">
        <v>6.39</v>
      </c>
    </row>
    <row r="499" spans="1:10">
      <c r="A499" s="2282"/>
      <c r="B499" s="2282"/>
      <c r="C499" s="2282"/>
      <c r="D499" s="2282"/>
      <c r="E499" s="2282" t="s">
        <v>3577</v>
      </c>
      <c r="F499" s="2267">
        <v>3.99</v>
      </c>
      <c r="G499" s="2282" t="s">
        <v>3578</v>
      </c>
      <c r="H499" s="2267">
        <v>0</v>
      </c>
      <c r="I499" s="2282" t="s">
        <v>3579</v>
      </c>
      <c r="J499" s="2267">
        <v>3.99</v>
      </c>
    </row>
    <row r="500" spans="1:10">
      <c r="A500" s="2282"/>
      <c r="B500" s="2282"/>
      <c r="C500" s="2282"/>
      <c r="D500" s="2282"/>
      <c r="E500" s="2282" t="s">
        <v>3580</v>
      </c>
      <c r="F500" s="2267">
        <v>1.7208270000000001</v>
      </c>
      <c r="G500" s="2282"/>
      <c r="H500" s="2467" t="s">
        <v>3581</v>
      </c>
      <c r="I500" s="2467"/>
      <c r="J500" s="2267">
        <v>8.11</v>
      </c>
    </row>
    <row r="501" spans="1:10" ht="30" customHeight="1" thickBot="1">
      <c r="A501" s="2290"/>
      <c r="B501" s="2290"/>
      <c r="C501" s="2290"/>
      <c r="D501" s="2290"/>
      <c r="E501" s="2290"/>
      <c r="F501" s="2290"/>
      <c r="G501" s="2290" t="s">
        <v>3582</v>
      </c>
      <c r="H501" s="2268">
        <v>553.17999999999995</v>
      </c>
      <c r="I501" s="2290" t="s">
        <v>3583</v>
      </c>
      <c r="J501" s="2291">
        <v>4486.29</v>
      </c>
    </row>
    <row r="502" spans="1:10" ht="0.95" customHeight="1" thickTop="1">
      <c r="A502" s="2269"/>
      <c r="B502" s="2269"/>
      <c r="C502" s="2269"/>
      <c r="D502" s="2269"/>
      <c r="E502" s="2269"/>
      <c r="F502" s="2269"/>
      <c r="G502" s="2269"/>
      <c r="H502" s="2269"/>
      <c r="I502" s="2269"/>
      <c r="J502" s="2269"/>
    </row>
    <row r="503" spans="1:10" ht="24" customHeight="1">
      <c r="A503" s="2286" t="s">
        <v>4021</v>
      </c>
      <c r="B503" s="2286"/>
      <c r="C503" s="2286"/>
      <c r="D503" s="2286" t="s">
        <v>4022</v>
      </c>
      <c r="E503" s="2286"/>
      <c r="F503" s="2469"/>
      <c r="G503" s="2469"/>
      <c r="H503" s="2257"/>
      <c r="I503" s="2286"/>
      <c r="J503" s="2258">
        <v>4718.92</v>
      </c>
    </row>
    <row r="504" spans="1:10" ht="24" customHeight="1">
      <c r="A504" s="2286" t="s">
        <v>4023</v>
      </c>
      <c r="B504" s="2286"/>
      <c r="C504" s="2286"/>
      <c r="D504" s="2286" t="s">
        <v>4024</v>
      </c>
      <c r="E504" s="2286"/>
      <c r="F504" s="2469"/>
      <c r="G504" s="2469"/>
      <c r="H504" s="2257"/>
      <c r="I504" s="2286"/>
      <c r="J504" s="2258">
        <v>245.25</v>
      </c>
    </row>
    <row r="505" spans="1:10" ht="18" customHeight="1">
      <c r="A505" s="2283" t="s">
        <v>4025</v>
      </c>
      <c r="B505" s="2287" t="s">
        <v>259</v>
      </c>
      <c r="C505" s="2283" t="s">
        <v>3548</v>
      </c>
      <c r="D505" s="2283" t="s">
        <v>131</v>
      </c>
      <c r="E505" s="2470" t="s">
        <v>3549</v>
      </c>
      <c r="F505" s="2470"/>
      <c r="G505" s="2288" t="s">
        <v>3550</v>
      </c>
      <c r="H505" s="2287" t="s">
        <v>261</v>
      </c>
      <c r="I505" s="2287" t="s">
        <v>3551</v>
      </c>
      <c r="J505" s="2287" t="s">
        <v>2149</v>
      </c>
    </row>
    <row r="506" spans="1:10" ht="24" customHeight="1">
      <c r="A506" s="2284" t="s">
        <v>3552</v>
      </c>
      <c r="B506" s="2259" t="s">
        <v>4026</v>
      </c>
      <c r="C506" s="2284" t="s">
        <v>3558</v>
      </c>
      <c r="D506" s="2284" t="s">
        <v>400</v>
      </c>
      <c r="E506" s="2471" t="s">
        <v>3885</v>
      </c>
      <c r="F506" s="2471"/>
      <c r="G506" s="2260" t="s">
        <v>271</v>
      </c>
      <c r="H506" s="2261">
        <v>1</v>
      </c>
      <c r="I506" s="2262">
        <v>0.96</v>
      </c>
      <c r="J506" s="2262">
        <v>0.96</v>
      </c>
    </row>
    <row r="507" spans="1:10" ht="24" customHeight="1">
      <c r="A507" s="2281" t="s">
        <v>3556</v>
      </c>
      <c r="B507" s="2263" t="s">
        <v>3565</v>
      </c>
      <c r="C507" s="2281" t="s">
        <v>3558</v>
      </c>
      <c r="D507" s="2281" t="s">
        <v>3566</v>
      </c>
      <c r="E507" s="2472" t="s">
        <v>3560</v>
      </c>
      <c r="F507" s="2472"/>
      <c r="G507" s="2264" t="s">
        <v>2143</v>
      </c>
      <c r="H507" s="2265">
        <v>1.83E-2</v>
      </c>
      <c r="I507" s="2266">
        <v>21.6</v>
      </c>
      <c r="J507" s="2266">
        <v>0.39</v>
      </c>
    </row>
    <row r="508" spans="1:10" ht="24" customHeight="1">
      <c r="A508" s="2281" t="s">
        <v>3556</v>
      </c>
      <c r="B508" s="2263" t="s">
        <v>3573</v>
      </c>
      <c r="C508" s="2281" t="s">
        <v>3558</v>
      </c>
      <c r="D508" s="2281" t="s">
        <v>3574</v>
      </c>
      <c r="E508" s="2472" t="s">
        <v>3560</v>
      </c>
      <c r="F508" s="2472"/>
      <c r="G508" s="2264" t="s">
        <v>2143</v>
      </c>
      <c r="H508" s="2265">
        <v>3.5900000000000001E-2</v>
      </c>
      <c r="I508" s="2266">
        <v>15.99</v>
      </c>
      <c r="J508" s="2266">
        <v>0.56999999999999995</v>
      </c>
    </row>
    <row r="509" spans="1:10">
      <c r="A509" s="2282"/>
      <c r="B509" s="2282"/>
      <c r="C509" s="2282"/>
      <c r="D509" s="2282"/>
      <c r="E509" s="2282" t="s">
        <v>3577</v>
      </c>
      <c r="F509" s="2267">
        <v>0.63</v>
      </c>
      <c r="G509" s="2282" t="s">
        <v>3578</v>
      </c>
      <c r="H509" s="2267">
        <v>0</v>
      </c>
      <c r="I509" s="2282" t="s">
        <v>3579</v>
      </c>
      <c r="J509" s="2267">
        <v>0.63</v>
      </c>
    </row>
    <row r="510" spans="1:10">
      <c r="A510" s="2282"/>
      <c r="B510" s="2282"/>
      <c r="C510" s="2282"/>
      <c r="D510" s="2282"/>
      <c r="E510" s="2282" t="s">
        <v>3580</v>
      </c>
      <c r="F510" s="2267">
        <v>0.25852799999999998</v>
      </c>
      <c r="G510" s="2282"/>
      <c r="H510" s="2467" t="s">
        <v>3581</v>
      </c>
      <c r="I510" s="2467"/>
      <c r="J510" s="2267">
        <v>1.22</v>
      </c>
    </row>
    <row r="511" spans="1:10" ht="30" customHeight="1" thickBot="1">
      <c r="A511" s="2290"/>
      <c r="B511" s="2290"/>
      <c r="C511" s="2290"/>
      <c r="D511" s="2290"/>
      <c r="E511" s="2290"/>
      <c r="F511" s="2290"/>
      <c r="G511" s="2290" t="s">
        <v>3582</v>
      </c>
      <c r="H511" s="2268">
        <v>105</v>
      </c>
      <c r="I511" s="2290" t="s">
        <v>3583</v>
      </c>
      <c r="J511" s="2291">
        <v>128.1</v>
      </c>
    </row>
    <row r="512" spans="1:10" ht="0.95" customHeight="1" thickTop="1">
      <c r="A512" s="2269"/>
      <c r="B512" s="2269"/>
      <c r="C512" s="2269"/>
      <c r="D512" s="2269"/>
      <c r="E512" s="2269"/>
      <c r="F512" s="2269"/>
      <c r="G512" s="2269"/>
      <c r="H512" s="2269"/>
      <c r="I512" s="2269"/>
      <c r="J512" s="2269"/>
    </row>
    <row r="513" spans="1:10" ht="18" customHeight="1">
      <c r="A513" s="2283" t="s">
        <v>4027</v>
      </c>
      <c r="B513" s="2287" t="s">
        <v>259</v>
      </c>
      <c r="C513" s="2283" t="s">
        <v>3548</v>
      </c>
      <c r="D513" s="2283" t="s">
        <v>131</v>
      </c>
      <c r="E513" s="2470" t="s">
        <v>3549</v>
      </c>
      <c r="F513" s="2470"/>
      <c r="G513" s="2288" t="s">
        <v>3550</v>
      </c>
      <c r="H513" s="2287" t="s">
        <v>261</v>
      </c>
      <c r="I513" s="2287" t="s">
        <v>3551</v>
      </c>
      <c r="J513" s="2287" t="s">
        <v>2149</v>
      </c>
    </row>
    <row r="514" spans="1:10" ht="24" customHeight="1">
      <c r="A514" s="2284" t="s">
        <v>3552</v>
      </c>
      <c r="B514" s="2259" t="s">
        <v>402</v>
      </c>
      <c r="C514" s="2284" t="s">
        <v>3600</v>
      </c>
      <c r="D514" s="2284" t="s">
        <v>4028</v>
      </c>
      <c r="E514" s="2471" t="s">
        <v>3988</v>
      </c>
      <c r="F514" s="2471"/>
      <c r="G514" s="2260" t="s">
        <v>322</v>
      </c>
      <c r="H514" s="2261">
        <v>1</v>
      </c>
      <c r="I514" s="2262">
        <v>18.46</v>
      </c>
      <c r="J514" s="2262">
        <v>18.46</v>
      </c>
    </row>
    <row r="515" spans="1:10" ht="24" customHeight="1">
      <c r="A515" s="2281" t="s">
        <v>3556</v>
      </c>
      <c r="B515" s="2263" t="s">
        <v>3567</v>
      </c>
      <c r="C515" s="2281" t="s">
        <v>3558</v>
      </c>
      <c r="D515" s="2281" t="s">
        <v>3568</v>
      </c>
      <c r="E515" s="2472" t="s">
        <v>3560</v>
      </c>
      <c r="F515" s="2472"/>
      <c r="G515" s="2264" t="s">
        <v>2143</v>
      </c>
      <c r="H515" s="2265">
        <v>0.5</v>
      </c>
      <c r="I515" s="2266">
        <v>20.94</v>
      </c>
      <c r="J515" s="2266">
        <v>10.47</v>
      </c>
    </row>
    <row r="516" spans="1:10" ht="24" customHeight="1">
      <c r="A516" s="2281" t="s">
        <v>3556</v>
      </c>
      <c r="B516" s="2263" t="s">
        <v>3573</v>
      </c>
      <c r="C516" s="2281" t="s">
        <v>3558</v>
      </c>
      <c r="D516" s="2281" t="s">
        <v>3574</v>
      </c>
      <c r="E516" s="2472" t="s">
        <v>3560</v>
      </c>
      <c r="F516" s="2472"/>
      <c r="G516" s="2264" t="s">
        <v>2143</v>
      </c>
      <c r="H516" s="2265">
        <v>0.5</v>
      </c>
      <c r="I516" s="2266">
        <v>15.99</v>
      </c>
      <c r="J516" s="2266">
        <v>7.99</v>
      </c>
    </row>
    <row r="517" spans="1:10">
      <c r="A517" s="2282"/>
      <c r="B517" s="2282"/>
      <c r="C517" s="2282"/>
      <c r="D517" s="2282"/>
      <c r="E517" s="2282" t="s">
        <v>3577</v>
      </c>
      <c r="F517" s="2267">
        <v>12.62</v>
      </c>
      <c r="G517" s="2282" t="s">
        <v>3578</v>
      </c>
      <c r="H517" s="2267">
        <v>0</v>
      </c>
      <c r="I517" s="2282" t="s">
        <v>3579</v>
      </c>
      <c r="J517" s="2267">
        <v>12.62</v>
      </c>
    </row>
    <row r="518" spans="1:10">
      <c r="A518" s="2282"/>
      <c r="B518" s="2282"/>
      <c r="C518" s="2282"/>
      <c r="D518" s="2282"/>
      <c r="E518" s="2282" t="s">
        <v>3580</v>
      </c>
      <c r="F518" s="2267">
        <v>4.9712779999999999</v>
      </c>
      <c r="G518" s="2282"/>
      <c r="H518" s="2467" t="s">
        <v>3581</v>
      </c>
      <c r="I518" s="2467"/>
      <c r="J518" s="2267">
        <v>23.43</v>
      </c>
    </row>
    <row r="519" spans="1:10" ht="30" customHeight="1" thickBot="1">
      <c r="A519" s="2290"/>
      <c r="B519" s="2290"/>
      <c r="C519" s="2290"/>
      <c r="D519" s="2290"/>
      <c r="E519" s="2290"/>
      <c r="F519" s="2290"/>
      <c r="G519" s="2290" t="s">
        <v>3582</v>
      </c>
      <c r="H519" s="2268">
        <v>5</v>
      </c>
      <c r="I519" s="2290" t="s">
        <v>3583</v>
      </c>
      <c r="J519" s="2291">
        <v>117.15</v>
      </c>
    </row>
    <row r="520" spans="1:10" ht="0.95" customHeight="1" thickTop="1">
      <c r="A520" s="2269"/>
      <c r="B520" s="2269"/>
      <c r="C520" s="2269"/>
      <c r="D520" s="2269"/>
      <c r="E520" s="2269"/>
      <c r="F520" s="2269"/>
      <c r="G520" s="2269"/>
      <c r="H520" s="2269"/>
      <c r="I520" s="2269"/>
      <c r="J520" s="2269"/>
    </row>
    <row r="521" spans="1:10" ht="24" customHeight="1">
      <c r="A521" s="2286" t="s">
        <v>4029</v>
      </c>
      <c r="B521" s="2286"/>
      <c r="C521" s="2286"/>
      <c r="D521" s="2286" t="s">
        <v>4030</v>
      </c>
      <c r="E521" s="2286"/>
      <c r="F521" s="2469"/>
      <c r="G521" s="2469"/>
      <c r="H521" s="2257"/>
      <c r="I521" s="2286"/>
      <c r="J521" s="2258">
        <v>272.54000000000002</v>
      </c>
    </row>
    <row r="522" spans="1:10" ht="18" customHeight="1">
      <c r="A522" s="2283" t="s">
        <v>4031</v>
      </c>
      <c r="B522" s="2287" t="s">
        <v>259</v>
      </c>
      <c r="C522" s="2283" t="s">
        <v>3548</v>
      </c>
      <c r="D522" s="2283" t="s">
        <v>131</v>
      </c>
      <c r="E522" s="2470" t="s">
        <v>3549</v>
      </c>
      <c r="F522" s="2470"/>
      <c r="G522" s="2288" t="s">
        <v>3550</v>
      </c>
      <c r="H522" s="2287" t="s">
        <v>261</v>
      </c>
      <c r="I522" s="2287" t="s">
        <v>3551</v>
      </c>
      <c r="J522" s="2287" t="s">
        <v>2149</v>
      </c>
    </row>
    <row r="523" spans="1:10" ht="36" customHeight="1">
      <c r="A523" s="2284" t="s">
        <v>3552</v>
      </c>
      <c r="B523" s="2259" t="s">
        <v>4032</v>
      </c>
      <c r="C523" s="2284" t="s">
        <v>3558</v>
      </c>
      <c r="D523" s="2284" t="s">
        <v>408</v>
      </c>
      <c r="E523" s="2471" t="s">
        <v>3688</v>
      </c>
      <c r="F523" s="2471"/>
      <c r="G523" s="2260" t="s">
        <v>689</v>
      </c>
      <c r="H523" s="2261">
        <v>1</v>
      </c>
      <c r="I523" s="2262">
        <v>11.36</v>
      </c>
      <c r="J523" s="2262">
        <v>11.36</v>
      </c>
    </row>
    <row r="524" spans="1:10" ht="60" customHeight="1">
      <c r="A524" s="2281" t="s">
        <v>3556</v>
      </c>
      <c r="B524" s="2263" t="s">
        <v>3703</v>
      </c>
      <c r="C524" s="2281" t="s">
        <v>3558</v>
      </c>
      <c r="D524" s="2281" t="s">
        <v>3704</v>
      </c>
      <c r="E524" s="2472" t="s">
        <v>3705</v>
      </c>
      <c r="F524" s="2472"/>
      <c r="G524" s="2264" t="s">
        <v>689</v>
      </c>
      <c r="H524" s="2265">
        <v>1</v>
      </c>
      <c r="I524" s="2266">
        <v>2.4900000000000002</v>
      </c>
      <c r="J524" s="2266">
        <v>2.4900000000000002</v>
      </c>
    </row>
    <row r="525" spans="1:10" ht="24" customHeight="1">
      <c r="A525" s="2281" t="s">
        <v>3556</v>
      </c>
      <c r="B525" s="2263" t="s">
        <v>3561</v>
      </c>
      <c r="C525" s="2281" t="s">
        <v>3558</v>
      </c>
      <c r="D525" s="2281" t="s">
        <v>3562</v>
      </c>
      <c r="E525" s="2472" t="s">
        <v>3560</v>
      </c>
      <c r="F525" s="2472"/>
      <c r="G525" s="2264" t="s">
        <v>2143</v>
      </c>
      <c r="H525" s="2265">
        <v>0.113</v>
      </c>
      <c r="I525" s="2266">
        <v>16.989999999999998</v>
      </c>
      <c r="J525" s="2266">
        <v>1.91</v>
      </c>
    </row>
    <row r="526" spans="1:10" ht="24" customHeight="1">
      <c r="A526" s="2281" t="s">
        <v>3556</v>
      </c>
      <c r="B526" s="2263" t="s">
        <v>3565</v>
      </c>
      <c r="C526" s="2281" t="s">
        <v>3558</v>
      </c>
      <c r="D526" s="2281" t="s">
        <v>3566</v>
      </c>
      <c r="E526" s="2472" t="s">
        <v>3560</v>
      </c>
      <c r="F526" s="2472"/>
      <c r="G526" s="2264" t="s">
        <v>2143</v>
      </c>
      <c r="H526" s="2265">
        <v>0.113</v>
      </c>
      <c r="I526" s="2266">
        <v>21.6</v>
      </c>
      <c r="J526" s="2266">
        <v>2.44</v>
      </c>
    </row>
    <row r="527" spans="1:10" ht="36" customHeight="1">
      <c r="A527" s="2285" t="s">
        <v>3586</v>
      </c>
      <c r="B527" s="2270" t="s">
        <v>4033</v>
      </c>
      <c r="C527" s="2285" t="s">
        <v>3558</v>
      </c>
      <c r="D527" s="2285" t="s">
        <v>4034</v>
      </c>
      <c r="E527" s="2468" t="s">
        <v>3589</v>
      </c>
      <c r="F527" s="2468"/>
      <c r="G527" s="2271" t="s">
        <v>689</v>
      </c>
      <c r="H527" s="2272">
        <v>1.1000000000000001</v>
      </c>
      <c r="I527" s="2273">
        <v>4.1100000000000003</v>
      </c>
      <c r="J527" s="2273">
        <v>4.5199999999999996</v>
      </c>
    </row>
    <row r="528" spans="1:10">
      <c r="A528" s="2282"/>
      <c r="B528" s="2282"/>
      <c r="C528" s="2282"/>
      <c r="D528" s="2282"/>
      <c r="E528" s="2282" t="s">
        <v>3577</v>
      </c>
      <c r="F528" s="2267">
        <v>4.1100000000000003</v>
      </c>
      <c r="G528" s="2282" t="s">
        <v>3578</v>
      </c>
      <c r="H528" s="2267">
        <v>0</v>
      </c>
      <c r="I528" s="2282" t="s">
        <v>3579</v>
      </c>
      <c r="J528" s="2267">
        <v>4.1100000000000003</v>
      </c>
    </row>
    <row r="529" spans="1:10">
      <c r="A529" s="2282"/>
      <c r="B529" s="2282"/>
      <c r="C529" s="2282"/>
      <c r="D529" s="2282"/>
      <c r="E529" s="2282" t="s">
        <v>3580</v>
      </c>
      <c r="F529" s="2267">
        <v>3.0592480000000002</v>
      </c>
      <c r="G529" s="2282"/>
      <c r="H529" s="2467" t="s">
        <v>3581</v>
      </c>
      <c r="I529" s="2467"/>
      <c r="J529" s="2267">
        <v>14.42</v>
      </c>
    </row>
    <row r="530" spans="1:10" ht="30" customHeight="1" thickBot="1">
      <c r="A530" s="2290"/>
      <c r="B530" s="2290"/>
      <c r="C530" s="2290"/>
      <c r="D530" s="2290"/>
      <c r="E530" s="2290"/>
      <c r="F530" s="2290"/>
      <c r="G530" s="2290" t="s">
        <v>3582</v>
      </c>
      <c r="H530" s="2268">
        <v>18.899999999999999</v>
      </c>
      <c r="I530" s="2290" t="s">
        <v>3583</v>
      </c>
      <c r="J530" s="2291">
        <v>272.54000000000002</v>
      </c>
    </row>
    <row r="531" spans="1:10" ht="0.95" customHeight="1" thickTop="1">
      <c r="A531" s="2269"/>
      <c r="B531" s="2269"/>
      <c r="C531" s="2269"/>
      <c r="D531" s="2269"/>
      <c r="E531" s="2269"/>
      <c r="F531" s="2269"/>
      <c r="G531" s="2269"/>
      <c r="H531" s="2269"/>
      <c r="I531" s="2269"/>
      <c r="J531" s="2269"/>
    </row>
    <row r="532" spans="1:10" ht="24" customHeight="1">
      <c r="A532" s="2286" t="s">
        <v>4035</v>
      </c>
      <c r="B532" s="2286"/>
      <c r="C532" s="2286"/>
      <c r="D532" s="2286" t="s">
        <v>4036</v>
      </c>
      <c r="E532" s="2286"/>
      <c r="F532" s="2469"/>
      <c r="G532" s="2469"/>
      <c r="H532" s="2257"/>
      <c r="I532" s="2286"/>
      <c r="J532" s="2258">
        <v>4201.13</v>
      </c>
    </row>
    <row r="533" spans="1:10" ht="18" customHeight="1">
      <c r="A533" s="2283" t="s">
        <v>4037</v>
      </c>
      <c r="B533" s="2287" t="s">
        <v>259</v>
      </c>
      <c r="C533" s="2283" t="s">
        <v>3548</v>
      </c>
      <c r="D533" s="2283" t="s">
        <v>131</v>
      </c>
      <c r="E533" s="2470" t="s">
        <v>3549</v>
      </c>
      <c r="F533" s="2470"/>
      <c r="G533" s="2288" t="s">
        <v>3550</v>
      </c>
      <c r="H533" s="2287" t="s">
        <v>261</v>
      </c>
      <c r="I533" s="2287" t="s">
        <v>3551</v>
      </c>
      <c r="J533" s="2287" t="s">
        <v>2149</v>
      </c>
    </row>
    <row r="534" spans="1:10" ht="24" customHeight="1">
      <c r="A534" s="2284" t="s">
        <v>3552</v>
      </c>
      <c r="B534" s="2259" t="s">
        <v>4038</v>
      </c>
      <c r="C534" s="2284" t="s">
        <v>3558</v>
      </c>
      <c r="D534" s="2284" t="s">
        <v>4039</v>
      </c>
      <c r="E534" s="2471" t="s">
        <v>3885</v>
      </c>
      <c r="F534" s="2471"/>
      <c r="G534" s="2260" t="s">
        <v>275</v>
      </c>
      <c r="H534" s="2261">
        <v>1</v>
      </c>
      <c r="I534" s="2262">
        <v>6.93</v>
      </c>
      <c r="J534" s="2262">
        <v>6.93</v>
      </c>
    </row>
    <row r="535" spans="1:10" ht="24" customHeight="1">
      <c r="A535" s="2281" t="s">
        <v>3556</v>
      </c>
      <c r="B535" s="2263" t="s">
        <v>3573</v>
      </c>
      <c r="C535" s="2281" t="s">
        <v>3558</v>
      </c>
      <c r="D535" s="2281" t="s">
        <v>3574</v>
      </c>
      <c r="E535" s="2472" t="s">
        <v>3560</v>
      </c>
      <c r="F535" s="2472"/>
      <c r="G535" s="2264" t="s">
        <v>2143</v>
      </c>
      <c r="H535" s="2265">
        <v>0.25819999999999999</v>
      </c>
      <c r="I535" s="2266">
        <v>15.99</v>
      </c>
      <c r="J535" s="2266">
        <v>4.12</v>
      </c>
    </row>
    <row r="536" spans="1:10" ht="24" customHeight="1">
      <c r="A536" s="2281" t="s">
        <v>3556</v>
      </c>
      <c r="B536" s="2263" t="s">
        <v>3761</v>
      </c>
      <c r="C536" s="2281" t="s">
        <v>3558</v>
      </c>
      <c r="D536" s="2281" t="s">
        <v>3762</v>
      </c>
      <c r="E536" s="2472" t="s">
        <v>3560</v>
      </c>
      <c r="F536" s="2472"/>
      <c r="G536" s="2264" t="s">
        <v>2143</v>
      </c>
      <c r="H536" s="2265">
        <v>0.13150000000000001</v>
      </c>
      <c r="I536" s="2266">
        <v>21.42</v>
      </c>
      <c r="J536" s="2266">
        <v>2.81</v>
      </c>
    </row>
    <row r="537" spans="1:10">
      <c r="A537" s="2282"/>
      <c r="B537" s="2282"/>
      <c r="C537" s="2282"/>
      <c r="D537" s="2282"/>
      <c r="E537" s="2282" t="s">
        <v>3577</v>
      </c>
      <c r="F537" s="2267">
        <v>4.58</v>
      </c>
      <c r="G537" s="2282" t="s">
        <v>3578</v>
      </c>
      <c r="H537" s="2267">
        <v>0</v>
      </c>
      <c r="I537" s="2282" t="s">
        <v>3579</v>
      </c>
      <c r="J537" s="2267">
        <v>4.58</v>
      </c>
    </row>
    <row r="538" spans="1:10">
      <c r="A538" s="2282"/>
      <c r="B538" s="2282"/>
      <c r="C538" s="2282"/>
      <c r="D538" s="2282"/>
      <c r="E538" s="2282" t="s">
        <v>3580</v>
      </c>
      <c r="F538" s="2267">
        <v>1.866249</v>
      </c>
      <c r="G538" s="2282"/>
      <c r="H538" s="2467" t="s">
        <v>3581</v>
      </c>
      <c r="I538" s="2467"/>
      <c r="J538" s="2267">
        <v>8.8000000000000007</v>
      </c>
    </row>
    <row r="539" spans="1:10" ht="30" customHeight="1" thickBot="1">
      <c r="A539" s="2290"/>
      <c r="B539" s="2290"/>
      <c r="C539" s="2290"/>
      <c r="D539" s="2290"/>
      <c r="E539" s="2290"/>
      <c r="F539" s="2290"/>
      <c r="G539" s="2290" t="s">
        <v>3582</v>
      </c>
      <c r="H539" s="2268">
        <v>27</v>
      </c>
      <c r="I539" s="2290" t="s">
        <v>3583</v>
      </c>
      <c r="J539" s="2291">
        <v>237.6</v>
      </c>
    </row>
    <row r="540" spans="1:10" ht="0.95" customHeight="1" thickTop="1">
      <c r="A540" s="2269"/>
      <c r="B540" s="2269"/>
      <c r="C540" s="2269"/>
      <c r="D540" s="2269"/>
      <c r="E540" s="2269"/>
      <c r="F540" s="2269"/>
      <c r="G540" s="2269"/>
      <c r="H540" s="2269"/>
      <c r="I540" s="2269"/>
      <c r="J540" s="2269"/>
    </row>
    <row r="541" spans="1:10" ht="18" customHeight="1">
      <c r="A541" s="2283" t="s">
        <v>4040</v>
      </c>
      <c r="B541" s="2287" t="s">
        <v>259</v>
      </c>
      <c r="C541" s="2283" t="s">
        <v>3548</v>
      </c>
      <c r="D541" s="2283" t="s">
        <v>131</v>
      </c>
      <c r="E541" s="2470" t="s">
        <v>3549</v>
      </c>
      <c r="F541" s="2470"/>
      <c r="G541" s="2288" t="s">
        <v>3550</v>
      </c>
      <c r="H541" s="2287" t="s">
        <v>261</v>
      </c>
      <c r="I541" s="2287" t="s">
        <v>3551</v>
      </c>
      <c r="J541" s="2287" t="s">
        <v>2149</v>
      </c>
    </row>
    <row r="542" spans="1:10" ht="24" customHeight="1">
      <c r="A542" s="2284" t="s">
        <v>3552</v>
      </c>
      <c r="B542" s="2259" t="s">
        <v>415</v>
      </c>
      <c r="C542" s="2284" t="s">
        <v>3600</v>
      </c>
      <c r="D542" s="2284" t="s">
        <v>4041</v>
      </c>
      <c r="E542" s="2471" t="s">
        <v>4005</v>
      </c>
      <c r="F542" s="2471"/>
      <c r="G542" s="2260" t="s">
        <v>275</v>
      </c>
      <c r="H542" s="2261">
        <v>1</v>
      </c>
      <c r="I542" s="2262">
        <v>28.45</v>
      </c>
      <c r="J542" s="2262">
        <v>28.45</v>
      </c>
    </row>
    <row r="543" spans="1:10" ht="24" customHeight="1">
      <c r="A543" s="2281" t="s">
        <v>3556</v>
      </c>
      <c r="B543" s="2263" t="s">
        <v>3573</v>
      </c>
      <c r="C543" s="2281" t="s">
        <v>3558</v>
      </c>
      <c r="D543" s="2281" t="s">
        <v>3574</v>
      </c>
      <c r="E543" s="2472" t="s">
        <v>3560</v>
      </c>
      <c r="F543" s="2472"/>
      <c r="G543" s="2264" t="s">
        <v>2143</v>
      </c>
      <c r="H543" s="2265">
        <v>1.6</v>
      </c>
      <c r="I543" s="2266">
        <v>15.99</v>
      </c>
      <c r="J543" s="2266">
        <v>25.58</v>
      </c>
    </row>
    <row r="544" spans="1:10" ht="24" customHeight="1">
      <c r="A544" s="2281" t="s">
        <v>3556</v>
      </c>
      <c r="B544" s="2263" t="s">
        <v>4042</v>
      </c>
      <c r="C544" s="2281" t="s">
        <v>3558</v>
      </c>
      <c r="D544" s="2281" t="s">
        <v>4043</v>
      </c>
      <c r="E544" s="2472" t="s">
        <v>3560</v>
      </c>
      <c r="F544" s="2472"/>
      <c r="G544" s="2264" t="s">
        <v>2143</v>
      </c>
      <c r="H544" s="2265">
        <v>0.16</v>
      </c>
      <c r="I544" s="2266">
        <v>17.989999999999998</v>
      </c>
      <c r="J544" s="2266">
        <v>2.87</v>
      </c>
    </row>
    <row r="545" spans="1:10">
      <c r="A545" s="2282"/>
      <c r="B545" s="2282"/>
      <c r="C545" s="2282"/>
      <c r="D545" s="2282"/>
      <c r="E545" s="2282" t="s">
        <v>3577</v>
      </c>
      <c r="F545" s="2267">
        <v>17.850000000000001</v>
      </c>
      <c r="G545" s="2282" t="s">
        <v>3578</v>
      </c>
      <c r="H545" s="2267">
        <v>0</v>
      </c>
      <c r="I545" s="2282" t="s">
        <v>3579</v>
      </c>
      <c r="J545" s="2267">
        <v>17.850000000000001</v>
      </c>
    </row>
    <row r="546" spans="1:10">
      <c r="A546" s="2282"/>
      <c r="B546" s="2282"/>
      <c r="C546" s="2282"/>
      <c r="D546" s="2282"/>
      <c r="E546" s="2282" t="s">
        <v>3580</v>
      </c>
      <c r="F546" s="2267">
        <v>7.6615849999999996</v>
      </c>
      <c r="G546" s="2282"/>
      <c r="H546" s="2467" t="s">
        <v>3581</v>
      </c>
      <c r="I546" s="2467"/>
      <c r="J546" s="2267">
        <v>36.11</v>
      </c>
    </row>
    <row r="547" spans="1:10" ht="30" customHeight="1" thickBot="1">
      <c r="A547" s="2290"/>
      <c r="B547" s="2290"/>
      <c r="C547" s="2290"/>
      <c r="D547" s="2290"/>
      <c r="E547" s="2290"/>
      <c r="F547" s="2290"/>
      <c r="G547" s="2290" t="s">
        <v>3582</v>
      </c>
      <c r="H547" s="2268">
        <v>6.61</v>
      </c>
      <c r="I547" s="2290" t="s">
        <v>3583</v>
      </c>
      <c r="J547" s="2291">
        <v>238.69</v>
      </c>
    </row>
    <row r="548" spans="1:10" ht="0.95" customHeight="1" thickTop="1">
      <c r="A548" s="2269"/>
      <c r="B548" s="2269"/>
      <c r="C548" s="2269"/>
      <c r="D548" s="2269"/>
      <c r="E548" s="2269"/>
      <c r="F548" s="2269"/>
      <c r="G548" s="2269"/>
      <c r="H548" s="2269"/>
      <c r="I548" s="2269"/>
      <c r="J548" s="2269"/>
    </row>
    <row r="549" spans="1:10" ht="18" customHeight="1">
      <c r="A549" s="2283" t="s">
        <v>4044</v>
      </c>
      <c r="B549" s="2287" t="s">
        <v>259</v>
      </c>
      <c r="C549" s="2283" t="s">
        <v>3548</v>
      </c>
      <c r="D549" s="2283" t="s">
        <v>131</v>
      </c>
      <c r="E549" s="2470" t="s">
        <v>3549</v>
      </c>
      <c r="F549" s="2470"/>
      <c r="G549" s="2288" t="s">
        <v>3550</v>
      </c>
      <c r="H549" s="2287" t="s">
        <v>261</v>
      </c>
      <c r="I549" s="2287" t="s">
        <v>3551</v>
      </c>
      <c r="J549" s="2287" t="s">
        <v>2149</v>
      </c>
    </row>
    <row r="550" spans="1:10" ht="24" customHeight="1">
      <c r="A550" s="2284" t="s">
        <v>3552</v>
      </c>
      <c r="B550" s="2259" t="s">
        <v>4045</v>
      </c>
      <c r="C550" s="2284" t="s">
        <v>3600</v>
      </c>
      <c r="D550" s="2284" t="s">
        <v>4046</v>
      </c>
      <c r="E550" s="2471" t="s">
        <v>3988</v>
      </c>
      <c r="F550" s="2471"/>
      <c r="G550" s="2260" t="s">
        <v>275</v>
      </c>
      <c r="H550" s="2261">
        <v>1</v>
      </c>
      <c r="I550" s="2262">
        <v>26.18</v>
      </c>
      <c r="J550" s="2262">
        <v>26.18</v>
      </c>
    </row>
    <row r="551" spans="1:10" ht="24" customHeight="1">
      <c r="A551" s="2281" t="s">
        <v>3556</v>
      </c>
      <c r="B551" s="2263" t="s">
        <v>3761</v>
      </c>
      <c r="C551" s="2281" t="s">
        <v>3558</v>
      </c>
      <c r="D551" s="2281" t="s">
        <v>3762</v>
      </c>
      <c r="E551" s="2472" t="s">
        <v>3560</v>
      </c>
      <c r="F551" s="2472"/>
      <c r="G551" s="2264" t="s">
        <v>2143</v>
      </c>
      <c r="H551" s="2265">
        <v>0.7</v>
      </c>
      <c r="I551" s="2266">
        <v>21.42</v>
      </c>
      <c r="J551" s="2266">
        <v>14.99</v>
      </c>
    </row>
    <row r="552" spans="1:10" ht="24" customHeight="1">
      <c r="A552" s="2281" t="s">
        <v>3556</v>
      </c>
      <c r="B552" s="2263" t="s">
        <v>3573</v>
      </c>
      <c r="C552" s="2281" t="s">
        <v>3558</v>
      </c>
      <c r="D552" s="2281" t="s">
        <v>3574</v>
      </c>
      <c r="E552" s="2472" t="s">
        <v>3560</v>
      </c>
      <c r="F552" s="2472"/>
      <c r="G552" s="2264" t="s">
        <v>2143</v>
      </c>
      <c r="H552" s="2265">
        <v>0.7</v>
      </c>
      <c r="I552" s="2266">
        <v>15.99</v>
      </c>
      <c r="J552" s="2266">
        <v>11.19</v>
      </c>
    </row>
    <row r="553" spans="1:10">
      <c r="A553" s="2282"/>
      <c r="B553" s="2282"/>
      <c r="C553" s="2282"/>
      <c r="D553" s="2282"/>
      <c r="E553" s="2282" t="s">
        <v>3577</v>
      </c>
      <c r="F553" s="2267">
        <v>17.690000000000001</v>
      </c>
      <c r="G553" s="2282" t="s">
        <v>3578</v>
      </c>
      <c r="H553" s="2267">
        <v>0</v>
      </c>
      <c r="I553" s="2282" t="s">
        <v>3579</v>
      </c>
      <c r="J553" s="2267">
        <v>17.690000000000001</v>
      </c>
    </row>
    <row r="554" spans="1:10">
      <c r="A554" s="2282"/>
      <c r="B554" s="2282"/>
      <c r="C554" s="2282"/>
      <c r="D554" s="2282"/>
      <c r="E554" s="2282" t="s">
        <v>3580</v>
      </c>
      <c r="F554" s="2267">
        <v>7.0502739999999999</v>
      </c>
      <c r="G554" s="2282"/>
      <c r="H554" s="2467" t="s">
        <v>3581</v>
      </c>
      <c r="I554" s="2467"/>
      <c r="J554" s="2267">
        <v>33.229999999999997</v>
      </c>
    </row>
    <row r="555" spans="1:10" ht="30" customHeight="1" thickBot="1">
      <c r="A555" s="2290"/>
      <c r="B555" s="2290"/>
      <c r="C555" s="2290"/>
      <c r="D555" s="2290"/>
      <c r="E555" s="2290"/>
      <c r="F555" s="2290"/>
      <c r="G555" s="2290" t="s">
        <v>3582</v>
      </c>
      <c r="H555" s="2268">
        <v>63.9</v>
      </c>
      <c r="I555" s="2290" t="s">
        <v>3583</v>
      </c>
      <c r="J555" s="2291">
        <v>2123.4</v>
      </c>
    </row>
    <row r="556" spans="1:10" ht="0.95" customHeight="1" thickTop="1">
      <c r="A556" s="2269"/>
      <c r="B556" s="2269"/>
      <c r="C556" s="2269"/>
      <c r="D556" s="2269"/>
      <c r="E556" s="2269"/>
      <c r="F556" s="2269"/>
      <c r="G556" s="2269"/>
      <c r="H556" s="2269"/>
      <c r="I556" s="2269"/>
      <c r="J556" s="2269"/>
    </row>
    <row r="557" spans="1:10" ht="18" customHeight="1">
      <c r="A557" s="2283" t="s">
        <v>4047</v>
      </c>
      <c r="B557" s="2287" t="s">
        <v>259</v>
      </c>
      <c r="C557" s="2283" t="s">
        <v>3548</v>
      </c>
      <c r="D557" s="2283" t="s">
        <v>131</v>
      </c>
      <c r="E557" s="2470" t="s">
        <v>3549</v>
      </c>
      <c r="F557" s="2470"/>
      <c r="G557" s="2288" t="s">
        <v>3550</v>
      </c>
      <c r="H557" s="2287" t="s">
        <v>261</v>
      </c>
      <c r="I557" s="2287" t="s">
        <v>3551</v>
      </c>
      <c r="J557" s="2287" t="s">
        <v>2149</v>
      </c>
    </row>
    <row r="558" spans="1:10" ht="24" customHeight="1">
      <c r="A558" s="2284" t="s">
        <v>3552</v>
      </c>
      <c r="B558" s="2259" t="s">
        <v>4048</v>
      </c>
      <c r="C558" s="2284" t="s">
        <v>3558</v>
      </c>
      <c r="D558" s="2284" t="s">
        <v>4049</v>
      </c>
      <c r="E558" s="2471" t="s">
        <v>3885</v>
      </c>
      <c r="F558" s="2471"/>
      <c r="G558" s="2260" t="s">
        <v>271</v>
      </c>
      <c r="H558" s="2261">
        <v>1</v>
      </c>
      <c r="I558" s="2262">
        <v>9.18</v>
      </c>
      <c r="J558" s="2262">
        <v>9.18</v>
      </c>
    </row>
    <row r="559" spans="1:10" ht="24" customHeight="1">
      <c r="A559" s="2281" t="s">
        <v>3556</v>
      </c>
      <c r="B559" s="2263" t="s">
        <v>3573</v>
      </c>
      <c r="C559" s="2281" t="s">
        <v>3558</v>
      </c>
      <c r="D559" s="2281" t="s">
        <v>3574</v>
      </c>
      <c r="E559" s="2472" t="s">
        <v>3560</v>
      </c>
      <c r="F559" s="2472"/>
      <c r="G559" s="2264" t="s">
        <v>2143</v>
      </c>
      <c r="H559" s="2265">
        <v>0.3448</v>
      </c>
      <c r="I559" s="2266">
        <v>15.99</v>
      </c>
      <c r="J559" s="2266">
        <v>5.51</v>
      </c>
    </row>
    <row r="560" spans="1:10" ht="24" customHeight="1">
      <c r="A560" s="2281" t="s">
        <v>3556</v>
      </c>
      <c r="B560" s="2263" t="s">
        <v>3567</v>
      </c>
      <c r="C560" s="2281" t="s">
        <v>3558</v>
      </c>
      <c r="D560" s="2281" t="s">
        <v>3568</v>
      </c>
      <c r="E560" s="2472" t="s">
        <v>3560</v>
      </c>
      <c r="F560" s="2472"/>
      <c r="G560" s="2264" t="s">
        <v>2143</v>
      </c>
      <c r="H560" s="2265">
        <v>0.17549999999999999</v>
      </c>
      <c r="I560" s="2266">
        <v>20.94</v>
      </c>
      <c r="J560" s="2266">
        <v>3.67</v>
      </c>
    </row>
    <row r="561" spans="1:10">
      <c r="A561" s="2282"/>
      <c r="B561" s="2282"/>
      <c r="C561" s="2282"/>
      <c r="D561" s="2282"/>
      <c r="E561" s="2282" t="s">
        <v>3577</v>
      </c>
      <c r="F561" s="2267">
        <v>6.11</v>
      </c>
      <c r="G561" s="2282" t="s">
        <v>3578</v>
      </c>
      <c r="H561" s="2267">
        <v>0</v>
      </c>
      <c r="I561" s="2282" t="s">
        <v>3579</v>
      </c>
      <c r="J561" s="2267">
        <v>6.11</v>
      </c>
    </row>
    <row r="562" spans="1:10">
      <c r="A562" s="2282"/>
      <c r="B562" s="2282"/>
      <c r="C562" s="2282"/>
      <c r="D562" s="2282"/>
      <c r="E562" s="2282" t="s">
        <v>3580</v>
      </c>
      <c r="F562" s="2267">
        <v>2.4721739999999999</v>
      </c>
      <c r="G562" s="2282"/>
      <c r="H562" s="2467" t="s">
        <v>3581</v>
      </c>
      <c r="I562" s="2467"/>
      <c r="J562" s="2267">
        <v>11.65</v>
      </c>
    </row>
    <row r="563" spans="1:10" ht="30" customHeight="1" thickBot="1">
      <c r="A563" s="2290"/>
      <c r="B563" s="2290"/>
      <c r="C563" s="2290"/>
      <c r="D563" s="2290"/>
      <c r="E563" s="2290"/>
      <c r="F563" s="2290"/>
      <c r="G563" s="2290" t="s">
        <v>3582</v>
      </c>
      <c r="H563" s="2268">
        <v>16</v>
      </c>
      <c r="I563" s="2290" t="s">
        <v>3583</v>
      </c>
      <c r="J563" s="2291">
        <v>186.4</v>
      </c>
    </row>
    <row r="564" spans="1:10" ht="0.95" customHeight="1" thickTop="1">
      <c r="A564" s="2269"/>
      <c r="B564" s="2269"/>
      <c r="C564" s="2269"/>
      <c r="D564" s="2269"/>
      <c r="E564" s="2269"/>
      <c r="F564" s="2269"/>
      <c r="G564" s="2269"/>
      <c r="H564" s="2269"/>
      <c r="I564" s="2269"/>
      <c r="J564" s="2269"/>
    </row>
    <row r="565" spans="1:10" ht="18" customHeight="1">
      <c r="A565" s="2283" t="s">
        <v>4050</v>
      </c>
      <c r="B565" s="2287" t="s">
        <v>259</v>
      </c>
      <c r="C565" s="2283" t="s">
        <v>3548</v>
      </c>
      <c r="D565" s="2283" t="s">
        <v>131</v>
      </c>
      <c r="E565" s="2470" t="s">
        <v>3549</v>
      </c>
      <c r="F565" s="2470"/>
      <c r="G565" s="2288" t="s">
        <v>3550</v>
      </c>
      <c r="H565" s="2287" t="s">
        <v>261</v>
      </c>
      <c r="I565" s="2287" t="s">
        <v>3551</v>
      </c>
      <c r="J565" s="2287" t="s">
        <v>2149</v>
      </c>
    </row>
    <row r="566" spans="1:10" ht="24" customHeight="1">
      <c r="A566" s="2284" t="s">
        <v>3552</v>
      </c>
      <c r="B566" s="2259" t="s">
        <v>4051</v>
      </c>
      <c r="C566" s="2284" t="s">
        <v>3558</v>
      </c>
      <c r="D566" s="2284" t="s">
        <v>4052</v>
      </c>
      <c r="E566" s="2471" t="s">
        <v>3885</v>
      </c>
      <c r="F566" s="2471"/>
      <c r="G566" s="2260" t="s">
        <v>271</v>
      </c>
      <c r="H566" s="2261">
        <v>1</v>
      </c>
      <c r="I566" s="2262">
        <v>6.69</v>
      </c>
      <c r="J566" s="2262">
        <v>6.69</v>
      </c>
    </row>
    <row r="567" spans="1:10" ht="24" customHeight="1">
      <c r="A567" s="2281" t="s">
        <v>3556</v>
      </c>
      <c r="B567" s="2263" t="s">
        <v>3567</v>
      </c>
      <c r="C567" s="2281" t="s">
        <v>3558</v>
      </c>
      <c r="D567" s="2281" t="s">
        <v>3568</v>
      </c>
      <c r="E567" s="2472" t="s">
        <v>3560</v>
      </c>
      <c r="F567" s="2472"/>
      <c r="G567" s="2264" t="s">
        <v>2143</v>
      </c>
      <c r="H567" s="2265">
        <v>0.128</v>
      </c>
      <c r="I567" s="2266">
        <v>20.94</v>
      </c>
      <c r="J567" s="2266">
        <v>2.68</v>
      </c>
    </row>
    <row r="568" spans="1:10" ht="24" customHeight="1">
      <c r="A568" s="2281" t="s">
        <v>3556</v>
      </c>
      <c r="B568" s="2263" t="s">
        <v>3573</v>
      </c>
      <c r="C568" s="2281" t="s">
        <v>3558</v>
      </c>
      <c r="D568" s="2281" t="s">
        <v>3574</v>
      </c>
      <c r="E568" s="2472" t="s">
        <v>3560</v>
      </c>
      <c r="F568" s="2472"/>
      <c r="G568" s="2264" t="s">
        <v>2143</v>
      </c>
      <c r="H568" s="2265">
        <v>0.25140000000000001</v>
      </c>
      <c r="I568" s="2266">
        <v>15.99</v>
      </c>
      <c r="J568" s="2266">
        <v>4.01</v>
      </c>
    </row>
    <row r="569" spans="1:10">
      <c r="A569" s="2282"/>
      <c r="B569" s="2282"/>
      <c r="C569" s="2282"/>
      <c r="D569" s="2282"/>
      <c r="E569" s="2282" t="s">
        <v>3577</v>
      </c>
      <c r="F569" s="2267">
        <v>4.45</v>
      </c>
      <c r="G569" s="2282" t="s">
        <v>3578</v>
      </c>
      <c r="H569" s="2267">
        <v>0</v>
      </c>
      <c r="I569" s="2282" t="s">
        <v>3579</v>
      </c>
      <c r="J569" s="2267">
        <v>4.45</v>
      </c>
    </row>
    <row r="570" spans="1:10">
      <c r="A570" s="2282"/>
      <c r="B570" s="2282"/>
      <c r="C570" s="2282"/>
      <c r="D570" s="2282"/>
      <c r="E570" s="2282" t="s">
        <v>3580</v>
      </c>
      <c r="F570" s="2267">
        <v>1.801617</v>
      </c>
      <c r="G570" s="2282"/>
      <c r="H570" s="2467" t="s">
        <v>3581</v>
      </c>
      <c r="I570" s="2467"/>
      <c r="J570" s="2267">
        <v>8.49</v>
      </c>
    </row>
    <row r="571" spans="1:10" ht="30" customHeight="1" thickBot="1">
      <c r="A571" s="2290"/>
      <c r="B571" s="2290"/>
      <c r="C571" s="2290"/>
      <c r="D571" s="2290"/>
      <c r="E571" s="2290"/>
      <c r="F571" s="2290"/>
      <c r="G571" s="2290" t="s">
        <v>3582</v>
      </c>
      <c r="H571" s="2268">
        <v>30</v>
      </c>
      <c r="I571" s="2290" t="s">
        <v>3583</v>
      </c>
      <c r="J571" s="2291">
        <v>254.7</v>
      </c>
    </row>
    <row r="572" spans="1:10" ht="0.95" customHeight="1" thickTop="1">
      <c r="A572" s="2269"/>
      <c r="B572" s="2269"/>
      <c r="C572" s="2269"/>
      <c r="D572" s="2269"/>
      <c r="E572" s="2269"/>
      <c r="F572" s="2269"/>
      <c r="G572" s="2269"/>
      <c r="H572" s="2269"/>
      <c r="I572" s="2269"/>
      <c r="J572" s="2269"/>
    </row>
    <row r="573" spans="1:10" ht="18" customHeight="1">
      <c r="A573" s="2283" t="s">
        <v>4053</v>
      </c>
      <c r="B573" s="2287" t="s">
        <v>259</v>
      </c>
      <c r="C573" s="2283" t="s">
        <v>3548</v>
      </c>
      <c r="D573" s="2283" t="s">
        <v>131</v>
      </c>
      <c r="E573" s="2470" t="s">
        <v>3549</v>
      </c>
      <c r="F573" s="2470"/>
      <c r="G573" s="2288" t="s">
        <v>3550</v>
      </c>
      <c r="H573" s="2287" t="s">
        <v>261</v>
      </c>
      <c r="I573" s="2287" t="s">
        <v>3551</v>
      </c>
      <c r="J573" s="2287" t="s">
        <v>2149</v>
      </c>
    </row>
    <row r="574" spans="1:10" ht="24" customHeight="1">
      <c r="A574" s="2284" t="s">
        <v>3552</v>
      </c>
      <c r="B574" s="2259" t="s">
        <v>418</v>
      </c>
      <c r="C574" s="2284" t="s">
        <v>3600</v>
      </c>
      <c r="D574" s="2284" t="s">
        <v>4054</v>
      </c>
      <c r="E574" s="2471" t="s">
        <v>4005</v>
      </c>
      <c r="F574" s="2471"/>
      <c r="G574" s="2260" t="s">
        <v>347</v>
      </c>
      <c r="H574" s="2261">
        <v>1</v>
      </c>
      <c r="I574" s="2262">
        <v>20.25</v>
      </c>
      <c r="J574" s="2262">
        <v>20.25</v>
      </c>
    </row>
    <row r="575" spans="1:10" ht="24" customHeight="1">
      <c r="A575" s="2281" t="s">
        <v>3556</v>
      </c>
      <c r="B575" s="2263" t="s">
        <v>3602</v>
      </c>
      <c r="C575" s="2281" t="s">
        <v>3558</v>
      </c>
      <c r="D575" s="2281" t="s">
        <v>3603</v>
      </c>
      <c r="E575" s="2472" t="s">
        <v>3560</v>
      </c>
      <c r="F575" s="2472"/>
      <c r="G575" s="2264" t="s">
        <v>2143</v>
      </c>
      <c r="H575" s="2265">
        <v>0.5</v>
      </c>
      <c r="I575" s="2266">
        <v>21.32</v>
      </c>
      <c r="J575" s="2266">
        <v>10.66</v>
      </c>
    </row>
    <row r="576" spans="1:10" ht="24" customHeight="1">
      <c r="A576" s="2281" t="s">
        <v>3556</v>
      </c>
      <c r="B576" s="2263" t="s">
        <v>3573</v>
      </c>
      <c r="C576" s="2281" t="s">
        <v>3558</v>
      </c>
      <c r="D576" s="2281" t="s">
        <v>3574</v>
      </c>
      <c r="E576" s="2472" t="s">
        <v>3560</v>
      </c>
      <c r="F576" s="2472"/>
      <c r="G576" s="2264" t="s">
        <v>2143</v>
      </c>
      <c r="H576" s="2265">
        <v>0.6</v>
      </c>
      <c r="I576" s="2266">
        <v>15.99</v>
      </c>
      <c r="J576" s="2266">
        <v>9.59</v>
      </c>
    </row>
    <row r="577" spans="1:10">
      <c r="A577" s="2282"/>
      <c r="B577" s="2282"/>
      <c r="C577" s="2282"/>
      <c r="D577" s="2282"/>
      <c r="E577" s="2282" t="s">
        <v>3577</v>
      </c>
      <c r="F577" s="2267">
        <v>13.58</v>
      </c>
      <c r="G577" s="2282" t="s">
        <v>3578</v>
      </c>
      <c r="H577" s="2267">
        <v>0</v>
      </c>
      <c r="I577" s="2282" t="s">
        <v>3579</v>
      </c>
      <c r="J577" s="2267">
        <v>13.58</v>
      </c>
    </row>
    <row r="578" spans="1:10">
      <c r="A578" s="2282"/>
      <c r="B578" s="2282"/>
      <c r="C578" s="2282"/>
      <c r="D578" s="2282"/>
      <c r="E578" s="2282" t="s">
        <v>3580</v>
      </c>
      <c r="F578" s="2267">
        <v>5.4533250000000004</v>
      </c>
      <c r="G578" s="2282"/>
      <c r="H578" s="2467" t="s">
        <v>3581</v>
      </c>
      <c r="I578" s="2467"/>
      <c r="J578" s="2267">
        <v>25.7</v>
      </c>
    </row>
    <row r="579" spans="1:10" ht="30" customHeight="1" thickBot="1">
      <c r="A579" s="2290"/>
      <c r="B579" s="2290"/>
      <c r="C579" s="2290"/>
      <c r="D579" s="2290"/>
      <c r="E579" s="2290"/>
      <c r="F579" s="2290"/>
      <c r="G579" s="2290" t="s">
        <v>3582</v>
      </c>
      <c r="H579" s="2268">
        <v>20.5</v>
      </c>
      <c r="I579" s="2290" t="s">
        <v>3583</v>
      </c>
      <c r="J579" s="2291">
        <v>526.85</v>
      </c>
    </row>
    <row r="580" spans="1:10" ht="0.95" customHeight="1" thickTop="1">
      <c r="A580" s="2269"/>
      <c r="B580" s="2269"/>
      <c r="C580" s="2269"/>
      <c r="D580" s="2269"/>
      <c r="E580" s="2269"/>
      <c r="F580" s="2269"/>
      <c r="G580" s="2269"/>
      <c r="H580" s="2269"/>
      <c r="I580" s="2269"/>
      <c r="J580" s="2269"/>
    </row>
    <row r="581" spans="1:10" ht="18" customHeight="1">
      <c r="A581" s="2283" t="s">
        <v>4055</v>
      </c>
      <c r="B581" s="2287" t="s">
        <v>259</v>
      </c>
      <c r="C581" s="2283" t="s">
        <v>3548</v>
      </c>
      <c r="D581" s="2283" t="s">
        <v>131</v>
      </c>
      <c r="E581" s="2470" t="s">
        <v>3549</v>
      </c>
      <c r="F581" s="2470"/>
      <c r="G581" s="2288" t="s">
        <v>3550</v>
      </c>
      <c r="H581" s="2287" t="s">
        <v>261</v>
      </c>
      <c r="I581" s="2287" t="s">
        <v>3551</v>
      </c>
      <c r="J581" s="2287" t="s">
        <v>2149</v>
      </c>
    </row>
    <row r="582" spans="1:10" ht="24" customHeight="1">
      <c r="A582" s="2284" t="s">
        <v>3552</v>
      </c>
      <c r="B582" s="2259" t="s">
        <v>4056</v>
      </c>
      <c r="C582" s="2284" t="s">
        <v>3554</v>
      </c>
      <c r="D582" s="2284" t="s">
        <v>430</v>
      </c>
      <c r="E582" s="2471">
        <v>22</v>
      </c>
      <c r="F582" s="2471"/>
      <c r="G582" s="2260" t="s">
        <v>275</v>
      </c>
      <c r="H582" s="2261">
        <v>1</v>
      </c>
      <c r="I582" s="2262">
        <v>63.34</v>
      </c>
      <c r="J582" s="2262">
        <v>63.34</v>
      </c>
    </row>
    <row r="583" spans="1:10" ht="24" customHeight="1">
      <c r="A583" s="2281" t="s">
        <v>3556</v>
      </c>
      <c r="B583" s="2263" t="s">
        <v>3761</v>
      </c>
      <c r="C583" s="2281" t="s">
        <v>3558</v>
      </c>
      <c r="D583" s="2281" t="s">
        <v>3762</v>
      </c>
      <c r="E583" s="2472" t="s">
        <v>3560</v>
      </c>
      <c r="F583" s="2472"/>
      <c r="G583" s="2264" t="s">
        <v>2143</v>
      </c>
      <c r="H583" s="2265">
        <v>0.66</v>
      </c>
      <c r="I583" s="2266">
        <v>21.42</v>
      </c>
      <c r="J583" s="2266">
        <v>14.13</v>
      </c>
    </row>
    <row r="584" spans="1:10" ht="24" customHeight="1">
      <c r="A584" s="2281" t="s">
        <v>3556</v>
      </c>
      <c r="B584" s="2263" t="s">
        <v>3573</v>
      </c>
      <c r="C584" s="2281" t="s">
        <v>3558</v>
      </c>
      <c r="D584" s="2281" t="s">
        <v>3574</v>
      </c>
      <c r="E584" s="2472" t="s">
        <v>3560</v>
      </c>
      <c r="F584" s="2472"/>
      <c r="G584" s="2264" t="s">
        <v>2143</v>
      </c>
      <c r="H584" s="2265">
        <v>3.0779999999999998</v>
      </c>
      <c r="I584" s="2266">
        <v>15.99</v>
      </c>
      <c r="J584" s="2266">
        <v>49.21</v>
      </c>
    </row>
    <row r="585" spans="1:10">
      <c r="A585" s="2282"/>
      <c r="B585" s="2282"/>
      <c r="C585" s="2282"/>
      <c r="D585" s="2282"/>
      <c r="E585" s="2282" t="s">
        <v>3577</v>
      </c>
      <c r="F585" s="2267">
        <v>40.799999999999997</v>
      </c>
      <c r="G585" s="2282" t="s">
        <v>3578</v>
      </c>
      <c r="H585" s="2267">
        <v>0</v>
      </c>
      <c r="I585" s="2282" t="s">
        <v>3579</v>
      </c>
      <c r="J585" s="2267">
        <v>40.799999999999997</v>
      </c>
    </row>
    <row r="586" spans="1:10">
      <c r="A586" s="2282"/>
      <c r="B586" s="2282"/>
      <c r="C586" s="2282"/>
      <c r="D586" s="2282"/>
      <c r="E586" s="2282" t="s">
        <v>3580</v>
      </c>
      <c r="F586" s="2267">
        <v>17.057462000000001</v>
      </c>
      <c r="G586" s="2282"/>
      <c r="H586" s="2467" t="s">
        <v>3581</v>
      </c>
      <c r="I586" s="2467"/>
      <c r="J586" s="2267">
        <v>80.400000000000006</v>
      </c>
    </row>
    <row r="587" spans="1:10" ht="30" customHeight="1" thickBot="1">
      <c r="A587" s="2290"/>
      <c r="B587" s="2290"/>
      <c r="C587" s="2290"/>
      <c r="D587" s="2290"/>
      <c r="E587" s="2290"/>
      <c r="F587" s="2290"/>
      <c r="G587" s="2290" t="s">
        <v>3582</v>
      </c>
      <c r="H587" s="2268">
        <v>1</v>
      </c>
      <c r="I587" s="2290" t="s">
        <v>3583</v>
      </c>
      <c r="J587" s="2291">
        <v>80.400000000000006</v>
      </c>
    </row>
    <row r="588" spans="1:10" ht="0.95" customHeight="1" thickTop="1">
      <c r="A588" s="2269"/>
      <c r="B588" s="2269"/>
      <c r="C588" s="2269"/>
      <c r="D588" s="2269"/>
      <c r="E588" s="2269"/>
      <c r="F588" s="2269"/>
      <c r="G588" s="2269"/>
      <c r="H588" s="2269"/>
      <c r="I588" s="2269"/>
      <c r="J588" s="2269"/>
    </row>
    <row r="589" spans="1:10" ht="18" customHeight="1">
      <c r="A589" s="2283" t="s">
        <v>4057</v>
      </c>
      <c r="B589" s="2287" t="s">
        <v>259</v>
      </c>
      <c r="C589" s="2283" t="s">
        <v>3548</v>
      </c>
      <c r="D589" s="2283" t="s">
        <v>131</v>
      </c>
      <c r="E589" s="2470" t="s">
        <v>3549</v>
      </c>
      <c r="F589" s="2470"/>
      <c r="G589" s="2288" t="s">
        <v>3550</v>
      </c>
      <c r="H589" s="2287" t="s">
        <v>261</v>
      </c>
      <c r="I589" s="2287" t="s">
        <v>3551</v>
      </c>
      <c r="J589" s="2287" t="s">
        <v>2149</v>
      </c>
    </row>
    <row r="590" spans="1:10" ht="24" customHeight="1">
      <c r="A590" s="2284" t="s">
        <v>3552</v>
      </c>
      <c r="B590" s="2259" t="s">
        <v>4058</v>
      </c>
      <c r="C590" s="2284" t="s">
        <v>3600</v>
      </c>
      <c r="D590" s="2284" t="s">
        <v>4059</v>
      </c>
      <c r="E590" s="2471">
        <v>9.64</v>
      </c>
      <c r="F590" s="2471"/>
      <c r="G590" s="2260" t="s">
        <v>322</v>
      </c>
      <c r="H590" s="2261">
        <v>1</v>
      </c>
      <c r="I590" s="2262">
        <v>425.98</v>
      </c>
      <c r="J590" s="2262">
        <v>425.98</v>
      </c>
    </row>
    <row r="591" spans="1:10" ht="24" customHeight="1">
      <c r="A591" s="2281" t="s">
        <v>3556</v>
      </c>
      <c r="B591" s="2263" t="s">
        <v>4060</v>
      </c>
      <c r="C591" s="2281" t="s">
        <v>3558</v>
      </c>
      <c r="D591" s="2281" t="s">
        <v>4061</v>
      </c>
      <c r="E591" s="2472" t="s">
        <v>3560</v>
      </c>
      <c r="F591" s="2472"/>
      <c r="G591" s="2264" t="s">
        <v>2143</v>
      </c>
      <c r="H591" s="2265">
        <v>19</v>
      </c>
      <c r="I591" s="2266">
        <v>22.42</v>
      </c>
      <c r="J591" s="2266">
        <v>425.98</v>
      </c>
    </row>
    <row r="592" spans="1:10">
      <c r="A592" s="2282"/>
      <c r="B592" s="2282"/>
      <c r="C592" s="2282"/>
      <c r="D592" s="2282"/>
      <c r="E592" s="2282" t="s">
        <v>3577</v>
      </c>
      <c r="F592" s="2267">
        <v>326.61</v>
      </c>
      <c r="G592" s="2282" t="s">
        <v>3578</v>
      </c>
      <c r="H592" s="2267">
        <v>0</v>
      </c>
      <c r="I592" s="2282" t="s">
        <v>3579</v>
      </c>
      <c r="J592" s="2267">
        <v>326.61</v>
      </c>
    </row>
    <row r="593" spans="1:10">
      <c r="A593" s="2282"/>
      <c r="B593" s="2282"/>
      <c r="C593" s="2282"/>
      <c r="D593" s="2282"/>
      <c r="E593" s="2282" t="s">
        <v>3580</v>
      </c>
      <c r="F593" s="2267">
        <v>114.716414</v>
      </c>
      <c r="G593" s="2282"/>
      <c r="H593" s="2467" t="s">
        <v>3581</v>
      </c>
      <c r="I593" s="2467"/>
      <c r="J593" s="2267">
        <v>540.70000000000005</v>
      </c>
    </row>
    <row r="594" spans="1:10" ht="30" customHeight="1" thickBot="1">
      <c r="A594" s="2290"/>
      <c r="B594" s="2290"/>
      <c r="C594" s="2290"/>
      <c r="D594" s="2290"/>
      <c r="E594" s="2290"/>
      <c r="F594" s="2290"/>
      <c r="G594" s="2290" t="s">
        <v>3582</v>
      </c>
      <c r="H594" s="2268">
        <v>1</v>
      </c>
      <c r="I594" s="2290" t="s">
        <v>3583</v>
      </c>
      <c r="J594" s="2291">
        <v>540.70000000000005</v>
      </c>
    </row>
    <row r="595" spans="1:10" ht="0.95" customHeight="1" thickTop="1">
      <c r="A595" s="2269"/>
      <c r="B595" s="2269"/>
      <c r="C595" s="2269"/>
      <c r="D595" s="2269"/>
      <c r="E595" s="2269"/>
      <c r="F595" s="2269"/>
      <c r="G595" s="2269"/>
      <c r="H595" s="2269"/>
      <c r="I595" s="2269"/>
      <c r="J595" s="2269"/>
    </row>
    <row r="596" spans="1:10" ht="18" customHeight="1">
      <c r="A596" s="2283" t="s">
        <v>4062</v>
      </c>
      <c r="B596" s="2287" t="s">
        <v>259</v>
      </c>
      <c r="C596" s="2283" t="s">
        <v>3548</v>
      </c>
      <c r="D596" s="2283" t="s">
        <v>131</v>
      </c>
      <c r="E596" s="2470" t="s">
        <v>3549</v>
      </c>
      <c r="F596" s="2470"/>
      <c r="G596" s="2288" t="s">
        <v>3550</v>
      </c>
      <c r="H596" s="2287" t="s">
        <v>261</v>
      </c>
      <c r="I596" s="2287" t="s">
        <v>3551</v>
      </c>
      <c r="J596" s="2287" t="s">
        <v>2149</v>
      </c>
    </row>
    <row r="597" spans="1:10" ht="24" customHeight="1">
      <c r="A597" s="2284" t="s">
        <v>3552</v>
      </c>
      <c r="B597" s="2259" t="s">
        <v>4063</v>
      </c>
      <c r="C597" s="2284" t="s">
        <v>3600</v>
      </c>
      <c r="D597" s="2284" t="s">
        <v>4064</v>
      </c>
      <c r="E597" s="2471" t="s">
        <v>4005</v>
      </c>
      <c r="F597" s="2471"/>
      <c r="G597" s="2260" t="s">
        <v>271</v>
      </c>
      <c r="H597" s="2261">
        <v>1</v>
      </c>
      <c r="I597" s="2262">
        <v>9.76</v>
      </c>
      <c r="J597" s="2262">
        <v>9.76</v>
      </c>
    </row>
    <row r="598" spans="1:10" ht="24" customHeight="1">
      <c r="A598" s="2281" t="s">
        <v>3556</v>
      </c>
      <c r="B598" s="2263" t="s">
        <v>3886</v>
      </c>
      <c r="C598" s="2281" t="s">
        <v>3558</v>
      </c>
      <c r="D598" s="2281" t="s">
        <v>3887</v>
      </c>
      <c r="E598" s="2472" t="s">
        <v>3560</v>
      </c>
      <c r="F598" s="2472"/>
      <c r="G598" s="2264" t="s">
        <v>2143</v>
      </c>
      <c r="H598" s="2265">
        <v>0.5</v>
      </c>
      <c r="I598" s="2266">
        <v>18.87</v>
      </c>
      <c r="J598" s="2266">
        <v>9.43</v>
      </c>
    </row>
    <row r="599" spans="1:10" ht="36" customHeight="1">
      <c r="A599" s="2285" t="s">
        <v>3586</v>
      </c>
      <c r="B599" s="2270" t="s">
        <v>4065</v>
      </c>
      <c r="C599" s="2285" t="s">
        <v>3558</v>
      </c>
      <c r="D599" s="2285" t="s">
        <v>4066</v>
      </c>
      <c r="E599" s="2468" t="s">
        <v>3589</v>
      </c>
      <c r="F599" s="2468"/>
      <c r="G599" s="2271" t="s">
        <v>271</v>
      </c>
      <c r="H599" s="2272">
        <v>1</v>
      </c>
      <c r="I599" s="2273">
        <v>0.33</v>
      </c>
      <c r="J599" s="2273">
        <v>0.33</v>
      </c>
    </row>
    <row r="600" spans="1:10">
      <c r="A600" s="2282"/>
      <c r="B600" s="2282"/>
      <c r="C600" s="2282"/>
      <c r="D600" s="2282"/>
      <c r="E600" s="2282" t="s">
        <v>3577</v>
      </c>
      <c r="F600" s="2267">
        <v>6.43</v>
      </c>
      <c r="G600" s="2282" t="s">
        <v>3578</v>
      </c>
      <c r="H600" s="2267">
        <v>0</v>
      </c>
      <c r="I600" s="2282" t="s">
        <v>3579</v>
      </c>
      <c r="J600" s="2267">
        <v>6.43</v>
      </c>
    </row>
    <row r="601" spans="1:10">
      <c r="A601" s="2282"/>
      <c r="B601" s="2282"/>
      <c r="C601" s="2282"/>
      <c r="D601" s="2282"/>
      <c r="E601" s="2282" t="s">
        <v>3580</v>
      </c>
      <c r="F601" s="2267">
        <v>2.628368</v>
      </c>
      <c r="G601" s="2282"/>
      <c r="H601" s="2467" t="s">
        <v>3581</v>
      </c>
      <c r="I601" s="2467"/>
      <c r="J601" s="2267">
        <v>12.39</v>
      </c>
    </row>
    <row r="602" spans="1:10" ht="30" customHeight="1" thickBot="1">
      <c r="A602" s="2290"/>
      <c r="B602" s="2290"/>
      <c r="C602" s="2290"/>
      <c r="D602" s="2290"/>
      <c r="E602" s="2290"/>
      <c r="F602" s="2290"/>
      <c r="G602" s="2290" t="s">
        <v>3582</v>
      </c>
      <c r="H602" s="2268">
        <v>1</v>
      </c>
      <c r="I602" s="2290" t="s">
        <v>3583</v>
      </c>
      <c r="J602" s="2291">
        <v>12.39</v>
      </c>
    </row>
    <row r="603" spans="1:10" ht="0.95" customHeight="1" thickTop="1">
      <c r="A603" s="2269"/>
      <c r="B603" s="2269"/>
      <c r="C603" s="2269"/>
      <c r="D603" s="2269"/>
      <c r="E603" s="2269"/>
      <c r="F603" s="2269"/>
      <c r="G603" s="2269"/>
      <c r="H603" s="2269"/>
      <c r="I603" s="2269"/>
      <c r="J603" s="2269"/>
    </row>
    <row r="604" spans="1:10" ht="24" customHeight="1">
      <c r="A604" s="2286" t="s">
        <v>4067</v>
      </c>
      <c r="B604" s="2286"/>
      <c r="C604" s="2286"/>
      <c r="D604" s="2286" t="s">
        <v>437</v>
      </c>
      <c r="E604" s="2286"/>
      <c r="F604" s="2469"/>
      <c r="G604" s="2469"/>
      <c r="H604" s="2257"/>
      <c r="I604" s="2286"/>
      <c r="J604" s="2258">
        <v>346548.65</v>
      </c>
    </row>
    <row r="605" spans="1:10" ht="24" customHeight="1">
      <c r="A605" s="2286" t="s">
        <v>4068</v>
      </c>
      <c r="B605" s="2286"/>
      <c r="C605" s="2286"/>
      <c r="D605" s="2286" t="s">
        <v>186</v>
      </c>
      <c r="E605" s="2286"/>
      <c r="F605" s="2469"/>
      <c r="G605" s="2469"/>
      <c r="H605" s="2257"/>
      <c r="I605" s="2286"/>
      <c r="J605" s="2258">
        <v>12837.44</v>
      </c>
    </row>
    <row r="606" spans="1:10" ht="24" customHeight="1">
      <c r="A606" s="2286" t="s">
        <v>4069</v>
      </c>
      <c r="B606" s="2286"/>
      <c r="C606" s="2286"/>
      <c r="D606" s="2286" t="s">
        <v>4070</v>
      </c>
      <c r="E606" s="2286"/>
      <c r="F606" s="2469"/>
      <c r="G606" s="2469"/>
      <c r="H606" s="2257"/>
      <c r="I606" s="2286"/>
      <c r="J606" s="2258">
        <v>168.54</v>
      </c>
    </row>
    <row r="607" spans="1:10" ht="18" customHeight="1">
      <c r="A607" s="2283" t="s">
        <v>4071</v>
      </c>
      <c r="B607" s="2287" t="s">
        <v>259</v>
      </c>
      <c r="C607" s="2283" t="s">
        <v>3548</v>
      </c>
      <c r="D607" s="2283" t="s">
        <v>131</v>
      </c>
      <c r="E607" s="2470" t="s">
        <v>3549</v>
      </c>
      <c r="F607" s="2470"/>
      <c r="G607" s="2288" t="s">
        <v>3550</v>
      </c>
      <c r="H607" s="2287" t="s">
        <v>261</v>
      </c>
      <c r="I607" s="2287" t="s">
        <v>3551</v>
      </c>
      <c r="J607" s="2287" t="s">
        <v>2149</v>
      </c>
    </row>
    <row r="608" spans="1:10" ht="36" customHeight="1">
      <c r="A608" s="2284" t="s">
        <v>3552</v>
      </c>
      <c r="B608" s="2259" t="s">
        <v>4072</v>
      </c>
      <c r="C608" s="2284" t="s">
        <v>3558</v>
      </c>
      <c r="D608" s="2284" t="s">
        <v>443</v>
      </c>
      <c r="E608" s="2471" t="s">
        <v>3709</v>
      </c>
      <c r="F608" s="2471"/>
      <c r="G608" s="2260" t="s">
        <v>368</v>
      </c>
      <c r="H608" s="2261">
        <v>1</v>
      </c>
      <c r="I608" s="2262">
        <v>10.59</v>
      </c>
      <c r="J608" s="2262">
        <v>10.59</v>
      </c>
    </row>
    <row r="609" spans="1:10" ht="36" customHeight="1">
      <c r="A609" s="2281" t="s">
        <v>3556</v>
      </c>
      <c r="B609" s="2263" t="s">
        <v>4073</v>
      </c>
      <c r="C609" s="2281" t="s">
        <v>3558</v>
      </c>
      <c r="D609" s="2281" t="s">
        <v>4074</v>
      </c>
      <c r="E609" s="2472" t="s">
        <v>3938</v>
      </c>
      <c r="F609" s="2472"/>
      <c r="G609" s="2264" t="s">
        <v>3939</v>
      </c>
      <c r="H609" s="2265">
        <v>1.15E-2</v>
      </c>
      <c r="I609" s="2266">
        <v>133.51</v>
      </c>
      <c r="J609" s="2266">
        <v>1.53</v>
      </c>
    </row>
    <row r="610" spans="1:10" ht="36" customHeight="1">
      <c r="A610" s="2281" t="s">
        <v>3556</v>
      </c>
      <c r="B610" s="2263" t="s">
        <v>4075</v>
      </c>
      <c r="C610" s="2281" t="s">
        <v>3558</v>
      </c>
      <c r="D610" s="2281" t="s">
        <v>4076</v>
      </c>
      <c r="E610" s="2472" t="s">
        <v>3938</v>
      </c>
      <c r="F610" s="2472"/>
      <c r="G610" s="2264" t="s">
        <v>3942</v>
      </c>
      <c r="H610" s="2265">
        <v>1.95E-2</v>
      </c>
      <c r="I610" s="2266">
        <v>44.49</v>
      </c>
      <c r="J610" s="2266">
        <v>0.86</v>
      </c>
    </row>
    <row r="611" spans="1:10" ht="48" customHeight="1">
      <c r="A611" s="2281" t="s">
        <v>3556</v>
      </c>
      <c r="B611" s="2263" t="s">
        <v>4077</v>
      </c>
      <c r="C611" s="2281" t="s">
        <v>3558</v>
      </c>
      <c r="D611" s="2281" t="s">
        <v>4078</v>
      </c>
      <c r="E611" s="2472" t="s">
        <v>4079</v>
      </c>
      <c r="F611" s="2472"/>
      <c r="G611" s="2264" t="s">
        <v>368</v>
      </c>
      <c r="H611" s="2265">
        <v>1.25</v>
      </c>
      <c r="I611" s="2266">
        <v>6.17</v>
      </c>
      <c r="J611" s="2266">
        <v>7.71</v>
      </c>
    </row>
    <row r="612" spans="1:10" ht="24" customHeight="1">
      <c r="A612" s="2281" t="s">
        <v>3556</v>
      </c>
      <c r="B612" s="2263" t="s">
        <v>3573</v>
      </c>
      <c r="C612" s="2281" t="s">
        <v>3558</v>
      </c>
      <c r="D612" s="2281" t="s">
        <v>3574</v>
      </c>
      <c r="E612" s="2472" t="s">
        <v>3560</v>
      </c>
      <c r="F612" s="2472"/>
      <c r="G612" s="2264" t="s">
        <v>2143</v>
      </c>
      <c r="H612" s="2265">
        <v>3.1E-2</v>
      </c>
      <c r="I612" s="2266">
        <v>15.99</v>
      </c>
      <c r="J612" s="2266">
        <v>0.49</v>
      </c>
    </row>
    <row r="613" spans="1:10">
      <c r="A613" s="2282"/>
      <c r="B613" s="2282"/>
      <c r="C613" s="2282"/>
      <c r="D613" s="2282"/>
      <c r="E613" s="2282" t="s">
        <v>3577</v>
      </c>
      <c r="F613" s="2267">
        <v>1.42</v>
      </c>
      <c r="G613" s="2282" t="s">
        <v>3578</v>
      </c>
      <c r="H613" s="2267">
        <v>0</v>
      </c>
      <c r="I613" s="2282" t="s">
        <v>3579</v>
      </c>
      <c r="J613" s="2267">
        <v>1.42</v>
      </c>
    </row>
    <row r="614" spans="1:10">
      <c r="A614" s="2282"/>
      <c r="B614" s="2282"/>
      <c r="C614" s="2282"/>
      <c r="D614" s="2282"/>
      <c r="E614" s="2282" t="s">
        <v>3580</v>
      </c>
      <c r="F614" s="2267">
        <v>2.8518870000000001</v>
      </c>
      <c r="G614" s="2282"/>
      <c r="H614" s="2467" t="s">
        <v>3581</v>
      </c>
      <c r="I614" s="2467"/>
      <c r="J614" s="2267">
        <v>13.44</v>
      </c>
    </row>
    <row r="615" spans="1:10" ht="30" customHeight="1" thickBot="1">
      <c r="A615" s="2290"/>
      <c r="B615" s="2290"/>
      <c r="C615" s="2290"/>
      <c r="D615" s="2290"/>
      <c r="E615" s="2290"/>
      <c r="F615" s="2290"/>
      <c r="G615" s="2290" t="s">
        <v>3582</v>
      </c>
      <c r="H615" s="2268">
        <v>12.54</v>
      </c>
      <c r="I615" s="2290" t="s">
        <v>3583</v>
      </c>
      <c r="J615" s="2291">
        <v>168.54</v>
      </c>
    </row>
    <row r="616" spans="1:10" ht="0.95" customHeight="1" thickTop="1">
      <c r="A616" s="2269"/>
      <c r="B616" s="2269"/>
      <c r="C616" s="2269"/>
      <c r="D616" s="2269"/>
      <c r="E616" s="2269"/>
      <c r="F616" s="2269"/>
      <c r="G616" s="2269"/>
      <c r="H616" s="2269"/>
      <c r="I616" s="2269"/>
      <c r="J616" s="2269"/>
    </row>
    <row r="617" spans="1:10" ht="24" customHeight="1">
      <c r="A617" s="2286" t="s">
        <v>4080</v>
      </c>
      <c r="B617" s="2286"/>
      <c r="C617" s="2286"/>
      <c r="D617" s="2286" t="s">
        <v>4081</v>
      </c>
      <c r="E617" s="2286"/>
      <c r="F617" s="2469"/>
      <c r="G617" s="2469"/>
      <c r="H617" s="2257"/>
      <c r="I617" s="2286"/>
      <c r="J617" s="2258">
        <v>107.16</v>
      </c>
    </row>
    <row r="618" spans="1:10" ht="18" customHeight="1">
      <c r="A618" s="2283" t="s">
        <v>4082</v>
      </c>
      <c r="B618" s="2287" t="s">
        <v>259</v>
      </c>
      <c r="C618" s="2283" t="s">
        <v>3548</v>
      </c>
      <c r="D618" s="2283" t="s">
        <v>131</v>
      </c>
      <c r="E618" s="2470" t="s">
        <v>3549</v>
      </c>
      <c r="F618" s="2470"/>
      <c r="G618" s="2288" t="s">
        <v>3550</v>
      </c>
      <c r="H618" s="2287" t="s">
        <v>261</v>
      </c>
      <c r="I618" s="2287" t="s">
        <v>3551</v>
      </c>
      <c r="J618" s="2287" t="s">
        <v>2149</v>
      </c>
    </row>
    <row r="619" spans="1:10" ht="24" customHeight="1">
      <c r="A619" s="2284" t="s">
        <v>3552</v>
      </c>
      <c r="B619" s="2259" t="s">
        <v>4083</v>
      </c>
      <c r="C619" s="2284" t="s">
        <v>3558</v>
      </c>
      <c r="D619" s="2284" t="s">
        <v>448</v>
      </c>
      <c r="E619" s="2471" t="s">
        <v>3709</v>
      </c>
      <c r="F619" s="2471"/>
      <c r="G619" s="2260" t="s">
        <v>368</v>
      </c>
      <c r="H619" s="2261">
        <v>1</v>
      </c>
      <c r="I619" s="2262">
        <v>23.26</v>
      </c>
      <c r="J619" s="2262">
        <v>23.26</v>
      </c>
    </row>
    <row r="620" spans="1:10" ht="36" customHeight="1">
      <c r="A620" s="2281" t="s">
        <v>3556</v>
      </c>
      <c r="B620" s="2263" t="s">
        <v>4084</v>
      </c>
      <c r="C620" s="2281" t="s">
        <v>3558</v>
      </c>
      <c r="D620" s="2281" t="s">
        <v>4085</v>
      </c>
      <c r="E620" s="2472" t="s">
        <v>3938</v>
      </c>
      <c r="F620" s="2472"/>
      <c r="G620" s="2264" t="s">
        <v>3942</v>
      </c>
      <c r="H620" s="2265">
        <v>0.254</v>
      </c>
      <c r="I620" s="2266">
        <v>17.55</v>
      </c>
      <c r="J620" s="2266">
        <v>4.45</v>
      </c>
    </row>
    <row r="621" spans="1:10" ht="36" customHeight="1">
      <c r="A621" s="2281" t="s">
        <v>3556</v>
      </c>
      <c r="B621" s="2263" t="s">
        <v>4086</v>
      </c>
      <c r="C621" s="2281" t="s">
        <v>3558</v>
      </c>
      <c r="D621" s="2281" t="s">
        <v>4087</v>
      </c>
      <c r="E621" s="2472" t="s">
        <v>3938</v>
      </c>
      <c r="F621" s="2472"/>
      <c r="G621" s="2264" t="s">
        <v>3939</v>
      </c>
      <c r="H621" s="2265">
        <v>0.27400000000000002</v>
      </c>
      <c r="I621" s="2266">
        <v>24.94</v>
      </c>
      <c r="J621" s="2266">
        <v>6.83</v>
      </c>
    </row>
    <row r="622" spans="1:10" ht="24" customHeight="1">
      <c r="A622" s="2281" t="s">
        <v>3556</v>
      </c>
      <c r="B622" s="2263" t="s">
        <v>4088</v>
      </c>
      <c r="C622" s="2281" t="s">
        <v>3558</v>
      </c>
      <c r="D622" s="2281" t="s">
        <v>4089</v>
      </c>
      <c r="E622" s="2472" t="s">
        <v>3709</v>
      </c>
      <c r="F622" s="2472"/>
      <c r="G622" s="2264" t="s">
        <v>368</v>
      </c>
      <c r="H622" s="2265">
        <v>1</v>
      </c>
      <c r="I622" s="2266">
        <v>1.59</v>
      </c>
      <c r="J622" s="2266">
        <v>1.59</v>
      </c>
    </row>
    <row r="623" spans="1:10" ht="24" customHeight="1">
      <c r="A623" s="2281" t="s">
        <v>3556</v>
      </c>
      <c r="B623" s="2263" t="s">
        <v>3573</v>
      </c>
      <c r="C623" s="2281" t="s">
        <v>3558</v>
      </c>
      <c r="D623" s="2281" t="s">
        <v>3574</v>
      </c>
      <c r="E623" s="2472" t="s">
        <v>3560</v>
      </c>
      <c r="F623" s="2472"/>
      <c r="G623" s="2264" t="s">
        <v>2143</v>
      </c>
      <c r="H623" s="2265">
        <v>0.65</v>
      </c>
      <c r="I623" s="2266">
        <v>15.99</v>
      </c>
      <c r="J623" s="2266">
        <v>10.39</v>
      </c>
    </row>
    <row r="624" spans="1:10">
      <c r="A624" s="2282"/>
      <c r="B624" s="2282"/>
      <c r="C624" s="2282"/>
      <c r="D624" s="2282"/>
      <c r="E624" s="2282" t="s">
        <v>3577</v>
      </c>
      <c r="F624" s="2267">
        <v>12.75</v>
      </c>
      <c r="G624" s="2282" t="s">
        <v>3578</v>
      </c>
      <c r="H624" s="2267">
        <v>0</v>
      </c>
      <c r="I624" s="2282" t="s">
        <v>3579</v>
      </c>
      <c r="J624" s="2267">
        <v>12.75</v>
      </c>
    </row>
    <row r="625" spans="1:10">
      <c r="A625" s="2282"/>
      <c r="B625" s="2282"/>
      <c r="C625" s="2282"/>
      <c r="D625" s="2282"/>
      <c r="E625" s="2282" t="s">
        <v>3580</v>
      </c>
      <c r="F625" s="2267">
        <v>6.2639180000000003</v>
      </c>
      <c r="G625" s="2282"/>
      <c r="H625" s="2467" t="s">
        <v>3581</v>
      </c>
      <c r="I625" s="2467"/>
      <c r="J625" s="2267">
        <v>29.52</v>
      </c>
    </row>
    <row r="626" spans="1:10" ht="30" customHeight="1" thickBot="1">
      <c r="A626" s="2290"/>
      <c r="B626" s="2290"/>
      <c r="C626" s="2290"/>
      <c r="D626" s="2290"/>
      <c r="E626" s="2290"/>
      <c r="F626" s="2290"/>
      <c r="G626" s="2290" t="s">
        <v>3582</v>
      </c>
      <c r="H626" s="2268">
        <v>3.63</v>
      </c>
      <c r="I626" s="2290" t="s">
        <v>3583</v>
      </c>
      <c r="J626" s="2291">
        <v>107.16</v>
      </c>
    </row>
    <row r="627" spans="1:10" ht="0.95" customHeight="1" thickTop="1">
      <c r="A627" s="2269"/>
      <c r="B627" s="2269"/>
      <c r="C627" s="2269"/>
      <c r="D627" s="2269"/>
      <c r="E627" s="2269"/>
      <c r="F627" s="2269"/>
      <c r="G627" s="2269"/>
      <c r="H627" s="2269"/>
      <c r="I627" s="2269"/>
      <c r="J627" s="2269"/>
    </row>
    <row r="628" spans="1:10" ht="24" customHeight="1">
      <c r="A628" s="2286" t="s">
        <v>4090</v>
      </c>
      <c r="B628" s="2286"/>
      <c r="C628" s="2286"/>
      <c r="D628" s="2286" t="s">
        <v>4091</v>
      </c>
      <c r="E628" s="2286"/>
      <c r="F628" s="2469"/>
      <c r="G628" s="2469"/>
      <c r="H628" s="2257"/>
      <c r="I628" s="2286"/>
      <c r="J628" s="2258">
        <v>572</v>
      </c>
    </row>
    <row r="629" spans="1:10" ht="24" customHeight="1">
      <c r="A629" s="2286" t="s">
        <v>4092</v>
      </c>
      <c r="B629" s="2286"/>
      <c r="C629" s="2286"/>
      <c r="D629" s="2286" t="s">
        <v>4093</v>
      </c>
      <c r="E629" s="2286"/>
      <c r="F629" s="2469"/>
      <c r="G629" s="2469"/>
      <c r="H629" s="2257"/>
      <c r="I629" s="2286"/>
      <c r="J629" s="2258">
        <v>572</v>
      </c>
    </row>
    <row r="630" spans="1:10" ht="18" customHeight="1">
      <c r="A630" s="2283" t="s">
        <v>4094</v>
      </c>
      <c r="B630" s="2287" t="s">
        <v>259</v>
      </c>
      <c r="C630" s="2283" t="s">
        <v>3548</v>
      </c>
      <c r="D630" s="2283" t="s">
        <v>131</v>
      </c>
      <c r="E630" s="2470" t="s">
        <v>3549</v>
      </c>
      <c r="F630" s="2470"/>
      <c r="G630" s="2288" t="s">
        <v>3550</v>
      </c>
      <c r="H630" s="2287" t="s">
        <v>261</v>
      </c>
      <c r="I630" s="2287" t="s">
        <v>3551</v>
      </c>
      <c r="J630" s="2287" t="s">
        <v>2149</v>
      </c>
    </row>
    <row r="631" spans="1:10" ht="24" customHeight="1">
      <c r="A631" s="2284" t="s">
        <v>3552</v>
      </c>
      <c r="B631" s="2259" t="s">
        <v>3760</v>
      </c>
      <c r="C631" s="2284" t="s">
        <v>3558</v>
      </c>
      <c r="D631" s="2284" t="s">
        <v>455</v>
      </c>
      <c r="E631" s="2471" t="s">
        <v>3606</v>
      </c>
      <c r="F631" s="2471"/>
      <c r="G631" s="2260" t="s">
        <v>368</v>
      </c>
      <c r="H631" s="2261">
        <v>1</v>
      </c>
      <c r="I631" s="2262">
        <v>536.48</v>
      </c>
      <c r="J631" s="2262">
        <v>536.48</v>
      </c>
    </row>
    <row r="632" spans="1:10" ht="36" customHeight="1">
      <c r="A632" s="2281" t="s">
        <v>3556</v>
      </c>
      <c r="B632" s="2263" t="s">
        <v>4095</v>
      </c>
      <c r="C632" s="2281" t="s">
        <v>3558</v>
      </c>
      <c r="D632" s="2281" t="s">
        <v>4096</v>
      </c>
      <c r="E632" s="2472" t="s">
        <v>3606</v>
      </c>
      <c r="F632" s="2472"/>
      <c r="G632" s="2264" t="s">
        <v>368</v>
      </c>
      <c r="H632" s="2265">
        <v>1.1299999999999999</v>
      </c>
      <c r="I632" s="2266">
        <v>350.72</v>
      </c>
      <c r="J632" s="2266">
        <v>396.31</v>
      </c>
    </row>
    <row r="633" spans="1:10" ht="24" customHeight="1">
      <c r="A633" s="2281" t="s">
        <v>3556</v>
      </c>
      <c r="B633" s="2263" t="s">
        <v>3761</v>
      </c>
      <c r="C633" s="2281" t="s">
        <v>3558</v>
      </c>
      <c r="D633" s="2281" t="s">
        <v>3762</v>
      </c>
      <c r="E633" s="2472" t="s">
        <v>3560</v>
      </c>
      <c r="F633" s="2472"/>
      <c r="G633" s="2264" t="s">
        <v>2143</v>
      </c>
      <c r="H633" s="2265">
        <v>5.4370000000000003</v>
      </c>
      <c r="I633" s="2266">
        <v>21.42</v>
      </c>
      <c r="J633" s="2266">
        <v>116.46</v>
      </c>
    </row>
    <row r="634" spans="1:10" ht="24" customHeight="1">
      <c r="A634" s="2281" t="s">
        <v>3556</v>
      </c>
      <c r="B634" s="2263" t="s">
        <v>3573</v>
      </c>
      <c r="C634" s="2281" t="s">
        <v>3558</v>
      </c>
      <c r="D634" s="2281" t="s">
        <v>3574</v>
      </c>
      <c r="E634" s="2472" t="s">
        <v>3560</v>
      </c>
      <c r="F634" s="2472"/>
      <c r="G634" s="2264" t="s">
        <v>2143</v>
      </c>
      <c r="H634" s="2265">
        <v>1.4830000000000001</v>
      </c>
      <c r="I634" s="2266">
        <v>15.99</v>
      </c>
      <c r="J634" s="2266">
        <v>23.71</v>
      </c>
    </row>
    <row r="635" spans="1:10">
      <c r="A635" s="2282"/>
      <c r="B635" s="2282"/>
      <c r="C635" s="2282"/>
      <c r="D635" s="2282"/>
      <c r="E635" s="2282" t="s">
        <v>3577</v>
      </c>
      <c r="F635" s="2267">
        <v>138.02000000000001</v>
      </c>
      <c r="G635" s="2282" t="s">
        <v>3578</v>
      </c>
      <c r="H635" s="2267">
        <v>0</v>
      </c>
      <c r="I635" s="2282" t="s">
        <v>3579</v>
      </c>
      <c r="J635" s="2267">
        <v>138.02000000000001</v>
      </c>
    </row>
    <row r="636" spans="1:10">
      <c r="A636" s="2282"/>
      <c r="B636" s="2282"/>
      <c r="C636" s="2282"/>
      <c r="D636" s="2282"/>
      <c r="E636" s="2282" t="s">
        <v>3580</v>
      </c>
      <c r="F636" s="2267">
        <v>144.474064</v>
      </c>
      <c r="G636" s="2282"/>
      <c r="H636" s="2467" t="s">
        <v>3581</v>
      </c>
      <c r="I636" s="2467"/>
      <c r="J636" s="2267">
        <v>680.95</v>
      </c>
    </row>
    <row r="637" spans="1:10" ht="30" customHeight="1" thickBot="1">
      <c r="A637" s="2290"/>
      <c r="B637" s="2290"/>
      <c r="C637" s="2290"/>
      <c r="D637" s="2290"/>
      <c r="E637" s="2290"/>
      <c r="F637" s="2290"/>
      <c r="G637" s="2290" t="s">
        <v>3582</v>
      </c>
      <c r="H637" s="2268">
        <v>0.84</v>
      </c>
      <c r="I637" s="2290" t="s">
        <v>3583</v>
      </c>
      <c r="J637" s="2291">
        <v>572</v>
      </c>
    </row>
    <row r="638" spans="1:10" ht="0.95" customHeight="1" thickTop="1">
      <c r="A638" s="2269"/>
      <c r="B638" s="2269"/>
      <c r="C638" s="2269"/>
      <c r="D638" s="2269"/>
      <c r="E638" s="2269"/>
      <c r="F638" s="2269"/>
      <c r="G638" s="2269"/>
      <c r="H638" s="2269"/>
      <c r="I638" s="2269"/>
      <c r="J638" s="2269"/>
    </row>
    <row r="639" spans="1:10" ht="24" customHeight="1">
      <c r="A639" s="2286" t="s">
        <v>4097</v>
      </c>
      <c r="B639" s="2286"/>
      <c r="C639" s="2286"/>
      <c r="D639" s="2286" t="s">
        <v>4098</v>
      </c>
      <c r="E639" s="2286"/>
      <c r="F639" s="2469"/>
      <c r="G639" s="2469"/>
      <c r="H639" s="2257"/>
      <c r="I639" s="2286"/>
      <c r="J639" s="2258">
        <v>9763.2999999999993</v>
      </c>
    </row>
    <row r="640" spans="1:10" ht="24" customHeight="1">
      <c r="A640" s="2286" t="s">
        <v>4099</v>
      </c>
      <c r="B640" s="2286"/>
      <c r="C640" s="2286"/>
      <c r="D640" s="2286" t="s">
        <v>4100</v>
      </c>
      <c r="E640" s="2286"/>
      <c r="F640" s="2469"/>
      <c r="G640" s="2469"/>
      <c r="H640" s="2257"/>
      <c r="I640" s="2286"/>
      <c r="J640" s="2258">
        <v>214.25</v>
      </c>
    </row>
    <row r="641" spans="1:10" ht="18" customHeight="1">
      <c r="A641" s="2283" t="s">
        <v>4101</v>
      </c>
      <c r="B641" s="2287" t="s">
        <v>259</v>
      </c>
      <c r="C641" s="2283" t="s">
        <v>3548</v>
      </c>
      <c r="D641" s="2283" t="s">
        <v>131</v>
      </c>
      <c r="E641" s="2470" t="s">
        <v>3549</v>
      </c>
      <c r="F641" s="2470"/>
      <c r="G641" s="2288" t="s">
        <v>3550</v>
      </c>
      <c r="H641" s="2287" t="s">
        <v>261</v>
      </c>
      <c r="I641" s="2287" t="s">
        <v>3551</v>
      </c>
      <c r="J641" s="2287" t="s">
        <v>2149</v>
      </c>
    </row>
    <row r="642" spans="1:10" ht="36" customHeight="1">
      <c r="A642" s="2284" t="s">
        <v>3552</v>
      </c>
      <c r="B642" s="2259" t="s">
        <v>4102</v>
      </c>
      <c r="C642" s="2284" t="s">
        <v>3558</v>
      </c>
      <c r="D642" s="2284" t="s">
        <v>462</v>
      </c>
      <c r="E642" s="2471" t="s">
        <v>3606</v>
      </c>
      <c r="F642" s="2471"/>
      <c r="G642" s="2260" t="s">
        <v>275</v>
      </c>
      <c r="H642" s="2261">
        <v>1</v>
      </c>
      <c r="I642" s="2262">
        <v>108.2</v>
      </c>
      <c r="J642" s="2262">
        <v>108.2</v>
      </c>
    </row>
    <row r="643" spans="1:10" ht="24" customHeight="1">
      <c r="A643" s="2281" t="s">
        <v>3556</v>
      </c>
      <c r="B643" s="2263" t="s">
        <v>3557</v>
      </c>
      <c r="C643" s="2281" t="s">
        <v>3558</v>
      </c>
      <c r="D643" s="2281" t="s">
        <v>3559</v>
      </c>
      <c r="E643" s="2472" t="s">
        <v>3560</v>
      </c>
      <c r="F643" s="2472"/>
      <c r="G643" s="2264" t="s">
        <v>2143</v>
      </c>
      <c r="H643" s="2265">
        <v>1.444</v>
      </c>
      <c r="I643" s="2266">
        <v>18.02</v>
      </c>
      <c r="J643" s="2266">
        <v>26.02</v>
      </c>
    </row>
    <row r="644" spans="1:10" ht="24" customHeight="1">
      <c r="A644" s="2281" t="s">
        <v>3556</v>
      </c>
      <c r="B644" s="2263" t="s">
        <v>3746</v>
      </c>
      <c r="C644" s="2281" t="s">
        <v>3558</v>
      </c>
      <c r="D644" s="2281" t="s">
        <v>3747</v>
      </c>
      <c r="E644" s="2472" t="s">
        <v>3560</v>
      </c>
      <c r="F644" s="2472"/>
      <c r="G644" s="2264" t="s">
        <v>2143</v>
      </c>
      <c r="H644" s="2265">
        <v>2.3570000000000002</v>
      </c>
      <c r="I644" s="2266">
        <v>21.22</v>
      </c>
      <c r="J644" s="2266">
        <v>50.01</v>
      </c>
    </row>
    <row r="645" spans="1:10" ht="24" customHeight="1">
      <c r="A645" s="2285" t="s">
        <v>3586</v>
      </c>
      <c r="B645" s="2270" t="s">
        <v>4103</v>
      </c>
      <c r="C645" s="2285" t="s">
        <v>3558</v>
      </c>
      <c r="D645" s="2285" t="s">
        <v>4104</v>
      </c>
      <c r="E645" s="2468" t="s">
        <v>3589</v>
      </c>
      <c r="F645" s="2468"/>
      <c r="G645" s="2271" t="s">
        <v>3974</v>
      </c>
      <c r="H645" s="2272">
        <v>1.7000000000000001E-2</v>
      </c>
      <c r="I645" s="2273">
        <v>6.84</v>
      </c>
      <c r="J645" s="2273">
        <v>0.11</v>
      </c>
    </row>
    <row r="646" spans="1:10" ht="24" customHeight="1">
      <c r="A646" s="2285" t="s">
        <v>3586</v>
      </c>
      <c r="B646" s="2270" t="s">
        <v>3968</v>
      </c>
      <c r="C646" s="2285" t="s">
        <v>3558</v>
      </c>
      <c r="D646" s="2285" t="s">
        <v>3969</v>
      </c>
      <c r="E646" s="2468" t="s">
        <v>3589</v>
      </c>
      <c r="F646" s="2468"/>
      <c r="G646" s="2271" t="s">
        <v>3445</v>
      </c>
      <c r="H646" s="2272">
        <v>3.9E-2</v>
      </c>
      <c r="I646" s="2273">
        <v>20.5</v>
      </c>
      <c r="J646" s="2273">
        <v>0.79</v>
      </c>
    </row>
    <row r="647" spans="1:10" ht="24" customHeight="1">
      <c r="A647" s="2285" t="s">
        <v>3586</v>
      </c>
      <c r="B647" s="2270" t="s">
        <v>3634</v>
      </c>
      <c r="C647" s="2285" t="s">
        <v>3558</v>
      </c>
      <c r="D647" s="2285" t="s">
        <v>3635</v>
      </c>
      <c r="E647" s="2468" t="s">
        <v>3589</v>
      </c>
      <c r="F647" s="2468"/>
      <c r="G647" s="2271" t="s">
        <v>689</v>
      </c>
      <c r="H647" s="2272">
        <v>0.37</v>
      </c>
      <c r="I647" s="2273">
        <v>7.26</v>
      </c>
      <c r="J647" s="2273">
        <v>2.68</v>
      </c>
    </row>
    <row r="648" spans="1:10" ht="24" customHeight="1">
      <c r="A648" s="2285" t="s">
        <v>3586</v>
      </c>
      <c r="B648" s="2270" t="s">
        <v>4105</v>
      </c>
      <c r="C648" s="2285" t="s">
        <v>3558</v>
      </c>
      <c r="D648" s="2285" t="s">
        <v>4106</v>
      </c>
      <c r="E648" s="2468" t="s">
        <v>3589</v>
      </c>
      <c r="F648" s="2468"/>
      <c r="G648" s="2271" t="s">
        <v>689</v>
      </c>
      <c r="H648" s="2272">
        <v>0.44</v>
      </c>
      <c r="I648" s="2273">
        <v>2.54</v>
      </c>
      <c r="J648" s="2273">
        <v>1.1100000000000001</v>
      </c>
    </row>
    <row r="649" spans="1:10" ht="24" customHeight="1">
      <c r="A649" s="2285" t="s">
        <v>3586</v>
      </c>
      <c r="B649" s="2270" t="s">
        <v>3756</v>
      </c>
      <c r="C649" s="2285" t="s">
        <v>3558</v>
      </c>
      <c r="D649" s="2285" t="s">
        <v>3757</v>
      </c>
      <c r="E649" s="2468" t="s">
        <v>3589</v>
      </c>
      <c r="F649" s="2468"/>
      <c r="G649" s="2271" t="s">
        <v>689</v>
      </c>
      <c r="H649" s="2272">
        <v>1.38</v>
      </c>
      <c r="I649" s="2273">
        <v>19.920000000000002</v>
      </c>
      <c r="J649" s="2273">
        <v>27.48</v>
      </c>
    </row>
    <row r="650" spans="1:10">
      <c r="A650" s="2282"/>
      <c r="B650" s="2282"/>
      <c r="C650" s="2282"/>
      <c r="D650" s="2282"/>
      <c r="E650" s="2282" t="s">
        <v>3577</v>
      </c>
      <c r="F650" s="2267">
        <v>53.14</v>
      </c>
      <c r="G650" s="2282" t="s">
        <v>3578</v>
      </c>
      <c r="H650" s="2267">
        <v>0</v>
      </c>
      <c r="I650" s="2282" t="s">
        <v>3579</v>
      </c>
      <c r="J650" s="2267">
        <v>53.14</v>
      </c>
    </row>
    <row r="651" spans="1:10">
      <c r="A651" s="2282"/>
      <c r="B651" s="2282"/>
      <c r="C651" s="2282"/>
      <c r="D651" s="2282"/>
      <c r="E651" s="2282" t="s">
        <v>3580</v>
      </c>
      <c r="F651" s="2267">
        <v>29.138259999999999</v>
      </c>
      <c r="G651" s="2282"/>
      <c r="H651" s="2467" t="s">
        <v>3581</v>
      </c>
      <c r="I651" s="2467"/>
      <c r="J651" s="2267">
        <v>137.34</v>
      </c>
    </row>
    <row r="652" spans="1:10" ht="30" customHeight="1" thickBot="1">
      <c r="A652" s="2290"/>
      <c r="B652" s="2290"/>
      <c r="C652" s="2290"/>
      <c r="D652" s="2290"/>
      <c r="E652" s="2290"/>
      <c r="F652" s="2290"/>
      <c r="G652" s="2290" t="s">
        <v>3582</v>
      </c>
      <c r="H652" s="2268">
        <v>1.56</v>
      </c>
      <c r="I652" s="2290" t="s">
        <v>3583</v>
      </c>
      <c r="J652" s="2291">
        <v>214.25</v>
      </c>
    </row>
    <row r="653" spans="1:10" ht="0.95" customHeight="1" thickTop="1">
      <c r="A653" s="2269"/>
      <c r="B653" s="2269"/>
      <c r="C653" s="2269"/>
      <c r="D653" s="2269"/>
      <c r="E653" s="2269"/>
      <c r="F653" s="2269"/>
      <c r="G653" s="2269"/>
      <c r="H653" s="2269"/>
      <c r="I653" s="2269"/>
      <c r="J653" s="2269"/>
    </row>
    <row r="654" spans="1:10" ht="24" customHeight="1">
      <c r="A654" s="2286" t="s">
        <v>4107</v>
      </c>
      <c r="B654" s="2286"/>
      <c r="C654" s="2286"/>
      <c r="D654" s="2286" t="s">
        <v>4108</v>
      </c>
      <c r="E654" s="2286"/>
      <c r="F654" s="2469"/>
      <c r="G654" s="2469"/>
      <c r="H654" s="2257"/>
      <c r="I654" s="2286"/>
      <c r="J654" s="2258">
        <v>6008.98</v>
      </c>
    </row>
    <row r="655" spans="1:10" ht="18" customHeight="1">
      <c r="A655" s="2283" t="s">
        <v>4109</v>
      </c>
      <c r="B655" s="2287" t="s">
        <v>259</v>
      </c>
      <c r="C655" s="2283" t="s">
        <v>3548</v>
      </c>
      <c r="D655" s="2283" t="s">
        <v>131</v>
      </c>
      <c r="E655" s="2470" t="s">
        <v>3549</v>
      </c>
      <c r="F655" s="2470"/>
      <c r="G655" s="2288" t="s">
        <v>3550</v>
      </c>
      <c r="H655" s="2287" t="s">
        <v>261</v>
      </c>
      <c r="I655" s="2287" t="s">
        <v>3551</v>
      </c>
      <c r="J655" s="2287" t="s">
        <v>2149</v>
      </c>
    </row>
    <row r="656" spans="1:10" ht="24" customHeight="1">
      <c r="A656" s="2284" t="s">
        <v>3552</v>
      </c>
      <c r="B656" s="2259" t="s">
        <v>4110</v>
      </c>
      <c r="C656" s="2284" t="s">
        <v>3558</v>
      </c>
      <c r="D656" s="2284" t="s">
        <v>467</v>
      </c>
      <c r="E656" s="2471" t="s">
        <v>3606</v>
      </c>
      <c r="F656" s="2471"/>
      <c r="G656" s="2260" t="s">
        <v>3445</v>
      </c>
      <c r="H656" s="2261">
        <v>1</v>
      </c>
      <c r="I656" s="2262">
        <v>13.7</v>
      </c>
      <c r="J656" s="2262">
        <v>13.7</v>
      </c>
    </row>
    <row r="657" spans="1:10" ht="24" customHeight="1">
      <c r="A657" s="2281" t="s">
        <v>3556</v>
      </c>
      <c r="B657" s="2263" t="s">
        <v>4111</v>
      </c>
      <c r="C657" s="2281" t="s">
        <v>3558</v>
      </c>
      <c r="D657" s="2281" t="s">
        <v>4112</v>
      </c>
      <c r="E657" s="2472" t="s">
        <v>3560</v>
      </c>
      <c r="F657" s="2472"/>
      <c r="G657" s="2264" t="s">
        <v>2143</v>
      </c>
      <c r="H657" s="2265">
        <v>8.8000000000000005E-3</v>
      </c>
      <c r="I657" s="2266">
        <v>21.32</v>
      </c>
      <c r="J657" s="2266">
        <v>0.18</v>
      </c>
    </row>
    <row r="658" spans="1:10" ht="24" customHeight="1">
      <c r="A658" s="2281" t="s">
        <v>3556</v>
      </c>
      <c r="B658" s="2263" t="s">
        <v>4113</v>
      </c>
      <c r="C658" s="2281" t="s">
        <v>3558</v>
      </c>
      <c r="D658" s="2281" t="s">
        <v>4114</v>
      </c>
      <c r="E658" s="2472" t="s">
        <v>3560</v>
      </c>
      <c r="F658" s="2472"/>
      <c r="G658" s="2264" t="s">
        <v>2143</v>
      </c>
      <c r="H658" s="2265">
        <v>1.1999999999999999E-3</v>
      </c>
      <c r="I658" s="2266">
        <v>16.72</v>
      </c>
      <c r="J658" s="2266">
        <v>0.02</v>
      </c>
    </row>
    <row r="659" spans="1:10" ht="24" customHeight="1">
      <c r="A659" s="2285" t="s">
        <v>3586</v>
      </c>
      <c r="B659" s="2270" t="s">
        <v>4115</v>
      </c>
      <c r="C659" s="2285" t="s">
        <v>3558</v>
      </c>
      <c r="D659" s="2285" t="s">
        <v>4116</v>
      </c>
      <c r="E659" s="2468" t="s">
        <v>3589</v>
      </c>
      <c r="F659" s="2468"/>
      <c r="G659" s="2271" t="s">
        <v>3445</v>
      </c>
      <c r="H659" s="2272">
        <v>1.1100000000000001</v>
      </c>
      <c r="I659" s="2273">
        <v>12.17</v>
      </c>
      <c r="J659" s="2273">
        <v>13.5</v>
      </c>
    </row>
    <row r="660" spans="1:10">
      <c r="A660" s="2282"/>
      <c r="B660" s="2282"/>
      <c r="C660" s="2282"/>
      <c r="D660" s="2282"/>
      <c r="E660" s="2282" t="s">
        <v>3577</v>
      </c>
      <c r="F660" s="2267">
        <v>0.14000000000000001</v>
      </c>
      <c r="G660" s="2282" t="s">
        <v>3578</v>
      </c>
      <c r="H660" s="2267">
        <v>0</v>
      </c>
      <c r="I660" s="2282" t="s">
        <v>3579</v>
      </c>
      <c r="J660" s="2267">
        <v>0.14000000000000001</v>
      </c>
    </row>
    <row r="661" spans="1:10">
      <c r="A661" s="2282"/>
      <c r="B661" s="2282"/>
      <c r="C661" s="2282"/>
      <c r="D661" s="2282"/>
      <c r="E661" s="2282" t="s">
        <v>3580</v>
      </c>
      <c r="F661" s="2267">
        <v>3.6894100000000001</v>
      </c>
      <c r="G661" s="2282"/>
      <c r="H661" s="2467" t="s">
        <v>3581</v>
      </c>
      <c r="I661" s="2467"/>
      <c r="J661" s="2267">
        <v>17.39</v>
      </c>
    </row>
    <row r="662" spans="1:10" ht="30" customHeight="1" thickBot="1">
      <c r="A662" s="2290"/>
      <c r="B662" s="2290"/>
      <c r="C662" s="2290"/>
      <c r="D662" s="2290"/>
      <c r="E662" s="2290"/>
      <c r="F662" s="2290"/>
      <c r="G662" s="2290" t="s">
        <v>3582</v>
      </c>
      <c r="H662" s="2268">
        <v>51.8</v>
      </c>
      <c r="I662" s="2290" t="s">
        <v>3583</v>
      </c>
      <c r="J662" s="2291">
        <v>900.8</v>
      </c>
    </row>
    <row r="663" spans="1:10" ht="0.95" customHeight="1" thickTop="1">
      <c r="A663" s="2269"/>
      <c r="B663" s="2269"/>
      <c r="C663" s="2269"/>
      <c r="D663" s="2269"/>
      <c r="E663" s="2269"/>
      <c r="F663" s="2269"/>
      <c r="G663" s="2269"/>
      <c r="H663" s="2269"/>
      <c r="I663" s="2269"/>
      <c r="J663" s="2269"/>
    </row>
    <row r="664" spans="1:10" ht="18" customHeight="1">
      <c r="A664" s="2283" t="s">
        <v>4117</v>
      </c>
      <c r="B664" s="2287" t="s">
        <v>259</v>
      </c>
      <c r="C664" s="2283" t="s">
        <v>3548</v>
      </c>
      <c r="D664" s="2283" t="s">
        <v>131</v>
      </c>
      <c r="E664" s="2470" t="s">
        <v>3549</v>
      </c>
      <c r="F664" s="2470"/>
      <c r="G664" s="2288" t="s">
        <v>3550</v>
      </c>
      <c r="H664" s="2287" t="s">
        <v>261</v>
      </c>
      <c r="I664" s="2287" t="s">
        <v>3551</v>
      </c>
      <c r="J664" s="2287" t="s">
        <v>2149</v>
      </c>
    </row>
    <row r="665" spans="1:10" ht="24" customHeight="1">
      <c r="A665" s="2284" t="s">
        <v>3552</v>
      </c>
      <c r="B665" s="2259" t="s">
        <v>4118</v>
      </c>
      <c r="C665" s="2284" t="s">
        <v>3558</v>
      </c>
      <c r="D665" s="2284" t="s">
        <v>469</v>
      </c>
      <c r="E665" s="2471" t="s">
        <v>3606</v>
      </c>
      <c r="F665" s="2471"/>
      <c r="G665" s="2260" t="s">
        <v>3445</v>
      </c>
      <c r="H665" s="2261">
        <v>1</v>
      </c>
      <c r="I665" s="2262">
        <v>11.8</v>
      </c>
      <c r="J665" s="2262">
        <v>11.8</v>
      </c>
    </row>
    <row r="666" spans="1:10" ht="24" customHeight="1">
      <c r="A666" s="2281" t="s">
        <v>3556</v>
      </c>
      <c r="B666" s="2263" t="s">
        <v>4111</v>
      </c>
      <c r="C666" s="2281" t="s">
        <v>3558</v>
      </c>
      <c r="D666" s="2281" t="s">
        <v>4112</v>
      </c>
      <c r="E666" s="2472" t="s">
        <v>3560</v>
      </c>
      <c r="F666" s="2472"/>
      <c r="G666" s="2264" t="s">
        <v>2143</v>
      </c>
      <c r="H666" s="2265">
        <v>4.7999999999999996E-3</v>
      </c>
      <c r="I666" s="2266">
        <v>21.32</v>
      </c>
      <c r="J666" s="2266">
        <v>0.1</v>
      </c>
    </row>
    <row r="667" spans="1:10" ht="24" customHeight="1">
      <c r="A667" s="2281" t="s">
        <v>3556</v>
      </c>
      <c r="B667" s="2263" t="s">
        <v>4113</v>
      </c>
      <c r="C667" s="2281" t="s">
        <v>3558</v>
      </c>
      <c r="D667" s="2281" t="s">
        <v>4114</v>
      </c>
      <c r="E667" s="2472" t="s">
        <v>3560</v>
      </c>
      <c r="F667" s="2472"/>
      <c r="G667" s="2264" t="s">
        <v>2143</v>
      </c>
      <c r="H667" s="2265">
        <v>6.9999999999999999E-4</v>
      </c>
      <c r="I667" s="2266">
        <v>16.72</v>
      </c>
      <c r="J667" s="2266">
        <v>0.01</v>
      </c>
    </row>
    <row r="668" spans="1:10" ht="24" customHeight="1">
      <c r="A668" s="2285" t="s">
        <v>3586</v>
      </c>
      <c r="B668" s="2270" t="s">
        <v>4119</v>
      </c>
      <c r="C668" s="2285" t="s">
        <v>3558</v>
      </c>
      <c r="D668" s="2285" t="s">
        <v>4120</v>
      </c>
      <c r="E668" s="2468" t="s">
        <v>3589</v>
      </c>
      <c r="F668" s="2468"/>
      <c r="G668" s="2271" t="s">
        <v>3445</v>
      </c>
      <c r="H668" s="2272">
        <v>1.1100000000000001</v>
      </c>
      <c r="I668" s="2273">
        <v>10.54</v>
      </c>
      <c r="J668" s="2273">
        <v>11.69</v>
      </c>
    </row>
    <row r="669" spans="1:10">
      <c r="A669" s="2282"/>
      <c r="B669" s="2282"/>
      <c r="C669" s="2282"/>
      <c r="D669" s="2282"/>
      <c r="E669" s="2282" t="s">
        <v>3577</v>
      </c>
      <c r="F669" s="2267">
        <v>7.0000000000000007E-2</v>
      </c>
      <c r="G669" s="2282" t="s">
        <v>3578</v>
      </c>
      <c r="H669" s="2267">
        <v>0</v>
      </c>
      <c r="I669" s="2282" t="s">
        <v>3579</v>
      </c>
      <c r="J669" s="2267">
        <v>7.0000000000000007E-2</v>
      </c>
    </row>
    <row r="670" spans="1:10">
      <c r="A670" s="2282"/>
      <c r="B670" s="2282"/>
      <c r="C670" s="2282"/>
      <c r="D670" s="2282"/>
      <c r="E670" s="2282" t="s">
        <v>3580</v>
      </c>
      <c r="F670" s="2267">
        <v>3.17774</v>
      </c>
      <c r="G670" s="2282"/>
      <c r="H670" s="2467" t="s">
        <v>3581</v>
      </c>
      <c r="I670" s="2467"/>
      <c r="J670" s="2267">
        <v>14.98</v>
      </c>
    </row>
    <row r="671" spans="1:10" ht="30" customHeight="1" thickBot="1">
      <c r="A671" s="2290"/>
      <c r="B671" s="2290"/>
      <c r="C671" s="2290"/>
      <c r="D671" s="2290"/>
      <c r="E671" s="2290"/>
      <c r="F671" s="2290"/>
      <c r="G671" s="2290" t="s">
        <v>3582</v>
      </c>
      <c r="H671" s="2268">
        <v>341</v>
      </c>
      <c r="I671" s="2290" t="s">
        <v>3583</v>
      </c>
      <c r="J671" s="2291">
        <v>5108.18</v>
      </c>
    </row>
    <row r="672" spans="1:10" ht="0.95" customHeight="1" thickTop="1">
      <c r="A672" s="2269"/>
      <c r="B672" s="2269"/>
      <c r="C672" s="2269"/>
      <c r="D672" s="2269"/>
      <c r="E672" s="2269"/>
      <c r="F672" s="2269"/>
      <c r="G672" s="2269"/>
      <c r="H672" s="2269"/>
      <c r="I672" s="2269"/>
      <c r="J672" s="2269"/>
    </row>
    <row r="673" spans="1:10" ht="24" customHeight="1">
      <c r="A673" s="2286" t="s">
        <v>4121</v>
      </c>
      <c r="B673" s="2286"/>
      <c r="C673" s="2286"/>
      <c r="D673" s="2286" t="s">
        <v>4122</v>
      </c>
      <c r="E673" s="2286"/>
      <c r="F673" s="2469"/>
      <c r="G673" s="2469"/>
      <c r="H673" s="2257"/>
      <c r="I673" s="2286"/>
      <c r="J673" s="2258">
        <v>3540.07</v>
      </c>
    </row>
    <row r="674" spans="1:10" ht="18" customHeight="1">
      <c r="A674" s="2283" t="s">
        <v>4123</v>
      </c>
      <c r="B674" s="2287" t="s">
        <v>259</v>
      </c>
      <c r="C674" s="2283" t="s">
        <v>3548</v>
      </c>
      <c r="D674" s="2283" t="s">
        <v>131</v>
      </c>
      <c r="E674" s="2470" t="s">
        <v>3549</v>
      </c>
      <c r="F674" s="2470"/>
      <c r="G674" s="2288" t="s">
        <v>3550</v>
      </c>
      <c r="H674" s="2287" t="s">
        <v>261</v>
      </c>
      <c r="I674" s="2287" t="s">
        <v>3551</v>
      </c>
      <c r="J674" s="2287" t="s">
        <v>2149</v>
      </c>
    </row>
    <row r="675" spans="1:10" ht="36" customHeight="1">
      <c r="A675" s="2284" t="s">
        <v>3552</v>
      </c>
      <c r="B675" s="2259" t="s">
        <v>4124</v>
      </c>
      <c r="C675" s="2284" t="s">
        <v>3558</v>
      </c>
      <c r="D675" s="2284" t="s">
        <v>474</v>
      </c>
      <c r="E675" s="2471" t="s">
        <v>3606</v>
      </c>
      <c r="F675" s="2471"/>
      <c r="G675" s="2260" t="s">
        <v>368</v>
      </c>
      <c r="H675" s="2261">
        <v>1</v>
      </c>
      <c r="I675" s="2262">
        <v>457.21</v>
      </c>
      <c r="J675" s="2262">
        <v>457.21</v>
      </c>
    </row>
    <row r="676" spans="1:10" ht="48" customHeight="1">
      <c r="A676" s="2281" t="s">
        <v>3556</v>
      </c>
      <c r="B676" s="2263" t="s">
        <v>4125</v>
      </c>
      <c r="C676" s="2281" t="s">
        <v>3558</v>
      </c>
      <c r="D676" s="2281" t="s">
        <v>4126</v>
      </c>
      <c r="E676" s="2472" t="s">
        <v>3938</v>
      </c>
      <c r="F676" s="2472"/>
      <c r="G676" s="2264" t="s">
        <v>3939</v>
      </c>
      <c r="H676" s="2265">
        <v>0.73199999999999998</v>
      </c>
      <c r="I676" s="2266">
        <v>1.51</v>
      </c>
      <c r="J676" s="2266">
        <v>1.1000000000000001</v>
      </c>
    </row>
    <row r="677" spans="1:10" ht="48" customHeight="1">
      <c r="A677" s="2281" t="s">
        <v>3556</v>
      </c>
      <c r="B677" s="2263" t="s">
        <v>4127</v>
      </c>
      <c r="C677" s="2281" t="s">
        <v>3558</v>
      </c>
      <c r="D677" s="2281" t="s">
        <v>4128</v>
      </c>
      <c r="E677" s="2472" t="s">
        <v>3938</v>
      </c>
      <c r="F677" s="2472"/>
      <c r="G677" s="2264" t="s">
        <v>3942</v>
      </c>
      <c r="H677" s="2265">
        <v>0.69020000000000004</v>
      </c>
      <c r="I677" s="2266">
        <v>0.33</v>
      </c>
      <c r="J677" s="2266">
        <v>0.22</v>
      </c>
    </row>
    <row r="678" spans="1:10" ht="24" customHeight="1">
      <c r="A678" s="2281" t="s">
        <v>3556</v>
      </c>
      <c r="B678" s="2263" t="s">
        <v>3573</v>
      </c>
      <c r="C678" s="2281" t="s">
        <v>3558</v>
      </c>
      <c r="D678" s="2281" t="s">
        <v>3574</v>
      </c>
      <c r="E678" s="2472" t="s">
        <v>3560</v>
      </c>
      <c r="F678" s="2472"/>
      <c r="G678" s="2264" t="s">
        <v>2143</v>
      </c>
      <c r="H678" s="2265">
        <v>2.2483</v>
      </c>
      <c r="I678" s="2266">
        <v>15.99</v>
      </c>
      <c r="J678" s="2266">
        <v>35.950000000000003</v>
      </c>
    </row>
    <row r="679" spans="1:10" ht="24" customHeight="1">
      <c r="A679" s="2281" t="s">
        <v>3556</v>
      </c>
      <c r="B679" s="2263" t="s">
        <v>4129</v>
      </c>
      <c r="C679" s="2281" t="s">
        <v>3558</v>
      </c>
      <c r="D679" s="2281" t="s">
        <v>4130</v>
      </c>
      <c r="E679" s="2472" t="s">
        <v>3560</v>
      </c>
      <c r="F679" s="2472"/>
      <c r="G679" s="2264" t="s">
        <v>2143</v>
      </c>
      <c r="H679" s="2265">
        <v>1.4221999999999999</v>
      </c>
      <c r="I679" s="2266">
        <v>16.07</v>
      </c>
      <c r="J679" s="2266">
        <v>22.85</v>
      </c>
    </row>
    <row r="680" spans="1:10" ht="24" customHeight="1">
      <c r="A680" s="2285" t="s">
        <v>3586</v>
      </c>
      <c r="B680" s="2270" t="s">
        <v>4131</v>
      </c>
      <c r="C680" s="2285" t="s">
        <v>3558</v>
      </c>
      <c r="D680" s="2285" t="s">
        <v>4132</v>
      </c>
      <c r="E680" s="2468" t="s">
        <v>3589</v>
      </c>
      <c r="F680" s="2468"/>
      <c r="G680" s="2271" t="s">
        <v>368</v>
      </c>
      <c r="H680" s="2272">
        <v>0.72770000000000001</v>
      </c>
      <c r="I680" s="2273">
        <v>115</v>
      </c>
      <c r="J680" s="2273">
        <v>83.68</v>
      </c>
    </row>
    <row r="681" spans="1:10" ht="24" customHeight="1">
      <c r="A681" s="2285" t="s">
        <v>3586</v>
      </c>
      <c r="B681" s="2270" t="s">
        <v>3890</v>
      </c>
      <c r="C681" s="2285" t="s">
        <v>3558</v>
      </c>
      <c r="D681" s="2285" t="s">
        <v>3891</v>
      </c>
      <c r="E681" s="2468" t="s">
        <v>3589</v>
      </c>
      <c r="F681" s="2468"/>
      <c r="G681" s="2271" t="s">
        <v>3445</v>
      </c>
      <c r="H681" s="2272">
        <v>381.6832</v>
      </c>
      <c r="I681" s="2273">
        <v>0.56000000000000005</v>
      </c>
      <c r="J681" s="2273">
        <v>213.74</v>
      </c>
    </row>
    <row r="682" spans="1:10" ht="24" customHeight="1">
      <c r="A682" s="2285" t="s">
        <v>3586</v>
      </c>
      <c r="B682" s="2270" t="s">
        <v>4133</v>
      </c>
      <c r="C682" s="2285" t="s">
        <v>3558</v>
      </c>
      <c r="D682" s="2285" t="s">
        <v>4134</v>
      </c>
      <c r="E682" s="2468" t="s">
        <v>3589</v>
      </c>
      <c r="F682" s="2468"/>
      <c r="G682" s="2271" t="s">
        <v>368</v>
      </c>
      <c r="H682" s="2272">
        <v>0.58899999999999997</v>
      </c>
      <c r="I682" s="2273">
        <v>169.22</v>
      </c>
      <c r="J682" s="2273">
        <v>99.67</v>
      </c>
    </row>
    <row r="683" spans="1:10">
      <c r="A683" s="2282"/>
      <c r="B683" s="2282"/>
      <c r="C683" s="2282"/>
      <c r="D683" s="2282"/>
      <c r="E683" s="2282" t="s">
        <v>3577</v>
      </c>
      <c r="F683" s="2267">
        <v>37.840000000000003</v>
      </c>
      <c r="G683" s="2282" t="s">
        <v>3578</v>
      </c>
      <c r="H683" s="2267">
        <v>0</v>
      </c>
      <c r="I683" s="2282" t="s">
        <v>3579</v>
      </c>
      <c r="J683" s="2267">
        <v>37.840000000000003</v>
      </c>
    </row>
    <row r="684" spans="1:10">
      <c r="A684" s="2282"/>
      <c r="B684" s="2282"/>
      <c r="C684" s="2282"/>
      <c r="D684" s="2282"/>
      <c r="E684" s="2282" t="s">
        <v>3580</v>
      </c>
      <c r="F684" s="2267">
        <v>123.126653</v>
      </c>
      <c r="G684" s="2282"/>
      <c r="H684" s="2467" t="s">
        <v>3581</v>
      </c>
      <c r="I684" s="2467"/>
      <c r="J684" s="2267">
        <v>580.34</v>
      </c>
    </row>
    <row r="685" spans="1:10" ht="30" customHeight="1" thickBot="1">
      <c r="A685" s="2290"/>
      <c r="B685" s="2290"/>
      <c r="C685" s="2290"/>
      <c r="D685" s="2290"/>
      <c r="E685" s="2290"/>
      <c r="F685" s="2290"/>
      <c r="G685" s="2290" t="s">
        <v>3582</v>
      </c>
      <c r="H685" s="2268">
        <v>6.1</v>
      </c>
      <c r="I685" s="2290" t="s">
        <v>3583</v>
      </c>
      <c r="J685" s="2291">
        <v>3540.07</v>
      </c>
    </row>
    <row r="686" spans="1:10" ht="0.95" customHeight="1" thickTop="1">
      <c r="A686" s="2269"/>
      <c r="B686" s="2269"/>
      <c r="C686" s="2269"/>
      <c r="D686" s="2269"/>
      <c r="E686" s="2269"/>
      <c r="F686" s="2269"/>
      <c r="G686" s="2269"/>
      <c r="H686" s="2269"/>
      <c r="I686" s="2269"/>
      <c r="J686" s="2269"/>
    </row>
    <row r="687" spans="1:10" ht="24" customHeight="1">
      <c r="A687" s="2286" t="s">
        <v>4135</v>
      </c>
      <c r="B687" s="2286"/>
      <c r="C687" s="2286"/>
      <c r="D687" s="2286" t="s">
        <v>4136</v>
      </c>
      <c r="E687" s="2286"/>
      <c r="F687" s="2469"/>
      <c r="G687" s="2469"/>
      <c r="H687" s="2257"/>
      <c r="I687" s="2286"/>
      <c r="J687" s="2258">
        <v>2226.44</v>
      </c>
    </row>
    <row r="688" spans="1:10" ht="24" customHeight="1">
      <c r="A688" s="2286" t="s">
        <v>4137</v>
      </c>
      <c r="B688" s="2286"/>
      <c r="C688" s="2286"/>
      <c r="D688" s="2286" t="s">
        <v>4091</v>
      </c>
      <c r="E688" s="2286"/>
      <c r="F688" s="2469"/>
      <c r="G688" s="2469"/>
      <c r="H688" s="2257"/>
      <c r="I688" s="2286"/>
      <c r="J688" s="2258">
        <v>148.26</v>
      </c>
    </row>
    <row r="689" spans="1:10" ht="18" customHeight="1">
      <c r="A689" s="2283" t="s">
        <v>4138</v>
      </c>
      <c r="B689" s="2287" t="s">
        <v>259</v>
      </c>
      <c r="C689" s="2283" t="s">
        <v>3548</v>
      </c>
      <c r="D689" s="2283" t="s">
        <v>131</v>
      </c>
      <c r="E689" s="2470" t="s">
        <v>3549</v>
      </c>
      <c r="F689" s="2470"/>
      <c r="G689" s="2288" t="s">
        <v>3550</v>
      </c>
      <c r="H689" s="2287" t="s">
        <v>261</v>
      </c>
      <c r="I689" s="2287" t="s">
        <v>3551</v>
      </c>
      <c r="J689" s="2287" t="s">
        <v>2149</v>
      </c>
    </row>
    <row r="690" spans="1:10" ht="36" customHeight="1">
      <c r="A690" s="2284" t="s">
        <v>3552</v>
      </c>
      <c r="B690" s="2259" t="s">
        <v>4139</v>
      </c>
      <c r="C690" s="2284" t="s">
        <v>3558</v>
      </c>
      <c r="D690" s="2284" t="s">
        <v>481</v>
      </c>
      <c r="E690" s="2471" t="s">
        <v>3606</v>
      </c>
      <c r="F690" s="2471"/>
      <c r="G690" s="2260" t="s">
        <v>275</v>
      </c>
      <c r="H690" s="2261">
        <v>1</v>
      </c>
      <c r="I690" s="2262">
        <v>27.81</v>
      </c>
      <c r="J690" s="2262">
        <v>27.81</v>
      </c>
    </row>
    <row r="691" spans="1:10" ht="36" customHeight="1">
      <c r="A691" s="2281" t="s">
        <v>3556</v>
      </c>
      <c r="B691" s="2263" t="s">
        <v>4095</v>
      </c>
      <c r="C691" s="2281" t="s">
        <v>3558</v>
      </c>
      <c r="D691" s="2281" t="s">
        <v>4096</v>
      </c>
      <c r="E691" s="2472" t="s">
        <v>3606</v>
      </c>
      <c r="F691" s="2472"/>
      <c r="G691" s="2264" t="s">
        <v>368</v>
      </c>
      <c r="H691" s="2265">
        <v>5.6500000000000002E-2</v>
      </c>
      <c r="I691" s="2266">
        <v>350.72</v>
      </c>
      <c r="J691" s="2266">
        <v>19.809999999999999</v>
      </c>
    </row>
    <row r="692" spans="1:10" ht="24" customHeight="1">
      <c r="A692" s="2281" t="s">
        <v>3556</v>
      </c>
      <c r="B692" s="2263" t="s">
        <v>3761</v>
      </c>
      <c r="C692" s="2281" t="s">
        <v>3558</v>
      </c>
      <c r="D692" s="2281" t="s">
        <v>3762</v>
      </c>
      <c r="E692" s="2472" t="s">
        <v>3560</v>
      </c>
      <c r="F692" s="2472"/>
      <c r="G692" s="2264" t="s">
        <v>2143</v>
      </c>
      <c r="H692" s="2265">
        <v>0.31059999999999999</v>
      </c>
      <c r="I692" s="2266">
        <v>21.42</v>
      </c>
      <c r="J692" s="2266">
        <v>6.65</v>
      </c>
    </row>
    <row r="693" spans="1:10" ht="24" customHeight="1">
      <c r="A693" s="2281" t="s">
        <v>3556</v>
      </c>
      <c r="B693" s="2263" t="s">
        <v>3573</v>
      </c>
      <c r="C693" s="2281" t="s">
        <v>3558</v>
      </c>
      <c r="D693" s="2281" t="s">
        <v>3574</v>
      </c>
      <c r="E693" s="2472" t="s">
        <v>3560</v>
      </c>
      <c r="F693" s="2472"/>
      <c r="G693" s="2264" t="s">
        <v>2143</v>
      </c>
      <c r="H693" s="2265">
        <v>8.4699999999999998E-2</v>
      </c>
      <c r="I693" s="2266">
        <v>15.99</v>
      </c>
      <c r="J693" s="2266">
        <v>1.35</v>
      </c>
    </row>
    <row r="694" spans="1:10">
      <c r="A694" s="2282"/>
      <c r="B694" s="2282"/>
      <c r="C694" s="2282"/>
      <c r="D694" s="2282"/>
      <c r="E694" s="2282" t="s">
        <v>3577</v>
      </c>
      <c r="F694" s="2267">
        <v>7.59</v>
      </c>
      <c r="G694" s="2282" t="s">
        <v>3578</v>
      </c>
      <c r="H694" s="2267">
        <v>0</v>
      </c>
      <c r="I694" s="2282" t="s">
        <v>3579</v>
      </c>
      <c r="J694" s="2267">
        <v>7.59</v>
      </c>
    </row>
    <row r="695" spans="1:10">
      <c r="A695" s="2282"/>
      <c r="B695" s="2282"/>
      <c r="C695" s="2282"/>
      <c r="D695" s="2282"/>
      <c r="E695" s="2282" t="s">
        <v>3580</v>
      </c>
      <c r="F695" s="2267">
        <v>7.4892329999999996</v>
      </c>
      <c r="G695" s="2282"/>
      <c r="H695" s="2467" t="s">
        <v>3581</v>
      </c>
      <c r="I695" s="2467"/>
      <c r="J695" s="2267">
        <v>35.299999999999997</v>
      </c>
    </row>
    <row r="696" spans="1:10" ht="30" customHeight="1" thickBot="1">
      <c r="A696" s="2290"/>
      <c r="B696" s="2290"/>
      <c r="C696" s="2290"/>
      <c r="D696" s="2290"/>
      <c r="E696" s="2290"/>
      <c r="F696" s="2290"/>
      <c r="G696" s="2290" t="s">
        <v>3582</v>
      </c>
      <c r="H696" s="2268">
        <v>4.2</v>
      </c>
      <c r="I696" s="2290" t="s">
        <v>3583</v>
      </c>
      <c r="J696" s="2291">
        <v>148.26</v>
      </c>
    </row>
    <row r="697" spans="1:10" ht="0.95" customHeight="1" thickTop="1">
      <c r="A697" s="2269"/>
      <c r="B697" s="2269"/>
      <c r="C697" s="2269"/>
      <c r="D697" s="2269"/>
      <c r="E697" s="2269"/>
      <c r="F697" s="2269"/>
      <c r="G697" s="2269"/>
      <c r="H697" s="2269"/>
      <c r="I697" s="2269"/>
      <c r="J697" s="2269"/>
    </row>
    <row r="698" spans="1:10" ht="24" customHeight="1">
      <c r="A698" s="2286" t="s">
        <v>4140</v>
      </c>
      <c r="B698" s="2286"/>
      <c r="C698" s="2286"/>
      <c r="D698" s="2286" t="s">
        <v>4100</v>
      </c>
      <c r="E698" s="2286"/>
      <c r="F698" s="2469"/>
      <c r="G698" s="2469"/>
      <c r="H698" s="2257"/>
      <c r="I698" s="2286"/>
      <c r="J698" s="2258">
        <v>367.25</v>
      </c>
    </row>
    <row r="699" spans="1:10" ht="18" customHeight="1">
      <c r="A699" s="2283" t="s">
        <v>4141</v>
      </c>
      <c r="B699" s="2287" t="s">
        <v>259</v>
      </c>
      <c r="C699" s="2283" t="s">
        <v>3548</v>
      </c>
      <c r="D699" s="2283" t="s">
        <v>131</v>
      </c>
      <c r="E699" s="2470" t="s">
        <v>3549</v>
      </c>
      <c r="F699" s="2470"/>
      <c r="G699" s="2288" t="s">
        <v>3550</v>
      </c>
      <c r="H699" s="2287" t="s">
        <v>261</v>
      </c>
      <c r="I699" s="2287" t="s">
        <v>3551</v>
      </c>
      <c r="J699" s="2287" t="s">
        <v>2149</v>
      </c>
    </row>
    <row r="700" spans="1:10" ht="36" customHeight="1">
      <c r="A700" s="2284" t="s">
        <v>3552</v>
      </c>
      <c r="B700" s="2259" t="s">
        <v>4142</v>
      </c>
      <c r="C700" s="2284" t="s">
        <v>3558</v>
      </c>
      <c r="D700" s="2284" t="s">
        <v>486</v>
      </c>
      <c r="E700" s="2471" t="s">
        <v>3709</v>
      </c>
      <c r="F700" s="2471"/>
      <c r="G700" s="2260" t="s">
        <v>275</v>
      </c>
      <c r="H700" s="2261">
        <v>1</v>
      </c>
      <c r="I700" s="2262">
        <v>195.49</v>
      </c>
      <c r="J700" s="2262">
        <v>195.49</v>
      </c>
    </row>
    <row r="701" spans="1:10" ht="36" customHeight="1">
      <c r="A701" s="2281" t="s">
        <v>3556</v>
      </c>
      <c r="B701" s="2263" t="s">
        <v>3936</v>
      </c>
      <c r="C701" s="2281" t="s">
        <v>3558</v>
      </c>
      <c r="D701" s="2281" t="s">
        <v>3937</v>
      </c>
      <c r="E701" s="2472" t="s">
        <v>3938</v>
      </c>
      <c r="F701" s="2472"/>
      <c r="G701" s="2264" t="s">
        <v>3939</v>
      </c>
      <c r="H701" s="2265">
        <v>6.7000000000000004E-2</v>
      </c>
      <c r="I701" s="2266">
        <v>19.2</v>
      </c>
      <c r="J701" s="2266">
        <v>1.28</v>
      </c>
    </row>
    <row r="702" spans="1:10" ht="36" customHeight="1">
      <c r="A702" s="2281" t="s">
        <v>3556</v>
      </c>
      <c r="B702" s="2263" t="s">
        <v>3940</v>
      </c>
      <c r="C702" s="2281" t="s">
        <v>3558</v>
      </c>
      <c r="D702" s="2281" t="s">
        <v>3941</v>
      </c>
      <c r="E702" s="2472" t="s">
        <v>3938</v>
      </c>
      <c r="F702" s="2472"/>
      <c r="G702" s="2264" t="s">
        <v>3942</v>
      </c>
      <c r="H702" s="2265">
        <v>5.2999999999999999E-2</v>
      </c>
      <c r="I702" s="2266">
        <v>16.87</v>
      </c>
      <c r="J702" s="2266">
        <v>0.89</v>
      </c>
    </row>
    <row r="703" spans="1:10" ht="24" customHeight="1">
      <c r="A703" s="2281" t="s">
        <v>3556</v>
      </c>
      <c r="B703" s="2263" t="s">
        <v>3557</v>
      </c>
      <c r="C703" s="2281" t="s">
        <v>3558</v>
      </c>
      <c r="D703" s="2281" t="s">
        <v>3559</v>
      </c>
      <c r="E703" s="2472" t="s">
        <v>3560</v>
      </c>
      <c r="F703" s="2472"/>
      <c r="G703" s="2264" t="s">
        <v>2143</v>
      </c>
      <c r="H703" s="2265">
        <v>0.67600000000000005</v>
      </c>
      <c r="I703" s="2266">
        <v>18.02</v>
      </c>
      <c r="J703" s="2266">
        <v>12.18</v>
      </c>
    </row>
    <row r="704" spans="1:10" ht="24" customHeight="1">
      <c r="A704" s="2281" t="s">
        <v>3556</v>
      </c>
      <c r="B704" s="2263" t="s">
        <v>3746</v>
      </c>
      <c r="C704" s="2281" t="s">
        <v>3558</v>
      </c>
      <c r="D704" s="2281" t="s">
        <v>3747</v>
      </c>
      <c r="E704" s="2472" t="s">
        <v>3560</v>
      </c>
      <c r="F704" s="2472"/>
      <c r="G704" s="2264" t="s">
        <v>2143</v>
      </c>
      <c r="H704" s="2265">
        <v>1.85</v>
      </c>
      <c r="I704" s="2266">
        <v>21.22</v>
      </c>
      <c r="J704" s="2266">
        <v>39.25</v>
      </c>
    </row>
    <row r="705" spans="1:10" ht="24" customHeight="1">
      <c r="A705" s="2285" t="s">
        <v>3586</v>
      </c>
      <c r="B705" s="2270" t="s">
        <v>4103</v>
      </c>
      <c r="C705" s="2285" t="s">
        <v>3558</v>
      </c>
      <c r="D705" s="2285" t="s">
        <v>4104</v>
      </c>
      <c r="E705" s="2468" t="s">
        <v>3589</v>
      </c>
      <c r="F705" s="2468"/>
      <c r="G705" s="2271" t="s">
        <v>3974</v>
      </c>
      <c r="H705" s="2272">
        <v>1.7000000000000001E-2</v>
      </c>
      <c r="I705" s="2273">
        <v>6.84</v>
      </c>
      <c r="J705" s="2273">
        <v>0.11</v>
      </c>
    </row>
    <row r="706" spans="1:10" ht="24" customHeight="1">
      <c r="A706" s="2285" t="s">
        <v>3586</v>
      </c>
      <c r="B706" s="2270" t="s">
        <v>3634</v>
      </c>
      <c r="C706" s="2285" t="s">
        <v>3558</v>
      </c>
      <c r="D706" s="2285" t="s">
        <v>3635</v>
      </c>
      <c r="E706" s="2468" t="s">
        <v>3589</v>
      </c>
      <c r="F706" s="2468"/>
      <c r="G706" s="2271" t="s">
        <v>689</v>
      </c>
      <c r="H706" s="2272">
        <v>2.3180000000000001</v>
      </c>
      <c r="I706" s="2273">
        <v>7.26</v>
      </c>
      <c r="J706" s="2273">
        <v>16.82</v>
      </c>
    </row>
    <row r="707" spans="1:10" ht="24" customHeight="1">
      <c r="A707" s="2285" t="s">
        <v>3586</v>
      </c>
      <c r="B707" s="2270" t="s">
        <v>4143</v>
      </c>
      <c r="C707" s="2285" t="s">
        <v>3558</v>
      </c>
      <c r="D707" s="2285" t="s">
        <v>4144</v>
      </c>
      <c r="E707" s="2468" t="s">
        <v>3589</v>
      </c>
      <c r="F707" s="2468"/>
      <c r="G707" s="2271" t="s">
        <v>3445</v>
      </c>
      <c r="H707" s="2272">
        <v>4.2000000000000003E-2</v>
      </c>
      <c r="I707" s="2273">
        <v>22.96</v>
      </c>
      <c r="J707" s="2273">
        <v>0.96</v>
      </c>
    </row>
    <row r="708" spans="1:10" ht="24" customHeight="1">
      <c r="A708" s="2285" t="s">
        <v>3586</v>
      </c>
      <c r="B708" s="2270" t="s">
        <v>4145</v>
      </c>
      <c r="C708" s="2285" t="s">
        <v>3558</v>
      </c>
      <c r="D708" s="2285" t="s">
        <v>4146</v>
      </c>
      <c r="E708" s="2468" t="s">
        <v>3589</v>
      </c>
      <c r="F708" s="2468"/>
      <c r="G708" s="2271" t="s">
        <v>3445</v>
      </c>
      <c r="H708" s="2272">
        <v>4.3999999999999997E-2</v>
      </c>
      <c r="I708" s="2273">
        <v>25.3</v>
      </c>
      <c r="J708" s="2273">
        <v>1.1100000000000001</v>
      </c>
    </row>
    <row r="709" spans="1:10" ht="24" customHeight="1">
      <c r="A709" s="2285" t="s">
        <v>3586</v>
      </c>
      <c r="B709" s="2270" t="s">
        <v>4105</v>
      </c>
      <c r="C709" s="2285" t="s">
        <v>3558</v>
      </c>
      <c r="D709" s="2285" t="s">
        <v>4106</v>
      </c>
      <c r="E709" s="2468" t="s">
        <v>3589</v>
      </c>
      <c r="F709" s="2468"/>
      <c r="G709" s="2271" t="s">
        <v>689</v>
      </c>
      <c r="H709" s="2272">
        <v>3.4260000000000002</v>
      </c>
      <c r="I709" s="2273">
        <v>2.54</v>
      </c>
      <c r="J709" s="2273">
        <v>8.6999999999999993</v>
      </c>
    </row>
    <row r="710" spans="1:10" ht="24" customHeight="1">
      <c r="A710" s="2285" t="s">
        <v>3586</v>
      </c>
      <c r="B710" s="2270" t="s">
        <v>4147</v>
      </c>
      <c r="C710" s="2285" t="s">
        <v>3558</v>
      </c>
      <c r="D710" s="2285" t="s">
        <v>4148</v>
      </c>
      <c r="E710" s="2468" t="s">
        <v>3589</v>
      </c>
      <c r="F710" s="2468"/>
      <c r="G710" s="2271" t="s">
        <v>689</v>
      </c>
      <c r="H710" s="2272">
        <v>3.927</v>
      </c>
      <c r="I710" s="2273">
        <v>29.08</v>
      </c>
      <c r="J710" s="2273">
        <v>114.19</v>
      </c>
    </row>
    <row r="711" spans="1:10">
      <c r="A711" s="2282"/>
      <c r="B711" s="2282"/>
      <c r="C711" s="2282"/>
      <c r="D711" s="2282"/>
      <c r="E711" s="2282" t="s">
        <v>3577</v>
      </c>
      <c r="F711" s="2267">
        <v>37.61</v>
      </c>
      <c r="G711" s="2282" t="s">
        <v>3578</v>
      </c>
      <c r="H711" s="2267">
        <v>0</v>
      </c>
      <c r="I711" s="2282" t="s">
        <v>3579</v>
      </c>
      <c r="J711" s="2267">
        <v>37.61</v>
      </c>
    </row>
    <row r="712" spans="1:10">
      <c r="A712" s="2282"/>
      <c r="B712" s="2282"/>
      <c r="C712" s="2282"/>
      <c r="D712" s="2282"/>
      <c r="E712" s="2282" t="s">
        <v>3580</v>
      </c>
      <c r="F712" s="2267">
        <v>52.645457</v>
      </c>
      <c r="G712" s="2282"/>
      <c r="H712" s="2467" t="s">
        <v>3581</v>
      </c>
      <c r="I712" s="2467"/>
      <c r="J712" s="2267">
        <v>248.14</v>
      </c>
    </row>
    <row r="713" spans="1:10" ht="30" customHeight="1" thickBot="1">
      <c r="A713" s="2290"/>
      <c r="B713" s="2290"/>
      <c r="C713" s="2290"/>
      <c r="D713" s="2290"/>
      <c r="E713" s="2290"/>
      <c r="F713" s="2290"/>
      <c r="G713" s="2290" t="s">
        <v>3582</v>
      </c>
      <c r="H713" s="2268">
        <v>1.48</v>
      </c>
      <c r="I713" s="2290" t="s">
        <v>3583</v>
      </c>
      <c r="J713" s="2291">
        <v>367.25</v>
      </c>
    </row>
    <row r="714" spans="1:10" ht="0.95" customHeight="1" thickTop="1">
      <c r="A714" s="2269"/>
      <c r="B714" s="2269"/>
      <c r="C714" s="2269"/>
      <c r="D714" s="2269"/>
      <c r="E714" s="2269"/>
      <c r="F714" s="2269"/>
      <c r="G714" s="2269"/>
      <c r="H714" s="2269"/>
      <c r="I714" s="2269"/>
      <c r="J714" s="2269"/>
    </row>
    <row r="715" spans="1:10" ht="24" customHeight="1">
      <c r="A715" s="2286" t="s">
        <v>4149</v>
      </c>
      <c r="B715" s="2286"/>
      <c r="C715" s="2286"/>
      <c r="D715" s="2286" t="s">
        <v>4108</v>
      </c>
      <c r="E715" s="2286"/>
      <c r="F715" s="2469"/>
      <c r="G715" s="2469"/>
      <c r="H715" s="2257"/>
      <c r="I715" s="2286"/>
      <c r="J715" s="2258">
        <v>456.32</v>
      </c>
    </row>
    <row r="716" spans="1:10" ht="18" customHeight="1">
      <c r="A716" s="2283" t="s">
        <v>4150</v>
      </c>
      <c r="B716" s="2287" t="s">
        <v>259</v>
      </c>
      <c r="C716" s="2283" t="s">
        <v>3548</v>
      </c>
      <c r="D716" s="2283" t="s">
        <v>131</v>
      </c>
      <c r="E716" s="2470" t="s">
        <v>3549</v>
      </c>
      <c r="F716" s="2470"/>
      <c r="G716" s="2288" t="s">
        <v>3550</v>
      </c>
      <c r="H716" s="2287" t="s">
        <v>261</v>
      </c>
      <c r="I716" s="2287" t="s">
        <v>3551</v>
      </c>
      <c r="J716" s="2287" t="s">
        <v>2149</v>
      </c>
    </row>
    <row r="717" spans="1:10" ht="24" customHeight="1">
      <c r="A717" s="2284" t="s">
        <v>3552</v>
      </c>
      <c r="B717" s="2259" t="s">
        <v>4151</v>
      </c>
      <c r="C717" s="2284" t="s">
        <v>3558</v>
      </c>
      <c r="D717" s="2284" t="s">
        <v>492</v>
      </c>
      <c r="E717" s="2471" t="s">
        <v>3606</v>
      </c>
      <c r="F717" s="2471"/>
      <c r="G717" s="2260" t="s">
        <v>3445</v>
      </c>
      <c r="H717" s="2261">
        <v>1</v>
      </c>
      <c r="I717" s="2262">
        <v>19.54</v>
      </c>
      <c r="J717" s="2262">
        <v>19.54</v>
      </c>
    </row>
    <row r="718" spans="1:10" ht="36" customHeight="1">
      <c r="A718" s="2281" t="s">
        <v>3556</v>
      </c>
      <c r="B718" s="2263" t="s">
        <v>4152</v>
      </c>
      <c r="C718" s="2281" t="s">
        <v>3558</v>
      </c>
      <c r="D718" s="2281" t="s">
        <v>4153</v>
      </c>
      <c r="E718" s="2472" t="s">
        <v>3606</v>
      </c>
      <c r="F718" s="2472"/>
      <c r="G718" s="2264" t="s">
        <v>3445</v>
      </c>
      <c r="H718" s="2265">
        <v>1</v>
      </c>
      <c r="I718" s="2266">
        <v>14.71</v>
      </c>
      <c r="J718" s="2266">
        <v>14.71</v>
      </c>
    </row>
    <row r="719" spans="1:10" ht="24" customHeight="1">
      <c r="A719" s="2281" t="s">
        <v>3556</v>
      </c>
      <c r="B719" s="2263" t="s">
        <v>4111</v>
      </c>
      <c r="C719" s="2281" t="s">
        <v>3558</v>
      </c>
      <c r="D719" s="2281" t="s">
        <v>4112</v>
      </c>
      <c r="E719" s="2472" t="s">
        <v>3560</v>
      </c>
      <c r="F719" s="2472"/>
      <c r="G719" s="2264" t="s">
        <v>2143</v>
      </c>
      <c r="H719" s="2265">
        <v>0.151</v>
      </c>
      <c r="I719" s="2266">
        <v>21.32</v>
      </c>
      <c r="J719" s="2266">
        <v>3.21</v>
      </c>
    </row>
    <row r="720" spans="1:10" ht="24" customHeight="1">
      <c r="A720" s="2281" t="s">
        <v>3556</v>
      </c>
      <c r="B720" s="2263" t="s">
        <v>4113</v>
      </c>
      <c r="C720" s="2281" t="s">
        <v>3558</v>
      </c>
      <c r="D720" s="2281" t="s">
        <v>4114</v>
      </c>
      <c r="E720" s="2472" t="s">
        <v>3560</v>
      </c>
      <c r="F720" s="2472"/>
      <c r="G720" s="2264" t="s">
        <v>2143</v>
      </c>
      <c r="H720" s="2265">
        <v>4.9000000000000002E-2</v>
      </c>
      <c r="I720" s="2266">
        <v>16.72</v>
      </c>
      <c r="J720" s="2266">
        <v>0.81</v>
      </c>
    </row>
    <row r="721" spans="1:10" ht="24" customHeight="1">
      <c r="A721" s="2285" t="s">
        <v>3586</v>
      </c>
      <c r="B721" s="2270" t="s">
        <v>4154</v>
      </c>
      <c r="C721" s="2285" t="s">
        <v>3558</v>
      </c>
      <c r="D721" s="2285" t="s">
        <v>4155</v>
      </c>
      <c r="E721" s="2468" t="s">
        <v>3589</v>
      </c>
      <c r="F721" s="2468"/>
      <c r="G721" s="2271" t="s">
        <v>3445</v>
      </c>
      <c r="H721" s="2272">
        <v>2.5000000000000001E-2</v>
      </c>
      <c r="I721" s="2273">
        <v>22.9</v>
      </c>
      <c r="J721" s="2273">
        <v>0.56999999999999995</v>
      </c>
    </row>
    <row r="722" spans="1:10" ht="36" customHeight="1">
      <c r="A722" s="2285" t="s">
        <v>3586</v>
      </c>
      <c r="B722" s="2270" t="s">
        <v>4156</v>
      </c>
      <c r="C722" s="2285" t="s">
        <v>3558</v>
      </c>
      <c r="D722" s="2285" t="s">
        <v>4157</v>
      </c>
      <c r="E722" s="2468" t="s">
        <v>3589</v>
      </c>
      <c r="F722" s="2468"/>
      <c r="G722" s="2271" t="s">
        <v>271</v>
      </c>
      <c r="H722" s="2272">
        <v>1.19</v>
      </c>
      <c r="I722" s="2273">
        <v>0.21</v>
      </c>
      <c r="J722" s="2273">
        <v>0.24</v>
      </c>
    </row>
    <row r="723" spans="1:10">
      <c r="A723" s="2282"/>
      <c r="B723" s="2282"/>
      <c r="C723" s="2282"/>
      <c r="D723" s="2282"/>
      <c r="E723" s="2282" t="s">
        <v>3577</v>
      </c>
      <c r="F723" s="2267">
        <v>3.49</v>
      </c>
      <c r="G723" s="2282" t="s">
        <v>3578</v>
      </c>
      <c r="H723" s="2267">
        <v>0</v>
      </c>
      <c r="I723" s="2282" t="s">
        <v>3579</v>
      </c>
      <c r="J723" s="2267">
        <v>3.49</v>
      </c>
    </row>
    <row r="724" spans="1:10">
      <c r="A724" s="2282"/>
      <c r="B724" s="2282"/>
      <c r="C724" s="2282"/>
      <c r="D724" s="2282"/>
      <c r="E724" s="2282" t="s">
        <v>3580</v>
      </c>
      <c r="F724" s="2267">
        <v>5.2621219999999997</v>
      </c>
      <c r="G724" s="2282"/>
      <c r="H724" s="2467" t="s">
        <v>3581</v>
      </c>
      <c r="I724" s="2467"/>
      <c r="J724" s="2267">
        <v>24.8</v>
      </c>
    </row>
    <row r="725" spans="1:10" ht="30" customHeight="1" thickBot="1">
      <c r="A725" s="2290"/>
      <c r="B725" s="2290"/>
      <c r="C725" s="2290"/>
      <c r="D725" s="2290"/>
      <c r="E725" s="2290"/>
      <c r="F725" s="2290"/>
      <c r="G725" s="2290" t="s">
        <v>3582</v>
      </c>
      <c r="H725" s="2268">
        <v>18.399999999999999</v>
      </c>
      <c r="I725" s="2290" t="s">
        <v>3583</v>
      </c>
      <c r="J725" s="2291">
        <v>456.32</v>
      </c>
    </row>
    <row r="726" spans="1:10" ht="0.95" customHeight="1" thickTop="1">
      <c r="A726" s="2269"/>
      <c r="B726" s="2269"/>
      <c r="C726" s="2269"/>
      <c r="D726" s="2269"/>
      <c r="E726" s="2269"/>
      <c r="F726" s="2269"/>
      <c r="G726" s="2269"/>
      <c r="H726" s="2269"/>
      <c r="I726" s="2269"/>
      <c r="J726" s="2269"/>
    </row>
    <row r="727" spans="1:10" ht="24" customHeight="1">
      <c r="A727" s="2286" t="s">
        <v>4158</v>
      </c>
      <c r="B727" s="2286"/>
      <c r="C727" s="2286"/>
      <c r="D727" s="2286" t="s">
        <v>4122</v>
      </c>
      <c r="E727" s="2286"/>
      <c r="F727" s="2469"/>
      <c r="G727" s="2469"/>
      <c r="H727" s="2257"/>
      <c r="I727" s="2286"/>
      <c r="J727" s="2258">
        <v>1254.6099999999999</v>
      </c>
    </row>
    <row r="728" spans="1:10" ht="18" customHeight="1">
      <c r="A728" s="2283" t="s">
        <v>4159</v>
      </c>
      <c r="B728" s="2287" t="s">
        <v>259</v>
      </c>
      <c r="C728" s="2283" t="s">
        <v>3548</v>
      </c>
      <c r="D728" s="2283" t="s">
        <v>131</v>
      </c>
      <c r="E728" s="2470" t="s">
        <v>3549</v>
      </c>
      <c r="F728" s="2470"/>
      <c r="G728" s="2288" t="s">
        <v>3550</v>
      </c>
      <c r="H728" s="2287" t="s">
        <v>261</v>
      </c>
      <c r="I728" s="2287" t="s">
        <v>3551</v>
      </c>
      <c r="J728" s="2287" t="s">
        <v>2149</v>
      </c>
    </row>
    <row r="729" spans="1:10" ht="36" customHeight="1">
      <c r="A729" s="2284" t="s">
        <v>3552</v>
      </c>
      <c r="B729" s="2259" t="s">
        <v>4160</v>
      </c>
      <c r="C729" s="2284" t="s">
        <v>3600</v>
      </c>
      <c r="D729" s="2284" t="s">
        <v>497</v>
      </c>
      <c r="E729" s="2471" t="s">
        <v>3606</v>
      </c>
      <c r="F729" s="2471"/>
      <c r="G729" s="2260" t="s">
        <v>4161</v>
      </c>
      <c r="H729" s="2261">
        <v>1</v>
      </c>
      <c r="I729" s="2262">
        <v>409.86</v>
      </c>
      <c r="J729" s="2262">
        <v>409.86</v>
      </c>
    </row>
    <row r="730" spans="1:10" ht="36" customHeight="1">
      <c r="A730" s="2281" t="s">
        <v>3556</v>
      </c>
      <c r="B730" s="2263" t="s">
        <v>4162</v>
      </c>
      <c r="C730" s="2281" t="s">
        <v>3558</v>
      </c>
      <c r="D730" s="2281" t="s">
        <v>4163</v>
      </c>
      <c r="E730" s="2472" t="s">
        <v>3938</v>
      </c>
      <c r="F730" s="2472"/>
      <c r="G730" s="2264" t="s">
        <v>3942</v>
      </c>
      <c r="H730" s="2265">
        <v>9.2999999999999999E-2</v>
      </c>
      <c r="I730" s="2266">
        <v>0.39</v>
      </c>
      <c r="J730" s="2266">
        <v>0.03</v>
      </c>
    </row>
    <row r="731" spans="1:10" ht="36" customHeight="1">
      <c r="A731" s="2281" t="s">
        <v>3556</v>
      </c>
      <c r="B731" s="2263" t="s">
        <v>4164</v>
      </c>
      <c r="C731" s="2281" t="s">
        <v>3558</v>
      </c>
      <c r="D731" s="2281" t="s">
        <v>4165</v>
      </c>
      <c r="E731" s="2472" t="s">
        <v>3938</v>
      </c>
      <c r="F731" s="2472"/>
      <c r="G731" s="2264" t="s">
        <v>3939</v>
      </c>
      <c r="H731" s="2265">
        <v>8.7999999999999995E-2</v>
      </c>
      <c r="I731" s="2266">
        <v>1.56</v>
      </c>
      <c r="J731" s="2266">
        <v>0.13</v>
      </c>
    </row>
    <row r="732" spans="1:10" ht="24" customHeight="1">
      <c r="A732" s="2281" t="s">
        <v>3556</v>
      </c>
      <c r="B732" s="2263" t="s">
        <v>3573</v>
      </c>
      <c r="C732" s="2281" t="s">
        <v>3558</v>
      </c>
      <c r="D732" s="2281" t="s">
        <v>3574</v>
      </c>
      <c r="E732" s="2472" t="s">
        <v>3560</v>
      </c>
      <c r="F732" s="2472"/>
      <c r="G732" s="2264" t="s">
        <v>2143</v>
      </c>
      <c r="H732" s="2265">
        <v>0.54400000000000004</v>
      </c>
      <c r="I732" s="2266">
        <v>15.99</v>
      </c>
      <c r="J732" s="2266">
        <v>8.69</v>
      </c>
    </row>
    <row r="733" spans="1:10" ht="24" customHeight="1">
      <c r="A733" s="2281" t="s">
        <v>3556</v>
      </c>
      <c r="B733" s="2263" t="s">
        <v>3761</v>
      </c>
      <c r="C733" s="2281" t="s">
        <v>3558</v>
      </c>
      <c r="D733" s="2281" t="s">
        <v>3762</v>
      </c>
      <c r="E733" s="2472" t="s">
        <v>3560</v>
      </c>
      <c r="F733" s="2472"/>
      <c r="G733" s="2264" t="s">
        <v>2143</v>
      </c>
      <c r="H733" s="2265">
        <v>0.36299999999999999</v>
      </c>
      <c r="I733" s="2266">
        <v>21.42</v>
      </c>
      <c r="J733" s="2266">
        <v>7.77</v>
      </c>
    </row>
    <row r="734" spans="1:10" ht="36" customHeight="1">
      <c r="A734" s="2285" t="s">
        <v>3586</v>
      </c>
      <c r="B734" s="2270" t="s">
        <v>4166</v>
      </c>
      <c r="C734" s="2285" t="s">
        <v>3558</v>
      </c>
      <c r="D734" s="2285" t="s">
        <v>4167</v>
      </c>
      <c r="E734" s="2468" t="s">
        <v>3589</v>
      </c>
      <c r="F734" s="2468"/>
      <c r="G734" s="2271" t="s">
        <v>368</v>
      </c>
      <c r="H734" s="2272">
        <v>1.1499999999999999</v>
      </c>
      <c r="I734" s="2273">
        <v>341.95</v>
      </c>
      <c r="J734" s="2273">
        <v>393.24</v>
      </c>
    </row>
    <row r="735" spans="1:10">
      <c r="A735" s="2282"/>
      <c r="B735" s="2282"/>
      <c r="C735" s="2282"/>
      <c r="D735" s="2282"/>
      <c r="E735" s="2282" t="s">
        <v>3577</v>
      </c>
      <c r="F735" s="2267">
        <v>10.97</v>
      </c>
      <c r="G735" s="2282" t="s">
        <v>3578</v>
      </c>
      <c r="H735" s="2267">
        <v>0</v>
      </c>
      <c r="I735" s="2282" t="s">
        <v>3579</v>
      </c>
      <c r="J735" s="2267">
        <v>10.97</v>
      </c>
    </row>
    <row r="736" spans="1:10">
      <c r="A736" s="2282"/>
      <c r="B736" s="2282"/>
      <c r="C736" s="2282"/>
      <c r="D736" s="2282"/>
      <c r="E736" s="2282" t="s">
        <v>3580</v>
      </c>
      <c r="F736" s="2267">
        <v>110.375298</v>
      </c>
      <c r="G736" s="2282"/>
      <c r="H736" s="2467" t="s">
        <v>3581</v>
      </c>
      <c r="I736" s="2467"/>
      <c r="J736" s="2267">
        <v>520.24</v>
      </c>
    </row>
    <row r="737" spans="1:10" ht="30" customHeight="1" thickBot="1">
      <c r="A737" s="2290"/>
      <c r="B737" s="2290"/>
      <c r="C737" s="2290"/>
      <c r="D737" s="2290"/>
      <c r="E737" s="2290"/>
      <c r="F737" s="2290"/>
      <c r="G737" s="2290" t="s">
        <v>3582</v>
      </c>
      <c r="H737" s="2268">
        <v>0.7</v>
      </c>
      <c r="I737" s="2290" t="s">
        <v>3583</v>
      </c>
      <c r="J737" s="2291">
        <v>364.17</v>
      </c>
    </row>
    <row r="738" spans="1:10" ht="0.95" customHeight="1" thickTop="1">
      <c r="A738" s="2269"/>
      <c r="B738" s="2269"/>
      <c r="C738" s="2269"/>
      <c r="D738" s="2269"/>
      <c r="E738" s="2269"/>
      <c r="F738" s="2269"/>
      <c r="G738" s="2269"/>
      <c r="H738" s="2269"/>
      <c r="I738" s="2269"/>
      <c r="J738" s="2269"/>
    </row>
    <row r="739" spans="1:10" ht="18" customHeight="1">
      <c r="A739" s="2283" t="s">
        <v>4168</v>
      </c>
      <c r="B739" s="2287" t="s">
        <v>259</v>
      </c>
      <c r="C739" s="2283" t="s">
        <v>3548</v>
      </c>
      <c r="D739" s="2283" t="s">
        <v>131</v>
      </c>
      <c r="E739" s="2470" t="s">
        <v>3549</v>
      </c>
      <c r="F739" s="2470"/>
      <c r="G739" s="2288" t="s">
        <v>3550</v>
      </c>
      <c r="H739" s="2287" t="s">
        <v>261</v>
      </c>
      <c r="I739" s="2287" t="s">
        <v>3551</v>
      </c>
      <c r="J739" s="2287" t="s">
        <v>2149</v>
      </c>
    </row>
    <row r="740" spans="1:10" ht="24" customHeight="1">
      <c r="A740" s="2284" t="s">
        <v>3552</v>
      </c>
      <c r="B740" s="2259" t="s">
        <v>4169</v>
      </c>
      <c r="C740" s="2284" t="s">
        <v>3558</v>
      </c>
      <c r="D740" s="2284" t="s">
        <v>501</v>
      </c>
      <c r="E740" s="2471" t="s">
        <v>3560</v>
      </c>
      <c r="F740" s="2471"/>
      <c r="G740" s="2260" t="s">
        <v>368</v>
      </c>
      <c r="H740" s="2261">
        <v>1</v>
      </c>
      <c r="I740" s="2262">
        <v>723.22</v>
      </c>
      <c r="J740" s="2262">
        <v>723.22</v>
      </c>
    </row>
    <row r="741" spans="1:10" ht="24" customHeight="1">
      <c r="A741" s="2281" t="s">
        <v>3556</v>
      </c>
      <c r="B741" s="2263" t="s">
        <v>3761</v>
      </c>
      <c r="C741" s="2281" t="s">
        <v>3558</v>
      </c>
      <c r="D741" s="2281" t="s">
        <v>3762</v>
      </c>
      <c r="E741" s="2472" t="s">
        <v>3560</v>
      </c>
      <c r="F741" s="2472"/>
      <c r="G741" s="2264" t="s">
        <v>2143</v>
      </c>
      <c r="H741" s="2265">
        <v>5</v>
      </c>
      <c r="I741" s="2266">
        <v>21.42</v>
      </c>
      <c r="J741" s="2266">
        <v>107.1</v>
      </c>
    </row>
    <row r="742" spans="1:10" ht="24" customHeight="1">
      <c r="A742" s="2281" t="s">
        <v>3556</v>
      </c>
      <c r="B742" s="2263" t="s">
        <v>3573</v>
      </c>
      <c r="C742" s="2281" t="s">
        <v>3558</v>
      </c>
      <c r="D742" s="2281" t="s">
        <v>3574</v>
      </c>
      <c r="E742" s="2472" t="s">
        <v>3560</v>
      </c>
      <c r="F742" s="2472"/>
      <c r="G742" s="2264" t="s">
        <v>2143</v>
      </c>
      <c r="H742" s="2265">
        <v>18</v>
      </c>
      <c r="I742" s="2266">
        <v>15.99</v>
      </c>
      <c r="J742" s="2266">
        <v>287.82</v>
      </c>
    </row>
    <row r="743" spans="1:10" ht="24" customHeight="1">
      <c r="A743" s="2285" t="s">
        <v>3586</v>
      </c>
      <c r="B743" s="2270" t="s">
        <v>4131</v>
      </c>
      <c r="C743" s="2285" t="s">
        <v>3558</v>
      </c>
      <c r="D743" s="2285" t="s">
        <v>4132</v>
      </c>
      <c r="E743" s="2468" t="s">
        <v>3589</v>
      </c>
      <c r="F743" s="2468"/>
      <c r="G743" s="2271" t="s">
        <v>368</v>
      </c>
      <c r="H743" s="2272">
        <v>0.68500000000000005</v>
      </c>
      <c r="I743" s="2273">
        <v>115</v>
      </c>
      <c r="J743" s="2273">
        <v>78.77</v>
      </c>
    </row>
    <row r="744" spans="1:10" ht="24" customHeight="1">
      <c r="A744" s="2285" t="s">
        <v>3586</v>
      </c>
      <c r="B744" s="2270" t="s">
        <v>4170</v>
      </c>
      <c r="C744" s="2285" t="s">
        <v>3558</v>
      </c>
      <c r="D744" s="2285" t="s">
        <v>4171</v>
      </c>
      <c r="E744" s="2468" t="s">
        <v>3589</v>
      </c>
      <c r="F744" s="2468"/>
      <c r="G744" s="2271" t="s">
        <v>3445</v>
      </c>
      <c r="H744" s="2272">
        <v>15</v>
      </c>
      <c r="I744" s="2273">
        <v>0.92</v>
      </c>
      <c r="J744" s="2273">
        <v>13.8</v>
      </c>
    </row>
    <row r="745" spans="1:10" ht="24" customHeight="1">
      <c r="A745" s="2285" t="s">
        <v>3586</v>
      </c>
      <c r="B745" s="2270" t="s">
        <v>3890</v>
      </c>
      <c r="C745" s="2285" t="s">
        <v>3558</v>
      </c>
      <c r="D745" s="2285" t="s">
        <v>3891</v>
      </c>
      <c r="E745" s="2468" t="s">
        <v>3589</v>
      </c>
      <c r="F745" s="2468"/>
      <c r="G745" s="2271" t="s">
        <v>3445</v>
      </c>
      <c r="H745" s="2272">
        <v>297</v>
      </c>
      <c r="I745" s="2273">
        <v>0.56000000000000005</v>
      </c>
      <c r="J745" s="2273">
        <v>166.32</v>
      </c>
    </row>
    <row r="746" spans="1:10" ht="24" customHeight="1">
      <c r="A746" s="2285" t="s">
        <v>3586</v>
      </c>
      <c r="B746" s="2270" t="s">
        <v>4172</v>
      </c>
      <c r="C746" s="2285" t="s">
        <v>3558</v>
      </c>
      <c r="D746" s="2285" t="s">
        <v>4173</v>
      </c>
      <c r="E746" s="2468" t="s">
        <v>3589</v>
      </c>
      <c r="F746" s="2468"/>
      <c r="G746" s="2271" t="s">
        <v>368</v>
      </c>
      <c r="H746" s="2272">
        <v>0.45700000000000002</v>
      </c>
      <c r="I746" s="2273">
        <v>151.88999999999999</v>
      </c>
      <c r="J746" s="2273">
        <v>69.41</v>
      </c>
    </row>
    <row r="747" spans="1:10">
      <c r="A747" s="2282"/>
      <c r="B747" s="2282"/>
      <c r="C747" s="2282"/>
      <c r="D747" s="2282"/>
      <c r="E747" s="2282" t="s">
        <v>3577</v>
      </c>
      <c r="F747" s="2267">
        <v>256.14</v>
      </c>
      <c r="G747" s="2282" t="s">
        <v>3578</v>
      </c>
      <c r="H747" s="2267">
        <v>0</v>
      </c>
      <c r="I747" s="2282" t="s">
        <v>3579</v>
      </c>
      <c r="J747" s="2267">
        <v>256.14</v>
      </c>
    </row>
    <row r="748" spans="1:10">
      <c r="A748" s="2282"/>
      <c r="B748" s="2282"/>
      <c r="C748" s="2282"/>
      <c r="D748" s="2282"/>
      <c r="E748" s="2282" t="s">
        <v>3580</v>
      </c>
      <c r="F748" s="2267">
        <v>194.76314600000001</v>
      </c>
      <c r="G748" s="2282"/>
      <c r="H748" s="2467" t="s">
        <v>3581</v>
      </c>
      <c r="I748" s="2467"/>
      <c r="J748" s="2267">
        <v>917.98</v>
      </c>
    </row>
    <row r="749" spans="1:10" ht="30" customHeight="1" thickBot="1">
      <c r="A749" s="2290"/>
      <c r="B749" s="2290"/>
      <c r="C749" s="2290"/>
      <c r="D749" s="2290"/>
      <c r="E749" s="2290"/>
      <c r="F749" s="2290"/>
      <c r="G749" s="2290" t="s">
        <v>3582</v>
      </c>
      <c r="H749" s="2268">
        <v>0.97</v>
      </c>
      <c r="I749" s="2290" t="s">
        <v>3583</v>
      </c>
      <c r="J749" s="2291">
        <v>890.44</v>
      </c>
    </row>
    <row r="750" spans="1:10" ht="0.95" customHeight="1" thickTop="1">
      <c r="A750" s="2269"/>
      <c r="B750" s="2269"/>
      <c r="C750" s="2269"/>
      <c r="D750" s="2269"/>
      <c r="E750" s="2269"/>
      <c r="F750" s="2269"/>
      <c r="G750" s="2269"/>
      <c r="H750" s="2269"/>
      <c r="I750" s="2269"/>
      <c r="J750" s="2269"/>
    </row>
    <row r="751" spans="1:10" ht="24" customHeight="1">
      <c r="A751" s="2286" t="s">
        <v>4174</v>
      </c>
      <c r="B751" s="2286"/>
      <c r="C751" s="2286"/>
      <c r="D751" s="2286" t="s">
        <v>4175</v>
      </c>
      <c r="E751" s="2286"/>
      <c r="F751" s="2469"/>
      <c r="G751" s="2469"/>
      <c r="H751" s="2257"/>
      <c r="I751" s="2286"/>
      <c r="J751" s="2258">
        <v>333711.21000000002</v>
      </c>
    </row>
    <row r="752" spans="1:10" ht="24" customHeight="1">
      <c r="A752" s="2286" t="s">
        <v>4176</v>
      </c>
      <c r="B752" s="2286"/>
      <c r="C752" s="2286"/>
      <c r="D752" s="2286" t="s">
        <v>4177</v>
      </c>
      <c r="E752" s="2286"/>
      <c r="F752" s="2469"/>
      <c r="G752" s="2469"/>
      <c r="H752" s="2257"/>
      <c r="I752" s="2286"/>
      <c r="J752" s="2258">
        <v>333711.21000000002</v>
      </c>
    </row>
    <row r="753" spans="1:10" ht="24" customHeight="1">
      <c r="A753" s="2286" t="s">
        <v>4178</v>
      </c>
      <c r="B753" s="2286"/>
      <c r="C753" s="2286"/>
      <c r="D753" s="2286" t="s">
        <v>4179</v>
      </c>
      <c r="E753" s="2286"/>
      <c r="F753" s="2469"/>
      <c r="G753" s="2469"/>
      <c r="H753" s="2257"/>
      <c r="I753" s="2286"/>
      <c r="J753" s="2258">
        <v>7165.43</v>
      </c>
    </row>
    <row r="754" spans="1:10" ht="18" customHeight="1">
      <c r="A754" s="2283" t="s">
        <v>4180</v>
      </c>
      <c r="B754" s="2287" t="s">
        <v>259</v>
      </c>
      <c r="C754" s="2283" t="s">
        <v>3548</v>
      </c>
      <c r="D754" s="2283" t="s">
        <v>131</v>
      </c>
      <c r="E754" s="2470" t="s">
        <v>3549</v>
      </c>
      <c r="F754" s="2470"/>
      <c r="G754" s="2288" t="s">
        <v>3550</v>
      </c>
      <c r="H754" s="2287" t="s">
        <v>261</v>
      </c>
      <c r="I754" s="2287" t="s">
        <v>3551</v>
      </c>
      <c r="J754" s="2287" t="s">
        <v>2149</v>
      </c>
    </row>
    <row r="755" spans="1:10" ht="24" customHeight="1">
      <c r="A755" s="2284" t="s">
        <v>3552</v>
      </c>
      <c r="B755" s="2259" t="s">
        <v>509</v>
      </c>
      <c r="C755" s="2284" t="s">
        <v>3600</v>
      </c>
      <c r="D755" s="2284" t="s">
        <v>510</v>
      </c>
      <c r="E755" s="2471" t="s">
        <v>3606</v>
      </c>
      <c r="F755" s="2471"/>
      <c r="G755" s="2260" t="s">
        <v>3445</v>
      </c>
      <c r="H755" s="2261">
        <v>1</v>
      </c>
      <c r="I755" s="2262">
        <v>206.78</v>
      </c>
      <c r="J755" s="2262">
        <v>206.78</v>
      </c>
    </row>
    <row r="756" spans="1:10" ht="24" customHeight="1">
      <c r="A756" s="2281" t="s">
        <v>3556</v>
      </c>
      <c r="B756" s="2263" t="s">
        <v>4181</v>
      </c>
      <c r="C756" s="2281" t="s">
        <v>3558</v>
      </c>
      <c r="D756" s="2281" t="s">
        <v>4182</v>
      </c>
      <c r="E756" s="2472" t="s">
        <v>3560</v>
      </c>
      <c r="F756" s="2472"/>
      <c r="G756" s="2264" t="s">
        <v>2143</v>
      </c>
      <c r="H756" s="2265">
        <v>0.36499999999999999</v>
      </c>
      <c r="I756" s="2266">
        <v>16.95</v>
      </c>
      <c r="J756" s="2266">
        <v>6.18</v>
      </c>
    </row>
    <row r="757" spans="1:10" ht="24" customHeight="1">
      <c r="A757" s="2281" t="s">
        <v>3556</v>
      </c>
      <c r="B757" s="2263" t="s">
        <v>3573</v>
      </c>
      <c r="C757" s="2281" t="s">
        <v>3558</v>
      </c>
      <c r="D757" s="2281" t="s">
        <v>3574</v>
      </c>
      <c r="E757" s="2472" t="s">
        <v>3560</v>
      </c>
      <c r="F757" s="2472"/>
      <c r="G757" s="2264" t="s">
        <v>2143</v>
      </c>
      <c r="H757" s="2265">
        <v>0.36499999999999999</v>
      </c>
      <c r="I757" s="2266">
        <v>15.99</v>
      </c>
      <c r="J757" s="2266">
        <v>5.83</v>
      </c>
    </row>
    <row r="758" spans="1:10" ht="24" customHeight="1">
      <c r="A758" s="2281" t="s">
        <v>3556</v>
      </c>
      <c r="B758" s="2263" t="s">
        <v>4183</v>
      </c>
      <c r="C758" s="2281" t="s">
        <v>3558</v>
      </c>
      <c r="D758" s="2281" t="s">
        <v>4184</v>
      </c>
      <c r="E758" s="2472" t="s">
        <v>3560</v>
      </c>
      <c r="F758" s="2472"/>
      <c r="G758" s="2264" t="s">
        <v>2143</v>
      </c>
      <c r="H758" s="2265">
        <v>2.1000000000000001E-2</v>
      </c>
      <c r="I758" s="2266">
        <v>16.93</v>
      </c>
      <c r="J758" s="2266">
        <v>0.35</v>
      </c>
    </row>
    <row r="759" spans="1:10" ht="24" customHeight="1">
      <c r="A759" s="2285" t="s">
        <v>3586</v>
      </c>
      <c r="B759" s="2270" t="s">
        <v>4185</v>
      </c>
      <c r="C759" s="2285" t="s">
        <v>3600</v>
      </c>
      <c r="D759" s="2285" t="s">
        <v>2226</v>
      </c>
      <c r="E759" s="2468" t="s">
        <v>3589</v>
      </c>
      <c r="F759" s="2468"/>
      <c r="G759" s="2271" t="s">
        <v>347</v>
      </c>
      <c r="H759" s="2272">
        <v>1.1000000000000001</v>
      </c>
      <c r="I759" s="2273">
        <v>176.75</v>
      </c>
      <c r="J759" s="2273">
        <v>194.42</v>
      </c>
    </row>
    <row r="760" spans="1:10">
      <c r="A760" s="2282"/>
      <c r="B760" s="2282"/>
      <c r="C760" s="2282"/>
      <c r="D760" s="2282"/>
      <c r="E760" s="2282" t="s">
        <v>3577</v>
      </c>
      <c r="F760" s="2267">
        <v>8.23</v>
      </c>
      <c r="G760" s="2282" t="s">
        <v>3578</v>
      </c>
      <c r="H760" s="2267">
        <v>0</v>
      </c>
      <c r="I760" s="2282" t="s">
        <v>3579</v>
      </c>
      <c r="J760" s="2267">
        <v>8.23</v>
      </c>
    </row>
    <row r="761" spans="1:10">
      <c r="A761" s="2282"/>
      <c r="B761" s="2282"/>
      <c r="C761" s="2282"/>
      <c r="D761" s="2282"/>
      <c r="E761" s="2282" t="s">
        <v>3580</v>
      </c>
      <c r="F761" s="2267">
        <v>55.685853999999999</v>
      </c>
      <c r="G761" s="2282"/>
      <c r="H761" s="2467" t="s">
        <v>3581</v>
      </c>
      <c r="I761" s="2467"/>
      <c r="J761" s="2267">
        <v>262.47000000000003</v>
      </c>
    </row>
    <row r="762" spans="1:10" ht="30" customHeight="1" thickBot="1">
      <c r="A762" s="2290"/>
      <c r="B762" s="2290"/>
      <c r="C762" s="2290"/>
      <c r="D762" s="2290"/>
      <c r="E762" s="2290"/>
      <c r="F762" s="2290"/>
      <c r="G762" s="2290" t="s">
        <v>3582</v>
      </c>
      <c r="H762" s="2268">
        <v>27.3</v>
      </c>
      <c r="I762" s="2290" t="s">
        <v>3583</v>
      </c>
      <c r="J762" s="2291">
        <v>7165.43</v>
      </c>
    </row>
    <row r="763" spans="1:10" ht="0.95" customHeight="1" thickTop="1">
      <c r="A763" s="2269"/>
      <c r="B763" s="2269"/>
      <c r="C763" s="2269"/>
      <c r="D763" s="2269"/>
      <c r="E763" s="2269"/>
      <c r="F763" s="2269"/>
      <c r="G763" s="2269"/>
      <c r="H763" s="2269"/>
      <c r="I763" s="2269"/>
      <c r="J763" s="2269"/>
    </row>
    <row r="764" spans="1:10" ht="24" customHeight="1">
      <c r="A764" s="2286" t="s">
        <v>4186</v>
      </c>
      <c r="B764" s="2286"/>
      <c r="C764" s="2286"/>
      <c r="D764" s="2286" t="s">
        <v>4187</v>
      </c>
      <c r="E764" s="2286"/>
      <c r="F764" s="2469"/>
      <c r="G764" s="2469"/>
      <c r="H764" s="2257"/>
      <c r="I764" s="2286"/>
      <c r="J764" s="2258">
        <v>305491.34999999998</v>
      </c>
    </row>
    <row r="765" spans="1:10" ht="18" customHeight="1">
      <c r="A765" s="2283" t="s">
        <v>4188</v>
      </c>
      <c r="B765" s="2287" t="s">
        <v>259</v>
      </c>
      <c r="C765" s="2283" t="s">
        <v>3548</v>
      </c>
      <c r="D765" s="2283" t="s">
        <v>131</v>
      </c>
      <c r="E765" s="2470" t="s">
        <v>3549</v>
      </c>
      <c r="F765" s="2470"/>
      <c r="G765" s="2288" t="s">
        <v>3550</v>
      </c>
      <c r="H765" s="2287" t="s">
        <v>261</v>
      </c>
      <c r="I765" s="2287" t="s">
        <v>3551</v>
      </c>
      <c r="J765" s="2287" t="s">
        <v>2149</v>
      </c>
    </row>
    <row r="766" spans="1:10" ht="24" customHeight="1">
      <c r="A766" s="2284" t="s">
        <v>3552</v>
      </c>
      <c r="B766" s="2259" t="s">
        <v>514</v>
      </c>
      <c r="C766" s="2284" t="s">
        <v>3600</v>
      </c>
      <c r="D766" s="2284" t="s">
        <v>515</v>
      </c>
      <c r="E766" s="2471" t="s">
        <v>3606</v>
      </c>
      <c r="F766" s="2471"/>
      <c r="G766" s="2260" t="s">
        <v>468</v>
      </c>
      <c r="H766" s="2261">
        <v>1</v>
      </c>
      <c r="I766" s="2262">
        <v>37.44</v>
      </c>
      <c r="J766" s="2262">
        <v>37.44</v>
      </c>
    </row>
    <row r="767" spans="1:10" ht="24" customHeight="1">
      <c r="A767" s="2281" t="s">
        <v>3556</v>
      </c>
      <c r="B767" s="2263" t="s">
        <v>3602</v>
      </c>
      <c r="C767" s="2281" t="s">
        <v>3558</v>
      </c>
      <c r="D767" s="2281" t="s">
        <v>3603</v>
      </c>
      <c r="E767" s="2472" t="s">
        <v>3560</v>
      </c>
      <c r="F767" s="2472"/>
      <c r="G767" s="2264" t="s">
        <v>2143</v>
      </c>
      <c r="H767" s="2265">
        <v>0.12</v>
      </c>
      <c r="I767" s="2266">
        <v>21.32</v>
      </c>
      <c r="J767" s="2266">
        <v>2.5499999999999998</v>
      </c>
    </row>
    <row r="768" spans="1:10" ht="24" customHeight="1">
      <c r="A768" s="2281" t="s">
        <v>3556</v>
      </c>
      <c r="B768" s="2263" t="s">
        <v>3573</v>
      </c>
      <c r="C768" s="2281" t="s">
        <v>3558</v>
      </c>
      <c r="D768" s="2281" t="s">
        <v>3574</v>
      </c>
      <c r="E768" s="2472" t="s">
        <v>3560</v>
      </c>
      <c r="F768" s="2472"/>
      <c r="G768" s="2264" t="s">
        <v>2143</v>
      </c>
      <c r="H768" s="2265">
        <v>0.23</v>
      </c>
      <c r="I768" s="2266">
        <v>15.99</v>
      </c>
      <c r="J768" s="2266">
        <v>3.67</v>
      </c>
    </row>
    <row r="769" spans="1:10" ht="24" customHeight="1">
      <c r="A769" s="2281" t="s">
        <v>3556</v>
      </c>
      <c r="B769" s="2263" t="s">
        <v>3571</v>
      </c>
      <c r="C769" s="2281" t="s">
        <v>3558</v>
      </c>
      <c r="D769" s="2281" t="s">
        <v>3572</v>
      </c>
      <c r="E769" s="2472" t="s">
        <v>3560</v>
      </c>
      <c r="F769" s="2472"/>
      <c r="G769" s="2264" t="s">
        <v>2143</v>
      </c>
      <c r="H769" s="2265">
        <v>0.21</v>
      </c>
      <c r="I769" s="2266">
        <v>22.42</v>
      </c>
      <c r="J769" s="2266">
        <v>4.7</v>
      </c>
    </row>
    <row r="770" spans="1:10" ht="24" customHeight="1">
      <c r="A770" s="2281" t="s">
        <v>3556</v>
      </c>
      <c r="B770" s="2263" t="s">
        <v>4189</v>
      </c>
      <c r="C770" s="2281" t="s">
        <v>3558</v>
      </c>
      <c r="D770" s="2281" t="s">
        <v>4190</v>
      </c>
      <c r="E770" s="2472" t="s">
        <v>3606</v>
      </c>
      <c r="F770" s="2472"/>
      <c r="G770" s="2264" t="s">
        <v>689</v>
      </c>
      <c r="H770" s="2265">
        <v>6.0000000000000001E-3</v>
      </c>
      <c r="I770" s="2266">
        <v>47.49</v>
      </c>
      <c r="J770" s="2266">
        <v>0.28000000000000003</v>
      </c>
    </row>
    <row r="771" spans="1:10" ht="24" customHeight="1">
      <c r="A771" s="2285" t="s">
        <v>3586</v>
      </c>
      <c r="B771" s="2270" t="s">
        <v>4191</v>
      </c>
      <c r="C771" s="2285" t="s">
        <v>3558</v>
      </c>
      <c r="D771" s="2285" t="s">
        <v>4192</v>
      </c>
      <c r="E771" s="2468" t="s">
        <v>3589</v>
      </c>
      <c r="F771" s="2468"/>
      <c r="G771" s="2271" t="s">
        <v>3974</v>
      </c>
      <c r="H771" s="2272">
        <v>4.3999999999999997E-2</v>
      </c>
      <c r="I771" s="2273">
        <v>32.4</v>
      </c>
      <c r="J771" s="2273">
        <v>1.42</v>
      </c>
    </row>
    <row r="772" spans="1:10" ht="24" customHeight="1">
      <c r="A772" s="2285" t="s">
        <v>3586</v>
      </c>
      <c r="B772" s="2270" t="s">
        <v>4193</v>
      </c>
      <c r="C772" s="2285" t="s">
        <v>3558</v>
      </c>
      <c r="D772" s="2285" t="s">
        <v>4194</v>
      </c>
      <c r="E772" s="2468" t="s">
        <v>3589</v>
      </c>
      <c r="F772" s="2468"/>
      <c r="G772" s="2271" t="s">
        <v>271</v>
      </c>
      <c r="H772" s="2272">
        <v>0.55000000000000004</v>
      </c>
      <c r="I772" s="2273">
        <v>2.93</v>
      </c>
      <c r="J772" s="2273">
        <v>1.61</v>
      </c>
    </row>
    <row r="773" spans="1:10" ht="24" customHeight="1">
      <c r="A773" s="2285" t="s">
        <v>3586</v>
      </c>
      <c r="B773" s="2270" t="s">
        <v>4195</v>
      </c>
      <c r="C773" s="2285" t="s">
        <v>3558</v>
      </c>
      <c r="D773" s="2285" t="s">
        <v>4196</v>
      </c>
      <c r="E773" s="2468" t="s">
        <v>3589</v>
      </c>
      <c r="F773" s="2468"/>
      <c r="G773" s="2271" t="s">
        <v>3974</v>
      </c>
      <c r="H773" s="2272">
        <v>0.13200000000000001</v>
      </c>
      <c r="I773" s="2273">
        <v>32.18</v>
      </c>
      <c r="J773" s="2273">
        <v>4.24</v>
      </c>
    </row>
    <row r="774" spans="1:10" ht="24" customHeight="1">
      <c r="A774" s="2285" t="s">
        <v>3586</v>
      </c>
      <c r="B774" s="2270" t="s">
        <v>4197</v>
      </c>
      <c r="C774" s="2285" t="s">
        <v>3558</v>
      </c>
      <c r="D774" s="2285" t="s">
        <v>4198</v>
      </c>
      <c r="E774" s="2468" t="s">
        <v>3589</v>
      </c>
      <c r="F774" s="2468"/>
      <c r="G774" s="2271" t="s">
        <v>3974</v>
      </c>
      <c r="H774" s="2272">
        <v>0.17599999999999999</v>
      </c>
      <c r="I774" s="2273">
        <v>30.25</v>
      </c>
      <c r="J774" s="2273">
        <v>5.32</v>
      </c>
    </row>
    <row r="775" spans="1:10" ht="24" customHeight="1">
      <c r="A775" s="2285" t="s">
        <v>3586</v>
      </c>
      <c r="B775" s="2270" t="s">
        <v>4199</v>
      </c>
      <c r="C775" s="2285" t="s">
        <v>3558</v>
      </c>
      <c r="D775" s="2285" t="s">
        <v>4200</v>
      </c>
      <c r="E775" s="2468" t="s">
        <v>3589</v>
      </c>
      <c r="F775" s="2468"/>
      <c r="G775" s="2271" t="s">
        <v>3445</v>
      </c>
      <c r="H775" s="2272">
        <v>1.05</v>
      </c>
      <c r="I775" s="2273">
        <v>13</v>
      </c>
      <c r="J775" s="2273">
        <v>13.65</v>
      </c>
    </row>
    <row r="776" spans="1:10">
      <c r="A776" s="2282"/>
      <c r="B776" s="2282"/>
      <c r="C776" s="2282"/>
      <c r="D776" s="2282"/>
      <c r="E776" s="2282" t="s">
        <v>3577</v>
      </c>
      <c r="F776" s="2267">
        <v>7.44</v>
      </c>
      <c r="G776" s="2282" t="s">
        <v>3578</v>
      </c>
      <c r="H776" s="2267">
        <v>0</v>
      </c>
      <c r="I776" s="2282" t="s">
        <v>3579</v>
      </c>
      <c r="J776" s="2267">
        <v>7.44</v>
      </c>
    </row>
    <row r="777" spans="1:10">
      <c r="A777" s="2282"/>
      <c r="B777" s="2282"/>
      <c r="C777" s="2282"/>
      <c r="D777" s="2282"/>
      <c r="E777" s="2282" t="s">
        <v>3580</v>
      </c>
      <c r="F777" s="2267">
        <v>10.082592</v>
      </c>
      <c r="G777" s="2282"/>
      <c r="H777" s="2467" t="s">
        <v>3581</v>
      </c>
      <c r="I777" s="2467"/>
      <c r="J777" s="2267">
        <v>47.52</v>
      </c>
    </row>
    <row r="778" spans="1:10" ht="30" customHeight="1" thickBot="1">
      <c r="A778" s="2290"/>
      <c r="B778" s="2290"/>
      <c r="C778" s="2290"/>
      <c r="D778" s="2290"/>
      <c r="E778" s="2290"/>
      <c r="F778" s="2290"/>
      <c r="G778" s="2290" t="s">
        <v>3582</v>
      </c>
      <c r="H778" s="2268">
        <v>6428.69</v>
      </c>
      <c r="I778" s="2290" t="s">
        <v>3583</v>
      </c>
      <c r="J778" s="2291">
        <v>305491.34999999998</v>
      </c>
    </row>
    <row r="779" spans="1:10" ht="0.95" customHeight="1" thickTop="1">
      <c r="A779" s="2269"/>
      <c r="B779" s="2269"/>
      <c r="C779" s="2269"/>
      <c r="D779" s="2269"/>
      <c r="E779" s="2269"/>
      <c r="F779" s="2269"/>
      <c r="G779" s="2269"/>
      <c r="H779" s="2269"/>
      <c r="I779" s="2269"/>
      <c r="J779" s="2269"/>
    </row>
    <row r="780" spans="1:10" ht="24" customHeight="1">
      <c r="A780" s="2286" t="s">
        <v>4201</v>
      </c>
      <c r="B780" s="2286"/>
      <c r="C780" s="2286"/>
      <c r="D780" s="2286" t="s">
        <v>4202</v>
      </c>
      <c r="E780" s="2286"/>
      <c r="F780" s="2469"/>
      <c r="G780" s="2469"/>
      <c r="H780" s="2257"/>
      <c r="I780" s="2286"/>
      <c r="J780" s="2258">
        <v>8146.21</v>
      </c>
    </row>
    <row r="781" spans="1:10" ht="18" customHeight="1">
      <c r="A781" s="2283" t="s">
        <v>4203</v>
      </c>
      <c r="B781" s="2287" t="s">
        <v>259</v>
      </c>
      <c r="C781" s="2283" t="s">
        <v>3548</v>
      </c>
      <c r="D781" s="2283" t="s">
        <v>131</v>
      </c>
      <c r="E781" s="2470" t="s">
        <v>3549</v>
      </c>
      <c r="F781" s="2470"/>
      <c r="G781" s="2288" t="s">
        <v>3550</v>
      </c>
      <c r="H781" s="2287" t="s">
        <v>261</v>
      </c>
      <c r="I781" s="2287" t="s">
        <v>3551</v>
      </c>
      <c r="J781" s="2287" t="s">
        <v>2149</v>
      </c>
    </row>
    <row r="782" spans="1:10" ht="24" customHeight="1">
      <c r="A782" s="2284" t="s">
        <v>3552</v>
      </c>
      <c r="B782" s="2259" t="s">
        <v>519</v>
      </c>
      <c r="C782" s="2284" t="s">
        <v>3600</v>
      </c>
      <c r="D782" s="2284" t="s">
        <v>520</v>
      </c>
      <c r="E782" s="2471" t="s">
        <v>3606</v>
      </c>
      <c r="F782" s="2471"/>
      <c r="G782" s="2260" t="s">
        <v>275</v>
      </c>
      <c r="H782" s="2261">
        <v>1</v>
      </c>
      <c r="I782" s="2262">
        <v>247.02</v>
      </c>
      <c r="J782" s="2262">
        <v>247.02</v>
      </c>
    </row>
    <row r="783" spans="1:10" ht="24" customHeight="1">
      <c r="A783" s="2281" t="s">
        <v>3556</v>
      </c>
      <c r="B783" s="2263" t="s">
        <v>3571</v>
      </c>
      <c r="C783" s="2281" t="s">
        <v>3558</v>
      </c>
      <c r="D783" s="2281" t="s">
        <v>3572</v>
      </c>
      <c r="E783" s="2472" t="s">
        <v>3560</v>
      </c>
      <c r="F783" s="2472"/>
      <c r="G783" s="2264" t="s">
        <v>2143</v>
      </c>
      <c r="H783" s="2265">
        <v>0.16</v>
      </c>
      <c r="I783" s="2266">
        <v>22.42</v>
      </c>
      <c r="J783" s="2266">
        <v>3.58</v>
      </c>
    </row>
    <row r="784" spans="1:10" ht="24" customHeight="1">
      <c r="A784" s="2281" t="s">
        <v>3556</v>
      </c>
      <c r="B784" s="2263" t="s">
        <v>3602</v>
      </c>
      <c r="C784" s="2281" t="s">
        <v>3558</v>
      </c>
      <c r="D784" s="2281" t="s">
        <v>3603</v>
      </c>
      <c r="E784" s="2472" t="s">
        <v>3560</v>
      </c>
      <c r="F784" s="2472"/>
      <c r="G784" s="2264" t="s">
        <v>2143</v>
      </c>
      <c r="H784" s="2265">
        <v>2</v>
      </c>
      <c r="I784" s="2266">
        <v>21.32</v>
      </c>
      <c r="J784" s="2266">
        <v>42.64</v>
      </c>
    </row>
    <row r="785" spans="1:10" ht="24" customHeight="1">
      <c r="A785" s="2281" t="s">
        <v>3556</v>
      </c>
      <c r="B785" s="2263" t="s">
        <v>3607</v>
      </c>
      <c r="C785" s="2281" t="s">
        <v>3558</v>
      </c>
      <c r="D785" s="2281" t="s">
        <v>3608</v>
      </c>
      <c r="E785" s="2472" t="s">
        <v>3560</v>
      </c>
      <c r="F785" s="2472"/>
      <c r="G785" s="2264" t="s">
        <v>2143</v>
      </c>
      <c r="H785" s="2265">
        <v>1</v>
      </c>
      <c r="I785" s="2266">
        <v>17.48</v>
      </c>
      <c r="J785" s="2266">
        <v>17.48</v>
      </c>
    </row>
    <row r="786" spans="1:10" ht="24" customHeight="1">
      <c r="A786" s="2281" t="s">
        <v>3556</v>
      </c>
      <c r="B786" s="2263" t="s">
        <v>4204</v>
      </c>
      <c r="C786" s="2281" t="s">
        <v>3558</v>
      </c>
      <c r="D786" s="2281" t="s">
        <v>4205</v>
      </c>
      <c r="E786" s="2472" t="s">
        <v>3560</v>
      </c>
      <c r="F786" s="2472"/>
      <c r="G786" s="2264" t="s">
        <v>2143</v>
      </c>
      <c r="H786" s="2265">
        <v>0.08</v>
      </c>
      <c r="I786" s="2266">
        <v>18.170000000000002</v>
      </c>
      <c r="J786" s="2266">
        <v>1.45</v>
      </c>
    </row>
    <row r="787" spans="1:10" ht="24" customHeight="1">
      <c r="A787" s="2285" t="s">
        <v>3586</v>
      </c>
      <c r="B787" s="2270" t="s">
        <v>4193</v>
      </c>
      <c r="C787" s="2285" t="s">
        <v>3558</v>
      </c>
      <c r="D787" s="2285" t="s">
        <v>4194</v>
      </c>
      <c r="E787" s="2468" t="s">
        <v>3589</v>
      </c>
      <c r="F787" s="2468"/>
      <c r="G787" s="2271" t="s">
        <v>271</v>
      </c>
      <c r="H787" s="2272">
        <v>0.5</v>
      </c>
      <c r="I787" s="2273">
        <v>2.93</v>
      </c>
      <c r="J787" s="2273">
        <v>1.46</v>
      </c>
    </row>
    <row r="788" spans="1:10" ht="24" customHeight="1">
      <c r="A788" s="2285" t="s">
        <v>3586</v>
      </c>
      <c r="B788" s="2270" t="s">
        <v>4206</v>
      </c>
      <c r="C788" s="2285" t="s">
        <v>3558</v>
      </c>
      <c r="D788" s="2285" t="s">
        <v>4207</v>
      </c>
      <c r="E788" s="2468" t="s">
        <v>3589</v>
      </c>
      <c r="F788" s="2468"/>
      <c r="G788" s="2271" t="s">
        <v>3974</v>
      </c>
      <c r="H788" s="2272">
        <v>0.02</v>
      </c>
      <c r="I788" s="2273">
        <v>13.58</v>
      </c>
      <c r="J788" s="2273">
        <v>0.27</v>
      </c>
    </row>
    <row r="789" spans="1:10" ht="24" customHeight="1">
      <c r="A789" s="2285" t="s">
        <v>3586</v>
      </c>
      <c r="B789" s="2270" t="s">
        <v>4195</v>
      </c>
      <c r="C789" s="2285" t="s">
        <v>3558</v>
      </c>
      <c r="D789" s="2285" t="s">
        <v>4196</v>
      </c>
      <c r="E789" s="2468" t="s">
        <v>3589</v>
      </c>
      <c r="F789" s="2468"/>
      <c r="G789" s="2271" t="s">
        <v>3974</v>
      </c>
      <c r="H789" s="2272">
        <v>0.24</v>
      </c>
      <c r="I789" s="2273">
        <v>32.18</v>
      </c>
      <c r="J789" s="2273">
        <v>7.72</v>
      </c>
    </row>
    <row r="790" spans="1:10" ht="24" customHeight="1">
      <c r="A790" s="2285" t="s">
        <v>3586</v>
      </c>
      <c r="B790" s="2270" t="s">
        <v>4208</v>
      </c>
      <c r="C790" s="2285" t="s">
        <v>3600</v>
      </c>
      <c r="D790" s="2285" t="s">
        <v>2322</v>
      </c>
      <c r="E790" s="2468" t="s">
        <v>3589</v>
      </c>
      <c r="F790" s="2468"/>
      <c r="G790" s="2271" t="s">
        <v>275</v>
      </c>
      <c r="H790" s="2272">
        <v>1.1000000000000001</v>
      </c>
      <c r="I790" s="2273">
        <v>156.75</v>
      </c>
      <c r="J790" s="2273">
        <v>172.42</v>
      </c>
    </row>
    <row r="791" spans="1:10">
      <c r="A791" s="2282"/>
      <c r="B791" s="2282"/>
      <c r="C791" s="2282"/>
      <c r="D791" s="2282"/>
      <c r="E791" s="2282" t="s">
        <v>3577</v>
      </c>
      <c r="F791" s="2267">
        <v>45.06</v>
      </c>
      <c r="G791" s="2282" t="s">
        <v>3578</v>
      </c>
      <c r="H791" s="2267">
        <v>0</v>
      </c>
      <c r="I791" s="2282" t="s">
        <v>3579</v>
      </c>
      <c r="J791" s="2267">
        <v>45.06</v>
      </c>
    </row>
    <row r="792" spans="1:10">
      <c r="A792" s="2282"/>
      <c r="B792" s="2282"/>
      <c r="C792" s="2282"/>
      <c r="D792" s="2282"/>
      <c r="E792" s="2282" t="s">
        <v>3580</v>
      </c>
      <c r="F792" s="2267">
        <v>66.522486000000001</v>
      </c>
      <c r="G792" s="2282"/>
      <c r="H792" s="2467" t="s">
        <v>3581</v>
      </c>
      <c r="I792" s="2467"/>
      <c r="J792" s="2267">
        <v>313.54000000000002</v>
      </c>
    </row>
    <row r="793" spans="1:10" ht="30" customHeight="1" thickBot="1">
      <c r="A793" s="2290"/>
      <c r="B793" s="2290"/>
      <c r="C793" s="2290"/>
      <c r="D793" s="2290"/>
      <c r="E793" s="2290"/>
      <c r="F793" s="2290"/>
      <c r="G793" s="2290" t="s">
        <v>3582</v>
      </c>
      <c r="H793" s="2268">
        <v>0.06</v>
      </c>
      <c r="I793" s="2290" t="s">
        <v>3583</v>
      </c>
      <c r="J793" s="2291">
        <v>18.809999999999999</v>
      </c>
    </row>
    <row r="794" spans="1:10" ht="0.95" customHeight="1" thickTop="1">
      <c r="A794" s="2269"/>
      <c r="B794" s="2269"/>
      <c r="C794" s="2269"/>
      <c r="D794" s="2269"/>
      <c r="E794" s="2269"/>
      <c r="F794" s="2269"/>
      <c r="G794" s="2269"/>
      <c r="H794" s="2269"/>
      <c r="I794" s="2269"/>
      <c r="J794" s="2269"/>
    </row>
    <row r="795" spans="1:10" ht="18" customHeight="1">
      <c r="A795" s="2283" t="s">
        <v>4209</v>
      </c>
      <c r="B795" s="2287" t="s">
        <v>259</v>
      </c>
      <c r="C795" s="2283" t="s">
        <v>3548</v>
      </c>
      <c r="D795" s="2283" t="s">
        <v>131</v>
      </c>
      <c r="E795" s="2470" t="s">
        <v>3549</v>
      </c>
      <c r="F795" s="2470"/>
      <c r="G795" s="2288" t="s">
        <v>3550</v>
      </c>
      <c r="H795" s="2287" t="s">
        <v>261</v>
      </c>
      <c r="I795" s="2287" t="s">
        <v>3551</v>
      </c>
      <c r="J795" s="2287" t="s">
        <v>2149</v>
      </c>
    </row>
    <row r="796" spans="1:10" ht="24" customHeight="1">
      <c r="A796" s="2284" t="s">
        <v>3552</v>
      </c>
      <c r="B796" s="2259" t="s">
        <v>522</v>
      </c>
      <c r="C796" s="2284" t="s">
        <v>3600</v>
      </c>
      <c r="D796" s="2284" t="s">
        <v>523</v>
      </c>
      <c r="E796" s="2471" t="s">
        <v>3606</v>
      </c>
      <c r="F796" s="2471"/>
      <c r="G796" s="2260" t="s">
        <v>3445</v>
      </c>
      <c r="H796" s="2261">
        <v>1</v>
      </c>
      <c r="I796" s="2262">
        <v>23.44</v>
      </c>
      <c r="J796" s="2262">
        <v>23.44</v>
      </c>
    </row>
    <row r="797" spans="1:10" ht="24" customHeight="1">
      <c r="A797" s="2281" t="s">
        <v>3556</v>
      </c>
      <c r="B797" s="2263" t="s">
        <v>4181</v>
      </c>
      <c r="C797" s="2281" t="s">
        <v>3558</v>
      </c>
      <c r="D797" s="2281" t="s">
        <v>4182</v>
      </c>
      <c r="E797" s="2472" t="s">
        <v>3560</v>
      </c>
      <c r="F797" s="2472"/>
      <c r="G797" s="2264" t="s">
        <v>2143</v>
      </c>
      <c r="H797" s="2265">
        <v>0.13</v>
      </c>
      <c r="I797" s="2266">
        <v>16.95</v>
      </c>
      <c r="J797" s="2266">
        <v>2.2000000000000002</v>
      </c>
    </row>
    <row r="798" spans="1:10" ht="24" customHeight="1">
      <c r="A798" s="2281" t="s">
        <v>3556</v>
      </c>
      <c r="B798" s="2263" t="s">
        <v>3573</v>
      </c>
      <c r="C798" s="2281" t="s">
        <v>3558</v>
      </c>
      <c r="D798" s="2281" t="s">
        <v>3574</v>
      </c>
      <c r="E798" s="2472" t="s">
        <v>3560</v>
      </c>
      <c r="F798" s="2472"/>
      <c r="G798" s="2264" t="s">
        <v>2143</v>
      </c>
      <c r="H798" s="2265">
        <v>0.13</v>
      </c>
      <c r="I798" s="2266">
        <v>15.99</v>
      </c>
      <c r="J798" s="2266">
        <v>2.0699999999999998</v>
      </c>
    </row>
    <row r="799" spans="1:10" ht="24" customHeight="1">
      <c r="A799" s="2285" t="s">
        <v>3586</v>
      </c>
      <c r="B799" s="2270" t="s">
        <v>4210</v>
      </c>
      <c r="C799" s="2285" t="s">
        <v>3558</v>
      </c>
      <c r="D799" s="2285" t="s">
        <v>4211</v>
      </c>
      <c r="E799" s="2468" t="s">
        <v>3589</v>
      </c>
      <c r="F799" s="2468"/>
      <c r="G799" s="2271" t="s">
        <v>3445</v>
      </c>
      <c r="H799" s="2272">
        <v>1</v>
      </c>
      <c r="I799" s="2273">
        <v>19.170000000000002</v>
      </c>
      <c r="J799" s="2273">
        <v>19.170000000000002</v>
      </c>
    </row>
    <row r="800" spans="1:10">
      <c r="A800" s="2282"/>
      <c r="B800" s="2282"/>
      <c r="C800" s="2282"/>
      <c r="D800" s="2282"/>
      <c r="E800" s="2282" t="s">
        <v>3577</v>
      </c>
      <c r="F800" s="2267">
        <v>2.81</v>
      </c>
      <c r="G800" s="2282" t="s">
        <v>3578</v>
      </c>
      <c r="H800" s="2267">
        <v>0</v>
      </c>
      <c r="I800" s="2282" t="s">
        <v>3579</v>
      </c>
      <c r="J800" s="2267">
        <v>2.81</v>
      </c>
    </row>
    <row r="801" spans="1:10">
      <c r="A801" s="2282"/>
      <c r="B801" s="2282"/>
      <c r="C801" s="2282"/>
      <c r="D801" s="2282"/>
      <c r="E801" s="2282" t="s">
        <v>3580</v>
      </c>
      <c r="F801" s="2267">
        <v>6.312392</v>
      </c>
      <c r="G801" s="2282"/>
      <c r="H801" s="2467" t="s">
        <v>3581</v>
      </c>
      <c r="I801" s="2467"/>
      <c r="J801" s="2267">
        <v>29.75</v>
      </c>
    </row>
    <row r="802" spans="1:10" ht="30" customHeight="1" thickBot="1">
      <c r="A802" s="2290"/>
      <c r="B802" s="2290"/>
      <c r="C802" s="2290"/>
      <c r="D802" s="2290"/>
      <c r="E802" s="2290"/>
      <c r="F802" s="2290"/>
      <c r="G802" s="2290" t="s">
        <v>3582</v>
      </c>
      <c r="H802" s="2268">
        <v>273.19</v>
      </c>
      <c r="I802" s="2290" t="s">
        <v>3583</v>
      </c>
      <c r="J802" s="2291">
        <v>8127.4</v>
      </c>
    </row>
    <row r="803" spans="1:10" ht="0.95" customHeight="1" thickTop="1">
      <c r="A803" s="2269"/>
      <c r="B803" s="2269"/>
      <c r="C803" s="2269"/>
      <c r="D803" s="2269"/>
      <c r="E803" s="2269"/>
      <c r="F803" s="2269"/>
      <c r="G803" s="2269"/>
      <c r="H803" s="2269"/>
      <c r="I803" s="2269"/>
      <c r="J803" s="2269"/>
    </row>
    <row r="804" spans="1:10" ht="24" customHeight="1">
      <c r="A804" s="2286" t="s">
        <v>4212</v>
      </c>
      <c r="B804" s="2286"/>
      <c r="C804" s="2286"/>
      <c r="D804" s="2286" t="s">
        <v>4213</v>
      </c>
      <c r="E804" s="2286"/>
      <c r="F804" s="2469"/>
      <c r="G804" s="2469"/>
      <c r="H804" s="2257"/>
      <c r="I804" s="2286"/>
      <c r="J804" s="2258">
        <v>389.08</v>
      </c>
    </row>
    <row r="805" spans="1:10" ht="18" customHeight="1">
      <c r="A805" s="2283" t="s">
        <v>4214</v>
      </c>
      <c r="B805" s="2287" t="s">
        <v>259</v>
      </c>
      <c r="C805" s="2283" t="s">
        <v>3548</v>
      </c>
      <c r="D805" s="2283" t="s">
        <v>131</v>
      </c>
      <c r="E805" s="2470" t="s">
        <v>3549</v>
      </c>
      <c r="F805" s="2470"/>
      <c r="G805" s="2288" t="s">
        <v>3550</v>
      </c>
      <c r="H805" s="2287" t="s">
        <v>261</v>
      </c>
      <c r="I805" s="2287" t="s">
        <v>3551</v>
      </c>
      <c r="J805" s="2287" t="s">
        <v>2149</v>
      </c>
    </row>
    <row r="806" spans="1:10" ht="24" customHeight="1">
      <c r="A806" s="2284" t="s">
        <v>3552</v>
      </c>
      <c r="B806" s="2259" t="s">
        <v>4215</v>
      </c>
      <c r="C806" s="2284" t="s">
        <v>3600</v>
      </c>
      <c r="D806" s="2284" t="s">
        <v>528</v>
      </c>
      <c r="E806" s="2471" t="s">
        <v>3615</v>
      </c>
      <c r="F806" s="2471"/>
      <c r="G806" s="2260" t="s">
        <v>3445</v>
      </c>
      <c r="H806" s="2261">
        <v>1</v>
      </c>
      <c r="I806" s="2262">
        <v>30.59</v>
      </c>
      <c r="J806" s="2262">
        <v>30.59</v>
      </c>
    </row>
    <row r="807" spans="1:10" ht="24" customHeight="1">
      <c r="A807" s="2281" t="s">
        <v>3556</v>
      </c>
      <c r="B807" s="2263" t="s">
        <v>3607</v>
      </c>
      <c r="C807" s="2281" t="s">
        <v>3558</v>
      </c>
      <c r="D807" s="2281" t="s">
        <v>3608</v>
      </c>
      <c r="E807" s="2472" t="s">
        <v>3560</v>
      </c>
      <c r="F807" s="2472"/>
      <c r="G807" s="2264" t="s">
        <v>2143</v>
      </c>
      <c r="H807" s="2265">
        <v>0.05</v>
      </c>
      <c r="I807" s="2266">
        <v>17.48</v>
      </c>
      <c r="J807" s="2266">
        <v>0.87</v>
      </c>
    </row>
    <row r="808" spans="1:10" ht="24" customHeight="1">
      <c r="A808" s="2281" t="s">
        <v>3556</v>
      </c>
      <c r="B808" s="2263" t="s">
        <v>3602</v>
      </c>
      <c r="C808" s="2281" t="s">
        <v>3558</v>
      </c>
      <c r="D808" s="2281" t="s">
        <v>3603</v>
      </c>
      <c r="E808" s="2472" t="s">
        <v>3560</v>
      </c>
      <c r="F808" s="2472"/>
      <c r="G808" s="2264" t="s">
        <v>2143</v>
      </c>
      <c r="H808" s="2265">
        <v>0.05</v>
      </c>
      <c r="I808" s="2266">
        <v>21.32</v>
      </c>
      <c r="J808" s="2266">
        <v>1.06</v>
      </c>
    </row>
    <row r="809" spans="1:10" ht="24" customHeight="1">
      <c r="A809" s="2281" t="s">
        <v>3556</v>
      </c>
      <c r="B809" s="2263" t="s">
        <v>3995</v>
      </c>
      <c r="C809" s="2281" t="s">
        <v>3558</v>
      </c>
      <c r="D809" s="2281" t="s">
        <v>3996</v>
      </c>
      <c r="E809" s="2472" t="s">
        <v>3560</v>
      </c>
      <c r="F809" s="2472"/>
      <c r="G809" s="2264" t="s">
        <v>2143</v>
      </c>
      <c r="H809" s="2265">
        <v>0.11</v>
      </c>
      <c r="I809" s="2266">
        <v>21.98</v>
      </c>
      <c r="J809" s="2266">
        <v>2.41</v>
      </c>
    </row>
    <row r="810" spans="1:10" ht="24" customHeight="1">
      <c r="A810" s="2285" t="s">
        <v>3586</v>
      </c>
      <c r="B810" s="2270" t="s">
        <v>4216</v>
      </c>
      <c r="C810" s="2285" t="s">
        <v>3558</v>
      </c>
      <c r="D810" s="2285" t="s">
        <v>4217</v>
      </c>
      <c r="E810" s="2468" t="s">
        <v>3589</v>
      </c>
      <c r="F810" s="2468"/>
      <c r="G810" s="2271" t="s">
        <v>3445</v>
      </c>
      <c r="H810" s="2272">
        <v>1.1000000000000001</v>
      </c>
      <c r="I810" s="2273">
        <v>18.82</v>
      </c>
      <c r="J810" s="2273">
        <v>20.7</v>
      </c>
    </row>
    <row r="811" spans="1:10" ht="24" customHeight="1">
      <c r="A811" s="2285" t="s">
        <v>3586</v>
      </c>
      <c r="B811" s="2270" t="s">
        <v>3652</v>
      </c>
      <c r="C811" s="2285" t="s">
        <v>3558</v>
      </c>
      <c r="D811" s="2285" t="s">
        <v>3653</v>
      </c>
      <c r="E811" s="2468" t="s">
        <v>3589</v>
      </c>
      <c r="F811" s="2468"/>
      <c r="G811" s="2271" t="s">
        <v>3445</v>
      </c>
      <c r="H811" s="2272">
        <v>0.53</v>
      </c>
      <c r="I811" s="2273">
        <v>10.43</v>
      </c>
      <c r="J811" s="2273">
        <v>5.52</v>
      </c>
    </row>
    <row r="812" spans="1:10" ht="24" customHeight="1">
      <c r="A812" s="2285" t="s">
        <v>3586</v>
      </c>
      <c r="B812" s="2270" t="s">
        <v>4218</v>
      </c>
      <c r="C812" s="2285" t="s">
        <v>3558</v>
      </c>
      <c r="D812" s="2285" t="s">
        <v>4219</v>
      </c>
      <c r="E812" s="2468" t="s">
        <v>3589</v>
      </c>
      <c r="F812" s="2468"/>
      <c r="G812" s="2271" t="s">
        <v>3445</v>
      </c>
      <c r="H812" s="2272">
        <v>1.5E-3</v>
      </c>
      <c r="I812" s="2273">
        <v>21.37</v>
      </c>
      <c r="J812" s="2273">
        <v>0.03</v>
      </c>
    </row>
    <row r="813" spans="1:10">
      <c r="A813" s="2282"/>
      <c r="B813" s="2282"/>
      <c r="C813" s="2282"/>
      <c r="D813" s="2282"/>
      <c r="E813" s="2282" t="s">
        <v>3577</v>
      </c>
      <c r="F813" s="2267">
        <v>2.99</v>
      </c>
      <c r="G813" s="2282" t="s">
        <v>3578</v>
      </c>
      <c r="H813" s="2267">
        <v>0</v>
      </c>
      <c r="I813" s="2282" t="s">
        <v>3579</v>
      </c>
      <c r="J813" s="2267">
        <v>2.99</v>
      </c>
    </row>
    <row r="814" spans="1:10">
      <c r="A814" s="2282"/>
      <c r="B814" s="2282"/>
      <c r="C814" s="2282"/>
      <c r="D814" s="2282"/>
      <c r="E814" s="2282" t="s">
        <v>3580</v>
      </c>
      <c r="F814" s="2267">
        <v>8.2378870000000006</v>
      </c>
      <c r="G814" s="2282"/>
      <c r="H814" s="2467" t="s">
        <v>3581</v>
      </c>
      <c r="I814" s="2467"/>
      <c r="J814" s="2267">
        <v>38.83</v>
      </c>
    </row>
    <row r="815" spans="1:10" ht="30" customHeight="1" thickBot="1">
      <c r="A815" s="2290"/>
      <c r="B815" s="2290"/>
      <c r="C815" s="2290"/>
      <c r="D815" s="2290"/>
      <c r="E815" s="2290"/>
      <c r="F815" s="2290"/>
      <c r="G815" s="2290" t="s">
        <v>3582</v>
      </c>
      <c r="H815" s="2268">
        <v>10.02</v>
      </c>
      <c r="I815" s="2290" t="s">
        <v>3583</v>
      </c>
      <c r="J815" s="2291">
        <v>389.08</v>
      </c>
    </row>
    <row r="816" spans="1:10" ht="0.95" customHeight="1" thickTop="1">
      <c r="A816" s="2269"/>
      <c r="B816" s="2269"/>
      <c r="C816" s="2269"/>
      <c r="D816" s="2269"/>
      <c r="E816" s="2269"/>
      <c r="F816" s="2269"/>
      <c r="G816" s="2269"/>
      <c r="H816" s="2269"/>
      <c r="I816" s="2269"/>
      <c r="J816" s="2269"/>
    </row>
    <row r="817" spans="1:10" ht="24" customHeight="1">
      <c r="A817" s="2286" t="s">
        <v>4220</v>
      </c>
      <c r="B817" s="2286"/>
      <c r="C817" s="2286"/>
      <c r="D817" s="2286" t="s">
        <v>4221</v>
      </c>
      <c r="E817" s="2286"/>
      <c r="F817" s="2469"/>
      <c r="G817" s="2469"/>
      <c r="H817" s="2257"/>
      <c r="I817" s="2286"/>
      <c r="J817" s="2258">
        <v>4373.72</v>
      </c>
    </row>
    <row r="818" spans="1:10" ht="24" customHeight="1">
      <c r="A818" s="2286" t="s">
        <v>4222</v>
      </c>
      <c r="B818" s="2286"/>
      <c r="C818" s="2286"/>
      <c r="D818" s="2286" t="s">
        <v>4223</v>
      </c>
      <c r="E818" s="2286"/>
      <c r="F818" s="2469"/>
      <c r="G818" s="2469"/>
      <c r="H818" s="2257"/>
      <c r="I818" s="2286"/>
      <c r="J818" s="2258">
        <v>4373.72</v>
      </c>
    </row>
    <row r="819" spans="1:10" ht="18" customHeight="1">
      <c r="A819" s="2283" t="s">
        <v>4224</v>
      </c>
      <c r="B819" s="2287" t="s">
        <v>259</v>
      </c>
      <c r="C819" s="2283" t="s">
        <v>3548</v>
      </c>
      <c r="D819" s="2283" t="s">
        <v>131</v>
      </c>
      <c r="E819" s="2470" t="s">
        <v>3549</v>
      </c>
      <c r="F819" s="2470"/>
      <c r="G819" s="2288" t="s">
        <v>3550</v>
      </c>
      <c r="H819" s="2287" t="s">
        <v>261</v>
      </c>
      <c r="I819" s="2287" t="s">
        <v>3551</v>
      </c>
      <c r="J819" s="2287" t="s">
        <v>2149</v>
      </c>
    </row>
    <row r="820" spans="1:10" ht="24" customHeight="1">
      <c r="A820" s="2284" t="s">
        <v>3552</v>
      </c>
      <c r="B820" s="2259" t="s">
        <v>532</v>
      </c>
      <c r="C820" s="2284" t="s">
        <v>3600</v>
      </c>
      <c r="D820" s="2284" t="s">
        <v>4225</v>
      </c>
      <c r="E820" s="2471" t="s">
        <v>3606</v>
      </c>
      <c r="F820" s="2471"/>
      <c r="G820" s="2260" t="s">
        <v>322</v>
      </c>
      <c r="H820" s="2261">
        <v>1</v>
      </c>
      <c r="I820" s="2262">
        <v>9.6199999999999992</v>
      </c>
      <c r="J820" s="2262">
        <v>9.6199999999999992</v>
      </c>
    </row>
    <row r="821" spans="1:10" ht="24" customHeight="1">
      <c r="A821" s="2281" t="s">
        <v>3556</v>
      </c>
      <c r="B821" s="2263" t="s">
        <v>3573</v>
      </c>
      <c r="C821" s="2281" t="s">
        <v>3558</v>
      </c>
      <c r="D821" s="2281" t="s">
        <v>3574</v>
      </c>
      <c r="E821" s="2472" t="s">
        <v>3560</v>
      </c>
      <c r="F821" s="2472"/>
      <c r="G821" s="2264" t="s">
        <v>2143</v>
      </c>
      <c r="H821" s="2265">
        <v>0.2</v>
      </c>
      <c r="I821" s="2266">
        <v>15.99</v>
      </c>
      <c r="J821" s="2266">
        <v>3.19</v>
      </c>
    </row>
    <row r="822" spans="1:10" ht="24" customHeight="1">
      <c r="A822" s="2281" t="s">
        <v>3556</v>
      </c>
      <c r="B822" s="2263" t="s">
        <v>3761</v>
      </c>
      <c r="C822" s="2281" t="s">
        <v>3558</v>
      </c>
      <c r="D822" s="2281" t="s">
        <v>3762</v>
      </c>
      <c r="E822" s="2472" t="s">
        <v>3560</v>
      </c>
      <c r="F822" s="2472"/>
      <c r="G822" s="2264" t="s">
        <v>2143</v>
      </c>
      <c r="H822" s="2265">
        <v>0.2</v>
      </c>
      <c r="I822" s="2266">
        <v>21.42</v>
      </c>
      <c r="J822" s="2266">
        <v>4.28</v>
      </c>
    </row>
    <row r="823" spans="1:10" ht="24" customHeight="1">
      <c r="A823" s="2285" t="s">
        <v>3586</v>
      </c>
      <c r="B823" s="2270" t="s">
        <v>4226</v>
      </c>
      <c r="C823" s="2285" t="s">
        <v>3600</v>
      </c>
      <c r="D823" s="2285" t="s">
        <v>4225</v>
      </c>
      <c r="E823" s="2468" t="s">
        <v>3589</v>
      </c>
      <c r="F823" s="2468"/>
      <c r="G823" s="2271" t="s">
        <v>271</v>
      </c>
      <c r="H823" s="2272">
        <v>1</v>
      </c>
      <c r="I823" s="2273">
        <v>2.15</v>
      </c>
      <c r="J823" s="2273">
        <v>2.15</v>
      </c>
    </row>
    <row r="824" spans="1:10">
      <c r="A824" s="2282"/>
      <c r="B824" s="2282"/>
      <c r="C824" s="2282"/>
      <c r="D824" s="2282"/>
      <c r="E824" s="2282" t="s">
        <v>3577</v>
      </c>
      <c r="F824" s="2267">
        <v>5.05</v>
      </c>
      <c r="G824" s="2282" t="s">
        <v>3578</v>
      </c>
      <c r="H824" s="2267">
        <v>0</v>
      </c>
      <c r="I824" s="2282" t="s">
        <v>3579</v>
      </c>
      <c r="J824" s="2267">
        <v>5.05</v>
      </c>
    </row>
    <row r="825" spans="1:10">
      <c r="A825" s="2282"/>
      <c r="B825" s="2282"/>
      <c r="C825" s="2282"/>
      <c r="D825" s="2282"/>
      <c r="E825" s="2282" t="s">
        <v>3580</v>
      </c>
      <c r="F825" s="2267">
        <v>2.5906660000000001</v>
      </c>
      <c r="G825" s="2282"/>
      <c r="H825" s="2467" t="s">
        <v>3581</v>
      </c>
      <c r="I825" s="2467"/>
      <c r="J825" s="2267">
        <v>12.21</v>
      </c>
    </row>
    <row r="826" spans="1:10" ht="30" customHeight="1" thickBot="1">
      <c r="A826" s="2290"/>
      <c r="B826" s="2290"/>
      <c r="C826" s="2290"/>
      <c r="D826" s="2290"/>
      <c r="E826" s="2290"/>
      <c r="F826" s="2290"/>
      <c r="G826" s="2290" t="s">
        <v>3582</v>
      </c>
      <c r="H826" s="2268">
        <v>142</v>
      </c>
      <c r="I826" s="2290" t="s">
        <v>3583</v>
      </c>
      <c r="J826" s="2291">
        <v>1733.82</v>
      </c>
    </row>
    <row r="827" spans="1:10" ht="0.95" customHeight="1" thickTop="1">
      <c r="A827" s="2269"/>
      <c r="B827" s="2269"/>
      <c r="C827" s="2269"/>
      <c r="D827" s="2269"/>
      <c r="E827" s="2269"/>
      <c r="F827" s="2269"/>
      <c r="G827" s="2269"/>
      <c r="H827" s="2269"/>
      <c r="I827" s="2269"/>
      <c r="J827" s="2269"/>
    </row>
    <row r="828" spans="1:10" ht="18" customHeight="1">
      <c r="A828" s="2283" t="s">
        <v>4227</v>
      </c>
      <c r="B828" s="2287" t="s">
        <v>259</v>
      </c>
      <c r="C828" s="2283" t="s">
        <v>3548</v>
      </c>
      <c r="D828" s="2283" t="s">
        <v>131</v>
      </c>
      <c r="E828" s="2470" t="s">
        <v>3549</v>
      </c>
      <c r="F828" s="2470"/>
      <c r="G828" s="2288" t="s">
        <v>3550</v>
      </c>
      <c r="H828" s="2287" t="s">
        <v>261</v>
      </c>
      <c r="I828" s="2287" t="s">
        <v>3551</v>
      </c>
      <c r="J828" s="2287" t="s">
        <v>2149</v>
      </c>
    </row>
    <row r="829" spans="1:10" ht="24" customHeight="1">
      <c r="A829" s="2284" t="s">
        <v>3552</v>
      </c>
      <c r="B829" s="2259" t="s">
        <v>535</v>
      </c>
      <c r="C829" s="2284" t="s">
        <v>3600</v>
      </c>
      <c r="D829" s="2284" t="s">
        <v>4228</v>
      </c>
      <c r="E829" s="2471" t="s">
        <v>3606</v>
      </c>
      <c r="F829" s="2471"/>
      <c r="G829" s="2260" t="s">
        <v>322</v>
      </c>
      <c r="H829" s="2261">
        <v>1</v>
      </c>
      <c r="I829" s="2262">
        <v>41.47</v>
      </c>
      <c r="J829" s="2262">
        <v>41.47</v>
      </c>
    </row>
    <row r="830" spans="1:10" ht="24" customHeight="1">
      <c r="A830" s="2281" t="s">
        <v>3556</v>
      </c>
      <c r="B830" s="2263" t="s">
        <v>3886</v>
      </c>
      <c r="C830" s="2281" t="s">
        <v>3558</v>
      </c>
      <c r="D830" s="2281" t="s">
        <v>3887</v>
      </c>
      <c r="E830" s="2472" t="s">
        <v>3560</v>
      </c>
      <c r="F830" s="2472"/>
      <c r="G830" s="2264" t="s">
        <v>2143</v>
      </c>
      <c r="H830" s="2265">
        <v>0.128</v>
      </c>
      <c r="I830" s="2266">
        <v>18.87</v>
      </c>
      <c r="J830" s="2266">
        <v>2.41</v>
      </c>
    </row>
    <row r="831" spans="1:10" ht="24" customHeight="1">
      <c r="A831" s="2281" t="s">
        <v>3556</v>
      </c>
      <c r="B831" s="2263" t="s">
        <v>4229</v>
      </c>
      <c r="C831" s="2281" t="s">
        <v>3558</v>
      </c>
      <c r="D831" s="2281" t="s">
        <v>4230</v>
      </c>
      <c r="E831" s="2472" t="s">
        <v>3560</v>
      </c>
      <c r="F831" s="2472"/>
      <c r="G831" s="2264" t="s">
        <v>2143</v>
      </c>
      <c r="H831" s="2265">
        <v>0.27800000000000002</v>
      </c>
      <c r="I831" s="2266">
        <v>16.41</v>
      </c>
      <c r="J831" s="2266">
        <v>4.5599999999999996</v>
      </c>
    </row>
    <row r="832" spans="1:10" ht="24" customHeight="1">
      <c r="A832" s="2285" t="s">
        <v>3586</v>
      </c>
      <c r="B832" s="2270" t="s">
        <v>4231</v>
      </c>
      <c r="C832" s="2285" t="s">
        <v>3600</v>
      </c>
      <c r="D832" s="2285" t="s">
        <v>4232</v>
      </c>
      <c r="E832" s="2468" t="s">
        <v>3589</v>
      </c>
      <c r="F832" s="2468"/>
      <c r="G832" s="2271" t="s">
        <v>271</v>
      </c>
      <c r="H832" s="2272">
        <v>1</v>
      </c>
      <c r="I832" s="2273">
        <v>34.5</v>
      </c>
      <c r="J832" s="2273">
        <v>34.5</v>
      </c>
    </row>
    <row r="833" spans="1:10">
      <c r="A833" s="2282"/>
      <c r="B833" s="2282"/>
      <c r="C833" s="2282"/>
      <c r="D833" s="2282"/>
      <c r="E833" s="2282" t="s">
        <v>3577</v>
      </c>
      <c r="F833" s="2267">
        <v>4.74</v>
      </c>
      <c r="G833" s="2282" t="s">
        <v>3578</v>
      </c>
      <c r="H833" s="2267">
        <v>0</v>
      </c>
      <c r="I833" s="2282" t="s">
        <v>3579</v>
      </c>
      <c r="J833" s="2267">
        <v>4.74</v>
      </c>
    </row>
    <row r="834" spans="1:10">
      <c r="A834" s="2282"/>
      <c r="B834" s="2282"/>
      <c r="C834" s="2282"/>
      <c r="D834" s="2282"/>
      <c r="E834" s="2282" t="s">
        <v>3580</v>
      </c>
      <c r="F834" s="2267">
        <v>11.167871</v>
      </c>
      <c r="G834" s="2282"/>
      <c r="H834" s="2467" t="s">
        <v>3581</v>
      </c>
      <c r="I834" s="2467"/>
      <c r="J834" s="2267">
        <v>52.64</v>
      </c>
    </row>
    <row r="835" spans="1:10" ht="30" customHeight="1" thickBot="1">
      <c r="A835" s="2290"/>
      <c r="B835" s="2290"/>
      <c r="C835" s="2290"/>
      <c r="D835" s="2290"/>
      <c r="E835" s="2290"/>
      <c r="F835" s="2290"/>
      <c r="G835" s="2290" t="s">
        <v>3582</v>
      </c>
      <c r="H835" s="2268">
        <v>16</v>
      </c>
      <c r="I835" s="2290" t="s">
        <v>3583</v>
      </c>
      <c r="J835" s="2291">
        <v>842.24</v>
      </c>
    </row>
    <row r="836" spans="1:10" ht="0.95" customHeight="1" thickTop="1">
      <c r="A836" s="2269"/>
      <c r="B836" s="2269"/>
      <c r="C836" s="2269"/>
      <c r="D836" s="2269"/>
      <c r="E836" s="2269"/>
      <c r="F836" s="2269"/>
      <c r="G836" s="2269"/>
      <c r="H836" s="2269"/>
      <c r="I836" s="2269"/>
      <c r="J836" s="2269"/>
    </row>
    <row r="837" spans="1:10" ht="18" customHeight="1">
      <c r="A837" s="2283" t="s">
        <v>4233</v>
      </c>
      <c r="B837" s="2287" t="s">
        <v>259</v>
      </c>
      <c r="C837" s="2283" t="s">
        <v>3548</v>
      </c>
      <c r="D837" s="2283" t="s">
        <v>131</v>
      </c>
      <c r="E837" s="2470" t="s">
        <v>3549</v>
      </c>
      <c r="F837" s="2470"/>
      <c r="G837" s="2288" t="s">
        <v>3550</v>
      </c>
      <c r="H837" s="2287" t="s">
        <v>261</v>
      </c>
      <c r="I837" s="2287" t="s">
        <v>3551</v>
      </c>
      <c r="J837" s="2287" t="s">
        <v>2149</v>
      </c>
    </row>
    <row r="838" spans="1:10" ht="24" customHeight="1">
      <c r="A838" s="2284" t="s">
        <v>3552</v>
      </c>
      <c r="B838" s="2259" t="s">
        <v>538</v>
      </c>
      <c r="C838" s="2284" t="s">
        <v>3600</v>
      </c>
      <c r="D838" s="2284" t="s">
        <v>539</v>
      </c>
      <c r="E838" s="2471" t="s">
        <v>3606</v>
      </c>
      <c r="F838" s="2471"/>
      <c r="G838" s="2260" t="s">
        <v>322</v>
      </c>
      <c r="H838" s="2261">
        <v>1</v>
      </c>
      <c r="I838" s="2262">
        <v>48.1</v>
      </c>
      <c r="J838" s="2262">
        <v>48.1</v>
      </c>
    </row>
    <row r="839" spans="1:10" ht="24" customHeight="1">
      <c r="A839" s="2281" t="s">
        <v>3556</v>
      </c>
      <c r="B839" s="2263" t="s">
        <v>3886</v>
      </c>
      <c r="C839" s="2281" t="s">
        <v>3558</v>
      </c>
      <c r="D839" s="2281" t="s">
        <v>3887</v>
      </c>
      <c r="E839" s="2472" t="s">
        <v>3560</v>
      </c>
      <c r="F839" s="2472"/>
      <c r="G839" s="2264" t="s">
        <v>2143</v>
      </c>
      <c r="H839" s="2265">
        <v>0.128</v>
      </c>
      <c r="I839" s="2266">
        <v>18.87</v>
      </c>
      <c r="J839" s="2266">
        <v>2.41</v>
      </c>
    </row>
    <row r="840" spans="1:10" ht="24" customHeight="1">
      <c r="A840" s="2281" t="s">
        <v>3556</v>
      </c>
      <c r="B840" s="2263" t="s">
        <v>4229</v>
      </c>
      <c r="C840" s="2281" t="s">
        <v>3558</v>
      </c>
      <c r="D840" s="2281" t="s">
        <v>4230</v>
      </c>
      <c r="E840" s="2472" t="s">
        <v>3560</v>
      </c>
      <c r="F840" s="2472"/>
      <c r="G840" s="2264" t="s">
        <v>2143</v>
      </c>
      <c r="H840" s="2265">
        <v>0.27800000000000002</v>
      </c>
      <c r="I840" s="2266">
        <v>16.41</v>
      </c>
      <c r="J840" s="2266">
        <v>4.5599999999999996</v>
      </c>
    </row>
    <row r="841" spans="1:10" ht="24" customHeight="1">
      <c r="A841" s="2285" t="s">
        <v>3586</v>
      </c>
      <c r="B841" s="2270" t="s">
        <v>4234</v>
      </c>
      <c r="C841" s="2285" t="s">
        <v>3600</v>
      </c>
      <c r="D841" s="2285" t="s">
        <v>3490</v>
      </c>
      <c r="E841" s="2468" t="s">
        <v>3589</v>
      </c>
      <c r="F841" s="2468"/>
      <c r="G841" s="2271" t="s">
        <v>271</v>
      </c>
      <c r="H841" s="2272">
        <v>1</v>
      </c>
      <c r="I841" s="2273">
        <v>41.13</v>
      </c>
      <c r="J841" s="2273">
        <v>41.13</v>
      </c>
    </row>
    <row r="842" spans="1:10">
      <c r="A842" s="2282"/>
      <c r="B842" s="2282"/>
      <c r="C842" s="2282"/>
      <c r="D842" s="2282"/>
      <c r="E842" s="2282" t="s">
        <v>3577</v>
      </c>
      <c r="F842" s="2267">
        <v>4.74</v>
      </c>
      <c r="G842" s="2282" t="s">
        <v>3578</v>
      </c>
      <c r="H842" s="2267">
        <v>0</v>
      </c>
      <c r="I842" s="2282" t="s">
        <v>3579</v>
      </c>
      <c r="J842" s="2267">
        <v>4.74</v>
      </c>
    </row>
    <row r="843" spans="1:10">
      <c r="A843" s="2282"/>
      <c r="B843" s="2282"/>
      <c r="C843" s="2282"/>
      <c r="D843" s="2282"/>
      <c r="E843" s="2282" t="s">
        <v>3580</v>
      </c>
      <c r="F843" s="2267">
        <v>12.953329999999999</v>
      </c>
      <c r="G843" s="2282"/>
      <c r="H843" s="2467" t="s">
        <v>3581</v>
      </c>
      <c r="I843" s="2467"/>
      <c r="J843" s="2267">
        <v>61.05</v>
      </c>
    </row>
    <row r="844" spans="1:10" ht="30" customHeight="1" thickBot="1">
      <c r="A844" s="2290"/>
      <c r="B844" s="2290"/>
      <c r="C844" s="2290"/>
      <c r="D844" s="2290"/>
      <c r="E844" s="2290"/>
      <c r="F844" s="2290"/>
      <c r="G844" s="2290" t="s">
        <v>3582</v>
      </c>
      <c r="H844" s="2268">
        <v>8</v>
      </c>
      <c r="I844" s="2290" t="s">
        <v>3583</v>
      </c>
      <c r="J844" s="2291">
        <v>488.4</v>
      </c>
    </row>
    <row r="845" spans="1:10" ht="0.95" customHeight="1" thickTop="1">
      <c r="A845" s="2269"/>
      <c r="B845" s="2269"/>
      <c r="C845" s="2269"/>
      <c r="D845" s="2269"/>
      <c r="E845" s="2269"/>
      <c r="F845" s="2269"/>
      <c r="G845" s="2269"/>
      <c r="H845" s="2269"/>
      <c r="I845" s="2269"/>
      <c r="J845" s="2269"/>
    </row>
    <row r="846" spans="1:10" ht="18" customHeight="1">
      <c r="A846" s="2283" t="s">
        <v>4235</v>
      </c>
      <c r="B846" s="2287" t="s">
        <v>259</v>
      </c>
      <c r="C846" s="2283" t="s">
        <v>3548</v>
      </c>
      <c r="D846" s="2283" t="s">
        <v>131</v>
      </c>
      <c r="E846" s="2470" t="s">
        <v>3549</v>
      </c>
      <c r="F846" s="2470"/>
      <c r="G846" s="2288" t="s">
        <v>3550</v>
      </c>
      <c r="H846" s="2287" t="s">
        <v>261</v>
      </c>
      <c r="I846" s="2287" t="s">
        <v>3551</v>
      </c>
      <c r="J846" s="2287" t="s">
        <v>2149</v>
      </c>
    </row>
    <row r="847" spans="1:10" ht="24" customHeight="1">
      <c r="A847" s="2284" t="s">
        <v>3552</v>
      </c>
      <c r="B847" s="2259" t="s">
        <v>541</v>
      </c>
      <c r="C847" s="2284" t="s">
        <v>3600</v>
      </c>
      <c r="D847" s="2284" t="s">
        <v>542</v>
      </c>
      <c r="E847" s="2471" t="s">
        <v>3606</v>
      </c>
      <c r="F847" s="2471"/>
      <c r="G847" s="2260" t="s">
        <v>322</v>
      </c>
      <c r="H847" s="2261">
        <v>1</v>
      </c>
      <c r="I847" s="2262">
        <v>8.5500000000000007</v>
      </c>
      <c r="J847" s="2262">
        <v>8.5500000000000007</v>
      </c>
    </row>
    <row r="848" spans="1:10" ht="24" customHeight="1">
      <c r="A848" s="2281" t="s">
        <v>3556</v>
      </c>
      <c r="B848" s="2263" t="s">
        <v>3886</v>
      </c>
      <c r="C848" s="2281" t="s">
        <v>3558</v>
      </c>
      <c r="D848" s="2281" t="s">
        <v>3887</v>
      </c>
      <c r="E848" s="2472" t="s">
        <v>3560</v>
      </c>
      <c r="F848" s="2472"/>
      <c r="G848" s="2264" t="s">
        <v>2143</v>
      </c>
      <c r="H848" s="2265">
        <v>0.128</v>
      </c>
      <c r="I848" s="2266">
        <v>18.87</v>
      </c>
      <c r="J848" s="2266">
        <v>2.41</v>
      </c>
    </row>
    <row r="849" spans="1:10" ht="24" customHeight="1">
      <c r="A849" s="2281" t="s">
        <v>3556</v>
      </c>
      <c r="B849" s="2263" t="s">
        <v>4229</v>
      </c>
      <c r="C849" s="2281" t="s">
        <v>3558</v>
      </c>
      <c r="D849" s="2281" t="s">
        <v>4230</v>
      </c>
      <c r="E849" s="2472" t="s">
        <v>3560</v>
      </c>
      <c r="F849" s="2472"/>
      <c r="G849" s="2264" t="s">
        <v>2143</v>
      </c>
      <c r="H849" s="2265">
        <v>0.27800000000000002</v>
      </c>
      <c r="I849" s="2266">
        <v>16.41</v>
      </c>
      <c r="J849" s="2266">
        <v>4.5599999999999996</v>
      </c>
    </row>
    <row r="850" spans="1:10" ht="24" customHeight="1">
      <c r="A850" s="2285" t="s">
        <v>3586</v>
      </c>
      <c r="B850" s="2270" t="s">
        <v>4236</v>
      </c>
      <c r="C850" s="2285" t="s">
        <v>3554</v>
      </c>
      <c r="D850" s="2285" t="s">
        <v>4237</v>
      </c>
      <c r="E850" s="2468" t="s">
        <v>3589</v>
      </c>
      <c r="F850" s="2468"/>
      <c r="G850" s="2271" t="s">
        <v>271</v>
      </c>
      <c r="H850" s="2272">
        <v>1</v>
      </c>
      <c r="I850" s="2273">
        <v>1.58</v>
      </c>
      <c r="J850" s="2273">
        <v>1.58</v>
      </c>
    </row>
    <row r="851" spans="1:10">
      <c r="A851" s="2282"/>
      <c r="B851" s="2282"/>
      <c r="C851" s="2282"/>
      <c r="D851" s="2282"/>
      <c r="E851" s="2282" t="s">
        <v>3577</v>
      </c>
      <c r="F851" s="2267">
        <v>4.74</v>
      </c>
      <c r="G851" s="2282" t="s">
        <v>3578</v>
      </c>
      <c r="H851" s="2267">
        <v>0</v>
      </c>
      <c r="I851" s="2282" t="s">
        <v>3579</v>
      </c>
      <c r="J851" s="2267">
        <v>4.74</v>
      </c>
    </row>
    <row r="852" spans="1:10">
      <c r="A852" s="2282"/>
      <c r="B852" s="2282"/>
      <c r="C852" s="2282"/>
      <c r="D852" s="2282"/>
      <c r="E852" s="2282" t="s">
        <v>3580</v>
      </c>
      <c r="F852" s="2267">
        <v>2.3025150000000001</v>
      </c>
      <c r="G852" s="2282"/>
      <c r="H852" s="2467" t="s">
        <v>3581</v>
      </c>
      <c r="I852" s="2467"/>
      <c r="J852" s="2267">
        <v>10.85</v>
      </c>
    </row>
    <row r="853" spans="1:10" ht="30" customHeight="1" thickBot="1">
      <c r="A853" s="2290"/>
      <c r="B853" s="2290"/>
      <c r="C853" s="2290"/>
      <c r="D853" s="2290"/>
      <c r="E853" s="2290"/>
      <c r="F853" s="2290"/>
      <c r="G853" s="2290" t="s">
        <v>3582</v>
      </c>
      <c r="H853" s="2268">
        <v>34</v>
      </c>
      <c r="I853" s="2290" t="s">
        <v>3583</v>
      </c>
      <c r="J853" s="2291">
        <v>368.9</v>
      </c>
    </row>
    <row r="854" spans="1:10" ht="0.95" customHeight="1" thickTop="1">
      <c r="A854" s="2269"/>
      <c r="B854" s="2269"/>
      <c r="C854" s="2269"/>
      <c r="D854" s="2269"/>
      <c r="E854" s="2269"/>
      <c r="F854" s="2269"/>
      <c r="G854" s="2269"/>
      <c r="H854" s="2269"/>
      <c r="I854" s="2269"/>
      <c r="J854" s="2269"/>
    </row>
    <row r="855" spans="1:10" ht="18" customHeight="1">
      <c r="A855" s="2283" t="s">
        <v>4238</v>
      </c>
      <c r="B855" s="2287" t="s">
        <v>259</v>
      </c>
      <c r="C855" s="2283" t="s">
        <v>3548</v>
      </c>
      <c r="D855" s="2283" t="s">
        <v>131</v>
      </c>
      <c r="E855" s="2470" t="s">
        <v>3549</v>
      </c>
      <c r="F855" s="2470"/>
      <c r="G855" s="2288" t="s">
        <v>3550</v>
      </c>
      <c r="H855" s="2287" t="s">
        <v>261</v>
      </c>
      <c r="I855" s="2287" t="s">
        <v>3551</v>
      </c>
      <c r="J855" s="2287" t="s">
        <v>2149</v>
      </c>
    </row>
    <row r="856" spans="1:10" ht="24" customHeight="1">
      <c r="A856" s="2284" t="s">
        <v>3552</v>
      </c>
      <c r="B856" s="2259" t="s">
        <v>544</v>
      </c>
      <c r="C856" s="2284" t="s">
        <v>3600</v>
      </c>
      <c r="D856" s="2284" t="s">
        <v>545</v>
      </c>
      <c r="E856" s="2471" t="s">
        <v>3688</v>
      </c>
      <c r="F856" s="2471"/>
      <c r="G856" s="2260" t="s">
        <v>271</v>
      </c>
      <c r="H856" s="2261">
        <v>1</v>
      </c>
      <c r="I856" s="2262">
        <v>9.91</v>
      </c>
      <c r="J856" s="2262">
        <v>9.91</v>
      </c>
    </row>
    <row r="857" spans="1:10" ht="24" customHeight="1">
      <c r="A857" s="2281" t="s">
        <v>3556</v>
      </c>
      <c r="B857" s="2263" t="s">
        <v>4229</v>
      </c>
      <c r="C857" s="2281" t="s">
        <v>3558</v>
      </c>
      <c r="D857" s="2281" t="s">
        <v>4230</v>
      </c>
      <c r="E857" s="2472" t="s">
        <v>3560</v>
      </c>
      <c r="F857" s="2472"/>
      <c r="G857" s="2264" t="s">
        <v>2143</v>
      </c>
      <c r="H857" s="2265">
        <v>0.5</v>
      </c>
      <c r="I857" s="2266">
        <v>16.41</v>
      </c>
      <c r="J857" s="2266">
        <v>8.1999999999999993</v>
      </c>
    </row>
    <row r="858" spans="1:10" ht="24" customHeight="1">
      <c r="A858" s="2285" t="s">
        <v>3586</v>
      </c>
      <c r="B858" s="2270" t="s">
        <v>4239</v>
      </c>
      <c r="C858" s="2285" t="s">
        <v>3558</v>
      </c>
      <c r="D858" s="2285" t="s">
        <v>4240</v>
      </c>
      <c r="E858" s="2468" t="s">
        <v>3589</v>
      </c>
      <c r="F858" s="2468"/>
      <c r="G858" s="2271" t="s">
        <v>271</v>
      </c>
      <c r="H858" s="2272">
        <v>1</v>
      </c>
      <c r="I858" s="2273">
        <v>1.71</v>
      </c>
      <c r="J858" s="2273">
        <v>1.71</v>
      </c>
    </row>
    <row r="859" spans="1:10">
      <c r="A859" s="2282"/>
      <c r="B859" s="2282"/>
      <c r="C859" s="2282"/>
      <c r="D859" s="2282"/>
      <c r="E859" s="2282" t="s">
        <v>3577</v>
      </c>
      <c r="F859" s="2267">
        <v>5.59</v>
      </c>
      <c r="G859" s="2282" t="s">
        <v>3578</v>
      </c>
      <c r="H859" s="2267">
        <v>0</v>
      </c>
      <c r="I859" s="2282" t="s">
        <v>3579</v>
      </c>
      <c r="J859" s="2267">
        <v>5.59</v>
      </c>
    </row>
    <row r="860" spans="1:10">
      <c r="A860" s="2282"/>
      <c r="B860" s="2282"/>
      <c r="C860" s="2282"/>
      <c r="D860" s="2282"/>
      <c r="E860" s="2282" t="s">
        <v>3580</v>
      </c>
      <c r="F860" s="2267">
        <v>2.6687630000000002</v>
      </c>
      <c r="G860" s="2282"/>
      <c r="H860" s="2467" t="s">
        <v>3581</v>
      </c>
      <c r="I860" s="2467"/>
      <c r="J860" s="2267">
        <v>12.58</v>
      </c>
    </row>
    <row r="861" spans="1:10" ht="30" customHeight="1" thickBot="1">
      <c r="A861" s="2290"/>
      <c r="B861" s="2290"/>
      <c r="C861" s="2290"/>
      <c r="D861" s="2290"/>
      <c r="E861" s="2290"/>
      <c r="F861" s="2290"/>
      <c r="G861" s="2290" t="s">
        <v>3582</v>
      </c>
      <c r="H861" s="2268">
        <v>28</v>
      </c>
      <c r="I861" s="2290" t="s">
        <v>3583</v>
      </c>
      <c r="J861" s="2291">
        <v>352.24</v>
      </c>
    </row>
    <row r="862" spans="1:10" ht="0.95" customHeight="1" thickTop="1">
      <c r="A862" s="2269"/>
      <c r="B862" s="2269"/>
      <c r="C862" s="2269"/>
      <c r="D862" s="2269"/>
      <c r="E862" s="2269"/>
      <c r="F862" s="2269"/>
      <c r="G862" s="2269"/>
      <c r="H862" s="2269"/>
      <c r="I862" s="2269"/>
      <c r="J862" s="2269"/>
    </row>
    <row r="863" spans="1:10" ht="18" customHeight="1">
      <c r="A863" s="2283" t="s">
        <v>4241</v>
      </c>
      <c r="B863" s="2287" t="s">
        <v>259</v>
      </c>
      <c r="C863" s="2283" t="s">
        <v>3548</v>
      </c>
      <c r="D863" s="2283" t="s">
        <v>131</v>
      </c>
      <c r="E863" s="2470" t="s">
        <v>3549</v>
      </c>
      <c r="F863" s="2470"/>
      <c r="G863" s="2288" t="s">
        <v>3550</v>
      </c>
      <c r="H863" s="2287" t="s">
        <v>261</v>
      </c>
      <c r="I863" s="2287" t="s">
        <v>3551</v>
      </c>
      <c r="J863" s="2287" t="s">
        <v>2149</v>
      </c>
    </row>
    <row r="864" spans="1:10" ht="24" customHeight="1">
      <c r="A864" s="2284" t="s">
        <v>3552</v>
      </c>
      <c r="B864" s="2259" t="s">
        <v>4242</v>
      </c>
      <c r="C864" s="2284" t="s">
        <v>3600</v>
      </c>
      <c r="D864" s="2284" t="s">
        <v>548</v>
      </c>
      <c r="E864" s="2471" t="s">
        <v>3606</v>
      </c>
      <c r="F864" s="2471"/>
      <c r="G864" s="2260" t="s">
        <v>271</v>
      </c>
      <c r="H864" s="2261">
        <v>1</v>
      </c>
      <c r="I864" s="2262">
        <v>38.61</v>
      </c>
      <c r="J864" s="2262">
        <v>38.61</v>
      </c>
    </row>
    <row r="865" spans="1:10" ht="24" customHeight="1">
      <c r="A865" s="2281" t="s">
        <v>3556</v>
      </c>
      <c r="B865" s="2263" t="s">
        <v>4181</v>
      </c>
      <c r="C865" s="2281" t="s">
        <v>3558</v>
      </c>
      <c r="D865" s="2281" t="s">
        <v>4182</v>
      </c>
      <c r="E865" s="2472" t="s">
        <v>3560</v>
      </c>
      <c r="F865" s="2472"/>
      <c r="G865" s="2264" t="s">
        <v>2143</v>
      </c>
      <c r="H865" s="2265">
        <v>0.32900000000000001</v>
      </c>
      <c r="I865" s="2266">
        <v>16.95</v>
      </c>
      <c r="J865" s="2266">
        <v>5.57</v>
      </c>
    </row>
    <row r="866" spans="1:10" ht="24" customHeight="1">
      <c r="A866" s="2281" t="s">
        <v>3556</v>
      </c>
      <c r="B866" s="2263" t="s">
        <v>3573</v>
      </c>
      <c r="C866" s="2281" t="s">
        <v>3558</v>
      </c>
      <c r="D866" s="2281" t="s">
        <v>3574</v>
      </c>
      <c r="E866" s="2472" t="s">
        <v>3560</v>
      </c>
      <c r="F866" s="2472"/>
      <c r="G866" s="2264" t="s">
        <v>2143</v>
      </c>
      <c r="H866" s="2265">
        <v>0.32900000000000001</v>
      </c>
      <c r="I866" s="2266">
        <v>15.99</v>
      </c>
      <c r="J866" s="2266">
        <v>5.26</v>
      </c>
    </row>
    <row r="867" spans="1:10" ht="24" customHeight="1">
      <c r="A867" s="2285" t="s">
        <v>3586</v>
      </c>
      <c r="B867" s="2270" t="s">
        <v>4243</v>
      </c>
      <c r="C867" s="2285" t="s">
        <v>3600</v>
      </c>
      <c r="D867" s="2285" t="s">
        <v>4244</v>
      </c>
      <c r="E867" s="2468" t="s">
        <v>3589</v>
      </c>
      <c r="F867" s="2468"/>
      <c r="G867" s="2271" t="s">
        <v>271</v>
      </c>
      <c r="H867" s="2272">
        <v>1</v>
      </c>
      <c r="I867" s="2273">
        <v>27.78</v>
      </c>
      <c r="J867" s="2273">
        <v>27.78</v>
      </c>
    </row>
    <row r="868" spans="1:10">
      <c r="A868" s="2282"/>
      <c r="B868" s="2282"/>
      <c r="C868" s="2282"/>
      <c r="D868" s="2282"/>
      <c r="E868" s="2282" t="s">
        <v>3577</v>
      </c>
      <c r="F868" s="2267">
        <v>7.13</v>
      </c>
      <c r="G868" s="2282" t="s">
        <v>3578</v>
      </c>
      <c r="H868" s="2267">
        <v>0</v>
      </c>
      <c r="I868" s="2282" t="s">
        <v>3579</v>
      </c>
      <c r="J868" s="2267">
        <v>7.13</v>
      </c>
    </row>
    <row r="869" spans="1:10">
      <c r="A869" s="2282"/>
      <c r="B869" s="2282"/>
      <c r="C869" s="2282"/>
      <c r="D869" s="2282"/>
      <c r="E869" s="2282" t="s">
        <v>3580</v>
      </c>
      <c r="F869" s="2267">
        <v>10.397672999999999</v>
      </c>
      <c r="G869" s="2282"/>
      <c r="H869" s="2467" t="s">
        <v>3581</v>
      </c>
      <c r="I869" s="2467"/>
      <c r="J869" s="2267">
        <v>49.01</v>
      </c>
    </row>
    <row r="870" spans="1:10" ht="30" customHeight="1" thickBot="1">
      <c r="A870" s="2290"/>
      <c r="B870" s="2290"/>
      <c r="C870" s="2290"/>
      <c r="D870" s="2290"/>
      <c r="E870" s="2290"/>
      <c r="F870" s="2290"/>
      <c r="G870" s="2290" t="s">
        <v>3582</v>
      </c>
      <c r="H870" s="2268">
        <v>12</v>
      </c>
      <c r="I870" s="2290" t="s">
        <v>3583</v>
      </c>
      <c r="J870" s="2291">
        <v>588.12</v>
      </c>
    </row>
    <row r="871" spans="1:10" ht="0.95" customHeight="1" thickTop="1">
      <c r="A871" s="2269"/>
      <c r="B871" s="2269"/>
      <c r="C871" s="2269"/>
      <c r="D871" s="2269"/>
      <c r="E871" s="2269"/>
      <c r="F871" s="2269"/>
      <c r="G871" s="2269"/>
      <c r="H871" s="2269"/>
      <c r="I871" s="2269"/>
      <c r="J871" s="2269"/>
    </row>
    <row r="872" spans="1:10" ht="24" customHeight="1">
      <c r="A872" s="2286" t="s">
        <v>4245</v>
      </c>
      <c r="B872" s="2286"/>
      <c r="C872" s="2286"/>
      <c r="D872" s="2286" t="s">
        <v>4246</v>
      </c>
      <c r="E872" s="2286"/>
      <c r="F872" s="2469"/>
      <c r="G872" s="2469"/>
      <c r="H872" s="2257"/>
      <c r="I872" s="2286"/>
      <c r="J872" s="2258">
        <v>8145.42</v>
      </c>
    </row>
    <row r="873" spans="1:10" ht="18" customHeight="1">
      <c r="A873" s="2283" t="s">
        <v>4247</v>
      </c>
      <c r="B873" s="2287" t="s">
        <v>259</v>
      </c>
      <c r="C873" s="2283" t="s">
        <v>3548</v>
      </c>
      <c r="D873" s="2283" t="s">
        <v>131</v>
      </c>
      <c r="E873" s="2470" t="s">
        <v>3549</v>
      </c>
      <c r="F873" s="2470"/>
      <c r="G873" s="2288" t="s">
        <v>3550</v>
      </c>
      <c r="H873" s="2287" t="s">
        <v>261</v>
      </c>
      <c r="I873" s="2287" t="s">
        <v>3551</v>
      </c>
      <c r="J873" s="2287" t="s">
        <v>2149</v>
      </c>
    </row>
    <row r="874" spans="1:10" ht="24" customHeight="1">
      <c r="A874" s="2284" t="s">
        <v>3552</v>
      </c>
      <c r="B874" s="2259" t="s">
        <v>552</v>
      </c>
      <c r="C874" s="2284" t="s">
        <v>3600</v>
      </c>
      <c r="D874" s="2284" t="s">
        <v>553</v>
      </c>
      <c r="E874" s="2471" t="s">
        <v>3606</v>
      </c>
      <c r="F874" s="2471"/>
      <c r="G874" s="2260" t="s">
        <v>271</v>
      </c>
      <c r="H874" s="2261">
        <v>1</v>
      </c>
      <c r="I874" s="2262">
        <v>102.49</v>
      </c>
      <c r="J874" s="2262">
        <v>102.49</v>
      </c>
    </row>
    <row r="875" spans="1:10" ht="24" customHeight="1">
      <c r="A875" s="2281" t="s">
        <v>3556</v>
      </c>
      <c r="B875" s="2263" t="s">
        <v>3563</v>
      </c>
      <c r="C875" s="2281" t="s">
        <v>3558</v>
      </c>
      <c r="D875" s="2281" t="s">
        <v>3564</v>
      </c>
      <c r="E875" s="2472" t="s">
        <v>3560</v>
      </c>
      <c r="F875" s="2472"/>
      <c r="G875" s="2264" t="s">
        <v>2143</v>
      </c>
      <c r="H875" s="2265">
        <v>1.67</v>
      </c>
      <c r="I875" s="2266">
        <v>21.25</v>
      </c>
      <c r="J875" s="2266">
        <v>35.479999999999997</v>
      </c>
    </row>
    <row r="876" spans="1:10" ht="24" customHeight="1">
      <c r="A876" s="2281" t="s">
        <v>3556</v>
      </c>
      <c r="B876" s="2263" t="s">
        <v>3557</v>
      </c>
      <c r="C876" s="2281" t="s">
        <v>3558</v>
      </c>
      <c r="D876" s="2281" t="s">
        <v>3559</v>
      </c>
      <c r="E876" s="2472" t="s">
        <v>3560</v>
      </c>
      <c r="F876" s="2472"/>
      <c r="G876" s="2264" t="s">
        <v>2143</v>
      </c>
      <c r="H876" s="2265">
        <v>0.83499999999999996</v>
      </c>
      <c r="I876" s="2266">
        <v>18.02</v>
      </c>
      <c r="J876" s="2266">
        <v>15.04</v>
      </c>
    </row>
    <row r="877" spans="1:10" ht="24" customHeight="1">
      <c r="A877" s="2285" t="s">
        <v>3586</v>
      </c>
      <c r="B877" s="2270" t="s">
        <v>4248</v>
      </c>
      <c r="C877" s="2285" t="s">
        <v>3554</v>
      </c>
      <c r="D877" s="2285" t="s">
        <v>4249</v>
      </c>
      <c r="E877" s="2468" t="s">
        <v>3589</v>
      </c>
      <c r="F877" s="2468"/>
      <c r="G877" s="2271" t="s">
        <v>271</v>
      </c>
      <c r="H877" s="2272">
        <v>1</v>
      </c>
      <c r="I877" s="2273">
        <v>19.989999999999998</v>
      </c>
      <c r="J877" s="2273">
        <v>19.989999999999998</v>
      </c>
    </row>
    <row r="878" spans="1:10" ht="24" customHeight="1">
      <c r="A878" s="2285" t="s">
        <v>3586</v>
      </c>
      <c r="B878" s="2270" t="s">
        <v>4250</v>
      </c>
      <c r="C878" s="2285" t="s">
        <v>3600</v>
      </c>
      <c r="D878" s="2285" t="s">
        <v>4251</v>
      </c>
      <c r="E878" s="2468" t="s">
        <v>3589</v>
      </c>
      <c r="F878" s="2468"/>
      <c r="G878" s="2271" t="s">
        <v>271</v>
      </c>
      <c r="H878" s="2272">
        <v>1</v>
      </c>
      <c r="I878" s="2273">
        <v>31.98</v>
      </c>
      <c r="J878" s="2273">
        <v>31.98</v>
      </c>
    </row>
    <row r="879" spans="1:10">
      <c r="A879" s="2282"/>
      <c r="B879" s="2282"/>
      <c r="C879" s="2282"/>
      <c r="D879" s="2282"/>
      <c r="E879" s="2282" t="s">
        <v>3577</v>
      </c>
      <c r="F879" s="2267">
        <v>35.450000000000003</v>
      </c>
      <c r="G879" s="2282" t="s">
        <v>3578</v>
      </c>
      <c r="H879" s="2267">
        <v>0</v>
      </c>
      <c r="I879" s="2282" t="s">
        <v>3579</v>
      </c>
      <c r="J879" s="2267">
        <v>35.450000000000003</v>
      </c>
    </row>
    <row r="880" spans="1:10">
      <c r="A880" s="2282"/>
      <c r="B880" s="2282"/>
      <c r="C880" s="2282"/>
      <c r="D880" s="2282"/>
      <c r="E880" s="2282" t="s">
        <v>3580</v>
      </c>
      <c r="F880" s="2267">
        <v>27.600556999999998</v>
      </c>
      <c r="G880" s="2282"/>
      <c r="H880" s="2467" t="s">
        <v>3581</v>
      </c>
      <c r="I880" s="2467"/>
      <c r="J880" s="2267">
        <v>130.09</v>
      </c>
    </row>
    <row r="881" spans="1:10" ht="30" customHeight="1" thickBot="1">
      <c r="A881" s="2290"/>
      <c r="B881" s="2290"/>
      <c r="C881" s="2290"/>
      <c r="D881" s="2290"/>
      <c r="E881" s="2290"/>
      <c r="F881" s="2290"/>
      <c r="G881" s="2290" t="s">
        <v>3582</v>
      </c>
      <c r="H881" s="2268">
        <v>24</v>
      </c>
      <c r="I881" s="2290" t="s">
        <v>3583</v>
      </c>
      <c r="J881" s="2291">
        <v>3122.16</v>
      </c>
    </row>
    <row r="882" spans="1:10" ht="0.95" customHeight="1" thickTop="1">
      <c r="A882" s="2269"/>
      <c r="B882" s="2269"/>
      <c r="C882" s="2269"/>
      <c r="D882" s="2269"/>
      <c r="E882" s="2269"/>
      <c r="F882" s="2269"/>
      <c r="G882" s="2269"/>
      <c r="H882" s="2269"/>
      <c r="I882" s="2269"/>
      <c r="J882" s="2269"/>
    </row>
    <row r="883" spans="1:10" ht="18" customHeight="1">
      <c r="A883" s="2283" t="s">
        <v>4252</v>
      </c>
      <c r="B883" s="2287" t="s">
        <v>259</v>
      </c>
      <c r="C883" s="2283" t="s">
        <v>3548</v>
      </c>
      <c r="D883" s="2283" t="s">
        <v>131</v>
      </c>
      <c r="E883" s="2470" t="s">
        <v>3549</v>
      </c>
      <c r="F883" s="2470"/>
      <c r="G883" s="2288" t="s">
        <v>3550</v>
      </c>
      <c r="H883" s="2287" t="s">
        <v>261</v>
      </c>
      <c r="I883" s="2287" t="s">
        <v>3551</v>
      </c>
      <c r="J883" s="2287" t="s">
        <v>2149</v>
      </c>
    </row>
    <row r="884" spans="1:10" ht="24" customHeight="1">
      <c r="A884" s="2284" t="s">
        <v>3552</v>
      </c>
      <c r="B884" s="2259" t="s">
        <v>555</v>
      </c>
      <c r="C884" s="2284" t="s">
        <v>3600</v>
      </c>
      <c r="D884" s="2284" t="s">
        <v>556</v>
      </c>
      <c r="E884" s="2471" t="s">
        <v>3606</v>
      </c>
      <c r="F884" s="2471"/>
      <c r="G884" s="2260" t="s">
        <v>322</v>
      </c>
      <c r="H884" s="2261">
        <v>1</v>
      </c>
      <c r="I884" s="2262">
        <v>2.78</v>
      </c>
      <c r="J884" s="2262">
        <v>2.78</v>
      </c>
    </row>
    <row r="885" spans="1:10" ht="24" customHeight="1">
      <c r="A885" s="2281" t="s">
        <v>3556</v>
      </c>
      <c r="B885" s="2263" t="s">
        <v>4253</v>
      </c>
      <c r="C885" s="2281" t="s">
        <v>3558</v>
      </c>
      <c r="D885" s="2281" t="s">
        <v>4254</v>
      </c>
      <c r="E885" s="2472" t="s">
        <v>3560</v>
      </c>
      <c r="F885" s="2472"/>
      <c r="G885" s="2264" t="s">
        <v>4255</v>
      </c>
      <c r="H885" s="2265">
        <v>5.9999999999999995E-4</v>
      </c>
      <c r="I885" s="2266">
        <v>2975.8</v>
      </c>
      <c r="J885" s="2266">
        <v>1.78</v>
      </c>
    </row>
    <row r="886" spans="1:10" ht="24" customHeight="1">
      <c r="A886" s="2285" t="s">
        <v>3586</v>
      </c>
      <c r="B886" s="2270" t="s">
        <v>4256</v>
      </c>
      <c r="C886" s="2285" t="s">
        <v>3600</v>
      </c>
      <c r="D886" s="2285" t="s">
        <v>4257</v>
      </c>
      <c r="E886" s="2468" t="s">
        <v>3589</v>
      </c>
      <c r="F886" s="2468"/>
      <c r="G886" s="2271" t="s">
        <v>271</v>
      </c>
      <c r="H886" s="2272">
        <v>1</v>
      </c>
      <c r="I886" s="2273">
        <v>1</v>
      </c>
      <c r="J886" s="2273">
        <v>1</v>
      </c>
    </row>
    <row r="887" spans="1:10">
      <c r="A887" s="2282"/>
      <c r="B887" s="2282"/>
      <c r="C887" s="2282"/>
      <c r="D887" s="2282"/>
      <c r="E887" s="2282" t="s">
        <v>3577</v>
      </c>
      <c r="F887" s="2267">
        <v>1.19</v>
      </c>
      <c r="G887" s="2282" t="s">
        <v>3578</v>
      </c>
      <c r="H887" s="2267">
        <v>0</v>
      </c>
      <c r="I887" s="2282" t="s">
        <v>3579</v>
      </c>
      <c r="J887" s="2267">
        <v>1.19</v>
      </c>
    </row>
    <row r="888" spans="1:10">
      <c r="A888" s="2282"/>
      <c r="B888" s="2282"/>
      <c r="C888" s="2282"/>
      <c r="D888" s="2282"/>
      <c r="E888" s="2282" t="s">
        <v>3580</v>
      </c>
      <c r="F888" s="2267">
        <v>0.74865400000000004</v>
      </c>
      <c r="G888" s="2282"/>
      <c r="H888" s="2467" t="s">
        <v>3581</v>
      </c>
      <c r="I888" s="2467"/>
      <c r="J888" s="2267">
        <v>3.53</v>
      </c>
    </row>
    <row r="889" spans="1:10" ht="30" customHeight="1" thickBot="1">
      <c r="A889" s="2290"/>
      <c r="B889" s="2290"/>
      <c r="C889" s="2290"/>
      <c r="D889" s="2290"/>
      <c r="E889" s="2290"/>
      <c r="F889" s="2290"/>
      <c r="G889" s="2290" t="s">
        <v>3582</v>
      </c>
      <c r="H889" s="2268">
        <v>122</v>
      </c>
      <c r="I889" s="2290" t="s">
        <v>3583</v>
      </c>
      <c r="J889" s="2291">
        <v>430.66</v>
      </c>
    </row>
    <row r="890" spans="1:10" ht="0.95" customHeight="1" thickTop="1">
      <c r="A890" s="2269"/>
      <c r="B890" s="2269"/>
      <c r="C890" s="2269"/>
      <c r="D890" s="2269"/>
      <c r="E890" s="2269"/>
      <c r="F890" s="2269"/>
      <c r="G890" s="2269"/>
      <c r="H890" s="2269"/>
      <c r="I890" s="2269"/>
      <c r="J890" s="2269"/>
    </row>
    <row r="891" spans="1:10" ht="18" customHeight="1">
      <c r="A891" s="2283" t="s">
        <v>4258</v>
      </c>
      <c r="B891" s="2287" t="s">
        <v>259</v>
      </c>
      <c r="C891" s="2283" t="s">
        <v>3548</v>
      </c>
      <c r="D891" s="2283" t="s">
        <v>131</v>
      </c>
      <c r="E891" s="2470" t="s">
        <v>3549</v>
      </c>
      <c r="F891" s="2470"/>
      <c r="G891" s="2288" t="s">
        <v>3550</v>
      </c>
      <c r="H891" s="2287" t="s">
        <v>261</v>
      </c>
      <c r="I891" s="2287" t="s">
        <v>3551</v>
      </c>
      <c r="J891" s="2287" t="s">
        <v>2149</v>
      </c>
    </row>
    <row r="892" spans="1:10" ht="24" customHeight="1">
      <c r="A892" s="2284" t="s">
        <v>3552</v>
      </c>
      <c r="B892" s="2259" t="s">
        <v>558</v>
      </c>
      <c r="C892" s="2284" t="s">
        <v>3600</v>
      </c>
      <c r="D892" s="2284" t="s">
        <v>559</v>
      </c>
      <c r="E892" s="2471" t="s">
        <v>3606</v>
      </c>
      <c r="F892" s="2471"/>
      <c r="G892" s="2260" t="s">
        <v>689</v>
      </c>
      <c r="H892" s="2261">
        <v>1</v>
      </c>
      <c r="I892" s="2262">
        <v>16.28</v>
      </c>
      <c r="J892" s="2262">
        <v>16.28</v>
      </c>
    </row>
    <row r="893" spans="1:10" ht="24" customHeight="1">
      <c r="A893" s="2281" t="s">
        <v>3556</v>
      </c>
      <c r="B893" s="2263" t="s">
        <v>3761</v>
      </c>
      <c r="C893" s="2281" t="s">
        <v>3558</v>
      </c>
      <c r="D893" s="2281" t="s">
        <v>3762</v>
      </c>
      <c r="E893" s="2472" t="s">
        <v>3560</v>
      </c>
      <c r="F893" s="2472"/>
      <c r="G893" s="2264" t="s">
        <v>2143</v>
      </c>
      <c r="H893" s="2265">
        <v>0.5</v>
      </c>
      <c r="I893" s="2266">
        <v>21.42</v>
      </c>
      <c r="J893" s="2266">
        <v>10.71</v>
      </c>
    </row>
    <row r="894" spans="1:10" ht="24" customHeight="1">
      <c r="A894" s="2285" t="s">
        <v>3586</v>
      </c>
      <c r="B894" s="2270" t="s">
        <v>4259</v>
      </c>
      <c r="C894" s="2285" t="s">
        <v>3600</v>
      </c>
      <c r="D894" s="2285" t="s">
        <v>4260</v>
      </c>
      <c r="E894" s="2468" t="s">
        <v>3589</v>
      </c>
      <c r="F894" s="2468"/>
      <c r="G894" s="2271" t="s">
        <v>347</v>
      </c>
      <c r="H894" s="2272">
        <v>1</v>
      </c>
      <c r="I894" s="2273">
        <v>5.57</v>
      </c>
      <c r="J894" s="2273">
        <v>5.57</v>
      </c>
    </row>
    <row r="895" spans="1:10">
      <c r="A895" s="2282"/>
      <c r="B895" s="2282"/>
      <c r="C895" s="2282"/>
      <c r="D895" s="2282"/>
      <c r="E895" s="2282" t="s">
        <v>3577</v>
      </c>
      <c r="F895" s="2267">
        <v>7.65</v>
      </c>
      <c r="G895" s="2282" t="s">
        <v>3578</v>
      </c>
      <c r="H895" s="2267">
        <v>0</v>
      </c>
      <c r="I895" s="2282" t="s">
        <v>3579</v>
      </c>
      <c r="J895" s="2267">
        <v>7.65</v>
      </c>
    </row>
    <row r="896" spans="1:10">
      <c r="A896" s="2282"/>
      <c r="B896" s="2282"/>
      <c r="C896" s="2282"/>
      <c r="D896" s="2282"/>
      <c r="E896" s="2282" t="s">
        <v>3580</v>
      </c>
      <c r="F896" s="2267">
        <v>4.3842040000000004</v>
      </c>
      <c r="G896" s="2282"/>
      <c r="H896" s="2467" t="s">
        <v>3581</v>
      </c>
      <c r="I896" s="2467"/>
      <c r="J896" s="2267">
        <v>20.66</v>
      </c>
    </row>
    <row r="897" spans="1:10" ht="30" customHeight="1" thickBot="1">
      <c r="A897" s="2290"/>
      <c r="B897" s="2290"/>
      <c r="C897" s="2290"/>
      <c r="D897" s="2290"/>
      <c r="E897" s="2290"/>
      <c r="F897" s="2290"/>
      <c r="G897" s="2290" t="s">
        <v>3582</v>
      </c>
      <c r="H897" s="2268">
        <v>209</v>
      </c>
      <c r="I897" s="2290" t="s">
        <v>3583</v>
      </c>
      <c r="J897" s="2291">
        <v>4317.9399999999996</v>
      </c>
    </row>
    <row r="898" spans="1:10" ht="0.95" customHeight="1" thickTop="1">
      <c r="A898" s="2269"/>
      <c r="B898" s="2269"/>
      <c r="C898" s="2269"/>
      <c r="D898" s="2269"/>
      <c r="E898" s="2269"/>
      <c r="F898" s="2269"/>
      <c r="G898" s="2269"/>
      <c r="H898" s="2269"/>
      <c r="I898" s="2269"/>
      <c r="J898" s="2269"/>
    </row>
    <row r="899" spans="1:10" ht="18" customHeight="1">
      <c r="A899" s="2283" t="s">
        <v>4261</v>
      </c>
      <c r="B899" s="2287" t="s">
        <v>259</v>
      </c>
      <c r="C899" s="2283" t="s">
        <v>3548</v>
      </c>
      <c r="D899" s="2283" t="s">
        <v>131</v>
      </c>
      <c r="E899" s="2470" t="s">
        <v>3549</v>
      </c>
      <c r="F899" s="2470"/>
      <c r="G899" s="2288" t="s">
        <v>3550</v>
      </c>
      <c r="H899" s="2287" t="s">
        <v>261</v>
      </c>
      <c r="I899" s="2287" t="s">
        <v>3551</v>
      </c>
      <c r="J899" s="2287" t="s">
        <v>2149</v>
      </c>
    </row>
    <row r="900" spans="1:10" ht="24" customHeight="1">
      <c r="A900" s="2284" t="s">
        <v>3552</v>
      </c>
      <c r="B900" s="2259" t="s">
        <v>561</v>
      </c>
      <c r="C900" s="2284" t="s">
        <v>3600</v>
      </c>
      <c r="D900" s="2284" t="s">
        <v>562</v>
      </c>
      <c r="E900" s="2471" t="s">
        <v>3606</v>
      </c>
      <c r="F900" s="2471"/>
      <c r="G900" s="2260" t="s">
        <v>689</v>
      </c>
      <c r="H900" s="2261">
        <v>1</v>
      </c>
      <c r="I900" s="2262">
        <v>18.2</v>
      </c>
      <c r="J900" s="2262">
        <v>18.2</v>
      </c>
    </row>
    <row r="901" spans="1:10" ht="24" customHeight="1">
      <c r="A901" s="2281" t="s">
        <v>3556</v>
      </c>
      <c r="B901" s="2263" t="s">
        <v>3761</v>
      </c>
      <c r="C901" s="2281" t="s">
        <v>3558</v>
      </c>
      <c r="D901" s="2281" t="s">
        <v>3762</v>
      </c>
      <c r="E901" s="2472" t="s">
        <v>3560</v>
      </c>
      <c r="F901" s="2472"/>
      <c r="G901" s="2264" t="s">
        <v>2143</v>
      </c>
      <c r="H901" s="2265">
        <v>0.3</v>
      </c>
      <c r="I901" s="2266">
        <v>21.42</v>
      </c>
      <c r="J901" s="2266">
        <v>6.42</v>
      </c>
    </row>
    <row r="902" spans="1:10" ht="24" customHeight="1">
      <c r="A902" s="2281" t="s">
        <v>3556</v>
      </c>
      <c r="B902" s="2263" t="s">
        <v>3573</v>
      </c>
      <c r="C902" s="2281" t="s">
        <v>3558</v>
      </c>
      <c r="D902" s="2281" t="s">
        <v>3574</v>
      </c>
      <c r="E902" s="2472" t="s">
        <v>3560</v>
      </c>
      <c r="F902" s="2472"/>
      <c r="G902" s="2264" t="s">
        <v>2143</v>
      </c>
      <c r="H902" s="2265">
        <v>0.3</v>
      </c>
      <c r="I902" s="2266">
        <v>15.99</v>
      </c>
      <c r="J902" s="2266">
        <v>4.79</v>
      </c>
    </row>
    <row r="903" spans="1:10" ht="24" customHeight="1">
      <c r="A903" s="2285" t="s">
        <v>3586</v>
      </c>
      <c r="B903" s="2270" t="s">
        <v>4262</v>
      </c>
      <c r="C903" s="2285" t="s">
        <v>3600</v>
      </c>
      <c r="D903" s="2285" t="s">
        <v>4263</v>
      </c>
      <c r="E903" s="2468" t="s">
        <v>3589</v>
      </c>
      <c r="F903" s="2468"/>
      <c r="G903" s="2271" t="s">
        <v>347</v>
      </c>
      <c r="H903" s="2272">
        <v>1.03</v>
      </c>
      <c r="I903" s="2273">
        <v>6.79</v>
      </c>
      <c r="J903" s="2273">
        <v>6.99</v>
      </c>
    </row>
    <row r="904" spans="1:10">
      <c r="A904" s="2282"/>
      <c r="B904" s="2282"/>
      <c r="C904" s="2282"/>
      <c r="D904" s="2282"/>
      <c r="E904" s="2282" t="s">
        <v>3577</v>
      </c>
      <c r="F904" s="2267">
        <v>7.58</v>
      </c>
      <c r="G904" s="2282" t="s">
        <v>3578</v>
      </c>
      <c r="H904" s="2267">
        <v>0</v>
      </c>
      <c r="I904" s="2282" t="s">
        <v>3579</v>
      </c>
      <c r="J904" s="2267">
        <v>7.58</v>
      </c>
    </row>
    <row r="905" spans="1:10">
      <c r="A905" s="2282"/>
      <c r="B905" s="2282"/>
      <c r="C905" s="2282"/>
      <c r="D905" s="2282"/>
      <c r="E905" s="2282" t="s">
        <v>3580</v>
      </c>
      <c r="F905" s="2267">
        <v>4.9012599999999997</v>
      </c>
      <c r="G905" s="2282"/>
      <c r="H905" s="2467" t="s">
        <v>3581</v>
      </c>
      <c r="I905" s="2467"/>
      <c r="J905" s="2267">
        <v>23.1</v>
      </c>
    </row>
    <row r="906" spans="1:10" ht="30" customHeight="1" thickBot="1">
      <c r="A906" s="2290"/>
      <c r="B906" s="2290"/>
      <c r="C906" s="2290"/>
      <c r="D906" s="2290"/>
      <c r="E906" s="2290"/>
      <c r="F906" s="2290"/>
      <c r="G906" s="2290" t="s">
        <v>3582</v>
      </c>
      <c r="H906" s="2268">
        <v>11.89</v>
      </c>
      <c r="I906" s="2290" t="s">
        <v>3583</v>
      </c>
      <c r="J906" s="2291">
        <v>274.66000000000003</v>
      </c>
    </row>
    <row r="907" spans="1:10" ht="0.95" customHeight="1" thickTop="1">
      <c r="A907" s="2269"/>
      <c r="B907" s="2269"/>
      <c r="C907" s="2269"/>
      <c r="D907" s="2269"/>
      <c r="E907" s="2269"/>
      <c r="F907" s="2269"/>
      <c r="G907" s="2269"/>
      <c r="H907" s="2269"/>
      <c r="I907" s="2269"/>
      <c r="J907" s="2269"/>
    </row>
    <row r="908" spans="1:10" ht="24" customHeight="1">
      <c r="A908" s="2286" t="s">
        <v>4264</v>
      </c>
      <c r="B908" s="2286"/>
      <c r="C908" s="2286"/>
      <c r="D908" s="2286" t="s">
        <v>564</v>
      </c>
      <c r="E908" s="2286"/>
      <c r="F908" s="2469"/>
      <c r="G908" s="2469"/>
      <c r="H908" s="2257"/>
      <c r="I908" s="2286"/>
      <c r="J908" s="2258">
        <v>1360574.72</v>
      </c>
    </row>
    <row r="909" spans="1:10" ht="24" customHeight="1">
      <c r="A909" s="2286" t="s">
        <v>4265</v>
      </c>
      <c r="B909" s="2286"/>
      <c r="C909" s="2286"/>
      <c r="D909" s="2286" t="s">
        <v>4266</v>
      </c>
      <c r="E909" s="2286"/>
      <c r="F909" s="2469"/>
      <c r="G909" s="2469"/>
      <c r="H909" s="2257"/>
      <c r="I909" s="2286"/>
      <c r="J909" s="2258">
        <v>33315.300000000003</v>
      </c>
    </row>
    <row r="910" spans="1:10" ht="24" customHeight="1">
      <c r="A910" s="2286" t="s">
        <v>4267</v>
      </c>
      <c r="B910" s="2286"/>
      <c r="C910" s="2286"/>
      <c r="D910" s="2286" t="s">
        <v>4268</v>
      </c>
      <c r="E910" s="2286"/>
      <c r="F910" s="2469"/>
      <c r="G910" s="2469"/>
      <c r="H910" s="2257"/>
      <c r="I910" s="2286"/>
      <c r="J910" s="2258">
        <v>1704.42</v>
      </c>
    </row>
    <row r="911" spans="1:10" ht="18" customHeight="1">
      <c r="A911" s="2283" t="s">
        <v>4269</v>
      </c>
      <c r="B911" s="2287" t="s">
        <v>259</v>
      </c>
      <c r="C911" s="2283" t="s">
        <v>3548</v>
      </c>
      <c r="D911" s="2283" t="s">
        <v>131</v>
      </c>
      <c r="E911" s="2470" t="s">
        <v>3549</v>
      </c>
      <c r="F911" s="2470"/>
      <c r="G911" s="2288" t="s">
        <v>3550</v>
      </c>
      <c r="H911" s="2287" t="s">
        <v>261</v>
      </c>
      <c r="I911" s="2287" t="s">
        <v>3551</v>
      </c>
      <c r="J911" s="2287" t="s">
        <v>2149</v>
      </c>
    </row>
    <row r="912" spans="1:10" ht="60" customHeight="1">
      <c r="A912" s="2284" t="s">
        <v>3552</v>
      </c>
      <c r="B912" s="2259" t="s">
        <v>4270</v>
      </c>
      <c r="C912" s="2284" t="s">
        <v>3558</v>
      </c>
      <c r="D912" s="2284" t="s">
        <v>569</v>
      </c>
      <c r="E912" s="2471" t="s">
        <v>3852</v>
      </c>
      <c r="F912" s="2471"/>
      <c r="G912" s="2260" t="s">
        <v>275</v>
      </c>
      <c r="H912" s="2261">
        <v>1</v>
      </c>
      <c r="I912" s="2262">
        <v>89.64</v>
      </c>
      <c r="J912" s="2262">
        <v>89.64</v>
      </c>
    </row>
    <row r="913" spans="1:10" ht="48" customHeight="1">
      <c r="A913" s="2281" t="s">
        <v>3556</v>
      </c>
      <c r="B913" s="2263" t="s">
        <v>4271</v>
      </c>
      <c r="C913" s="2281" t="s">
        <v>3558</v>
      </c>
      <c r="D913" s="2281" t="s">
        <v>4272</v>
      </c>
      <c r="E913" s="2472" t="s">
        <v>3560</v>
      </c>
      <c r="F913" s="2472"/>
      <c r="G913" s="2264" t="s">
        <v>368</v>
      </c>
      <c r="H913" s="2265">
        <v>1.06E-2</v>
      </c>
      <c r="I913" s="2266">
        <v>478.27</v>
      </c>
      <c r="J913" s="2266">
        <v>5.0599999999999996</v>
      </c>
    </row>
    <row r="914" spans="1:10" ht="24" customHeight="1">
      <c r="A914" s="2281" t="s">
        <v>3556</v>
      </c>
      <c r="B914" s="2263" t="s">
        <v>3761</v>
      </c>
      <c r="C914" s="2281" t="s">
        <v>3558</v>
      </c>
      <c r="D914" s="2281" t="s">
        <v>3762</v>
      </c>
      <c r="E914" s="2472" t="s">
        <v>3560</v>
      </c>
      <c r="F914" s="2472"/>
      <c r="G914" s="2264" t="s">
        <v>2143</v>
      </c>
      <c r="H914" s="2265">
        <v>1.7509999999999999</v>
      </c>
      <c r="I914" s="2266">
        <v>21.42</v>
      </c>
      <c r="J914" s="2266">
        <v>37.5</v>
      </c>
    </row>
    <row r="915" spans="1:10" ht="24" customHeight="1">
      <c r="A915" s="2281" t="s">
        <v>3556</v>
      </c>
      <c r="B915" s="2263" t="s">
        <v>3573</v>
      </c>
      <c r="C915" s="2281" t="s">
        <v>3558</v>
      </c>
      <c r="D915" s="2281" t="s">
        <v>3574</v>
      </c>
      <c r="E915" s="2472" t="s">
        <v>3560</v>
      </c>
      <c r="F915" s="2472"/>
      <c r="G915" s="2264" t="s">
        <v>2143</v>
      </c>
      <c r="H915" s="2265">
        <v>0.876</v>
      </c>
      <c r="I915" s="2266">
        <v>15.99</v>
      </c>
      <c r="J915" s="2266">
        <v>14</v>
      </c>
    </row>
    <row r="916" spans="1:10" ht="24" customHeight="1">
      <c r="A916" s="2285" t="s">
        <v>3586</v>
      </c>
      <c r="B916" s="2270" t="s">
        <v>4273</v>
      </c>
      <c r="C916" s="2285" t="s">
        <v>3558</v>
      </c>
      <c r="D916" s="2285" t="s">
        <v>4274</v>
      </c>
      <c r="E916" s="2468" t="s">
        <v>3589</v>
      </c>
      <c r="F916" s="2468"/>
      <c r="G916" s="2271" t="s">
        <v>271</v>
      </c>
      <c r="H916" s="2272">
        <v>37.74</v>
      </c>
      <c r="I916" s="2273">
        <v>0.8</v>
      </c>
      <c r="J916" s="2273">
        <v>30.19</v>
      </c>
    </row>
    <row r="917" spans="1:10" ht="24" customHeight="1">
      <c r="A917" s="2285" t="s">
        <v>3586</v>
      </c>
      <c r="B917" s="2270" t="s">
        <v>4275</v>
      </c>
      <c r="C917" s="2285" t="s">
        <v>3558</v>
      </c>
      <c r="D917" s="2285" t="s">
        <v>4276</v>
      </c>
      <c r="E917" s="2468" t="s">
        <v>3589</v>
      </c>
      <c r="F917" s="2468"/>
      <c r="G917" s="2271" t="s">
        <v>4277</v>
      </c>
      <c r="H917" s="2272">
        <v>6.8999999999999999E-3</v>
      </c>
      <c r="I917" s="2273">
        <v>40.21</v>
      </c>
      <c r="J917" s="2273">
        <v>0.27</v>
      </c>
    </row>
    <row r="918" spans="1:10" ht="36" customHeight="1">
      <c r="A918" s="2285" t="s">
        <v>3586</v>
      </c>
      <c r="B918" s="2270" t="s">
        <v>4278</v>
      </c>
      <c r="C918" s="2285" t="s">
        <v>3558</v>
      </c>
      <c r="D918" s="2285" t="s">
        <v>4279</v>
      </c>
      <c r="E918" s="2468" t="s">
        <v>3589</v>
      </c>
      <c r="F918" s="2468"/>
      <c r="G918" s="2271" t="s">
        <v>689</v>
      </c>
      <c r="H918" s="2272">
        <v>0.57999999999999996</v>
      </c>
      <c r="I918" s="2273">
        <v>4.53</v>
      </c>
      <c r="J918" s="2273">
        <v>2.62</v>
      </c>
    </row>
    <row r="919" spans="1:10">
      <c r="A919" s="2282"/>
      <c r="B919" s="2282"/>
      <c r="C919" s="2282"/>
      <c r="D919" s="2282"/>
      <c r="E919" s="2282" t="s">
        <v>3577</v>
      </c>
      <c r="F919" s="2267">
        <v>36.04</v>
      </c>
      <c r="G919" s="2282" t="s">
        <v>3578</v>
      </c>
      <c r="H919" s="2267">
        <v>0</v>
      </c>
      <c r="I919" s="2282" t="s">
        <v>3579</v>
      </c>
      <c r="J919" s="2267">
        <v>36.04</v>
      </c>
    </row>
    <row r="920" spans="1:10">
      <c r="A920" s="2282"/>
      <c r="B920" s="2282"/>
      <c r="C920" s="2282"/>
      <c r="D920" s="2282"/>
      <c r="E920" s="2282" t="s">
        <v>3580</v>
      </c>
      <c r="F920" s="2267">
        <v>24.140052000000001</v>
      </c>
      <c r="G920" s="2282"/>
      <c r="H920" s="2467" t="s">
        <v>3581</v>
      </c>
      <c r="I920" s="2467"/>
      <c r="J920" s="2267">
        <v>113.78</v>
      </c>
    </row>
    <row r="921" spans="1:10" ht="30" customHeight="1" thickBot="1">
      <c r="A921" s="2290"/>
      <c r="B921" s="2290"/>
      <c r="C921" s="2290"/>
      <c r="D921" s="2290"/>
      <c r="E921" s="2290"/>
      <c r="F921" s="2290"/>
      <c r="G921" s="2290" t="s">
        <v>3582</v>
      </c>
      <c r="H921" s="2268">
        <v>14.98</v>
      </c>
      <c r="I921" s="2290" t="s">
        <v>3583</v>
      </c>
      <c r="J921" s="2291">
        <v>1704.42</v>
      </c>
    </row>
    <row r="922" spans="1:10" ht="0.95" customHeight="1" thickTop="1">
      <c r="A922" s="2269"/>
      <c r="B922" s="2269"/>
      <c r="C922" s="2269"/>
      <c r="D922" s="2269"/>
      <c r="E922" s="2269"/>
      <c r="F922" s="2269"/>
      <c r="G922" s="2269"/>
      <c r="H922" s="2269"/>
      <c r="I922" s="2269"/>
      <c r="J922" s="2269"/>
    </row>
    <row r="923" spans="1:10" ht="24" customHeight="1">
      <c r="A923" s="2286" t="s">
        <v>4280</v>
      </c>
      <c r="B923" s="2286"/>
      <c r="C923" s="2286"/>
      <c r="D923" s="2286" t="s">
        <v>4281</v>
      </c>
      <c r="E923" s="2286"/>
      <c r="F923" s="2469"/>
      <c r="G923" s="2469"/>
      <c r="H923" s="2257"/>
      <c r="I923" s="2286"/>
      <c r="J923" s="2258">
        <v>18428.48</v>
      </c>
    </row>
    <row r="924" spans="1:10" ht="18" customHeight="1">
      <c r="A924" s="2283" t="s">
        <v>4282</v>
      </c>
      <c r="B924" s="2287" t="s">
        <v>259</v>
      </c>
      <c r="C924" s="2283" t="s">
        <v>3548</v>
      </c>
      <c r="D924" s="2283" t="s">
        <v>131</v>
      </c>
      <c r="E924" s="2470" t="s">
        <v>3549</v>
      </c>
      <c r="F924" s="2470"/>
      <c r="G924" s="2288" t="s">
        <v>3550</v>
      </c>
      <c r="H924" s="2287" t="s">
        <v>261</v>
      </c>
      <c r="I924" s="2287" t="s">
        <v>3551</v>
      </c>
      <c r="J924" s="2287" t="s">
        <v>2149</v>
      </c>
    </row>
    <row r="925" spans="1:10" ht="36" customHeight="1">
      <c r="A925" s="2284" t="s">
        <v>3552</v>
      </c>
      <c r="B925" s="2259" t="s">
        <v>4283</v>
      </c>
      <c r="C925" s="2284" t="s">
        <v>3558</v>
      </c>
      <c r="D925" s="2284" t="s">
        <v>574</v>
      </c>
      <c r="E925" s="2471" t="s">
        <v>3852</v>
      </c>
      <c r="F925" s="2471"/>
      <c r="G925" s="2260" t="s">
        <v>275</v>
      </c>
      <c r="H925" s="2261">
        <v>1</v>
      </c>
      <c r="I925" s="2262">
        <v>753.43</v>
      </c>
      <c r="J925" s="2262">
        <v>753.43</v>
      </c>
    </row>
    <row r="926" spans="1:10" ht="36" customHeight="1">
      <c r="A926" s="2281" t="s">
        <v>3556</v>
      </c>
      <c r="B926" s="2263" t="s">
        <v>3936</v>
      </c>
      <c r="C926" s="2281" t="s">
        <v>3558</v>
      </c>
      <c r="D926" s="2281" t="s">
        <v>3937</v>
      </c>
      <c r="E926" s="2472" t="s">
        <v>3938</v>
      </c>
      <c r="F926" s="2472"/>
      <c r="G926" s="2264" t="s">
        <v>3939</v>
      </c>
      <c r="H926" s="2265">
        <v>8.8999999999999996E-2</v>
      </c>
      <c r="I926" s="2266">
        <v>19.2</v>
      </c>
      <c r="J926" s="2266">
        <v>1.7</v>
      </c>
    </row>
    <row r="927" spans="1:10" ht="36" customHeight="1">
      <c r="A927" s="2281" t="s">
        <v>3556</v>
      </c>
      <c r="B927" s="2263" t="s">
        <v>3940</v>
      </c>
      <c r="C927" s="2281" t="s">
        <v>3558</v>
      </c>
      <c r="D927" s="2281" t="s">
        <v>3941</v>
      </c>
      <c r="E927" s="2472" t="s">
        <v>3938</v>
      </c>
      <c r="F927" s="2472"/>
      <c r="G927" s="2264" t="s">
        <v>3942</v>
      </c>
      <c r="H927" s="2265">
        <v>1.3160000000000001</v>
      </c>
      <c r="I927" s="2266">
        <v>16.87</v>
      </c>
      <c r="J927" s="2266">
        <v>22.2</v>
      </c>
    </row>
    <row r="928" spans="1:10" ht="24" customHeight="1">
      <c r="A928" s="2281" t="s">
        <v>3556</v>
      </c>
      <c r="B928" s="2263" t="s">
        <v>4042</v>
      </c>
      <c r="C928" s="2281" t="s">
        <v>3558</v>
      </c>
      <c r="D928" s="2281" t="s">
        <v>4043</v>
      </c>
      <c r="E928" s="2472" t="s">
        <v>3560</v>
      </c>
      <c r="F928" s="2472"/>
      <c r="G928" s="2264" t="s">
        <v>2143</v>
      </c>
      <c r="H928" s="2265">
        <v>1.405</v>
      </c>
      <c r="I928" s="2266">
        <v>17.989999999999998</v>
      </c>
      <c r="J928" s="2266">
        <v>25.27</v>
      </c>
    </row>
    <row r="929" spans="1:10" ht="24" customHeight="1">
      <c r="A929" s="2281" t="s">
        <v>3556</v>
      </c>
      <c r="B929" s="2263" t="s">
        <v>3573</v>
      </c>
      <c r="C929" s="2281" t="s">
        <v>3558</v>
      </c>
      <c r="D929" s="2281" t="s">
        <v>3574</v>
      </c>
      <c r="E929" s="2472" t="s">
        <v>3560</v>
      </c>
      <c r="F929" s="2472"/>
      <c r="G929" s="2264" t="s">
        <v>2143</v>
      </c>
      <c r="H929" s="2265">
        <v>0.70199999999999996</v>
      </c>
      <c r="I929" s="2266">
        <v>15.99</v>
      </c>
      <c r="J929" s="2266">
        <v>11.22</v>
      </c>
    </row>
    <row r="930" spans="1:10" ht="24" customHeight="1">
      <c r="A930" s="2285" t="s">
        <v>3586</v>
      </c>
      <c r="B930" s="2270" t="s">
        <v>4284</v>
      </c>
      <c r="C930" s="2285" t="s">
        <v>3558</v>
      </c>
      <c r="D930" s="2285" t="s">
        <v>4285</v>
      </c>
      <c r="E930" s="2468" t="s">
        <v>3589</v>
      </c>
      <c r="F930" s="2468"/>
      <c r="G930" s="2271" t="s">
        <v>3445</v>
      </c>
      <c r="H930" s="2272">
        <v>0.53</v>
      </c>
      <c r="I930" s="2273">
        <v>45.13</v>
      </c>
      <c r="J930" s="2273">
        <v>23.91</v>
      </c>
    </row>
    <row r="931" spans="1:10" ht="24" customHeight="1">
      <c r="A931" s="2285" t="s">
        <v>3586</v>
      </c>
      <c r="B931" s="2270" t="s">
        <v>4286</v>
      </c>
      <c r="C931" s="2285" t="s">
        <v>3558</v>
      </c>
      <c r="D931" s="2285" t="s">
        <v>4287</v>
      </c>
      <c r="E931" s="2468" t="s">
        <v>3589</v>
      </c>
      <c r="F931" s="2468"/>
      <c r="G931" s="2271" t="s">
        <v>3445</v>
      </c>
      <c r="H931" s="2272">
        <v>0.97</v>
      </c>
      <c r="I931" s="2273">
        <v>1.69</v>
      </c>
      <c r="J931" s="2273">
        <v>1.63</v>
      </c>
    </row>
    <row r="932" spans="1:10" ht="36" customHeight="1">
      <c r="A932" s="2285" t="s">
        <v>3586</v>
      </c>
      <c r="B932" s="2270" t="s">
        <v>4288</v>
      </c>
      <c r="C932" s="2285" t="s">
        <v>3558</v>
      </c>
      <c r="D932" s="2285" t="s">
        <v>4289</v>
      </c>
      <c r="E932" s="2468" t="s">
        <v>3589</v>
      </c>
      <c r="F932" s="2468"/>
      <c r="G932" s="2271" t="s">
        <v>275</v>
      </c>
      <c r="H932" s="2272">
        <v>1.05</v>
      </c>
      <c r="I932" s="2273">
        <v>635.72</v>
      </c>
      <c r="J932" s="2273">
        <v>667.5</v>
      </c>
    </row>
    <row r="933" spans="1:10">
      <c r="A933" s="2282"/>
      <c r="B933" s="2282"/>
      <c r="C933" s="2282"/>
      <c r="D933" s="2282"/>
      <c r="E933" s="2282" t="s">
        <v>3577</v>
      </c>
      <c r="F933" s="2267">
        <v>39.880000000000003</v>
      </c>
      <c r="G933" s="2282" t="s">
        <v>3578</v>
      </c>
      <c r="H933" s="2267">
        <v>0</v>
      </c>
      <c r="I933" s="2282" t="s">
        <v>3579</v>
      </c>
      <c r="J933" s="2267">
        <v>39.880000000000003</v>
      </c>
    </row>
    <row r="934" spans="1:10">
      <c r="A934" s="2282"/>
      <c r="B934" s="2282"/>
      <c r="C934" s="2282"/>
      <c r="D934" s="2282"/>
      <c r="E934" s="2282" t="s">
        <v>3580</v>
      </c>
      <c r="F934" s="2267">
        <v>202.89869899999999</v>
      </c>
      <c r="G934" s="2282"/>
      <c r="H934" s="2467" t="s">
        <v>3581</v>
      </c>
      <c r="I934" s="2467"/>
      <c r="J934" s="2267">
        <v>956.33</v>
      </c>
    </row>
    <row r="935" spans="1:10" ht="30" customHeight="1" thickBot="1">
      <c r="A935" s="2290"/>
      <c r="B935" s="2290"/>
      <c r="C935" s="2290"/>
      <c r="D935" s="2290"/>
      <c r="E935" s="2290"/>
      <c r="F935" s="2290"/>
      <c r="G935" s="2290" t="s">
        <v>3582</v>
      </c>
      <c r="H935" s="2268">
        <v>19.27</v>
      </c>
      <c r="I935" s="2290" t="s">
        <v>3583</v>
      </c>
      <c r="J935" s="2291">
        <v>18428.48</v>
      </c>
    </row>
    <row r="936" spans="1:10" ht="0.95" customHeight="1" thickTop="1">
      <c r="A936" s="2269"/>
      <c r="B936" s="2269"/>
      <c r="C936" s="2269"/>
      <c r="D936" s="2269"/>
      <c r="E936" s="2269"/>
      <c r="F936" s="2269"/>
      <c r="G936" s="2269"/>
      <c r="H936" s="2269"/>
      <c r="I936" s="2269"/>
      <c r="J936" s="2269"/>
    </row>
    <row r="937" spans="1:10" ht="24" customHeight="1">
      <c r="A937" s="2286" t="s">
        <v>4290</v>
      </c>
      <c r="B937" s="2286"/>
      <c r="C937" s="2286"/>
      <c r="D937" s="2286" t="s">
        <v>4291</v>
      </c>
      <c r="E937" s="2286"/>
      <c r="F937" s="2469"/>
      <c r="G937" s="2469"/>
      <c r="H937" s="2257"/>
      <c r="I937" s="2286"/>
      <c r="J937" s="2258">
        <v>13182.4</v>
      </c>
    </row>
    <row r="938" spans="1:10" ht="18" customHeight="1">
      <c r="A938" s="2283" t="s">
        <v>4292</v>
      </c>
      <c r="B938" s="2287" t="s">
        <v>259</v>
      </c>
      <c r="C938" s="2283" t="s">
        <v>3548</v>
      </c>
      <c r="D938" s="2283" t="s">
        <v>131</v>
      </c>
      <c r="E938" s="2470" t="s">
        <v>3549</v>
      </c>
      <c r="F938" s="2470"/>
      <c r="G938" s="2288" t="s">
        <v>3550</v>
      </c>
      <c r="H938" s="2287" t="s">
        <v>261</v>
      </c>
      <c r="I938" s="2287" t="s">
        <v>3551</v>
      </c>
      <c r="J938" s="2287" t="s">
        <v>2149</v>
      </c>
    </row>
    <row r="939" spans="1:10" ht="48" customHeight="1">
      <c r="A939" s="2284" t="s">
        <v>3552</v>
      </c>
      <c r="B939" s="2259" t="s">
        <v>578</v>
      </c>
      <c r="C939" s="2284" t="s">
        <v>3600</v>
      </c>
      <c r="D939" s="2284" t="s">
        <v>579</v>
      </c>
      <c r="E939" s="2471" t="s">
        <v>3852</v>
      </c>
      <c r="F939" s="2471"/>
      <c r="G939" s="2260" t="s">
        <v>275</v>
      </c>
      <c r="H939" s="2261">
        <v>1</v>
      </c>
      <c r="I939" s="2262">
        <v>125.55</v>
      </c>
      <c r="J939" s="2262">
        <v>125.55</v>
      </c>
    </row>
    <row r="940" spans="1:10" ht="24" customHeight="1">
      <c r="A940" s="2281" t="s">
        <v>3556</v>
      </c>
      <c r="B940" s="2263" t="s">
        <v>4229</v>
      </c>
      <c r="C940" s="2281" t="s">
        <v>3558</v>
      </c>
      <c r="D940" s="2281" t="s">
        <v>4230</v>
      </c>
      <c r="E940" s="2472" t="s">
        <v>3560</v>
      </c>
      <c r="F940" s="2472"/>
      <c r="G940" s="2264" t="s">
        <v>2143</v>
      </c>
      <c r="H940" s="2265">
        <v>0.84730000000000005</v>
      </c>
      <c r="I940" s="2266">
        <v>16.41</v>
      </c>
      <c r="J940" s="2266">
        <v>13.9</v>
      </c>
    </row>
    <row r="941" spans="1:10" ht="24" customHeight="1">
      <c r="A941" s="2281" t="s">
        <v>3556</v>
      </c>
      <c r="B941" s="2263" t="s">
        <v>3573</v>
      </c>
      <c r="C941" s="2281" t="s">
        <v>3558</v>
      </c>
      <c r="D941" s="2281" t="s">
        <v>3574</v>
      </c>
      <c r="E941" s="2472" t="s">
        <v>3560</v>
      </c>
      <c r="F941" s="2472"/>
      <c r="G941" s="2264" t="s">
        <v>2143</v>
      </c>
      <c r="H941" s="2265">
        <v>0.21179999999999999</v>
      </c>
      <c r="I941" s="2266">
        <v>15.99</v>
      </c>
      <c r="J941" s="2266">
        <v>3.38</v>
      </c>
    </row>
    <row r="942" spans="1:10" ht="24" customHeight="1">
      <c r="A942" s="2285" t="s">
        <v>3586</v>
      </c>
      <c r="B942" s="2270" t="s">
        <v>4293</v>
      </c>
      <c r="C942" s="2285" t="s">
        <v>3558</v>
      </c>
      <c r="D942" s="2285" t="s">
        <v>4294</v>
      </c>
      <c r="E942" s="2468" t="s">
        <v>3589</v>
      </c>
      <c r="F942" s="2468"/>
      <c r="G942" s="2271" t="s">
        <v>4277</v>
      </c>
      <c r="H942" s="2272">
        <v>2.9000000000000001E-2</v>
      </c>
      <c r="I942" s="2273">
        <v>46.76</v>
      </c>
      <c r="J942" s="2273">
        <v>1.35</v>
      </c>
    </row>
    <row r="943" spans="1:10" ht="24" customHeight="1">
      <c r="A943" s="2285" t="s">
        <v>3586</v>
      </c>
      <c r="B943" s="2270" t="s">
        <v>4295</v>
      </c>
      <c r="C943" s="2285" t="s">
        <v>3558</v>
      </c>
      <c r="D943" s="2285" t="s">
        <v>4296</v>
      </c>
      <c r="E943" s="2468" t="s">
        <v>3589</v>
      </c>
      <c r="F943" s="2468"/>
      <c r="G943" s="2271" t="s">
        <v>275</v>
      </c>
      <c r="H943" s="2272">
        <v>4.2119999999999997</v>
      </c>
      <c r="I943" s="2273">
        <v>13.14</v>
      </c>
      <c r="J943" s="2273">
        <v>55.34</v>
      </c>
    </row>
    <row r="944" spans="1:10" ht="36" customHeight="1">
      <c r="A944" s="2285" t="s">
        <v>3586</v>
      </c>
      <c r="B944" s="2270" t="s">
        <v>4297</v>
      </c>
      <c r="C944" s="2285" t="s">
        <v>3558</v>
      </c>
      <c r="D944" s="2285" t="s">
        <v>4298</v>
      </c>
      <c r="E944" s="2468" t="s">
        <v>3589</v>
      </c>
      <c r="F944" s="2468"/>
      <c r="G944" s="2271" t="s">
        <v>689</v>
      </c>
      <c r="H944" s="2272">
        <v>0.9093</v>
      </c>
      <c r="I944" s="2273">
        <v>8.4499999999999993</v>
      </c>
      <c r="J944" s="2273">
        <v>7.68</v>
      </c>
    </row>
    <row r="945" spans="1:10" ht="36" customHeight="1">
      <c r="A945" s="2285" t="s">
        <v>3586</v>
      </c>
      <c r="B945" s="2270" t="s">
        <v>4299</v>
      </c>
      <c r="C945" s="2285" t="s">
        <v>3558</v>
      </c>
      <c r="D945" s="2285" t="s">
        <v>4300</v>
      </c>
      <c r="E945" s="2468" t="s">
        <v>3589</v>
      </c>
      <c r="F945" s="2468"/>
      <c r="G945" s="2271" t="s">
        <v>689</v>
      </c>
      <c r="H945" s="2272">
        <v>2.8999000000000001</v>
      </c>
      <c r="I945" s="2273">
        <v>9.59</v>
      </c>
      <c r="J945" s="2273">
        <v>27.81</v>
      </c>
    </row>
    <row r="946" spans="1:10" ht="24" customHeight="1">
      <c r="A946" s="2285" t="s">
        <v>3586</v>
      </c>
      <c r="B946" s="2270" t="s">
        <v>4301</v>
      </c>
      <c r="C946" s="2285" t="s">
        <v>3558</v>
      </c>
      <c r="D946" s="2285" t="s">
        <v>4302</v>
      </c>
      <c r="E946" s="2468" t="s">
        <v>3589</v>
      </c>
      <c r="F946" s="2468"/>
      <c r="G946" s="2271" t="s">
        <v>689</v>
      </c>
      <c r="H946" s="2272">
        <v>2.5026999999999999</v>
      </c>
      <c r="I946" s="2273">
        <v>0.15</v>
      </c>
      <c r="J946" s="2273">
        <v>0.37</v>
      </c>
    </row>
    <row r="947" spans="1:10" ht="24" customHeight="1">
      <c r="A947" s="2285" t="s">
        <v>3586</v>
      </c>
      <c r="B947" s="2270" t="s">
        <v>4303</v>
      </c>
      <c r="C947" s="2285" t="s">
        <v>3558</v>
      </c>
      <c r="D947" s="2285" t="s">
        <v>4304</v>
      </c>
      <c r="E947" s="2468" t="s">
        <v>3589</v>
      </c>
      <c r="F947" s="2468"/>
      <c r="G947" s="2271" t="s">
        <v>689</v>
      </c>
      <c r="H947" s="2272">
        <v>0.79249999999999998</v>
      </c>
      <c r="I947" s="2273">
        <v>1.94</v>
      </c>
      <c r="J947" s="2273">
        <v>1.53</v>
      </c>
    </row>
    <row r="948" spans="1:10" ht="36" customHeight="1">
      <c r="A948" s="2285" t="s">
        <v>3586</v>
      </c>
      <c r="B948" s="2270" t="s">
        <v>4305</v>
      </c>
      <c r="C948" s="2285" t="s">
        <v>3558</v>
      </c>
      <c r="D948" s="2285" t="s">
        <v>4306</v>
      </c>
      <c r="E948" s="2468" t="s">
        <v>3804</v>
      </c>
      <c r="F948" s="2468"/>
      <c r="G948" s="2271" t="s">
        <v>3445</v>
      </c>
      <c r="H948" s="2272">
        <v>1.0327</v>
      </c>
      <c r="I948" s="2273">
        <v>2.61</v>
      </c>
      <c r="J948" s="2273">
        <v>2.69</v>
      </c>
    </row>
    <row r="949" spans="1:10" ht="24" customHeight="1">
      <c r="A949" s="2285" t="s">
        <v>3586</v>
      </c>
      <c r="B949" s="2270" t="s">
        <v>4307</v>
      </c>
      <c r="C949" s="2285" t="s">
        <v>3558</v>
      </c>
      <c r="D949" s="2285" t="s">
        <v>4308</v>
      </c>
      <c r="E949" s="2468" t="s">
        <v>3589</v>
      </c>
      <c r="F949" s="2468"/>
      <c r="G949" s="2271" t="s">
        <v>271</v>
      </c>
      <c r="H949" s="2272">
        <v>20.0077</v>
      </c>
      <c r="I949" s="2273">
        <v>7.0000000000000007E-2</v>
      </c>
      <c r="J949" s="2273">
        <v>1.4</v>
      </c>
    </row>
    <row r="950" spans="1:10" ht="24" customHeight="1">
      <c r="A950" s="2285" t="s">
        <v>3586</v>
      </c>
      <c r="B950" s="2270" t="s">
        <v>4309</v>
      </c>
      <c r="C950" s="2285" t="s">
        <v>3558</v>
      </c>
      <c r="D950" s="2285" t="s">
        <v>4310</v>
      </c>
      <c r="E950" s="2468" t="s">
        <v>3589</v>
      </c>
      <c r="F950" s="2468"/>
      <c r="G950" s="2271" t="s">
        <v>271</v>
      </c>
      <c r="H950" s="2272">
        <v>20.0077</v>
      </c>
      <c r="I950" s="2273">
        <v>0.16</v>
      </c>
      <c r="J950" s="2273">
        <v>3.2</v>
      </c>
    </row>
    <row r="951" spans="1:10" ht="36" customHeight="1">
      <c r="A951" s="2285" t="s">
        <v>3586</v>
      </c>
      <c r="B951" s="2270" t="s">
        <v>4311</v>
      </c>
      <c r="C951" s="2285" t="s">
        <v>3558</v>
      </c>
      <c r="D951" s="2285" t="s">
        <v>4312</v>
      </c>
      <c r="E951" s="2468" t="s">
        <v>3589</v>
      </c>
      <c r="F951" s="2468"/>
      <c r="G951" s="2271" t="s">
        <v>271</v>
      </c>
      <c r="H951" s="2272">
        <v>0.91490000000000005</v>
      </c>
      <c r="I951" s="2273">
        <v>0.17</v>
      </c>
      <c r="J951" s="2273">
        <v>0.15</v>
      </c>
    </row>
    <row r="952" spans="1:10" ht="24" customHeight="1">
      <c r="A952" s="2285" t="s">
        <v>3586</v>
      </c>
      <c r="B952" s="2270" t="s">
        <v>4313</v>
      </c>
      <c r="C952" s="2285" t="s">
        <v>3600</v>
      </c>
      <c r="D952" s="2285" t="s">
        <v>2256</v>
      </c>
      <c r="E952" s="2468" t="s">
        <v>3589</v>
      </c>
      <c r="F952" s="2468"/>
      <c r="G952" s="2271" t="s">
        <v>347</v>
      </c>
      <c r="H952" s="2272">
        <v>2.5</v>
      </c>
      <c r="I952" s="2273">
        <v>2.7</v>
      </c>
      <c r="J952" s="2273">
        <v>6.75</v>
      </c>
    </row>
    <row r="953" spans="1:10">
      <c r="A953" s="2282"/>
      <c r="B953" s="2282"/>
      <c r="C953" s="2282"/>
      <c r="D953" s="2282"/>
      <c r="E953" s="2282" t="s">
        <v>3577</v>
      </c>
      <c r="F953" s="2267">
        <v>11.58</v>
      </c>
      <c r="G953" s="2282" t="s">
        <v>3578</v>
      </c>
      <c r="H953" s="2267">
        <v>0</v>
      </c>
      <c r="I953" s="2282" t="s">
        <v>3579</v>
      </c>
      <c r="J953" s="2267">
        <v>11.58</v>
      </c>
    </row>
    <row r="954" spans="1:10">
      <c r="A954" s="2282"/>
      <c r="B954" s="2282"/>
      <c r="C954" s="2282"/>
      <c r="D954" s="2282"/>
      <c r="E954" s="2282" t="s">
        <v>3580</v>
      </c>
      <c r="F954" s="2267">
        <v>33.810614999999999</v>
      </c>
      <c r="G954" s="2282"/>
      <c r="H954" s="2467" t="s">
        <v>3581</v>
      </c>
      <c r="I954" s="2467"/>
      <c r="J954" s="2267">
        <v>159.36000000000001</v>
      </c>
    </row>
    <row r="955" spans="1:10" ht="30" customHeight="1" thickBot="1">
      <c r="A955" s="2290"/>
      <c r="B955" s="2290"/>
      <c r="C955" s="2290"/>
      <c r="D955" s="2290"/>
      <c r="E955" s="2290"/>
      <c r="F955" s="2290"/>
      <c r="G955" s="2290" t="s">
        <v>3582</v>
      </c>
      <c r="H955" s="2268">
        <v>32.81</v>
      </c>
      <c r="I955" s="2290" t="s">
        <v>3583</v>
      </c>
      <c r="J955" s="2291">
        <v>5228.6000000000004</v>
      </c>
    </row>
    <row r="956" spans="1:10" ht="0.95" customHeight="1" thickTop="1">
      <c r="A956" s="2269"/>
      <c r="B956" s="2269"/>
      <c r="C956" s="2269"/>
      <c r="D956" s="2269"/>
      <c r="E956" s="2269"/>
      <c r="F956" s="2269"/>
      <c r="G956" s="2269"/>
      <c r="H956" s="2269"/>
      <c r="I956" s="2269"/>
      <c r="J956" s="2269"/>
    </row>
    <row r="957" spans="1:10" ht="18" customHeight="1">
      <c r="A957" s="2283" t="s">
        <v>4314</v>
      </c>
      <c r="B957" s="2287" t="s">
        <v>259</v>
      </c>
      <c r="C957" s="2283" t="s">
        <v>3548</v>
      </c>
      <c r="D957" s="2283" t="s">
        <v>131</v>
      </c>
      <c r="E957" s="2470" t="s">
        <v>3549</v>
      </c>
      <c r="F957" s="2470"/>
      <c r="G957" s="2288" t="s">
        <v>3550</v>
      </c>
      <c r="H957" s="2287" t="s">
        <v>261</v>
      </c>
      <c r="I957" s="2287" t="s">
        <v>3551</v>
      </c>
      <c r="J957" s="2287" t="s">
        <v>2149</v>
      </c>
    </row>
    <row r="958" spans="1:10" ht="48" customHeight="1">
      <c r="A958" s="2284" t="s">
        <v>3552</v>
      </c>
      <c r="B958" s="2259" t="s">
        <v>581</v>
      </c>
      <c r="C958" s="2284" t="s">
        <v>3600</v>
      </c>
      <c r="D958" s="2284" t="s">
        <v>582</v>
      </c>
      <c r="E958" s="2471" t="s">
        <v>3852</v>
      </c>
      <c r="F958" s="2471"/>
      <c r="G958" s="2260" t="s">
        <v>275</v>
      </c>
      <c r="H958" s="2261">
        <v>1</v>
      </c>
      <c r="I958" s="2262">
        <v>57.48</v>
      </c>
      <c r="J958" s="2262">
        <v>57.48</v>
      </c>
    </row>
    <row r="959" spans="1:10" ht="24" customHeight="1">
      <c r="A959" s="2281" t="s">
        <v>3556</v>
      </c>
      <c r="B959" s="2263" t="s">
        <v>4229</v>
      </c>
      <c r="C959" s="2281" t="s">
        <v>3558</v>
      </c>
      <c r="D959" s="2281" t="s">
        <v>4230</v>
      </c>
      <c r="E959" s="2472" t="s">
        <v>3560</v>
      </c>
      <c r="F959" s="2472"/>
      <c r="G959" s="2264" t="s">
        <v>2143</v>
      </c>
      <c r="H959" s="2265">
        <v>0.36359999999999998</v>
      </c>
      <c r="I959" s="2266">
        <v>16.41</v>
      </c>
      <c r="J959" s="2266">
        <v>5.96</v>
      </c>
    </row>
    <row r="960" spans="1:10" ht="24" customHeight="1">
      <c r="A960" s="2281" t="s">
        <v>3556</v>
      </c>
      <c r="B960" s="2263" t="s">
        <v>3573</v>
      </c>
      <c r="C960" s="2281" t="s">
        <v>3558</v>
      </c>
      <c r="D960" s="2281" t="s">
        <v>3574</v>
      </c>
      <c r="E960" s="2472" t="s">
        <v>3560</v>
      </c>
      <c r="F960" s="2472"/>
      <c r="G960" s="2264" t="s">
        <v>2143</v>
      </c>
      <c r="H960" s="2265">
        <v>9.0899999999999995E-2</v>
      </c>
      <c r="I960" s="2266">
        <v>15.99</v>
      </c>
      <c r="J960" s="2266">
        <v>1.45</v>
      </c>
    </row>
    <row r="961" spans="1:10" ht="24" customHeight="1">
      <c r="A961" s="2285" t="s">
        <v>3586</v>
      </c>
      <c r="B961" s="2270" t="s">
        <v>4293</v>
      </c>
      <c r="C961" s="2285" t="s">
        <v>3558</v>
      </c>
      <c r="D961" s="2285" t="s">
        <v>4294</v>
      </c>
      <c r="E961" s="2468" t="s">
        <v>3589</v>
      </c>
      <c r="F961" s="2468"/>
      <c r="G961" s="2271" t="s">
        <v>4277</v>
      </c>
      <c r="H961" s="2272">
        <v>2.4299999999999999E-2</v>
      </c>
      <c r="I961" s="2273">
        <v>46.76</v>
      </c>
      <c r="J961" s="2273">
        <v>1.1299999999999999</v>
      </c>
    </row>
    <row r="962" spans="1:10" ht="36" customHeight="1">
      <c r="A962" s="2285" t="s">
        <v>3586</v>
      </c>
      <c r="B962" s="2270" t="s">
        <v>4297</v>
      </c>
      <c r="C962" s="2285" t="s">
        <v>3558</v>
      </c>
      <c r="D962" s="2285" t="s">
        <v>4298</v>
      </c>
      <c r="E962" s="2468" t="s">
        <v>3589</v>
      </c>
      <c r="F962" s="2468"/>
      <c r="G962" s="2271" t="s">
        <v>689</v>
      </c>
      <c r="H962" s="2272">
        <v>0.76039999999999996</v>
      </c>
      <c r="I962" s="2273">
        <v>8.4499999999999993</v>
      </c>
      <c r="J962" s="2273">
        <v>6.42</v>
      </c>
    </row>
    <row r="963" spans="1:10" ht="36" customHeight="1">
      <c r="A963" s="2285" t="s">
        <v>3586</v>
      </c>
      <c r="B963" s="2270" t="s">
        <v>4299</v>
      </c>
      <c r="C963" s="2285" t="s">
        <v>3558</v>
      </c>
      <c r="D963" s="2285" t="s">
        <v>4300</v>
      </c>
      <c r="E963" s="2468" t="s">
        <v>3589</v>
      </c>
      <c r="F963" s="2468"/>
      <c r="G963" s="2271" t="s">
        <v>689</v>
      </c>
      <c r="H963" s="2272">
        <v>1.9910000000000001</v>
      </c>
      <c r="I963" s="2273">
        <v>9.59</v>
      </c>
      <c r="J963" s="2273">
        <v>19.09</v>
      </c>
    </row>
    <row r="964" spans="1:10" ht="24" customHeight="1">
      <c r="A964" s="2285" t="s">
        <v>3586</v>
      </c>
      <c r="B964" s="2270" t="s">
        <v>4301</v>
      </c>
      <c r="C964" s="2285" t="s">
        <v>3558</v>
      </c>
      <c r="D964" s="2285" t="s">
        <v>4302</v>
      </c>
      <c r="E964" s="2468" t="s">
        <v>3589</v>
      </c>
      <c r="F964" s="2468"/>
      <c r="G964" s="2271" t="s">
        <v>689</v>
      </c>
      <c r="H964" s="2272">
        <v>1.2513000000000001</v>
      </c>
      <c r="I964" s="2273">
        <v>0.15</v>
      </c>
      <c r="J964" s="2273">
        <v>0.18</v>
      </c>
    </row>
    <row r="965" spans="1:10" ht="24" customHeight="1">
      <c r="A965" s="2285" t="s">
        <v>3586</v>
      </c>
      <c r="B965" s="2270" t="s">
        <v>4303</v>
      </c>
      <c r="C965" s="2285" t="s">
        <v>3558</v>
      </c>
      <c r="D965" s="2285" t="s">
        <v>4304</v>
      </c>
      <c r="E965" s="2468" t="s">
        <v>3589</v>
      </c>
      <c r="F965" s="2468"/>
      <c r="G965" s="2271" t="s">
        <v>689</v>
      </c>
      <c r="H965" s="2272">
        <v>0.74070000000000003</v>
      </c>
      <c r="I965" s="2273">
        <v>1.94</v>
      </c>
      <c r="J965" s="2273">
        <v>1.43</v>
      </c>
    </row>
    <row r="966" spans="1:10" ht="36" customHeight="1">
      <c r="A966" s="2285" t="s">
        <v>3586</v>
      </c>
      <c r="B966" s="2270" t="s">
        <v>4305</v>
      </c>
      <c r="C966" s="2285" t="s">
        <v>3558</v>
      </c>
      <c r="D966" s="2285" t="s">
        <v>4306</v>
      </c>
      <c r="E966" s="2468" t="s">
        <v>3804</v>
      </c>
      <c r="F966" s="2468"/>
      <c r="G966" s="2271" t="s">
        <v>3445</v>
      </c>
      <c r="H966" s="2272">
        <v>0.51639999999999997</v>
      </c>
      <c r="I966" s="2273">
        <v>2.61</v>
      </c>
      <c r="J966" s="2273">
        <v>1.34</v>
      </c>
    </row>
    <row r="967" spans="1:10" ht="24" customHeight="1">
      <c r="A967" s="2285" t="s">
        <v>3586</v>
      </c>
      <c r="B967" s="2270" t="s">
        <v>4307</v>
      </c>
      <c r="C967" s="2285" t="s">
        <v>3558</v>
      </c>
      <c r="D967" s="2285" t="s">
        <v>4308</v>
      </c>
      <c r="E967" s="2468" t="s">
        <v>3589</v>
      </c>
      <c r="F967" s="2468"/>
      <c r="G967" s="2271" t="s">
        <v>271</v>
      </c>
      <c r="H967" s="2272">
        <v>10.0039</v>
      </c>
      <c r="I967" s="2273">
        <v>7.0000000000000007E-2</v>
      </c>
      <c r="J967" s="2273">
        <v>0.7</v>
      </c>
    </row>
    <row r="968" spans="1:10" ht="36" customHeight="1">
      <c r="A968" s="2285" t="s">
        <v>3586</v>
      </c>
      <c r="B968" s="2270" t="s">
        <v>4311</v>
      </c>
      <c r="C968" s="2285" t="s">
        <v>3558</v>
      </c>
      <c r="D968" s="2285" t="s">
        <v>4312</v>
      </c>
      <c r="E968" s="2468" t="s">
        <v>3589</v>
      </c>
      <c r="F968" s="2468"/>
      <c r="G968" s="2271" t="s">
        <v>271</v>
      </c>
      <c r="H968" s="2272">
        <v>0.80759999999999998</v>
      </c>
      <c r="I968" s="2273">
        <v>0.17</v>
      </c>
      <c r="J968" s="2273">
        <v>0.13</v>
      </c>
    </row>
    <row r="969" spans="1:10" ht="36" customHeight="1">
      <c r="A969" s="2285" t="s">
        <v>3586</v>
      </c>
      <c r="B969" s="2270" t="s">
        <v>4315</v>
      </c>
      <c r="C969" s="2285" t="s">
        <v>3558</v>
      </c>
      <c r="D969" s="2285" t="s">
        <v>4316</v>
      </c>
      <c r="E969" s="2468" t="s">
        <v>3589</v>
      </c>
      <c r="F969" s="2468"/>
      <c r="G969" s="2271" t="s">
        <v>275</v>
      </c>
      <c r="H969" s="2272">
        <v>1.0529999999999999</v>
      </c>
      <c r="I969" s="2273">
        <v>18.670000000000002</v>
      </c>
      <c r="J969" s="2273">
        <v>19.649999999999999</v>
      </c>
    </row>
    <row r="970" spans="1:10">
      <c r="A970" s="2282"/>
      <c r="B970" s="2282"/>
      <c r="C970" s="2282"/>
      <c r="D970" s="2282"/>
      <c r="E970" s="2282" t="s">
        <v>3577</v>
      </c>
      <c r="F970" s="2267">
        <v>4.96</v>
      </c>
      <c r="G970" s="2282" t="s">
        <v>3578</v>
      </c>
      <c r="H970" s="2267">
        <v>0</v>
      </c>
      <c r="I970" s="2282" t="s">
        <v>3579</v>
      </c>
      <c r="J970" s="2267">
        <v>4.96</v>
      </c>
    </row>
    <row r="971" spans="1:10">
      <c r="A971" s="2282"/>
      <c r="B971" s="2282"/>
      <c r="C971" s="2282"/>
      <c r="D971" s="2282"/>
      <c r="E971" s="2282" t="s">
        <v>3580</v>
      </c>
      <c r="F971" s="2267">
        <v>15.479364</v>
      </c>
      <c r="G971" s="2282"/>
      <c r="H971" s="2467" t="s">
        <v>3581</v>
      </c>
      <c r="I971" s="2467"/>
      <c r="J971" s="2267">
        <v>72.959999999999994</v>
      </c>
    </row>
    <row r="972" spans="1:10" ht="30" customHeight="1" thickBot="1">
      <c r="A972" s="2290"/>
      <c r="B972" s="2290"/>
      <c r="C972" s="2290"/>
      <c r="D972" s="2290"/>
      <c r="E972" s="2290"/>
      <c r="F972" s="2290"/>
      <c r="G972" s="2290" t="s">
        <v>3582</v>
      </c>
      <c r="H972" s="2268">
        <v>19.37</v>
      </c>
      <c r="I972" s="2290" t="s">
        <v>3583</v>
      </c>
      <c r="J972" s="2291">
        <v>1413.24</v>
      </c>
    </row>
    <row r="973" spans="1:10" ht="0.95" customHeight="1" thickTop="1">
      <c r="A973" s="2269"/>
      <c r="B973" s="2269"/>
      <c r="C973" s="2269"/>
      <c r="D973" s="2269"/>
      <c r="E973" s="2269"/>
      <c r="F973" s="2269"/>
      <c r="G973" s="2269"/>
      <c r="H973" s="2269"/>
      <c r="I973" s="2269"/>
      <c r="J973" s="2269"/>
    </row>
    <row r="974" spans="1:10" ht="18" customHeight="1">
      <c r="A974" s="2283" t="s">
        <v>4317</v>
      </c>
      <c r="B974" s="2287" t="s">
        <v>259</v>
      </c>
      <c r="C974" s="2283" t="s">
        <v>3548</v>
      </c>
      <c r="D974" s="2283" t="s">
        <v>131</v>
      </c>
      <c r="E974" s="2470" t="s">
        <v>3549</v>
      </c>
      <c r="F974" s="2470"/>
      <c r="G974" s="2288" t="s">
        <v>3550</v>
      </c>
      <c r="H974" s="2287" t="s">
        <v>261</v>
      </c>
      <c r="I974" s="2287" t="s">
        <v>3551</v>
      </c>
      <c r="J974" s="2287" t="s">
        <v>2149</v>
      </c>
    </row>
    <row r="975" spans="1:10" ht="48" customHeight="1">
      <c r="A975" s="2284" t="s">
        <v>3552</v>
      </c>
      <c r="B975" s="2259" t="s">
        <v>4318</v>
      </c>
      <c r="C975" s="2284" t="s">
        <v>3558</v>
      </c>
      <c r="D975" s="2284" t="s">
        <v>585</v>
      </c>
      <c r="E975" s="2471" t="s">
        <v>3852</v>
      </c>
      <c r="F975" s="2471"/>
      <c r="G975" s="2260" t="s">
        <v>275</v>
      </c>
      <c r="H975" s="2261">
        <v>1</v>
      </c>
      <c r="I975" s="2262">
        <v>63.52</v>
      </c>
      <c r="J975" s="2262">
        <v>63.52</v>
      </c>
    </row>
    <row r="976" spans="1:10" ht="24" customHeight="1">
      <c r="A976" s="2281" t="s">
        <v>3556</v>
      </c>
      <c r="B976" s="2263" t="s">
        <v>4229</v>
      </c>
      <c r="C976" s="2281" t="s">
        <v>3558</v>
      </c>
      <c r="D976" s="2281" t="s">
        <v>4230</v>
      </c>
      <c r="E976" s="2472" t="s">
        <v>3560</v>
      </c>
      <c r="F976" s="2472"/>
      <c r="G976" s="2264" t="s">
        <v>2143</v>
      </c>
      <c r="H976" s="2265">
        <v>0.439</v>
      </c>
      <c r="I976" s="2266">
        <v>16.41</v>
      </c>
      <c r="J976" s="2266">
        <v>7.2</v>
      </c>
    </row>
    <row r="977" spans="1:10" ht="24" customHeight="1">
      <c r="A977" s="2281" t="s">
        <v>3556</v>
      </c>
      <c r="B977" s="2263" t="s">
        <v>3573</v>
      </c>
      <c r="C977" s="2281" t="s">
        <v>3558</v>
      </c>
      <c r="D977" s="2281" t="s">
        <v>3574</v>
      </c>
      <c r="E977" s="2472" t="s">
        <v>3560</v>
      </c>
      <c r="F977" s="2472"/>
      <c r="G977" s="2264" t="s">
        <v>2143</v>
      </c>
      <c r="H977" s="2265">
        <v>0.10979999999999999</v>
      </c>
      <c r="I977" s="2266">
        <v>15.99</v>
      </c>
      <c r="J977" s="2266">
        <v>1.75</v>
      </c>
    </row>
    <row r="978" spans="1:10" ht="24" customHeight="1">
      <c r="A978" s="2285" t="s">
        <v>3586</v>
      </c>
      <c r="B978" s="2270" t="s">
        <v>4301</v>
      </c>
      <c r="C978" s="2285" t="s">
        <v>3558</v>
      </c>
      <c r="D978" s="2285" t="s">
        <v>4302</v>
      </c>
      <c r="E978" s="2468" t="s">
        <v>3589</v>
      </c>
      <c r="F978" s="2468"/>
      <c r="G978" s="2271" t="s">
        <v>689</v>
      </c>
      <c r="H978" s="2272">
        <v>1.2513000000000001</v>
      </c>
      <c r="I978" s="2273">
        <v>0.15</v>
      </c>
      <c r="J978" s="2273">
        <v>0.18</v>
      </c>
    </row>
    <row r="979" spans="1:10" ht="24" customHeight="1">
      <c r="A979" s="2285" t="s">
        <v>3586</v>
      </c>
      <c r="B979" s="2270" t="s">
        <v>4303</v>
      </c>
      <c r="C979" s="2285" t="s">
        <v>3558</v>
      </c>
      <c r="D979" s="2285" t="s">
        <v>4304</v>
      </c>
      <c r="E979" s="2468" t="s">
        <v>3589</v>
      </c>
      <c r="F979" s="2468"/>
      <c r="G979" s="2271" t="s">
        <v>689</v>
      </c>
      <c r="H979" s="2272">
        <v>0.79249999999999998</v>
      </c>
      <c r="I979" s="2273">
        <v>1.94</v>
      </c>
      <c r="J979" s="2273">
        <v>1.53</v>
      </c>
    </row>
    <row r="980" spans="1:10" ht="36" customHeight="1">
      <c r="A980" s="2285" t="s">
        <v>3586</v>
      </c>
      <c r="B980" s="2270" t="s">
        <v>4305</v>
      </c>
      <c r="C980" s="2285" t="s">
        <v>3558</v>
      </c>
      <c r="D980" s="2285" t="s">
        <v>4306</v>
      </c>
      <c r="E980" s="2468" t="s">
        <v>3804</v>
      </c>
      <c r="F980" s="2468"/>
      <c r="G980" s="2271" t="s">
        <v>3445</v>
      </c>
      <c r="H980" s="2272">
        <v>0.51639999999999997</v>
      </c>
      <c r="I980" s="2273">
        <v>2.61</v>
      </c>
      <c r="J980" s="2273">
        <v>1.34</v>
      </c>
    </row>
    <row r="981" spans="1:10" ht="24" customHeight="1">
      <c r="A981" s="2285" t="s">
        <v>3586</v>
      </c>
      <c r="B981" s="2270" t="s">
        <v>4307</v>
      </c>
      <c r="C981" s="2285" t="s">
        <v>3558</v>
      </c>
      <c r="D981" s="2285" t="s">
        <v>4308</v>
      </c>
      <c r="E981" s="2468" t="s">
        <v>3589</v>
      </c>
      <c r="F981" s="2468"/>
      <c r="G981" s="2271" t="s">
        <v>271</v>
      </c>
      <c r="H981" s="2272">
        <v>10.0039</v>
      </c>
      <c r="I981" s="2273">
        <v>7.0000000000000007E-2</v>
      </c>
      <c r="J981" s="2273">
        <v>0.7</v>
      </c>
    </row>
    <row r="982" spans="1:10" ht="36" customHeight="1">
      <c r="A982" s="2285" t="s">
        <v>3586</v>
      </c>
      <c r="B982" s="2270" t="s">
        <v>4311</v>
      </c>
      <c r="C982" s="2285" t="s">
        <v>3558</v>
      </c>
      <c r="D982" s="2285" t="s">
        <v>4312</v>
      </c>
      <c r="E982" s="2468" t="s">
        <v>3589</v>
      </c>
      <c r="F982" s="2468"/>
      <c r="G982" s="2271" t="s">
        <v>271</v>
      </c>
      <c r="H982" s="2272">
        <v>0.91490000000000005</v>
      </c>
      <c r="I982" s="2273">
        <v>0.17</v>
      </c>
      <c r="J982" s="2273">
        <v>0.15</v>
      </c>
    </row>
    <row r="983" spans="1:10" ht="36" customHeight="1">
      <c r="A983" s="2285" t="s">
        <v>3586</v>
      </c>
      <c r="B983" s="2270" t="s">
        <v>4297</v>
      </c>
      <c r="C983" s="2285" t="s">
        <v>3558</v>
      </c>
      <c r="D983" s="2285" t="s">
        <v>4298</v>
      </c>
      <c r="E983" s="2468" t="s">
        <v>3589</v>
      </c>
      <c r="F983" s="2468"/>
      <c r="G983" s="2271" t="s">
        <v>689</v>
      </c>
      <c r="H983" s="2272">
        <v>0.9093</v>
      </c>
      <c r="I983" s="2273">
        <v>8.4499999999999993</v>
      </c>
      <c r="J983" s="2273">
        <v>7.68</v>
      </c>
    </row>
    <row r="984" spans="1:10" ht="36" customHeight="1">
      <c r="A984" s="2285" t="s">
        <v>3586</v>
      </c>
      <c r="B984" s="2270" t="s">
        <v>4299</v>
      </c>
      <c r="C984" s="2285" t="s">
        <v>3558</v>
      </c>
      <c r="D984" s="2285" t="s">
        <v>4300</v>
      </c>
      <c r="E984" s="2468" t="s">
        <v>3589</v>
      </c>
      <c r="F984" s="2468"/>
      <c r="G984" s="2271" t="s">
        <v>689</v>
      </c>
      <c r="H984" s="2272">
        <v>2.8999000000000001</v>
      </c>
      <c r="I984" s="2273">
        <v>9.59</v>
      </c>
      <c r="J984" s="2273">
        <v>27.81</v>
      </c>
    </row>
    <row r="985" spans="1:10" ht="24" customHeight="1">
      <c r="A985" s="2285" t="s">
        <v>3586</v>
      </c>
      <c r="B985" s="2270" t="s">
        <v>4293</v>
      </c>
      <c r="C985" s="2285" t="s">
        <v>3558</v>
      </c>
      <c r="D985" s="2285" t="s">
        <v>4294</v>
      </c>
      <c r="E985" s="2468" t="s">
        <v>3589</v>
      </c>
      <c r="F985" s="2468"/>
      <c r="G985" s="2271" t="s">
        <v>4277</v>
      </c>
      <c r="H985" s="2272">
        <v>2.9000000000000001E-2</v>
      </c>
      <c r="I985" s="2273">
        <v>46.76</v>
      </c>
      <c r="J985" s="2273">
        <v>1.35</v>
      </c>
    </row>
    <row r="986" spans="1:10" ht="24" customHeight="1">
      <c r="A986" s="2285" t="s">
        <v>3586</v>
      </c>
      <c r="B986" s="2270" t="s">
        <v>4295</v>
      </c>
      <c r="C986" s="2285" t="s">
        <v>3558</v>
      </c>
      <c r="D986" s="2285" t="s">
        <v>4296</v>
      </c>
      <c r="E986" s="2468" t="s">
        <v>3589</v>
      </c>
      <c r="F986" s="2468"/>
      <c r="G986" s="2271" t="s">
        <v>275</v>
      </c>
      <c r="H986" s="2272">
        <v>1.0529999999999999</v>
      </c>
      <c r="I986" s="2273">
        <v>13.14</v>
      </c>
      <c r="J986" s="2273">
        <v>13.83</v>
      </c>
    </row>
    <row r="987" spans="1:10">
      <c r="A987" s="2282"/>
      <c r="B987" s="2282"/>
      <c r="C987" s="2282"/>
      <c r="D987" s="2282"/>
      <c r="E987" s="2282" t="s">
        <v>3577</v>
      </c>
      <c r="F987" s="2267">
        <v>5.99</v>
      </c>
      <c r="G987" s="2282" t="s">
        <v>3578</v>
      </c>
      <c r="H987" s="2267">
        <v>0</v>
      </c>
      <c r="I987" s="2282" t="s">
        <v>3579</v>
      </c>
      <c r="J987" s="2267">
        <v>5.99</v>
      </c>
    </row>
    <row r="988" spans="1:10">
      <c r="A988" s="2282"/>
      <c r="B988" s="2282"/>
      <c r="C988" s="2282"/>
      <c r="D988" s="2282"/>
      <c r="E988" s="2282" t="s">
        <v>3580</v>
      </c>
      <c r="F988" s="2267">
        <v>17.105936</v>
      </c>
      <c r="G988" s="2282"/>
      <c r="H988" s="2467" t="s">
        <v>3581</v>
      </c>
      <c r="I988" s="2467"/>
      <c r="J988" s="2267">
        <v>80.63</v>
      </c>
    </row>
    <row r="989" spans="1:10" ht="30" customHeight="1" thickBot="1">
      <c r="A989" s="2290"/>
      <c r="B989" s="2290"/>
      <c r="C989" s="2290"/>
      <c r="D989" s="2290"/>
      <c r="E989" s="2290"/>
      <c r="F989" s="2290"/>
      <c r="G989" s="2290" t="s">
        <v>3582</v>
      </c>
      <c r="H989" s="2268">
        <v>28.28</v>
      </c>
      <c r="I989" s="2290" t="s">
        <v>3583</v>
      </c>
      <c r="J989" s="2291">
        <v>2280.2199999999998</v>
      </c>
    </row>
    <row r="990" spans="1:10" ht="0.95" customHeight="1" thickTop="1">
      <c r="A990" s="2269"/>
      <c r="B990" s="2269"/>
      <c r="C990" s="2269"/>
      <c r="D990" s="2269"/>
      <c r="E990" s="2269"/>
      <c r="F990" s="2269"/>
      <c r="G990" s="2269"/>
      <c r="H990" s="2269"/>
      <c r="I990" s="2269"/>
      <c r="J990" s="2269"/>
    </row>
    <row r="991" spans="1:10" ht="18" customHeight="1">
      <c r="A991" s="2283" t="s">
        <v>4319</v>
      </c>
      <c r="B991" s="2287" t="s">
        <v>259</v>
      </c>
      <c r="C991" s="2283" t="s">
        <v>3548</v>
      </c>
      <c r="D991" s="2283" t="s">
        <v>131</v>
      </c>
      <c r="E991" s="2470" t="s">
        <v>3549</v>
      </c>
      <c r="F991" s="2470"/>
      <c r="G991" s="2288" t="s">
        <v>3550</v>
      </c>
      <c r="H991" s="2287" t="s">
        <v>261</v>
      </c>
      <c r="I991" s="2287" t="s">
        <v>3551</v>
      </c>
      <c r="J991" s="2287" t="s">
        <v>2149</v>
      </c>
    </row>
    <row r="992" spans="1:10" ht="36" customHeight="1">
      <c r="A992" s="2284" t="s">
        <v>3552</v>
      </c>
      <c r="B992" s="2259" t="s">
        <v>587</v>
      </c>
      <c r="C992" s="2284" t="s">
        <v>3600</v>
      </c>
      <c r="D992" s="2284" t="s">
        <v>588</v>
      </c>
      <c r="E992" s="2471" t="s">
        <v>3852</v>
      </c>
      <c r="F992" s="2471"/>
      <c r="G992" s="2260" t="s">
        <v>275</v>
      </c>
      <c r="H992" s="2261">
        <v>1</v>
      </c>
      <c r="I992" s="2262">
        <v>95.1</v>
      </c>
      <c r="J992" s="2262">
        <v>95.1</v>
      </c>
    </row>
    <row r="993" spans="1:10" ht="24" customHeight="1">
      <c r="A993" s="2281" t="s">
        <v>3556</v>
      </c>
      <c r="B993" s="2263" t="s">
        <v>4229</v>
      </c>
      <c r="C993" s="2281" t="s">
        <v>3558</v>
      </c>
      <c r="D993" s="2281" t="s">
        <v>4230</v>
      </c>
      <c r="E993" s="2472" t="s">
        <v>3560</v>
      </c>
      <c r="F993" s="2472"/>
      <c r="G993" s="2264" t="s">
        <v>2143</v>
      </c>
      <c r="H993" s="2265">
        <v>0.628</v>
      </c>
      <c r="I993" s="2266">
        <v>16.41</v>
      </c>
      <c r="J993" s="2266">
        <v>10.3</v>
      </c>
    </row>
    <row r="994" spans="1:10" ht="24" customHeight="1">
      <c r="A994" s="2281" t="s">
        <v>3556</v>
      </c>
      <c r="B994" s="2263" t="s">
        <v>3573</v>
      </c>
      <c r="C994" s="2281" t="s">
        <v>3558</v>
      </c>
      <c r="D994" s="2281" t="s">
        <v>3574</v>
      </c>
      <c r="E994" s="2472" t="s">
        <v>3560</v>
      </c>
      <c r="F994" s="2472"/>
      <c r="G994" s="2264" t="s">
        <v>2143</v>
      </c>
      <c r="H994" s="2265">
        <v>0.157</v>
      </c>
      <c r="I994" s="2266">
        <v>15.99</v>
      </c>
      <c r="J994" s="2266">
        <v>2.5099999999999998</v>
      </c>
    </row>
    <row r="995" spans="1:10" ht="24" customHeight="1">
      <c r="A995" s="2285" t="s">
        <v>3586</v>
      </c>
      <c r="B995" s="2270" t="s">
        <v>4293</v>
      </c>
      <c r="C995" s="2285" t="s">
        <v>3558</v>
      </c>
      <c r="D995" s="2285" t="s">
        <v>4294</v>
      </c>
      <c r="E995" s="2468" t="s">
        <v>3589</v>
      </c>
      <c r="F995" s="2468"/>
      <c r="G995" s="2271" t="s">
        <v>4277</v>
      </c>
      <c r="H995" s="2272">
        <v>2.9000000000000001E-2</v>
      </c>
      <c r="I995" s="2273">
        <v>46.76</v>
      </c>
      <c r="J995" s="2273">
        <v>1.35</v>
      </c>
    </row>
    <row r="996" spans="1:10" ht="36" customHeight="1">
      <c r="A996" s="2285" t="s">
        <v>3586</v>
      </c>
      <c r="B996" s="2270" t="s">
        <v>4297</v>
      </c>
      <c r="C996" s="2285" t="s">
        <v>3558</v>
      </c>
      <c r="D996" s="2285" t="s">
        <v>4298</v>
      </c>
      <c r="E996" s="2468" t="s">
        <v>3589</v>
      </c>
      <c r="F996" s="2468"/>
      <c r="G996" s="2271" t="s">
        <v>689</v>
      </c>
      <c r="H996" s="2272">
        <v>0.9093</v>
      </c>
      <c r="I996" s="2273">
        <v>8.4499999999999993</v>
      </c>
      <c r="J996" s="2273">
        <v>7.68</v>
      </c>
    </row>
    <row r="997" spans="1:10" ht="36" customHeight="1">
      <c r="A997" s="2285" t="s">
        <v>3586</v>
      </c>
      <c r="B997" s="2270" t="s">
        <v>4299</v>
      </c>
      <c r="C997" s="2285" t="s">
        <v>3558</v>
      </c>
      <c r="D997" s="2285" t="s">
        <v>4300</v>
      </c>
      <c r="E997" s="2468" t="s">
        <v>3589</v>
      </c>
      <c r="F997" s="2468"/>
      <c r="G997" s="2271" t="s">
        <v>689</v>
      </c>
      <c r="H997" s="2272">
        <v>2.8999000000000001</v>
      </c>
      <c r="I997" s="2273">
        <v>9.59</v>
      </c>
      <c r="J997" s="2273">
        <v>27.81</v>
      </c>
    </row>
    <row r="998" spans="1:10" ht="24" customHeight="1">
      <c r="A998" s="2285" t="s">
        <v>3586</v>
      </c>
      <c r="B998" s="2270" t="s">
        <v>4301</v>
      </c>
      <c r="C998" s="2285" t="s">
        <v>3558</v>
      </c>
      <c r="D998" s="2285" t="s">
        <v>4302</v>
      </c>
      <c r="E998" s="2468" t="s">
        <v>3589</v>
      </c>
      <c r="F998" s="2468"/>
      <c r="G998" s="2271" t="s">
        <v>689</v>
      </c>
      <c r="H998" s="2272">
        <v>2.5026999999999999</v>
      </c>
      <c r="I998" s="2273">
        <v>0.15</v>
      </c>
      <c r="J998" s="2273">
        <v>0.37</v>
      </c>
    </row>
    <row r="999" spans="1:10" ht="24" customHeight="1">
      <c r="A999" s="2285" t="s">
        <v>3586</v>
      </c>
      <c r="B999" s="2270" t="s">
        <v>4303</v>
      </c>
      <c r="C999" s="2285" t="s">
        <v>3558</v>
      </c>
      <c r="D999" s="2285" t="s">
        <v>4304</v>
      </c>
      <c r="E999" s="2468" t="s">
        <v>3589</v>
      </c>
      <c r="F999" s="2468"/>
      <c r="G999" s="2271" t="s">
        <v>689</v>
      </c>
      <c r="H999" s="2272">
        <v>0.79249999999999998</v>
      </c>
      <c r="I999" s="2273">
        <v>1.94</v>
      </c>
      <c r="J999" s="2273">
        <v>1.53</v>
      </c>
    </row>
    <row r="1000" spans="1:10" ht="36" customHeight="1">
      <c r="A1000" s="2285" t="s">
        <v>3586</v>
      </c>
      <c r="B1000" s="2270" t="s">
        <v>4305</v>
      </c>
      <c r="C1000" s="2285" t="s">
        <v>3558</v>
      </c>
      <c r="D1000" s="2285" t="s">
        <v>4306</v>
      </c>
      <c r="E1000" s="2468" t="s">
        <v>3804</v>
      </c>
      <c r="F1000" s="2468"/>
      <c r="G1000" s="2271" t="s">
        <v>3445</v>
      </c>
      <c r="H1000" s="2272">
        <v>1.0327</v>
      </c>
      <c r="I1000" s="2273">
        <v>2.61</v>
      </c>
      <c r="J1000" s="2273">
        <v>2.69</v>
      </c>
    </row>
    <row r="1001" spans="1:10" ht="24" customHeight="1">
      <c r="A1001" s="2285" t="s">
        <v>3586</v>
      </c>
      <c r="B1001" s="2270" t="s">
        <v>4307</v>
      </c>
      <c r="C1001" s="2285" t="s">
        <v>3558</v>
      </c>
      <c r="D1001" s="2285" t="s">
        <v>4308</v>
      </c>
      <c r="E1001" s="2468" t="s">
        <v>3589</v>
      </c>
      <c r="F1001" s="2468"/>
      <c r="G1001" s="2271" t="s">
        <v>271</v>
      </c>
      <c r="H1001" s="2272">
        <v>20.0077</v>
      </c>
      <c r="I1001" s="2273">
        <v>7.0000000000000007E-2</v>
      </c>
      <c r="J1001" s="2273">
        <v>1.4</v>
      </c>
    </row>
    <row r="1002" spans="1:10" ht="36" customHeight="1">
      <c r="A1002" s="2285" t="s">
        <v>3586</v>
      </c>
      <c r="B1002" s="2270" t="s">
        <v>4311</v>
      </c>
      <c r="C1002" s="2285" t="s">
        <v>3558</v>
      </c>
      <c r="D1002" s="2285" t="s">
        <v>4312</v>
      </c>
      <c r="E1002" s="2468" t="s">
        <v>3589</v>
      </c>
      <c r="F1002" s="2468"/>
      <c r="G1002" s="2271" t="s">
        <v>271</v>
      </c>
      <c r="H1002" s="2272">
        <v>0.91490000000000005</v>
      </c>
      <c r="I1002" s="2273">
        <v>0.17</v>
      </c>
      <c r="J1002" s="2273">
        <v>0.15</v>
      </c>
    </row>
    <row r="1003" spans="1:10" ht="36" customHeight="1">
      <c r="A1003" s="2285" t="s">
        <v>3586</v>
      </c>
      <c r="B1003" s="2270" t="s">
        <v>4315</v>
      </c>
      <c r="C1003" s="2285" t="s">
        <v>3558</v>
      </c>
      <c r="D1003" s="2285" t="s">
        <v>4316</v>
      </c>
      <c r="E1003" s="2468" t="s">
        <v>3589</v>
      </c>
      <c r="F1003" s="2468"/>
      <c r="G1003" s="2271" t="s">
        <v>275</v>
      </c>
      <c r="H1003" s="2272">
        <v>2.1059999999999999</v>
      </c>
      <c r="I1003" s="2273">
        <v>18.670000000000002</v>
      </c>
      <c r="J1003" s="2273">
        <v>39.31</v>
      </c>
    </row>
    <row r="1004" spans="1:10">
      <c r="A1004" s="2282"/>
      <c r="B1004" s="2282"/>
      <c r="C1004" s="2282"/>
      <c r="D1004" s="2282"/>
      <c r="E1004" s="2282" t="s">
        <v>3577</v>
      </c>
      <c r="F1004" s="2267">
        <v>8.58</v>
      </c>
      <c r="G1004" s="2282" t="s">
        <v>3578</v>
      </c>
      <c r="H1004" s="2267">
        <v>0</v>
      </c>
      <c r="I1004" s="2282" t="s">
        <v>3579</v>
      </c>
      <c r="J1004" s="2267">
        <v>8.58</v>
      </c>
    </row>
    <row r="1005" spans="1:10">
      <c r="A1005" s="2282"/>
      <c r="B1005" s="2282"/>
      <c r="C1005" s="2282"/>
      <c r="D1005" s="2282"/>
      <c r="E1005" s="2282" t="s">
        <v>3580</v>
      </c>
      <c r="F1005" s="2267">
        <v>25.610430000000001</v>
      </c>
      <c r="G1005" s="2282"/>
      <c r="H1005" s="2467" t="s">
        <v>3581</v>
      </c>
      <c r="I1005" s="2467"/>
      <c r="J1005" s="2267">
        <v>120.71</v>
      </c>
    </row>
    <row r="1006" spans="1:10" ht="30" customHeight="1" thickBot="1">
      <c r="A1006" s="2290"/>
      <c r="B1006" s="2290"/>
      <c r="C1006" s="2290"/>
      <c r="D1006" s="2290"/>
      <c r="E1006" s="2290"/>
      <c r="F1006" s="2290"/>
      <c r="G1006" s="2290" t="s">
        <v>3582</v>
      </c>
      <c r="H1006" s="2268">
        <v>24.02</v>
      </c>
      <c r="I1006" s="2290" t="s">
        <v>3583</v>
      </c>
      <c r="J1006" s="2291">
        <v>2899.45</v>
      </c>
    </row>
    <row r="1007" spans="1:10" ht="0.95" customHeight="1" thickTop="1">
      <c r="A1007" s="2269"/>
      <c r="B1007" s="2269"/>
      <c r="C1007" s="2269"/>
      <c r="D1007" s="2269"/>
      <c r="E1007" s="2269"/>
      <c r="F1007" s="2269"/>
      <c r="G1007" s="2269"/>
      <c r="H1007" s="2269"/>
      <c r="I1007" s="2269"/>
      <c r="J1007" s="2269"/>
    </row>
    <row r="1008" spans="1:10" ht="18" customHeight="1">
      <c r="A1008" s="2283" t="s">
        <v>4320</v>
      </c>
      <c r="B1008" s="2287" t="s">
        <v>259</v>
      </c>
      <c r="C1008" s="2283" t="s">
        <v>3548</v>
      </c>
      <c r="D1008" s="2283" t="s">
        <v>131</v>
      </c>
      <c r="E1008" s="2470" t="s">
        <v>3549</v>
      </c>
      <c r="F1008" s="2470"/>
      <c r="G1008" s="2288" t="s">
        <v>3550</v>
      </c>
      <c r="H1008" s="2287" t="s">
        <v>261</v>
      </c>
      <c r="I1008" s="2287" t="s">
        <v>3551</v>
      </c>
      <c r="J1008" s="2287" t="s">
        <v>2149</v>
      </c>
    </row>
    <row r="1009" spans="1:10" ht="60" customHeight="1">
      <c r="A1009" s="2284" t="s">
        <v>3552</v>
      </c>
      <c r="B1009" s="2259" t="s">
        <v>590</v>
      </c>
      <c r="C1009" s="2284" t="s">
        <v>3600</v>
      </c>
      <c r="D1009" s="2284" t="s">
        <v>591</v>
      </c>
      <c r="E1009" s="2471" t="s">
        <v>3852</v>
      </c>
      <c r="F1009" s="2471"/>
      <c r="G1009" s="2260" t="s">
        <v>275</v>
      </c>
      <c r="H1009" s="2261">
        <v>1</v>
      </c>
      <c r="I1009" s="2262">
        <v>57.49</v>
      </c>
      <c r="J1009" s="2262">
        <v>57.49</v>
      </c>
    </row>
    <row r="1010" spans="1:10" ht="24" customHeight="1">
      <c r="A1010" s="2281" t="s">
        <v>3556</v>
      </c>
      <c r="B1010" s="2263" t="s">
        <v>4229</v>
      </c>
      <c r="C1010" s="2281" t="s">
        <v>3558</v>
      </c>
      <c r="D1010" s="2281" t="s">
        <v>4230</v>
      </c>
      <c r="E1010" s="2472" t="s">
        <v>3560</v>
      </c>
      <c r="F1010" s="2472"/>
      <c r="G1010" s="2264" t="s">
        <v>2143</v>
      </c>
      <c r="H1010" s="2265">
        <v>0.15</v>
      </c>
      <c r="I1010" s="2266">
        <v>16.41</v>
      </c>
      <c r="J1010" s="2266">
        <v>2.46</v>
      </c>
    </row>
    <row r="1011" spans="1:10" ht="24" customHeight="1">
      <c r="A1011" s="2281" t="s">
        <v>3556</v>
      </c>
      <c r="B1011" s="2263" t="s">
        <v>3573</v>
      </c>
      <c r="C1011" s="2281" t="s">
        <v>3558</v>
      </c>
      <c r="D1011" s="2281" t="s">
        <v>3574</v>
      </c>
      <c r="E1011" s="2472" t="s">
        <v>3560</v>
      </c>
      <c r="F1011" s="2472"/>
      <c r="G1011" s="2264" t="s">
        <v>2143</v>
      </c>
      <c r="H1011" s="2265">
        <v>0.05</v>
      </c>
      <c r="I1011" s="2266">
        <v>15.99</v>
      </c>
      <c r="J1011" s="2266">
        <v>0.79</v>
      </c>
    </row>
    <row r="1012" spans="1:10" ht="24" customHeight="1">
      <c r="A1012" s="2285" t="s">
        <v>3586</v>
      </c>
      <c r="B1012" s="2270" t="s">
        <v>4301</v>
      </c>
      <c r="C1012" s="2285" t="s">
        <v>3558</v>
      </c>
      <c r="D1012" s="2285" t="s">
        <v>4302</v>
      </c>
      <c r="E1012" s="2468" t="s">
        <v>3589</v>
      </c>
      <c r="F1012" s="2468"/>
      <c r="G1012" s="2271" t="s">
        <v>689</v>
      </c>
      <c r="H1012" s="2272">
        <v>1.2513000000000001</v>
      </c>
      <c r="I1012" s="2273">
        <v>0.15</v>
      </c>
      <c r="J1012" s="2273">
        <v>0.18</v>
      </c>
    </row>
    <row r="1013" spans="1:10" ht="24" customHeight="1">
      <c r="A1013" s="2285" t="s">
        <v>3586</v>
      </c>
      <c r="B1013" s="2270" t="s">
        <v>4303</v>
      </c>
      <c r="C1013" s="2285" t="s">
        <v>3558</v>
      </c>
      <c r="D1013" s="2285" t="s">
        <v>4304</v>
      </c>
      <c r="E1013" s="2468" t="s">
        <v>3589</v>
      </c>
      <c r="F1013" s="2468"/>
      <c r="G1013" s="2271" t="s">
        <v>689</v>
      </c>
      <c r="H1013" s="2272">
        <v>0.74070000000000003</v>
      </c>
      <c r="I1013" s="2273">
        <v>1.94</v>
      </c>
      <c r="J1013" s="2273">
        <v>1.43</v>
      </c>
    </row>
    <row r="1014" spans="1:10" ht="36" customHeight="1">
      <c r="A1014" s="2285" t="s">
        <v>3586</v>
      </c>
      <c r="B1014" s="2270" t="s">
        <v>4305</v>
      </c>
      <c r="C1014" s="2285" t="s">
        <v>3558</v>
      </c>
      <c r="D1014" s="2285" t="s">
        <v>4306</v>
      </c>
      <c r="E1014" s="2468" t="s">
        <v>3804</v>
      </c>
      <c r="F1014" s="2468"/>
      <c r="G1014" s="2271" t="s">
        <v>3445</v>
      </c>
      <c r="H1014" s="2272">
        <v>0.51639999999999997</v>
      </c>
      <c r="I1014" s="2273">
        <v>2.61</v>
      </c>
      <c r="J1014" s="2273">
        <v>1.34</v>
      </c>
    </row>
    <row r="1015" spans="1:10" ht="24" customHeight="1">
      <c r="A1015" s="2285" t="s">
        <v>3586</v>
      </c>
      <c r="B1015" s="2270" t="s">
        <v>4307</v>
      </c>
      <c r="C1015" s="2285" t="s">
        <v>3558</v>
      </c>
      <c r="D1015" s="2285" t="s">
        <v>4308</v>
      </c>
      <c r="E1015" s="2468" t="s">
        <v>3589</v>
      </c>
      <c r="F1015" s="2468"/>
      <c r="G1015" s="2271" t="s">
        <v>271</v>
      </c>
      <c r="H1015" s="2272">
        <v>10.0039</v>
      </c>
      <c r="I1015" s="2273">
        <v>7.0000000000000007E-2</v>
      </c>
      <c r="J1015" s="2273">
        <v>0.7</v>
      </c>
    </row>
    <row r="1016" spans="1:10" ht="36" customHeight="1">
      <c r="A1016" s="2285" t="s">
        <v>3586</v>
      </c>
      <c r="B1016" s="2270" t="s">
        <v>4311</v>
      </c>
      <c r="C1016" s="2285" t="s">
        <v>3558</v>
      </c>
      <c r="D1016" s="2285" t="s">
        <v>4312</v>
      </c>
      <c r="E1016" s="2468" t="s">
        <v>3589</v>
      </c>
      <c r="F1016" s="2468"/>
      <c r="G1016" s="2271" t="s">
        <v>271</v>
      </c>
      <c r="H1016" s="2272">
        <v>0.80759999999999998</v>
      </c>
      <c r="I1016" s="2273">
        <v>0.17</v>
      </c>
      <c r="J1016" s="2273">
        <v>0.13</v>
      </c>
    </row>
    <row r="1017" spans="1:10" ht="36" customHeight="1">
      <c r="A1017" s="2285" t="s">
        <v>3586</v>
      </c>
      <c r="B1017" s="2270" t="s">
        <v>4315</v>
      </c>
      <c r="C1017" s="2285" t="s">
        <v>3558</v>
      </c>
      <c r="D1017" s="2285" t="s">
        <v>4316</v>
      </c>
      <c r="E1017" s="2468" t="s">
        <v>3589</v>
      </c>
      <c r="F1017" s="2468"/>
      <c r="G1017" s="2271" t="s">
        <v>275</v>
      </c>
      <c r="H1017" s="2272">
        <v>1.0529999999999999</v>
      </c>
      <c r="I1017" s="2273">
        <v>18.670000000000002</v>
      </c>
      <c r="J1017" s="2273">
        <v>19.649999999999999</v>
      </c>
    </row>
    <row r="1018" spans="1:10" ht="36" customHeight="1">
      <c r="A1018" s="2285" t="s">
        <v>3586</v>
      </c>
      <c r="B1018" s="2270" t="s">
        <v>4321</v>
      </c>
      <c r="C1018" s="2285" t="s">
        <v>3558</v>
      </c>
      <c r="D1018" s="2285" t="s">
        <v>4322</v>
      </c>
      <c r="E1018" s="2468" t="s">
        <v>3589</v>
      </c>
      <c r="F1018" s="2468"/>
      <c r="G1018" s="2271" t="s">
        <v>275</v>
      </c>
      <c r="H1018" s="2272">
        <v>1.0529999999999999</v>
      </c>
      <c r="I1018" s="2273">
        <v>29.26</v>
      </c>
      <c r="J1018" s="2273">
        <v>30.81</v>
      </c>
    </row>
    <row r="1019" spans="1:10">
      <c r="A1019" s="2282"/>
      <c r="B1019" s="2282"/>
      <c r="C1019" s="2282"/>
      <c r="D1019" s="2282"/>
      <c r="E1019" s="2282" t="s">
        <v>3577</v>
      </c>
      <c r="F1019" s="2267">
        <v>2.16</v>
      </c>
      <c r="G1019" s="2282" t="s">
        <v>3578</v>
      </c>
      <c r="H1019" s="2267">
        <v>0</v>
      </c>
      <c r="I1019" s="2282" t="s">
        <v>3579</v>
      </c>
      <c r="J1019" s="2267">
        <v>2.16</v>
      </c>
    </row>
    <row r="1020" spans="1:10">
      <c r="A1020" s="2282"/>
      <c r="B1020" s="2282"/>
      <c r="C1020" s="2282"/>
      <c r="D1020" s="2282"/>
      <c r="E1020" s="2282" t="s">
        <v>3580</v>
      </c>
      <c r="F1020" s="2267">
        <v>15.482056999999999</v>
      </c>
      <c r="G1020" s="2282"/>
      <c r="H1020" s="2467" t="s">
        <v>3581</v>
      </c>
      <c r="I1020" s="2467"/>
      <c r="J1020" s="2267">
        <v>72.97</v>
      </c>
    </row>
    <row r="1021" spans="1:10" ht="30" customHeight="1" thickBot="1">
      <c r="A1021" s="2290"/>
      <c r="B1021" s="2290"/>
      <c r="C1021" s="2290"/>
      <c r="D1021" s="2290"/>
      <c r="E1021" s="2290"/>
      <c r="F1021" s="2290"/>
      <c r="G1021" s="2290" t="s">
        <v>3582</v>
      </c>
      <c r="H1021" s="2268">
        <v>18.649999999999999</v>
      </c>
      <c r="I1021" s="2290" t="s">
        <v>3583</v>
      </c>
      <c r="J1021" s="2291">
        <v>1360.89</v>
      </c>
    </row>
    <row r="1022" spans="1:10" ht="0.95" customHeight="1" thickTop="1">
      <c r="A1022" s="2269"/>
      <c r="B1022" s="2269"/>
      <c r="C1022" s="2269"/>
      <c r="D1022" s="2269"/>
      <c r="E1022" s="2269"/>
      <c r="F1022" s="2269"/>
      <c r="G1022" s="2269"/>
      <c r="H1022" s="2269"/>
      <c r="I1022" s="2269"/>
      <c r="J1022" s="2269"/>
    </row>
    <row r="1023" spans="1:10" ht="24" customHeight="1">
      <c r="A1023" s="2286" t="s">
        <v>4323</v>
      </c>
      <c r="B1023" s="2286"/>
      <c r="C1023" s="2286"/>
      <c r="D1023" s="2286" t="s">
        <v>4324</v>
      </c>
      <c r="E1023" s="2286"/>
      <c r="F1023" s="2469"/>
      <c r="G1023" s="2469"/>
      <c r="H1023" s="2257"/>
      <c r="I1023" s="2286"/>
      <c r="J1023" s="2258">
        <v>1168.06</v>
      </c>
    </row>
    <row r="1024" spans="1:10" ht="18" customHeight="1">
      <c r="A1024" s="2283" t="s">
        <v>4325</v>
      </c>
      <c r="B1024" s="2287" t="s">
        <v>259</v>
      </c>
      <c r="C1024" s="2283" t="s">
        <v>3548</v>
      </c>
      <c r="D1024" s="2283" t="s">
        <v>131</v>
      </c>
      <c r="E1024" s="2470" t="s">
        <v>3549</v>
      </c>
      <c r="F1024" s="2470"/>
      <c r="G1024" s="2288" t="s">
        <v>3550</v>
      </c>
      <c r="H1024" s="2287" t="s">
        <v>261</v>
      </c>
      <c r="I1024" s="2287" t="s">
        <v>3551</v>
      </c>
      <c r="J1024" s="2287" t="s">
        <v>2149</v>
      </c>
    </row>
    <row r="1025" spans="1:10" ht="24" customHeight="1">
      <c r="A1025" s="2284" t="s">
        <v>3552</v>
      </c>
      <c r="B1025" s="2259" t="s">
        <v>4326</v>
      </c>
      <c r="C1025" s="2284" t="s">
        <v>3558</v>
      </c>
      <c r="D1025" s="2284" t="s">
        <v>596</v>
      </c>
      <c r="E1025" s="2471" t="s">
        <v>3606</v>
      </c>
      <c r="F1025" s="2471"/>
      <c r="G1025" s="2260" t="s">
        <v>689</v>
      </c>
      <c r="H1025" s="2261">
        <v>1</v>
      </c>
      <c r="I1025" s="2262">
        <v>81.069999999999993</v>
      </c>
      <c r="J1025" s="2262">
        <v>81.069999999999993</v>
      </c>
    </row>
    <row r="1026" spans="1:10" ht="24" customHeight="1">
      <c r="A1026" s="2281" t="s">
        <v>3556</v>
      </c>
      <c r="B1026" s="2263" t="s">
        <v>4327</v>
      </c>
      <c r="C1026" s="2281" t="s">
        <v>3558</v>
      </c>
      <c r="D1026" s="2281" t="s">
        <v>4328</v>
      </c>
      <c r="E1026" s="2472" t="s">
        <v>3606</v>
      </c>
      <c r="F1026" s="2472"/>
      <c r="G1026" s="2264" t="s">
        <v>275</v>
      </c>
      <c r="H1026" s="2265">
        <v>0.3</v>
      </c>
      <c r="I1026" s="2266">
        <v>167.99</v>
      </c>
      <c r="J1026" s="2266">
        <v>50.39</v>
      </c>
    </row>
    <row r="1027" spans="1:10" ht="36" customHeight="1">
      <c r="A1027" s="2281" t="s">
        <v>3556</v>
      </c>
      <c r="B1027" s="2263" t="s">
        <v>4329</v>
      </c>
      <c r="C1027" s="2281" t="s">
        <v>3558</v>
      </c>
      <c r="D1027" s="2281" t="s">
        <v>4330</v>
      </c>
      <c r="E1027" s="2472" t="s">
        <v>3606</v>
      </c>
      <c r="F1027" s="2472"/>
      <c r="G1027" s="2264" t="s">
        <v>3445</v>
      </c>
      <c r="H1027" s="2265">
        <v>0.308</v>
      </c>
      <c r="I1027" s="2266">
        <v>14.12</v>
      </c>
      <c r="J1027" s="2266">
        <v>4.34</v>
      </c>
    </row>
    <row r="1028" spans="1:10" ht="36" customHeight="1">
      <c r="A1028" s="2281" t="s">
        <v>3556</v>
      </c>
      <c r="B1028" s="2263" t="s">
        <v>4331</v>
      </c>
      <c r="C1028" s="2281" t="s">
        <v>3558</v>
      </c>
      <c r="D1028" s="2281" t="s">
        <v>4332</v>
      </c>
      <c r="E1028" s="2472" t="s">
        <v>3606</v>
      </c>
      <c r="F1028" s="2472"/>
      <c r="G1028" s="2264" t="s">
        <v>368</v>
      </c>
      <c r="H1028" s="2265">
        <v>1.2E-2</v>
      </c>
      <c r="I1028" s="2266">
        <v>403.93</v>
      </c>
      <c r="J1028" s="2266">
        <v>4.84</v>
      </c>
    </row>
    <row r="1029" spans="1:10" ht="24" customHeight="1">
      <c r="A1029" s="2281" t="s">
        <v>3556</v>
      </c>
      <c r="B1029" s="2263" t="s">
        <v>3761</v>
      </c>
      <c r="C1029" s="2281" t="s">
        <v>3558</v>
      </c>
      <c r="D1029" s="2281" t="s">
        <v>3762</v>
      </c>
      <c r="E1029" s="2472" t="s">
        <v>3560</v>
      </c>
      <c r="F1029" s="2472"/>
      <c r="G1029" s="2264" t="s">
        <v>2143</v>
      </c>
      <c r="H1029" s="2265">
        <v>0.38600000000000001</v>
      </c>
      <c r="I1029" s="2266">
        <v>21.42</v>
      </c>
      <c r="J1029" s="2266">
        <v>8.26</v>
      </c>
    </row>
    <row r="1030" spans="1:10" ht="24" customHeight="1">
      <c r="A1030" s="2281" t="s">
        <v>3556</v>
      </c>
      <c r="B1030" s="2263" t="s">
        <v>3573</v>
      </c>
      <c r="C1030" s="2281" t="s">
        <v>3558</v>
      </c>
      <c r="D1030" s="2281" t="s">
        <v>3574</v>
      </c>
      <c r="E1030" s="2472" t="s">
        <v>3560</v>
      </c>
      <c r="F1030" s="2472"/>
      <c r="G1030" s="2264" t="s">
        <v>2143</v>
      </c>
      <c r="H1030" s="2265">
        <v>0.193</v>
      </c>
      <c r="I1030" s="2266">
        <v>15.99</v>
      </c>
      <c r="J1030" s="2266">
        <v>3.08</v>
      </c>
    </row>
    <row r="1031" spans="1:10" ht="24" customHeight="1">
      <c r="A1031" s="2285" t="s">
        <v>3586</v>
      </c>
      <c r="B1031" s="2270" t="s">
        <v>4103</v>
      </c>
      <c r="C1031" s="2285" t="s">
        <v>3558</v>
      </c>
      <c r="D1031" s="2285" t="s">
        <v>4104</v>
      </c>
      <c r="E1031" s="2468" t="s">
        <v>3589</v>
      </c>
      <c r="F1031" s="2468"/>
      <c r="G1031" s="2271" t="s">
        <v>3974</v>
      </c>
      <c r="H1031" s="2272">
        <v>5.0000000000000001E-3</v>
      </c>
      <c r="I1031" s="2273">
        <v>6.84</v>
      </c>
      <c r="J1031" s="2273">
        <v>0.03</v>
      </c>
    </row>
    <row r="1032" spans="1:10" ht="36" customHeight="1">
      <c r="A1032" s="2285" t="s">
        <v>3586</v>
      </c>
      <c r="B1032" s="2270" t="s">
        <v>4156</v>
      </c>
      <c r="C1032" s="2285" t="s">
        <v>3558</v>
      </c>
      <c r="D1032" s="2285" t="s">
        <v>4157</v>
      </c>
      <c r="E1032" s="2468" t="s">
        <v>3589</v>
      </c>
      <c r="F1032" s="2468"/>
      <c r="G1032" s="2271" t="s">
        <v>271</v>
      </c>
      <c r="H1032" s="2272">
        <v>6</v>
      </c>
      <c r="I1032" s="2273">
        <v>0.21</v>
      </c>
      <c r="J1032" s="2273">
        <v>1.26</v>
      </c>
    </row>
    <row r="1033" spans="1:10" ht="24" customHeight="1">
      <c r="A1033" s="2285" t="s">
        <v>3586</v>
      </c>
      <c r="B1033" s="2270" t="s">
        <v>3634</v>
      </c>
      <c r="C1033" s="2285" t="s">
        <v>3558</v>
      </c>
      <c r="D1033" s="2285" t="s">
        <v>3635</v>
      </c>
      <c r="E1033" s="2468" t="s">
        <v>3589</v>
      </c>
      <c r="F1033" s="2468"/>
      <c r="G1033" s="2271" t="s">
        <v>689</v>
      </c>
      <c r="H1033" s="2272">
        <v>1.222</v>
      </c>
      <c r="I1033" s="2273">
        <v>7.26</v>
      </c>
      <c r="J1033" s="2273">
        <v>8.8699999999999992</v>
      </c>
    </row>
    <row r="1034" spans="1:10">
      <c r="A1034" s="2282"/>
      <c r="B1034" s="2282"/>
      <c r="C1034" s="2282"/>
      <c r="D1034" s="2282"/>
      <c r="E1034" s="2282" t="s">
        <v>3577</v>
      </c>
      <c r="F1034" s="2267">
        <v>13.94</v>
      </c>
      <c r="G1034" s="2282" t="s">
        <v>3578</v>
      </c>
      <c r="H1034" s="2267">
        <v>0</v>
      </c>
      <c r="I1034" s="2282" t="s">
        <v>3579</v>
      </c>
      <c r="J1034" s="2267">
        <v>13.94</v>
      </c>
    </row>
    <row r="1035" spans="1:10">
      <c r="A1035" s="2282"/>
      <c r="B1035" s="2282"/>
      <c r="C1035" s="2282"/>
      <c r="D1035" s="2282"/>
      <c r="E1035" s="2282" t="s">
        <v>3580</v>
      </c>
      <c r="F1035" s="2267">
        <v>21.832151</v>
      </c>
      <c r="G1035" s="2282"/>
      <c r="H1035" s="2467" t="s">
        <v>3581</v>
      </c>
      <c r="I1035" s="2467"/>
      <c r="J1035" s="2267">
        <v>102.9</v>
      </c>
    </row>
    <row r="1036" spans="1:10" ht="30" customHeight="1" thickBot="1">
      <c r="A1036" s="2290"/>
      <c r="B1036" s="2290"/>
      <c r="C1036" s="2290"/>
      <c r="D1036" s="2290"/>
      <c r="E1036" s="2290"/>
      <c r="F1036" s="2290"/>
      <c r="G1036" s="2290" t="s">
        <v>3582</v>
      </c>
      <c r="H1036" s="2268">
        <v>11.11</v>
      </c>
      <c r="I1036" s="2290" t="s">
        <v>3583</v>
      </c>
      <c r="J1036" s="2291">
        <v>1143.22</v>
      </c>
    </row>
    <row r="1037" spans="1:10" ht="0.95" customHeight="1" thickTop="1">
      <c r="A1037" s="2269"/>
      <c r="B1037" s="2269"/>
      <c r="C1037" s="2269"/>
      <c r="D1037" s="2269"/>
      <c r="E1037" s="2269"/>
      <c r="F1037" s="2269"/>
      <c r="G1037" s="2269"/>
      <c r="H1037" s="2269"/>
      <c r="I1037" s="2269"/>
      <c r="J1037" s="2269"/>
    </row>
    <row r="1038" spans="1:10" ht="18" customHeight="1">
      <c r="A1038" s="2283" t="s">
        <v>4333</v>
      </c>
      <c r="B1038" s="2287" t="s">
        <v>259</v>
      </c>
      <c r="C1038" s="2283" t="s">
        <v>3548</v>
      </c>
      <c r="D1038" s="2283" t="s">
        <v>131</v>
      </c>
      <c r="E1038" s="2470" t="s">
        <v>3549</v>
      </c>
      <c r="F1038" s="2470"/>
      <c r="G1038" s="2288" t="s">
        <v>3550</v>
      </c>
      <c r="H1038" s="2287" t="s">
        <v>261</v>
      </c>
      <c r="I1038" s="2287" t="s">
        <v>3551</v>
      </c>
      <c r="J1038" s="2287" t="s">
        <v>2149</v>
      </c>
    </row>
    <row r="1039" spans="1:10" ht="24" customHeight="1">
      <c r="A1039" s="2284" t="s">
        <v>3552</v>
      </c>
      <c r="B1039" s="2259" t="s">
        <v>4334</v>
      </c>
      <c r="C1039" s="2284" t="s">
        <v>3558</v>
      </c>
      <c r="D1039" s="2284" t="s">
        <v>599</v>
      </c>
      <c r="E1039" s="2471" t="s">
        <v>3606</v>
      </c>
      <c r="F1039" s="2471"/>
      <c r="G1039" s="2260" t="s">
        <v>689</v>
      </c>
      <c r="H1039" s="2261">
        <v>1</v>
      </c>
      <c r="I1039" s="2262">
        <v>2.66</v>
      </c>
      <c r="J1039" s="2262">
        <v>2.66</v>
      </c>
    </row>
    <row r="1040" spans="1:10" ht="48" customHeight="1">
      <c r="A1040" s="2281" t="s">
        <v>3556</v>
      </c>
      <c r="B1040" s="2263" t="s">
        <v>4335</v>
      </c>
      <c r="C1040" s="2281" t="s">
        <v>3558</v>
      </c>
      <c r="D1040" s="2281" t="s">
        <v>4336</v>
      </c>
      <c r="E1040" s="2472" t="s">
        <v>3560</v>
      </c>
      <c r="F1040" s="2472"/>
      <c r="G1040" s="2264" t="s">
        <v>368</v>
      </c>
      <c r="H1040" s="2265">
        <v>3.5000000000000001E-3</v>
      </c>
      <c r="I1040" s="2266">
        <v>458.46</v>
      </c>
      <c r="J1040" s="2266">
        <v>1.6</v>
      </c>
    </row>
    <row r="1041" spans="1:10" ht="24" customHeight="1">
      <c r="A1041" s="2281" t="s">
        <v>3556</v>
      </c>
      <c r="B1041" s="2263" t="s">
        <v>3761</v>
      </c>
      <c r="C1041" s="2281" t="s">
        <v>3558</v>
      </c>
      <c r="D1041" s="2281" t="s">
        <v>3762</v>
      </c>
      <c r="E1041" s="2472" t="s">
        <v>3560</v>
      </c>
      <c r="F1041" s="2472"/>
      <c r="G1041" s="2264" t="s">
        <v>2143</v>
      </c>
      <c r="H1041" s="2265">
        <v>4.2999999999999997E-2</v>
      </c>
      <c r="I1041" s="2266">
        <v>21.42</v>
      </c>
      <c r="J1041" s="2266">
        <v>0.92</v>
      </c>
    </row>
    <row r="1042" spans="1:10" ht="24" customHeight="1">
      <c r="A1042" s="2281" t="s">
        <v>3556</v>
      </c>
      <c r="B1042" s="2263" t="s">
        <v>3573</v>
      </c>
      <c r="C1042" s="2281" t="s">
        <v>3558</v>
      </c>
      <c r="D1042" s="2281" t="s">
        <v>3574</v>
      </c>
      <c r="E1042" s="2472" t="s">
        <v>3560</v>
      </c>
      <c r="F1042" s="2472"/>
      <c r="G1042" s="2264" t="s">
        <v>2143</v>
      </c>
      <c r="H1042" s="2265">
        <v>8.9999999999999993E-3</v>
      </c>
      <c r="I1042" s="2266">
        <v>15.99</v>
      </c>
      <c r="J1042" s="2266">
        <v>0.14000000000000001</v>
      </c>
    </row>
    <row r="1043" spans="1:10">
      <c r="A1043" s="2282"/>
      <c r="B1043" s="2282"/>
      <c r="C1043" s="2282"/>
      <c r="D1043" s="2282"/>
      <c r="E1043" s="2282" t="s">
        <v>3577</v>
      </c>
      <c r="F1043" s="2267">
        <v>0.89</v>
      </c>
      <c r="G1043" s="2282" t="s">
        <v>3578</v>
      </c>
      <c r="H1043" s="2267">
        <v>0</v>
      </c>
      <c r="I1043" s="2282" t="s">
        <v>3579</v>
      </c>
      <c r="J1043" s="2267">
        <v>0.89</v>
      </c>
    </row>
    <row r="1044" spans="1:10">
      <c r="A1044" s="2282"/>
      <c r="B1044" s="2282"/>
      <c r="C1044" s="2282"/>
      <c r="D1044" s="2282"/>
      <c r="E1044" s="2282" t="s">
        <v>3580</v>
      </c>
      <c r="F1044" s="2267">
        <v>0.71633800000000003</v>
      </c>
      <c r="G1044" s="2282"/>
      <c r="H1044" s="2467" t="s">
        <v>3581</v>
      </c>
      <c r="I1044" s="2467"/>
      <c r="J1044" s="2267">
        <v>3.38</v>
      </c>
    </row>
    <row r="1045" spans="1:10" ht="30" customHeight="1" thickBot="1">
      <c r="A1045" s="2290"/>
      <c r="B1045" s="2290"/>
      <c r="C1045" s="2290"/>
      <c r="D1045" s="2290"/>
      <c r="E1045" s="2290"/>
      <c r="F1045" s="2290"/>
      <c r="G1045" s="2290" t="s">
        <v>3582</v>
      </c>
      <c r="H1045" s="2268">
        <v>7.35</v>
      </c>
      <c r="I1045" s="2290" t="s">
        <v>3583</v>
      </c>
      <c r="J1045" s="2291">
        <v>24.84</v>
      </c>
    </row>
    <row r="1046" spans="1:10" ht="0.95" customHeight="1" thickTop="1">
      <c r="A1046" s="2269"/>
      <c r="B1046" s="2269"/>
      <c r="C1046" s="2269"/>
      <c r="D1046" s="2269"/>
      <c r="E1046" s="2269"/>
      <c r="F1046" s="2269"/>
      <c r="G1046" s="2269"/>
      <c r="H1046" s="2269"/>
      <c r="I1046" s="2269"/>
      <c r="J1046" s="2269"/>
    </row>
    <row r="1047" spans="1:10" ht="24" customHeight="1">
      <c r="A1047" s="2286" t="s">
        <v>4337</v>
      </c>
      <c r="B1047" s="2286"/>
      <c r="C1047" s="2286"/>
      <c r="D1047" s="2286" t="s">
        <v>4338</v>
      </c>
      <c r="E1047" s="2286"/>
      <c r="F1047" s="2469"/>
      <c r="G1047" s="2469"/>
      <c r="H1047" s="2257"/>
      <c r="I1047" s="2286"/>
      <c r="J1047" s="2258">
        <v>105258.33</v>
      </c>
    </row>
    <row r="1048" spans="1:10" ht="24" customHeight="1">
      <c r="A1048" s="2286" t="s">
        <v>4339</v>
      </c>
      <c r="B1048" s="2286"/>
      <c r="C1048" s="2286"/>
      <c r="D1048" s="2286" t="s">
        <v>4340</v>
      </c>
      <c r="E1048" s="2286"/>
      <c r="F1048" s="2469"/>
      <c r="G1048" s="2469"/>
      <c r="H1048" s="2257"/>
      <c r="I1048" s="2286"/>
      <c r="J1048" s="2258">
        <v>48331.44</v>
      </c>
    </row>
    <row r="1049" spans="1:10" ht="18" customHeight="1">
      <c r="A1049" s="2283" t="s">
        <v>4341</v>
      </c>
      <c r="B1049" s="2287" t="s">
        <v>259</v>
      </c>
      <c r="C1049" s="2283" t="s">
        <v>3548</v>
      </c>
      <c r="D1049" s="2283" t="s">
        <v>131</v>
      </c>
      <c r="E1049" s="2470" t="s">
        <v>3549</v>
      </c>
      <c r="F1049" s="2470"/>
      <c r="G1049" s="2288" t="s">
        <v>3550</v>
      </c>
      <c r="H1049" s="2287" t="s">
        <v>261</v>
      </c>
      <c r="I1049" s="2287" t="s">
        <v>3551</v>
      </c>
      <c r="J1049" s="2287" t="s">
        <v>2149</v>
      </c>
    </row>
    <row r="1050" spans="1:10" ht="24" customHeight="1">
      <c r="A1050" s="2284" t="s">
        <v>3552</v>
      </c>
      <c r="B1050" s="2259" t="s">
        <v>603</v>
      </c>
      <c r="C1050" s="2284" t="s">
        <v>3600</v>
      </c>
      <c r="D1050" s="2284" t="s">
        <v>604</v>
      </c>
      <c r="E1050" s="2471" t="s">
        <v>3681</v>
      </c>
      <c r="F1050" s="2471"/>
      <c r="G1050" s="2260" t="s">
        <v>271</v>
      </c>
      <c r="H1050" s="2261">
        <v>1</v>
      </c>
      <c r="I1050" s="2262">
        <v>3673.1</v>
      </c>
      <c r="J1050" s="2262">
        <v>3673.1</v>
      </c>
    </row>
    <row r="1051" spans="1:10" ht="24" customHeight="1">
      <c r="A1051" s="2281" t="s">
        <v>3556</v>
      </c>
      <c r="B1051" s="2263" t="s">
        <v>3761</v>
      </c>
      <c r="C1051" s="2281" t="s">
        <v>3558</v>
      </c>
      <c r="D1051" s="2281" t="s">
        <v>3762</v>
      </c>
      <c r="E1051" s="2472" t="s">
        <v>3560</v>
      </c>
      <c r="F1051" s="2472"/>
      <c r="G1051" s="2264" t="s">
        <v>2143</v>
      </c>
      <c r="H1051" s="2265">
        <v>5.7729999999999997</v>
      </c>
      <c r="I1051" s="2266">
        <v>21.42</v>
      </c>
      <c r="J1051" s="2266">
        <v>123.65</v>
      </c>
    </row>
    <row r="1052" spans="1:10" ht="24" customHeight="1">
      <c r="A1052" s="2281" t="s">
        <v>3556</v>
      </c>
      <c r="B1052" s="2263" t="s">
        <v>3573</v>
      </c>
      <c r="C1052" s="2281" t="s">
        <v>3558</v>
      </c>
      <c r="D1052" s="2281" t="s">
        <v>3574</v>
      </c>
      <c r="E1052" s="2472" t="s">
        <v>3560</v>
      </c>
      <c r="F1052" s="2472"/>
      <c r="G1052" s="2264" t="s">
        <v>2143</v>
      </c>
      <c r="H1052" s="2265">
        <v>2.887</v>
      </c>
      <c r="I1052" s="2266">
        <v>15.99</v>
      </c>
      <c r="J1052" s="2266">
        <v>46.16</v>
      </c>
    </row>
    <row r="1053" spans="1:10" ht="24" customHeight="1">
      <c r="A1053" s="2281" t="s">
        <v>3556</v>
      </c>
      <c r="B1053" s="2263" t="s">
        <v>4342</v>
      </c>
      <c r="C1053" s="2281" t="s">
        <v>3558</v>
      </c>
      <c r="D1053" s="2281" t="s">
        <v>4343</v>
      </c>
      <c r="E1053" s="2472" t="s">
        <v>3560</v>
      </c>
      <c r="F1053" s="2472"/>
      <c r="G1053" s="2264" t="s">
        <v>368</v>
      </c>
      <c r="H1053" s="2265">
        <v>7.0300000000000001E-2</v>
      </c>
      <c r="I1053" s="2266">
        <v>530.53</v>
      </c>
      <c r="J1053" s="2266">
        <v>37.29</v>
      </c>
    </row>
    <row r="1054" spans="1:10" ht="24" customHeight="1">
      <c r="A1054" s="2285" t="s">
        <v>3586</v>
      </c>
      <c r="B1054" s="2270" t="s">
        <v>4344</v>
      </c>
      <c r="C1054" s="2285" t="s">
        <v>3600</v>
      </c>
      <c r="D1054" s="2285" t="s">
        <v>2390</v>
      </c>
      <c r="E1054" s="2468" t="s">
        <v>3589</v>
      </c>
      <c r="F1054" s="2468"/>
      <c r="G1054" s="2271" t="s">
        <v>271</v>
      </c>
      <c r="H1054" s="2272">
        <v>1</v>
      </c>
      <c r="I1054" s="2273">
        <v>3466</v>
      </c>
      <c r="J1054" s="2273">
        <v>3466</v>
      </c>
    </row>
    <row r="1055" spans="1:10">
      <c r="A1055" s="2282"/>
      <c r="B1055" s="2282"/>
      <c r="C1055" s="2282"/>
      <c r="D1055" s="2282"/>
      <c r="E1055" s="2282" t="s">
        <v>3577</v>
      </c>
      <c r="F1055" s="2267">
        <v>123.14</v>
      </c>
      <c r="G1055" s="2282" t="s">
        <v>3578</v>
      </c>
      <c r="H1055" s="2267">
        <v>0</v>
      </c>
      <c r="I1055" s="2282" t="s">
        <v>3579</v>
      </c>
      <c r="J1055" s="2267">
        <v>123.14</v>
      </c>
    </row>
    <row r="1056" spans="1:10">
      <c r="A1056" s="2282"/>
      <c r="B1056" s="2282"/>
      <c r="C1056" s="2282"/>
      <c r="D1056" s="2282"/>
      <c r="E1056" s="2282" t="s">
        <v>3580</v>
      </c>
      <c r="F1056" s="2267">
        <v>989.16583000000003</v>
      </c>
      <c r="G1056" s="2282"/>
      <c r="H1056" s="2467" t="s">
        <v>3581</v>
      </c>
      <c r="I1056" s="2467"/>
      <c r="J1056" s="2267">
        <v>4662.2700000000004</v>
      </c>
    </row>
    <row r="1057" spans="1:10" ht="30" customHeight="1" thickBot="1">
      <c r="A1057" s="2290"/>
      <c r="B1057" s="2290"/>
      <c r="C1057" s="2290"/>
      <c r="D1057" s="2290"/>
      <c r="E1057" s="2290"/>
      <c r="F1057" s="2290"/>
      <c r="G1057" s="2290" t="s">
        <v>3582</v>
      </c>
      <c r="H1057" s="2268">
        <v>2</v>
      </c>
      <c r="I1057" s="2290" t="s">
        <v>3583</v>
      </c>
      <c r="J1057" s="2291">
        <v>9324.5400000000009</v>
      </c>
    </row>
    <row r="1058" spans="1:10" ht="0.95" customHeight="1" thickTop="1">
      <c r="A1058" s="2269"/>
      <c r="B1058" s="2269"/>
      <c r="C1058" s="2269"/>
      <c r="D1058" s="2269"/>
      <c r="E1058" s="2269"/>
      <c r="F1058" s="2269"/>
      <c r="G1058" s="2269"/>
      <c r="H1058" s="2269"/>
      <c r="I1058" s="2269"/>
      <c r="J1058" s="2269"/>
    </row>
    <row r="1059" spans="1:10" ht="18" customHeight="1">
      <c r="A1059" s="2283" t="s">
        <v>4345</v>
      </c>
      <c r="B1059" s="2287" t="s">
        <v>259</v>
      </c>
      <c r="C1059" s="2283" t="s">
        <v>3548</v>
      </c>
      <c r="D1059" s="2283" t="s">
        <v>131</v>
      </c>
      <c r="E1059" s="2470" t="s">
        <v>3549</v>
      </c>
      <c r="F1059" s="2470"/>
      <c r="G1059" s="2288" t="s">
        <v>3550</v>
      </c>
      <c r="H1059" s="2287" t="s">
        <v>261</v>
      </c>
      <c r="I1059" s="2287" t="s">
        <v>3551</v>
      </c>
      <c r="J1059" s="2287" t="s">
        <v>2149</v>
      </c>
    </row>
    <row r="1060" spans="1:10" ht="24" customHeight="1">
      <c r="A1060" s="2284" t="s">
        <v>3552</v>
      </c>
      <c r="B1060" s="2259" t="s">
        <v>606</v>
      </c>
      <c r="C1060" s="2284" t="s">
        <v>3600</v>
      </c>
      <c r="D1060" s="2284" t="s">
        <v>607</v>
      </c>
      <c r="E1060" s="2471" t="s">
        <v>3681</v>
      </c>
      <c r="F1060" s="2471"/>
      <c r="G1060" s="2260" t="s">
        <v>271</v>
      </c>
      <c r="H1060" s="2261">
        <v>1</v>
      </c>
      <c r="I1060" s="2262">
        <v>7437.27</v>
      </c>
      <c r="J1060" s="2262">
        <v>7437.27</v>
      </c>
    </row>
    <row r="1061" spans="1:10" ht="24" customHeight="1">
      <c r="A1061" s="2281" t="s">
        <v>3556</v>
      </c>
      <c r="B1061" s="2263" t="s">
        <v>3761</v>
      </c>
      <c r="C1061" s="2281" t="s">
        <v>3558</v>
      </c>
      <c r="D1061" s="2281" t="s">
        <v>3762</v>
      </c>
      <c r="E1061" s="2472" t="s">
        <v>3560</v>
      </c>
      <c r="F1061" s="2472"/>
      <c r="G1061" s="2264" t="s">
        <v>2143</v>
      </c>
      <c r="H1061" s="2265">
        <v>8</v>
      </c>
      <c r="I1061" s="2266">
        <v>21.42</v>
      </c>
      <c r="J1061" s="2266">
        <v>171.36</v>
      </c>
    </row>
    <row r="1062" spans="1:10" ht="24" customHeight="1">
      <c r="A1062" s="2281" t="s">
        <v>3556</v>
      </c>
      <c r="B1062" s="2263" t="s">
        <v>3573</v>
      </c>
      <c r="C1062" s="2281" t="s">
        <v>3558</v>
      </c>
      <c r="D1062" s="2281" t="s">
        <v>3574</v>
      </c>
      <c r="E1062" s="2472" t="s">
        <v>3560</v>
      </c>
      <c r="F1062" s="2472"/>
      <c r="G1062" s="2264" t="s">
        <v>2143</v>
      </c>
      <c r="H1062" s="2265">
        <v>5</v>
      </c>
      <c r="I1062" s="2266">
        <v>15.99</v>
      </c>
      <c r="J1062" s="2266">
        <v>79.95</v>
      </c>
    </row>
    <row r="1063" spans="1:10" ht="24" customHeight="1">
      <c r="A1063" s="2281" t="s">
        <v>3556</v>
      </c>
      <c r="B1063" s="2263" t="s">
        <v>4342</v>
      </c>
      <c r="C1063" s="2281" t="s">
        <v>3558</v>
      </c>
      <c r="D1063" s="2281" t="s">
        <v>4343</v>
      </c>
      <c r="E1063" s="2472" t="s">
        <v>3560</v>
      </c>
      <c r="F1063" s="2472"/>
      <c r="G1063" s="2264" t="s">
        <v>368</v>
      </c>
      <c r="H1063" s="2265">
        <v>0.25</v>
      </c>
      <c r="I1063" s="2266">
        <v>530.53</v>
      </c>
      <c r="J1063" s="2266">
        <v>132.63</v>
      </c>
    </row>
    <row r="1064" spans="1:10" ht="24" customHeight="1">
      <c r="A1064" s="2285" t="s">
        <v>3586</v>
      </c>
      <c r="B1064" s="2270" t="s">
        <v>4346</v>
      </c>
      <c r="C1064" s="2285" t="s">
        <v>4347</v>
      </c>
      <c r="D1064" s="2285" t="s">
        <v>4348</v>
      </c>
      <c r="E1064" s="2468" t="s">
        <v>3589</v>
      </c>
      <c r="F1064" s="2468"/>
      <c r="G1064" s="2271" t="s">
        <v>275</v>
      </c>
      <c r="H1064" s="2272">
        <v>11.56</v>
      </c>
      <c r="I1064" s="2273">
        <v>497.82</v>
      </c>
      <c r="J1064" s="2273">
        <v>5754.79</v>
      </c>
    </row>
    <row r="1065" spans="1:10" ht="24" customHeight="1">
      <c r="A1065" s="2285" t="s">
        <v>3586</v>
      </c>
      <c r="B1065" s="2270" t="s">
        <v>4349</v>
      </c>
      <c r="C1065" s="2285" t="s">
        <v>3558</v>
      </c>
      <c r="D1065" s="2285" t="s">
        <v>4350</v>
      </c>
      <c r="E1065" s="2468" t="s">
        <v>3589</v>
      </c>
      <c r="F1065" s="2468"/>
      <c r="G1065" s="2271" t="s">
        <v>271</v>
      </c>
      <c r="H1065" s="2272">
        <v>2</v>
      </c>
      <c r="I1065" s="2273">
        <v>649.27</v>
      </c>
      <c r="J1065" s="2273">
        <v>1298.54</v>
      </c>
    </row>
    <row r="1066" spans="1:10">
      <c r="A1066" s="2282"/>
      <c r="B1066" s="2282"/>
      <c r="C1066" s="2282"/>
      <c r="D1066" s="2282"/>
      <c r="E1066" s="2282" t="s">
        <v>3577</v>
      </c>
      <c r="F1066" s="2267">
        <v>193.68</v>
      </c>
      <c r="G1066" s="2282" t="s">
        <v>3578</v>
      </c>
      <c r="H1066" s="2267">
        <v>0</v>
      </c>
      <c r="I1066" s="2282" t="s">
        <v>3579</v>
      </c>
      <c r="J1066" s="2267">
        <v>193.68</v>
      </c>
    </row>
    <row r="1067" spans="1:10">
      <c r="A1067" s="2282"/>
      <c r="B1067" s="2282"/>
      <c r="C1067" s="2282"/>
      <c r="D1067" s="2282"/>
      <c r="E1067" s="2282" t="s">
        <v>3580</v>
      </c>
      <c r="F1067" s="2267">
        <v>2002.8568110000001</v>
      </c>
      <c r="G1067" s="2282"/>
      <c r="H1067" s="2467" t="s">
        <v>3581</v>
      </c>
      <c r="I1067" s="2467"/>
      <c r="J1067" s="2267">
        <v>9440.1299999999992</v>
      </c>
    </row>
    <row r="1068" spans="1:10" ht="30" customHeight="1" thickBot="1">
      <c r="A1068" s="2290"/>
      <c r="B1068" s="2290"/>
      <c r="C1068" s="2290"/>
      <c r="D1068" s="2290"/>
      <c r="E1068" s="2290"/>
      <c r="F1068" s="2290"/>
      <c r="G1068" s="2290" t="s">
        <v>3582</v>
      </c>
      <c r="H1068" s="2268">
        <v>2</v>
      </c>
      <c r="I1068" s="2290" t="s">
        <v>3583</v>
      </c>
      <c r="J1068" s="2291">
        <v>18880.259999999998</v>
      </c>
    </row>
    <row r="1069" spans="1:10" ht="0.95" customHeight="1" thickTop="1">
      <c r="A1069" s="2269"/>
      <c r="B1069" s="2269"/>
      <c r="C1069" s="2269"/>
      <c r="D1069" s="2269"/>
      <c r="E1069" s="2269"/>
      <c r="F1069" s="2269"/>
      <c r="G1069" s="2269"/>
      <c r="H1069" s="2269"/>
      <c r="I1069" s="2269"/>
      <c r="J1069" s="2269"/>
    </row>
    <row r="1070" spans="1:10" ht="18" customHeight="1">
      <c r="A1070" s="2283" t="s">
        <v>4351</v>
      </c>
      <c r="B1070" s="2287" t="s">
        <v>259</v>
      </c>
      <c r="C1070" s="2283" t="s">
        <v>3548</v>
      </c>
      <c r="D1070" s="2283" t="s">
        <v>131</v>
      </c>
      <c r="E1070" s="2470" t="s">
        <v>3549</v>
      </c>
      <c r="F1070" s="2470"/>
      <c r="G1070" s="2288" t="s">
        <v>3550</v>
      </c>
      <c r="H1070" s="2287" t="s">
        <v>261</v>
      </c>
      <c r="I1070" s="2287" t="s">
        <v>3551</v>
      </c>
      <c r="J1070" s="2287" t="s">
        <v>2149</v>
      </c>
    </row>
    <row r="1071" spans="1:10" ht="24" customHeight="1">
      <c r="A1071" s="2284" t="s">
        <v>3552</v>
      </c>
      <c r="B1071" s="2259" t="s">
        <v>609</v>
      </c>
      <c r="C1071" s="2284" t="s">
        <v>3600</v>
      </c>
      <c r="D1071" s="2284" t="s">
        <v>610</v>
      </c>
      <c r="E1071" s="2471" t="s">
        <v>3681</v>
      </c>
      <c r="F1071" s="2471"/>
      <c r="G1071" s="2260" t="s">
        <v>271</v>
      </c>
      <c r="H1071" s="2261">
        <v>1</v>
      </c>
      <c r="I1071" s="2262">
        <v>4019.92</v>
      </c>
      <c r="J1071" s="2262">
        <v>4019.92</v>
      </c>
    </row>
    <row r="1072" spans="1:10" ht="24" customHeight="1">
      <c r="A1072" s="2281" t="s">
        <v>3556</v>
      </c>
      <c r="B1072" s="2263" t="s">
        <v>3761</v>
      </c>
      <c r="C1072" s="2281" t="s">
        <v>3558</v>
      </c>
      <c r="D1072" s="2281" t="s">
        <v>3762</v>
      </c>
      <c r="E1072" s="2472" t="s">
        <v>3560</v>
      </c>
      <c r="F1072" s="2472"/>
      <c r="G1072" s="2264" t="s">
        <v>2143</v>
      </c>
      <c r="H1072" s="2265">
        <v>4</v>
      </c>
      <c r="I1072" s="2266">
        <v>21.42</v>
      </c>
      <c r="J1072" s="2266">
        <v>85.68</v>
      </c>
    </row>
    <row r="1073" spans="1:10" ht="24" customHeight="1">
      <c r="A1073" s="2281" t="s">
        <v>3556</v>
      </c>
      <c r="B1073" s="2263" t="s">
        <v>3573</v>
      </c>
      <c r="C1073" s="2281" t="s">
        <v>3558</v>
      </c>
      <c r="D1073" s="2281" t="s">
        <v>3574</v>
      </c>
      <c r="E1073" s="2472" t="s">
        <v>3560</v>
      </c>
      <c r="F1073" s="2472"/>
      <c r="G1073" s="2264" t="s">
        <v>2143</v>
      </c>
      <c r="H1073" s="2265">
        <v>2</v>
      </c>
      <c r="I1073" s="2266">
        <v>15.99</v>
      </c>
      <c r="J1073" s="2266">
        <v>31.98</v>
      </c>
    </row>
    <row r="1074" spans="1:10" ht="24" customHeight="1">
      <c r="A1074" s="2281" t="s">
        <v>3556</v>
      </c>
      <c r="B1074" s="2263" t="s">
        <v>4342</v>
      </c>
      <c r="C1074" s="2281" t="s">
        <v>3558</v>
      </c>
      <c r="D1074" s="2281" t="s">
        <v>4343</v>
      </c>
      <c r="E1074" s="2472" t="s">
        <v>3560</v>
      </c>
      <c r="F1074" s="2472"/>
      <c r="G1074" s="2264" t="s">
        <v>368</v>
      </c>
      <c r="H1074" s="2265">
        <v>0.08</v>
      </c>
      <c r="I1074" s="2266">
        <v>530.53</v>
      </c>
      <c r="J1074" s="2266">
        <v>42.44</v>
      </c>
    </row>
    <row r="1075" spans="1:10" ht="24" customHeight="1">
      <c r="A1075" s="2285" t="s">
        <v>3586</v>
      </c>
      <c r="B1075" s="2270" t="s">
        <v>4346</v>
      </c>
      <c r="C1075" s="2285" t="s">
        <v>4347</v>
      </c>
      <c r="D1075" s="2285" t="s">
        <v>4348</v>
      </c>
      <c r="E1075" s="2468" t="s">
        <v>3589</v>
      </c>
      <c r="F1075" s="2468"/>
      <c r="G1075" s="2271" t="s">
        <v>275</v>
      </c>
      <c r="H1075" s="2272">
        <v>5.1449999999999996</v>
      </c>
      <c r="I1075" s="2273">
        <v>497.82</v>
      </c>
      <c r="J1075" s="2273">
        <v>2561.2800000000002</v>
      </c>
    </row>
    <row r="1076" spans="1:10" ht="24" customHeight="1">
      <c r="A1076" s="2285" t="s">
        <v>3586</v>
      </c>
      <c r="B1076" s="2270" t="s">
        <v>4349</v>
      </c>
      <c r="C1076" s="2285" t="s">
        <v>3558</v>
      </c>
      <c r="D1076" s="2285" t="s">
        <v>4350</v>
      </c>
      <c r="E1076" s="2468" t="s">
        <v>3589</v>
      </c>
      <c r="F1076" s="2468"/>
      <c r="G1076" s="2271" t="s">
        <v>271</v>
      </c>
      <c r="H1076" s="2272">
        <v>2</v>
      </c>
      <c r="I1076" s="2273">
        <v>649.27</v>
      </c>
      <c r="J1076" s="2273">
        <v>1298.54</v>
      </c>
    </row>
    <row r="1077" spans="1:10">
      <c r="A1077" s="2282"/>
      <c r="B1077" s="2282"/>
      <c r="C1077" s="2282"/>
      <c r="D1077" s="2282"/>
      <c r="E1077" s="2282" t="s">
        <v>3577</v>
      </c>
      <c r="F1077" s="2267">
        <v>88</v>
      </c>
      <c r="G1077" s="2282" t="s">
        <v>3578</v>
      </c>
      <c r="H1077" s="2267">
        <v>0</v>
      </c>
      <c r="I1077" s="2282" t="s">
        <v>3579</v>
      </c>
      <c r="J1077" s="2267">
        <v>88</v>
      </c>
    </row>
    <row r="1078" spans="1:10">
      <c r="A1078" s="2282"/>
      <c r="B1078" s="2282"/>
      <c r="C1078" s="2282"/>
      <c r="D1078" s="2282"/>
      <c r="E1078" s="2282" t="s">
        <v>3580</v>
      </c>
      <c r="F1078" s="2267">
        <v>1082.5644560000001</v>
      </c>
      <c r="G1078" s="2282"/>
      <c r="H1078" s="2467" t="s">
        <v>3581</v>
      </c>
      <c r="I1078" s="2467"/>
      <c r="J1078" s="2267">
        <v>5102.4799999999996</v>
      </c>
    </row>
    <row r="1079" spans="1:10" ht="30" customHeight="1" thickBot="1">
      <c r="A1079" s="2290"/>
      <c r="B1079" s="2290"/>
      <c r="C1079" s="2290"/>
      <c r="D1079" s="2290"/>
      <c r="E1079" s="2290"/>
      <c r="F1079" s="2290"/>
      <c r="G1079" s="2290" t="s">
        <v>3582</v>
      </c>
      <c r="H1079" s="2268">
        <v>1</v>
      </c>
      <c r="I1079" s="2290" t="s">
        <v>3583</v>
      </c>
      <c r="J1079" s="2291">
        <v>5102.4799999999996</v>
      </c>
    </row>
    <row r="1080" spans="1:10" ht="0.95" customHeight="1" thickTop="1">
      <c r="A1080" s="2269"/>
      <c r="B1080" s="2269"/>
      <c r="C1080" s="2269"/>
      <c r="D1080" s="2269"/>
      <c r="E1080" s="2269"/>
      <c r="F1080" s="2269"/>
      <c r="G1080" s="2269"/>
      <c r="H1080" s="2269"/>
      <c r="I1080" s="2269"/>
      <c r="J1080" s="2269"/>
    </row>
    <row r="1081" spans="1:10" ht="18" customHeight="1">
      <c r="A1081" s="2283" t="s">
        <v>4352</v>
      </c>
      <c r="B1081" s="2287" t="s">
        <v>259</v>
      </c>
      <c r="C1081" s="2283" t="s">
        <v>3548</v>
      </c>
      <c r="D1081" s="2283" t="s">
        <v>131</v>
      </c>
      <c r="E1081" s="2470" t="s">
        <v>3549</v>
      </c>
      <c r="F1081" s="2470"/>
      <c r="G1081" s="2288" t="s">
        <v>3550</v>
      </c>
      <c r="H1081" s="2287" t="s">
        <v>261</v>
      </c>
      <c r="I1081" s="2287" t="s">
        <v>3551</v>
      </c>
      <c r="J1081" s="2287" t="s">
        <v>2149</v>
      </c>
    </row>
    <row r="1082" spans="1:10" ht="24" customHeight="1">
      <c r="A1082" s="2284" t="s">
        <v>3552</v>
      </c>
      <c r="B1082" s="2259" t="s">
        <v>612</v>
      </c>
      <c r="C1082" s="2284" t="s">
        <v>3600</v>
      </c>
      <c r="D1082" s="2284" t="s">
        <v>4353</v>
      </c>
      <c r="E1082" s="2471" t="s">
        <v>3681</v>
      </c>
      <c r="F1082" s="2471"/>
      <c r="G1082" s="2260" t="s">
        <v>271</v>
      </c>
      <c r="H1082" s="2261">
        <v>1</v>
      </c>
      <c r="I1082" s="2262">
        <v>2533.2600000000002</v>
      </c>
      <c r="J1082" s="2262">
        <v>2533.2600000000002</v>
      </c>
    </row>
    <row r="1083" spans="1:10" ht="24" customHeight="1">
      <c r="A1083" s="2281" t="s">
        <v>3556</v>
      </c>
      <c r="B1083" s="2263" t="s">
        <v>3761</v>
      </c>
      <c r="C1083" s="2281" t="s">
        <v>3558</v>
      </c>
      <c r="D1083" s="2281" t="s">
        <v>3762</v>
      </c>
      <c r="E1083" s="2472" t="s">
        <v>3560</v>
      </c>
      <c r="F1083" s="2472"/>
      <c r="G1083" s="2264" t="s">
        <v>2143</v>
      </c>
      <c r="H1083" s="2265">
        <v>3.464</v>
      </c>
      <c r="I1083" s="2266">
        <v>21.42</v>
      </c>
      <c r="J1083" s="2266">
        <v>74.19</v>
      </c>
    </row>
    <row r="1084" spans="1:10" ht="24" customHeight="1">
      <c r="A1084" s="2281" t="s">
        <v>3556</v>
      </c>
      <c r="B1084" s="2263" t="s">
        <v>3573</v>
      </c>
      <c r="C1084" s="2281" t="s">
        <v>3558</v>
      </c>
      <c r="D1084" s="2281" t="s">
        <v>3574</v>
      </c>
      <c r="E1084" s="2472" t="s">
        <v>3560</v>
      </c>
      <c r="F1084" s="2472"/>
      <c r="G1084" s="2264" t="s">
        <v>2143</v>
      </c>
      <c r="H1084" s="2265">
        <v>1.732</v>
      </c>
      <c r="I1084" s="2266">
        <v>15.99</v>
      </c>
      <c r="J1084" s="2266">
        <v>27.69</v>
      </c>
    </row>
    <row r="1085" spans="1:10" ht="24" customHeight="1">
      <c r="A1085" s="2281" t="s">
        <v>3556</v>
      </c>
      <c r="B1085" s="2263" t="s">
        <v>4342</v>
      </c>
      <c r="C1085" s="2281" t="s">
        <v>3558</v>
      </c>
      <c r="D1085" s="2281" t="s">
        <v>4343</v>
      </c>
      <c r="E1085" s="2472" t="s">
        <v>3560</v>
      </c>
      <c r="F1085" s="2472"/>
      <c r="G1085" s="2264" t="s">
        <v>368</v>
      </c>
      <c r="H1085" s="2265">
        <v>4.2200000000000001E-2</v>
      </c>
      <c r="I1085" s="2266">
        <v>530.53</v>
      </c>
      <c r="J1085" s="2266">
        <v>22.38</v>
      </c>
    </row>
    <row r="1086" spans="1:10" ht="24" customHeight="1">
      <c r="A1086" s="2285" t="s">
        <v>3586</v>
      </c>
      <c r="B1086" s="2270" t="s">
        <v>4354</v>
      </c>
      <c r="C1086" s="2285" t="s">
        <v>3600</v>
      </c>
      <c r="D1086" s="2285" t="s">
        <v>2425</v>
      </c>
      <c r="E1086" s="2468" t="s">
        <v>3589</v>
      </c>
      <c r="F1086" s="2468"/>
      <c r="G1086" s="2271" t="s">
        <v>271</v>
      </c>
      <c r="H1086" s="2272">
        <v>1</v>
      </c>
      <c r="I1086" s="2273">
        <v>2409</v>
      </c>
      <c r="J1086" s="2273">
        <v>2409</v>
      </c>
    </row>
    <row r="1087" spans="1:10">
      <c r="A1087" s="2282"/>
      <c r="B1087" s="2282"/>
      <c r="C1087" s="2282"/>
      <c r="D1087" s="2282"/>
      <c r="E1087" s="2282" t="s">
        <v>3577</v>
      </c>
      <c r="F1087" s="2267">
        <v>73.87</v>
      </c>
      <c r="G1087" s="2282" t="s">
        <v>3578</v>
      </c>
      <c r="H1087" s="2267">
        <v>0</v>
      </c>
      <c r="I1087" s="2282" t="s">
        <v>3579</v>
      </c>
      <c r="J1087" s="2267">
        <v>73.87</v>
      </c>
    </row>
    <row r="1088" spans="1:10">
      <c r="A1088" s="2282"/>
      <c r="B1088" s="2282"/>
      <c r="C1088" s="2282"/>
      <c r="D1088" s="2282"/>
      <c r="E1088" s="2282" t="s">
        <v>3580</v>
      </c>
      <c r="F1088" s="2267">
        <v>682.20691799999997</v>
      </c>
      <c r="G1088" s="2282"/>
      <c r="H1088" s="2467" t="s">
        <v>3581</v>
      </c>
      <c r="I1088" s="2467"/>
      <c r="J1088" s="2267">
        <v>3215.47</v>
      </c>
    </row>
    <row r="1089" spans="1:10" ht="30" customHeight="1" thickBot="1">
      <c r="A1089" s="2290"/>
      <c r="B1089" s="2290"/>
      <c r="C1089" s="2290"/>
      <c r="D1089" s="2290"/>
      <c r="E1089" s="2290"/>
      <c r="F1089" s="2290"/>
      <c r="G1089" s="2290" t="s">
        <v>3582</v>
      </c>
      <c r="H1089" s="2268">
        <v>2</v>
      </c>
      <c r="I1089" s="2290" t="s">
        <v>3583</v>
      </c>
      <c r="J1089" s="2291">
        <v>6430.94</v>
      </c>
    </row>
    <row r="1090" spans="1:10" ht="0.95" customHeight="1" thickTop="1">
      <c r="A1090" s="2269"/>
      <c r="B1090" s="2269"/>
      <c r="C1090" s="2269"/>
      <c r="D1090" s="2269"/>
      <c r="E1090" s="2269"/>
      <c r="F1090" s="2269"/>
      <c r="G1090" s="2269"/>
      <c r="H1090" s="2269"/>
      <c r="I1090" s="2269"/>
      <c r="J1090" s="2269"/>
    </row>
    <row r="1091" spans="1:10" ht="18" customHeight="1">
      <c r="A1091" s="2283" t="s">
        <v>4355</v>
      </c>
      <c r="B1091" s="2287" t="s">
        <v>259</v>
      </c>
      <c r="C1091" s="2283" t="s">
        <v>3548</v>
      </c>
      <c r="D1091" s="2283" t="s">
        <v>131</v>
      </c>
      <c r="E1091" s="2470" t="s">
        <v>3549</v>
      </c>
      <c r="F1091" s="2470"/>
      <c r="G1091" s="2288" t="s">
        <v>3550</v>
      </c>
      <c r="H1091" s="2287" t="s">
        <v>261</v>
      </c>
      <c r="I1091" s="2287" t="s">
        <v>3551</v>
      </c>
      <c r="J1091" s="2287" t="s">
        <v>2149</v>
      </c>
    </row>
    <row r="1092" spans="1:10" ht="60" customHeight="1">
      <c r="A1092" s="2284" t="s">
        <v>3552</v>
      </c>
      <c r="B1092" s="2259" t="s">
        <v>4356</v>
      </c>
      <c r="C1092" s="2284" t="s">
        <v>3600</v>
      </c>
      <c r="D1092" s="2284" t="s">
        <v>616</v>
      </c>
      <c r="E1092" s="2471" t="s">
        <v>3681</v>
      </c>
      <c r="F1092" s="2471"/>
      <c r="G1092" s="2260" t="s">
        <v>271</v>
      </c>
      <c r="H1092" s="2261">
        <v>1</v>
      </c>
      <c r="I1092" s="2262">
        <v>3385.02</v>
      </c>
      <c r="J1092" s="2262">
        <v>3385.02</v>
      </c>
    </row>
    <row r="1093" spans="1:10" ht="24" customHeight="1">
      <c r="A1093" s="2281" t="s">
        <v>3556</v>
      </c>
      <c r="B1093" s="2263" t="s">
        <v>3761</v>
      </c>
      <c r="C1093" s="2281" t="s">
        <v>3558</v>
      </c>
      <c r="D1093" s="2281" t="s">
        <v>3762</v>
      </c>
      <c r="E1093" s="2472" t="s">
        <v>3560</v>
      </c>
      <c r="F1093" s="2472"/>
      <c r="G1093" s="2264" t="s">
        <v>2143</v>
      </c>
      <c r="H1093" s="2265">
        <v>8</v>
      </c>
      <c r="I1093" s="2266">
        <v>21.42</v>
      </c>
      <c r="J1093" s="2266">
        <v>171.36</v>
      </c>
    </row>
    <row r="1094" spans="1:10" ht="24" customHeight="1">
      <c r="A1094" s="2281" t="s">
        <v>3556</v>
      </c>
      <c r="B1094" s="2263" t="s">
        <v>3573</v>
      </c>
      <c r="C1094" s="2281" t="s">
        <v>3558</v>
      </c>
      <c r="D1094" s="2281" t="s">
        <v>3574</v>
      </c>
      <c r="E1094" s="2472" t="s">
        <v>3560</v>
      </c>
      <c r="F1094" s="2472"/>
      <c r="G1094" s="2264" t="s">
        <v>2143</v>
      </c>
      <c r="H1094" s="2265">
        <v>5</v>
      </c>
      <c r="I1094" s="2266">
        <v>15.99</v>
      </c>
      <c r="J1094" s="2266">
        <v>79.95</v>
      </c>
    </row>
    <row r="1095" spans="1:10" ht="24" customHeight="1">
      <c r="A1095" s="2281" t="s">
        <v>3556</v>
      </c>
      <c r="B1095" s="2263" t="s">
        <v>4342</v>
      </c>
      <c r="C1095" s="2281" t="s">
        <v>3558</v>
      </c>
      <c r="D1095" s="2281" t="s">
        <v>4343</v>
      </c>
      <c r="E1095" s="2472" t="s">
        <v>3560</v>
      </c>
      <c r="F1095" s="2472"/>
      <c r="G1095" s="2264" t="s">
        <v>368</v>
      </c>
      <c r="H1095" s="2265">
        <v>0.25</v>
      </c>
      <c r="I1095" s="2266">
        <v>530.53</v>
      </c>
      <c r="J1095" s="2266">
        <v>132.63</v>
      </c>
    </row>
    <row r="1096" spans="1:10" ht="24" customHeight="1">
      <c r="A1096" s="2285" t="s">
        <v>3586</v>
      </c>
      <c r="B1096" s="2270" t="s">
        <v>4346</v>
      </c>
      <c r="C1096" s="2285" t="s">
        <v>4347</v>
      </c>
      <c r="D1096" s="2285" t="s">
        <v>4348</v>
      </c>
      <c r="E1096" s="2468" t="s">
        <v>3589</v>
      </c>
      <c r="F1096" s="2468"/>
      <c r="G1096" s="2271" t="s">
        <v>275</v>
      </c>
      <c r="H1096" s="2272">
        <v>3.42</v>
      </c>
      <c r="I1096" s="2273">
        <v>497.82</v>
      </c>
      <c r="J1096" s="2273">
        <v>1702.54</v>
      </c>
    </row>
    <row r="1097" spans="1:10" ht="24" customHeight="1">
      <c r="A1097" s="2285" t="s">
        <v>3586</v>
      </c>
      <c r="B1097" s="2270" t="s">
        <v>4349</v>
      </c>
      <c r="C1097" s="2285" t="s">
        <v>3558</v>
      </c>
      <c r="D1097" s="2285" t="s">
        <v>4350</v>
      </c>
      <c r="E1097" s="2468" t="s">
        <v>3589</v>
      </c>
      <c r="F1097" s="2468"/>
      <c r="G1097" s="2271" t="s">
        <v>271</v>
      </c>
      <c r="H1097" s="2272">
        <v>2</v>
      </c>
      <c r="I1097" s="2273">
        <v>649.27</v>
      </c>
      <c r="J1097" s="2273">
        <v>1298.54</v>
      </c>
    </row>
    <row r="1098" spans="1:10">
      <c r="A1098" s="2282"/>
      <c r="B1098" s="2282"/>
      <c r="C1098" s="2282"/>
      <c r="D1098" s="2282"/>
      <c r="E1098" s="2282" t="s">
        <v>3577</v>
      </c>
      <c r="F1098" s="2267">
        <v>193.68</v>
      </c>
      <c r="G1098" s="2282" t="s">
        <v>3578</v>
      </c>
      <c r="H1098" s="2267">
        <v>0</v>
      </c>
      <c r="I1098" s="2282" t="s">
        <v>3579</v>
      </c>
      <c r="J1098" s="2267">
        <v>193.68</v>
      </c>
    </row>
    <row r="1099" spans="1:10">
      <c r="A1099" s="2282"/>
      <c r="B1099" s="2282"/>
      <c r="C1099" s="2282"/>
      <c r="D1099" s="2282"/>
      <c r="E1099" s="2282" t="s">
        <v>3580</v>
      </c>
      <c r="F1099" s="2267">
        <v>911.58588599999996</v>
      </c>
      <c r="G1099" s="2282"/>
      <c r="H1099" s="2467" t="s">
        <v>3581</v>
      </c>
      <c r="I1099" s="2467"/>
      <c r="J1099" s="2267">
        <v>4296.6099999999997</v>
      </c>
    </row>
    <row r="1100" spans="1:10" ht="30" customHeight="1" thickBot="1">
      <c r="A1100" s="2290"/>
      <c r="B1100" s="2290"/>
      <c r="C1100" s="2290"/>
      <c r="D1100" s="2290"/>
      <c r="E1100" s="2290"/>
      <c r="F1100" s="2290"/>
      <c r="G1100" s="2290" t="s">
        <v>3582</v>
      </c>
      <c r="H1100" s="2268">
        <v>2</v>
      </c>
      <c r="I1100" s="2290" t="s">
        <v>3583</v>
      </c>
      <c r="J1100" s="2291">
        <v>8593.2199999999993</v>
      </c>
    </row>
    <row r="1101" spans="1:10" ht="0.95" customHeight="1" thickTop="1">
      <c r="A1101" s="2269"/>
      <c r="B1101" s="2269"/>
      <c r="C1101" s="2269"/>
      <c r="D1101" s="2269"/>
      <c r="E1101" s="2269"/>
      <c r="F1101" s="2269"/>
      <c r="G1101" s="2269"/>
      <c r="H1101" s="2269"/>
      <c r="I1101" s="2269"/>
      <c r="J1101" s="2269"/>
    </row>
    <row r="1102" spans="1:10" ht="24" customHeight="1">
      <c r="A1102" s="2286" t="s">
        <v>4357</v>
      </c>
      <c r="B1102" s="2286"/>
      <c r="C1102" s="2286"/>
      <c r="D1102" s="2286" t="s">
        <v>4358</v>
      </c>
      <c r="E1102" s="2286"/>
      <c r="F1102" s="2469"/>
      <c r="G1102" s="2469"/>
      <c r="H1102" s="2257"/>
      <c r="I1102" s="2286"/>
      <c r="J1102" s="2258">
        <v>53655.82</v>
      </c>
    </row>
    <row r="1103" spans="1:10" ht="18" customHeight="1">
      <c r="A1103" s="2283" t="s">
        <v>4359</v>
      </c>
      <c r="B1103" s="2287" t="s">
        <v>259</v>
      </c>
      <c r="C1103" s="2283" t="s">
        <v>3548</v>
      </c>
      <c r="D1103" s="2283" t="s">
        <v>131</v>
      </c>
      <c r="E1103" s="2470" t="s">
        <v>3549</v>
      </c>
      <c r="F1103" s="2470"/>
      <c r="G1103" s="2288" t="s">
        <v>3550</v>
      </c>
      <c r="H1103" s="2287" t="s">
        <v>261</v>
      </c>
      <c r="I1103" s="2287" t="s">
        <v>3551</v>
      </c>
      <c r="J1103" s="2287" t="s">
        <v>2149</v>
      </c>
    </row>
    <row r="1104" spans="1:10" ht="96" customHeight="1">
      <c r="A1104" s="2284" t="s">
        <v>3552</v>
      </c>
      <c r="B1104" s="2259" t="s">
        <v>629</v>
      </c>
      <c r="C1104" s="2284" t="s">
        <v>3600</v>
      </c>
      <c r="D1104" s="2284" t="s">
        <v>630</v>
      </c>
      <c r="E1104" s="2471" t="s">
        <v>3681</v>
      </c>
      <c r="F1104" s="2471"/>
      <c r="G1104" s="2260" t="s">
        <v>271</v>
      </c>
      <c r="H1104" s="2261">
        <v>1</v>
      </c>
      <c r="I1104" s="2262">
        <v>1156.8900000000001</v>
      </c>
      <c r="J1104" s="2262">
        <v>1156.8900000000001</v>
      </c>
    </row>
    <row r="1105" spans="1:10" ht="60" customHeight="1">
      <c r="A1105" s="2281" t="s">
        <v>3556</v>
      </c>
      <c r="B1105" s="2263" t="s">
        <v>4360</v>
      </c>
      <c r="C1105" s="2281" t="s">
        <v>3558</v>
      </c>
      <c r="D1105" s="2281" t="s">
        <v>4361</v>
      </c>
      <c r="E1105" s="2472" t="s">
        <v>3681</v>
      </c>
      <c r="F1105" s="2472"/>
      <c r="G1105" s="2264" t="s">
        <v>271</v>
      </c>
      <c r="H1105" s="2265">
        <v>1</v>
      </c>
      <c r="I1105" s="2266">
        <v>1018.97</v>
      </c>
      <c r="J1105" s="2266">
        <v>1018.97</v>
      </c>
    </row>
    <row r="1106" spans="1:10" ht="36" customHeight="1">
      <c r="A1106" s="2281" t="s">
        <v>3556</v>
      </c>
      <c r="B1106" s="2263" t="s">
        <v>4362</v>
      </c>
      <c r="C1106" s="2281" t="s">
        <v>3558</v>
      </c>
      <c r="D1106" s="2281" t="s">
        <v>4363</v>
      </c>
      <c r="E1106" s="2472" t="s">
        <v>3681</v>
      </c>
      <c r="F1106" s="2472"/>
      <c r="G1106" s="2264" t="s">
        <v>271</v>
      </c>
      <c r="H1106" s="2265">
        <v>1</v>
      </c>
      <c r="I1106" s="2266">
        <v>137.91999999999999</v>
      </c>
      <c r="J1106" s="2266">
        <v>137.91999999999999</v>
      </c>
    </row>
    <row r="1107" spans="1:10">
      <c r="A1107" s="2282"/>
      <c r="B1107" s="2282"/>
      <c r="C1107" s="2282"/>
      <c r="D1107" s="2282"/>
      <c r="E1107" s="2282" t="s">
        <v>3577</v>
      </c>
      <c r="F1107" s="2267">
        <v>184.25</v>
      </c>
      <c r="G1107" s="2282" t="s">
        <v>3578</v>
      </c>
      <c r="H1107" s="2267">
        <v>0</v>
      </c>
      <c r="I1107" s="2282" t="s">
        <v>3579</v>
      </c>
      <c r="J1107" s="2267">
        <v>184.25</v>
      </c>
    </row>
    <row r="1108" spans="1:10">
      <c r="A1108" s="2282"/>
      <c r="B1108" s="2282"/>
      <c r="C1108" s="2282"/>
      <c r="D1108" s="2282"/>
      <c r="E1108" s="2282" t="s">
        <v>3580</v>
      </c>
      <c r="F1108" s="2267">
        <v>311.550477</v>
      </c>
      <c r="G1108" s="2282"/>
      <c r="H1108" s="2467" t="s">
        <v>3581</v>
      </c>
      <c r="I1108" s="2467"/>
      <c r="J1108" s="2267">
        <v>1468.44</v>
      </c>
    </row>
    <row r="1109" spans="1:10" ht="30" customHeight="1" thickBot="1">
      <c r="A1109" s="2290"/>
      <c r="B1109" s="2290"/>
      <c r="C1109" s="2290"/>
      <c r="D1109" s="2290"/>
      <c r="E1109" s="2290"/>
      <c r="F1109" s="2290"/>
      <c r="G1109" s="2290" t="s">
        <v>3582</v>
      </c>
      <c r="H1109" s="2268">
        <v>1</v>
      </c>
      <c r="I1109" s="2290" t="s">
        <v>3583</v>
      </c>
      <c r="J1109" s="2291">
        <v>1468.44</v>
      </c>
    </row>
    <row r="1110" spans="1:10" ht="0.95" customHeight="1" thickTop="1">
      <c r="A1110" s="2269"/>
      <c r="B1110" s="2269"/>
      <c r="C1110" s="2269"/>
      <c r="D1110" s="2269"/>
      <c r="E1110" s="2269"/>
      <c r="F1110" s="2269"/>
      <c r="G1110" s="2269"/>
      <c r="H1110" s="2269"/>
      <c r="I1110" s="2269"/>
      <c r="J1110" s="2269"/>
    </row>
    <row r="1111" spans="1:10" ht="18" customHeight="1">
      <c r="A1111" s="2283" t="s">
        <v>4364</v>
      </c>
      <c r="B1111" s="2287" t="s">
        <v>259</v>
      </c>
      <c r="C1111" s="2283" t="s">
        <v>3548</v>
      </c>
      <c r="D1111" s="2283" t="s">
        <v>131</v>
      </c>
      <c r="E1111" s="2470" t="s">
        <v>3549</v>
      </c>
      <c r="F1111" s="2470"/>
      <c r="G1111" s="2288" t="s">
        <v>3550</v>
      </c>
      <c r="H1111" s="2287" t="s">
        <v>261</v>
      </c>
      <c r="I1111" s="2287" t="s">
        <v>3551</v>
      </c>
      <c r="J1111" s="2287" t="s">
        <v>2149</v>
      </c>
    </row>
    <row r="1112" spans="1:10" ht="96" customHeight="1">
      <c r="A1112" s="2284" t="s">
        <v>3552</v>
      </c>
      <c r="B1112" s="2259" t="s">
        <v>620</v>
      </c>
      <c r="C1112" s="2284" t="s">
        <v>3600</v>
      </c>
      <c r="D1112" s="2284" t="s">
        <v>4365</v>
      </c>
      <c r="E1112" s="2471" t="s">
        <v>3681</v>
      </c>
      <c r="F1112" s="2471"/>
      <c r="G1112" s="2260" t="s">
        <v>322</v>
      </c>
      <c r="H1112" s="2261">
        <v>1</v>
      </c>
      <c r="I1112" s="2262">
        <v>2265.02</v>
      </c>
      <c r="J1112" s="2262">
        <v>2265.02</v>
      </c>
    </row>
    <row r="1113" spans="1:10" ht="60" customHeight="1">
      <c r="A1113" s="2281" t="s">
        <v>3556</v>
      </c>
      <c r="B1113" s="2263" t="s">
        <v>4360</v>
      </c>
      <c r="C1113" s="2281" t="s">
        <v>3558</v>
      </c>
      <c r="D1113" s="2281" t="s">
        <v>4361</v>
      </c>
      <c r="E1113" s="2472" t="s">
        <v>3681</v>
      </c>
      <c r="F1113" s="2472"/>
      <c r="G1113" s="2264" t="s">
        <v>271</v>
      </c>
      <c r="H1113" s="2265">
        <v>1</v>
      </c>
      <c r="I1113" s="2266">
        <v>1018.97</v>
      </c>
      <c r="J1113" s="2266">
        <v>1018.97</v>
      </c>
    </row>
    <row r="1114" spans="1:10" ht="24" customHeight="1">
      <c r="A1114" s="2281" t="s">
        <v>3556</v>
      </c>
      <c r="B1114" s="2263" t="s">
        <v>3571</v>
      </c>
      <c r="C1114" s="2281" t="s">
        <v>3558</v>
      </c>
      <c r="D1114" s="2281" t="s">
        <v>3572</v>
      </c>
      <c r="E1114" s="2472" t="s">
        <v>3560</v>
      </c>
      <c r="F1114" s="2472"/>
      <c r="G1114" s="2264" t="s">
        <v>2143</v>
      </c>
      <c r="H1114" s="2265">
        <v>0.5</v>
      </c>
      <c r="I1114" s="2266">
        <v>22.42</v>
      </c>
      <c r="J1114" s="2266">
        <v>11.21</v>
      </c>
    </row>
    <row r="1115" spans="1:10" ht="24" customHeight="1">
      <c r="A1115" s="2281" t="s">
        <v>3556</v>
      </c>
      <c r="B1115" s="2263" t="s">
        <v>4366</v>
      </c>
      <c r="C1115" s="2281" t="s">
        <v>3554</v>
      </c>
      <c r="D1115" s="2281" t="s">
        <v>4367</v>
      </c>
      <c r="E1115" s="2472">
        <v>112</v>
      </c>
      <c r="F1115" s="2472"/>
      <c r="G1115" s="2264" t="s">
        <v>689</v>
      </c>
      <c r="H1115" s="2265">
        <v>10.199999999999999</v>
      </c>
      <c r="I1115" s="2266">
        <v>109.2</v>
      </c>
      <c r="J1115" s="2266">
        <v>1113.8399999999999</v>
      </c>
    </row>
    <row r="1116" spans="1:10" ht="24" customHeight="1">
      <c r="A1116" s="2285" t="s">
        <v>3586</v>
      </c>
      <c r="B1116" s="2270" t="s">
        <v>4197</v>
      </c>
      <c r="C1116" s="2285" t="s">
        <v>3558</v>
      </c>
      <c r="D1116" s="2285" t="s">
        <v>4198</v>
      </c>
      <c r="E1116" s="2468" t="s">
        <v>3589</v>
      </c>
      <c r="F1116" s="2468"/>
      <c r="G1116" s="2271" t="s">
        <v>3974</v>
      </c>
      <c r="H1116" s="2272">
        <v>4</v>
      </c>
      <c r="I1116" s="2273">
        <v>30.25</v>
      </c>
      <c r="J1116" s="2273">
        <v>121</v>
      </c>
    </row>
    <row r="1117" spans="1:10">
      <c r="A1117" s="2282"/>
      <c r="B1117" s="2282"/>
      <c r="C1117" s="2282"/>
      <c r="D1117" s="2282"/>
      <c r="E1117" s="2282" t="s">
        <v>3577</v>
      </c>
      <c r="F1117" s="2267">
        <v>662.63</v>
      </c>
      <c r="G1117" s="2282" t="s">
        <v>3578</v>
      </c>
      <c r="H1117" s="2267">
        <v>0</v>
      </c>
      <c r="I1117" s="2282" t="s">
        <v>3579</v>
      </c>
      <c r="J1117" s="2267">
        <v>662.63</v>
      </c>
    </row>
    <row r="1118" spans="1:10">
      <c r="A1118" s="2282"/>
      <c r="B1118" s="2282"/>
      <c r="C1118" s="2282"/>
      <c r="D1118" s="2282"/>
      <c r="E1118" s="2282" t="s">
        <v>3580</v>
      </c>
      <c r="F1118" s="2267">
        <v>609.96988599999997</v>
      </c>
      <c r="G1118" s="2282"/>
      <c r="H1118" s="2467" t="s">
        <v>3581</v>
      </c>
      <c r="I1118" s="2467"/>
      <c r="J1118" s="2267">
        <v>2874.99</v>
      </c>
    </row>
    <row r="1119" spans="1:10" ht="30" customHeight="1" thickBot="1">
      <c r="A1119" s="2290"/>
      <c r="B1119" s="2290"/>
      <c r="C1119" s="2290"/>
      <c r="D1119" s="2290"/>
      <c r="E1119" s="2290"/>
      <c r="F1119" s="2290"/>
      <c r="G1119" s="2290" t="s">
        <v>3582</v>
      </c>
      <c r="H1119" s="2268">
        <v>4</v>
      </c>
      <c r="I1119" s="2290" t="s">
        <v>3583</v>
      </c>
      <c r="J1119" s="2291">
        <v>11499.96</v>
      </c>
    </row>
    <row r="1120" spans="1:10" ht="0.95" customHeight="1" thickTop="1">
      <c r="A1120" s="2269"/>
      <c r="B1120" s="2269"/>
      <c r="C1120" s="2269"/>
      <c r="D1120" s="2269"/>
      <c r="E1120" s="2269"/>
      <c r="F1120" s="2269"/>
      <c r="G1120" s="2269"/>
      <c r="H1120" s="2269"/>
      <c r="I1120" s="2269"/>
      <c r="J1120" s="2269"/>
    </row>
    <row r="1121" spans="1:10" ht="18" customHeight="1">
      <c r="A1121" s="2283" t="s">
        <v>4368</v>
      </c>
      <c r="B1121" s="2287" t="s">
        <v>259</v>
      </c>
      <c r="C1121" s="2283" t="s">
        <v>3548</v>
      </c>
      <c r="D1121" s="2283" t="s">
        <v>131</v>
      </c>
      <c r="E1121" s="2470" t="s">
        <v>3549</v>
      </c>
      <c r="F1121" s="2470"/>
      <c r="G1121" s="2288" t="s">
        <v>3550</v>
      </c>
      <c r="H1121" s="2287" t="s">
        <v>261</v>
      </c>
      <c r="I1121" s="2287" t="s">
        <v>3551</v>
      </c>
      <c r="J1121" s="2287" t="s">
        <v>2149</v>
      </c>
    </row>
    <row r="1122" spans="1:10" ht="84" customHeight="1">
      <c r="A1122" s="2284" t="s">
        <v>3552</v>
      </c>
      <c r="B1122" s="2259" t="s">
        <v>623</v>
      </c>
      <c r="C1122" s="2284" t="s">
        <v>3600</v>
      </c>
      <c r="D1122" s="2284" t="s">
        <v>624</v>
      </c>
      <c r="E1122" s="2471" t="s">
        <v>3681</v>
      </c>
      <c r="F1122" s="2471"/>
      <c r="G1122" s="2260" t="s">
        <v>322</v>
      </c>
      <c r="H1122" s="2261">
        <v>1</v>
      </c>
      <c r="I1122" s="2262">
        <v>10088.77</v>
      </c>
      <c r="J1122" s="2262">
        <v>10088.77</v>
      </c>
    </row>
    <row r="1123" spans="1:10" ht="24" customHeight="1">
      <c r="A1123" s="2281" t="s">
        <v>3556</v>
      </c>
      <c r="B1123" s="2263" t="s">
        <v>3573</v>
      </c>
      <c r="C1123" s="2281" t="s">
        <v>3558</v>
      </c>
      <c r="D1123" s="2281" t="s">
        <v>3574</v>
      </c>
      <c r="E1123" s="2472" t="s">
        <v>3560</v>
      </c>
      <c r="F1123" s="2472"/>
      <c r="G1123" s="2264" t="s">
        <v>2143</v>
      </c>
      <c r="H1123" s="2265">
        <v>0.254</v>
      </c>
      <c r="I1123" s="2266">
        <v>15.99</v>
      </c>
      <c r="J1123" s="2266">
        <v>4.0599999999999996</v>
      </c>
    </row>
    <row r="1124" spans="1:10" ht="24" customHeight="1">
      <c r="A1124" s="2281" t="s">
        <v>3556</v>
      </c>
      <c r="B1124" s="2263" t="s">
        <v>3563</v>
      </c>
      <c r="C1124" s="2281" t="s">
        <v>3558</v>
      </c>
      <c r="D1124" s="2281" t="s">
        <v>3564</v>
      </c>
      <c r="E1124" s="2472" t="s">
        <v>3560</v>
      </c>
      <c r="F1124" s="2472"/>
      <c r="G1124" s="2264" t="s">
        <v>2143</v>
      </c>
      <c r="H1124" s="2265">
        <v>0.50800000000000001</v>
      </c>
      <c r="I1124" s="2266">
        <v>21.25</v>
      </c>
      <c r="J1124" s="2266">
        <v>10.79</v>
      </c>
    </row>
    <row r="1125" spans="1:10" ht="24" customHeight="1">
      <c r="A1125" s="2281" t="s">
        <v>3556</v>
      </c>
      <c r="B1125" s="2263" t="s">
        <v>4369</v>
      </c>
      <c r="C1125" s="2281" t="s">
        <v>4347</v>
      </c>
      <c r="D1125" s="2281" t="s">
        <v>4370</v>
      </c>
      <c r="E1125" s="2472" t="s">
        <v>4371</v>
      </c>
      <c r="F1125" s="2472"/>
      <c r="G1125" s="2264" t="s">
        <v>1223</v>
      </c>
      <c r="H1125" s="2265">
        <v>1</v>
      </c>
      <c r="I1125" s="2266">
        <v>292.12</v>
      </c>
      <c r="J1125" s="2266">
        <v>292.12</v>
      </c>
    </row>
    <row r="1126" spans="1:10" ht="24" customHeight="1">
      <c r="A1126" s="2285" t="s">
        <v>3586</v>
      </c>
      <c r="B1126" s="2270" t="s">
        <v>4372</v>
      </c>
      <c r="C1126" s="2285" t="s">
        <v>3558</v>
      </c>
      <c r="D1126" s="2285" t="s">
        <v>4373</v>
      </c>
      <c r="E1126" s="2468" t="s">
        <v>3589</v>
      </c>
      <c r="F1126" s="2468"/>
      <c r="G1126" s="2271" t="s">
        <v>271</v>
      </c>
      <c r="H1126" s="2272">
        <v>0.38600000000000001</v>
      </c>
      <c r="I1126" s="2273">
        <v>20.34</v>
      </c>
      <c r="J1126" s="2273">
        <v>7.85</v>
      </c>
    </row>
    <row r="1127" spans="1:10" ht="24" customHeight="1">
      <c r="A1127" s="2285" t="s">
        <v>3586</v>
      </c>
      <c r="B1127" s="2270" t="s">
        <v>4374</v>
      </c>
      <c r="C1127" s="2285" t="s">
        <v>4347</v>
      </c>
      <c r="D1127" s="2285" t="s">
        <v>4375</v>
      </c>
      <c r="E1127" s="2468" t="s">
        <v>3589</v>
      </c>
      <c r="F1127" s="2468"/>
      <c r="G1127" s="2271" t="s">
        <v>275</v>
      </c>
      <c r="H1127" s="2272">
        <v>22.986999999999998</v>
      </c>
      <c r="I1127" s="2273">
        <v>414.97</v>
      </c>
      <c r="J1127" s="2273">
        <v>9538.91</v>
      </c>
    </row>
    <row r="1128" spans="1:10" ht="36" customHeight="1">
      <c r="A1128" s="2285" t="s">
        <v>3586</v>
      </c>
      <c r="B1128" s="2270" t="s">
        <v>4376</v>
      </c>
      <c r="C1128" s="2285" t="s">
        <v>3558</v>
      </c>
      <c r="D1128" s="2285" t="s">
        <v>4377</v>
      </c>
      <c r="E1128" s="2468" t="s">
        <v>3589</v>
      </c>
      <c r="F1128" s="2468"/>
      <c r="G1128" s="2271" t="s">
        <v>1700</v>
      </c>
      <c r="H1128" s="2272">
        <v>1</v>
      </c>
      <c r="I1128" s="2273">
        <v>61.38</v>
      </c>
      <c r="J1128" s="2273">
        <v>61.38</v>
      </c>
    </row>
    <row r="1129" spans="1:10" ht="36" customHeight="1">
      <c r="A1129" s="2285" t="s">
        <v>3586</v>
      </c>
      <c r="B1129" s="2270" t="s">
        <v>4378</v>
      </c>
      <c r="C1129" s="2285" t="s">
        <v>3558</v>
      </c>
      <c r="D1129" s="2285" t="s">
        <v>4379</v>
      </c>
      <c r="E1129" s="2468" t="s">
        <v>3589</v>
      </c>
      <c r="F1129" s="2468"/>
      <c r="G1129" s="2271" t="s">
        <v>689</v>
      </c>
      <c r="H1129" s="2272">
        <v>9.5</v>
      </c>
      <c r="I1129" s="2273">
        <v>18.28</v>
      </c>
      <c r="J1129" s="2273">
        <v>173.66</v>
      </c>
    </row>
    <row r="1130" spans="1:10">
      <c r="A1130" s="2282"/>
      <c r="B1130" s="2282"/>
      <c r="C1130" s="2282"/>
      <c r="D1130" s="2282"/>
      <c r="E1130" s="2282" t="s">
        <v>3577</v>
      </c>
      <c r="F1130" s="2267">
        <v>85.02</v>
      </c>
      <c r="G1130" s="2282" t="s">
        <v>3578</v>
      </c>
      <c r="H1130" s="2267">
        <v>0</v>
      </c>
      <c r="I1130" s="2282" t="s">
        <v>3579</v>
      </c>
      <c r="J1130" s="2267">
        <v>85.02</v>
      </c>
    </row>
    <row r="1131" spans="1:10">
      <c r="A1131" s="2282"/>
      <c r="B1131" s="2282"/>
      <c r="C1131" s="2282"/>
      <c r="D1131" s="2282"/>
      <c r="E1131" s="2282" t="s">
        <v>3580</v>
      </c>
      <c r="F1131" s="2267">
        <v>2716.905761</v>
      </c>
      <c r="G1131" s="2282"/>
      <c r="H1131" s="2467" t="s">
        <v>3581</v>
      </c>
      <c r="I1131" s="2467"/>
      <c r="J1131" s="2267">
        <v>12805.68</v>
      </c>
    </row>
    <row r="1132" spans="1:10" ht="30" customHeight="1" thickBot="1">
      <c r="A1132" s="2290"/>
      <c r="B1132" s="2290"/>
      <c r="C1132" s="2290"/>
      <c r="D1132" s="2290"/>
      <c r="E1132" s="2290"/>
      <c r="F1132" s="2290"/>
      <c r="G1132" s="2290" t="s">
        <v>3582</v>
      </c>
      <c r="H1132" s="2268">
        <v>1</v>
      </c>
      <c r="I1132" s="2290" t="s">
        <v>3583</v>
      </c>
      <c r="J1132" s="2291">
        <v>12805.68</v>
      </c>
    </row>
    <row r="1133" spans="1:10" ht="0.95" customHeight="1" thickTop="1">
      <c r="A1133" s="2269"/>
      <c r="B1133" s="2269"/>
      <c r="C1133" s="2269"/>
      <c r="D1133" s="2269"/>
      <c r="E1133" s="2269"/>
      <c r="F1133" s="2269"/>
      <c r="G1133" s="2269"/>
      <c r="H1133" s="2269"/>
      <c r="I1133" s="2269"/>
      <c r="J1133" s="2269"/>
    </row>
    <row r="1134" spans="1:10" ht="18" customHeight="1">
      <c r="A1134" s="2283" t="s">
        <v>4380</v>
      </c>
      <c r="B1134" s="2287" t="s">
        <v>259</v>
      </c>
      <c r="C1134" s="2283" t="s">
        <v>3548</v>
      </c>
      <c r="D1134" s="2283" t="s">
        <v>131</v>
      </c>
      <c r="E1134" s="2470" t="s">
        <v>3549</v>
      </c>
      <c r="F1134" s="2470"/>
      <c r="G1134" s="2288" t="s">
        <v>3550</v>
      </c>
      <c r="H1134" s="2287" t="s">
        <v>261</v>
      </c>
      <c r="I1134" s="2287" t="s">
        <v>3551</v>
      </c>
      <c r="J1134" s="2287" t="s">
        <v>2149</v>
      </c>
    </row>
    <row r="1135" spans="1:10" ht="96" customHeight="1">
      <c r="A1135" s="2284" t="s">
        <v>3552</v>
      </c>
      <c r="B1135" s="2259" t="s">
        <v>626</v>
      </c>
      <c r="C1135" s="2284" t="s">
        <v>3600</v>
      </c>
      <c r="D1135" s="2284" t="s">
        <v>4381</v>
      </c>
      <c r="E1135" s="2471" t="s">
        <v>3681</v>
      </c>
      <c r="F1135" s="2471"/>
      <c r="G1135" s="2260" t="s">
        <v>322</v>
      </c>
      <c r="H1135" s="2261">
        <v>1</v>
      </c>
      <c r="I1135" s="2262">
        <v>2265.02</v>
      </c>
      <c r="J1135" s="2262">
        <v>2265.02</v>
      </c>
    </row>
    <row r="1136" spans="1:10" ht="60" customHeight="1">
      <c r="A1136" s="2281" t="s">
        <v>3556</v>
      </c>
      <c r="B1136" s="2263" t="s">
        <v>4360</v>
      </c>
      <c r="C1136" s="2281" t="s">
        <v>3558</v>
      </c>
      <c r="D1136" s="2281" t="s">
        <v>4361</v>
      </c>
      <c r="E1136" s="2472" t="s">
        <v>3681</v>
      </c>
      <c r="F1136" s="2472"/>
      <c r="G1136" s="2264" t="s">
        <v>271</v>
      </c>
      <c r="H1136" s="2265">
        <v>1</v>
      </c>
      <c r="I1136" s="2266">
        <v>1018.97</v>
      </c>
      <c r="J1136" s="2266">
        <v>1018.97</v>
      </c>
    </row>
    <row r="1137" spans="1:10" ht="24" customHeight="1">
      <c r="A1137" s="2281" t="s">
        <v>3556</v>
      </c>
      <c r="B1137" s="2263" t="s">
        <v>3571</v>
      </c>
      <c r="C1137" s="2281" t="s">
        <v>3558</v>
      </c>
      <c r="D1137" s="2281" t="s">
        <v>3572</v>
      </c>
      <c r="E1137" s="2472" t="s">
        <v>3560</v>
      </c>
      <c r="F1137" s="2472"/>
      <c r="G1137" s="2264" t="s">
        <v>2143</v>
      </c>
      <c r="H1137" s="2265">
        <v>0.5</v>
      </c>
      <c r="I1137" s="2266">
        <v>22.42</v>
      </c>
      <c r="J1137" s="2266">
        <v>11.21</v>
      </c>
    </row>
    <row r="1138" spans="1:10" ht="24" customHeight="1">
      <c r="A1138" s="2281" t="s">
        <v>3556</v>
      </c>
      <c r="B1138" s="2263" t="s">
        <v>4366</v>
      </c>
      <c r="C1138" s="2281" t="s">
        <v>3554</v>
      </c>
      <c r="D1138" s="2281" t="s">
        <v>4367</v>
      </c>
      <c r="E1138" s="2472">
        <v>112</v>
      </c>
      <c r="F1138" s="2472"/>
      <c r="G1138" s="2264" t="s">
        <v>689</v>
      </c>
      <c r="H1138" s="2265">
        <v>10.199999999999999</v>
      </c>
      <c r="I1138" s="2266">
        <v>109.2</v>
      </c>
      <c r="J1138" s="2266">
        <v>1113.8399999999999</v>
      </c>
    </row>
    <row r="1139" spans="1:10" ht="24" customHeight="1">
      <c r="A1139" s="2285" t="s">
        <v>3586</v>
      </c>
      <c r="B1139" s="2270" t="s">
        <v>4197</v>
      </c>
      <c r="C1139" s="2285" t="s">
        <v>3558</v>
      </c>
      <c r="D1139" s="2285" t="s">
        <v>4198</v>
      </c>
      <c r="E1139" s="2468" t="s">
        <v>3589</v>
      </c>
      <c r="F1139" s="2468"/>
      <c r="G1139" s="2271" t="s">
        <v>3974</v>
      </c>
      <c r="H1139" s="2272">
        <v>4</v>
      </c>
      <c r="I1139" s="2273">
        <v>30.25</v>
      </c>
      <c r="J1139" s="2273">
        <v>121</v>
      </c>
    </row>
    <row r="1140" spans="1:10">
      <c r="A1140" s="2282"/>
      <c r="B1140" s="2282"/>
      <c r="C1140" s="2282"/>
      <c r="D1140" s="2282"/>
      <c r="E1140" s="2282" t="s">
        <v>3577</v>
      </c>
      <c r="F1140" s="2267">
        <v>662.63</v>
      </c>
      <c r="G1140" s="2282" t="s">
        <v>3578</v>
      </c>
      <c r="H1140" s="2267">
        <v>0</v>
      </c>
      <c r="I1140" s="2282" t="s">
        <v>3579</v>
      </c>
      <c r="J1140" s="2267">
        <v>662.63</v>
      </c>
    </row>
    <row r="1141" spans="1:10">
      <c r="A1141" s="2282"/>
      <c r="B1141" s="2282"/>
      <c r="C1141" s="2282"/>
      <c r="D1141" s="2282"/>
      <c r="E1141" s="2282" t="s">
        <v>3580</v>
      </c>
      <c r="F1141" s="2267">
        <v>609.96988599999997</v>
      </c>
      <c r="G1141" s="2282"/>
      <c r="H1141" s="2467" t="s">
        <v>3581</v>
      </c>
      <c r="I1141" s="2467"/>
      <c r="J1141" s="2267">
        <v>2874.99</v>
      </c>
    </row>
    <row r="1142" spans="1:10" ht="30" customHeight="1" thickBot="1">
      <c r="A1142" s="2290"/>
      <c r="B1142" s="2290"/>
      <c r="C1142" s="2290"/>
      <c r="D1142" s="2290"/>
      <c r="E1142" s="2290"/>
      <c r="F1142" s="2290"/>
      <c r="G1142" s="2290" t="s">
        <v>3582</v>
      </c>
      <c r="H1142" s="2268">
        <v>1</v>
      </c>
      <c r="I1142" s="2290" t="s">
        <v>3583</v>
      </c>
      <c r="J1142" s="2291">
        <v>2874.99</v>
      </c>
    </row>
    <row r="1143" spans="1:10" ht="0.95" customHeight="1" thickTop="1">
      <c r="A1143" s="2269"/>
      <c r="B1143" s="2269"/>
      <c r="C1143" s="2269"/>
      <c r="D1143" s="2269"/>
      <c r="E1143" s="2269"/>
      <c r="F1143" s="2269"/>
      <c r="G1143" s="2269"/>
      <c r="H1143" s="2269"/>
      <c r="I1143" s="2269"/>
      <c r="J1143" s="2269"/>
    </row>
    <row r="1144" spans="1:10" ht="18" customHeight="1">
      <c r="A1144" s="2283" t="s">
        <v>4382</v>
      </c>
      <c r="B1144" s="2287" t="s">
        <v>259</v>
      </c>
      <c r="C1144" s="2283" t="s">
        <v>3548</v>
      </c>
      <c r="D1144" s="2283" t="s">
        <v>131</v>
      </c>
      <c r="E1144" s="2470" t="s">
        <v>3549</v>
      </c>
      <c r="F1144" s="2470"/>
      <c r="G1144" s="2288" t="s">
        <v>3550</v>
      </c>
      <c r="H1144" s="2287" t="s">
        <v>261</v>
      </c>
      <c r="I1144" s="2287" t="s">
        <v>3551</v>
      </c>
      <c r="J1144" s="2287" t="s">
        <v>2149</v>
      </c>
    </row>
    <row r="1145" spans="1:10" ht="120" customHeight="1">
      <c r="A1145" s="2284" t="s">
        <v>3552</v>
      </c>
      <c r="B1145" s="2259" t="s">
        <v>632</v>
      </c>
      <c r="C1145" s="2284" t="s">
        <v>3600</v>
      </c>
      <c r="D1145" s="2284" t="s">
        <v>4383</v>
      </c>
      <c r="E1145" s="2471" t="s">
        <v>3681</v>
      </c>
      <c r="F1145" s="2471"/>
      <c r="G1145" s="2260" t="s">
        <v>271</v>
      </c>
      <c r="H1145" s="2261">
        <v>1</v>
      </c>
      <c r="I1145" s="2262">
        <v>2529.71</v>
      </c>
      <c r="J1145" s="2262">
        <v>2529.71</v>
      </c>
    </row>
    <row r="1146" spans="1:10" ht="36" customHeight="1">
      <c r="A1146" s="2281" t="s">
        <v>3556</v>
      </c>
      <c r="B1146" s="2263" t="s">
        <v>4384</v>
      </c>
      <c r="C1146" s="2281" t="s">
        <v>3558</v>
      </c>
      <c r="D1146" s="2281" t="s">
        <v>4385</v>
      </c>
      <c r="E1146" s="2472" t="s">
        <v>3705</v>
      </c>
      <c r="F1146" s="2472"/>
      <c r="G1146" s="2264" t="s">
        <v>271</v>
      </c>
      <c r="H1146" s="2265">
        <v>2</v>
      </c>
      <c r="I1146" s="2266">
        <v>229.78</v>
      </c>
      <c r="J1146" s="2266">
        <v>459.56</v>
      </c>
    </row>
    <row r="1147" spans="1:10" ht="60" customHeight="1">
      <c r="A1147" s="2281" t="s">
        <v>3556</v>
      </c>
      <c r="B1147" s="2263" t="s">
        <v>4360</v>
      </c>
      <c r="C1147" s="2281" t="s">
        <v>3558</v>
      </c>
      <c r="D1147" s="2281" t="s">
        <v>4361</v>
      </c>
      <c r="E1147" s="2472" t="s">
        <v>3681</v>
      </c>
      <c r="F1147" s="2472"/>
      <c r="G1147" s="2264" t="s">
        <v>271</v>
      </c>
      <c r="H1147" s="2265">
        <v>1</v>
      </c>
      <c r="I1147" s="2266">
        <v>1018.97</v>
      </c>
      <c r="J1147" s="2266">
        <v>1018.97</v>
      </c>
    </row>
    <row r="1148" spans="1:10" ht="24" customHeight="1">
      <c r="A1148" s="2281" t="s">
        <v>3556</v>
      </c>
      <c r="B1148" s="2263" t="s">
        <v>4386</v>
      </c>
      <c r="C1148" s="2281" t="s">
        <v>3558</v>
      </c>
      <c r="D1148" s="2281" t="s">
        <v>4387</v>
      </c>
      <c r="E1148" s="2472" t="s">
        <v>3712</v>
      </c>
      <c r="F1148" s="2472"/>
      <c r="G1148" s="2264" t="s">
        <v>275</v>
      </c>
      <c r="H1148" s="2265">
        <v>4.16</v>
      </c>
      <c r="I1148" s="2266">
        <v>16.850000000000001</v>
      </c>
      <c r="J1148" s="2266">
        <v>70.09</v>
      </c>
    </row>
    <row r="1149" spans="1:10" ht="24" customHeight="1">
      <c r="A1149" s="2281" t="s">
        <v>3556</v>
      </c>
      <c r="B1149" s="2263" t="s">
        <v>4388</v>
      </c>
      <c r="C1149" s="2281" t="s">
        <v>3600</v>
      </c>
      <c r="D1149" s="2281" t="s">
        <v>4389</v>
      </c>
      <c r="E1149" s="2472" t="s">
        <v>3859</v>
      </c>
      <c r="F1149" s="2472"/>
      <c r="G1149" s="2264" t="s">
        <v>275</v>
      </c>
      <c r="H1149" s="2265">
        <v>3.78</v>
      </c>
      <c r="I1149" s="2266">
        <v>112.61</v>
      </c>
      <c r="J1149" s="2266">
        <v>425.66</v>
      </c>
    </row>
    <row r="1150" spans="1:10" ht="24" customHeight="1">
      <c r="A1150" s="2285" t="s">
        <v>3586</v>
      </c>
      <c r="B1150" s="2270" t="s">
        <v>4390</v>
      </c>
      <c r="C1150" s="2285" t="s">
        <v>3558</v>
      </c>
      <c r="D1150" s="2285" t="s">
        <v>4391</v>
      </c>
      <c r="E1150" s="2468" t="s">
        <v>3589</v>
      </c>
      <c r="F1150" s="2468"/>
      <c r="G1150" s="2271" t="s">
        <v>275</v>
      </c>
      <c r="H1150" s="2272">
        <v>0.72</v>
      </c>
      <c r="I1150" s="2273">
        <v>771.44</v>
      </c>
      <c r="J1150" s="2273">
        <v>555.42999999999995</v>
      </c>
    </row>
    <row r="1151" spans="1:10">
      <c r="A1151" s="2282"/>
      <c r="B1151" s="2282"/>
      <c r="C1151" s="2282"/>
      <c r="D1151" s="2282"/>
      <c r="E1151" s="2282" t="s">
        <v>3577</v>
      </c>
      <c r="F1151" s="2267">
        <v>303.24</v>
      </c>
      <c r="G1151" s="2282" t="s">
        <v>3578</v>
      </c>
      <c r="H1151" s="2267">
        <v>0</v>
      </c>
      <c r="I1151" s="2282" t="s">
        <v>3579</v>
      </c>
      <c r="J1151" s="2267">
        <v>303.24</v>
      </c>
    </row>
    <row r="1152" spans="1:10">
      <c r="A1152" s="2282"/>
      <c r="B1152" s="2282"/>
      <c r="C1152" s="2282"/>
      <c r="D1152" s="2282"/>
      <c r="E1152" s="2282" t="s">
        <v>3580</v>
      </c>
      <c r="F1152" s="2267">
        <v>681.25090299999999</v>
      </c>
      <c r="G1152" s="2282"/>
      <c r="H1152" s="2467" t="s">
        <v>3581</v>
      </c>
      <c r="I1152" s="2467"/>
      <c r="J1152" s="2267">
        <v>3210.96</v>
      </c>
    </row>
    <row r="1153" spans="1:10" ht="30" customHeight="1" thickBot="1">
      <c r="A1153" s="2290"/>
      <c r="B1153" s="2290"/>
      <c r="C1153" s="2290"/>
      <c r="D1153" s="2290"/>
      <c r="E1153" s="2290"/>
      <c r="F1153" s="2290"/>
      <c r="G1153" s="2290" t="s">
        <v>3582</v>
      </c>
      <c r="H1153" s="2268">
        <v>5</v>
      </c>
      <c r="I1153" s="2290" t="s">
        <v>3583</v>
      </c>
      <c r="J1153" s="2291">
        <v>16054.8</v>
      </c>
    </row>
    <row r="1154" spans="1:10" ht="0.95" customHeight="1" thickTop="1">
      <c r="A1154" s="2269"/>
      <c r="B1154" s="2269"/>
      <c r="C1154" s="2269"/>
      <c r="D1154" s="2269"/>
      <c r="E1154" s="2269"/>
      <c r="F1154" s="2269"/>
      <c r="G1154" s="2269"/>
      <c r="H1154" s="2269"/>
      <c r="I1154" s="2269"/>
      <c r="J1154" s="2269"/>
    </row>
    <row r="1155" spans="1:10" ht="18" customHeight="1">
      <c r="A1155" s="2283" t="s">
        <v>4392</v>
      </c>
      <c r="B1155" s="2287" t="s">
        <v>259</v>
      </c>
      <c r="C1155" s="2283" t="s">
        <v>3548</v>
      </c>
      <c r="D1155" s="2283" t="s">
        <v>131</v>
      </c>
      <c r="E1155" s="2470" t="s">
        <v>3549</v>
      </c>
      <c r="F1155" s="2470"/>
      <c r="G1155" s="2288" t="s">
        <v>3550</v>
      </c>
      <c r="H1155" s="2287" t="s">
        <v>261</v>
      </c>
      <c r="I1155" s="2287" t="s">
        <v>3551</v>
      </c>
      <c r="J1155" s="2287" t="s">
        <v>2149</v>
      </c>
    </row>
    <row r="1156" spans="1:10" ht="60" customHeight="1">
      <c r="A1156" s="2284" t="s">
        <v>3552</v>
      </c>
      <c r="B1156" s="2259" t="s">
        <v>635</v>
      </c>
      <c r="C1156" s="2284" t="s">
        <v>3600</v>
      </c>
      <c r="D1156" s="2284" t="s">
        <v>636</v>
      </c>
      <c r="E1156" s="2471" t="s">
        <v>3681</v>
      </c>
      <c r="F1156" s="2471"/>
      <c r="G1156" s="2260" t="s">
        <v>322</v>
      </c>
      <c r="H1156" s="2261">
        <v>1</v>
      </c>
      <c r="I1156" s="2262">
        <v>1007.52</v>
      </c>
      <c r="J1156" s="2262">
        <v>1007.52</v>
      </c>
    </row>
    <row r="1157" spans="1:10" ht="48" customHeight="1">
      <c r="A1157" s="2281" t="s">
        <v>3556</v>
      </c>
      <c r="B1157" s="2263" t="s">
        <v>4393</v>
      </c>
      <c r="C1157" s="2281" t="s">
        <v>3558</v>
      </c>
      <c r="D1157" s="2281" t="s">
        <v>4394</v>
      </c>
      <c r="E1157" s="2472" t="s">
        <v>3681</v>
      </c>
      <c r="F1157" s="2472"/>
      <c r="G1157" s="2264" t="s">
        <v>271</v>
      </c>
      <c r="H1157" s="2265">
        <v>1</v>
      </c>
      <c r="I1157" s="2266">
        <v>1007.52</v>
      </c>
      <c r="J1157" s="2266">
        <v>1007.52</v>
      </c>
    </row>
    <row r="1158" spans="1:10">
      <c r="A1158" s="2282"/>
      <c r="B1158" s="2282"/>
      <c r="C1158" s="2282"/>
      <c r="D1158" s="2282"/>
      <c r="E1158" s="2282" t="s">
        <v>3577</v>
      </c>
      <c r="F1158" s="2267">
        <v>55.95</v>
      </c>
      <c r="G1158" s="2282" t="s">
        <v>3578</v>
      </c>
      <c r="H1158" s="2267">
        <v>0</v>
      </c>
      <c r="I1158" s="2282" t="s">
        <v>3579</v>
      </c>
      <c r="J1158" s="2267">
        <v>55.95</v>
      </c>
    </row>
    <row r="1159" spans="1:10">
      <c r="A1159" s="2282"/>
      <c r="B1159" s="2282"/>
      <c r="C1159" s="2282"/>
      <c r="D1159" s="2282"/>
      <c r="E1159" s="2282" t="s">
        <v>3580</v>
      </c>
      <c r="F1159" s="2267">
        <v>271.32513599999999</v>
      </c>
      <c r="G1159" s="2282"/>
      <c r="H1159" s="2467" t="s">
        <v>3581</v>
      </c>
      <c r="I1159" s="2467"/>
      <c r="J1159" s="2267">
        <v>1278.8499999999999</v>
      </c>
    </row>
    <row r="1160" spans="1:10" ht="30" customHeight="1" thickBot="1">
      <c r="A1160" s="2290"/>
      <c r="B1160" s="2290"/>
      <c r="C1160" s="2290"/>
      <c r="D1160" s="2290"/>
      <c r="E1160" s="2290"/>
      <c r="F1160" s="2290"/>
      <c r="G1160" s="2290" t="s">
        <v>3582</v>
      </c>
      <c r="H1160" s="2268">
        <v>7</v>
      </c>
      <c r="I1160" s="2290" t="s">
        <v>3583</v>
      </c>
      <c r="J1160" s="2291">
        <v>8951.9500000000007</v>
      </c>
    </row>
    <row r="1161" spans="1:10" ht="0.95" customHeight="1" thickTop="1">
      <c r="A1161" s="2269"/>
      <c r="B1161" s="2269"/>
      <c r="C1161" s="2269"/>
      <c r="D1161" s="2269"/>
      <c r="E1161" s="2269"/>
      <c r="F1161" s="2269"/>
      <c r="G1161" s="2269"/>
      <c r="H1161" s="2269"/>
      <c r="I1161" s="2269"/>
      <c r="J1161" s="2269"/>
    </row>
    <row r="1162" spans="1:10" ht="24" customHeight="1">
      <c r="A1162" s="2286" t="s">
        <v>4395</v>
      </c>
      <c r="B1162" s="2286"/>
      <c r="C1162" s="2286"/>
      <c r="D1162" s="2286" t="s">
        <v>4396</v>
      </c>
      <c r="E1162" s="2286"/>
      <c r="F1162" s="2469"/>
      <c r="G1162" s="2469"/>
      <c r="H1162" s="2257"/>
      <c r="I1162" s="2286"/>
      <c r="J1162" s="2258">
        <v>3271.07</v>
      </c>
    </row>
    <row r="1163" spans="1:10" ht="18" customHeight="1">
      <c r="A1163" s="2283" t="s">
        <v>4397</v>
      </c>
      <c r="B1163" s="2287" t="s">
        <v>259</v>
      </c>
      <c r="C1163" s="2283" t="s">
        <v>3548</v>
      </c>
      <c r="D1163" s="2283" t="s">
        <v>131</v>
      </c>
      <c r="E1163" s="2470" t="s">
        <v>3549</v>
      </c>
      <c r="F1163" s="2470"/>
      <c r="G1163" s="2288" t="s">
        <v>3550</v>
      </c>
      <c r="H1163" s="2287" t="s">
        <v>261</v>
      </c>
      <c r="I1163" s="2287" t="s">
        <v>3551</v>
      </c>
      <c r="J1163" s="2287" t="s">
        <v>2149</v>
      </c>
    </row>
    <row r="1164" spans="1:10" ht="48" customHeight="1">
      <c r="A1164" s="2284" t="s">
        <v>3552</v>
      </c>
      <c r="B1164" s="2259" t="s">
        <v>640</v>
      </c>
      <c r="C1164" s="2284" t="s">
        <v>3600</v>
      </c>
      <c r="D1164" s="2284" t="s">
        <v>641</v>
      </c>
      <c r="E1164" s="2471" t="s">
        <v>3681</v>
      </c>
      <c r="F1164" s="2471"/>
      <c r="G1164" s="2260" t="s">
        <v>322</v>
      </c>
      <c r="H1164" s="2261">
        <v>1</v>
      </c>
      <c r="I1164" s="2262">
        <v>2577.0700000000002</v>
      </c>
      <c r="J1164" s="2262">
        <v>2577.0700000000002</v>
      </c>
    </row>
    <row r="1165" spans="1:10" ht="24" customHeight="1">
      <c r="A1165" s="2281" t="s">
        <v>3556</v>
      </c>
      <c r="B1165" s="2263" t="s">
        <v>3761</v>
      </c>
      <c r="C1165" s="2281" t="s">
        <v>3558</v>
      </c>
      <c r="D1165" s="2281" t="s">
        <v>3762</v>
      </c>
      <c r="E1165" s="2472" t="s">
        <v>3560</v>
      </c>
      <c r="F1165" s="2472"/>
      <c r="G1165" s="2264" t="s">
        <v>2143</v>
      </c>
      <c r="H1165" s="2265">
        <v>7.41</v>
      </c>
      <c r="I1165" s="2266">
        <v>21.42</v>
      </c>
      <c r="J1165" s="2266">
        <v>158.72</v>
      </c>
    </row>
    <row r="1166" spans="1:10" ht="24" customHeight="1">
      <c r="A1166" s="2281" t="s">
        <v>3556</v>
      </c>
      <c r="B1166" s="2263" t="s">
        <v>3573</v>
      </c>
      <c r="C1166" s="2281" t="s">
        <v>3558</v>
      </c>
      <c r="D1166" s="2281" t="s">
        <v>3574</v>
      </c>
      <c r="E1166" s="2472" t="s">
        <v>3560</v>
      </c>
      <c r="F1166" s="2472"/>
      <c r="G1166" s="2264" t="s">
        <v>2143</v>
      </c>
      <c r="H1166" s="2265">
        <v>3.7120000000000002</v>
      </c>
      <c r="I1166" s="2266">
        <v>15.99</v>
      </c>
      <c r="J1166" s="2266">
        <v>59.35</v>
      </c>
    </row>
    <row r="1167" spans="1:10" ht="24" customHeight="1">
      <c r="A1167" s="2281" t="s">
        <v>3556</v>
      </c>
      <c r="B1167" s="2263" t="s">
        <v>4342</v>
      </c>
      <c r="C1167" s="2281" t="s">
        <v>3558</v>
      </c>
      <c r="D1167" s="2281" t="s">
        <v>4343</v>
      </c>
      <c r="E1167" s="2472" t="s">
        <v>3560</v>
      </c>
      <c r="F1167" s="2472"/>
      <c r="G1167" s="2264" t="s">
        <v>368</v>
      </c>
      <c r="H1167" s="2265">
        <v>2.6488000000000001E-2</v>
      </c>
      <c r="I1167" s="2266">
        <v>530.53</v>
      </c>
      <c r="J1167" s="2266">
        <v>14.05</v>
      </c>
    </row>
    <row r="1168" spans="1:10" ht="36" customHeight="1">
      <c r="A1168" s="2285" t="s">
        <v>3586</v>
      </c>
      <c r="B1168" s="2270" t="s">
        <v>4398</v>
      </c>
      <c r="C1168" s="2285" t="s">
        <v>3558</v>
      </c>
      <c r="D1168" s="2285" t="s">
        <v>4399</v>
      </c>
      <c r="E1168" s="2468" t="s">
        <v>3589</v>
      </c>
      <c r="F1168" s="2468"/>
      <c r="G1168" s="2271" t="s">
        <v>271</v>
      </c>
      <c r="H1168" s="2272">
        <v>17.413</v>
      </c>
      <c r="I1168" s="2273">
        <v>0.13</v>
      </c>
      <c r="J1168" s="2273">
        <v>2.2599999999999998</v>
      </c>
    </row>
    <row r="1169" spans="1:10" ht="24" customHeight="1">
      <c r="A1169" s="2285" t="s">
        <v>3586</v>
      </c>
      <c r="B1169" s="2270" t="s">
        <v>4400</v>
      </c>
      <c r="C1169" s="2285" t="s">
        <v>3558</v>
      </c>
      <c r="D1169" s="2285" t="s">
        <v>4401</v>
      </c>
      <c r="E1169" s="2468" t="s">
        <v>3589</v>
      </c>
      <c r="F1169" s="2468"/>
      <c r="G1169" s="2271" t="s">
        <v>271</v>
      </c>
      <c r="H1169" s="2272">
        <v>0.42399999999999999</v>
      </c>
      <c r="I1169" s="2273">
        <v>22.56</v>
      </c>
      <c r="J1169" s="2273">
        <v>9.56</v>
      </c>
    </row>
    <row r="1170" spans="1:10" ht="48" customHeight="1">
      <c r="A1170" s="2285" t="s">
        <v>3586</v>
      </c>
      <c r="B1170" s="2270" t="s">
        <v>4402</v>
      </c>
      <c r="C1170" s="2285" t="s">
        <v>3558</v>
      </c>
      <c r="D1170" s="2285" t="s">
        <v>4403</v>
      </c>
      <c r="E1170" s="2468" t="s">
        <v>3589</v>
      </c>
      <c r="F1170" s="2468"/>
      <c r="G1170" s="2271" t="s">
        <v>275</v>
      </c>
      <c r="H1170" s="2272">
        <v>3.7839999999999998</v>
      </c>
      <c r="I1170" s="2273">
        <v>616.58000000000004</v>
      </c>
      <c r="J1170" s="2273">
        <v>2333.13</v>
      </c>
    </row>
    <row r="1171" spans="1:10">
      <c r="A1171" s="2282"/>
      <c r="B1171" s="2282"/>
      <c r="C1171" s="2282"/>
      <c r="D1171" s="2282"/>
      <c r="E1171" s="2282" t="s">
        <v>3577</v>
      </c>
      <c r="F1171" s="2267">
        <v>152.66999999999999</v>
      </c>
      <c r="G1171" s="2282" t="s">
        <v>3578</v>
      </c>
      <c r="H1171" s="2267">
        <v>0</v>
      </c>
      <c r="I1171" s="2282" t="s">
        <v>3579</v>
      </c>
      <c r="J1171" s="2267">
        <v>152.66999999999999</v>
      </c>
    </row>
    <row r="1172" spans="1:10">
      <c r="A1172" s="2282"/>
      <c r="B1172" s="2282"/>
      <c r="C1172" s="2282"/>
      <c r="D1172" s="2282"/>
      <c r="E1172" s="2282" t="s">
        <v>3580</v>
      </c>
      <c r="F1172" s="2267">
        <v>694.00495100000001</v>
      </c>
      <c r="G1172" s="2282"/>
      <c r="H1172" s="2467" t="s">
        <v>3581</v>
      </c>
      <c r="I1172" s="2467"/>
      <c r="J1172" s="2267">
        <v>3271.07</v>
      </c>
    </row>
    <row r="1173" spans="1:10" ht="30" customHeight="1" thickBot="1">
      <c r="A1173" s="2290"/>
      <c r="B1173" s="2290"/>
      <c r="C1173" s="2290"/>
      <c r="D1173" s="2290"/>
      <c r="E1173" s="2290"/>
      <c r="F1173" s="2290"/>
      <c r="G1173" s="2290" t="s">
        <v>3582</v>
      </c>
      <c r="H1173" s="2268">
        <v>1</v>
      </c>
      <c r="I1173" s="2290" t="s">
        <v>3583</v>
      </c>
      <c r="J1173" s="2291">
        <v>3271.07</v>
      </c>
    </row>
    <row r="1174" spans="1:10" ht="0.95" customHeight="1" thickTop="1">
      <c r="A1174" s="2269"/>
      <c r="B1174" s="2269"/>
      <c r="C1174" s="2269"/>
      <c r="D1174" s="2269"/>
      <c r="E1174" s="2269"/>
      <c r="F1174" s="2269"/>
      <c r="G1174" s="2269"/>
      <c r="H1174" s="2269"/>
      <c r="I1174" s="2269"/>
      <c r="J1174" s="2269"/>
    </row>
    <row r="1175" spans="1:10" ht="24" customHeight="1">
      <c r="A1175" s="2286" t="s">
        <v>4404</v>
      </c>
      <c r="B1175" s="2286"/>
      <c r="C1175" s="2286"/>
      <c r="D1175" s="2286" t="s">
        <v>4405</v>
      </c>
      <c r="E1175" s="2286"/>
      <c r="F1175" s="2469"/>
      <c r="G1175" s="2469"/>
      <c r="H1175" s="2257"/>
      <c r="I1175" s="2286"/>
      <c r="J1175" s="2258">
        <v>8044.76</v>
      </c>
    </row>
    <row r="1176" spans="1:10" ht="18" customHeight="1">
      <c r="A1176" s="2283" t="s">
        <v>4406</v>
      </c>
      <c r="B1176" s="2287" t="s">
        <v>259</v>
      </c>
      <c r="C1176" s="2283" t="s">
        <v>3548</v>
      </c>
      <c r="D1176" s="2283" t="s">
        <v>131</v>
      </c>
      <c r="E1176" s="2470" t="s">
        <v>3549</v>
      </c>
      <c r="F1176" s="2470"/>
      <c r="G1176" s="2288" t="s">
        <v>3550</v>
      </c>
      <c r="H1176" s="2287" t="s">
        <v>261</v>
      </c>
      <c r="I1176" s="2287" t="s">
        <v>3551</v>
      </c>
      <c r="J1176" s="2287" t="s">
        <v>2149</v>
      </c>
    </row>
    <row r="1177" spans="1:10" ht="24" customHeight="1">
      <c r="A1177" s="2284" t="s">
        <v>3552</v>
      </c>
      <c r="B1177" s="2259" t="s">
        <v>4407</v>
      </c>
      <c r="C1177" s="2284" t="s">
        <v>3554</v>
      </c>
      <c r="D1177" s="2284" t="s">
        <v>646</v>
      </c>
      <c r="E1177" s="2471">
        <v>190</v>
      </c>
      <c r="F1177" s="2471"/>
      <c r="G1177" s="2260" t="s">
        <v>275</v>
      </c>
      <c r="H1177" s="2261">
        <v>1</v>
      </c>
      <c r="I1177" s="2262">
        <v>386.61</v>
      </c>
      <c r="J1177" s="2262">
        <v>386.61</v>
      </c>
    </row>
    <row r="1178" spans="1:10" ht="24" customHeight="1">
      <c r="A1178" s="2281" t="s">
        <v>3556</v>
      </c>
      <c r="B1178" s="2263" t="s">
        <v>3886</v>
      </c>
      <c r="C1178" s="2281" t="s">
        <v>3558</v>
      </c>
      <c r="D1178" s="2281" t="s">
        <v>3887</v>
      </c>
      <c r="E1178" s="2472" t="s">
        <v>3560</v>
      </c>
      <c r="F1178" s="2472"/>
      <c r="G1178" s="2264" t="s">
        <v>2143</v>
      </c>
      <c r="H1178" s="2265">
        <v>0.79300000000000004</v>
      </c>
      <c r="I1178" s="2266">
        <v>18.87</v>
      </c>
      <c r="J1178" s="2266">
        <v>14.96</v>
      </c>
    </row>
    <row r="1179" spans="1:10" ht="24" customHeight="1">
      <c r="A1179" s="2281" t="s">
        <v>3556</v>
      </c>
      <c r="B1179" s="2263" t="s">
        <v>3575</v>
      </c>
      <c r="C1179" s="2281" t="s">
        <v>3558</v>
      </c>
      <c r="D1179" s="2281" t="s">
        <v>3576</v>
      </c>
      <c r="E1179" s="2472" t="s">
        <v>3560</v>
      </c>
      <c r="F1179" s="2472"/>
      <c r="G1179" s="2264" t="s">
        <v>2143</v>
      </c>
      <c r="H1179" s="2265">
        <v>0.79300000000000004</v>
      </c>
      <c r="I1179" s="2266">
        <v>19.96</v>
      </c>
      <c r="J1179" s="2266">
        <v>15.82</v>
      </c>
    </row>
    <row r="1180" spans="1:10" ht="24" customHeight="1">
      <c r="A1180" s="2285" t="s">
        <v>3586</v>
      </c>
      <c r="B1180" s="2270" t="s">
        <v>4408</v>
      </c>
      <c r="C1180" s="2285" t="s">
        <v>3554</v>
      </c>
      <c r="D1180" s="2285" t="s">
        <v>4409</v>
      </c>
      <c r="E1180" s="2468" t="s">
        <v>3589</v>
      </c>
      <c r="F1180" s="2468"/>
      <c r="G1180" s="2271" t="s">
        <v>275</v>
      </c>
      <c r="H1180" s="2272">
        <v>1.05</v>
      </c>
      <c r="I1180" s="2273">
        <v>1.57</v>
      </c>
      <c r="J1180" s="2273">
        <v>1.64</v>
      </c>
    </row>
    <row r="1181" spans="1:10" ht="24" customHeight="1">
      <c r="A1181" s="2285" t="s">
        <v>3586</v>
      </c>
      <c r="B1181" s="2270" t="s">
        <v>4410</v>
      </c>
      <c r="C1181" s="2285" t="s">
        <v>3554</v>
      </c>
      <c r="D1181" s="2285" t="s">
        <v>4411</v>
      </c>
      <c r="E1181" s="2468" t="s">
        <v>3589</v>
      </c>
      <c r="F1181" s="2468"/>
      <c r="G1181" s="2271" t="s">
        <v>275</v>
      </c>
      <c r="H1181" s="2272">
        <v>1</v>
      </c>
      <c r="I1181" s="2273">
        <v>267.55</v>
      </c>
      <c r="J1181" s="2273">
        <v>267.55</v>
      </c>
    </row>
    <row r="1182" spans="1:10" ht="24" customHeight="1">
      <c r="A1182" s="2285" t="s">
        <v>3586</v>
      </c>
      <c r="B1182" s="2270" t="s">
        <v>4412</v>
      </c>
      <c r="C1182" s="2285" t="s">
        <v>3554</v>
      </c>
      <c r="D1182" s="2285" t="s">
        <v>4413</v>
      </c>
      <c r="E1182" s="2468" t="s">
        <v>3589</v>
      </c>
      <c r="F1182" s="2468"/>
      <c r="G1182" s="2271" t="s">
        <v>689</v>
      </c>
      <c r="H1182" s="2272">
        <v>4</v>
      </c>
      <c r="I1182" s="2273">
        <v>21.66</v>
      </c>
      <c r="J1182" s="2273">
        <v>86.64</v>
      </c>
    </row>
    <row r="1183" spans="1:10">
      <c r="A1183" s="2282"/>
      <c r="B1183" s="2282"/>
      <c r="C1183" s="2282"/>
      <c r="D1183" s="2282"/>
      <c r="E1183" s="2282" t="s">
        <v>3577</v>
      </c>
      <c r="F1183" s="2267">
        <v>21.16</v>
      </c>
      <c r="G1183" s="2282" t="s">
        <v>3578</v>
      </c>
      <c r="H1183" s="2267">
        <v>0</v>
      </c>
      <c r="I1183" s="2282" t="s">
        <v>3579</v>
      </c>
      <c r="J1183" s="2267">
        <v>21.16</v>
      </c>
    </row>
    <row r="1184" spans="1:10">
      <c r="A1184" s="2282"/>
      <c r="B1184" s="2282"/>
      <c r="C1184" s="2282"/>
      <c r="D1184" s="2282"/>
      <c r="E1184" s="2282" t="s">
        <v>3580</v>
      </c>
      <c r="F1184" s="2267">
        <v>104.114073</v>
      </c>
      <c r="G1184" s="2282"/>
      <c r="H1184" s="2467" t="s">
        <v>3581</v>
      </c>
      <c r="I1184" s="2467"/>
      <c r="J1184" s="2267">
        <v>490.72</v>
      </c>
    </row>
    <row r="1185" spans="1:10" ht="30" customHeight="1" thickBot="1">
      <c r="A1185" s="2290"/>
      <c r="B1185" s="2290"/>
      <c r="C1185" s="2290"/>
      <c r="D1185" s="2290"/>
      <c r="E1185" s="2290"/>
      <c r="F1185" s="2290"/>
      <c r="G1185" s="2290" t="s">
        <v>3582</v>
      </c>
      <c r="H1185" s="2268">
        <v>16.239999999999998</v>
      </c>
      <c r="I1185" s="2290" t="s">
        <v>3583</v>
      </c>
      <c r="J1185" s="2291">
        <v>7969.29</v>
      </c>
    </row>
    <row r="1186" spans="1:10" ht="0.95" customHeight="1" thickTop="1">
      <c r="A1186" s="2269"/>
      <c r="B1186" s="2269"/>
      <c r="C1186" s="2269"/>
      <c r="D1186" s="2269"/>
      <c r="E1186" s="2269"/>
      <c r="F1186" s="2269"/>
      <c r="G1186" s="2269"/>
      <c r="H1186" s="2269"/>
      <c r="I1186" s="2269"/>
      <c r="J1186" s="2269"/>
    </row>
    <row r="1187" spans="1:10" ht="18" customHeight="1">
      <c r="A1187" s="2283" t="s">
        <v>4414</v>
      </c>
      <c r="B1187" s="2287" t="s">
        <v>259</v>
      </c>
      <c r="C1187" s="2283" t="s">
        <v>3548</v>
      </c>
      <c r="D1187" s="2283" t="s">
        <v>131</v>
      </c>
      <c r="E1187" s="2470" t="s">
        <v>3549</v>
      </c>
      <c r="F1187" s="2470"/>
      <c r="G1187" s="2288" t="s">
        <v>3550</v>
      </c>
      <c r="H1187" s="2287" t="s">
        <v>261</v>
      </c>
      <c r="I1187" s="2287" t="s">
        <v>3551</v>
      </c>
      <c r="J1187" s="2287" t="s">
        <v>2149</v>
      </c>
    </row>
    <row r="1188" spans="1:10" ht="24" customHeight="1">
      <c r="A1188" s="2284" t="s">
        <v>3552</v>
      </c>
      <c r="B1188" s="2259" t="s">
        <v>648</v>
      </c>
      <c r="C1188" s="2284" t="s">
        <v>3600</v>
      </c>
      <c r="D1188" s="2284" t="s">
        <v>649</v>
      </c>
      <c r="E1188" s="2471" t="s">
        <v>4415</v>
      </c>
      <c r="F1188" s="2471"/>
      <c r="G1188" s="2260" t="s">
        <v>275</v>
      </c>
      <c r="H1188" s="2261">
        <v>1</v>
      </c>
      <c r="I1188" s="2262">
        <v>84.94</v>
      </c>
      <c r="J1188" s="2262">
        <v>84.94</v>
      </c>
    </row>
    <row r="1189" spans="1:10" ht="24" customHeight="1">
      <c r="A1189" s="2281" t="s">
        <v>3556</v>
      </c>
      <c r="B1189" s="2263" t="s">
        <v>3575</v>
      </c>
      <c r="C1189" s="2281" t="s">
        <v>3558</v>
      </c>
      <c r="D1189" s="2281" t="s">
        <v>3576</v>
      </c>
      <c r="E1189" s="2472" t="s">
        <v>3560</v>
      </c>
      <c r="F1189" s="2472"/>
      <c r="G1189" s="2264" t="s">
        <v>2143</v>
      </c>
      <c r="H1189" s="2265">
        <v>1.5</v>
      </c>
      <c r="I1189" s="2266">
        <v>19.96</v>
      </c>
      <c r="J1189" s="2266">
        <v>29.94</v>
      </c>
    </row>
    <row r="1190" spans="1:10" ht="24" customHeight="1">
      <c r="A1190" s="2285" t="s">
        <v>3586</v>
      </c>
      <c r="B1190" s="2270" t="s">
        <v>4416</v>
      </c>
      <c r="C1190" s="2285" t="s">
        <v>3554</v>
      </c>
      <c r="D1190" s="2285" t="s">
        <v>4417</v>
      </c>
      <c r="E1190" s="2468" t="s">
        <v>3589</v>
      </c>
      <c r="F1190" s="2468"/>
      <c r="G1190" s="2271" t="s">
        <v>275</v>
      </c>
      <c r="H1190" s="2272">
        <v>1.1000000000000001</v>
      </c>
      <c r="I1190" s="2273">
        <v>50</v>
      </c>
      <c r="J1190" s="2273">
        <v>55</v>
      </c>
    </row>
    <row r="1191" spans="1:10">
      <c r="A1191" s="2282"/>
      <c r="B1191" s="2282"/>
      <c r="C1191" s="2282"/>
      <c r="D1191" s="2282"/>
      <c r="E1191" s="2282" t="s">
        <v>3577</v>
      </c>
      <c r="F1191" s="2267">
        <v>20.76</v>
      </c>
      <c r="G1191" s="2282" t="s">
        <v>3578</v>
      </c>
      <c r="H1191" s="2267">
        <v>0</v>
      </c>
      <c r="I1191" s="2282" t="s">
        <v>3579</v>
      </c>
      <c r="J1191" s="2267">
        <v>20.76</v>
      </c>
    </row>
    <row r="1192" spans="1:10">
      <c r="A1192" s="2282"/>
      <c r="B1192" s="2282"/>
      <c r="C1192" s="2282"/>
      <c r="D1192" s="2282"/>
      <c r="E1192" s="2282" t="s">
        <v>3580</v>
      </c>
      <c r="F1192" s="2267">
        <v>22.874341999999999</v>
      </c>
      <c r="G1192" s="2282"/>
      <c r="H1192" s="2467" t="s">
        <v>3581</v>
      </c>
      <c r="I1192" s="2467"/>
      <c r="J1192" s="2267">
        <v>107.81</v>
      </c>
    </row>
    <row r="1193" spans="1:10" ht="30" customHeight="1" thickBot="1">
      <c r="A1193" s="2290"/>
      <c r="B1193" s="2290"/>
      <c r="C1193" s="2290"/>
      <c r="D1193" s="2290"/>
      <c r="E1193" s="2290"/>
      <c r="F1193" s="2290"/>
      <c r="G1193" s="2290" t="s">
        <v>3582</v>
      </c>
      <c r="H1193" s="2268">
        <v>0.7</v>
      </c>
      <c r="I1193" s="2290" t="s">
        <v>3583</v>
      </c>
      <c r="J1193" s="2291">
        <v>75.47</v>
      </c>
    </row>
    <row r="1194" spans="1:10" ht="0.95" customHeight="1" thickTop="1">
      <c r="A1194" s="2269"/>
      <c r="B1194" s="2269"/>
      <c r="C1194" s="2269"/>
      <c r="D1194" s="2269"/>
      <c r="E1194" s="2269"/>
      <c r="F1194" s="2269"/>
      <c r="G1194" s="2269"/>
      <c r="H1194" s="2269"/>
      <c r="I1194" s="2269"/>
      <c r="J1194" s="2269"/>
    </row>
    <row r="1195" spans="1:10" ht="24" customHeight="1">
      <c r="A1195" s="2286" t="s">
        <v>4418</v>
      </c>
      <c r="B1195" s="2286"/>
      <c r="C1195" s="2286"/>
      <c r="D1195" s="2286" t="s">
        <v>4419</v>
      </c>
      <c r="E1195" s="2286"/>
      <c r="F1195" s="2469"/>
      <c r="G1195" s="2469"/>
      <c r="H1195" s="2257"/>
      <c r="I1195" s="2286"/>
      <c r="J1195" s="2258">
        <v>924470.4</v>
      </c>
    </row>
    <row r="1196" spans="1:10" ht="24" customHeight="1">
      <c r="A1196" s="2286" t="s">
        <v>4420</v>
      </c>
      <c r="B1196" s="2286"/>
      <c r="C1196" s="2286"/>
      <c r="D1196" s="2286" t="s">
        <v>4421</v>
      </c>
      <c r="E1196" s="2286"/>
      <c r="F1196" s="2469"/>
      <c r="G1196" s="2469"/>
      <c r="H1196" s="2257"/>
      <c r="I1196" s="2286"/>
      <c r="J1196" s="2258">
        <v>195807.17</v>
      </c>
    </row>
    <row r="1197" spans="1:10" ht="24" customHeight="1">
      <c r="A1197" s="2286" t="s">
        <v>4422</v>
      </c>
      <c r="B1197" s="2286"/>
      <c r="C1197" s="2286"/>
      <c r="D1197" s="2286" t="s">
        <v>4423</v>
      </c>
      <c r="E1197" s="2286"/>
      <c r="F1197" s="2469"/>
      <c r="G1197" s="2469"/>
      <c r="H1197" s="2257"/>
      <c r="I1197" s="2286"/>
      <c r="J1197" s="2258">
        <v>10042.030000000001</v>
      </c>
    </row>
    <row r="1198" spans="1:10" ht="18" customHeight="1">
      <c r="A1198" s="2283" t="s">
        <v>4424</v>
      </c>
      <c r="B1198" s="2287" t="s">
        <v>259</v>
      </c>
      <c r="C1198" s="2283" t="s">
        <v>3548</v>
      </c>
      <c r="D1198" s="2283" t="s">
        <v>131</v>
      </c>
      <c r="E1198" s="2470" t="s">
        <v>3549</v>
      </c>
      <c r="F1198" s="2470"/>
      <c r="G1198" s="2288" t="s">
        <v>3550</v>
      </c>
      <c r="H1198" s="2287" t="s">
        <v>261</v>
      </c>
      <c r="I1198" s="2287" t="s">
        <v>3551</v>
      </c>
      <c r="J1198" s="2287" t="s">
        <v>2149</v>
      </c>
    </row>
    <row r="1199" spans="1:10" ht="36" customHeight="1">
      <c r="A1199" s="2284" t="s">
        <v>3552</v>
      </c>
      <c r="B1199" s="2259" t="s">
        <v>655</v>
      </c>
      <c r="C1199" s="2284" t="s">
        <v>3600</v>
      </c>
      <c r="D1199" s="2284" t="s">
        <v>2408</v>
      </c>
      <c r="E1199" s="2471" t="s">
        <v>3615</v>
      </c>
      <c r="F1199" s="2471"/>
      <c r="G1199" s="2260" t="s">
        <v>275</v>
      </c>
      <c r="H1199" s="2261">
        <v>1</v>
      </c>
      <c r="I1199" s="2262">
        <v>217.35</v>
      </c>
      <c r="J1199" s="2262">
        <v>217.35</v>
      </c>
    </row>
    <row r="1200" spans="1:10" ht="36" customHeight="1">
      <c r="A1200" s="2285" t="s">
        <v>3586</v>
      </c>
      <c r="B1200" s="2270" t="s">
        <v>4425</v>
      </c>
      <c r="C1200" s="2285" t="s">
        <v>3600</v>
      </c>
      <c r="D1200" s="2285" t="s">
        <v>2408</v>
      </c>
      <c r="E1200" s="2468" t="s">
        <v>3589</v>
      </c>
      <c r="F1200" s="2468"/>
      <c r="G1200" s="2271" t="s">
        <v>271</v>
      </c>
      <c r="H1200" s="2272">
        <v>1</v>
      </c>
      <c r="I1200" s="2273">
        <v>217.35</v>
      </c>
      <c r="J1200" s="2273">
        <v>217.35</v>
      </c>
    </row>
    <row r="1201" spans="1:10">
      <c r="A1201" s="2282"/>
      <c r="B1201" s="2282"/>
      <c r="C1201" s="2282"/>
      <c r="D1201" s="2282"/>
      <c r="E1201" s="2282" t="s">
        <v>3577</v>
      </c>
      <c r="F1201" s="2267">
        <v>0</v>
      </c>
      <c r="G1201" s="2282" t="s">
        <v>3578</v>
      </c>
      <c r="H1201" s="2267">
        <v>0</v>
      </c>
      <c r="I1201" s="2282" t="s">
        <v>3579</v>
      </c>
      <c r="J1201" s="2267">
        <v>0</v>
      </c>
    </row>
    <row r="1202" spans="1:10">
      <c r="A1202" s="2282"/>
      <c r="B1202" s="2282"/>
      <c r="C1202" s="2282"/>
      <c r="D1202" s="2282"/>
      <c r="E1202" s="2282" t="s">
        <v>3580</v>
      </c>
      <c r="F1202" s="2267">
        <v>58.532355000000003</v>
      </c>
      <c r="G1202" s="2282"/>
      <c r="H1202" s="2467" t="s">
        <v>3581</v>
      </c>
      <c r="I1202" s="2467"/>
      <c r="J1202" s="2267">
        <v>275.88</v>
      </c>
    </row>
    <row r="1203" spans="1:10" ht="30" customHeight="1" thickBot="1">
      <c r="A1203" s="2290"/>
      <c r="B1203" s="2290"/>
      <c r="C1203" s="2290"/>
      <c r="D1203" s="2290"/>
      <c r="E1203" s="2290"/>
      <c r="F1203" s="2290"/>
      <c r="G1203" s="2290" t="s">
        <v>3582</v>
      </c>
      <c r="H1203" s="2268">
        <v>36.4</v>
      </c>
      <c r="I1203" s="2290" t="s">
        <v>3583</v>
      </c>
      <c r="J1203" s="2291">
        <v>10042.030000000001</v>
      </c>
    </row>
    <row r="1204" spans="1:10" ht="0.95" customHeight="1" thickTop="1">
      <c r="A1204" s="2269"/>
      <c r="B1204" s="2269"/>
      <c r="C1204" s="2269"/>
      <c r="D1204" s="2269"/>
      <c r="E1204" s="2269"/>
      <c r="F1204" s="2269"/>
      <c r="G1204" s="2269"/>
      <c r="H1204" s="2269"/>
      <c r="I1204" s="2269"/>
      <c r="J1204" s="2269"/>
    </row>
    <row r="1205" spans="1:10" ht="24" customHeight="1">
      <c r="A1205" s="2286" t="s">
        <v>4426</v>
      </c>
      <c r="B1205" s="2286"/>
      <c r="C1205" s="2286"/>
      <c r="D1205" s="2286" t="s">
        <v>4427</v>
      </c>
      <c r="E1205" s="2286"/>
      <c r="F1205" s="2469"/>
      <c r="G1205" s="2469"/>
      <c r="H1205" s="2257"/>
      <c r="I1205" s="2286"/>
      <c r="J1205" s="2258">
        <v>28116.55</v>
      </c>
    </row>
    <row r="1206" spans="1:10" ht="18" customHeight="1">
      <c r="A1206" s="2283" t="s">
        <v>4428</v>
      </c>
      <c r="B1206" s="2287" t="s">
        <v>259</v>
      </c>
      <c r="C1206" s="2283" t="s">
        <v>3548</v>
      </c>
      <c r="D1206" s="2283" t="s">
        <v>131</v>
      </c>
      <c r="E1206" s="2470" t="s">
        <v>3549</v>
      </c>
      <c r="F1206" s="2470"/>
      <c r="G1206" s="2288" t="s">
        <v>3550</v>
      </c>
      <c r="H1206" s="2287" t="s">
        <v>261</v>
      </c>
      <c r="I1206" s="2287" t="s">
        <v>3551</v>
      </c>
      <c r="J1206" s="2287" t="s">
        <v>2149</v>
      </c>
    </row>
    <row r="1207" spans="1:10" ht="24" customHeight="1">
      <c r="A1207" s="2284" t="s">
        <v>3552</v>
      </c>
      <c r="B1207" s="2259" t="s">
        <v>4429</v>
      </c>
      <c r="C1207" s="2284" t="s">
        <v>3558</v>
      </c>
      <c r="D1207" s="2284" t="s">
        <v>661</v>
      </c>
      <c r="E1207" s="2471" t="s">
        <v>3615</v>
      </c>
      <c r="F1207" s="2471"/>
      <c r="G1207" s="2260" t="s">
        <v>275</v>
      </c>
      <c r="H1207" s="2261">
        <v>1</v>
      </c>
      <c r="I1207" s="2262">
        <v>376.59</v>
      </c>
      <c r="J1207" s="2262">
        <v>376.59</v>
      </c>
    </row>
    <row r="1208" spans="1:10" ht="24" customHeight="1">
      <c r="A1208" s="2281" t="s">
        <v>3556</v>
      </c>
      <c r="B1208" s="2263" t="s">
        <v>3573</v>
      </c>
      <c r="C1208" s="2281" t="s">
        <v>3558</v>
      </c>
      <c r="D1208" s="2281" t="s">
        <v>3574</v>
      </c>
      <c r="E1208" s="2472" t="s">
        <v>3560</v>
      </c>
      <c r="F1208" s="2472"/>
      <c r="G1208" s="2264" t="s">
        <v>2143</v>
      </c>
      <c r="H1208" s="2265">
        <v>0.59399999999999997</v>
      </c>
      <c r="I1208" s="2266">
        <v>15.99</v>
      </c>
      <c r="J1208" s="2266">
        <v>9.49</v>
      </c>
    </row>
    <row r="1209" spans="1:10" ht="24" customHeight="1">
      <c r="A1209" s="2281" t="s">
        <v>3556</v>
      </c>
      <c r="B1209" s="2263" t="s">
        <v>4042</v>
      </c>
      <c r="C1209" s="2281" t="s">
        <v>3558</v>
      </c>
      <c r="D1209" s="2281" t="s">
        <v>4043</v>
      </c>
      <c r="E1209" s="2472" t="s">
        <v>3560</v>
      </c>
      <c r="F1209" s="2472"/>
      <c r="G1209" s="2264" t="s">
        <v>2143</v>
      </c>
      <c r="H1209" s="2265">
        <v>1.1879999999999999</v>
      </c>
      <c r="I1209" s="2266">
        <v>17.989999999999998</v>
      </c>
      <c r="J1209" s="2266">
        <v>21.37</v>
      </c>
    </row>
    <row r="1210" spans="1:10" ht="24" customHeight="1">
      <c r="A1210" s="2285" t="s">
        <v>3586</v>
      </c>
      <c r="B1210" s="2270" t="s">
        <v>4430</v>
      </c>
      <c r="C1210" s="2285" t="s">
        <v>3558</v>
      </c>
      <c r="D1210" s="2285" t="s">
        <v>4431</v>
      </c>
      <c r="E1210" s="2468" t="s">
        <v>3589</v>
      </c>
      <c r="F1210" s="2468"/>
      <c r="G1210" s="2271" t="s">
        <v>3445</v>
      </c>
      <c r="H1210" s="2272">
        <v>8.6199999999999992</v>
      </c>
      <c r="I1210" s="2273">
        <v>1.47</v>
      </c>
      <c r="J1210" s="2273">
        <v>12.67</v>
      </c>
    </row>
    <row r="1211" spans="1:10" ht="36" customHeight="1">
      <c r="A1211" s="2285" t="s">
        <v>3586</v>
      </c>
      <c r="B1211" s="2270" t="s">
        <v>4432</v>
      </c>
      <c r="C1211" s="2285" t="s">
        <v>3558</v>
      </c>
      <c r="D1211" s="2285" t="s">
        <v>4433</v>
      </c>
      <c r="E1211" s="2468" t="s">
        <v>3589</v>
      </c>
      <c r="F1211" s="2468"/>
      <c r="G1211" s="2271" t="s">
        <v>275</v>
      </c>
      <c r="H1211" s="2272">
        <v>1.1599999999999999</v>
      </c>
      <c r="I1211" s="2273">
        <v>286.79000000000002</v>
      </c>
      <c r="J1211" s="2273">
        <v>332.67</v>
      </c>
    </row>
    <row r="1212" spans="1:10" ht="24" customHeight="1">
      <c r="A1212" s="2285" t="s">
        <v>3586</v>
      </c>
      <c r="B1212" s="2270" t="s">
        <v>4434</v>
      </c>
      <c r="C1212" s="2285" t="s">
        <v>3558</v>
      </c>
      <c r="D1212" s="2285" t="s">
        <v>4435</v>
      </c>
      <c r="E1212" s="2468" t="s">
        <v>3589</v>
      </c>
      <c r="F1212" s="2468"/>
      <c r="G1212" s="2271" t="s">
        <v>3445</v>
      </c>
      <c r="H1212" s="2272">
        <v>0.14000000000000001</v>
      </c>
      <c r="I1212" s="2273">
        <v>2.81</v>
      </c>
      <c r="J1212" s="2273">
        <v>0.39</v>
      </c>
    </row>
    <row r="1213" spans="1:10">
      <c r="A1213" s="2282"/>
      <c r="B1213" s="2282"/>
      <c r="C1213" s="2282"/>
      <c r="D1213" s="2282"/>
      <c r="E1213" s="2282" t="s">
        <v>3577</v>
      </c>
      <c r="F1213" s="2267">
        <v>20.02</v>
      </c>
      <c r="G1213" s="2282" t="s">
        <v>3578</v>
      </c>
      <c r="H1213" s="2267">
        <v>0</v>
      </c>
      <c r="I1213" s="2282" t="s">
        <v>3579</v>
      </c>
      <c r="J1213" s="2267">
        <v>20.02</v>
      </c>
    </row>
    <row r="1214" spans="1:10">
      <c r="A1214" s="2282"/>
      <c r="B1214" s="2282"/>
      <c r="C1214" s="2282"/>
      <c r="D1214" s="2282"/>
      <c r="E1214" s="2282" t="s">
        <v>3580</v>
      </c>
      <c r="F1214" s="2267">
        <v>101.41568700000001</v>
      </c>
      <c r="G1214" s="2282"/>
      <c r="H1214" s="2467" t="s">
        <v>3581</v>
      </c>
      <c r="I1214" s="2467"/>
      <c r="J1214" s="2267">
        <v>478.01</v>
      </c>
    </row>
    <row r="1215" spans="1:10" ht="30" customHeight="1" thickBot="1">
      <c r="A1215" s="2290"/>
      <c r="B1215" s="2290"/>
      <c r="C1215" s="2290"/>
      <c r="D1215" s="2290"/>
      <c r="E1215" s="2290"/>
      <c r="F1215" s="2290"/>
      <c r="G1215" s="2290" t="s">
        <v>3582</v>
      </c>
      <c r="H1215" s="2268">
        <v>58.82</v>
      </c>
      <c r="I1215" s="2290" t="s">
        <v>3583</v>
      </c>
      <c r="J1215" s="2291">
        <v>28116.55</v>
      </c>
    </row>
    <row r="1216" spans="1:10" ht="0.95" customHeight="1" thickTop="1">
      <c r="A1216" s="2269"/>
      <c r="B1216" s="2269"/>
      <c r="C1216" s="2269"/>
      <c r="D1216" s="2269"/>
      <c r="E1216" s="2269"/>
      <c r="F1216" s="2269"/>
      <c r="G1216" s="2269"/>
      <c r="H1216" s="2269"/>
      <c r="I1216" s="2269"/>
      <c r="J1216" s="2269"/>
    </row>
    <row r="1217" spans="1:10" ht="24" customHeight="1">
      <c r="A1217" s="2286" t="s">
        <v>4436</v>
      </c>
      <c r="B1217" s="2286"/>
      <c r="C1217" s="2286"/>
      <c r="D1217" s="2286" t="s">
        <v>4437</v>
      </c>
      <c r="E1217" s="2286"/>
      <c r="F1217" s="2469"/>
      <c r="G1217" s="2469"/>
      <c r="H1217" s="2257"/>
      <c r="I1217" s="2286"/>
      <c r="J1217" s="2258">
        <v>1748.08</v>
      </c>
    </row>
    <row r="1218" spans="1:10" ht="18" customHeight="1">
      <c r="A1218" s="2283" t="s">
        <v>4438</v>
      </c>
      <c r="B1218" s="2287" t="s">
        <v>259</v>
      </c>
      <c r="C1218" s="2283" t="s">
        <v>3548</v>
      </c>
      <c r="D1218" s="2283" t="s">
        <v>131</v>
      </c>
      <c r="E1218" s="2470" t="s">
        <v>3549</v>
      </c>
      <c r="F1218" s="2470"/>
      <c r="G1218" s="2288" t="s">
        <v>3550</v>
      </c>
      <c r="H1218" s="2287" t="s">
        <v>261</v>
      </c>
      <c r="I1218" s="2287" t="s">
        <v>3551</v>
      </c>
      <c r="J1218" s="2287" t="s">
        <v>2149</v>
      </c>
    </row>
    <row r="1219" spans="1:10" ht="24" customHeight="1">
      <c r="A1219" s="2284" t="s">
        <v>3552</v>
      </c>
      <c r="B1219" s="2259" t="s">
        <v>4439</v>
      </c>
      <c r="C1219" s="2284" t="s">
        <v>3558</v>
      </c>
      <c r="D1219" s="2284" t="s">
        <v>666</v>
      </c>
      <c r="E1219" s="2471" t="s">
        <v>3615</v>
      </c>
      <c r="F1219" s="2471"/>
      <c r="G1219" s="2260" t="s">
        <v>275</v>
      </c>
      <c r="H1219" s="2261">
        <v>1</v>
      </c>
      <c r="I1219" s="2262">
        <v>35.799999999999997</v>
      </c>
      <c r="J1219" s="2262">
        <v>35.799999999999997</v>
      </c>
    </row>
    <row r="1220" spans="1:10" ht="36" customHeight="1">
      <c r="A1220" s="2281" t="s">
        <v>3556</v>
      </c>
      <c r="B1220" s="2263" t="s">
        <v>4440</v>
      </c>
      <c r="C1220" s="2281" t="s">
        <v>3558</v>
      </c>
      <c r="D1220" s="2281" t="s">
        <v>4441</v>
      </c>
      <c r="E1220" s="2472" t="s">
        <v>3938</v>
      </c>
      <c r="F1220" s="2472"/>
      <c r="G1220" s="2264" t="s">
        <v>3942</v>
      </c>
      <c r="H1220" s="2265">
        <v>0.42799999999999999</v>
      </c>
      <c r="I1220" s="2266">
        <v>0.45</v>
      </c>
      <c r="J1220" s="2266">
        <v>0.19</v>
      </c>
    </row>
    <row r="1221" spans="1:10" ht="36" customHeight="1">
      <c r="A1221" s="2281" t="s">
        <v>3556</v>
      </c>
      <c r="B1221" s="2263" t="s">
        <v>4442</v>
      </c>
      <c r="C1221" s="2281" t="s">
        <v>3558</v>
      </c>
      <c r="D1221" s="2281" t="s">
        <v>4443</v>
      </c>
      <c r="E1221" s="2472" t="s">
        <v>3938</v>
      </c>
      <c r="F1221" s="2472"/>
      <c r="G1221" s="2264" t="s">
        <v>3939</v>
      </c>
      <c r="H1221" s="2265">
        <v>0.123</v>
      </c>
      <c r="I1221" s="2266">
        <v>2.59</v>
      </c>
      <c r="J1221" s="2266">
        <v>0.31</v>
      </c>
    </row>
    <row r="1222" spans="1:10" ht="36" customHeight="1">
      <c r="A1222" s="2281" t="s">
        <v>3556</v>
      </c>
      <c r="B1222" s="2263" t="s">
        <v>4444</v>
      </c>
      <c r="C1222" s="2281" t="s">
        <v>3558</v>
      </c>
      <c r="D1222" s="2281" t="s">
        <v>4445</v>
      </c>
      <c r="E1222" s="2472" t="s">
        <v>3560</v>
      </c>
      <c r="F1222" s="2472"/>
      <c r="G1222" s="2264" t="s">
        <v>368</v>
      </c>
      <c r="H1222" s="2265">
        <v>1.66E-2</v>
      </c>
      <c r="I1222" s="2266">
        <v>540.95000000000005</v>
      </c>
      <c r="J1222" s="2266">
        <v>8.9700000000000006</v>
      </c>
    </row>
    <row r="1223" spans="1:10" ht="24" customHeight="1">
      <c r="A1223" s="2281" t="s">
        <v>3556</v>
      </c>
      <c r="B1223" s="2263" t="s">
        <v>3573</v>
      </c>
      <c r="C1223" s="2281" t="s">
        <v>3558</v>
      </c>
      <c r="D1223" s="2281" t="s">
        <v>3574</v>
      </c>
      <c r="E1223" s="2472" t="s">
        <v>3560</v>
      </c>
      <c r="F1223" s="2472"/>
      <c r="G1223" s="2264" t="s">
        <v>2143</v>
      </c>
      <c r="H1223" s="2265">
        <v>0.27500000000000002</v>
      </c>
      <c r="I1223" s="2266">
        <v>15.99</v>
      </c>
      <c r="J1223" s="2266">
        <v>4.3899999999999997</v>
      </c>
    </row>
    <row r="1224" spans="1:10" ht="24" customHeight="1">
      <c r="A1224" s="2281" t="s">
        <v>3556</v>
      </c>
      <c r="B1224" s="2263" t="s">
        <v>3761</v>
      </c>
      <c r="C1224" s="2281" t="s">
        <v>3558</v>
      </c>
      <c r="D1224" s="2281" t="s">
        <v>3762</v>
      </c>
      <c r="E1224" s="2472" t="s">
        <v>3560</v>
      </c>
      <c r="F1224" s="2472"/>
      <c r="G1224" s="2264" t="s">
        <v>2143</v>
      </c>
      <c r="H1224" s="2265">
        <v>0.55100000000000005</v>
      </c>
      <c r="I1224" s="2266">
        <v>21.42</v>
      </c>
      <c r="J1224" s="2266">
        <v>11.8</v>
      </c>
    </row>
    <row r="1225" spans="1:10" ht="36" customHeight="1">
      <c r="A1225" s="2285" t="s">
        <v>3586</v>
      </c>
      <c r="B1225" s="2270" t="s">
        <v>4446</v>
      </c>
      <c r="C1225" s="2285" t="s">
        <v>3558</v>
      </c>
      <c r="D1225" s="2285" t="s">
        <v>4447</v>
      </c>
      <c r="E1225" s="2468" t="s">
        <v>3589</v>
      </c>
      <c r="F1225" s="2468"/>
      <c r="G1225" s="2271" t="s">
        <v>3445</v>
      </c>
      <c r="H1225" s="2272">
        <v>23.24</v>
      </c>
      <c r="I1225" s="2273">
        <v>0.36</v>
      </c>
      <c r="J1225" s="2273">
        <v>8.36</v>
      </c>
    </row>
    <row r="1226" spans="1:10" ht="24" customHeight="1">
      <c r="A1226" s="2285" t="s">
        <v>3586</v>
      </c>
      <c r="B1226" s="2270" t="s">
        <v>4448</v>
      </c>
      <c r="C1226" s="2285" t="s">
        <v>3558</v>
      </c>
      <c r="D1226" s="2285" t="s">
        <v>4449</v>
      </c>
      <c r="E1226" s="2468" t="s">
        <v>3589</v>
      </c>
      <c r="F1226" s="2468"/>
      <c r="G1226" s="2271" t="s">
        <v>689</v>
      </c>
      <c r="H1226" s="2272">
        <v>1.67</v>
      </c>
      <c r="I1226" s="2273">
        <v>1.07</v>
      </c>
      <c r="J1226" s="2273">
        <v>1.78</v>
      </c>
    </row>
    <row r="1227" spans="1:10">
      <c r="A1227" s="2282"/>
      <c r="B1227" s="2282"/>
      <c r="C1227" s="2282"/>
      <c r="D1227" s="2282"/>
      <c r="E1227" s="2282" t="s">
        <v>3577</v>
      </c>
      <c r="F1227" s="2267">
        <v>11.96</v>
      </c>
      <c r="G1227" s="2282" t="s">
        <v>3578</v>
      </c>
      <c r="H1227" s="2267">
        <v>0</v>
      </c>
      <c r="I1227" s="2282" t="s">
        <v>3579</v>
      </c>
      <c r="J1227" s="2267">
        <v>11.96</v>
      </c>
    </row>
    <row r="1228" spans="1:10">
      <c r="A1228" s="2282"/>
      <c r="B1228" s="2282"/>
      <c r="C1228" s="2282"/>
      <c r="D1228" s="2282"/>
      <c r="E1228" s="2282" t="s">
        <v>3580</v>
      </c>
      <c r="F1228" s="2267">
        <v>9.6409400000000005</v>
      </c>
      <c r="G1228" s="2282"/>
      <c r="H1228" s="2467" t="s">
        <v>3581</v>
      </c>
      <c r="I1228" s="2467"/>
      <c r="J1228" s="2267">
        <v>45.44</v>
      </c>
    </row>
    <row r="1229" spans="1:10" ht="30" customHeight="1" thickBot="1">
      <c r="A1229" s="2290"/>
      <c r="B1229" s="2290"/>
      <c r="C1229" s="2290"/>
      <c r="D1229" s="2290"/>
      <c r="E1229" s="2290"/>
      <c r="F1229" s="2290"/>
      <c r="G1229" s="2290" t="s">
        <v>3582</v>
      </c>
      <c r="H1229" s="2268">
        <v>38.47</v>
      </c>
      <c r="I1229" s="2290" t="s">
        <v>3583</v>
      </c>
      <c r="J1229" s="2291">
        <v>1748.08</v>
      </c>
    </row>
    <row r="1230" spans="1:10" ht="0.95" customHeight="1" thickTop="1">
      <c r="A1230" s="2269"/>
      <c r="B1230" s="2269"/>
      <c r="C1230" s="2269"/>
      <c r="D1230" s="2269"/>
      <c r="E1230" s="2269"/>
      <c r="F1230" s="2269"/>
      <c r="G1230" s="2269"/>
      <c r="H1230" s="2269"/>
      <c r="I1230" s="2269"/>
      <c r="J1230" s="2269"/>
    </row>
    <row r="1231" spans="1:10" ht="24" customHeight="1">
      <c r="A1231" s="2286" t="s">
        <v>4450</v>
      </c>
      <c r="B1231" s="2286"/>
      <c r="C1231" s="2286"/>
      <c r="D1231" s="2286" t="s">
        <v>4451</v>
      </c>
      <c r="E1231" s="2286"/>
      <c r="F1231" s="2469"/>
      <c r="G1231" s="2469"/>
      <c r="H1231" s="2257"/>
      <c r="I1231" s="2286"/>
      <c r="J1231" s="2258">
        <v>50446.26</v>
      </c>
    </row>
    <row r="1232" spans="1:10" ht="18" customHeight="1">
      <c r="A1232" s="2283" t="s">
        <v>4452</v>
      </c>
      <c r="B1232" s="2287" t="s">
        <v>259</v>
      </c>
      <c r="C1232" s="2283" t="s">
        <v>3548</v>
      </c>
      <c r="D1232" s="2283" t="s">
        <v>131</v>
      </c>
      <c r="E1232" s="2470" t="s">
        <v>3549</v>
      </c>
      <c r="F1232" s="2470"/>
      <c r="G1232" s="2288" t="s">
        <v>3550</v>
      </c>
      <c r="H1232" s="2287" t="s">
        <v>261</v>
      </c>
      <c r="I1232" s="2287" t="s">
        <v>3551</v>
      </c>
      <c r="J1232" s="2287" t="s">
        <v>2149</v>
      </c>
    </row>
    <row r="1233" spans="1:10" ht="24" customHeight="1">
      <c r="A1233" s="2284" t="s">
        <v>3552</v>
      </c>
      <c r="B1233" s="2259" t="s">
        <v>670</v>
      </c>
      <c r="C1233" s="2284" t="s">
        <v>3600</v>
      </c>
      <c r="D1233" s="2284" t="s">
        <v>671</v>
      </c>
      <c r="E1233" s="2471" t="s">
        <v>3615</v>
      </c>
      <c r="F1233" s="2471"/>
      <c r="G1233" s="2260" t="s">
        <v>275</v>
      </c>
      <c r="H1233" s="2261">
        <v>1</v>
      </c>
      <c r="I1233" s="2262">
        <v>365.49</v>
      </c>
      <c r="J1233" s="2262">
        <v>365.49</v>
      </c>
    </row>
    <row r="1234" spans="1:10" ht="24" customHeight="1">
      <c r="A1234" s="2281" t="s">
        <v>3556</v>
      </c>
      <c r="B1234" s="2263" t="s">
        <v>3573</v>
      </c>
      <c r="C1234" s="2281" t="s">
        <v>3558</v>
      </c>
      <c r="D1234" s="2281" t="s">
        <v>3574</v>
      </c>
      <c r="E1234" s="2472" t="s">
        <v>3560</v>
      </c>
      <c r="F1234" s="2472"/>
      <c r="G1234" s="2264" t="s">
        <v>2143</v>
      </c>
      <c r="H1234" s="2265">
        <v>0.1653</v>
      </c>
      <c r="I1234" s="2266">
        <v>15.99</v>
      </c>
      <c r="J1234" s="2266">
        <v>2.64</v>
      </c>
    </row>
    <row r="1235" spans="1:10" ht="24" customHeight="1">
      <c r="A1235" s="2281" t="s">
        <v>3556</v>
      </c>
      <c r="B1235" s="2263" t="s">
        <v>4453</v>
      </c>
      <c r="C1235" s="2281" t="s">
        <v>3558</v>
      </c>
      <c r="D1235" s="2281" t="s">
        <v>4454</v>
      </c>
      <c r="E1235" s="2472" t="s">
        <v>3560</v>
      </c>
      <c r="F1235" s="2472"/>
      <c r="G1235" s="2264" t="s">
        <v>2143</v>
      </c>
      <c r="H1235" s="2265">
        <v>0.39679999999999999</v>
      </c>
      <c r="I1235" s="2266">
        <v>24.67</v>
      </c>
      <c r="J1235" s="2266">
        <v>9.7799999999999994</v>
      </c>
    </row>
    <row r="1236" spans="1:10" ht="24" customHeight="1">
      <c r="A1236" s="2285" t="s">
        <v>3586</v>
      </c>
      <c r="B1236" s="2270" t="s">
        <v>4455</v>
      </c>
      <c r="C1236" s="2285" t="s">
        <v>3600</v>
      </c>
      <c r="D1236" s="2285" t="s">
        <v>2396</v>
      </c>
      <c r="E1236" s="2468" t="s">
        <v>3589</v>
      </c>
      <c r="F1236" s="2468"/>
      <c r="G1236" s="2271" t="s">
        <v>275</v>
      </c>
      <c r="H1236" s="2272">
        <v>1.05</v>
      </c>
      <c r="I1236" s="2273">
        <v>336.26</v>
      </c>
      <c r="J1236" s="2273">
        <v>353.07</v>
      </c>
    </row>
    <row r="1237" spans="1:10">
      <c r="A1237" s="2282"/>
      <c r="B1237" s="2282"/>
      <c r="C1237" s="2282"/>
      <c r="D1237" s="2282"/>
      <c r="E1237" s="2282" t="s">
        <v>3577</v>
      </c>
      <c r="F1237" s="2267">
        <v>9.0399999999999991</v>
      </c>
      <c r="G1237" s="2282" t="s">
        <v>3578</v>
      </c>
      <c r="H1237" s="2267">
        <v>0</v>
      </c>
      <c r="I1237" s="2282" t="s">
        <v>3579</v>
      </c>
      <c r="J1237" s="2267">
        <v>9.0399999999999991</v>
      </c>
    </row>
    <row r="1238" spans="1:10">
      <c r="A1238" s="2282"/>
      <c r="B1238" s="2282"/>
      <c r="C1238" s="2282"/>
      <c r="D1238" s="2282"/>
      <c r="E1238" s="2282" t="s">
        <v>3580</v>
      </c>
      <c r="F1238" s="2267">
        <v>98.426456999999999</v>
      </c>
      <c r="G1238" s="2282"/>
      <c r="H1238" s="2467" t="s">
        <v>3581</v>
      </c>
      <c r="I1238" s="2467"/>
      <c r="J1238" s="2267">
        <v>463.92</v>
      </c>
    </row>
    <row r="1239" spans="1:10" ht="30" customHeight="1" thickBot="1">
      <c r="A1239" s="2290"/>
      <c r="B1239" s="2290"/>
      <c r="C1239" s="2290"/>
      <c r="D1239" s="2290"/>
      <c r="E1239" s="2290"/>
      <c r="F1239" s="2290"/>
      <c r="G1239" s="2290" t="s">
        <v>3582</v>
      </c>
      <c r="H1239" s="2268">
        <v>23</v>
      </c>
      <c r="I1239" s="2290" t="s">
        <v>3583</v>
      </c>
      <c r="J1239" s="2291">
        <v>10670.16</v>
      </c>
    </row>
    <row r="1240" spans="1:10" ht="0.95" customHeight="1" thickTop="1">
      <c r="A1240" s="2269"/>
      <c r="B1240" s="2269"/>
      <c r="C1240" s="2269"/>
      <c r="D1240" s="2269"/>
      <c r="E1240" s="2269"/>
      <c r="F1240" s="2269"/>
      <c r="G1240" s="2269"/>
      <c r="H1240" s="2269"/>
      <c r="I1240" s="2269"/>
      <c r="J1240" s="2269"/>
    </row>
    <row r="1241" spans="1:10" ht="18" customHeight="1">
      <c r="A1241" s="2283" t="s">
        <v>4456</v>
      </c>
      <c r="B1241" s="2287" t="s">
        <v>259</v>
      </c>
      <c r="C1241" s="2283" t="s">
        <v>3548</v>
      </c>
      <c r="D1241" s="2283" t="s">
        <v>131</v>
      </c>
      <c r="E1241" s="2470" t="s">
        <v>3549</v>
      </c>
      <c r="F1241" s="2470"/>
      <c r="G1241" s="2288" t="s">
        <v>3550</v>
      </c>
      <c r="H1241" s="2287" t="s">
        <v>261</v>
      </c>
      <c r="I1241" s="2287" t="s">
        <v>3551</v>
      </c>
      <c r="J1241" s="2287" t="s">
        <v>2149</v>
      </c>
    </row>
    <row r="1242" spans="1:10" ht="36" customHeight="1">
      <c r="A1242" s="2284" t="s">
        <v>3552</v>
      </c>
      <c r="B1242" s="2259" t="s">
        <v>673</v>
      </c>
      <c r="C1242" s="2284" t="s">
        <v>3600</v>
      </c>
      <c r="D1242" s="2284" t="s">
        <v>674</v>
      </c>
      <c r="E1242" s="2471" t="s">
        <v>3615</v>
      </c>
      <c r="F1242" s="2471"/>
      <c r="G1242" s="2260" t="s">
        <v>275</v>
      </c>
      <c r="H1242" s="2261">
        <v>1</v>
      </c>
      <c r="I1242" s="2262">
        <v>12.42</v>
      </c>
      <c r="J1242" s="2262">
        <v>12.42</v>
      </c>
    </row>
    <row r="1243" spans="1:10" ht="24" customHeight="1">
      <c r="A1243" s="2281" t="s">
        <v>3556</v>
      </c>
      <c r="B1243" s="2263" t="s">
        <v>3573</v>
      </c>
      <c r="C1243" s="2281" t="s">
        <v>3558</v>
      </c>
      <c r="D1243" s="2281" t="s">
        <v>3574</v>
      </c>
      <c r="E1243" s="2472" t="s">
        <v>3560</v>
      </c>
      <c r="F1243" s="2472"/>
      <c r="G1243" s="2264" t="s">
        <v>2143</v>
      </c>
      <c r="H1243" s="2265">
        <v>0.1653</v>
      </c>
      <c r="I1243" s="2266">
        <v>15.99</v>
      </c>
      <c r="J1243" s="2266">
        <v>2.64</v>
      </c>
    </row>
    <row r="1244" spans="1:10" ht="24" customHeight="1">
      <c r="A1244" s="2281" t="s">
        <v>3556</v>
      </c>
      <c r="B1244" s="2263" t="s">
        <v>4453</v>
      </c>
      <c r="C1244" s="2281" t="s">
        <v>3558</v>
      </c>
      <c r="D1244" s="2281" t="s">
        <v>4454</v>
      </c>
      <c r="E1244" s="2472" t="s">
        <v>3560</v>
      </c>
      <c r="F1244" s="2472"/>
      <c r="G1244" s="2264" t="s">
        <v>2143</v>
      </c>
      <c r="H1244" s="2265">
        <v>0.39679999999999999</v>
      </c>
      <c r="I1244" s="2266">
        <v>24.67</v>
      </c>
      <c r="J1244" s="2266">
        <v>9.7799999999999994</v>
      </c>
    </row>
    <row r="1245" spans="1:10">
      <c r="A1245" s="2282"/>
      <c r="B1245" s="2282"/>
      <c r="C1245" s="2282"/>
      <c r="D1245" s="2282"/>
      <c r="E1245" s="2282" t="s">
        <v>3577</v>
      </c>
      <c r="F1245" s="2267">
        <v>9.0399999999999991</v>
      </c>
      <c r="G1245" s="2282" t="s">
        <v>3578</v>
      </c>
      <c r="H1245" s="2267">
        <v>0</v>
      </c>
      <c r="I1245" s="2282" t="s">
        <v>3579</v>
      </c>
      <c r="J1245" s="2267">
        <v>9.0399999999999991</v>
      </c>
    </row>
    <row r="1246" spans="1:10">
      <c r="A1246" s="2282"/>
      <c r="B1246" s="2282"/>
      <c r="C1246" s="2282"/>
      <c r="D1246" s="2282"/>
      <c r="E1246" s="2282" t="s">
        <v>3580</v>
      </c>
      <c r="F1246" s="2267">
        <v>3.344706</v>
      </c>
      <c r="G1246" s="2282"/>
      <c r="H1246" s="2467" t="s">
        <v>3581</v>
      </c>
      <c r="I1246" s="2467"/>
      <c r="J1246" s="2267">
        <v>15.76</v>
      </c>
    </row>
    <row r="1247" spans="1:10" ht="30" customHeight="1" thickBot="1">
      <c r="A1247" s="2290"/>
      <c r="B1247" s="2290"/>
      <c r="C1247" s="2290"/>
      <c r="D1247" s="2290"/>
      <c r="E1247" s="2290"/>
      <c r="F1247" s="2290"/>
      <c r="G1247" s="2290" t="s">
        <v>3582</v>
      </c>
      <c r="H1247" s="2268">
        <v>91</v>
      </c>
      <c r="I1247" s="2290" t="s">
        <v>3583</v>
      </c>
      <c r="J1247" s="2291">
        <v>1434.16</v>
      </c>
    </row>
    <row r="1248" spans="1:10" ht="0.95" customHeight="1" thickTop="1">
      <c r="A1248" s="2269"/>
      <c r="B1248" s="2269"/>
      <c r="C1248" s="2269"/>
      <c r="D1248" s="2269"/>
      <c r="E1248" s="2269"/>
      <c r="F1248" s="2269"/>
      <c r="G1248" s="2269"/>
      <c r="H1248" s="2269"/>
      <c r="I1248" s="2269"/>
      <c r="J1248" s="2269"/>
    </row>
    <row r="1249" spans="1:10" ht="18" customHeight="1">
      <c r="A1249" s="2283" t="s">
        <v>4457</v>
      </c>
      <c r="B1249" s="2287" t="s">
        <v>259</v>
      </c>
      <c r="C1249" s="2283" t="s">
        <v>3548</v>
      </c>
      <c r="D1249" s="2283" t="s">
        <v>131</v>
      </c>
      <c r="E1249" s="2470" t="s">
        <v>3549</v>
      </c>
      <c r="F1249" s="2470"/>
      <c r="G1249" s="2288" t="s">
        <v>3550</v>
      </c>
      <c r="H1249" s="2287" t="s">
        <v>261</v>
      </c>
      <c r="I1249" s="2287" t="s">
        <v>3551</v>
      </c>
      <c r="J1249" s="2287" t="s">
        <v>2149</v>
      </c>
    </row>
    <row r="1250" spans="1:10" ht="24" customHeight="1">
      <c r="A1250" s="2284" t="s">
        <v>3552</v>
      </c>
      <c r="B1250" s="2259" t="s">
        <v>676</v>
      </c>
      <c r="C1250" s="2284" t="s">
        <v>3600</v>
      </c>
      <c r="D1250" s="2284" t="s">
        <v>677</v>
      </c>
      <c r="E1250" s="2471" t="s">
        <v>4458</v>
      </c>
      <c r="F1250" s="2471"/>
      <c r="G1250" s="2260" t="s">
        <v>275</v>
      </c>
      <c r="H1250" s="2261">
        <v>1</v>
      </c>
      <c r="I1250" s="2262">
        <v>172</v>
      </c>
      <c r="J1250" s="2262">
        <v>172</v>
      </c>
    </row>
    <row r="1251" spans="1:10" ht="24" customHeight="1">
      <c r="A1251" s="2281" t="s">
        <v>3556</v>
      </c>
      <c r="B1251" s="2263" t="s">
        <v>3746</v>
      </c>
      <c r="C1251" s="2281" t="s">
        <v>3558</v>
      </c>
      <c r="D1251" s="2281" t="s">
        <v>3747</v>
      </c>
      <c r="E1251" s="2472" t="s">
        <v>3560</v>
      </c>
      <c r="F1251" s="2472"/>
      <c r="G1251" s="2264" t="s">
        <v>2143</v>
      </c>
      <c r="H1251" s="2265">
        <v>0.25</v>
      </c>
      <c r="I1251" s="2266">
        <v>21.22</v>
      </c>
      <c r="J1251" s="2266">
        <v>5.3</v>
      </c>
    </row>
    <row r="1252" spans="1:10" ht="24" customHeight="1">
      <c r="A1252" s="2285" t="s">
        <v>3586</v>
      </c>
      <c r="B1252" s="2270" t="s">
        <v>4459</v>
      </c>
      <c r="C1252" s="2285" t="s">
        <v>3558</v>
      </c>
      <c r="D1252" s="2285" t="s">
        <v>4460</v>
      </c>
      <c r="E1252" s="2468" t="s">
        <v>3589</v>
      </c>
      <c r="F1252" s="2468"/>
      <c r="G1252" s="2271" t="s">
        <v>275</v>
      </c>
      <c r="H1252" s="2272">
        <v>1.05</v>
      </c>
      <c r="I1252" s="2273">
        <v>158.25</v>
      </c>
      <c r="J1252" s="2273">
        <v>166.16</v>
      </c>
    </row>
    <row r="1253" spans="1:10" ht="24" customHeight="1">
      <c r="A1253" s="2285" t="s">
        <v>3586</v>
      </c>
      <c r="B1253" s="2270" t="s">
        <v>4461</v>
      </c>
      <c r="C1253" s="2285" t="s">
        <v>3558</v>
      </c>
      <c r="D1253" s="2285" t="s">
        <v>4462</v>
      </c>
      <c r="E1253" s="2468" t="s">
        <v>3589</v>
      </c>
      <c r="F1253" s="2468"/>
      <c r="G1253" s="2271" t="s">
        <v>271</v>
      </c>
      <c r="H1253" s="2272">
        <v>3</v>
      </c>
      <c r="I1253" s="2273">
        <v>0.18</v>
      </c>
      <c r="J1253" s="2273">
        <v>0.54</v>
      </c>
    </row>
    <row r="1254" spans="1:10">
      <c r="A1254" s="2282"/>
      <c r="B1254" s="2282"/>
      <c r="C1254" s="2282"/>
      <c r="D1254" s="2282"/>
      <c r="E1254" s="2282" t="s">
        <v>3577</v>
      </c>
      <c r="F1254" s="2267">
        <v>3.8</v>
      </c>
      <c r="G1254" s="2282" t="s">
        <v>3578</v>
      </c>
      <c r="H1254" s="2267">
        <v>0</v>
      </c>
      <c r="I1254" s="2282" t="s">
        <v>3579</v>
      </c>
      <c r="J1254" s="2267">
        <v>3.8</v>
      </c>
    </row>
    <row r="1255" spans="1:10">
      <c r="A1255" s="2282"/>
      <c r="B1255" s="2282"/>
      <c r="C1255" s="2282"/>
      <c r="D1255" s="2282"/>
      <c r="E1255" s="2282" t="s">
        <v>3580</v>
      </c>
      <c r="F1255" s="2267">
        <v>46.319600000000001</v>
      </c>
      <c r="G1255" s="2282"/>
      <c r="H1255" s="2467" t="s">
        <v>3581</v>
      </c>
      <c r="I1255" s="2467"/>
      <c r="J1255" s="2267">
        <v>218.32</v>
      </c>
    </row>
    <row r="1256" spans="1:10" ht="30" customHeight="1" thickBot="1">
      <c r="A1256" s="2290"/>
      <c r="B1256" s="2290"/>
      <c r="C1256" s="2290"/>
      <c r="D1256" s="2290"/>
      <c r="E1256" s="2290"/>
      <c r="F1256" s="2290"/>
      <c r="G1256" s="2290" t="s">
        <v>3582</v>
      </c>
      <c r="H1256" s="2268">
        <v>100</v>
      </c>
      <c r="I1256" s="2290" t="s">
        <v>3583</v>
      </c>
      <c r="J1256" s="2291">
        <v>21832</v>
      </c>
    </row>
    <row r="1257" spans="1:10" ht="0.95" customHeight="1" thickTop="1">
      <c r="A1257" s="2269"/>
      <c r="B1257" s="2269"/>
      <c r="C1257" s="2269"/>
      <c r="D1257" s="2269"/>
      <c r="E1257" s="2269"/>
      <c r="F1257" s="2269"/>
      <c r="G1257" s="2269"/>
      <c r="H1257" s="2269"/>
      <c r="I1257" s="2269"/>
      <c r="J1257" s="2269"/>
    </row>
    <row r="1258" spans="1:10" ht="18" customHeight="1">
      <c r="A1258" s="2283" t="s">
        <v>4463</v>
      </c>
      <c r="B1258" s="2287" t="s">
        <v>259</v>
      </c>
      <c r="C1258" s="2283" t="s">
        <v>3548</v>
      </c>
      <c r="D1258" s="2283" t="s">
        <v>131</v>
      </c>
      <c r="E1258" s="2470" t="s">
        <v>3549</v>
      </c>
      <c r="F1258" s="2470"/>
      <c r="G1258" s="2288" t="s">
        <v>3550</v>
      </c>
      <c r="H1258" s="2287" t="s">
        <v>261</v>
      </c>
      <c r="I1258" s="2287" t="s">
        <v>3551</v>
      </c>
      <c r="J1258" s="2287" t="s">
        <v>2149</v>
      </c>
    </row>
    <row r="1259" spans="1:10" ht="24" customHeight="1">
      <c r="A1259" s="2284" t="s">
        <v>3552</v>
      </c>
      <c r="B1259" s="2259" t="s">
        <v>679</v>
      </c>
      <c r="C1259" s="2284" t="s">
        <v>3600</v>
      </c>
      <c r="D1259" s="2284" t="s">
        <v>680</v>
      </c>
      <c r="E1259" s="2471" t="s">
        <v>4458</v>
      </c>
      <c r="F1259" s="2471"/>
      <c r="G1259" s="2260" t="s">
        <v>275</v>
      </c>
      <c r="H1259" s="2261">
        <v>1</v>
      </c>
      <c r="I1259" s="2262">
        <v>99.1</v>
      </c>
      <c r="J1259" s="2262">
        <v>99.1</v>
      </c>
    </row>
    <row r="1260" spans="1:10" ht="24" customHeight="1">
      <c r="A1260" s="2281" t="s">
        <v>3556</v>
      </c>
      <c r="B1260" s="2263" t="s">
        <v>3746</v>
      </c>
      <c r="C1260" s="2281" t="s">
        <v>3558</v>
      </c>
      <c r="D1260" s="2281" t="s">
        <v>3747</v>
      </c>
      <c r="E1260" s="2472" t="s">
        <v>3560</v>
      </c>
      <c r="F1260" s="2472"/>
      <c r="G1260" s="2264" t="s">
        <v>2143</v>
      </c>
      <c r="H1260" s="2265">
        <v>0.25</v>
      </c>
      <c r="I1260" s="2266">
        <v>21.22</v>
      </c>
      <c r="J1260" s="2266">
        <v>5.3</v>
      </c>
    </row>
    <row r="1261" spans="1:10" ht="24" customHeight="1">
      <c r="A1261" s="2285" t="s">
        <v>3586</v>
      </c>
      <c r="B1261" s="2270" t="s">
        <v>4464</v>
      </c>
      <c r="C1261" s="2285" t="s">
        <v>3558</v>
      </c>
      <c r="D1261" s="2285" t="s">
        <v>4465</v>
      </c>
      <c r="E1261" s="2468" t="s">
        <v>3589</v>
      </c>
      <c r="F1261" s="2468"/>
      <c r="G1261" s="2271" t="s">
        <v>275</v>
      </c>
      <c r="H1261" s="2272">
        <v>1.1000000000000001</v>
      </c>
      <c r="I1261" s="2273">
        <v>84.98</v>
      </c>
      <c r="J1261" s="2273">
        <v>93.47</v>
      </c>
    </row>
    <row r="1262" spans="1:10" ht="24" customHeight="1">
      <c r="A1262" s="2285" t="s">
        <v>3586</v>
      </c>
      <c r="B1262" s="2270" t="s">
        <v>4466</v>
      </c>
      <c r="C1262" s="2285" t="s">
        <v>3558</v>
      </c>
      <c r="D1262" s="2285" t="s">
        <v>4467</v>
      </c>
      <c r="E1262" s="2468" t="s">
        <v>3589</v>
      </c>
      <c r="F1262" s="2468"/>
      <c r="G1262" s="2271" t="s">
        <v>271</v>
      </c>
      <c r="H1262" s="2272">
        <v>3</v>
      </c>
      <c r="I1262" s="2273">
        <v>0.11</v>
      </c>
      <c r="J1262" s="2273">
        <v>0.33</v>
      </c>
    </row>
    <row r="1263" spans="1:10">
      <c r="A1263" s="2282"/>
      <c r="B1263" s="2282"/>
      <c r="C1263" s="2282"/>
      <c r="D1263" s="2282"/>
      <c r="E1263" s="2282" t="s">
        <v>3577</v>
      </c>
      <c r="F1263" s="2267">
        <v>3.8</v>
      </c>
      <c r="G1263" s="2282" t="s">
        <v>3578</v>
      </c>
      <c r="H1263" s="2267">
        <v>0</v>
      </c>
      <c r="I1263" s="2282" t="s">
        <v>3579</v>
      </c>
      <c r="J1263" s="2267">
        <v>3.8</v>
      </c>
    </row>
    <row r="1264" spans="1:10">
      <c r="A1264" s="2282"/>
      <c r="B1264" s="2282"/>
      <c r="C1264" s="2282"/>
      <c r="D1264" s="2282"/>
      <c r="E1264" s="2282" t="s">
        <v>3580</v>
      </c>
      <c r="F1264" s="2267">
        <v>26.687629999999999</v>
      </c>
      <c r="G1264" s="2282"/>
      <c r="H1264" s="2467" t="s">
        <v>3581</v>
      </c>
      <c r="I1264" s="2467"/>
      <c r="J1264" s="2267">
        <v>125.79</v>
      </c>
    </row>
    <row r="1265" spans="1:10" ht="30" customHeight="1" thickBot="1">
      <c r="A1265" s="2290"/>
      <c r="B1265" s="2290"/>
      <c r="C1265" s="2290"/>
      <c r="D1265" s="2290"/>
      <c r="E1265" s="2290"/>
      <c r="F1265" s="2290"/>
      <c r="G1265" s="2290" t="s">
        <v>3582</v>
      </c>
      <c r="H1265" s="2268">
        <v>131.25</v>
      </c>
      <c r="I1265" s="2290" t="s">
        <v>3583</v>
      </c>
      <c r="J1265" s="2291">
        <v>16509.939999999999</v>
      </c>
    </row>
    <row r="1266" spans="1:10" ht="0.95" customHeight="1" thickTop="1">
      <c r="A1266" s="2269"/>
      <c r="B1266" s="2269"/>
      <c r="C1266" s="2269"/>
      <c r="D1266" s="2269"/>
      <c r="E1266" s="2269"/>
      <c r="F1266" s="2269"/>
      <c r="G1266" s="2269"/>
      <c r="H1266" s="2269"/>
      <c r="I1266" s="2269"/>
      <c r="J1266" s="2269"/>
    </row>
    <row r="1267" spans="1:10" ht="24" customHeight="1">
      <c r="A1267" s="2286" t="s">
        <v>4468</v>
      </c>
      <c r="B1267" s="2286"/>
      <c r="C1267" s="2286"/>
      <c r="D1267" s="2286" t="s">
        <v>4469</v>
      </c>
      <c r="E1267" s="2286"/>
      <c r="F1267" s="2469"/>
      <c r="G1267" s="2469"/>
      <c r="H1267" s="2257"/>
      <c r="I1267" s="2286"/>
      <c r="J1267" s="2258">
        <v>56356.06</v>
      </c>
    </row>
    <row r="1268" spans="1:10" ht="18" customHeight="1">
      <c r="A1268" s="2283" t="s">
        <v>4470</v>
      </c>
      <c r="B1268" s="2287" t="s">
        <v>259</v>
      </c>
      <c r="C1268" s="2283" t="s">
        <v>3548</v>
      </c>
      <c r="D1268" s="2283" t="s">
        <v>131</v>
      </c>
      <c r="E1268" s="2470" t="s">
        <v>3549</v>
      </c>
      <c r="F1268" s="2470"/>
      <c r="G1268" s="2288" t="s">
        <v>3550</v>
      </c>
      <c r="H1268" s="2287" t="s">
        <v>261</v>
      </c>
      <c r="I1268" s="2287" t="s">
        <v>3551</v>
      </c>
      <c r="J1268" s="2287" t="s">
        <v>2149</v>
      </c>
    </row>
    <row r="1269" spans="1:10" ht="36" customHeight="1">
      <c r="A1269" s="2284" t="s">
        <v>3552</v>
      </c>
      <c r="B1269" s="2259" t="s">
        <v>684</v>
      </c>
      <c r="C1269" s="2284" t="s">
        <v>3600</v>
      </c>
      <c r="D1269" s="2284" t="s">
        <v>685</v>
      </c>
      <c r="E1269" s="2471" t="s">
        <v>3615</v>
      </c>
      <c r="F1269" s="2471"/>
      <c r="G1269" s="2260" t="s">
        <v>275</v>
      </c>
      <c r="H1269" s="2261">
        <v>1</v>
      </c>
      <c r="I1269" s="2262">
        <v>89.12</v>
      </c>
      <c r="J1269" s="2262">
        <v>89.12</v>
      </c>
    </row>
    <row r="1270" spans="1:10" ht="24" customHeight="1">
      <c r="A1270" s="2281" t="s">
        <v>3556</v>
      </c>
      <c r="B1270" s="2263" t="s">
        <v>3761</v>
      </c>
      <c r="C1270" s="2281" t="s">
        <v>3558</v>
      </c>
      <c r="D1270" s="2281" t="s">
        <v>3762</v>
      </c>
      <c r="E1270" s="2472" t="s">
        <v>3560</v>
      </c>
      <c r="F1270" s="2472"/>
      <c r="G1270" s="2264" t="s">
        <v>2143</v>
      </c>
      <c r="H1270" s="2265">
        <v>1.0149999999999999</v>
      </c>
      <c r="I1270" s="2266">
        <v>21.42</v>
      </c>
      <c r="J1270" s="2266">
        <v>21.74</v>
      </c>
    </row>
    <row r="1271" spans="1:10" ht="24" customHeight="1">
      <c r="A1271" s="2281" t="s">
        <v>3556</v>
      </c>
      <c r="B1271" s="2263" t="s">
        <v>3573</v>
      </c>
      <c r="C1271" s="2281" t="s">
        <v>3558</v>
      </c>
      <c r="D1271" s="2281" t="s">
        <v>3574</v>
      </c>
      <c r="E1271" s="2472" t="s">
        <v>3560</v>
      </c>
      <c r="F1271" s="2472"/>
      <c r="G1271" s="2264" t="s">
        <v>2143</v>
      </c>
      <c r="H1271" s="2265">
        <v>1.0149999999999999</v>
      </c>
      <c r="I1271" s="2266">
        <v>15.99</v>
      </c>
      <c r="J1271" s="2266">
        <v>16.22</v>
      </c>
    </row>
    <row r="1272" spans="1:10" ht="24" customHeight="1">
      <c r="A1272" s="2285" t="s">
        <v>3586</v>
      </c>
      <c r="B1272" s="2270" t="s">
        <v>4471</v>
      </c>
      <c r="C1272" s="2285" t="s">
        <v>3600</v>
      </c>
      <c r="D1272" s="2285" t="s">
        <v>2470</v>
      </c>
      <c r="E1272" s="2468" t="s">
        <v>3589</v>
      </c>
      <c r="F1272" s="2468"/>
      <c r="G1272" s="2271" t="s">
        <v>275</v>
      </c>
      <c r="H1272" s="2272">
        <v>1.05</v>
      </c>
      <c r="I1272" s="2273">
        <v>48.73</v>
      </c>
      <c r="J1272" s="2273">
        <v>51.16</v>
      </c>
    </row>
    <row r="1273" spans="1:10">
      <c r="A1273" s="2282"/>
      <c r="B1273" s="2282"/>
      <c r="C1273" s="2282"/>
      <c r="D1273" s="2282"/>
      <c r="E1273" s="2282" t="s">
        <v>3577</v>
      </c>
      <c r="F1273" s="2267">
        <v>25.64</v>
      </c>
      <c r="G1273" s="2282" t="s">
        <v>3578</v>
      </c>
      <c r="H1273" s="2267">
        <v>0</v>
      </c>
      <c r="I1273" s="2282" t="s">
        <v>3579</v>
      </c>
      <c r="J1273" s="2267">
        <v>25.64</v>
      </c>
    </row>
    <row r="1274" spans="1:10">
      <c r="A1274" s="2282"/>
      <c r="B1274" s="2282"/>
      <c r="C1274" s="2282"/>
      <c r="D1274" s="2282"/>
      <c r="E1274" s="2282" t="s">
        <v>3580</v>
      </c>
      <c r="F1274" s="2267">
        <v>24.000015999999999</v>
      </c>
      <c r="G1274" s="2282"/>
      <c r="H1274" s="2467" t="s">
        <v>3581</v>
      </c>
      <c r="I1274" s="2467"/>
      <c r="J1274" s="2267">
        <v>113.12</v>
      </c>
    </row>
    <row r="1275" spans="1:10" ht="30" customHeight="1" thickBot="1">
      <c r="A1275" s="2290"/>
      <c r="B1275" s="2290"/>
      <c r="C1275" s="2290"/>
      <c r="D1275" s="2290"/>
      <c r="E1275" s="2290"/>
      <c r="F1275" s="2290"/>
      <c r="G1275" s="2290" t="s">
        <v>3582</v>
      </c>
      <c r="H1275" s="2268">
        <v>77.84</v>
      </c>
      <c r="I1275" s="2290" t="s">
        <v>3583</v>
      </c>
      <c r="J1275" s="2291">
        <v>8805.26</v>
      </c>
    </row>
    <row r="1276" spans="1:10" ht="0.95" customHeight="1" thickTop="1">
      <c r="A1276" s="2269"/>
      <c r="B1276" s="2269"/>
      <c r="C1276" s="2269"/>
      <c r="D1276" s="2269"/>
      <c r="E1276" s="2269"/>
      <c r="F1276" s="2269"/>
      <c r="G1276" s="2269"/>
      <c r="H1276" s="2269"/>
      <c r="I1276" s="2269"/>
      <c r="J1276" s="2269"/>
    </row>
    <row r="1277" spans="1:10" ht="18" customHeight="1">
      <c r="A1277" s="2283" t="s">
        <v>4472</v>
      </c>
      <c r="B1277" s="2287" t="s">
        <v>259</v>
      </c>
      <c r="C1277" s="2283" t="s">
        <v>3548</v>
      </c>
      <c r="D1277" s="2283" t="s">
        <v>131</v>
      </c>
      <c r="E1277" s="2470" t="s">
        <v>3549</v>
      </c>
      <c r="F1277" s="2470"/>
      <c r="G1277" s="2288" t="s">
        <v>3550</v>
      </c>
      <c r="H1277" s="2287" t="s">
        <v>261</v>
      </c>
      <c r="I1277" s="2287" t="s">
        <v>3551</v>
      </c>
      <c r="J1277" s="2287" t="s">
        <v>2149</v>
      </c>
    </row>
    <row r="1278" spans="1:10" ht="24" customHeight="1">
      <c r="A1278" s="2284" t="s">
        <v>3552</v>
      </c>
      <c r="B1278" s="2259" t="s">
        <v>4473</v>
      </c>
      <c r="C1278" s="2284" t="s">
        <v>3554</v>
      </c>
      <c r="D1278" s="2284" t="s">
        <v>688</v>
      </c>
      <c r="E1278" s="2471">
        <v>202</v>
      </c>
      <c r="F1278" s="2471"/>
      <c r="G1278" s="2260" t="s">
        <v>689</v>
      </c>
      <c r="H1278" s="2261">
        <v>1</v>
      </c>
      <c r="I1278" s="2262">
        <v>247.57</v>
      </c>
      <c r="J1278" s="2262">
        <v>247.57</v>
      </c>
    </row>
    <row r="1279" spans="1:10" ht="24" customHeight="1">
      <c r="A1279" s="2281" t="s">
        <v>3556</v>
      </c>
      <c r="B1279" s="2263" t="s">
        <v>3573</v>
      </c>
      <c r="C1279" s="2281" t="s">
        <v>3558</v>
      </c>
      <c r="D1279" s="2281" t="s">
        <v>3574</v>
      </c>
      <c r="E1279" s="2472" t="s">
        <v>3560</v>
      </c>
      <c r="F1279" s="2472"/>
      <c r="G1279" s="2264" t="s">
        <v>2143</v>
      </c>
      <c r="H1279" s="2265">
        <v>1.099</v>
      </c>
      <c r="I1279" s="2266">
        <v>15.99</v>
      </c>
      <c r="J1279" s="2266">
        <v>17.57</v>
      </c>
    </row>
    <row r="1280" spans="1:10" ht="24" customHeight="1">
      <c r="A1280" s="2285" t="s">
        <v>3586</v>
      </c>
      <c r="B1280" s="2270" t="s">
        <v>4474</v>
      </c>
      <c r="C1280" s="2285" t="s">
        <v>3554</v>
      </c>
      <c r="D1280" s="2285" t="s">
        <v>4475</v>
      </c>
      <c r="E1280" s="2468" t="s">
        <v>3589</v>
      </c>
      <c r="F1280" s="2468"/>
      <c r="G1280" s="2271" t="s">
        <v>689</v>
      </c>
      <c r="H1280" s="2272">
        <v>1</v>
      </c>
      <c r="I1280" s="2273">
        <v>230</v>
      </c>
      <c r="J1280" s="2273">
        <v>230</v>
      </c>
    </row>
    <row r="1281" spans="1:10">
      <c r="A1281" s="2282"/>
      <c r="B1281" s="2282"/>
      <c r="C1281" s="2282"/>
      <c r="D1281" s="2282"/>
      <c r="E1281" s="2282" t="s">
        <v>3577</v>
      </c>
      <c r="F1281" s="2267">
        <v>10.96</v>
      </c>
      <c r="G1281" s="2282" t="s">
        <v>3578</v>
      </c>
      <c r="H1281" s="2267">
        <v>0</v>
      </c>
      <c r="I1281" s="2282" t="s">
        <v>3579</v>
      </c>
      <c r="J1281" s="2267">
        <v>10.96</v>
      </c>
    </row>
    <row r="1282" spans="1:10">
      <c r="A1282" s="2282"/>
      <c r="B1282" s="2282"/>
      <c r="C1282" s="2282"/>
      <c r="D1282" s="2282"/>
      <c r="E1282" s="2282" t="s">
        <v>3580</v>
      </c>
      <c r="F1282" s="2267">
        <v>66.670601000000005</v>
      </c>
      <c r="G1282" s="2282"/>
      <c r="H1282" s="2467" t="s">
        <v>3581</v>
      </c>
      <c r="I1282" s="2467"/>
      <c r="J1282" s="2267">
        <v>314.24</v>
      </c>
    </row>
    <row r="1283" spans="1:10" ht="30" customHeight="1" thickBot="1">
      <c r="A1283" s="2290"/>
      <c r="B1283" s="2290"/>
      <c r="C1283" s="2290"/>
      <c r="D1283" s="2290"/>
      <c r="E1283" s="2290"/>
      <c r="F1283" s="2290"/>
      <c r="G1283" s="2290" t="s">
        <v>3582</v>
      </c>
      <c r="H1283" s="2268">
        <v>151.32</v>
      </c>
      <c r="I1283" s="2290" t="s">
        <v>3583</v>
      </c>
      <c r="J1283" s="2291">
        <v>47550.8</v>
      </c>
    </row>
    <row r="1284" spans="1:10" ht="0.95" customHeight="1" thickTop="1">
      <c r="A1284" s="2269"/>
      <c r="B1284" s="2269"/>
      <c r="C1284" s="2269"/>
      <c r="D1284" s="2269"/>
      <c r="E1284" s="2269"/>
      <c r="F1284" s="2269"/>
      <c r="G1284" s="2269"/>
      <c r="H1284" s="2269"/>
      <c r="I1284" s="2269"/>
      <c r="J1284" s="2269"/>
    </row>
    <row r="1285" spans="1:10" ht="24" customHeight="1">
      <c r="A1285" s="2286" t="s">
        <v>4476</v>
      </c>
      <c r="B1285" s="2286"/>
      <c r="C1285" s="2286"/>
      <c r="D1285" s="2286" t="s">
        <v>4477</v>
      </c>
      <c r="E1285" s="2286"/>
      <c r="F1285" s="2469"/>
      <c r="G1285" s="2469"/>
      <c r="H1285" s="2257"/>
      <c r="I1285" s="2286"/>
      <c r="J1285" s="2258">
        <v>2336.92</v>
      </c>
    </row>
    <row r="1286" spans="1:10" ht="18" customHeight="1">
      <c r="A1286" s="2283" t="s">
        <v>4478</v>
      </c>
      <c r="B1286" s="2287" t="s">
        <v>259</v>
      </c>
      <c r="C1286" s="2283" t="s">
        <v>3548</v>
      </c>
      <c r="D1286" s="2283" t="s">
        <v>131</v>
      </c>
      <c r="E1286" s="2470" t="s">
        <v>3549</v>
      </c>
      <c r="F1286" s="2470"/>
      <c r="G1286" s="2288" t="s">
        <v>3550</v>
      </c>
      <c r="H1286" s="2287" t="s">
        <v>261</v>
      </c>
      <c r="I1286" s="2287" t="s">
        <v>3551</v>
      </c>
      <c r="J1286" s="2287" t="s">
        <v>2149</v>
      </c>
    </row>
    <row r="1287" spans="1:10" ht="48" customHeight="1">
      <c r="A1287" s="2284" t="s">
        <v>3552</v>
      </c>
      <c r="B1287" s="2259" t="s">
        <v>4479</v>
      </c>
      <c r="C1287" s="2284" t="s">
        <v>3558</v>
      </c>
      <c r="D1287" s="2284" t="s">
        <v>694</v>
      </c>
      <c r="E1287" s="2471" t="s">
        <v>3615</v>
      </c>
      <c r="F1287" s="2471"/>
      <c r="G1287" s="2260" t="s">
        <v>275</v>
      </c>
      <c r="H1287" s="2261">
        <v>1</v>
      </c>
      <c r="I1287" s="2262">
        <v>31.3</v>
      </c>
      <c r="J1287" s="2262">
        <v>31.3</v>
      </c>
    </row>
    <row r="1288" spans="1:10" ht="36" customHeight="1">
      <c r="A1288" s="2281" t="s">
        <v>3556</v>
      </c>
      <c r="B1288" s="2263" t="s">
        <v>4480</v>
      </c>
      <c r="C1288" s="2281" t="s">
        <v>3558</v>
      </c>
      <c r="D1288" s="2281" t="s">
        <v>4481</v>
      </c>
      <c r="E1288" s="2472" t="s">
        <v>3560</v>
      </c>
      <c r="F1288" s="2472"/>
      <c r="G1288" s="2264" t="s">
        <v>368</v>
      </c>
      <c r="H1288" s="2265">
        <v>4.3099999999999999E-2</v>
      </c>
      <c r="I1288" s="2266">
        <v>494.76</v>
      </c>
      <c r="J1288" s="2266">
        <v>21.32</v>
      </c>
    </row>
    <row r="1289" spans="1:10" ht="24" customHeight="1">
      <c r="A1289" s="2281" t="s">
        <v>3556</v>
      </c>
      <c r="B1289" s="2263" t="s">
        <v>3761</v>
      </c>
      <c r="C1289" s="2281" t="s">
        <v>3558</v>
      </c>
      <c r="D1289" s="2281" t="s">
        <v>3762</v>
      </c>
      <c r="E1289" s="2472" t="s">
        <v>3560</v>
      </c>
      <c r="F1289" s="2472"/>
      <c r="G1289" s="2264" t="s">
        <v>2143</v>
      </c>
      <c r="H1289" s="2265">
        <v>0.245</v>
      </c>
      <c r="I1289" s="2266">
        <v>21.42</v>
      </c>
      <c r="J1289" s="2266">
        <v>5.24</v>
      </c>
    </row>
    <row r="1290" spans="1:10" ht="24" customHeight="1">
      <c r="A1290" s="2281" t="s">
        <v>3556</v>
      </c>
      <c r="B1290" s="2263" t="s">
        <v>3573</v>
      </c>
      <c r="C1290" s="2281" t="s">
        <v>3558</v>
      </c>
      <c r="D1290" s="2281" t="s">
        <v>3574</v>
      </c>
      <c r="E1290" s="2472" t="s">
        <v>3560</v>
      </c>
      <c r="F1290" s="2472"/>
      <c r="G1290" s="2264" t="s">
        <v>2143</v>
      </c>
      <c r="H1290" s="2265">
        <v>0.123</v>
      </c>
      <c r="I1290" s="2266">
        <v>15.99</v>
      </c>
      <c r="J1290" s="2266">
        <v>1.96</v>
      </c>
    </row>
    <row r="1291" spans="1:10" ht="24" customHeight="1">
      <c r="A1291" s="2285" t="s">
        <v>3586</v>
      </c>
      <c r="B1291" s="2270" t="s">
        <v>4482</v>
      </c>
      <c r="C1291" s="2285" t="s">
        <v>3558</v>
      </c>
      <c r="D1291" s="2285" t="s">
        <v>4483</v>
      </c>
      <c r="E1291" s="2468" t="s">
        <v>3589</v>
      </c>
      <c r="F1291" s="2468"/>
      <c r="G1291" s="2271" t="s">
        <v>3974</v>
      </c>
      <c r="H1291" s="2272">
        <v>0.21</v>
      </c>
      <c r="I1291" s="2273">
        <v>11.92</v>
      </c>
      <c r="J1291" s="2273">
        <v>2.5</v>
      </c>
    </row>
    <row r="1292" spans="1:10" ht="24" customHeight="1">
      <c r="A1292" s="2285" t="s">
        <v>3586</v>
      </c>
      <c r="B1292" s="2270" t="s">
        <v>3890</v>
      </c>
      <c r="C1292" s="2285" t="s">
        <v>3558</v>
      </c>
      <c r="D1292" s="2285" t="s">
        <v>3891</v>
      </c>
      <c r="E1292" s="2468" t="s">
        <v>3589</v>
      </c>
      <c r="F1292" s="2468"/>
      <c r="G1292" s="2271" t="s">
        <v>3445</v>
      </c>
      <c r="H1292" s="2272">
        <v>0.5</v>
      </c>
      <c r="I1292" s="2273">
        <v>0.56000000000000005</v>
      </c>
      <c r="J1292" s="2273">
        <v>0.28000000000000003</v>
      </c>
    </row>
    <row r="1293" spans="1:10">
      <c r="A1293" s="2282"/>
      <c r="B1293" s="2282"/>
      <c r="C1293" s="2282"/>
      <c r="D1293" s="2282"/>
      <c r="E1293" s="2282" t="s">
        <v>3577</v>
      </c>
      <c r="F1293" s="2267">
        <v>7.22</v>
      </c>
      <c r="G1293" s="2282" t="s">
        <v>3578</v>
      </c>
      <c r="H1293" s="2267">
        <v>0</v>
      </c>
      <c r="I1293" s="2282" t="s">
        <v>3579</v>
      </c>
      <c r="J1293" s="2267">
        <v>7.22</v>
      </c>
    </row>
    <row r="1294" spans="1:10">
      <c r="A1294" s="2282"/>
      <c r="B1294" s="2282"/>
      <c r="C1294" s="2282"/>
      <c r="D1294" s="2282"/>
      <c r="E1294" s="2282" t="s">
        <v>3580</v>
      </c>
      <c r="F1294" s="2267">
        <v>8.4290900000000004</v>
      </c>
      <c r="G1294" s="2282"/>
      <c r="H1294" s="2467" t="s">
        <v>3581</v>
      </c>
      <c r="I1294" s="2467"/>
      <c r="J1294" s="2267">
        <v>39.729999999999997</v>
      </c>
    </row>
    <row r="1295" spans="1:10" ht="30" customHeight="1" thickBot="1">
      <c r="A1295" s="2290"/>
      <c r="B1295" s="2290"/>
      <c r="C1295" s="2290"/>
      <c r="D1295" s="2290"/>
      <c r="E1295" s="2290"/>
      <c r="F1295" s="2290"/>
      <c r="G1295" s="2290" t="s">
        <v>3582</v>
      </c>
      <c r="H1295" s="2268">
        <v>58.82</v>
      </c>
      <c r="I1295" s="2290" t="s">
        <v>3583</v>
      </c>
      <c r="J1295" s="2291">
        <v>2336.92</v>
      </c>
    </row>
    <row r="1296" spans="1:10" ht="0.95" customHeight="1" thickTop="1">
      <c r="A1296" s="2269"/>
      <c r="B1296" s="2269"/>
      <c r="C1296" s="2269"/>
      <c r="D1296" s="2269"/>
      <c r="E1296" s="2269"/>
      <c r="F1296" s="2269"/>
      <c r="G1296" s="2269"/>
      <c r="H1296" s="2269"/>
      <c r="I1296" s="2269"/>
      <c r="J1296" s="2269"/>
    </row>
    <row r="1297" spans="1:10" ht="24" customHeight="1">
      <c r="A1297" s="2286" t="s">
        <v>4484</v>
      </c>
      <c r="B1297" s="2286"/>
      <c r="C1297" s="2286"/>
      <c r="D1297" s="2286" t="s">
        <v>4485</v>
      </c>
      <c r="E1297" s="2286"/>
      <c r="F1297" s="2469"/>
      <c r="G1297" s="2469"/>
      <c r="H1297" s="2257"/>
      <c r="I1297" s="2286"/>
      <c r="J1297" s="2258">
        <v>46761.27</v>
      </c>
    </row>
    <row r="1298" spans="1:10" ht="18" customHeight="1">
      <c r="A1298" s="2283" t="s">
        <v>4486</v>
      </c>
      <c r="B1298" s="2287" t="s">
        <v>259</v>
      </c>
      <c r="C1298" s="2283" t="s">
        <v>3548</v>
      </c>
      <c r="D1298" s="2283" t="s">
        <v>131</v>
      </c>
      <c r="E1298" s="2470" t="s">
        <v>3549</v>
      </c>
      <c r="F1298" s="2470"/>
      <c r="G1298" s="2288" t="s">
        <v>3550</v>
      </c>
      <c r="H1298" s="2287" t="s">
        <v>261</v>
      </c>
      <c r="I1298" s="2287" t="s">
        <v>3551</v>
      </c>
      <c r="J1298" s="2287" t="s">
        <v>2149</v>
      </c>
    </row>
    <row r="1299" spans="1:10" ht="24" customHeight="1">
      <c r="A1299" s="2284" t="s">
        <v>3552</v>
      </c>
      <c r="B1299" s="2259" t="s">
        <v>676</v>
      </c>
      <c r="C1299" s="2284" t="s">
        <v>3600</v>
      </c>
      <c r="D1299" s="2284" t="s">
        <v>677</v>
      </c>
      <c r="E1299" s="2471" t="s">
        <v>4458</v>
      </c>
      <c r="F1299" s="2471"/>
      <c r="G1299" s="2260" t="s">
        <v>275</v>
      </c>
      <c r="H1299" s="2261">
        <v>1</v>
      </c>
      <c r="I1299" s="2262">
        <v>172</v>
      </c>
      <c r="J1299" s="2262">
        <v>172</v>
      </c>
    </row>
    <row r="1300" spans="1:10" ht="24" customHeight="1">
      <c r="A1300" s="2281" t="s">
        <v>3556</v>
      </c>
      <c r="B1300" s="2263" t="s">
        <v>3746</v>
      </c>
      <c r="C1300" s="2281" t="s">
        <v>3558</v>
      </c>
      <c r="D1300" s="2281" t="s">
        <v>3747</v>
      </c>
      <c r="E1300" s="2472" t="s">
        <v>3560</v>
      </c>
      <c r="F1300" s="2472"/>
      <c r="G1300" s="2264" t="s">
        <v>2143</v>
      </c>
      <c r="H1300" s="2265">
        <v>0.25</v>
      </c>
      <c r="I1300" s="2266">
        <v>21.22</v>
      </c>
      <c r="J1300" s="2266">
        <v>5.3</v>
      </c>
    </row>
    <row r="1301" spans="1:10" ht="24" customHeight="1">
      <c r="A1301" s="2285" t="s">
        <v>3586</v>
      </c>
      <c r="B1301" s="2270" t="s">
        <v>4459</v>
      </c>
      <c r="C1301" s="2285" t="s">
        <v>3558</v>
      </c>
      <c r="D1301" s="2285" t="s">
        <v>4460</v>
      </c>
      <c r="E1301" s="2468" t="s">
        <v>3589</v>
      </c>
      <c r="F1301" s="2468"/>
      <c r="G1301" s="2271" t="s">
        <v>275</v>
      </c>
      <c r="H1301" s="2272">
        <v>1.05</v>
      </c>
      <c r="I1301" s="2273">
        <v>158.25</v>
      </c>
      <c r="J1301" s="2273">
        <v>166.16</v>
      </c>
    </row>
    <row r="1302" spans="1:10" ht="24" customHeight="1">
      <c r="A1302" s="2285" t="s">
        <v>3586</v>
      </c>
      <c r="B1302" s="2270" t="s">
        <v>4461</v>
      </c>
      <c r="C1302" s="2285" t="s">
        <v>3558</v>
      </c>
      <c r="D1302" s="2285" t="s">
        <v>4462</v>
      </c>
      <c r="E1302" s="2468" t="s">
        <v>3589</v>
      </c>
      <c r="F1302" s="2468"/>
      <c r="G1302" s="2271" t="s">
        <v>271</v>
      </c>
      <c r="H1302" s="2272">
        <v>3</v>
      </c>
      <c r="I1302" s="2273">
        <v>0.18</v>
      </c>
      <c r="J1302" s="2273">
        <v>0.54</v>
      </c>
    </row>
    <row r="1303" spans="1:10">
      <c r="A1303" s="2282"/>
      <c r="B1303" s="2282"/>
      <c r="C1303" s="2282"/>
      <c r="D1303" s="2282"/>
      <c r="E1303" s="2282" t="s">
        <v>3577</v>
      </c>
      <c r="F1303" s="2267">
        <v>3.8</v>
      </c>
      <c r="G1303" s="2282" t="s">
        <v>3578</v>
      </c>
      <c r="H1303" s="2267">
        <v>0</v>
      </c>
      <c r="I1303" s="2282" t="s">
        <v>3579</v>
      </c>
      <c r="J1303" s="2267">
        <v>3.8</v>
      </c>
    </row>
    <row r="1304" spans="1:10">
      <c r="A1304" s="2282"/>
      <c r="B1304" s="2282"/>
      <c r="C1304" s="2282"/>
      <c r="D1304" s="2282"/>
      <c r="E1304" s="2282" t="s">
        <v>3580</v>
      </c>
      <c r="F1304" s="2267">
        <v>46.319600000000001</v>
      </c>
      <c r="G1304" s="2282"/>
      <c r="H1304" s="2467" t="s">
        <v>3581</v>
      </c>
      <c r="I1304" s="2467"/>
      <c r="J1304" s="2267">
        <v>218.32</v>
      </c>
    </row>
    <row r="1305" spans="1:10" ht="30" customHeight="1" thickBot="1">
      <c r="A1305" s="2290"/>
      <c r="B1305" s="2290"/>
      <c r="C1305" s="2290"/>
      <c r="D1305" s="2290"/>
      <c r="E1305" s="2290"/>
      <c r="F1305" s="2290"/>
      <c r="G1305" s="2290" t="s">
        <v>3582</v>
      </c>
      <c r="H1305" s="2268">
        <v>96</v>
      </c>
      <c r="I1305" s="2290" t="s">
        <v>3583</v>
      </c>
      <c r="J1305" s="2291">
        <v>20958.72</v>
      </c>
    </row>
    <row r="1306" spans="1:10" ht="0.95" customHeight="1" thickTop="1">
      <c r="A1306" s="2269"/>
      <c r="B1306" s="2269"/>
      <c r="C1306" s="2269"/>
      <c r="D1306" s="2269"/>
      <c r="E1306" s="2269"/>
      <c r="F1306" s="2269"/>
      <c r="G1306" s="2269"/>
      <c r="H1306" s="2269"/>
      <c r="I1306" s="2269"/>
      <c r="J1306" s="2269"/>
    </row>
    <row r="1307" spans="1:10" ht="18" customHeight="1">
      <c r="A1307" s="2283" t="s">
        <v>4487</v>
      </c>
      <c r="B1307" s="2287" t="s">
        <v>259</v>
      </c>
      <c r="C1307" s="2283" t="s">
        <v>3548</v>
      </c>
      <c r="D1307" s="2283" t="s">
        <v>131</v>
      </c>
      <c r="E1307" s="2470" t="s">
        <v>3549</v>
      </c>
      <c r="F1307" s="2470"/>
      <c r="G1307" s="2288" t="s">
        <v>3550</v>
      </c>
      <c r="H1307" s="2287" t="s">
        <v>261</v>
      </c>
      <c r="I1307" s="2287" t="s">
        <v>3551</v>
      </c>
      <c r="J1307" s="2287" t="s">
        <v>2149</v>
      </c>
    </row>
    <row r="1308" spans="1:10" ht="24" customHeight="1">
      <c r="A1308" s="2284" t="s">
        <v>3552</v>
      </c>
      <c r="B1308" s="2259" t="s">
        <v>679</v>
      </c>
      <c r="C1308" s="2284" t="s">
        <v>3600</v>
      </c>
      <c r="D1308" s="2284" t="s">
        <v>680</v>
      </c>
      <c r="E1308" s="2471" t="s">
        <v>4458</v>
      </c>
      <c r="F1308" s="2471"/>
      <c r="G1308" s="2260" t="s">
        <v>275</v>
      </c>
      <c r="H1308" s="2261">
        <v>1</v>
      </c>
      <c r="I1308" s="2262">
        <v>99.1</v>
      </c>
      <c r="J1308" s="2262">
        <v>99.1</v>
      </c>
    </row>
    <row r="1309" spans="1:10" ht="24" customHeight="1">
      <c r="A1309" s="2281" t="s">
        <v>3556</v>
      </c>
      <c r="B1309" s="2263" t="s">
        <v>3746</v>
      </c>
      <c r="C1309" s="2281" t="s">
        <v>3558</v>
      </c>
      <c r="D1309" s="2281" t="s">
        <v>3747</v>
      </c>
      <c r="E1309" s="2472" t="s">
        <v>3560</v>
      </c>
      <c r="F1309" s="2472"/>
      <c r="G1309" s="2264" t="s">
        <v>2143</v>
      </c>
      <c r="H1309" s="2265">
        <v>0.25</v>
      </c>
      <c r="I1309" s="2266">
        <v>21.22</v>
      </c>
      <c r="J1309" s="2266">
        <v>5.3</v>
      </c>
    </row>
    <row r="1310" spans="1:10" ht="24" customHeight="1">
      <c r="A1310" s="2285" t="s">
        <v>3586</v>
      </c>
      <c r="B1310" s="2270" t="s">
        <v>4464</v>
      </c>
      <c r="C1310" s="2285" t="s">
        <v>3558</v>
      </c>
      <c r="D1310" s="2285" t="s">
        <v>4465</v>
      </c>
      <c r="E1310" s="2468" t="s">
        <v>3589</v>
      </c>
      <c r="F1310" s="2468"/>
      <c r="G1310" s="2271" t="s">
        <v>275</v>
      </c>
      <c r="H1310" s="2272">
        <v>1.1000000000000001</v>
      </c>
      <c r="I1310" s="2273">
        <v>84.98</v>
      </c>
      <c r="J1310" s="2273">
        <v>93.47</v>
      </c>
    </row>
    <row r="1311" spans="1:10" ht="24" customHeight="1">
      <c r="A1311" s="2285" t="s">
        <v>3586</v>
      </c>
      <c r="B1311" s="2270" t="s">
        <v>4466</v>
      </c>
      <c r="C1311" s="2285" t="s">
        <v>3558</v>
      </c>
      <c r="D1311" s="2285" t="s">
        <v>4467</v>
      </c>
      <c r="E1311" s="2468" t="s">
        <v>3589</v>
      </c>
      <c r="F1311" s="2468"/>
      <c r="G1311" s="2271" t="s">
        <v>271</v>
      </c>
      <c r="H1311" s="2272">
        <v>3</v>
      </c>
      <c r="I1311" s="2273">
        <v>0.11</v>
      </c>
      <c r="J1311" s="2273">
        <v>0.33</v>
      </c>
    </row>
    <row r="1312" spans="1:10">
      <c r="A1312" s="2282"/>
      <c r="B1312" s="2282"/>
      <c r="C1312" s="2282"/>
      <c r="D1312" s="2282"/>
      <c r="E1312" s="2282" t="s">
        <v>3577</v>
      </c>
      <c r="F1312" s="2267">
        <v>3.8</v>
      </c>
      <c r="G1312" s="2282" t="s">
        <v>3578</v>
      </c>
      <c r="H1312" s="2267">
        <v>0</v>
      </c>
      <c r="I1312" s="2282" t="s">
        <v>3579</v>
      </c>
      <c r="J1312" s="2267">
        <v>3.8</v>
      </c>
    </row>
    <row r="1313" spans="1:10">
      <c r="A1313" s="2282"/>
      <c r="B1313" s="2282"/>
      <c r="C1313" s="2282"/>
      <c r="D1313" s="2282"/>
      <c r="E1313" s="2282" t="s">
        <v>3580</v>
      </c>
      <c r="F1313" s="2267">
        <v>26.687629999999999</v>
      </c>
      <c r="G1313" s="2282"/>
      <c r="H1313" s="2467" t="s">
        <v>3581</v>
      </c>
      <c r="I1313" s="2467"/>
      <c r="J1313" s="2267">
        <v>125.79</v>
      </c>
    </row>
    <row r="1314" spans="1:10" ht="30" customHeight="1" thickBot="1">
      <c r="A1314" s="2290"/>
      <c r="B1314" s="2290"/>
      <c r="C1314" s="2290"/>
      <c r="D1314" s="2290"/>
      <c r="E1314" s="2290"/>
      <c r="F1314" s="2290"/>
      <c r="G1314" s="2290" t="s">
        <v>3582</v>
      </c>
      <c r="H1314" s="2268">
        <v>120.96</v>
      </c>
      <c r="I1314" s="2290" t="s">
        <v>3583</v>
      </c>
      <c r="J1314" s="2291">
        <v>15215.56</v>
      </c>
    </row>
    <row r="1315" spans="1:10" ht="0.95" customHeight="1" thickTop="1">
      <c r="A1315" s="2269"/>
      <c r="B1315" s="2269"/>
      <c r="C1315" s="2269"/>
      <c r="D1315" s="2269"/>
      <c r="E1315" s="2269"/>
      <c r="F1315" s="2269"/>
      <c r="G1315" s="2269"/>
      <c r="H1315" s="2269"/>
      <c r="I1315" s="2269"/>
      <c r="J1315" s="2269"/>
    </row>
    <row r="1316" spans="1:10" ht="18" customHeight="1">
      <c r="A1316" s="2283" t="s">
        <v>4488</v>
      </c>
      <c r="B1316" s="2287" t="s">
        <v>259</v>
      </c>
      <c r="C1316" s="2283" t="s">
        <v>3548</v>
      </c>
      <c r="D1316" s="2283" t="s">
        <v>131</v>
      </c>
      <c r="E1316" s="2470" t="s">
        <v>3549</v>
      </c>
      <c r="F1316" s="2470"/>
      <c r="G1316" s="2288" t="s">
        <v>3550</v>
      </c>
      <c r="H1316" s="2287" t="s">
        <v>261</v>
      </c>
      <c r="I1316" s="2287" t="s">
        <v>3551</v>
      </c>
      <c r="J1316" s="2287" t="s">
        <v>2149</v>
      </c>
    </row>
    <row r="1317" spans="1:10" ht="36" customHeight="1">
      <c r="A1317" s="2284" t="s">
        <v>3552</v>
      </c>
      <c r="B1317" s="2259" t="s">
        <v>698</v>
      </c>
      <c r="C1317" s="2284" t="s">
        <v>3600</v>
      </c>
      <c r="D1317" s="2284" t="s">
        <v>4489</v>
      </c>
      <c r="E1317" s="2471" t="s">
        <v>3988</v>
      </c>
      <c r="F1317" s="2471"/>
      <c r="G1317" s="2260" t="s">
        <v>271</v>
      </c>
      <c r="H1317" s="2261">
        <v>1</v>
      </c>
      <c r="I1317" s="2262">
        <v>45.38</v>
      </c>
      <c r="J1317" s="2262">
        <v>45.38</v>
      </c>
    </row>
    <row r="1318" spans="1:10" ht="24" customHeight="1">
      <c r="A1318" s="2281" t="s">
        <v>3556</v>
      </c>
      <c r="B1318" s="2263" t="s">
        <v>3761</v>
      </c>
      <c r="C1318" s="2281" t="s">
        <v>3558</v>
      </c>
      <c r="D1318" s="2281" t="s">
        <v>3762</v>
      </c>
      <c r="E1318" s="2472" t="s">
        <v>3560</v>
      </c>
      <c r="F1318" s="2472"/>
      <c r="G1318" s="2264" t="s">
        <v>2143</v>
      </c>
      <c r="H1318" s="2265">
        <v>0.5</v>
      </c>
      <c r="I1318" s="2266">
        <v>21.42</v>
      </c>
      <c r="J1318" s="2266">
        <v>10.71</v>
      </c>
    </row>
    <row r="1319" spans="1:10" ht="24" customHeight="1">
      <c r="A1319" s="2281" t="s">
        <v>3556</v>
      </c>
      <c r="B1319" s="2263" t="s">
        <v>4490</v>
      </c>
      <c r="C1319" s="2281" t="s">
        <v>3558</v>
      </c>
      <c r="D1319" s="2281" t="s">
        <v>4491</v>
      </c>
      <c r="E1319" s="2472" t="s">
        <v>3560</v>
      </c>
      <c r="F1319" s="2472"/>
      <c r="G1319" s="2264" t="s">
        <v>2143</v>
      </c>
      <c r="H1319" s="2265">
        <v>0.5</v>
      </c>
      <c r="I1319" s="2266">
        <v>16</v>
      </c>
      <c r="J1319" s="2266">
        <v>8</v>
      </c>
    </row>
    <row r="1320" spans="1:10" ht="24" customHeight="1">
      <c r="A1320" s="2285" t="s">
        <v>3586</v>
      </c>
      <c r="B1320" s="2270" t="s">
        <v>4492</v>
      </c>
      <c r="C1320" s="2285" t="s">
        <v>4493</v>
      </c>
      <c r="D1320" s="2285" t="s">
        <v>4494</v>
      </c>
      <c r="E1320" s="2468" t="s">
        <v>3589</v>
      </c>
      <c r="F1320" s="2468"/>
      <c r="G1320" s="2271" t="s">
        <v>275</v>
      </c>
      <c r="H1320" s="2272">
        <v>0.96</v>
      </c>
      <c r="I1320" s="2273">
        <v>27.79</v>
      </c>
      <c r="J1320" s="2273">
        <v>26.67</v>
      </c>
    </row>
    <row r="1321" spans="1:10">
      <c r="A1321" s="2282"/>
      <c r="B1321" s="2282"/>
      <c r="C1321" s="2282"/>
      <c r="D1321" s="2282"/>
      <c r="E1321" s="2282" t="s">
        <v>3577</v>
      </c>
      <c r="F1321" s="2267">
        <v>12.59</v>
      </c>
      <c r="G1321" s="2282" t="s">
        <v>3578</v>
      </c>
      <c r="H1321" s="2267">
        <v>0</v>
      </c>
      <c r="I1321" s="2282" t="s">
        <v>3579</v>
      </c>
      <c r="J1321" s="2267">
        <v>12.59</v>
      </c>
    </row>
    <row r="1322" spans="1:10">
      <c r="A1322" s="2282"/>
      <c r="B1322" s="2282"/>
      <c r="C1322" s="2282"/>
      <c r="D1322" s="2282"/>
      <c r="E1322" s="2282" t="s">
        <v>3580</v>
      </c>
      <c r="F1322" s="2267">
        <v>12.220834</v>
      </c>
      <c r="G1322" s="2282"/>
      <c r="H1322" s="2467" t="s">
        <v>3581</v>
      </c>
      <c r="I1322" s="2467"/>
      <c r="J1322" s="2267">
        <v>57.6</v>
      </c>
    </row>
    <row r="1323" spans="1:10" ht="30" customHeight="1" thickBot="1">
      <c r="A1323" s="2290"/>
      <c r="B1323" s="2290"/>
      <c r="C1323" s="2290"/>
      <c r="D1323" s="2290"/>
      <c r="E1323" s="2290"/>
      <c r="F1323" s="2290"/>
      <c r="G1323" s="2290" t="s">
        <v>3582</v>
      </c>
      <c r="H1323" s="2268">
        <v>4</v>
      </c>
      <c r="I1323" s="2290" t="s">
        <v>3583</v>
      </c>
      <c r="J1323" s="2291">
        <v>230.4</v>
      </c>
    </row>
    <row r="1324" spans="1:10" ht="0.95" customHeight="1" thickTop="1">
      <c r="A1324" s="2269"/>
      <c r="B1324" s="2269"/>
      <c r="C1324" s="2269"/>
      <c r="D1324" s="2269"/>
      <c r="E1324" s="2269"/>
      <c r="F1324" s="2269"/>
      <c r="G1324" s="2269"/>
      <c r="H1324" s="2269"/>
      <c r="I1324" s="2269"/>
      <c r="J1324" s="2269"/>
    </row>
    <row r="1325" spans="1:10" ht="18" customHeight="1">
      <c r="A1325" s="2283" t="s">
        <v>4495</v>
      </c>
      <c r="B1325" s="2287" t="s">
        <v>259</v>
      </c>
      <c r="C1325" s="2283" t="s">
        <v>3548</v>
      </c>
      <c r="D1325" s="2283" t="s">
        <v>131</v>
      </c>
      <c r="E1325" s="2470" t="s">
        <v>3549</v>
      </c>
      <c r="F1325" s="2470"/>
      <c r="G1325" s="2288" t="s">
        <v>3550</v>
      </c>
      <c r="H1325" s="2287" t="s">
        <v>261</v>
      </c>
      <c r="I1325" s="2287" t="s">
        <v>3551</v>
      </c>
      <c r="J1325" s="2287" t="s">
        <v>2149</v>
      </c>
    </row>
    <row r="1326" spans="1:10" ht="24" customHeight="1">
      <c r="A1326" s="2284" t="s">
        <v>3552</v>
      </c>
      <c r="B1326" s="2259" t="s">
        <v>702</v>
      </c>
      <c r="C1326" s="2284" t="s">
        <v>3600</v>
      </c>
      <c r="D1326" s="2284" t="s">
        <v>703</v>
      </c>
      <c r="E1326" s="2471" t="s">
        <v>3615</v>
      </c>
      <c r="F1326" s="2471"/>
      <c r="G1326" s="2260" t="s">
        <v>347</v>
      </c>
      <c r="H1326" s="2261">
        <v>1</v>
      </c>
      <c r="I1326" s="2262">
        <v>28.11</v>
      </c>
      <c r="J1326" s="2262">
        <v>28.11</v>
      </c>
    </row>
    <row r="1327" spans="1:10" ht="24" customHeight="1">
      <c r="A1327" s="2281" t="s">
        <v>3556</v>
      </c>
      <c r="B1327" s="2263" t="s">
        <v>3563</v>
      </c>
      <c r="C1327" s="2281" t="s">
        <v>3558</v>
      </c>
      <c r="D1327" s="2281" t="s">
        <v>3564</v>
      </c>
      <c r="E1327" s="2472" t="s">
        <v>3560</v>
      </c>
      <c r="F1327" s="2472"/>
      <c r="G1327" s="2264" t="s">
        <v>2143</v>
      </c>
      <c r="H1327" s="2265">
        <v>0.5</v>
      </c>
      <c r="I1327" s="2266">
        <v>21.25</v>
      </c>
      <c r="J1327" s="2266">
        <v>10.62</v>
      </c>
    </row>
    <row r="1328" spans="1:10" ht="36" customHeight="1">
      <c r="A1328" s="2285" t="s">
        <v>3586</v>
      </c>
      <c r="B1328" s="2270" t="s">
        <v>4496</v>
      </c>
      <c r="C1328" s="2285" t="s">
        <v>3558</v>
      </c>
      <c r="D1328" s="2285" t="s">
        <v>4497</v>
      </c>
      <c r="E1328" s="2468" t="s">
        <v>3589</v>
      </c>
      <c r="F1328" s="2468"/>
      <c r="G1328" s="2271" t="s">
        <v>689</v>
      </c>
      <c r="H1328" s="2272">
        <v>1.5</v>
      </c>
      <c r="I1328" s="2273">
        <v>5.54</v>
      </c>
      <c r="J1328" s="2273">
        <v>8.31</v>
      </c>
    </row>
    <row r="1329" spans="1:10" ht="24" customHeight="1">
      <c r="A1329" s="2285" t="s">
        <v>3586</v>
      </c>
      <c r="B1329" s="2270" t="s">
        <v>4498</v>
      </c>
      <c r="C1329" s="2285" t="s">
        <v>3554</v>
      </c>
      <c r="D1329" s="2285" t="s">
        <v>4499</v>
      </c>
      <c r="E1329" s="2468" t="s">
        <v>3589</v>
      </c>
      <c r="F1329" s="2468"/>
      <c r="G1329" s="2271" t="s">
        <v>3445</v>
      </c>
      <c r="H1329" s="2272">
        <v>3.27E-2</v>
      </c>
      <c r="I1329" s="2273">
        <v>28.99</v>
      </c>
      <c r="J1329" s="2273">
        <v>0.94</v>
      </c>
    </row>
    <row r="1330" spans="1:10" ht="36" customHeight="1">
      <c r="A1330" s="2285" t="s">
        <v>3586</v>
      </c>
      <c r="B1330" s="2270" t="s">
        <v>4500</v>
      </c>
      <c r="C1330" s="2285" t="s">
        <v>3558</v>
      </c>
      <c r="D1330" s="2285" t="s">
        <v>4501</v>
      </c>
      <c r="E1330" s="2468" t="s">
        <v>3804</v>
      </c>
      <c r="F1330" s="2468"/>
      <c r="G1330" s="2271" t="s">
        <v>271</v>
      </c>
      <c r="H1330" s="2272">
        <v>1.0092000000000001</v>
      </c>
      <c r="I1330" s="2273">
        <v>2.34</v>
      </c>
      <c r="J1330" s="2273">
        <v>2.36</v>
      </c>
    </row>
    <row r="1331" spans="1:10" ht="24" customHeight="1">
      <c r="A1331" s="2285" t="s">
        <v>3586</v>
      </c>
      <c r="B1331" s="2270" t="s">
        <v>4502</v>
      </c>
      <c r="C1331" s="2285" t="s">
        <v>3558</v>
      </c>
      <c r="D1331" s="2285" t="s">
        <v>4503</v>
      </c>
      <c r="E1331" s="2468" t="s">
        <v>3589</v>
      </c>
      <c r="F1331" s="2468"/>
      <c r="G1331" s="2271" t="s">
        <v>689</v>
      </c>
      <c r="H1331" s="2272">
        <v>1.0092000000000001</v>
      </c>
      <c r="I1331" s="2273">
        <v>5.64</v>
      </c>
      <c r="J1331" s="2273">
        <v>5.69</v>
      </c>
    </row>
    <row r="1332" spans="1:10" ht="24" customHeight="1">
      <c r="A1332" s="2285" t="s">
        <v>3586</v>
      </c>
      <c r="B1332" s="2270" t="s">
        <v>4504</v>
      </c>
      <c r="C1332" s="2285" t="s">
        <v>3558</v>
      </c>
      <c r="D1332" s="2285" t="s">
        <v>4505</v>
      </c>
      <c r="E1332" s="2468" t="s">
        <v>3589</v>
      </c>
      <c r="F1332" s="2468"/>
      <c r="G1332" s="2271" t="s">
        <v>4277</v>
      </c>
      <c r="H1332" s="2272">
        <v>1.01E-2</v>
      </c>
      <c r="I1332" s="2273">
        <v>19.57</v>
      </c>
      <c r="J1332" s="2273">
        <v>0.19</v>
      </c>
    </row>
    <row r="1333" spans="1:10">
      <c r="A1333" s="2282"/>
      <c r="B1333" s="2282"/>
      <c r="C1333" s="2282"/>
      <c r="D1333" s="2282"/>
      <c r="E1333" s="2282" t="s">
        <v>3577</v>
      </c>
      <c r="F1333" s="2267">
        <v>7.61</v>
      </c>
      <c r="G1333" s="2282" t="s">
        <v>3578</v>
      </c>
      <c r="H1333" s="2267">
        <v>0</v>
      </c>
      <c r="I1333" s="2282" t="s">
        <v>3579</v>
      </c>
      <c r="J1333" s="2267">
        <v>7.61</v>
      </c>
    </row>
    <row r="1334" spans="1:10">
      <c r="A1334" s="2282"/>
      <c r="B1334" s="2282"/>
      <c r="C1334" s="2282"/>
      <c r="D1334" s="2282"/>
      <c r="E1334" s="2282" t="s">
        <v>3580</v>
      </c>
      <c r="F1334" s="2267">
        <v>7.5700229999999999</v>
      </c>
      <c r="G1334" s="2282"/>
      <c r="H1334" s="2467" t="s">
        <v>3581</v>
      </c>
      <c r="I1334" s="2467"/>
      <c r="J1334" s="2267">
        <v>35.68</v>
      </c>
    </row>
    <row r="1335" spans="1:10" ht="30" customHeight="1" thickBot="1">
      <c r="A1335" s="2290"/>
      <c r="B1335" s="2290"/>
      <c r="C1335" s="2290"/>
      <c r="D1335" s="2290"/>
      <c r="E1335" s="2290"/>
      <c r="F1335" s="2290"/>
      <c r="G1335" s="2290" t="s">
        <v>3582</v>
      </c>
      <c r="H1335" s="2268">
        <v>91.54</v>
      </c>
      <c r="I1335" s="2290" t="s">
        <v>3583</v>
      </c>
      <c r="J1335" s="2291">
        <v>3266.15</v>
      </c>
    </row>
    <row r="1336" spans="1:10" ht="0.95" customHeight="1" thickTop="1">
      <c r="A1336" s="2269"/>
      <c r="B1336" s="2269"/>
      <c r="C1336" s="2269"/>
      <c r="D1336" s="2269"/>
      <c r="E1336" s="2269"/>
      <c r="F1336" s="2269"/>
      <c r="G1336" s="2269"/>
      <c r="H1336" s="2269"/>
      <c r="I1336" s="2269"/>
      <c r="J1336" s="2269"/>
    </row>
    <row r="1337" spans="1:10" ht="18" customHeight="1">
      <c r="A1337" s="2283" t="s">
        <v>4506</v>
      </c>
      <c r="B1337" s="2287" t="s">
        <v>259</v>
      </c>
      <c r="C1337" s="2283" t="s">
        <v>3548</v>
      </c>
      <c r="D1337" s="2283" t="s">
        <v>131</v>
      </c>
      <c r="E1337" s="2470" t="s">
        <v>3549</v>
      </c>
      <c r="F1337" s="2470"/>
      <c r="G1337" s="2288" t="s">
        <v>3550</v>
      </c>
      <c r="H1337" s="2287" t="s">
        <v>261</v>
      </c>
      <c r="I1337" s="2287" t="s">
        <v>3551</v>
      </c>
      <c r="J1337" s="2287" t="s">
        <v>2149</v>
      </c>
    </row>
    <row r="1338" spans="1:10" ht="48" customHeight="1">
      <c r="A1338" s="2284" t="s">
        <v>3552</v>
      </c>
      <c r="B1338" s="2259" t="s">
        <v>4507</v>
      </c>
      <c r="C1338" s="2284" t="s">
        <v>4347</v>
      </c>
      <c r="D1338" s="2284" t="s">
        <v>706</v>
      </c>
      <c r="E1338" s="2471" t="s">
        <v>4508</v>
      </c>
      <c r="F1338" s="2471"/>
      <c r="G1338" s="2260" t="s">
        <v>275</v>
      </c>
      <c r="H1338" s="2261">
        <v>1</v>
      </c>
      <c r="I1338" s="2262">
        <v>631.20000000000005</v>
      </c>
      <c r="J1338" s="2262">
        <v>631.20000000000005</v>
      </c>
    </row>
    <row r="1339" spans="1:10" ht="48" customHeight="1">
      <c r="A1339" s="2285" t="s">
        <v>3586</v>
      </c>
      <c r="B1339" s="2270" t="s">
        <v>4509</v>
      </c>
      <c r="C1339" s="2285" t="s">
        <v>4347</v>
      </c>
      <c r="D1339" s="2285" t="s">
        <v>706</v>
      </c>
      <c r="E1339" s="2468" t="s">
        <v>3917</v>
      </c>
      <c r="F1339" s="2468"/>
      <c r="G1339" s="2271" t="s">
        <v>275</v>
      </c>
      <c r="H1339" s="2272">
        <v>1</v>
      </c>
      <c r="I1339" s="2273">
        <v>631.20000000000005</v>
      </c>
      <c r="J1339" s="2273">
        <v>631.20000000000005</v>
      </c>
    </row>
    <row r="1340" spans="1:10">
      <c r="A1340" s="2282"/>
      <c r="B1340" s="2282"/>
      <c r="C1340" s="2282"/>
      <c r="D1340" s="2282"/>
      <c r="E1340" s="2282" t="s">
        <v>3577</v>
      </c>
      <c r="F1340" s="2267">
        <v>0</v>
      </c>
      <c r="G1340" s="2282" t="s">
        <v>3578</v>
      </c>
      <c r="H1340" s="2267">
        <v>0</v>
      </c>
      <c r="I1340" s="2282" t="s">
        <v>3579</v>
      </c>
      <c r="J1340" s="2267">
        <v>0</v>
      </c>
    </row>
    <row r="1341" spans="1:10">
      <c r="A1341" s="2282"/>
      <c r="B1341" s="2282"/>
      <c r="C1341" s="2282"/>
      <c r="D1341" s="2282"/>
      <c r="E1341" s="2282" t="s">
        <v>3580</v>
      </c>
      <c r="F1341" s="2267">
        <v>169.98215999999999</v>
      </c>
      <c r="G1341" s="2282"/>
      <c r="H1341" s="2467" t="s">
        <v>3581</v>
      </c>
      <c r="I1341" s="2467"/>
      <c r="J1341" s="2267">
        <v>801.18</v>
      </c>
    </row>
    <row r="1342" spans="1:10" ht="30" customHeight="1" thickBot="1">
      <c r="A1342" s="2290"/>
      <c r="B1342" s="2290"/>
      <c r="C1342" s="2290"/>
      <c r="D1342" s="2290"/>
      <c r="E1342" s="2290"/>
      <c r="F1342" s="2290"/>
      <c r="G1342" s="2290" t="s">
        <v>3582</v>
      </c>
      <c r="H1342" s="2268">
        <v>8.85</v>
      </c>
      <c r="I1342" s="2290" t="s">
        <v>3583</v>
      </c>
      <c r="J1342" s="2291">
        <v>7090.44</v>
      </c>
    </row>
    <row r="1343" spans="1:10" ht="0.95" customHeight="1" thickTop="1">
      <c r="A1343" s="2269"/>
      <c r="B1343" s="2269"/>
      <c r="C1343" s="2269"/>
      <c r="D1343" s="2269"/>
      <c r="E1343" s="2269"/>
      <c r="F1343" s="2269"/>
      <c r="G1343" s="2269"/>
      <c r="H1343" s="2269"/>
      <c r="I1343" s="2269"/>
      <c r="J1343" s="2269"/>
    </row>
    <row r="1344" spans="1:10" ht="24" customHeight="1">
      <c r="A1344" s="2286" t="s">
        <v>4510</v>
      </c>
      <c r="B1344" s="2286"/>
      <c r="C1344" s="2286"/>
      <c r="D1344" s="2286" t="s">
        <v>4511</v>
      </c>
      <c r="E1344" s="2286"/>
      <c r="F1344" s="2469"/>
      <c r="G1344" s="2469"/>
      <c r="H1344" s="2257"/>
      <c r="I1344" s="2286"/>
      <c r="J1344" s="2258">
        <v>109586.67</v>
      </c>
    </row>
    <row r="1345" spans="1:10" ht="24" customHeight="1">
      <c r="A1345" s="2286" t="s">
        <v>4512</v>
      </c>
      <c r="B1345" s="2286"/>
      <c r="C1345" s="2286"/>
      <c r="D1345" s="2286" t="s">
        <v>4513</v>
      </c>
      <c r="E1345" s="2286"/>
      <c r="F1345" s="2469"/>
      <c r="G1345" s="2469"/>
      <c r="H1345" s="2257"/>
      <c r="I1345" s="2286"/>
      <c r="J1345" s="2258">
        <v>149.35</v>
      </c>
    </row>
    <row r="1346" spans="1:10" ht="18" customHeight="1">
      <c r="A1346" s="2283" t="s">
        <v>4514</v>
      </c>
      <c r="B1346" s="2287" t="s">
        <v>259</v>
      </c>
      <c r="C1346" s="2283" t="s">
        <v>3548</v>
      </c>
      <c r="D1346" s="2283" t="s">
        <v>131</v>
      </c>
      <c r="E1346" s="2470" t="s">
        <v>3549</v>
      </c>
      <c r="F1346" s="2470"/>
      <c r="G1346" s="2288" t="s">
        <v>3550</v>
      </c>
      <c r="H1346" s="2287" t="s">
        <v>261</v>
      </c>
      <c r="I1346" s="2287" t="s">
        <v>3551</v>
      </c>
      <c r="J1346" s="2287" t="s">
        <v>2149</v>
      </c>
    </row>
    <row r="1347" spans="1:10" ht="36" customHeight="1">
      <c r="A1347" s="2284" t="s">
        <v>3552</v>
      </c>
      <c r="B1347" s="2259" t="s">
        <v>4515</v>
      </c>
      <c r="C1347" s="2284" t="s">
        <v>3558</v>
      </c>
      <c r="D1347" s="2284" t="s">
        <v>715</v>
      </c>
      <c r="E1347" s="2471" t="s">
        <v>3859</v>
      </c>
      <c r="F1347" s="2471"/>
      <c r="G1347" s="2260" t="s">
        <v>275</v>
      </c>
      <c r="H1347" s="2261">
        <v>1</v>
      </c>
      <c r="I1347" s="2262">
        <v>3.83</v>
      </c>
      <c r="J1347" s="2262">
        <v>3.83</v>
      </c>
    </row>
    <row r="1348" spans="1:10" ht="36" customHeight="1">
      <c r="A1348" s="2281" t="s">
        <v>3556</v>
      </c>
      <c r="B1348" s="2263" t="s">
        <v>4516</v>
      </c>
      <c r="C1348" s="2281" t="s">
        <v>3558</v>
      </c>
      <c r="D1348" s="2281" t="s">
        <v>4517</v>
      </c>
      <c r="E1348" s="2472" t="s">
        <v>3560</v>
      </c>
      <c r="F1348" s="2472"/>
      <c r="G1348" s="2264" t="s">
        <v>368</v>
      </c>
      <c r="H1348" s="2265">
        <v>4.1999999999999997E-3</v>
      </c>
      <c r="I1348" s="2266">
        <v>531.89</v>
      </c>
      <c r="J1348" s="2266">
        <v>2.23</v>
      </c>
    </row>
    <row r="1349" spans="1:10" ht="24" customHeight="1">
      <c r="A1349" s="2281" t="s">
        <v>3556</v>
      </c>
      <c r="B1349" s="2263" t="s">
        <v>3573</v>
      </c>
      <c r="C1349" s="2281" t="s">
        <v>3558</v>
      </c>
      <c r="D1349" s="2281" t="s">
        <v>3574</v>
      </c>
      <c r="E1349" s="2472" t="s">
        <v>3560</v>
      </c>
      <c r="F1349" s="2472"/>
      <c r="G1349" s="2264" t="s">
        <v>2143</v>
      </c>
      <c r="H1349" s="2265">
        <v>7.0000000000000001E-3</v>
      </c>
      <c r="I1349" s="2266">
        <v>15.99</v>
      </c>
      <c r="J1349" s="2266">
        <v>0.11</v>
      </c>
    </row>
    <row r="1350" spans="1:10" ht="24" customHeight="1">
      <c r="A1350" s="2281" t="s">
        <v>3556</v>
      </c>
      <c r="B1350" s="2263" t="s">
        <v>3761</v>
      </c>
      <c r="C1350" s="2281" t="s">
        <v>3558</v>
      </c>
      <c r="D1350" s="2281" t="s">
        <v>3762</v>
      </c>
      <c r="E1350" s="2472" t="s">
        <v>3560</v>
      </c>
      <c r="F1350" s="2472"/>
      <c r="G1350" s="2264" t="s">
        <v>2143</v>
      </c>
      <c r="H1350" s="2265">
        <v>7.0000000000000007E-2</v>
      </c>
      <c r="I1350" s="2266">
        <v>21.42</v>
      </c>
      <c r="J1350" s="2266">
        <v>1.49</v>
      </c>
    </row>
    <row r="1351" spans="1:10">
      <c r="A1351" s="2282"/>
      <c r="B1351" s="2282"/>
      <c r="C1351" s="2282"/>
      <c r="D1351" s="2282"/>
      <c r="E1351" s="2282" t="s">
        <v>3577</v>
      </c>
      <c r="F1351" s="2267">
        <v>1.59</v>
      </c>
      <c r="G1351" s="2282" t="s">
        <v>3578</v>
      </c>
      <c r="H1351" s="2267">
        <v>0</v>
      </c>
      <c r="I1351" s="2282" t="s">
        <v>3579</v>
      </c>
      <c r="J1351" s="2267">
        <v>1.59</v>
      </c>
    </row>
    <row r="1352" spans="1:10">
      <c r="A1352" s="2282"/>
      <c r="B1352" s="2282"/>
      <c r="C1352" s="2282"/>
      <c r="D1352" s="2282"/>
      <c r="E1352" s="2282" t="s">
        <v>3580</v>
      </c>
      <c r="F1352" s="2267">
        <v>1.0314190000000001</v>
      </c>
      <c r="G1352" s="2282"/>
      <c r="H1352" s="2467" t="s">
        <v>3581</v>
      </c>
      <c r="I1352" s="2467"/>
      <c r="J1352" s="2267">
        <v>4.8600000000000003</v>
      </c>
    </row>
    <row r="1353" spans="1:10" ht="30" customHeight="1" thickBot="1">
      <c r="A1353" s="2290"/>
      <c r="B1353" s="2290"/>
      <c r="C1353" s="2290"/>
      <c r="D1353" s="2290"/>
      <c r="E1353" s="2290"/>
      <c r="F1353" s="2290"/>
      <c r="G1353" s="2290" t="s">
        <v>3582</v>
      </c>
      <c r="H1353" s="2268">
        <v>30.73</v>
      </c>
      <c r="I1353" s="2290" t="s">
        <v>3583</v>
      </c>
      <c r="J1353" s="2291">
        <v>149.35</v>
      </c>
    </row>
    <row r="1354" spans="1:10" ht="0.95" customHeight="1" thickTop="1">
      <c r="A1354" s="2269"/>
      <c r="B1354" s="2269"/>
      <c r="C1354" s="2269"/>
      <c r="D1354" s="2269"/>
      <c r="E1354" s="2269"/>
      <c r="F1354" s="2269"/>
      <c r="G1354" s="2269"/>
      <c r="H1354" s="2269"/>
      <c r="I1354" s="2269"/>
      <c r="J1354" s="2269"/>
    </row>
    <row r="1355" spans="1:10" ht="24" customHeight="1">
      <c r="A1355" s="2286" t="s">
        <v>4518</v>
      </c>
      <c r="B1355" s="2286"/>
      <c r="C1355" s="2286"/>
      <c r="D1355" s="2286" t="s">
        <v>4519</v>
      </c>
      <c r="E1355" s="2286"/>
      <c r="F1355" s="2469"/>
      <c r="G1355" s="2469"/>
      <c r="H1355" s="2257"/>
      <c r="I1355" s="2286"/>
      <c r="J1355" s="2258">
        <v>2765.4</v>
      </c>
    </row>
    <row r="1356" spans="1:10" ht="18" customHeight="1">
      <c r="A1356" s="2283" t="s">
        <v>4520</v>
      </c>
      <c r="B1356" s="2287" t="s">
        <v>259</v>
      </c>
      <c r="C1356" s="2283" t="s">
        <v>3548</v>
      </c>
      <c r="D1356" s="2283" t="s">
        <v>131</v>
      </c>
      <c r="E1356" s="2470" t="s">
        <v>3549</v>
      </c>
      <c r="F1356" s="2470"/>
      <c r="G1356" s="2288" t="s">
        <v>3550</v>
      </c>
      <c r="H1356" s="2287" t="s">
        <v>261</v>
      </c>
      <c r="I1356" s="2287" t="s">
        <v>3551</v>
      </c>
      <c r="J1356" s="2287" t="s">
        <v>2149</v>
      </c>
    </row>
    <row r="1357" spans="1:10" ht="60" customHeight="1">
      <c r="A1357" s="2284" t="s">
        <v>3552</v>
      </c>
      <c r="B1357" s="2259" t="s">
        <v>4521</v>
      </c>
      <c r="C1357" s="2284" t="s">
        <v>3558</v>
      </c>
      <c r="D1357" s="2284" t="s">
        <v>720</v>
      </c>
      <c r="E1357" s="2471" t="s">
        <v>3859</v>
      </c>
      <c r="F1357" s="2471"/>
      <c r="G1357" s="2260" t="s">
        <v>275</v>
      </c>
      <c r="H1357" s="2261">
        <v>1</v>
      </c>
      <c r="I1357" s="2262">
        <v>57.92</v>
      </c>
      <c r="J1357" s="2262">
        <v>57.92</v>
      </c>
    </row>
    <row r="1358" spans="1:10" ht="48" customHeight="1">
      <c r="A1358" s="2281" t="s">
        <v>3556</v>
      </c>
      <c r="B1358" s="2263" t="s">
        <v>4271</v>
      </c>
      <c r="C1358" s="2281" t="s">
        <v>3558</v>
      </c>
      <c r="D1358" s="2281" t="s">
        <v>4272</v>
      </c>
      <c r="E1358" s="2472" t="s">
        <v>3560</v>
      </c>
      <c r="F1358" s="2472"/>
      <c r="G1358" s="2264" t="s">
        <v>368</v>
      </c>
      <c r="H1358" s="2265">
        <v>3.5900000000000001E-2</v>
      </c>
      <c r="I1358" s="2266">
        <v>478.27</v>
      </c>
      <c r="J1358" s="2266">
        <v>17.16</v>
      </c>
    </row>
    <row r="1359" spans="1:10" ht="24" customHeight="1">
      <c r="A1359" s="2281" t="s">
        <v>3556</v>
      </c>
      <c r="B1359" s="2263" t="s">
        <v>3761</v>
      </c>
      <c r="C1359" s="2281" t="s">
        <v>3558</v>
      </c>
      <c r="D1359" s="2281" t="s">
        <v>3762</v>
      </c>
      <c r="E1359" s="2472" t="s">
        <v>3560</v>
      </c>
      <c r="F1359" s="2472"/>
      <c r="G1359" s="2264" t="s">
        <v>2143</v>
      </c>
      <c r="H1359" s="2265">
        <v>1.0900000000000001</v>
      </c>
      <c r="I1359" s="2266">
        <v>21.42</v>
      </c>
      <c r="J1359" s="2266">
        <v>23.34</v>
      </c>
    </row>
    <row r="1360" spans="1:10" ht="24" customHeight="1">
      <c r="A1360" s="2281" t="s">
        <v>3556</v>
      </c>
      <c r="B1360" s="2263" t="s">
        <v>3573</v>
      </c>
      <c r="C1360" s="2281" t="s">
        <v>3558</v>
      </c>
      <c r="D1360" s="2281" t="s">
        <v>3574</v>
      </c>
      <c r="E1360" s="2472" t="s">
        <v>3560</v>
      </c>
      <c r="F1360" s="2472"/>
      <c r="G1360" s="2264" t="s">
        <v>2143</v>
      </c>
      <c r="H1360" s="2265">
        <v>1.0900000000000001</v>
      </c>
      <c r="I1360" s="2266">
        <v>15.99</v>
      </c>
      <c r="J1360" s="2266">
        <v>17.420000000000002</v>
      </c>
    </row>
    <row r="1361" spans="1:10">
      <c r="A1361" s="2282"/>
      <c r="B1361" s="2282"/>
      <c r="C1361" s="2282"/>
      <c r="D1361" s="2282"/>
      <c r="E1361" s="2282" t="s">
        <v>3577</v>
      </c>
      <c r="F1361" s="2267">
        <v>29.29</v>
      </c>
      <c r="G1361" s="2282" t="s">
        <v>3578</v>
      </c>
      <c r="H1361" s="2267">
        <v>0</v>
      </c>
      <c r="I1361" s="2282" t="s">
        <v>3579</v>
      </c>
      <c r="J1361" s="2267">
        <v>29.29</v>
      </c>
    </row>
    <row r="1362" spans="1:10">
      <c r="A1362" s="2282"/>
      <c r="B1362" s="2282"/>
      <c r="C1362" s="2282"/>
      <c r="D1362" s="2282"/>
      <c r="E1362" s="2282" t="s">
        <v>3580</v>
      </c>
      <c r="F1362" s="2267">
        <v>15.597856</v>
      </c>
      <c r="G1362" s="2282"/>
      <c r="H1362" s="2467" t="s">
        <v>3581</v>
      </c>
      <c r="I1362" s="2467"/>
      <c r="J1362" s="2267">
        <v>73.52</v>
      </c>
    </row>
    <row r="1363" spans="1:10" ht="30" customHeight="1" thickBot="1">
      <c r="A1363" s="2290"/>
      <c r="B1363" s="2290"/>
      <c r="C1363" s="2290"/>
      <c r="D1363" s="2290"/>
      <c r="E1363" s="2290"/>
      <c r="F1363" s="2290"/>
      <c r="G1363" s="2290" t="s">
        <v>3582</v>
      </c>
      <c r="H1363" s="2268">
        <v>22.43</v>
      </c>
      <c r="I1363" s="2290" t="s">
        <v>3583</v>
      </c>
      <c r="J1363" s="2291">
        <v>1649.05</v>
      </c>
    </row>
    <row r="1364" spans="1:10" ht="0.95" customHeight="1" thickTop="1">
      <c r="A1364" s="2269"/>
      <c r="B1364" s="2269"/>
      <c r="C1364" s="2269"/>
      <c r="D1364" s="2269"/>
      <c r="E1364" s="2269"/>
      <c r="F1364" s="2269"/>
      <c r="G1364" s="2269"/>
      <c r="H1364" s="2269"/>
      <c r="I1364" s="2269"/>
      <c r="J1364" s="2269"/>
    </row>
    <row r="1365" spans="1:10" ht="18" customHeight="1">
      <c r="A1365" s="2283" t="s">
        <v>4522</v>
      </c>
      <c r="B1365" s="2287" t="s">
        <v>259</v>
      </c>
      <c r="C1365" s="2283" t="s">
        <v>3548</v>
      </c>
      <c r="D1365" s="2283" t="s">
        <v>131</v>
      </c>
      <c r="E1365" s="2470" t="s">
        <v>3549</v>
      </c>
      <c r="F1365" s="2470"/>
      <c r="G1365" s="2288" t="s">
        <v>3550</v>
      </c>
      <c r="H1365" s="2287" t="s">
        <v>261</v>
      </c>
      <c r="I1365" s="2287" t="s">
        <v>3551</v>
      </c>
      <c r="J1365" s="2287" t="s">
        <v>2149</v>
      </c>
    </row>
    <row r="1366" spans="1:10" ht="60" customHeight="1">
      <c r="A1366" s="2284" t="s">
        <v>3552</v>
      </c>
      <c r="B1366" s="2259" t="s">
        <v>4523</v>
      </c>
      <c r="C1366" s="2284" t="s">
        <v>3558</v>
      </c>
      <c r="D1366" s="2284" t="s">
        <v>722</v>
      </c>
      <c r="E1366" s="2471" t="s">
        <v>3859</v>
      </c>
      <c r="F1366" s="2471"/>
      <c r="G1366" s="2260" t="s">
        <v>275</v>
      </c>
      <c r="H1366" s="2261">
        <v>1</v>
      </c>
      <c r="I1366" s="2262">
        <v>33.299999999999997</v>
      </c>
      <c r="J1366" s="2262">
        <v>33.299999999999997</v>
      </c>
    </row>
    <row r="1367" spans="1:10" ht="48" customHeight="1">
      <c r="A1367" s="2281" t="s">
        <v>3556</v>
      </c>
      <c r="B1367" s="2263" t="s">
        <v>4524</v>
      </c>
      <c r="C1367" s="2281" t="s">
        <v>3558</v>
      </c>
      <c r="D1367" s="2281" t="s">
        <v>4525</v>
      </c>
      <c r="E1367" s="2472" t="s">
        <v>3560</v>
      </c>
      <c r="F1367" s="2472"/>
      <c r="G1367" s="2264" t="s">
        <v>368</v>
      </c>
      <c r="H1367" s="2265">
        <v>3.7600000000000001E-2</v>
      </c>
      <c r="I1367" s="2266">
        <v>573.82000000000005</v>
      </c>
      <c r="J1367" s="2266">
        <v>21.57</v>
      </c>
    </row>
    <row r="1368" spans="1:10" ht="24" customHeight="1">
      <c r="A1368" s="2281" t="s">
        <v>3556</v>
      </c>
      <c r="B1368" s="2263" t="s">
        <v>3573</v>
      </c>
      <c r="C1368" s="2281" t="s">
        <v>3558</v>
      </c>
      <c r="D1368" s="2281" t="s">
        <v>3574</v>
      </c>
      <c r="E1368" s="2472" t="s">
        <v>3560</v>
      </c>
      <c r="F1368" s="2472"/>
      <c r="G1368" s="2264" t="s">
        <v>2143</v>
      </c>
      <c r="H1368" s="2265">
        <v>0.158</v>
      </c>
      <c r="I1368" s="2266">
        <v>15.99</v>
      </c>
      <c r="J1368" s="2266">
        <v>2.52</v>
      </c>
    </row>
    <row r="1369" spans="1:10" ht="24" customHeight="1">
      <c r="A1369" s="2281" t="s">
        <v>3556</v>
      </c>
      <c r="B1369" s="2263" t="s">
        <v>3761</v>
      </c>
      <c r="C1369" s="2281" t="s">
        <v>3558</v>
      </c>
      <c r="D1369" s="2281" t="s">
        <v>3762</v>
      </c>
      <c r="E1369" s="2472" t="s">
        <v>3560</v>
      </c>
      <c r="F1369" s="2472"/>
      <c r="G1369" s="2264" t="s">
        <v>2143</v>
      </c>
      <c r="H1369" s="2265">
        <v>0.43</v>
      </c>
      <c r="I1369" s="2266">
        <v>21.42</v>
      </c>
      <c r="J1369" s="2266">
        <v>9.2100000000000009</v>
      </c>
    </row>
    <row r="1370" spans="1:10">
      <c r="A1370" s="2282"/>
      <c r="B1370" s="2282"/>
      <c r="C1370" s="2282"/>
      <c r="D1370" s="2282"/>
      <c r="E1370" s="2282" t="s">
        <v>3577</v>
      </c>
      <c r="F1370" s="2267">
        <v>12.3</v>
      </c>
      <c r="G1370" s="2282" t="s">
        <v>3578</v>
      </c>
      <c r="H1370" s="2267">
        <v>0</v>
      </c>
      <c r="I1370" s="2282" t="s">
        <v>3579</v>
      </c>
      <c r="J1370" s="2267">
        <v>12.3</v>
      </c>
    </row>
    <row r="1371" spans="1:10">
      <c r="A1371" s="2282"/>
      <c r="B1371" s="2282"/>
      <c r="C1371" s="2282"/>
      <c r="D1371" s="2282"/>
      <c r="E1371" s="2282" t="s">
        <v>3580</v>
      </c>
      <c r="F1371" s="2267">
        <v>8.9676899999999993</v>
      </c>
      <c r="G1371" s="2282"/>
      <c r="H1371" s="2467" t="s">
        <v>3581</v>
      </c>
      <c r="I1371" s="2467"/>
      <c r="J1371" s="2267">
        <v>42.27</v>
      </c>
    </row>
    <row r="1372" spans="1:10" ht="30" customHeight="1" thickBot="1">
      <c r="A1372" s="2290"/>
      <c r="B1372" s="2290"/>
      <c r="C1372" s="2290"/>
      <c r="D1372" s="2290"/>
      <c r="E1372" s="2290"/>
      <c r="F1372" s="2290"/>
      <c r="G1372" s="2290" t="s">
        <v>3582</v>
      </c>
      <c r="H1372" s="2268">
        <v>26.41</v>
      </c>
      <c r="I1372" s="2290" t="s">
        <v>3583</v>
      </c>
      <c r="J1372" s="2291">
        <v>1116.3499999999999</v>
      </c>
    </row>
    <row r="1373" spans="1:10" ht="0.95" customHeight="1" thickTop="1">
      <c r="A1373" s="2269"/>
      <c r="B1373" s="2269"/>
      <c r="C1373" s="2269"/>
      <c r="D1373" s="2269"/>
      <c r="E1373" s="2269"/>
      <c r="F1373" s="2269"/>
      <c r="G1373" s="2269"/>
      <c r="H1373" s="2269"/>
      <c r="I1373" s="2269"/>
      <c r="J1373" s="2269"/>
    </row>
    <row r="1374" spans="1:10" ht="24" customHeight="1">
      <c r="A1374" s="2286" t="s">
        <v>4526</v>
      </c>
      <c r="B1374" s="2286"/>
      <c r="C1374" s="2286"/>
      <c r="D1374" s="2286" t="s">
        <v>4527</v>
      </c>
      <c r="E1374" s="2286"/>
      <c r="F1374" s="2469"/>
      <c r="G1374" s="2469"/>
      <c r="H1374" s="2257"/>
      <c r="I1374" s="2286"/>
      <c r="J1374" s="2258">
        <v>10669.17</v>
      </c>
    </row>
    <row r="1375" spans="1:10" ht="18" customHeight="1">
      <c r="A1375" s="2283" t="s">
        <v>4528</v>
      </c>
      <c r="B1375" s="2287" t="s">
        <v>259</v>
      </c>
      <c r="C1375" s="2283" t="s">
        <v>3548</v>
      </c>
      <c r="D1375" s="2283" t="s">
        <v>131</v>
      </c>
      <c r="E1375" s="2470" t="s">
        <v>3549</v>
      </c>
      <c r="F1375" s="2470"/>
      <c r="G1375" s="2288" t="s">
        <v>3550</v>
      </c>
      <c r="H1375" s="2287" t="s">
        <v>261</v>
      </c>
      <c r="I1375" s="2287" t="s">
        <v>3551</v>
      </c>
      <c r="J1375" s="2287" t="s">
        <v>2149</v>
      </c>
    </row>
    <row r="1376" spans="1:10" ht="48" customHeight="1">
      <c r="A1376" s="2284" t="s">
        <v>3552</v>
      </c>
      <c r="B1376" s="2259" t="s">
        <v>4529</v>
      </c>
      <c r="C1376" s="2284" t="s">
        <v>3558</v>
      </c>
      <c r="D1376" s="2284" t="s">
        <v>727</v>
      </c>
      <c r="E1376" s="2471" t="s">
        <v>3859</v>
      </c>
      <c r="F1376" s="2471"/>
      <c r="G1376" s="2260" t="s">
        <v>275</v>
      </c>
      <c r="H1376" s="2261">
        <v>1</v>
      </c>
      <c r="I1376" s="2262">
        <v>47.85</v>
      </c>
      <c r="J1376" s="2262">
        <v>47.85</v>
      </c>
    </row>
    <row r="1377" spans="1:10" ht="24" customHeight="1">
      <c r="A1377" s="2281" t="s">
        <v>3556</v>
      </c>
      <c r="B1377" s="2263" t="s">
        <v>4530</v>
      </c>
      <c r="C1377" s="2281" t="s">
        <v>3558</v>
      </c>
      <c r="D1377" s="2281" t="s">
        <v>4531</v>
      </c>
      <c r="E1377" s="2472" t="s">
        <v>3560</v>
      </c>
      <c r="F1377" s="2472"/>
      <c r="G1377" s="2264" t="s">
        <v>2143</v>
      </c>
      <c r="H1377" s="2265">
        <v>0.49</v>
      </c>
      <c r="I1377" s="2266">
        <v>21.35</v>
      </c>
      <c r="J1377" s="2266">
        <v>10.46</v>
      </c>
    </row>
    <row r="1378" spans="1:10" ht="24" customHeight="1">
      <c r="A1378" s="2281" t="s">
        <v>3556</v>
      </c>
      <c r="B1378" s="2263" t="s">
        <v>3573</v>
      </c>
      <c r="C1378" s="2281" t="s">
        <v>3558</v>
      </c>
      <c r="D1378" s="2281" t="s">
        <v>3574</v>
      </c>
      <c r="E1378" s="2472" t="s">
        <v>3560</v>
      </c>
      <c r="F1378" s="2472"/>
      <c r="G1378" s="2264" t="s">
        <v>2143</v>
      </c>
      <c r="H1378" s="2265">
        <v>0.28999999999999998</v>
      </c>
      <c r="I1378" s="2266">
        <v>15.99</v>
      </c>
      <c r="J1378" s="2266">
        <v>4.63</v>
      </c>
    </row>
    <row r="1379" spans="1:10" ht="24" customHeight="1">
      <c r="A1379" s="2285" t="s">
        <v>3586</v>
      </c>
      <c r="B1379" s="2270" t="s">
        <v>4532</v>
      </c>
      <c r="C1379" s="2285" t="s">
        <v>3558</v>
      </c>
      <c r="D1379" s="2285" t="s">
        <v>4533</v>
      </c>
      <c r="E1379" s="2468" t="s">
        <v>3589</v>
      </c>
      <c r="F1379" s="2468"/>
      <c r="G1379" s="2271" t="s">
        <v>3445</v>
      </c>
      <c r="H1379" s="2272">
        <v>4.8600000000000003</v>
      </c>
      <c r="I1379" s="2273">
        <v>0.48</v>
      </c>
      <c r="J1379" s="2273">
        <v>2.33</v>
      </c>
    </row>
    <row r="1380" spans="1:10" ht="24" customHeight="1">
      <c r="A1380" s="2285" t="s">
        <v>3586</v>
      </c>
      <c r="B1380" s="2270" t="s">
        <v>4434</v>
      </c>
      <c r="C1380" s="2285" t="s">
        <v>3558</v>
      </c>
      <c r="D1380" s="2285" t="s">
        <v>4435</v>
      </c>
      <c r="E1380" s="2468" t="s">
        <v>3589</v>
      </c>
      <c r="F1380" s="2468"/>
      <c r="G1380" s="2271" t="s">
        <v>3445</v>
      </c>
      <c r="H1380" s="2272">
        <v>0.42</v>
      </c>
      <c r="I1380" s="2273">
        <v>2.81</v>
      </c>
      <c r="J1380" s="2273">
        <v>1.18</v>
      </c>
    </row>
    <row r="1381" spans="1:10" ht="24" customHeight="1">
      <c r="A1381" s="2285" t="s">
        <v>3586</v>
      </c>
      <c r="B1381" s="2270" t="s">
        <v>4534</v>
      </c>
      <c r="C1381" s="2285" t="s">
        <v>3558</v>
      </c>
      <c r="D1381" s="2285" t="s">
        <v>4535</v>
      </c>
      <c r="E1381" s="2468" t="s">
        <v>3589</v>
      </c>
      <c r="F1381" s="2468"/>
      <c r="G1381" s="2271" t="s">
        <v>275</v>
      </c>
      <c r="H1381" s="2272">
        <v>1.05</v>
      </c>
      <c r="I1381" s="2273">
        <v>27.86</v>
      </c>
      <c r="J1381" s="2273">
        <v>29.25</v>
      </c>
    </row>
    <row r="1382" spans="1:10">
      <c r="A1382" s="2282"/>
      <c r="B1382" s="2282"/>
      <c r="C1382" s="2282"/>
      <c r="D1382" s="2282"/>
      <c r="E1382" s="2282" t="s">
        <v>3577</v>
      </c>
      <c r="F1382" s="2267">
        <v>10.35</v>
      </c>
      <c r="G1382" s="2282" t="s">
        <v>3578</v>
      </c>
      <c r="H1382" s="2267">
        <v>0</v>
      </c>
      <c r="I1382" s="2282" t="s">
        <v>3579</v>
      </c>
      <c r="J1382" s="2267">
        <v>10.35</v>
      </c>
    </row>
    <row r="1383" spans="1:10">
      <c r="A1383" s="2282"/>
      <c r="B1383" s="2282"/>
      <c r="C1383" s="2282"/>
      <c r="D1383" s="2282"/>
      <c r="E1383" s="2282" t="s">
        <v>3580</v>
      </c>
      <c r="F1383" s="2267">
        <v>12.886005000000001</v>
      </c>
      <c r="G1383" s="2282"/>
      <c r="H1383" s="2467" t="s">
        <v>3581</v>
      </c>
      <c r="I1383" s="2467"/>
      <c r="J1383" s="2267">
        <v>60.74</v>
      </c>
    </row>
    <row r="1384" spans="1:10" ht="30" customHeight="1" thickBot="1">
      <c r="A1384" s="2290"/>
      <c r="B1384" s="2290"/>
      <c r="C1384" s="2290"/>
      <c r="D1384" s="2290"/>
      <c r="E1384" s="2290"/>
      <c r="F1384" s="2290"/>
      <c r="G1384" s="2290" t="s">
        <v>3582</v>
      </c>
      <c r="H1384" s="2268">
        <v>122.09</v>
      </c>
      <c r="I1384" s="2290" t="s">
        <v>3583</v>
      </c>
      <c r="J1384" s="2291">
        <v>7415.75</v>
      </c>
    </row>
    <row r="1385" spans="1:10" ht="0.95" customHeight="1" thickTop="1">
      <c r="A1385" s="2269"/>
      <c r="B1385" s="2269"/>
      <c r="C1385" s="2269"/>
      <c r="D1385" s="2269"/>
      <c r="E1385" s="2269"/>
      <c r="F1385" s="2269"/>
      <c r="G1385" s="2269"/>
      <c r="H1385" s="2269"/>
      <c r="I1385" s="2269"/>
      <c r="J1385" s="2269"/>
    </row>
    <row r="1386" spans="1:10" ht="18" customHeight="1">
      <c r="A1386" s="2283" t="s">
        <v>4536</v>
      </c>
      <c r="B1386" s="2287" t="s">
        <v>259</v>
      </c>
      <c r="C1386" s="2283" t="s">
        <v>3548</v>
      </c>
      <c r="D1386" s="2283" t="s">
        <v>131</v>
      </c>
      <c r="E1386" s="2470" t="s">
        <v>3549</v>
      </c>
      <c r="F1386" s="2470"/>
      <c r="G1386" s="2288" t="s">
        <v>3550</v>
      </c>
      <c r="H1386" s="2287" t="s">
        <v>261</v>
      </c>
      <c r="I1386" s="2287" t="s">
        <v>3551</v>
      </c>
      <c r="J1386" s="2287" t="s">
        <v>2149</v>
      </c>
    </row>
    <row r="1387" spans="1:10" ht="24" customHeight="1">
      <c r="A1387" s="2284" t="s">
        <v>3552</v>
      </c>
      <c r="B1387" s="2259" t="s">
        <v>729</v>
      </c>
      <c r="C1387" s="2284" t="s">
        <v>3600</v>
      </c>
      <c r="D1387" s="2284" t="s">
        <v>730</v>
      </c>
      <c r="E1387" s="2471" t="s">
        <v>3615</v>
      </c>
      <c r="F1387" s="2471"/>
      <c r="G1387" s="2260" t="s">
        <v>347</v>
      </c>
      <c r="H1387" s="2261">
        <v>1</v>
      </c>
      <c r="I1387" s="2262">
        <v>58.98</v>
      </c>
      <c r="J1387" s="2262">
        <v>58.98</v>
      </c>
    </row>
    <row r="1388" spans="1:10" ht="24" customHeight="1">
      <c r="A1388" s="2281" t="s">
        <v>3556</v>
      </c>
      <c r="B1388" s="2263" t="s">
        <v>3602</v>
      </c>
      <c r="C1388" s="2281" t="s">
        <v>3558</v>
      </c>
      <c r="D1388" s="2281" t="s">
        <v>3603</v>
      </c>
      <c r="E1388" s="2472" t="s">
        <v>3560</v>
      </c>
      <c r="F1388" s="2472"/>
      <c r="G1388" s="2264" t="s">
        <v>2143</v>
      </c>
      <c r="H1388" s="2265">
        <v>0.43</v>
      </c>
      <c r="I1388" s="2266">
        <v>21.32</v>
      </c>
      <c r="J1388" s="2266">
        <v>9.16</v>
      </c>
    </row>
    <row r="1389" spans="1:10" ht="24" customHeight="1">
      <c r="A1389" s="2281" t="s">
        <v>3556</v>
      </c>
      <c r="B1389" s="2263" t="s">
        <v>3607</v>
      </c>
      <c r="C1389" s="2281" t="s">
        <v>3558</v>
      </c>
      <c r="D1389" s="2281" t="s">
        <v>3608</v>
      </c>
      <c r="E1389" s="2472" t="s">
        <v>3560</v>
      </c>
      <c r="F1389" s="2472"/>
      <c r="G1389" s="2264" t="s">
        <v>2143</v>
      </c>
      <c r="H1389" s="2265">
        <v>0.64600000000000002</v>
      </c>
      <c r="I1389" s="2266">
        <v>17.48</v>
      </c>
      <c r="J1389" s="2266">
        <v>11.29</v>
      </c>
    </row>
    <row r="1390" spans="1:10" ht="24" customHeight="1">
      <c r="A1390" s="2285" t="s">
        <v>3586</v>
      </c>
      <c r="B1390" s="2270" t="s">
        <v>4131</v>
      </c>
      <c r="C1390" s="2285" t="s">
        <v>3558</v>
      </c>
      <c r="D1390" s="2285" t="s">
        <v>4132</v>
      </c>
      <c r="E1390" s="2468" t="s">
        <v>3589</v>
      </c>
      <c r="F1390" s="2468"/>
      <c r="G1390" s="2271" t="s">
        <v>368</v>
      </c>
      <c r="H1390" s="2272">
        <v>1E-3</v>
      </c>
      <c r="I1390" s="2273">
        <v>115</v>
      </c>
      <c r="J1390" s="2273">
        <v>0.11</v>
      </c>
    </row>
    <row r="1391" spans="1:10" ht="24" customHeight="1">
      <c r="A1391" s="2285" t="s">
        <v>3586</v>
      </c>
      <c r="B1391" s="2270" t="s">
        <v>4537</v>
      </c>
      <c r="C1391" s="2285" t="s">
        <v>3554</v>
      </c>
      <c r="D1391" s="2285" t="s">
        <v>4538</v>
      </c>
      <c r="E1391" s="2468" t="s">
        <v>3589</v>
      </c>
      <c r="F1391" s="2468"/>
      <c r="G1391" s="2271" t="s">
        <v>689</v>
      </c>
      <c r="H1391" s="2272">
        <v>1.1000000000000001</v>
      </c>
      <c r="I1391" s="2273">
        <v>34.65</v>
      </c>
      <c r="J1391" s="2273">
        <v>38.11</v>
      </c>
    </row>
    <row r="1392" spans="1:10" ht="24" customHeight="1">
      <c r="A1392" s="2285" t="s">
        <v>3586</v>
      </c>
      <c r="B1392" s="2270" t="s">
        <v>4539</v>
      </c>
      <c r="C1392" s="2285" t="s">
        <v>3558</v>
      </c>
      <c r="D1392" s="2285" t="s">
        <v>4540</v>
      </c>
      <c r="E1392" s="2468" t="s">
        <v>3589</v>
      </c>
      <c r="F1392" s="2468"/>
      <c r="G1392" s="2271" t="s">
        <v>3445</v>
      </c>
      <c r="H1392" s="2272">
        <v>0.56000000000000005</v>
      </c>
      <c r="I1392" s="2273">
        <v>0.56000000000000005</v>
      </c>
      <c r="J1392" s="2273">
        <v>0.31</v>
      </c>
    </row>
    <row r="1393" spans="1:10">
      <c r="A1393" s="2282"/>
      <c r="B1393" s="2282"/>
      <c r="C1393" s="2282"/>
      <c r="D1393" s="2282"/>
      <c r="E1393" s="2282" t="s">
        <v>3577</v>
      </c>
      <c r="F1393" s="2267">
        <v>13.86</v>
      </c>
      <c r="G1393" s="2282" t="s">
        <v>3578</v>
      </c>
      <c r="H1393" s="2267">
        <v>0</v>
      </c>
      <c r="I1393" s="2282" t="s">
        <v>3579</v>
      </c>
      <c r="J1393" s="2267">
        <v>13.86</v>
      </c>
    </row>
    <row r="1394" spans="1:10">
      <c r="A1394" s="2282"/>
      <c r="B1394" s="2282"/>
      <c r="C1394" s="2282"/>
      <c r="D1394" s="2282"/>
      <c r="E1394" s="2282" t="s">
        <v>3580</v>
      </c>
      <c r="F1394" s="2267">
        <v>15.883314</v>
      </c>
      <c r="G1394" s="2282"/>
      <c r="H1394" s="2467" t="s">
        <v>3581</v>
      </c>
      <c r="I1394" s="2467"/>
      <c r="J1394" s="2267">
        <v>74.86</v>
      </c>
    </row>
    <row r="1395" spans="1:10" ht="30" customHeight="1" thickBot="1">
      <c r="A1395" s="2290"/>
      <c r="B1395" s="2290"/>
      <c r="C1395" s="2290"/>
      <c r="D1395" s="2290"/>
      <c r="E1395" s="2290"/>
      <c r="F1395" s="2290"/>
      <c r="G1395" s="2290" t="s">
        <v>3582</v>
      </c>
      <c r="H1395" s="2268">
        <v>43.46</v>
      </c>
      <c r="I1395" s="2290" t="s">
        <v>3583</v>
      </c>
      <c r="J1395" s="2291">
        <v>3253.42</v>
      </c>
    </row>
    <row r="1396" spans="1:10" ht="0.95" customHeight="1" thickTop="1">
      <c r="A1396" s="2269"/>
      <c r="B1396" s="2269"/>
      <c r="C1396" s="2269"/>
      <c r="D1396" s="2269"/>
      <c r="E1396" s="2269"/>
      <c r="F1396" s="2269"/>
      <c r="G1396" s="2269"/>
      <c r="H1396" s="2269"/>
      <c r="I1396" s="2269"/>
      <c r="J1396" s="2269"/>
    </row>
    <row r="1397" spans="1:10" ht="24" customHeight="1">
      <c r="A1397" s="2286" t="s">
        <v>4541</v>
      </c>
      <c r="B1397" s="2286"/>
      <c r="C1397" s="2286"/>
      <c r="D1397" s="2286" t="s">
        <v>4542</v>
      </c>
      <c r="E1397" s="2286"/>
      <c r="F1397" s="2469"/>
      <c r="G1397" s="2469"/>
      <c r="H1397" s="2257"/>
      <c r="I1397" s="2286"/>
      <c r="J1397" s="2258">
        <v>96002.75</v>
      </c>
    </row>
    <row r="1398" spans="1:10" ht="18" customHeight="1">
      <c r="A1398" s="2283" t="s">
        <v>4543</v>
      </c>
      <c r="B1398" s="2287" t="s">
        <v>259</v>
      </c>
      <c r="C1398" s="2283" t="s">
        <v>3548</v>
      </c>
      <c r="D1398" s="2283" t="s">
        <v>131</v>
      </c>
      <c r="E1398" s="2470" t="s">
        <v>3549</v>
      </c>
      <c r="F1398" s="2470"/>
      <c r="G1398" s="2288" t="s">
        <v>3550</v>
      </c>
      <c r="H1398" s="2287" t="s">
        <v>261</v>
      </c>
      <c r="I1398" s="2287" t="s">
        <v>3551</v>
      </c>
      <c r="J1398" s="2287" t="s">
        <v>2149</v>
      </c>
    </row>
    <row r="1399" spans="1:10" ht="36" customHeight="1">
      <c r="A1399" s="2284" t="s">
        <v>3552</v>
      </c>
      <c r="B1399" s="2259" t="s">
        <v>734</v>
      </c>
      <c r="C1399" s="2284" t="s">
        <v>3600</v>
      </c>
      <c r="D1399" s="2284" t="s">
        <v>735</v>
      </c>
      <c r="E1399" s="2471" t="s">
        <v>3688</v>
      </c>
      <c r="F1399" s="2471"/>
      <c r="G1399" s="2260" t="s">
        <v>275</v>
      </c>
      <c r="H1399" s="2261">
        <v>1</v>
      </c>
      <c r="I1399" s="2262">
        <v>316.27999999999997</v>
      </c>
      <c r="J1399" s="2262">
        <v>316.27999999999997</v>
      </c>
    </row>
    <row r="1400" spans="1:10" ht="24" customHeight="1">
      <c r="A1400" s="2281" t="s">
        <v>3556</v>
      </c>
      <c r="B1400" s="2263" t="s">
        <v>3563</v>
      </c>
      <c r="C1400" s="2281" t="s">
        <v>3558</v>
      </c>
      <c r="D1400" s="2281" t="s">
        <v>3564</v>
      </c>
      <c r="E1400" s="2472" t="s">
        <v>3560</v>
      </c>
      <c r="F1400" s="2472"/>
      <c r="G1400" s="2264" t="s">
        <v>2143</v>
      </c>
      <c r="H1400" s="2265">
        <v>1.9410000000000001</v>
      </c>
      <c r="I1400" s="2266">
        <v>21.25</v>
      </c>
      <c r="J1400" s="2266">
        <v>41.24</v>
      </c>
    </row>
    <row r="1401" spans="1:10" ht="24" customHeight="1">
      <c r="A1401" s="2281" t="s">
        <v>3556</v>
      </c>
      <c r="B1401" s="2263" t="s">
        <v>3557</v>
      </c>
      <c r="C1401" s="2281" t="s">
        <v>3558</v>
      </c>
      <c r="D1401" s="2281" t="s">
        <v>3559</v>
      </c>
      <c r="E1401" s="2472" t="s">
        <v>3560</v>
      </c>
      <c r="F1401" s="2472"/>
      <c r="G1401" s="2264" t="s">
        <v>2143</v>
      </c>
      <c r="H1401" s="2265">
        <v>2.4159999999999999</v>
      </c>
      <c r="I1401" s="2266">
        <v>18.02</v>
      </c>
      <c r="J1401" s="2266">
        <v>43.53</v>
      </c>
    </row>
    <row r="1402" spans="1:10" ht="72" customHeight="1">
      <c r="A1402" s="2285" t="s">
        <v>3586</v>
      </c>
      <c r="B1402" s="2270" t="s">
        <v>4544</v>
      </c>
      <c r="C1402" s="2285" t="s">
        <v>4493</v>
      </c>
      <c r="D1402" s="2285" t="s">
        <v>4545</v>
      </c>
      <c r="E1402" s="2468" t="s">
        <v>3589</v>
      </c>
      <c r="F1402" s="2468"/>
      <c r="G1402" s="2271" t="s">
        <v>275</v>
      </c>
      <c r="H1402" s="2272">
        <v>1.1000000000000001</v>
      </c>
      <c r="I1402" s="2273">
        <v>210.47</v>
      </c>
      <c r="J1402" s="2273">
        <v>231.51</v>
      </c>
    </row>
    <row r="1403" spans="1:10">
      <c r="A1403" s="2282"/>
      <c r="B1403" s="2282"/>
      <c r="C1403" s="2282"/>
      <c r="D1403" s="2282"/>
      <c r="E1403" s="2282" t="s">
        <v>3577</v>
      </c>
      <c r="F1403" s="2267">
        <v>58.55</v>
      </c>
      <c r="G1403" s="2282" t="s">
        <v>3578</v>
      </c>
      <c r="H1403" s="2267">
        <v>0</v>
      </c>
      <c r="I1403" s="2282" t="s">
        <v>3579</v>
      </c>
      <c r="J1403" s="2267">
        <v>58.55</v>
      </c>
    </row>
    <row r="1404" spans="1:10">
      <c r="A1404" s="2282"/>
      <c r="B1404" s="2282"/>
      <c r="C1404" s="2282"/>
      <c r="D1404" s="2282"/>
      <c r="E1404" s="2282" t="s">
        <v>3580</v>
      </c>
      <c r="F1404" s="2267">
        <v>85.174204000000003</v>
      </c>
      <c r="G1404" s="2282"/>
      <c r="H1404" s="2467" t="s">
        <v>3581</v>
      </c>
      <c r="I1404" s="2467"/>
      <c r="J1404" s="2267">
        <v>401.45</v>
      </c>
    </row>
    <row r="1405" spans="1:10" ht="30" customHeight="1" thickBot="1">
      <c r="A1405" s="2290"/>
      <c r="B1405" s="2290"/>
      <c r="C1405" s="2290"/>
      <c r="D1405" s="2290"/>
      <c r="E1405" s="2290"/>
      <c r="F1405" s="2290"/>
      <c r="G1405" s="2290" t="s">
        <v>3582</v>
      </c>
      <c r="H1405" s="2268">
        <v>239.14</v>
      </c>
      <c r="I1405" s="2290" t="s">
        <v>3583</v>
      </c>
      <c r="J1405" s="2291">
        <v>96002.75</v>
      </c>
    </row>
    <row r="1406" spans="1:10" ht="0.95" customHeight="1" thickTop="1">
      <c r="A1406" s="2269"/>
      <c r="B1406" s="2269"/>
      <c r="C1406" s="2269"/>
      <c r="D1406" s="2269"/>
      <c r="E1406" s="2269"/>
      <c r="F1406" s="2269"/>
      <c r="G1406" s="2269"/>
      <c r="H1406" s="2269"/>
      <c r="I1406" s="2269"/>
      <c r="J1406" s="2269"/>
    </row>
    <row r="1407" spans="1:10" ht="24" customHeight="1">
      <c r="A1407" s="2286" t="s">
        <v>4546</v>
      </c>
      <c r="B1407" s="2286"/>
      <c r="C1407" s="2286"/>
      <c r="D1407" s="2286" t="s">
        <v>4547</v>
      </c>
      <c r="E1407" s="2286"/>
      <c r="F1407" s="2469"/>
      <c r="G1407" s="2469"/>
      <c r="H1407" s="2257"/>
      <c r="I1407" s="2286"/>
      <c r="J1407" s="2258">
        <v>0</v>
      </c>
    </row>
    <row r="1408" spans="1:10" ht="24" customHeight="1">
      <c r="A1408" s="2286" t="s">
        <v>4548</v>
      </c>
      <c r="B1408" s="2286"/>
      <c r="C1408" s="2286"/>
      <c r="D1408" s="2286" t="s">
        <v>4549</v>
      </c>
      <c r="E1408" s="2286"/>
      <c r="F1408" s="2469"/>
      <c r="G1408" s="2469"/>
      <c r="H1408" s="2257"/>
      <c r="I1408" s="2286"/>
      <c r="J1408" s="2258">
        <v>27125</v>
      </c>
    </row>
    <row r="1409" spans="1:10" ht="18" customHeight="1">
      <c r="A1409" s="2283" t="s">
        <v>4550</v>
      </c>
      <c r="B1409" s="2287" t="s">
        <v>259</v>
      </c>
      <c r="C1409" s="2283" t="s">
        <v>3548</v>
      </c>
      <c r="D1409" s="2283" t="s">
        <v>131</v>
      </c>
      <c r="E1409" s="2470" t="s">
        <v>3549</v>
      </c>
      <c r="F1409" s="2470"/>
      <c r="G1409" s="2288" t="s">
        <v>3550</v>
      </c>
      <c r="H1409" s="2287" t="s">
        <v>261</v>
      </c>
      <c r="I1409" s="2287" t="s">
        <v>3551</v>
      </c>
      <c r="J1409" s="2287" t="s">
        <v>2149</v>
      </c>
    </row>
    <row r="1410" spans="1:10" ht="24" customHeight="1">
      <c r="A1410" s="2284" t="s">
        <v>3552</v>
      </c>
      <c r="B1410" s="2259" t="s">
        <v>741</v>
      </c>
      <c r="C1410" s="2284" t="s">
        <v>3600</v>
      </c>
      <c r="D1410" s="2284" t="s">
        <v>4551</v>
      </c>
      <c r="E1410" s="2471" t="s">
        <v>3674</v>
      </c>
      <c r="F1410" s="2471"/>
      <c r="G1410" s="2260" t="s">
        <v>275</v>
      </c>
      <c r="H1410" s="2261">
        <v>1</v>
      </c>
      <c r="I1410" s="2262">
        <v>49.2</v>
      </c>
      <c r="J1410" s="2262">
        <v>49.2</v>
      </c>
    </row>
    <row r="1411" spans="1:10" ht="24" customHeight="1">
      <c r="A1411" s="2281" t="s">
        <v>3556</v>
      </c>
      <c r="B1411" s="2263" t="s">
        <v>4552</v>
      </c>
      <c r="C1411" s="2281" t="s">
        <v>3558</v>
      </c>
      <c r="D1411" s="2281" t="s">
        <v>4553</v>
      </c>
      <c r="E1411" s="2472" t="s">
        <v>3560</v>
      </c>
      <c r="F1411" s="2472"/>
      <c r="G1411" s="2264" t="s">
        <v>2143</v>
      </c>
      <c r="H1411" s="2265">
        <v>0.45660000000000001</v>
      </c>
      <c r="I1411" s="2266">
        <v>21.32</v>
      </c>
      <c r="J1411" s="2266">
        <v>9.73</v>
      </c>
    </row>
    <row r="1412" spans="1:10" ht="24" customHeight="1">
      <c r="A1412" s="2281" t="s">
        <v>3556</v>
      </c>
      <c r="B1412" s="2263" t="s">
        <v>3573</v>
      </c>
      <c r="C1412" s="2281" t="s">
        <v>3558</v>
      </c>
      <c r="D1412" s="2281" t="s">
        <v>3574</v>
      </c>
      <c r="E1412" s="2472" t="s">
        <v>3560</v>
      </c>
      <c r="F1412" s="2472"/>
      <c r="G1412" s="2264" t="s">
        <v>2143</v>
      </c>
      <c r="H1412" s="2265">
        <v>0.45660000000000001</v>
      </c>
      <c r="I1412" s="2266">
        <v>15.99</v>
      </c>
      <c r="J1412" s="2266">
        <v>7.3</v>
      </c>
    </row>
    <row r="1413" spans="1:10" ht="24" customHeight="1">
      <c r="A1413" s="2281" t="s">
        <v>3556</v>
      </c>
      <c r="B1413" s="2263" t="s">
        <v>4229</v>
      </c>
      <c r="C1413" s="2281" t="s">
        <v>3558</v>
      </c>
      <c r="D1413" s="2281" t="s">
        <v>4230</v>
      </c>
      <c r="E1413" s="2472" t="s">
        <v>3560</v>
      </c>
      <c r="F1413" s="2472"/>
      <c r="G1413" s="2264" t="s">
        <v>2143</v>
      </c>
      <c r="H1413" s="2265">
        <v>0.2</v>
      </c>
      <c r="I1413" s="2266">
        <v>16.41</v>
      </c>
      <c r="J1413" s="2266">
        <v>3.28</v>
      </c>
    </row>
    <row r="1414" spans="1:10" ht="36" customHeight="1">
      <c r="A1414" s="2285" t="s">
        <v>3586</v>
      </c>
      <c r="B1414" s="2270" t="s">
        <v>4554</v>
      </c>
      <c r="C1414" s="2285" t="s">
        <v>3558</v>
      </c>
      <c r="D1414" s="2285" t="s">
        <v>4555</v>
      </c>
      <c r="E1414" s="2468" t="s">
        <v>3589</v>
      </c>
      <c r="F1414" s="2468"/>
      <c r="G1414" s="2271" t="s">
        <v>275</v>
      </c>
      <c r="H1414" s="2272">
        <v>1.05</v>
      </c>
      <c r="I1414" s="2273">
        <v>18.760000000000002</v>
      </c>
      <c r="J1414" s="2273">
        <v>19.690000000000001</v>
      </c>
    </row>
    <row r="1415" spans="1:10" ht="36" customHeight="1">
      <c r="A1415" s="2285" t="s">
        <v>3586</v>
      </c>
      <c r="B1415" s="2270" t="s">
        <v>4305</v>
      </c>
      <c r="C1415" s="2285" t="s">
        <v>3558</v>
      </c>
      <c r="D1415" s="2285" t="s">
        <v>4306</v>
      </c>
      <c r="E1415" s="2468" t="s">
        <v>3804</v>
      </c>
      <c r="F1415" s="2468"/>
      <c r="G1415" s="2271" t="s">
        <v>3445</v>
      </c>
      <c r="H1415" s="2272">
        <v>0.52</v>
      </c>
      <c r="I1415" s="2273">
        <v>2.61</v>
      </c>
      <c r="J1415" s="2273">
        <v>1.35</v>
      </c>
    </row>
    <row r="1416" spans="1:10" ht="24" customHeight="1">
      <c r="A1416" s="2285" t="s">
        <v>3586</v>
      </c>
      <c r="B1416" s="2270" t="s">
        <v>4303</v>
      </c>
      <c r="C1416" s="2285" t="s">
        <v>3558</v>
      </c>
      <c r="D1416" s="2285" t="s">
        <v>4304</v>
      </c>
      <c r="E1416" s="2468" t="s">
        <v>3589</v>
      </c>
      <c r="F1416" s="2468"/>
      <c r="G1416" s="2271" t="s">
        <v>689</v>
      </c>
      <c r="H1416" s="2272">
        <v>1.44</v>
      </c>
      <c r="I1416" s="2273">
        <v>1.94</v>
      </c>
      <c r="J1416" s="2273">
        <v>2.79</v>
      </c>
    </row>
    <row r="1417" spans="1:10" ht="36" customHeight="1">
      <c r="A1417" s="2285" t="s">
        <v>3586</v>
      </c>
      <c r="B1417" s="2270" t="s">
        <v>4311</v>
      </c>
      <c r="C1417" s="2285" t="s">
        <v>3558</v>
      </c>
      <c r="D1417" s="2285" t="s">
        <v>4312</v>
      </c>
      <c r="E1417" s="2468" t="s">
        <v>3589</v>
      </c>
      <c r="F1417" s="2468"/>
      <c r="G1417" s="2271" t="s">
        <v>271</v>
      </c>
      <c r="H1417" s="2272">
        <v>2.2000000000000002</v>
      </c>
      <c r="I1417" s="2273">
        <v>0.17</v>
      </c>
      <c r="J1417" s="2273">
        <v>0.37</v>
      </c>
    </row>
    <row r="1418" spans="1:10" ht="24" customHeight="1">
      <c r="A1418" s="2285" t="s">
        <v>3586</v>
      </c>
      <c r="B1418" s="2270" t="s">
        <v>4307</v>
      </c>
      <c r="C1418" s="2285" t="s">
        <v>3558</v>
      </c>
      <c r="D1418" s="2285" t="s">
        <v>4308</v>
      </c>
      <c r="E1418" s="2468" t="s">
        <v>3589</v>
      </c>
      <c r="F1418" s="2468"/>
      <c r="G1418" s="2271" t="s">
        <v>271</v>
      </c>
      <c r="H1418" s="2272">
        <v>7.97</v>
      </c>
      <c r="I1418" s="2273">
        <v>7.0000000000000007E-2</v>
      </c>
      <c r="J1418" s="2273">
        <v>0.55000000000000004</v>
      </c>
    </row>
    <row r="1419" spans="1:10" ht="24" customHeight="1">
      <c r="A1419" s="2285" t="s">
        <v>3586</v>
      </c>
      <c r="B1419" s="2270" t="s">
        <v>4504</v>
      </c>
      <c r="C1419" s="2285" t="s">
        <v>3558</v>
      </c>
      <c r="D1419" s="2285" t="s">
        <v>4505</v>
      </c>
      <c r="E1419" s="2468" t="s">
        <v>3589</v>
      </c>
      <c r="F1419" s="2468"/>
      <c r="G1419" s="2271" t="s">
        <v>4277</v>
      </c>
      <c r="H1419" s="2272">
        <v>2.2100000000000002E-2</v>
      </c>
      <c r="I1419" s="2273">
        <v>19.57</v>
      </c>
      <c r="J1419" s="2273">
        <v>0.43</v>
      </c>
    </row>
    <row r="1420" spans="1:10" ht="36" customHeight="1">
      <c r="A1420" s="2285" t="s">
        <v>3586</v>
      </c>
      <c r="B1420" s="2270" t="s">
        <v>4500</v>
      </c>
      <c r="C1420" s="2285" t="s">
        <v>3558</v>
      </c>
      <c r="D1420" s="2285" t="s">
        <v>4501</v>
      </c>
      <c r="E1420" s="2468" t="s">
        <v>3804</v>
      </c>
      <c r="F1420" s="2468"/>
      <c r="G1420" s="2271" t="s">
        <v>271</v>
      </c>
      <c r="H1420" s="2272">
        <v>7.1099999999999997E-2</v>
      </c>
      <c r="I1420" s="2273">
        <v>2.34</v>
      </c>
      <c r="J1420" s="2273">
        <v>0.16</v>
      </c>
    </row>
    <row r="1421" spans="1:10" ht="24" customHeight="1">
      <c r="A1421" s="2285" t="s">
        <v>3586</v>
      </c>
      <c r="B1421" s="2270" t="s">
        <v>4556</v>
      </c>
      <c r="C1421" s="2285" t="s">
        <v>3558</v>
      </c>
      <c r="D1421" s="2285" t="s">
        <v>4557</v>
      </c>
      <c r="E1421" s="2468" t="s">
        <v>3589</v>
      </c>
      <c r="F1421" s="2468"/>
      <c r="G1421" s="2271" t="s">
        <v>689</v>
      </c>
      <c r="H1421" s="2272">
        <v>0.2</v>
      </c>
      <c r="I1421" s="2273">
        <v>3.7</v>
      </c>
      <c r="J1421" s="2273">
        <v>0.74</v>
      </c>
    </row>
    <row r="1422" spans="1:10" ht="36" customHeight="1">
      <c r="A1422" s="2285" t="s">
        <v>3586</v>
      </c>
      <c r="B1422" s="2270" t="s">
        <v>4558</v>
      </c>
      <c r="C1422" s="2285" t="s">
        <v>3558</v>
      </c>
      <c r="D1422" s="2285" t="s">
        <v>4559</v>
      </c>
      <c r="E1422" s="2468" t="s">
        <v>3589</v>
      </c>
      <c r="F1422" s="2468"/>
      <c r="G1422" s="2271" t="s">
        <v>689</v>
      </c>
      <c r="H1422" s="2272">
        <v>0.2</v>
      </c>
      <c r="I1422" s="2273">
        <v>7.89</v>
      </c>
      <c r="J1422" s="2273">
        <v>1.57</v>
      </c>
    </row>
    <row r="1423" spans="1:10" ht="36" customHeight="1">
      <c r="A1423" s="2285" t="s">
        <v>3586</v>
      </c>
      <c r="B1423" s="2270" t="s">
        <v>4560</v>
      </c>
      <c r="C1423" s="2285" t="s">
        <v>3558</v>
      </c>
      <c r="D1423" s="2285" t="s">
        <v>4561</v>
      </c>
      <c r="E1423" s="2468" t="s">
        <v>3589</v>
      </c>
      <c r="F1423" s="2468"/>
      <c r="G1423" s="2271" t="s">
        <v>689</v>
      </c>
      <c r="H1423" s="2272">
        <v>0.2</v>
      </c>
      <c r="I1423" s="2273">
        <v>6.22</v>
      </c>
      <c r="J1423" s="2273">
        <v>1.24</v>
      </c>
    </row>
    <row r="1424" spans="1:10">
      <c r="A1424" s="2282"/>
      <c r="B1424" s="2282"/>
      <c r="C1424" s="2282"/>
      <c r="D1424" s="2282"/>
      <c r="E1424" s="2282" t="s">
        <v>3577</v>
      </c>
      <c r="F1424" s="2267">
        <v>13.72</v>
      </c>
      <c r="G1424" s="2282" t="s">
        <v>3578</v>
      </c>
      <c r="H1424" s="2267">
        <v>0</v>
      </c>
      <c r="I1424" s="2282" t="s">
        <v>3579</v>
      </c>
      <c r="J1424" s="2267">
        <v>13.72</v>
      </c>
    </row>
    <row r="1425" spans="1:10">
      <c r="A1425" s="2282"/>
      <c r="B1425" s="2282"/>
      <c r="C1425" s="2282"/>
      <c r="D1425" s="2282"/>
      <c r="E1425" s="2282" t="s">
        <v>3580</v>
      </c>
      <c r="F1425" s="2267">
        <v>13.249560000000001</v>
      </c>
      <c r="G1425" s="2282"/>
      <c r="H1425" s="2467" t="s">
        <v>3581</v>
      </c>
      <c r="I1425" s="2467"/>
      <c r="J1425" s="2267">
        <v>62.45</v>
      </c>
    </row>
    <row r="1426" spans="1:10" ht="30" customHeight="1" thickBot="1">
      <c r="A1426" s="2290"/>
      <c r="B1426" s="2290"/>
      <c r="C1426" s="2290"/>
      <c r="D1426" s="2290"/>
      <c r="E1426" s="2290"/>
      <c r="F1426" s="2290"/>
      <c r="G1426" s="2290" t="s">
        <v>3582</v>
      </c>
      <c r="H1426" s="2268">
        <v>48.2</v>
      </c>
      <c r="I1426" s="2290" t="s">
        <v>3583</v>
      </c>
      <c r="J1426" s="2291">
        <v>3010.09</v>
      </c>
    </row>
    <row r="1427" spans="1:10" ht="0.95" customHeight="1" thickTop="1">
      <c r="A1427" s="2269"/>
      <c r="B1427" s="2269"/>
      <c r="C1427" s="2269"/>
      <c r="D1427" s="2269"/>
      <c r="E1427" s="2269"/>
      <c r="F1427" s="2269"/>
      <c r="G1427" s="2269"/>
      <c r="H1427" s="2269"/>
      <c r="I1427" s="2269"/>
      <c r="J1427" s="2269"/>
    </row>
    <row r="1428" spans="1:10" ht="18" customHeight="1">
      <c r="A1428" s="2283" t="s">
        <v>4562</v>
      </c>
      <c r="B1428" s="2287" t="s">
        <v>259</v>
      </c>
      <c r="C1428" s="2283" t="s">
        <v>3548</v>
      </c>
      <c r="D1428" s="2283" t="s">
        <v>131</v>
      </c>
      <c r="E1428" s="2470" t="s">
        <v>3549</v>
      </c>
      <c r="F1428" s="2470"/>
      <c r="G1428" s="2288" t="s">
        <v>3550</v>
      </c>
      <c r="H1428" s="2287" t="s">
        <v>261</v>
      </c>
      <c r="I1428" s="2287" t="s">
        <v>3551</v>
      </c>
      <c r="J1428" s="2287" t="s">
        <v>2149</v>
      </c>
    </row>
    <row r="1429" spans="1:10" ht="24" customHeight="1">
      <c r="A1429" s="2284" t="s">
        <v>3552</v>
      </c>
      <c r="B1429" s="2259" t="s">
        <v>744</v>
      </c>
      <c r="C1429" s="2284" t="s">
        <v>3600</v>
      </c>
      <c r="D1429" s="2284" t="s">
        <v>745</v>
      </c>
      <c r="E1429" s="2471" t="s">
        <v>3674</v>
      </c>
      <c r="F1429" s="2471"/>
      <c r="G1429" s="2260" t="s">
        <v>275</v>
      </c>
      <c r="H1429" s="2261">
        <v>1</v>
      </c>
      <c r="I1429" s="2262">
        <v>48.01</v>
      </c>
      <c r="J1429" s="2262">
        <v>48.01</v>
      </c>
    </row>
    <row r="1430" spans="1:10" ht="24" customHeight="1">
      <c r="A1430" s="2281" t="s">
        <v>3556</v>
      </c>
      <c r="B1430" s="2263" t="s">
        <v>4552</v>
      </c>
      <c r="C1430" s="2281" t="s">
        <v>3558</v>
      </c>
      <c r="D1430" s="2281" t="s">
        <v>4553</v>
      </c>
      <c r="E1430" s="2472" t="s">
        <v>3560</v>
      </c>
      <c r="F1430" s="2472"/>
      <c r="G1430" s="2264" t="s">
        <v>2143</v>
      </c>
      <c r="H1430" s="2265">
        <v>0.45660000000000001</v>
      </c>
      <c r="I1430" s="2266">
        <v>21.32</v>
      </c>
      <c r="J1430" s="2266">
        <v>9.73</v>
      </c>
    </row>
    <row r="1431" spans="1:10" ht="24" customHeight="1">
      <c r="A1431" s="2281" t="s">
        <v>3556</v>
      </c>
      <c r="B1431" s="2263" t="s">
        <v>3573</v>
      </c>
      <c r="C1431" s="2281" t="s">
        <v>3558</v>
      </c>
      <c r="D1431" s="2281" t="s">
        <v>3574</v>
      </c>
      <c r="E1431" s="2472" t="s">
        <v>3560</v>
      </c>
      <c r="F1431" s="2472"/>
      <c r="G1431" s="2264" t="s">
        <v>2143</v>
      </c>
      <c r="H1431" s="2265">
        <v>0.45660000000000001</v>
      </c>
      <c r="I1431" s="2266">
        <v>15.99</v>
      </c>
      <c r="J1431" s="2266">
        <v>7.3</v>
      </c>
    </row>
    <row r="1432" spans="1:10" ht="24" customHeight="1">
      <c r="A1432" s="2281" t="s">
        <v>3556</v>
      </c>
      <c r="B1432" s="2263" t="s">
        <v>4229</v>
      </c>
      <c r="C1432" s="2281" t="s">
        <v>3558</v>
      </c>
      <c r="D1432" s="2281" t="s">
        <v>4230</v>
      </c>
      <c r="E1432" s="2472" t="s">
        <v>3560</v>
      </c>
      <c r="F1432" s="2472"/>
      <c r="G1432" s="2264" t="s">
        <v>2143</v>
      </c>
      <c r="H1432" s="2265">
        <v>0.2</v>
      </c>
      <c r="I1432" s="2266">
        <v>16.41</v>
      </c>
      <c r="J1432" s="2266">
        <v>3.28</v>
      </c>
    </row>
    <row r="1433" spans="1:10" ht="36" customHeight="1">
      <c r="A1433" s="2285" t="s">
        <v>3586</v>
      </c>
      <c r="B1433" s="2270" t="s">
        <v>4305</v>
      </c>
      <c r="C1433" s="2285" t="s">
        <v>3558</v>
      </c>
      <c r="D1433" s="2285" t="s">
        <v>4306</v>
      </c>
      <c r="E1433" s="2468" t="s">
        <v>3804</v>
      </c>
      <c r="F1433" s="2468"/>
      <c r="G1433" s="2271" t="s">
        <v>3445</v>
      </c>
      <c r="H1433" s="2272">
        <v>0.52</v>
      </c>
      <c r="I1433" s="2273">
        <v>2.61</v>
      </c>
      <c r="J1433" s="2273">
        <v>1.35</v>
      </c>
    </row>
    <row r="1434" spans="1:10" ht="24" customHeight="1">
      <c r="A1434" s="2285" t="s">
        <v>3586</v>
      </c>
      <c r="B1434" s="2270" t="s">
        <v>4303</v>
      </c>
      <c r="C1434" s="2285" t="s">
        <v>3558</v>
      </c>
      <c r="D1434" s="2285" t="s">
        <v>4304</v>
      </c>
      <c r="E1434" s="2468" t="s">
        <v>3589</v>
      </c>
      <c r="F1434" s="2468"/>
      <c r="G1434" s="2271" t="s">
        <v>689</v>
      </c>
      <c r="H1434" s="2272">
        <v>1.44</v>
      </c>
      <c r="I1434" s="2273">
        <v>1.94</v>
      </c>
      <c r="J1434" s="2273">
        <v>2.79</v>
      </c>
    </row>
    <row r="1435" spans="1:10" ht="36" customHeight="1">
      <c r="A1435" s="2285" t="s">
        <v>3586</v>
      </c>
      <c r="B1435" s="2270" t="s">
        <v>4311</v>
      </c>
      <c r="C1435" s="2285" t="s">
        <v>3558</v>
      </c>
      <c r="D1435" s="2285" t="s">
        <v>4312</v>
      </c>
      <c r="E1435" s="2468" t="s">
        <v>3589</v>
      </c>
      <c r="F1435" s="2468"/>
      <c r="G1435" s="2271" t="s">
        <v>271</v>
      </c>
      <c r="H1435" s="2272">
        <v>2.2000000000000002</v>
      </c>
      <c r="I1435" s="2273">
        <v>0.17</v>
      </c>
      <c r="J1435" s="2273">
        <v>0.37</v>
      </c>
    </row>
    <row r="1436" spans="1:10" ht="24" customHeight="1">
      <c r="A1436" s="2285" t="s">
        <v>3586</v>
      </c>
      <c r="B1436" s="2270" t="s">
        <v>4307</v>
      </c>
      <c r="C1436" s="2285" t="s">
        <v>3558</v>
      </c>
      <c r="D1436" s="2285" t="s">
        <v>4308</v>
      </c>
      <c r="E1436" s="2468" t="s">
        <v>3589</v>
      </c>
      <c r="F1436" s="2468"/>
      <c r="G1436" s="2271" t="s">
        <v>271</v>
      </c>
      <c r="H1436" s="2272">
        <v>7.97</v>
      </c>
      <c r="I1436" s="2273">
        <v>7.0000000000000007E-2</v>
      </c>
      <c r="J1436" s="2273">
        <v>0.55000000000000004</v>
      </c>
    </row>
    <row r="1437" spans="1:10" ht="24" customHeight="1">
      <c r="A1437" s="2285" t="s">
        <v>3586</v>
      </c>
      <c r="B1437" s="2270" t="s">
        <v>4504</v>
      </c>
      <c r="C1437" s="2285" t="s">
        <v>3558</v>
      </c>
      <c r="D1437" s="2285" t="s">
        <v>4505</v>
      </c>
      <c r="E1437" s="2468" t="s">
        <v>3589</v>
      </c>
      <c r="F1437" s="2468"/>
      <c r="G1437" s="2271" t="s">
        <v>4277</v>
      </c>
      <c r="H1437" s="2272">
        <v>2.2100000000000002E-2</v>
      </c>
      <c r="I1437" s="2273">
        <v>19.57</v>
      </c>
      <c r="J1437" s="2273">
        <v>0.43</v>
      </c>
    </row>
    <row r="1438" spans="1:10" ht="36" customHeight="1">
      <c r="A1438" s="2285" t="s">
        <v>3586</v>
      </c>
      <c r="B1438" s="2270" t="s">
        <v>4500</v>
      </c>
      <c r="C1438" s="2285" t="s">
        <v>3558</v>
      </c>
      <c r="D1438" s="2285" t="s">
        <v>4501</v>
      </c>
      <c r="E1438" s="2468" t="s">
        <v>3804</v>
      </c>
      <c r="F1438" s="2468"/>
      <c r="G1438" s="2271" t="s">
        <v>271</v>
      </c>
      <c r="H1438" s="2272">
        <v>7.1099999999999997E-2</v>
      </c>
      <c r="I1438" s="2273">
        <v>2.34</v>
      </c>
      <c r="J1438" s="2273">
        <v>0.16</v>
      </c>
    </row>
    <row r="1439" spans="1:10" ht="24" customHeight="1">
      <c r="A1439" s="2285" t="s">
        <v>3586</v>
      </c>
      <c r="B1439" s="2270" t="s">
        <v>4556</v>
      </c>
      <c r="C1439" s="2285" t="s">
        <v>3558</v>
      </c>
      <c r="D1439" s="2285" t="s">
        <v>4557</v>
      </c>
      <c r="E1439" s="2468" t="s">
        <v>3589</v>
      </c>
      <c r="F1439" s="2468"/>
      <c r="G1439" s="2271" t="s">
        <v>689</v>
      </c>
      <c r="H1439" s="2272">
        <v>0.2</v>
      </c>
      <c r="I1439" s="2273">
        <v>3.7</v>
      </c>
      <c r="J1439" s="2273">
        <v>0.74</v>
      </c>
    </row>
    <row r="1440" spans="1:10" ht="36" customHeight="1">
      <c r="A1440" s="2285" t="s">
        <v>3586</v>
      </c>
      <c r="B1440" s="2270" t="s">
        <v>4558</v>
      </c>
      <c r="C1440" s="2285" t="s">
        <v>3558</v>
      </c>
      <c r="D1440" s="2285" t="s">
        <v>4559</v>
      </c>
      <c r="E1440" s="2468" t="s">
        <v>3589</v>
      </c>
      <c r="F1440" s="2468"/>
      <c r="G1440" s="2271" t="s">
        <v>689</v>
      </c>
      <c r="H1440" s="2272">
        <v>0.2</v>
      </c>
      <c r="I1440" s="2273">
        <v>7.89</v>
      </c>
      <c r="J1440" s="2273">
        <v>1.57</v>
      </c>
    </row>
    <row r="1441" spans="1:10" ht="36" customHeight="1">
      <c r="A1441" s="2285" t="s">
        <v>3586</v>
      </c>
      <c r="B1441" s="2270" t="s">
        <v>4560</v>
      </c>
      <c r="C1441" s="2285" t="s">
        <v>3558</v>
      </c>
      <c r="D1441" s="2285" t="s">
        <v>4561</v>
      </c>
      <c r="E1441" s="2468" t="s">
        <v>3589</v>
      </c>
      <c r="F1441" s="2468"/>
      <c r="G1441" s="2271" t="s">
        <v>689</v>
      </c>
      <c r="H1441" s="2272">
        <v>0.2</v>
      </c>
      <c r="I1441" s="2273">
        <v>6.22</v>
      </c>
      <c r="J1441" s="2273">
        <v>1.24</v>
      </c>
    </row>
    <row r="1442" spans="1:10" ht="36" customHeight="1">
      <c r="A1442" s="2285" t="s">
        <v>3586</v>
      </c>
      <c r="B1442" s="2270" t="s">
        <v>4563</v>
      </c>
      <c r="C1442" s="2285" t="s">
        <v>3558</v>
      </c>
      <c r="D1442" s="2285" t="s">
        <v>4564</v>
      </c>
      <c r="E1442" s="2468" t="s">
        <v>3589</v>
      </c>
      <c r="F1442" s="2468"/>
      <c r="G1442" s="2271" t="s">
        <v>275</v>
      </c>
      <c r="H1442" s="2272">
        <v>1.05</v>
      </c>
      <c r="I1442" s="2273">
        <v>17.62</v>
      </c>
      <c r="J1442" s="2273">
        <v>18.5</v>
      </c>
    </row>
    <row r="1443" spans="1:10">
      <c r="A1443" s="2282"/>
      <c r="B1443" s="2282"/>
      <c r="C1443" s="2282"/>
      <c r="D1443" s="2282"/>
      <c r="E1443" s="2282" t="s">
        <v>3577</v>
      </c>
      <c r="F1443" s="2267">
        <v>13.72</v>
      </c>
      <c r="G1443" s="2282" t="s">
        <v>3578</v>
      </c>
      <c r="H1443" s="2267">
        <v>0</v>
      </c>
      <c r="I1443" s="2282" t="s">
        <v>3579</v>
      </c>
      <c r="J1443" s="2267">
        <v>13.72</v>
      </c>
    </row>
    <row r="1444" spans="1:10">
      <c r="A1444" s="2282"/>
      <c r="B1444" s="2282"/>
      <c r="C1444" s="2282"/>
      <c r="D1444" s="2282"/>
      <c r="E1444" s="2282" t="s">
        <v>3580</v>
      </c>
      <c r="F1444" s="2267">
        <v>12.929093</v>
      </c>
      <c r="G1444" s="2282"/>
      <c r="H1444" s="2467" t="s">
        <v>3581</v>
      </c>
      <c r="I1444" s="2467"/>
      <c r="J1444" s="2267">
        <v>60.94</v>
      </c>
    </row>
    <row r="1445" spans="1:10" ht="30" customHeight="1" thickBot="1">
      <c r="A1445" s="2290"/>
      <c r="B1445" s="2290"/>
      <c r="C1445" s="2290"/>
      <c r="D1445" s="2290"/>
      <c r="E1445" s="2290"/>
      <c r="F1445" s="2290"/>
      <c r="G1445" s="2290" t="s">
        <v>3582</v>
      </c>
      <c r="H1445" s="2268">
        <v>55.6</v>
      </c>
      <c r="I1445" s="2290" t="s">
        <v>3583</v>
      </c>
      <c r="J1445" s="2291">
        <v>3388.26</v>
      </c>
    </row>
    <row r="1446" spans="1:10" ht="0.95" customHeight="1" thickTop="1">
      <c r="A1446" s="2269"/>
      <c r="B1446" s="2269"/>
      <c r="C1446" s="2269"/>
      <c r="D1446" s="2269"/>
      <c r="E1446" s="2269"/>
      <c r="F1446" s="2269"/>
      <c r="G1446" s="2269"/>
      <c r="H1446" s="2269"/>
      <c r="I1446" s="2269"/>
      <c r="J1446" s="2269"/>
    </row>
    <row r="1447" spans="1:10" ht="18" customHeight="1">
      <c r="A1447" s="2283" t="s">
        <v>4565</v>
      </c>
      <c r="B1447" s="2287" t="s">
        <v>259</v>
      </c>
      <c r="C1447" s="2283" t="s">
        <v>3548</v>
      </c>
      <c r="D1447" s="2283" t="s">
        <v>131</v>
      </c>
      <c r="E1447" s="2470" t="s">
        <v>3549</v>
      </c>
      <c r="F1447" s="2470"/>
      <c r="G1447" s="2288" t="s">
        <v>3550</v>
      </c>
      <c r="H1447" s="2287" t="s">
        <v>261</v>
      </c>
      <c r="I1447" s="2287" t="s">
        <v>3551</v>
      </c>
      <c r="J1447" s="2287" t="s">
        <v>2149</v>
      </c>
    </row>
    <row r="1448" spans="1:10" ht="24" customHeight="1">
      <c r="A1448" s="2284" t="s">
        <v>3552</v>
      </c>
      <c r="B1448" s="2259" t="s">
        <v>744</v>
      </c>
      <c r="C1448" s="2284" t="s">
        <v>3600</v>
      </c>
      <c r="D1448" s="2284" t="s">
        <v>745</v>
      </c>
      <c r="E1448" s="2471" t="s">
        <v>3674</v>
      </c>
      <c r="F1448" s="2471"/>
      <c r="G1448" s="2260" t="s">
        <v>275</v>
      </c>
      <c r="H1448" s="2261">
        <v>1</v>
      </c>
      <c r="I1448" s="2262">
        <v>48.01</v>
      </c>
      <c r="J1448" s="2262">
        <v>48.01</v>
      </c>
    </row>
    <row r="1449" spans="1:10" ht="24" customHeight="1">
      <c r="A1449" s="2281" t="s">
        <v>3556</v>
      </c>
      <c r="B1449" s="2263" t="s">
        <v>4552</v>
      </c>
      <c r="C1449" s="2281" t="s">
        <v>3558</v>
      </c>
      <c r="D1449" s="2281" t="s">
        <v>4553</v>
      </c>
      <c r="E1449" s="2472" t="s">
        <v>3560</v>
      </c>
      <c r="F1449" s="2472"/>
      <c r="G1449" s="2264" t="s">
        <v>2143</v>
      </c>
      <c r="H1449" s="2265">
        <v>0.45660000000000001</v>
      </c>
      <c r="I1449" s="2266">
        <v>21.32</v>
      </c>
      <c r="J1449" s="2266">
        <v>9.73</v>
      </c>
    </row>
    <row r="1450" spans="1:10" ht="24" customHeight="1">
      <c r="A1450" s="2281" t="s">
        <v>3556</v>
      </c>
      <c r="B1450" s="2263" t="s">
        <v>3573</v>
      </c>
      <c r="C1450" s="2281" t="s">
        <v>3558</v>
      </c>
      <c r="D1450" s="2281" t="s">
        <v>3574</v>
      </c>
      <c r="E1450" s="2472" t="s">
        <v>3560</v>
      </c>
      <c r="F1450" s="2472"/>
      <c r="G1450" s="2264" t="s">
        <v>2143</v>
      </c>
      <c r="H1450" s="2265">
        <v>0.45660000000000001</v>
      </c>
      <c r="I1450" s="2266">
        <v>15.99</v>
      </c>
      <c r="J1450" s="2266">
        <v>7.3</v>
      </c>
    </row>
    <row r="1451" spans="1:10" ht="24" customHeight="1">
      <c r="A1451" s="2281" t="s">
        <v>3556</v>
      </c>
      <c r="B1451" s="2263" t="s">
        <v>4229</v>
      </c>
      <c r="C1451" s="2281" t="s">
        <v>3558</v>
      </c>
      <c r="D1451" s="2281" t="s">
        <v>4230</v>
      </c>
      <c r="E1451" s="2472" t="s">
        <v>3560</v>
      </c>
      <c r="F1451" s="2472"/>
      <c r="G1451" s="2264" t="s">
        <v>2143</v>
      </c>
      <c r="H1451" s="2265">
        <v>0.2</v>
      </c>
      <c r="I1451" s="2266">
        <v>16.41</v>
      </c>
      <c r="J1451" s="2266">
        <v>3.28</v>
      </c>
    </row>
    <row r="1452" spans="1:10" ht="36" customHeight="1">
      <c r="A1452" s="2285" t="s">
        <v>3586</v>
      </c>
      <c r="B1452" s="2270" t="s">
        <v>4305</v>
      </c>
      <c r="C1452" s="2285" t="s">
        <v>3558</v>
      </c>
      <c r="D1452" s="2285" t="s">
        <v>4306</v>
      </c>
      <c r="E1452" s="2468" t="s">
        <v>3804</v>
      </c>
      <c r="F1452" s="2468"/>
      <c r="G1452" s="2271" t="s">
        <v>3445</v>
      </c>
      <c r="H1452" s="2272">
        <v>0.52</v>
      </c>
      <c r="I1452" s="2273">
        <v>2.61</v>
      </c>
      <c r="J1452" s="2273">
        <v>1.35</v>
      </c>
    </row>
    <row r="1453" spans="1:10" ht="24" customHeight="1">
      <c r="A1453" s="2285" t="s">
        <v>3586</v>
      </c>
      <c r="B1453" s="2270" t="s">
        <v>4303</v>
      </c>
      <c r="C1453" s="2285" t="s">
        <v>3558</v>
      </c>
      <c r="D1453" s="2285" t="s">
        <v>4304</v>
      </c>
      <c r="E1453" s="2468" t="s">
        <v>3589</v>
      </c>
      <c r="F1453" s="2468"/>
      <c r="G1453" s="2271" t="s">
        <v>689</v>
      </c>
      <c r="H1453" s="2272">
        <v>1.44</v>
      </c>
      <c r="I1453" s="2273">
        <v>1.94</v>
      </c>
      <c r="J1453" s="2273">
        <v>2.79</v>
      </c>
    </row>
    <row r="1454" spans="1:10" ht="36" customHeight="1">
      <c r="A1454" s="2285" t="s">
        <v>3586</v>
      </c>
      <c r="B1454" s="2270" t="s">
        <v>4311</v>
      </c>
      <c r="C1454" s="2285" t="s">
        <v>3558</v>
      </c>
      <c r="D1454" s="2285" t="s">
        <v>4312</v>
      </c>
      <c r="E1454" s="2468" t="s">
        <v>3589</v>
      </c>
      <c r="F1454" s="2468"/>
      <c r="G1454" s="2271" t="s">
        <v>271</v>
      </c>
      <c r="H1454" s="2272">
        <v>2.2000000000000002</v>
      </c>
      <c r="I1454" s="2273">
        <v>0.17</v>
      </c>
      <c r="J1454" s="2273">
        <v>0.37</v>
      </c>
    </row>
    <row r="1455" spans="1:10" ht="24" customHeight="1">
      <c r="A1455" s="2285" t="s">
        <v>3586</v>
      </c>
      <c r="B1455" s="2270" t="s">
        <v>4307</v>
      </c>
      <c r="C1455" s="2285" t="s">
        <v>3558</v>
      </c>
      <c r="D1455" s="2285" t="s">
        <v>4308</v>
      </c>
      <c r="E1455" s="2468" t="s">
        <v>3589</v>
      </c>
      <c r="F1455" s="2468"/>
      <c r="G1455" s="2271" t="s">
        <v>271</v>
      </c>
      <c r="H1455" s="2272">
        <v>7.97</v>
      </c>
      <c r="I1455" s="2273">
        <v>7.0000000000000007E-2</v>
      </c>
      <c r="J1455" s="2273">
        <v>0.55000000000000004</v>
      </c>
    </row>
    <row r="1456" spans="1:10" ht="24" customHeight="1">
      <c r="A1456" s="2285" t="s">
        <v>3586</v>
      </c>
      <c r="B1456" s="2270" t="s">
        <v>4504</v>
      </c>
      <c r="C1456" s="2285" t="s">
        <v>3558</v>
      </c>
      <c r="D1456" s="2285" t="s">
        <v>4505</v>
      </c>
      <c r="E1456" s="2468" t="s">
        <v>3589</v>
      </c>
      <c r="F1456" s="2468"/>
      <c r="G1456" s="2271" t="s">
        <v>4277</v>
      </c>
      <c r="H1456" s="2272">
        <v>2.2100000000000002E-2</v>
      </c>
      <c r="I1456" s="2273">
        <v>19.57</v>
      </c>
      <c r="J1456" s="2273">
        <v>0.43</v>
      </c>
    </row>
    <row r="1457" spans="1:10" ht="36" customHeight="1">
      <c r="A1457" s="2285" t="s">
        <v>3586</v>
      </c>
      <c r="B1457" s="2270" t="s">
        <v>4500</v>
      </c>
      <c r="C1457" s="2285" t="s">
        <v>3558</v>
      </c>
      <c r="D1457" s="2285" t="s">
        <v>4501</v>
      </c>
      <c r="E1457" s="2468" t="s">
        <v>3804</v>
      </c>
      <c r="F1457" s="2468"/>
      <c r="G1457" s="2271" t="s">
        <v>271</v>
      </c>
      <c r="H1457" s="2272">
        <v>7.1099999999999997E-2</v>
      </c>
      <c r="I1457" s="2273">
        <v>2.34</v>
      </c>
      <c r="J1457" s="2273">
        <v>0.16</v>
      </c>
    </row>
    <row r="1458" spans="1:10" ht="24" customHeight="1">
      <c r="A1458" s="2285" t="s">
        <v>3586</v>
      </c>
      <c r="B1458" s="2270" t="s">
        <v>4556</v>
      </c>
      <c r="C1458" s="2285" t="s">
        <v>3558</v>
      </c>
      <c r="D1458" s="2285" t="s">
        <v>4557</v>
      </c>
      <c r="E1458" s="2468" t="s">
        <v>3589</v>
      </c>
      <c r="F1458" s="2468"/>
      <c r="G1458" s="2271" t="s">
        <v>689</v>
      </c>
      <c r="H1458" s="2272">
        <v>0.2</v>
      </c>
      <c r="I1458" s="2273">
        <v>3.7</v>
      </c>
      <c r="J1458" s="2273">
        <v>0.74</v>
      </c>
    </row>
    <row r="1459" spans="1:10" ht="36" customHeight="1">
      <c r="A1459" s="2285" t="s">
        <v>3586</v>
      </c>
      <c r="B1459" s="2270" t="s">
        <v>4558</v>
      </c>
      <c r="C1459" s="2285" t="s">
        <v>3558</v>
      </c>
      <c r="D1459" s="2285" t="s">
        <v>4559</v>
      </c>
      <c r="E1459" s="2468" t="s">
        <v>3589</v>
      </c>
      <c r="F1459" s="2468"/>
      <c r="G1459" s="2271" t="s">
        <v>689</v>
      </c>
      <c r="H1459" s="2272">
        <v>0.2</v>
      </c>
      <c r="I1459" s="2273">
        <v>7.89</v>
      </c>
      <c r="J1459" s="2273">
        <v>1.57</v>
      </c>
    </row>
    <row r="1460" spans="1:10" ht="36" customHeight="1">
      <c r="A1460" s="2285" t="s">
        <v>3586</v>
      </c>
      <c r="B1460" s="2270" t="s">
        <v>4560</v>
      </c>
      <c r="C1460" s="2285" t="s">
        <v>3558</v>
      </c>
      <c r="D1460" s="2285" t="s">
        <v>4561</v>
      </c>
      <c r="E1460" s="2468" t="s">
        <v>3589</v>
      </c>
      <c r="F1460" s="2468"/>
      <c r="G1460" s="2271" t="s">
        <v>689</v>
      </c>
      <c r="H1460" s="2272">
        <v>0.2</v>
      </c>
      <c r="I1460" s="2273">
        <v>6.22</v>
      </c>
      <c r="J1460" s="2273">
        <v>1.24</v>
      </c>
    </row>
    <row r="1461" spans="1:10" ht="36" customHeight="1">
      <c r="A1461" s="2285" t="s">
        <v>3586</v>
      </c>
      <c r="B1461" s="2270" t="s">
        <v>4563</v>
      </c>
      <c r="C1461" s="2285" t="s">
        <v>3558</v>
      </c>
      <c r="D1461" s="2285" t="s">
        <v>4564</v>
      </c>
      <c r="E1461" s="2468" t="s">
        <v>3589</v>
      </c>
      <c r="F1461" s="2468"/>
      <c r="G1461" s="2271" t="s">
        <v>275</v>
      </c>
      <c r="H1461" s="2272">
        <v>1.05</v>
      </c>
      <c r="I1461" s="2273">
        <v>17.62</v>
      </c>
      <c r="J1461" s="2273">
        <v>18.5</v>
      </c>
    </row>
    <row r="1462" spans="1:10">
      <c r="A1462" s="2282"/>
      <c r="B1462" s="2282"/>
      <c r="C1462" s="2282"/>
      <c r="D1462" s="2282"/>
      <c r="E1462" s="2282" t="s">
        <v>3577</v>
      </c>
      <c r="F1462" s="2267">
        <v>13.72</v>
      </c>
      <c r="G1462" s="2282" t="s">
        <v>3578</v>
      </c>
      <c r="H1462" s="2267">
        <v>0</v>
      </c>
      <c r="I1462" s="2282" t="s">
        <v>3579</v>
      </c>
      <c r="J1462" s="2267">
        <v>13.72</v>
      </c>
    </row>
    <row r="1463" spans="1:10">
      <c r="A1463" s="2282"/>
      <c r="B1463" s="2282"/>
      <c r="C1463" s="2282"/>
      <c r="D1463" s="2282"/>
      <c r="E1463" s="2282" t="s">
        <v>3580</v>
      </c>
      <c r="F1463" s="2267">
        <v>12.929093</v>
      </c>
      <c r="G1463" s="2282"/>
      <c r="H1463" s="2467" t="s">
        <v>3581</v>
      </c>
      <c r="I1463" s="2467"/>
      <c r="J1463" s="2267">
        <v>60.94</v>
      </c>
    </row>
    <row r="1464" spans="1:10" ht="30" customHeight="1" thickBot="1">
      <c r="A1464" s="2290"/>
      <c r="B1464" s="2290"/>
      <c r="C1464" s="2290"/>
      <c r="D1464" s="2290"/>
      <c r="E1464" s="2290"/>
      <c r="F1464" s="2290"/>
      <c r="G1464" s="2290" t="s">
        <v>3582</v>
      </c>
      <c r="H1464" s="2268">
        <v>305.22000000000003</v>
      </c>
      <c r="I1464" s="2290" t="s">
        <v>3583</v>
      </c>
      <c r="J1464" s="2291">
        <v>18600.11</v>
      </c>
    </row>
    <row r="1465" spans="1:10" ht="0.95" customHeight="1" thickTop="1">
      <c r="A1465" s="2269"/>
      <c r="B1465" s="2269"/>
      <c r="C1465" s="2269"/>
      <c r="D1465" s="2269"/>
      <c r="E1465" s="2269"/>
      <c r="F1465" s="2269"/>
      <c r="G1465" s="2269"/>
      <c r="H1465" s="2269"/>
      <c r="I1465" s="2269"/>
      <c r="J1465" s="2269"/>
    </row>
    <row r="1466" spans="1:10" ht="18" customHeight="1">
      <c r="A1466" s="2283" t="s">
        <v>4566</v>
      </c>
      <c r="B1466" s="2287" t="s">
        <v>259</v>
      </c>
      <c r="C1466" s="2283" t="s">
        <v>3548</v>
      </c>
      <c r="D1466" s="2283" t="s">
        <v>131</v>
      </c>
      <c r="E1466" s="2470" t="s">
        <v>3549</v>
      </c>
      <c r="F1466" s="2470"/>
      <c r="G1466" s="2288" t="s">
        <v>3550</v>
      </c>
      <c r="H1466" s="2287" t="s">
        <v>261</v>
      </c>
      <c r="I1466" s="2287" t="s">
        <v>3551</v>
      </c>
      <c r="J1466" s="2287" t="s">
        <v>2149</v>
      </c>
    </row>
    <row r="1467" spans="1:10" ht="24" customHeight="1">
      <c r="A1467" s="2284" t="s">
        <v>3552</v>
      </c>
      <c r="B1467" s="2259" t="s">
        <v>747</v>
      </c>
      <c r="C1467" s="2284" t="s">
        <v>3600</v>
      </c>
      <c r="D1467" s="2284" t="s">
        <v>748</v>
      </c>
      <c r="E1467" s="2471" t="s">
        <v>3674</v>
      </c>
      <c r="F1467" s="2471"/>
      <c r="G1467" s="2260" t="s">
        <v>347</v>
      </c>
      <c r="H1467" s="2261">
        <v>1</v>
      </c>
      <c r="I1467" s="2262">
        <v>9.31</v>
      </c>
      <c r="J1467" s="2262">
        <v>9.31</v>
      </c>
    </row>
    <row r="1468" spans="1:10" ht="24" customHeight="1">
      <c r="A1468" s="2281" t="s">
        <v>3556</v>
      </c>
      <c r="B1468" s="2263" t="s">
        <v>4229</v>
      </c>
      <c r="C1468" s="2281" t="s">
        <v>3558</v>
      </c>
      <c r="D1468" s="2281" t="s">
        <v>4230</v>
      </c>
      <c r="E1468" s="2472" t="s">
        <v>3560</v>
      </c>
      <c r="F1468" s="2472"/>
      <c r="G1468" s="2264" t="s">
        <v>2143</v>
      </c>
      <c r="H1468" s="2265">
        <v>0.2</v>
      </c>
      <c r="I1468" s="2266">
        <v>16.41</v>
      </c>
      <c r="J1468" s="2266">
        <v>3.28</v>
      </c>
    </row>
    <row r="1469" spans="1:10" ht="36" customHeight="1">
      <c r="A1469" s="2285" t="s">
        <v>3586</v>
      </c>
      <c r="B1469" s="2270" t="s">
        <v>4567</v>
      </c>
      <c r="C1469" s="2285" t="s">
        <v>3558</v>
      </c>
      <c r="D1469" s="2285" t="s">
        <v>4568</v>
      </c>
      <c r="E1469" s="2468" t="s">
        <v>3589</v>
      </c>
      <c r="F1469" s="2468"/>
      <c r="G1469" s="2271" t="s">
        <v>689</v>
      </c>
      <c r="H1469" s="2272">
        <v>1</v>
      </c>
      <c r="I1469" s="2273">
        <v>6.03</v>
      </c>
      <c r="J1469" s="2273">
        <v>6.03</v>
      </c>
    </row>
    <row r="1470" spans="1:10">
      <c r="A1470" s="2282"/>
      <c r="B1470" s="2282"/>
      <c r="C1470" s="2282"/>
      <c r="D1470" s="2282"/>
      <c r="E1470" s="2282" t="s">
        <v>3577</v>
      </c>
      <c r="F1470" s="2267">
        <v>2.23</v>
      </c>
      <c r="G1470" s="2282" t="s">
        <v>3578</v>
      </c>
      <c r="H1470" s="2267">
        <v>0</v>
      </c>
      <c r="I1470" s="2282" t="s">
        <v>3579</v>
      </c>
      <c r="J1470" s="2267">
        <v>2.23</v>
      </c>
    </row>
    <row r="1471" spans="1:10">
      <c r="A1471" s="2282"/>
      <c r="B1471" s="2282"/>
      <c r="C1471" s="2282"/>
      <c r="D1471" s="2282"/>
      <c r="E1471" s="2282" t="s">
        <v>3580</v>
      </c>
      <c r="F1471" s="2267">
        <v>2.5071829999999999</v>
      </c>
      <c r="G1471" s="2282"/>
      <c r="H1471" s="2467" t="s">
        <v>3581</v>
      </c>
      <c r="I1471" s="2467"/>
      <c r="J1471" s="2267">
        <v>11.82</v>
      </c>
    </row>
    <row r="1472" spans="1:10" ht="30" customHeight="1" thickBot="1">
      <c r="A1472" s="2290"/>
      <c r="B1472" s="2290"/>
      <c r="C1472" s="2290"/>
      <c r="D1472" s="2290"/>
      <c r="E1472" s="2290"/>
      <c r="F1472" s="2290"/>
      <c r="G1472" s="2290" t="s">
        <v>3582</v>
      </c>
      <c r="H1472" s="2268">
        <v>179.91</v>
      </c>
      <c r="I1472" s="2290" t="s">
        <v>3583</v>
      </c>
      <c r="J1472" s="2291">
        <v>2126.54</v>
      </c>
    </row>
    <row r="1473" spans="1:10" ht="0.95" customHeight="1" thickTop="1">
      <c r="A1473" s="2269"/>
      <c r="B1473" s="2269"/>
      <c r="C1473" s="2269"/>
      <c r="D1473" s="2269"/>
      <c r="E1473" s="2269"/>
      <c r="F1473" s="2269"/>
      <c r="G1473" s="2269"/>
      <c r="H1473" s="2269"/>
      <c r="I1473" s="2269"/>
      <c r="J1473" s="2269"/>
    </row>
    <row r="1474" spans="1:10" ht="24" customHeight="1">
      <c r="A1474" s="2286" t="s">
        <v>4569</v>
      </c>
      <c r="B1474" s="2286"/>
      <c r="C1474" s="2286"/>
      <c r="D1474" s="2286" t="s">
        <v>4570</v>
      </c>
      <c r="E1474" s="2286"/>
      <c r="F1474" s="2469"/>
      <c r="G1474" s="2469"/>
      <c r="H1474" s="2257"/>
      <c r="I1474" s="2286"/>
      <c r="J1474" s="2258">
        <v>43347.03</v>
      </c>
    </row>
    <row r="1475" spans="1:10" ht="24" customHeight="1">
      <c r="A1475" s="2286" t="s">
        <v>4571</v>
      </c>
      <c r="B1475" s="2286"/>
      <c r="C1475" s="2286"/>
      <c r="D1475" s="2286" t="s">
        <v>4572</v>
      </c>
      <c r="E1475" s="2286"/>
      <c r="F1475" s="2469"/>
      <c r="G1475" s="2469"/>
      <c r="H1475" s="2257"/>
      <c r="I1475" s="2286"/>
      <c r="J1475" s="2258">
        <v>5642.94</v>
      </c>
    </row>
    <row r="1476" spans="1:10" ht="18" customHeight="1">
      <c r="A1476" s="2283" t="s">
        <v>4573</v>
      </c>
      <c r="B1476" s="2287" t="s">
        <v>259</v>
      </c>
      <c r="C1476" s="2283" t="s">
        <v>3548</v>
      </c>
      <c r="D1476" s="2283" t="s">
        <v>131</v>
      </c>
      <c r="E1476" s="2470" t="s">
        <v>3549</v>
      </c>
      <c r="F1476" s="2470"/>
      <c r="G1476" s="2288" t="s">
        <v>3550</v>
      </c>
      <c r="H1476" s="2287" t="s">
        <v>261</v>
      </c>
      <c r="I1476" s="2287" t="s">
        <v>3551</v>
      </c>
      <c r="J1476" s="2287" t="s">
        <v>2149</v>
      </c>
    </row>
    <row r="1477" spans="1:10" ht="24" customHeight="1">
      <c r="A1477" s="2284" t="s">
        <v>3552</v>
      </c>
      <c r="B1477" s="2259" t="s">
        <v>4574</v>
      </c>
      <c r="C1477" s="2284" t="s">
        <v>3558</v>
      </c>
      <c r="D1477" s="2284" t="s">
        <v>755</v>
      </c>
      <c r="E1477" s="2471" t="s">
        <v>3712</v>
      </c>
      <c r="F1477" s="2471"/>
      <c r="G1477" s="2260" t="s">
        <v>275</v>
      </c>
      <c r="H1477" s="2261">
        <v>1</v>
      </c>
      <c r="I1477" s="2262">
        <v>12.78</v>
      </c>
      <c r="J1477" s="2262">
        <v>12.78</v>
      </c>
    </row>
    <row r="1478" spans="1:10" ht="24" customHeight="1">
      <c r="A1478" s="2281" t="s">
        <v>3556</v>
      </c>
      <c r="B1478" s="2263" t="s">
        <v>3573</v>
      </c>
      <c r="C1478" s="2281" t="s">
        <v>3558</v>
      </c>
      <c r="D1478" s="2281" t="s">
        <v>3574</v>
      </c>
      <c r="E1478" s="2472" t="s">
        <v>3560</v>
      </c>
      <c r="F1478" s="2472"/>
      <c r="G1478" s="2264" t="s">
        <v>2143</v>
      </c>
      <c r="H1478" s="2265">
        <v>0.114</v>
      </c>
      <c r="I1478" s="2266">
        <v>15.99</v>
      </c>
      <c r="J1478" s="2266">
        <v>1.82</v>
      </c>
    </row>
    <row r="1479" spans="1:10" ht="24" customHeight="1">
      <c r="A1479" s="2281" t="s">
        <v>3556</v>
      </c>
      <c r="B1479" s="2263" t="s">
        <v>3571</v>
      </c>
      <c r="C1479" s="2281" t="s">
        <v>3558</v>
      </c>
      <c r="D1479" s="2281" t="s">
        <v>3572</v>
      </c>
      <c r="E1479" s="2472" t="s">
        <v>3560</v>
      </c>
      <c r="F1479" s="2472"/>
      <c r="G1479" s="2264" t="s">
        <v>2143</v>
      </c>
      <c r="H1479" s="2265">
        <v>0.312</v>
      </c>
      <c r="I1479" s="2266">
        <v>22.42</v>
      </c>
      <c r="J1479" s="2266">
        <v>6.99</v>
      </c>
    </row>
    <row r="1480" spans="1:10" ht="24" customHeight="1">
      <c r="A1480" s="2285" t="s">
        <v>3586</v>
      </c>
      <c r="B1480" s="2270" t="s">
        <v>4575</v>
      </c>
      <c r="C1480" s="2285" t="s">
        <v>3558</v>
      </c>
      <c r="D1480" s="2285" t="s">
        <v>4576</v>
      </c>
      <c r="E1480" s="2468" t="s">
        <v>3589</v>
      </c>
      <c r="F1480" s="2468"/>
      <c r="G1480" s="2271" t="s">
        <v>4577</v>
      </c>
      <c r="H1480" s="2272">
        <v>0.2445</v>
      </c>
      <c r="I1480" s="2273">
        <v>15.98</v>
      </c>
      <c r="J1480" s="2273">
        <v>3.9</v>
      </c>
    </row>
    <row r="1481" spans="1:10" ht="24" customHeight="1">
      <c r="A1481" s="2285" t="s">
        <v>3586</v>
      </c>
      <c r="B1481" s="2270" t="s">
        <v>4578</v>
      </c>
      <c r="C1481" s="2285" t="s">
        <v>3558</v>
      </c>
      <c r="D1481" s="2285" t="s">
        <v>4579</v>
      </c>
      <c r="E1481" s="2468" t="s">
        <v>3589</v>
      </c>
      <c r="F1481" s="2468"/>
      <c r="G1481" s="2271" t="s">
        <v>271</v>
      </c>
      <c r="H1481" s="2272">
        <v>0.1</v>
      </c>
      <c r="I1481" s="2273">
        <v>0.7</v>
      </c>
      <c r="J1481" s="2273">
        <v>7.0000000000000007E-2</v>
      </c>
    </row>
    <row r="1482" spans="1:10">
      <c r="A1482" s="2282"/>
      <c r="B1482" s="2282"/>
      <c r="C1482" s="2282"/>
      <c r="D1482" s="2282"/>
      <c r="E1482" s="2282" t="s">
        <v>3577</v>
      </c>
      <c r="F1482" s="2267">
        <v>5.88</v>
      </c>
      <c r="G1482" s="2282" t="s">
        <v>3578</v>
      </c>
      <c r="H1482" s="2267">
        <v>0</v>
      </c>
      <c r="I1482" s="2282" t="s">
        <v>3579</v>
      </c>
      <c r="J1482" s="2267">
        <v>5.88</v>
      </c>
    </row>
    <row r="1483" spans="1:10">
      <c r="A1483" s="2282"/>
      <c r="B1483" s="2282"/>
      <c r="C1483" s="2282"/>
      <c r="D1483" s="2282"/>
      <c r="E1483" s="2282" t="s">
        <v>3580</v>
      </c>
      <c r="F1483" s="2267">
        <v>3.4416540000000002</v>
      </c>
      <c r="G1483" s="2282"/>
      <c r="H1483" s="2467" t="s">
        <v>3581</v>
      </c>
      <c r="I1483" s="2467"/>
      <c r="J1483" s="2267">
        <v>16.22</v>
      </c>
    </row>
    <row r="1484" spans="1:10" ht="30" customHeight="1" thickBot="1">
      <c r="A1484" s="2290"/>
      <c r="B1484" s="2290"/>
      <c r="C1484" s="2290"/>
      <c r="D1484" s="2290"/>
      <c r="E1484" s="2290"/>
      <c r="F1484" s="2290"/>
      <c r="G1484" s="2290" t="s">
        <v>3582</v>
      </c>
      <c r="H1484" s="2268">
        <v>22.43</v>
      </c>
      <c r="I1484" s="2290" t="s">
        <v>3583</v>
      </c>
      <c r="J1484" s="2291">
        <v>363.81</v>
      </c>
    </row>
    <row r="1485" spans="1:10" ht="0.95" customHeight="1" thickTop="1">
      <c r="A1485" s="2269"/>
      <c r="B1485" s="2269"/>
      <c r="C1485" s="2269"/>
      <c r="D1485" s="2269"/>
      <c r="E1485" s="2269"/>
      <c r="F1485" s="2269"/>
      <c r="G1485" s="2269"/>
      <c r="H1485" s="2269"/>
      <c r="I1485" s="2269"/>
      <c r="J1485" s="2269"/>
    </row>
    <row r="1486" spans="1:10" ht="18" customHeight="1">
      <c r="A1486" s="2283" t="s">
        <v>4580</v>
      </c>
      <c r="B1486" s="2287" t="s">
        <v>259</v>
      </c>
      <c r="C1486" s="2283" t="s">
        <v>3548</v>
      </c>
      <c r="D1486" s="2283" t="s">
        <v>131</v>
      </c>
      <c r="E1486" s="2470" t="s">
        <v>3549</v>
      </c>
      <c r="F1486" s="2470"/>
      <c r="G1486" s="2288" t="s">
        <v>3550</v>
      </c>
      <c r="H1486" s="2287" t="s">
        <v>261</v>
      </c>
      <c r="I1486" s="2287" t="s">
        <v>3551</v>
      </c>
      <c r="J1486" s="2287" t="s">
        <v>2149</v>
      </c>
    </row>
    <row r="1487" spans="1:10" ht="24" customHeight="1">
      <c r="A1487" s="2284" t="s">
        <v>3552</v>
      </c>
      <c r="B1487" s="2259" t="s">
        <v>4581</v>
      </c>
      <c r="C1487" s="2284" t="s">
        <v>3558</v>
      </c>
      <c r="D1487" s="2284" t="s">
        <v>758</v>
      </c>
      <c r="E1487" s="2471" t="s">
        <v>3712</v>
      </c>
      <c r="F1487" s="2471"/>
      <c r="G1487" s="2260" t="s">
        <v>275</v>
      </c>
      <c r="H1487" s="2261">
        <v>1</v>
      </c>
      <c r="I1487" s="2262">
        <v>22.97</v>
      </c>
      <c r="J1487" s="2262">
        <v>22.97</v>
      </c>
    </row>
    <row r="1488" spans="1:10" ht="24" customHeight="1">
      <c r="A1488" s="2281" t="s">
        <v>3556</v>
      </c>
      <c r="B1488" s="2263" t="s">
        <v>3571</v>
      </c>
      <c r="C1488" s="2281" t="s">
        <v>3558</v>
      </c>
      <c r="D1488" s="2281" t="s">
        <v>3572</v>
      </c>
      <c r="E1488" s="2472" t="s">
        <v>3560</v>
      </c>
      <c r="F1488" s="2472"/>
      <c r="G1488" s="2264" t="s">
        <v>2143</v>
      </c>
      <c r="H1488" s="2265">
        <v>0.67200000000000004</v>
      </c>
      <c r="I1488" s="2266">
        <v>22.42</v>
      </c>
      <c r="J1488" s="2266">
        <v>15.06</v>
      </c>
    </row>
    <row r="1489" spans="1:10" ht="24" customHeight="1">
      <c r="A1489" s="2281" t="s">
        <v>3556</v>
      </c>
      <c r="B1489" s="2263" t="s">
        <v>3573</v>
      </c>
      <c r="C1489" s="2281" t="s">
        <v>3558</v>
      </c>
      <c r="D1489" s="2281" t="s">
        <v>3574</v>
      </c>
      <c r="E1489" s="2472" t="s">
        <v>3560</v>
      </c>
      <c r="F1489" s="2472"/>
      <c r="G1489" s="2264" t="s">
        <v>2143</v>
      </c>
      <c r="H1489" s="2265">
        <v>0.247</v>
      </c>
      <c r="I1489" s="2266">
        <v>15.99</v>
      </c>
      <c r="J1489" s="2266">
        <v>3.94</v>
      </c>
    </row>
    <row r="1490" spans="1:10" ht="24" customHeight="1">
      <c r="A1490" s="2285" t="s">
        <v>3586</v>
      </c>
      <c r="B1490" s="2270" t="s">
        <v>4575</v>
      </c>
      <c r="C1490" s="2285" t="s">
        <v>3558</v>
      </c>
      <c r="D1490" s="2285" t="s">
        <v>4576</v>
      </c>
      <c r="E1490" s="2468" t="s">
        <v>3589</v>
      </c>
      <c r="F1490" s="2468"/>
      <c r="G1490" s="2271" t="s">
        <v>4577</v>
      </c>
      <c r="H1490" s="2272">
        <v>0.2445</v>
      </c>
      <c r="I1490" s="2273">
        <v>15.98</v>
      </c>
      <c r="J1490" s="2273">
        <v>3.9</v>
      </c>
    </row>
    <row r="1491" spans="1:10" ht="24" customHeight="1">
      <c r="A1491" s="2285" t="s">
        <v>3586</v>
      </c>
      <c r="B1491" s="2270" t="s">
        <v>4578</v>
      </c>
      <c r="C1491" s="2285" t="s">
        <v>3558</v>
      </c>
      <c r="D1491" s="2285" t="s">
        <v>4579</v>
      </c>
      <c r="E1491" s="2468" t="s">
        <v>3589</v>
      </c>
      <c r="F1491" s="2468"/>
      <c r="G1491" s="2271" t="s">
        <v>271</v>
      </c>
      <c r="H1491" s="2272">
        <v>0.1</v>
      </c>
      <c r="I1491" s="2273">
        <v>0.7</v>
      </c>
      <c r="J1491" s="2273">
        <v>7.0000000000000007E-2</v>
      </c>
    </row>
    <row r="1492" spans="1:10">
      <c r="A1492" s="2282"/>
      <c r="B1492" s="2282"/>
      <c r="C1492" s="2282"/>
      <c r="D1492" s="2282"/>
      <c r="E1492" s="2282" t="s">
        <v>3577</v>
      </c>
      <c r="F1492" s="2267">
        <v>12.69</v>
      </c>
      <c r="G1492" s="2282" t="s">
        <v>3578</v>
      </c>
      <c r="H1492" s="2267">
        <v>0</v>
      </c>
      <c r="I1492" s="2282" t="s">
        <v>3579</v>
      </c>
      <c r="J1492" s="2267">
        <v>12.69</v>
      </c>
    </row>
    <row r="1493" spans="1:10">
      <c r="A1493" s="2282"/>
      <c r="B1493" s="2282"/>
      <c r="C1493" s="2282"/>
      <c r="D1493" s="2282"/>
      <c r="E1493" s="2282" t="s">
        <v>3580</v>
      </c>
      <c r="F1493" s="2267">
        <v>6.1858209999999998</v>
      </c>
      <c r="G1493" s="2282"/>
      <c r="H1493" s="2467" t="s">
        <v>3581</v>
      </c>
      <c r="I1493" s="2467"/>
      <c r="J1493" s="2267">
        <v>29.16</v>
      </c>
    </row>
    <row r="1494" spans="1:10" ht="30" customHeight="1" thickBot="1">
      <c r="A1494" s="2290"/>
      <c r="B1494" s="2290"/>
      <c r="C1494" s="2290"/>
      <c r="D1494" s="2290"/>
      <c r="E1494" s="2290"/>
      <c r="F1494" s="2290"/>
      <c r="G1494" s="2290" t="s">
        <v>3582</v>
      </c>
      <c r="H1494" s="2268">
        <v>181.04</v>
      </c>
      <c r="I1494" s="2290" t="s">
        <v>3583</v>
      </c>
      <c r="J1494" s="2291">
        <v>5279.13</v>
      </c>
    </row>
    <row r="1495" spans="1:10" ht="0.95" customHeight="1" thickTop="1">
      <c r="A1495" s="2269"/>
      <c r="B1495" s="2269"/>
      <c r="C1495" s="2269"/>
      <c r="D1495" s="2269"/>
      <c r="E1495" s="2269"/>
      <c r="F1495" s="2269"/>
      <c r="G1495" s="2269"/>
      <c r="H1495" s="2269"/>
      <c r="I1495" s="2269"/>
      <c r="J1495" s="2269"/>
    </row>
    <row r="1496" spans="1:10" ht="24" customHeight="1">
      <c r="A1496" s="2286" t="s">
        <v>4582</v>
      </c>
      <c r="B1496" s="2286"/>
      <c r="C1496" s="2286"/>
      <c r="D1496" s="2286" t="s">
        <v>4583</v>
      </c>
      <c r="E1496" s="2286"/>
      <c r="F1496" s="2469"/>
      <c r="G1496" s="2469"/>
      <c r="H1496" s="2257"/>
      <c r="I1496" s="2286"/>
      <c r="J1496" s="2258">
        <v>1053.6300000000001</v>
      </c>
    </row>
    <row r="1497" spans="1:10" ht="18" customHeight="1">
      <c r="A1497" s="2283" t="s">
        <v>4584</v>
      </c>
      <c r="B1497" s="2287" t="s">
        <v>259</v>
      </c>
      <c r="C1497" s="2283" t="s">
        <v>3548</v>
      </c>
      <c r="D1497" s="2283" t="s">
        <v>131</v>
      </c>
      <c r="E1497" s="2470" t="s">
        <v>3549</v>
      </c>
      <c r="F1497" s="2470"/>
      <c r="G1497" s="2288" t="s">
        <v>3550</v>
      </c>
      <c r="H1497" s="2287" t="s">
        <v>261</v>
      </c>
      <c r="I1497" s="2287" t="s">
        <v>3551</v>
      </c>
      <c r="J1497" s="2287" t="s">
        <v>2149</v>
      </c>
    </row>
    <row r="1498" spans="1:10" ht="24" customHeight="1">
      <c r="A1498" s="2284" t="s">
        <v>3552</v>
      </c>
      <c r="B1498" s="2259" t="s">
        <v>762</v>
      </c>
      <c r="C1498" s="2284" t="s">
        <v>3600</v>
      </c>
      <c r="D1498" s="2284" t="s">
        <v>763</v>
      </c>
      <c r="E1498" s="2471">
        <v>23</v>
      </c>
      <c r="F1498" s="2471"/>
      <c r="G1498" s="2260" t="s">
        <v>689</v>
      </c>
      <c r="H1498" s="2261">
        <v>1</v>
      </c>
      <c r="I1498" s="2262">
        <v>9.48</v>
      </c>
      <c r="J1498" s="2262">
        <v>9.48</v>
      </c>
    </row>
    <row r="1499" spans="1:10" ht="24" customHeight="1">
      <c r="A1499" s="2281" t="s">
        <v>3556</v>
      </c>
      <c r="B1499" s="2263" t="s">
        <v>3571</v>
      </c>
      <c r="C1499" s="2281" t="s">
        <v>3558</v>
      </c>
      <c r="D1499" s="2281" t="s">
        <v>3572</v>
      </c>
      <c r="E1499" s="2472" t="s">
        <v>3560</v>
      </c>
      <c r="F1499" s="2472"/>
      <c r="G1499" s="2264" t="s">
        <v>2143</v>
      </c>
      <c r="H1499" s="2265">
        <v>0.20799999999999999</v>
      </c>
      <c r="I1499" s="2266">
        <v>22.42</v>
      </c>
      <c r="J1499" s="2266">
        <v>4.66</v>
      </c>
    </row>
    <row r="1500" spans="1:10" ht="24" customHeight="1">
      <c r="A1500" s="2281" t="s">
        <v>3556</v>
      </c>
      <c r="B1500" s="2263" t="s">
        <v>3573</v>
      </c>
      <c r="C1500" s="2281" t="s">
        <v>3558</v>
      </c>
      <c r="D1500" s="2281" t="s">
        <v>3574</v>
      </c>
      <c r="E1500" s="2472" t="s">
        <v>3560</v>
      </c>
      <c r="F1500" s="2472"/>
      <c r="G1500" s="2264" t="s">
        <v>2143</v>
      </c>
      <c r="H1500" s="2265">
        <v>0.20799999999999999</v>
      </c>
      <c r="I1500" s="2266">
        <v>15.99</v>
      </c>
      <c r="J1500" s="2266">
        <v>3.32</v>
      </c>
    </row>
    <row r="1501" spans="1:10" ht="24" customHeight="1">
      <c r="A1501" s="2285" t="s">
        <v>3586</v>
      </c>
      <c r="B1501" s="2270" t="s">
        <v>4585</v>
      </c>
      <c r="C1501" s="2285" t="s">
        <v>3554</v>
      </c>
      <c r="D1501" s="2285" t="s">
        <v>4586</v>
      </c>
      <c r="E1501" s="2468" t="s">
        <v>3589</v>
      </c>
      <c r="F1501" s="2468"/>
      <c r="G1501" s="2271" t="s">
        <v>271</v>
      </c>
      <c r="H1501" s="2272">
        <v>0.2</v>
      </c>
      <c r="I1501" s="2273">
        <v>1.99</v>
      </c>
      <c r="J1501" s="2273">
        <v>0.39</v>
      </c>
    </row>
    <row r="1502" spans="1:10" ht="24" customHeight="1">
      <c r="A1502" s="2285" t="s">
        <v>3586</v>
      </c>
      <c r="B1502" s="2270" t="s">
        <v>4587</v>
      </c>
      <c r="C1502" s="2285" t="s">
        <v>3554</v>
      </c>
      <c r="D1502" s="2285" t="s">
        <v>4588</v>
      </c>
      <c r="E1502" s="2468" t="s">
        <v>3589</v>
      </c>
      <c r="F1502" s="2468"/>
      <c r="G1502" s="2271" t="s">
        <v>271</v>
      </c>
      <c r="H1502" s="2272">
        <v>3.0000000000000001E-3</v>
      </c>
      <c r="I1502" s="2273">
        <v>65</v>
      </c>
      <c r="J1502" s="2273">
        <v>0.19</v>
      </c>
    </row>
    <row r="1503" spans="1:10" ht="24" customHeight="1">
      <c r="A1503" s="2285" t="s">
        <v>3586</v>
      </c>
      <c r="B1503" s="2270" t="s">
        <v>4589</v>
      </c>
      <c r="C1503" s="2285" t="s">
        <v>3558</v>
      </c>
      <c r="D1503" s="2285" t="s">
        <v>4590</v>
      </c>
      <c r="E1503" s="2468" t="s">
        <v>3589</v>
      </c>
      <c r="F1503" s="2468"/>
      <c r="G1503" s="2271" t="s">
        <v>3974</v>
      </c>
      <c r="H1503" s="2272">
        <v>0.03</v>
      </c>
      <c r="I1503" s="2273">
        <v>30.82</v>
      </c>
      <c r="J1503" s="2273">
        <v>0.92</v>
      </c>
    </row>
    <row r="1504" spans="1:10">
      <c r="A1504" s="2282"/>
      <c r="B1504" s="2282"/>
      <c r="C1504" s="2282"/>
      <c r="D1504" s="2282"/>
      <c r="E1504" s="2282" t="s">
        <v>3577</v>
      </c>
      <c r="F1504" s="2267">
        <v>5.23</v>
      </c>
      <c r="G1504" s="2282" t="s">
        <v>3578</v>
      </c>
      <c r="H1504" s="2267">
        <v>0</v>
      </c>
      <c r="I1504" s="2282" t="s">
        <v>3579</v>
      </c>
      <c r="J1504" s="2267">
        <v>5.23</v>
      </c>
    </row>
    <row r="1505" spans="1:10">
      <c r="A1505" s="2282"/>
      <c r="B1505" s="2282"/>
      <c r="C1505" s="2282"/>
      <c r="D1505" s="2282"/>
      <c r="E1505" s="2282" t="s">
        <v>3580</v>
      </c>
      <c r="F1505" s="2267">
        <v>2.5529639999999998</v>
      </c>
      <c r="G1505" s="2282"/>
      <c r="H1505" s="2467" t="s">
        <v>3581</v>
      </c>
      <c r="I1505" s="2467"/>
      <c r="J1505" s="2267">
        <v>12.03</v>
      </c>
    </row>
    <row r="1506" spans="1:10" ht="30" customHeight="1" thickBot="1">
      <c r="A1506" s="2290"/>
      <c r="B1506" s="2290"/>
      <c r="C1506" s="2290"/>
      <c r="D1506" s="2290"/>
      <c r="E1506" s="2290"/>
      <c r="F1506" s="2290"/>
      <c r="G1506" s="2290" t="s">
        <v>3582</v>
      </c>
      <c r="H1506" s="2268">
        <v>55.75</v>
      </c>
      <c r="I1506" s="2290" t="s">
        <v>3583</v>
      </c>
      <c r="J1506" s="2291">
        <v>670.67</v>
      </c>
    </row>
    <row r="1507" spans="1:10" ht="0.95" customHeight="1" thickTop="1">
      <c r="A1507" s="2269"/>
      <c r="B1507" s="2269"/>
      <c r="C1507" s="2269"/>
      <c r="D1507" s="2269"/>
      <c r="E1507" s="2269"/>
      <c r="F1507" s="2269"/>
      <c r="G1507" s="2269"/>
      <c r="H1507" s="2269"/>
      <c r="I1507" s="2269"/>
      <c r="J1507" s="2269"/>
    </row>
    <row r="1508" spans="1:10" ht="18" customHeight="1">
      <c r="A1508" s="2283" t="s">
        <v>4591</v>
      </c>
      <c r="B1508" s="2287" t="s">
        <v>259</v>
      </c>
      <c r="C1508" s="2283" t="s">
        <v>3548</v>
      </c>
      <c r="D1508" s="2283" t="s">
        <v>131</v>
      </c>
      <c r="E1508" s="2470" t="s">
        <v>3549</v>
      </c>
      <c r="F1508" s="2470"/>
      <c r="G1508" s="2288" t="s">
        <v>3550</v>
      </c>
      <c r="H1508" s="2287" t="s">
        <v>261</v>
      </c>
      <c r="I1508" s="2287" t="s">
        <v>3551</v>
      </c>
      <c r="J1508" s="2287" t="s">
        <v>2149</v>
      </c>
    </row>
    <row r="1509" spans="1:10" ht="24" customHeight="1">
      <c r="A1509" s="2284" t="s">
        <v>3552</v>
      </c>
      <c r="B1509" s="2259" t="s">
        <v>4592</v>
      </c>
      <c r="C1509" s="2284" t="s">
        <v>3558</v>
      </c>
      <c r="D1509" s="2284" t="s">
        <v>766</v>
      </c>
      <c r="E1509" s="2471" t="s">
        <v>3712</v>
      </c>
      <c r="F1509" s="2471"/>
      <c r="G1509" s="2260" t="s">
        <v>275</v>
      </c>
      <c r="H1509" s="2261">
        <v>1</v>
      </c>
      <c r="I1509" s="2262">
        <v>12.63</v>
      </c>
      <c r="J1509" s="2262">
        <v>12.63</v>
      </c>
    </row>
    <row r="1510" spans="1:10" ht="24" customHeight="1">
      <c r="A1510" s="2281" t="s">
        <v>3556</v>
      </c>
      <c r="B1510" s="2263" t="s">
        <v>3571</v>
      </c>
      <c r="C1510" s="2281" t="s">
        <v>3558</v>
      </c>
      <c r="D1510" s="2281" t="s">
        <v>3572</v>
      </c>
      <c r="E1510" s="2472" t="s">
        <v>3560</v>
      </c>
      <c r="F1510" s="2472"/>
      <c r="G1510" s="2264" t="s">
        <v>2143</v>
      </c>
      <c r="H1510" s="2265">
        <v>0.3805</v>
      </c>
      <c r="I1510" s="2266">
        <v>22.42</v>
      </c>
      <c r="J1510" s="2266">
        <v>8.5299999999999994</v>
      </c>
    </row>
    <row r="1511" spans="1:10" ht="24" customHeight="1">
      <c r="A1511" s="2285" t="s">
        <v>3586</v>
      </c>
      <c r="B1511" s="2270" t="s">
        <v>4206</v>
      </c>
      <c r="C1511" s="2285" t="s">
        <v>3558</v>
      </c>
      <c r="D1511" s="2285" t="s">
        <v>4207</v>
      </c>
      <c r="E1511" s="2468" t="s">
        <v>3589</v>
      </c>
      <c r="F1511" s="2468"/>
      <c r="G1511" s="2271" t="s">
        <v>3974</v>
      </c>
      <c r="H1511" s="2272">
        <v>1.2999999999999999E-2</v>
      </c>
      <c r="I1511" s="2273">
        <v>13.58</v>
      </c>
      <c r="J1511" s="2273">
        <v>0.17</v>
      </c>
    </row>
    <row r="1512" spans="1:10" ht="24" customHeight="1">
      <c r="A1512" s="2285" t="s">
        <v>3586</v>
      </c>
      <c r="B1512" s="2270" t="s">
        <v>4197</v>
      </c>
      <c r="C1512" s="2285" t="s">
        <v>3558</v>
      </c>
      <c r="D1512" s="2285" t="s">
        <v>4198</v>
      </c>
      <c r="E1512" s="2468" t="s">
        <v>3589</v>
      </c>
      <c r="F1512" s="2468"/>
      <c r="G1512" s="2271" t="s">
        <v>3974</v>
      </c>
      <c r="H1512" s="2272">
        <v>0.13</v>
      </c>
      <c r="I1512" s="2273">
        <v>30.25</v>
      </c>
      <c r="J1512" s="2273">
        <v>3.93</v>
      </c>
    </row>
    <row r="1513" spans="1:10">
      <c r="A1513" s="2282"/>
      <c r="B1513" s="2282"/>
      <c r="C1513" s="2282"/>
      <c r="D1513" s="2282"/>
      <c r="E1513" s="2282" t="s">
        <v>3577</v>
      </c>
      <c r="F1513" s="2267">
        <v>5.79</v>
      </c>
      <c r="G1513" s="2282" t="s">
        <v>3578</v>
      </c>
      <c r="H1513" s="2267">
        <v>0</v>
      </c>
      <c r="I1513" s="2282" t="s">
        <v>3579</v>
      </c>
      <c r="J1513" s="2267">
        <v>5.79</v>
      </c>
    </row>
    <row r="1514" spans="1:10">
      <c r="A1514" s="2282"/>
      <c r="B1514" s="2282"/>
      <c r="C1514" s="2282"/>
      <c r="D1514" s="2282"/>
      <c r="E1514" s="2282" t="s">
        <v>3580</v>
      </c>
      <c r="F1514" s="2267">
        <v>3.401259</v>
      </c>
      <c r="G1514" s="2282"/>
      <c r="H1514" s="2467" t="s">
        <v>3581</v>
      </c>
      <c r="I1514" s="2467"/>
      <c r="J1514" s="2267">
        <v>16.03</v>
      </c>
    </row>
    <row r="1515" spans="1:10" ht="30" customHeight="1" thickBot="1">
      <c r="A1515" s="2290"/>
      <c r="B1515" s="2290"/>
      <c r="C1515" s="2290"/>
      <c r="D1515" s="2290"/>
      <c r="E1515" s="2290"/>
      <c r="F1515" s="2290"/>
      <c r="G1515" s="2290" t="s">
        <v>3582</v>
      </c>
      <c r="H1515" s="2268">
        <v>23.89</v>
      </c>
      <c r="I1515" s="2290" t="s">
        <v>3583</v>
      </c>
      <c r="J1515" s="2291">
        <v>382.96</v>
      </c>
    </row>
    <row r="1516" spans="1:10" ht="0.95" customHeight="1" thickTop="1">
      <c r="A1516" s="2269"/>
      <c r="B1516" s="2269"/>
      <c r="C1516" s="2269"/>
      <c r="D1516" s="2269"/>
      <c r="E1516" s="2269"/>
      <c r="F1516" s="2269"/>
      <c r="G1516" s="2269"/>
      <c r="H1516" s="2269"/>
      <c r="I1516" s="2269"/>
      <c r="J1516" s="2269"/>
    </row>
    <row r="1517" spans="1:10" ht="24" customHeight="1">
      <c r="A1517" s="2286" t="s">
        <v>4593</v>
      </c>
      <c r="B1517" s="2286"/>
      <c r="C1517" s="2286"/>
      <c r="D1517" s="2286" t="s">
        <v>4594</v>
      </c>
      <c r="E1517" s="2286"/>
      <c r="F1517" s="2469"/>
      <c r="G1517" s="2469"/>
      <c r="H1517" s="2257"/>
      <c r="I1517" s="2286"/>
      <c r="J1517" s="2258">
        <v>29606.11</v>
      </c>
    </row>
    <row r="1518" spans="1:10" ht="18" customHeight="1">
      <c r="A1518" s="2283" t="s">
        <v>4595</v>
      </c>
      <c r="B1518" s="2287" t="s">
        <v>259</v>
      </c>
      <c r="C1518" s="2283" t="s">
        <v>3548</v>
      </c>
      <c r="D1518" s="2283" t="s">
        <v>131</v>
      </c>
      <c r="E1518" s="2470" t="s">
        <v>3549</v>
      </c>
      <c r="F1518" s="2470"/>
      <c r="G1518" s="2288" t="s">
        <v>3550</v>
      </c>
      <c r="H1518" s="2287" t="s">
        <v>261</v>
      </c>
      <c r="I1518" s="2287" t="s">
        <v>3551</v>
      </c>
      <c r="J1518" s="2287" t="s">
        <v>2149</v>
      </c>
    </row>
    <row r="1519" spans="1:10" ht="24" customHeight="1">
      <c r="A1519" s="2284" t="s">
        <v>3552</v>
      </c>
      <c r="B1519" s="2259" t="s">
        <v>3711</v>
      </c>
      <c r="C1519" s="2284" t="s">
        <v>3558</v>
      </c>
      <c r="D1519" s="2284" t="s">
        <v>775</v>
      </c>
      <c r="E1519" s="2471" t="s">
        <v>3712</v>
      </c>
      <c r="F1519" s="2471"/>
      <c r="G1519" s="2260" t="s">
        <v>275</v>
      </c>
      <c r="H1519" s="2261">
        <v>1</v>
      </c>
      <c r="I1519" s="2262">
        <v>12.92</v>
      </c>
      <c r="J1519" s="2262">
        <v>12.92</v>
      </c>
    </row>
    <row r="1520" spans="1:10" ht="24" customHeight="1">
      <c r="A1520" s="2281" t="s">
        <v>3556</v>
      </c>
      <c r="B1520" s="2263" t="s">
        <v>3573</v>
      </c>
      <c r="C1520" s="2281" t="s">
        <v>3558</v>
      </c>
      <c r="D1520" s="2281" t="s">
        <v>3574</v>
      </c>
      <c r="E1520" s="2472" t="s">
        <v>3560</v>
      </c>
      <c r="F1520" s="2472"/>
      <c r="G1520" s="2264" t="s">
        <v>2143</v>
      </c>
      <c r="H1520" s="2265">
        <v>6.9000000000000006E-2</v>
      </c>
      <c r="I1520" s="2266">
        <v>15.99</v>
      </c>
      <c r="J1520" s="2266">
        <v>1.1000000000000001</v>
      </c>
    </row>
    <row r="1521" spans="1:10" ht="24" customHeight="1">
      <c r="A1521" s="2281" t="s">
        <v>3556</v>
      </c>
      <c r="B1521" s="2263" t="s">
        <v>3571</v>
      </c>
      <c r="C1521" s="2281" t="s">
        <v>3558</v>
      </c>
      <c r="D1521" s="2281" t="s">
        <v>3572</v>
      </c>
      <c r="E1521" s="2472" t="s">
        <v>3560</v>
      </c>
      <c r="F1521" s="2472"/>
      <c r="G1521" s="2264" t="s">
        <v>2143</v>
      </c>
      <c r="H1521" s="2265">
        <v>0.187</v>
      </c>
      <c r="I1521" s="2266">
        <v>22.42</v>
      </c>
      <c r="J1521" s="2266">
        <v>4.1900000000000004</v>
      </c>
    </row>
    <row r="1522" spans="1:10" ht="24" customHeight="1">
      <c r="A1522" s="2285" t="s">
        <v>3586</v>
      </c>
      <c r="B1522" s="2270" t="s">
        <v>3972</v>
      </c>
      <c r="C1522" s="2285" t="s">
        <v>3558</v>
      </c>
      <c r="D1522" s="2285" t="s">
        <v>3973</v>
      </c>
      <c r="E1522" s="2468" t="s">
        <v>3589</v>
      </c>
      <c r="F1522" s="2468"/>
      <c r="G1522" s="2271" t="s">
        <v>3974</v>
      </c>
      <c r="H1522" s="2272">
        <v>0.33</v>
      </c>
      <c r="I1522" s="2273">
        <v>23.13</v>
      </c>
      <c r="J1522" s="2273">
        <v>7.63</v>
      </c>
    </row>
    <row r="1523" spans="1:10">
      <c r="A1523" s="2282"/>
      <c r="B1523" s="2282"/>
      <c r="C1523" s="2282"/>
      <c r="D1523" s="2282"/>
      <c r="E1523" s="2282" t="s">
        <v>3577</v>
      </c>
      <c r="F1523" s="2267">
        <v>3.52</v>
      </c>
      <c r="G1523" s="2282" t="s">
        <v>3578</v>
      </c>
      <c r="H1523" s="2267">
        <v>0</v>
      </c>
      <c r="I1523" s="2282" t="s">
        <v>3579</v>
      </c>
      <c r="J1523" s="2267">
        <v>3.52</v>
      </c>
    </row>
    <row r="1524" spans="1:10">
      <c r="A1524" s="2282"/>
      <c r="B1524" s="2282"/>
      <c r="C1524" s="2282"/>
      <c r="D1524" s="2282"/>
      <c r="E1524" s="2282" t="s">
        <v>3580</v>
      </c>
      <c r="F1524" s="2267">
        <v>3.4793560000000001</v>
      </c>
      <c r="G1524" s="2282"/>
      <c r="H1524" s="2467" t="s">
        <v>3581</v>
      </c>
      <c r="I1524" s="2467"/>
      <c r="J1524" s="2267">
        <v>16.399999999999999</v>
      </c>
    </row>
    <row r="1525" spans="1:10" ht="30" customHeight="1" thickBot="1">
      <c r="A1525" s="2290"/>
      <c r="B1525" s="2290"/>
      <c r="C1525" s="2290"/>
      <c r="D1525" s="2290"/>
      <c r="E1525" s="2290"/>
      <c r="F1525" s="2290"/>
      <c r="G1525" s="2290" t="s">
        <v>3582</v>
      </c>
      <c r="H1525" s="2268">
        <v>960.28</v>
      </c>
      <c r="I1525" s="2290" t="s">
        <v>3583</v>
      </c>
      <c r="J1525" s="2291">
        <v>15748.59</v>
      </c>
    </row>
    <row r="1526" spans="1:10" ht="0.95" customHeight="1" thickTop="1">
      <c r="A1526" s="2269"/>
      <c r="B1526" s="2269"/>
      <c r="C1526" s="2269"/>
      <c r="D1526" s="2269"/>
      <c r="E1526" s="2269"/>
      <c r="F1526" s="2269"/>
      <c r="G1526" s="2269"/>
      <c r="H1526" s="2269"/>
      <c r="I1526" s="2269"/>
      <c r="J1526" s="2269"/>
    </row>
    <row r="1527" spans="1:10" ht="18" customHeight="1">
      <c r="A1527" s="2283" t="s">
        <v>4596</v>
      </c>
      <c r="B1527" s="2287" t="s">
        <v>259</v>
      </c>
      <c r="C1527" s="2283" t="s">
        <v>3548</v>
      </c>
      <c r="D1527" s="2283" t="s">
        <v>131</v>
      </c>
      <c r="E1527" s="2470" t="s">
        <v>3549</v>
      </c>
      <c r="F1527" s="2470"/>
      <c r="G1527" s="2288" t="s">
        <v>3550</v>
      </c>
      <c r="H1527" s="2287" t="s">
        <v>261</v>
      </c>
      <c r="I1527" s="2287" t="s">
        <v>3551</v>
      </c>
      <c r="J1527" s="2287" t="s">
        <v>2149</v>
      </c>
    </row>
    <row r="1528" spans="1:10" ht="24" customHeight="1">
      <c r="A1528" s="2284" t="s">
        <v>3552</v>
      </c>
      <c r="B1528" s="2259" t="s">
        <v>4597</v>
      </c>
      <c r="C1528" s="2284" t="s">
        <v>3558</v>
      </c>
      <c r="D1528" s="2284" t="s">
        <v>771</v>
      </c>
      <c r="E1528" s="2471" t="s">
        <v>3712</v>
      </c>
      <c r="F1528" s="2471"/>
      <c r="G1528" s="2260" t="s">
        <v>275</v>
      </c>
      <c r="H1528" s="2261">
        <v>1</v>
      </c>
      <c r="I1528" s="2262">
        <v>12.43</v>
      </c>
      <c r="J1528" s="2262">
        <v>12.43</v>
      </c>
    </row>
    <row r="1529" spans="1:10" ht="24" customHeight="1">
      <c r="A1529" s="2281" t="s">
        <v>3556</v>
      </c>
      <c r="B1529" s="2263" t="s">
        <v>3573</v>
      </c>
      <c r="C1529" s="2281" t="s">
        <v>3558</v>
      </c>
      <c r="D1529" s="2281" t="s">
        <v>3574</v>
      </c>
      <c r="E1529" s="2472" t="s">
        <v>3560</v>
      </c>
      <c r="F1529" s="2472"/>
      <c r="G1529" s="2264" t="s">
        <v>2143</v>
      </c>
      <c r="H1529" s="2265">
        <v>6.2E-2</v>
      </c>
      <c r="I1529" s="2266">
        <v>15.99</v>
      </c>
      <c r="J1529" s="2266">
        <v>0.99</v>
      </c>
    </row>
    <row r="1530" spans="1:10" ht="24" customHeight="1">
      <c r="A1530" s="2281" t="s">
        <v>3556</v>
      </c>
      <c r="B1530" s="2263" t="s">
        <v>3571</v>
      </c>
      <c r="C1530" s="2281" t="s">
        <v>3558</v>
      </c>
      <c r="D1530" s="2281" t="s">
        <v>3572</v>
      </c>
      <c r="E1530" s="2472" t="s">
        <v>3560</v>
      </c>
      <c r="F1530" s="2472"/>
      <c r="G1530" s="2264" t="s">
        <v>2143</v>
      </c>
      <c r="H1530" s="2265">
        <v>0.17</v>
      </c>
      <c r="I1530" s="2266">
        <v>22.42</v>
      </c>
      <c r="J1530" s="2266">
        <v>3.81</v>
      </c>
    </row>
    <row r="1531" spans="1:10" ht="24" customHeight="1">
      <c r="A1531" s="2285" t="s">
        <v>3586</v>
      </c>
      <c r="B1531" s="2270" t="s">
        <v>3972</v>
      </c>
      <c r="C1531" s="2285" t="s">
        <v>3558</v>
      </c>
      <c r="D1531" s="2285" t="s">
        <v>3973</v>
      </c>
      <c r="E1531" s="2468" t="s">
        <v>3589</v>
      </c>
      <c r="F1531" s="2468"/>
      <c r="G1531" s="2271" t="s">
        <v>3974</v>
      </c>
      <c r="H1531" s="2272">
        <v>0.33</v>
      </c>
      <c r="I1531" s="2273">
        <v>23.13</v>
      </c>
      <c r="J1531" s="2273">
        <v>7.63</v>
      </c>
    </row>
    <row r="1532" spans="1:10">
      <c r="A1532" s="2282"/>
      <c r="B1532" s="2282"/>
      <c r="C1532" s="2282"/>
      <c r="D1532" s="2282"/>
      <c r="E1532" s="2282" t="s">
        <v>3577</v>
      </c>
      <c r="F1532" s="2267">
        <v>3.19</v>
      </c>
      <c r="G1532" s="2282" t="s">
        <v>3578</v>
      </c>
      <c r="H1532" s="2267">
        <v>0</v>
      </c>
      <c r="I1532" s="2282" t="s">
        <v>3579</v>
      </c>
      <c r="J1532" s="2267">
        <v>3.19</v>
      </c>
    </row>
    <row r="1533" spans="1:10">
      <c r="A1533" s="2282"/>
      <c r="B1533" s="2282"/>
      <c r="C1533" s="2282"/>
      <c r="D1533" s="2282"/>
      <c r="E1533" s="2282" t="s">
        <v>3580</v>
      </c>
      <c r="F1533" s="2267">
        <v>3.3473989999999998</v>
      </c>
      <c r="G1533" s="2282"/>
      <c r="H1533" s="2467" t="s">
        <v>3581</v>
      </c>
      <c r="I1533" s="2467"/>
      <c r="J1533" s="2267">
        <v>15.78</v>
      </c>
    </row>
    <row r="1534" spans="1:10" ht="30" customHeight="1" thickBot="1">
      <c r="A1534" s="2290"/>
      <c r="B1534" s="2290"/>
      <c r="C1534" s="2290"/>
      <c r="D1534" s="2290"/>
      <c r="E1534" s="2290"/>
      <c r="F1534" s="2290"/>
      <c r="G1534" s="2290" t="s">
        <v>3582</v>
      </c>
      <c r="H1534" s="2268">
        <v>878.17</v>
      </c>
      <c r="I1534" s="2290" t="s">
        <v>3583</v>
      </c>
      <c r="J1534" s="2291">
        <v>13857.52</v>
      </c>
    </row>
    <row r="1535" spans="1:10" ht="0.95" customHeight="1" thickTop="1">
      <c r="A1535" s="2269"/>
      <c r="B1535" s="2269"/>
      <c r="C1535" s="2269"/>
      <c r="D1535" s="2269"/>
      <c r="E1535" s="2269"/>
      <c r="F1535" s="2269"/>
      <c r="G1535" s="2269"/>
      <c r="H1535" s="2269"/>
      <c r="I1535" s="2269"/>
      <c r="J1535" s="2269"/>
    </row>
    <row r="1536" spans="1:10" ht="24" customHeight="1">
      <c r="A1536" s="2286" t="s">
        <v>4598</v>
      </c>
      <c r="B1536" s="2286"/>
      <c r="C1536" s="2286"/>
      <c r="D1536" s="2286" t="s">
        <v>4599</v>
      </c>
      <c r="E1536" s="2286"/>
      <c r="F1536" s="2469"/>
      <c r="G1536" s="2469"/>
      <c r="H1536" s="2257"/>
      <c r="I1536" s="2286"/>
      <c r="J1536" s="2258">
        <v>4177.7700000000004</v>
      </c>
    </row>
    <row r="1537" spans="1:10" ht="18" customHeight="1">
      <c r="A1537" s="2283" t="s">
        <v>4600</v>
      </c>
      <c r="B1537" s="2287" t="s">
        <v>259</v>
      </c>
      <c r="C1537" s="2283" t="s">
        <v>3548</v>
      </c>
      <c r="D1537" s="2283" t="s">
        <v>131</v>
      </c>
      <c r="E1537" s="2470" t="s">
        <v>3549</v>
      </c>
      <c r="F1537" s="2470"/>
      <c r="G1537" s="2288" t="s">
        <v>3550</v>
      </c>
      <c r="H1537" s="2287" t="s">
        <v>261</v>
      </c>
      <c r="I1537" s="2287" t="s">
        <v>3551</v>
      </c>
      <c r="J1537" s="2287" t="s">
        <v>2149</v>
      </c>
    </row>
    <row r="1538" spans="1:10" ht="36" customHeight="1">
      <c r="A1538" s="2284" t="s">
        <v>3552</v>
      </c>
      <c r="B1538" s="2259" t="s">
        <v>4601</v>
      </c>
      <c r="C1538" s="2284" t="s">
        <v>3558</v>
      </c>
      <c r="D1538" s="2284" t="s">
        <v>780</v>
      </c>
      <c r="E1538" s="2471" t="s">
        <v>3712</v>
      </c>
      <c r="F1538" s="2471"/>
      <c r="G1538" s="2260" t="s">
        <v>275</v>
      </c>
      <c r="H1538" s="2261">
        <v>1</v>
      </c>
      <c r="I1538" s="2262">
        <v>37.409999999999997</v>
      </c>
      <c r="J1538" s="2262">
        <v>37.409999999999997</v>
      </c>
    </row>
    <row r="1539" spans="1:10" ht="24" customHeight="1">
      <c r="A1539" s="2281" t="s">
        <v>3556</v>
      </c>
      <c r="B1539" s="2263" t="s">
        <v>4602</v>
      </c>
      <c r="C1539" s="2281" t="s">
        <v>3558</v>
      </c>
      <c r="D1539" s="2281" t="s">
        <v>4603</v>
      </c>
      <c r="E1539" s="2472" t="s">
        <v>3560</v>
      </c>
      <c r="F1539" s="2472"/>
      <c r="G1539" s="2264" t="s">
        <v>2143</v>
      </c>
      <c r="H1539" s="2265">
        <v>0.42980000000000002</v>
      </c>
      <c r="I1539" s="2266">
        <v>23.56</v>
      </c>
      <c r="J1539" s="2266">
        <v>10.119999999999999</v>
      </c>
    </row>
    <row r="1540" spans="1:10" ht="24" customHeight="1">
      <c r="A1540" s="2285" t="s">
        <v>3586</v>
      </c>
      <c r="B1540" s="2270" t="s">
        <v>4604</v>
      </c>
      <c r="C1540" s="2285" t="s">
        <v>3558</v>
      </c>
      <c r="D1540" s="2285" t="s">
        <v>4605</v>
      </c>
      <c r="E1540" s="2468" t="s">
        <v>3589</v>
      </c>
      <c r="F1540" s="2468"/>
      <c r="G1540" s="2271" t="s">
        <v>3974</v>
      </c>
      <c r="H1540" s="2272">
        <v>6.0600000000000001E-2</v>
      </c>
      <c r="I1540" s="2273">
        <v>40.159999999999997</v>
      </c>
      <c r="J1540" s="2273">
        <v>2.4300000000000002</v>
      </c>
    </row>
    <row r="1541" spans="1:10" ht="24" customHeight="1">
      <c r="A1541" s="2285" t="s">
        <v>3586</v>
      </c>
      <c r="B1541" s="2270" t="s">
        <v>4606</v>
      </c>
      <c r="C1541" s="2285" t="s">
        <v>3558</v>
      </c>
      <c r="D1541" s="2285" t="s">
        <v>4607</v>
      </c>
      <c r="E1541" s="2468" t="s">
        <v>3589</v>
      </c>
      <c r="F1541" s="2468"/>
      <c r="G1541" s="2271" t="s">
        <v>3974</v>
      </c>
      <c r="H1541" s="2272">
        <v>0.40389999999999998</v>
      </c>
      <c r="I1541" s="2273">
        <v>61.56</v>
      </c>
      <c r="J1541" s="2273">
        <v>24.86</v>
      </c>
    </row>
    <row r="1542" spans="1:10">
      <c r="A1542" s="2282"/>
      <c r="B1542" s="2282"/>
      <c r="C1542" s="2282"/>
      <c r="D1542" s="2282"/>
      <c r="E1542" s="2282" t="s">
        <v>3577</v>
      </c>
      <c r="F1542" s="2267">
        <v>7.03</v>
      </c>
      <c r="G1542" s="2282" t="s">
        <v>3578</v>
      </c>
      <c r="H1542" s="2267">
        <v>0</v>
      </c>
      <c r="I1542" s="2282" t="s">
        <v>3579</v>
      </c>
      <c r="J1542" s="2267">
        <v>7.03</v>
      </c>
    </row>
    <row r="1543" spans="1:10">
      <c r="A1543" s="2282"/>
      <c r="B1543" s="2282"/>
      <c r="C1543" s="2282"/>
      <c r="D1543" s="2282"/>
      <c r="E1543" s="2282" t="s">
        <v>3580</v>
      </c>
      <c r="F1543" s="2267">
        <v>10.074513</v>
      </c>
      <c r="G1543" s="2282"/>
      <c r="H1543" s="2467" t="s">
        <v>3581</v>
      </c>
      <c r="I1543" s="2467"/>
      <c r="J1543" s="2267">
        <v>47.48</v>
      </c>
    </row>
    <row r="1544" spans="1:10" ht="30" customHeight="1" thickBot="1">
      <c r="A1544" s="2290"/>
      <c r="B1544" s="2290"/>
      <c r="C1544" s="2290"/>
      <c r="D1544" s="2290"/>
      <c r="E1544" s="2290"/>
      <c r="F1544" s="2290"/>
      <c r="G1544" s="2290" t="s">
        <v>3582</v>
      </c>
      <c r="H1544" s="2268">
        <v>87.99</v>
      </c>
      <c r="I1544" s="2290" t="s">
        <v>3583</v>
      </c>
      <c r="J1544" s="2291">
        <v>4177.7700000000004</v>
      </c>
    </row>
    <row r="1545" spans="1:10" ht="0.95" customHeight="1" thickTop="1">
      <c r="A1545" s="2269"/>
      <c r="B1545" s="2269"/>
      <c r="C1545" s="2269"/>
      <c r="D1545" s="2269"/>
      <c r="E1545" s="2269"/>
      <c r="F1545" s="2269"/>
      <c r="G1545" s="2269"/>
      <c r="H1545" s="2269"/>
      <c r="I1545" s="2269"/>
      <c r="J1545" s="2269"/>
    </row>
    <row r="1546" spans="1:10" ht="24" customHeight="1">
      <c r="A1546" s="2286" t="s">
        <v>4608</v>
      </c>
      <c r="B1546" s="2286"/>
      <c r="C1546" s="2286"/>
      <c r="D1546" s="2286" t="s">
        <v>4609</v>
      </c>
      <c r="E1546" s="2286"/>
      <c r="F1546" s="2469"/>
      <c r="G1546" s="2469"/>
      <c r="H1546" s="2257"/>
      <c r="I1546" s="2286"/>
      <c r="J1546" s="2258">
        <v>2407.88</v>
      </c>
    </row>
    <row r="1547" spans="1:10" ht="18" customHeight="1">
      <c r="A1547" s="2283" t="s">
        <v>4610</v>
      </c>
      <c r="B1547" s="2287" t="s">
        <v>259</v>
      </c>
      <c r="C1547" s="2283" t="s">
        <v>3548</v>
      </c>
      <c r="D1547" s="2283" t="s">
        <v>131</v>
      </c>
      <c r="E1547" s="2470" t="s">
        <v>3549</v>
      </c>
      <c r="F1547" s="2470"/>
      <c r="G1547" s="2288" t="s">
        <v>3550</v>
      </c>
      <c r="H1547" s="2287" t="s">
        <v>261</v>
      </c>
      <c r="I1547" s="2287" t="s">
        <v>3551</v>
      </c>
      <c r="J1547" s="2287" t="s">
        <v>2149</v>
      </c>
    </row>
    <row r="1548" spans="1:10" ht="24" customHeight="1">
      <c r="A1548" s="2284" t="s">
        <v>3552</v>
      </c>
      <c r="B1548" s="2259" t="s">
        <v>4611</v>
      </c>
      <c r="C1548" s="2284" t="s">
        <v>3558</v>
      </c>
      <c r="D1548" s="2284" t="s">
        <v>4612</v>
      </c>
      <c r="E1548" s="2471" t="s">
        <v>3712</v>
      </c>
      <c r="F1548" s="2471"/>
      <c r="G1548" s="2260" t="s">
        <v>275</v>
      </c>
      <c r="H1548" s="2261">
        <v>1</v>
      </c>
      <c r="I1548" s="2262">
        <v>3.53</v>
      </c>
      <c r="J1548" s="2262">
        <v>3.53</v>
      </c>
    </row>
    <row r="1549" spans="1:10" ht="24" customHeight="1">
      <c r="A1549" s="2281" t="s">
        <v>3556</v>
      </c>
      <c r="B1549" s="2263" t="s">
        <v>3573</v>
      </c>
      <c r="C1549" s="2281" t="s">
        <v>3558</v>
      </c>
      <c r="D1549" s="2281" t="s">
        <v>3574</v>
      </c>
      <c r="E1549" s="2472" t="s">
        <v>3560</v>
      </c>
      <c r="F1549" s="2472"/>
      <c r="G1549" s="2264" t="s">
        <v>2143</v>
      </c>
      <c r="H1549" s="2265">
        <v>1.2999999999999999E-2</v>
      </c>
      <c r="I1549" s="2266">
        <v>15.99</v>
      </c>
      <c r="J1549" s="2266">
        <v>0.2</v>
      </c>
    </row>
    <row r="1550" spans="1:10" ht="24" customHeight="1">
      <c r="A1550" s="2281" t="s">
        <v>3556</v>
      </c>
      <c r="B1550" s="2263" t="s">
        <v>3571</v>
      </c>
      <c r="C1550" s="2281" t="s">
        <v>3558</v>
      </c>
      <c r="D1550" s="2281" t="s">
        <v>3572</v>
      </c>
      <c r="E1550" s="2472" t="s">
        <v>3560</v>
      </c>
      <c r="F1550" s="2472"/>
      <c r="G1550" s="2264" t="s">
        <v>2143</v>
      </c>
      <c r="H1550" s="2265">
        <v>3.5999999999999997E-2</v>
      </c>
      <c r="I1550" s="2266">
        <v>22.42</v>
      </c>
      <c r="J1550" s="2266">
        <v>0.8</v>
      </c>
    </row>
    <row r="1551" spans="1:10" ht="24" customHeight="1">
      <c r="A1551" s="2285" t="s">
        <v>3586</v>
      </c>
      <c r="B1551" s="2270" t="s">
        <v>4613</v>
      </c>
      <c r="C1551" s="2285" t="s">
        <v>3558</v>
      </c>
      <c r="D1551" s="2285" t="s">
        <v>4614</v>
      </c>
      <c r="E1551" s="2468" t="s">
        <v>3589</v>
      </c>
      <c r="F1551" s="2468"/>
      <c r="G1551" s="2271" t="s">
        <v>3974</v>
      </c>
      <c r="H1551" s="2272">
        <v>0.16</v>
      </c>
      <c r="I1551" s="2273">
        <v>15.83</v>
      </c>
      <c r="J1551" s="2273">
        <v>2.5299999999999998</v>
      </c>
    </row>
    <row r="1552" spans="1:10">
      <c r="A1552" s="2282"/>
      <c r="B1552" s="2282"/>
      <c r="C1552" s="2282"/>
      <c r="D1552" s="2282"/>
      <c r="E1552" s="2282" t="s">
        <v>3577</v>
      </c>
      <c r="F1552" s="2267">
        <v>0.66</v>
      </c>
      <c r="G1552" s="2282" t="s">
        <v>3578</v>
      </c>
      <c r="H1552" s="2267">
        <v>0</v>
      </c>
      <c r="I1552" s="2282" t="s">
        <v>3579</v>
      </c>
      <c r="J1552" s="2267">
        <v>0.66</v>
      </c>
    </row>
    <row r="1553" spans="1:10">
      <c r="A1553" s="2282"/>
      <c r="B1553" s="2282"/>
      <c r="C1553" s="2282"/>
      <c r="D1553" s="2282"/>
      <c r="E1553" s="2282" t="s">
        <v>3580</v>
      </c>
      <c r="F1553" s="2267">
        <v>0.95062899999999995</v>
      </c>
      <c r="G1553" s="2282"/>
      <c r="H1553" s="2467" t="s">
        <v>3581</v>
      </c>
      <c r="I1553" s="2467"/>
      <c r="J1553" s="2267">
        <v>4.4800000000000004</v>
      </c>
    </row>
    <row r="1554" spans="1:10" ht="30" customHeight="1" thickBot="1">
      <c r="A1554" s="2290"/>
      <c r="B1554" s="2290"/>
      <c r="C1554" s="2290"/>
      <c r="D1554" s="2290"/>
      <c r="E1554" s="2290"/>
      <c r="F1554" s="2290"/>
      <c r="G1554" s="2290" t="s">
        <v>3582</v>
      </c>
      <c r="H1554" s="2268">
        <v>402.27</v>
      </c>
      <c r="I1554" s="2290" t="s">
        <v>3583</v>
      </c>
      <c r="J1554" s="2291">
        <v>1802.17</v>
      </c>
    </row>
    <row r="1555" spans="1:10" ht="0.95" customHeight="1" thickTop="1">
      <c r="A1555" s="2269"/>
      <c r="B1555" s="2269"/>
      <c r="C1555" s="2269"/>
      <c r="D1555" s="2269"/>
      <c r="E1555" s="2269"/>
      <c r="F1555" s="2269"/>
      <c r="G1555" s="2269"/>
      <c r="H1555" s="2269"/>
      <c r="I1555" s="2269"/>
      <c r="J1555" s="2269"/>
    </row>
    <row r="1556" spans="1:10" ht="18" customHeight="1">
      <c r="A1556" s="2283" t="s">
        <v>4615</v>
      </c>
      <c r="B1556" s="2287" t="s">
        <v>259</v>
      </c>
      <c r="C1556" s="2283" t="s">
        <v>3548</v>
      </c>
      <c r="D1556" s="2283" t="s">
        <v>131</v>
      </c>
      <c r="E1556" s="2470" t="s">
        <v>3549</v>
      </c>
      <c r="F1556" s="2470"/>
      <c r="G1556" s="2288" t="s">
        <v>3550</v>
      </c>
      <c r="H1556" s="2287" t="s">
        <v>261</v>
      </c>
      <c r="I1556" s="2287" t="s">
        <v>3551</v>
      </c>
      <c r="J1556" s="2287" t="s">
        <v>2149</v>
      </c>
    </row>
    <row r="1557" spans="1:10" ht="24" customHeight="1">
      <c r="A1557" s="2284" t="s">
        <v>3552</v>
      </c>
      <c r="B1557" s="2259" t="s">
        <v>4616</v>
      </c>
      <c r="C1557" s="2284" t="s">
        <v>3558</v>
      </c>
      <c r="D1557" s="2284" t="s">
        <v>4617</v>
      </c>
      <c r="E1557" s="2471" t="s">
        <v>3712</v>
      </c>
      <c r="F1557" s="2471"/>
      <c r="G1557" s="2260" t="s">
        <v>275</v>
      </c>
      <c r="H1557" s="2261">
        <v>1</v>
      </c>
      <c r="I1557" s="2262">
        <v>2.44</v>
      </c>
      <c r="J1557" s="2262">
        <v>2.44</v>
      </c>
    </row>
    <row r="1558" spans="1:10" ht="24" customHeight="1">
      <c r="A1558" s="2281" t="s">
        <v>3556</v>
      </c>
      <c r="B1558" s="2263" t="s">
        <v>3571</v>
      </c>
      <c r="C1558" s="2281" t="s">
        <v>3558</v>
      </c>
      <c r="D1558" s="2281" t="s">
        <v>3572</v>
      </c>
      <c r="E1558" s="2472" t="s">
        <v>3560</v>
      </c>
      <c r="F1558" s="2472"/>
      <c r="G1558" s="2264" t="s">
        <v>2143</v>
      </c>
      <c r="H1558" s="2265">
        <v>3.9E-2</v>
      </c>
      <c r="I1558" s="2266">
        <v>22.42</v>
      </c>
      <c r="J1558" s="2266">
        <v>0.87</v>
      </c>
    </row>
    <row r="1559" spans="1:10" ht="24" customHeight="1">
      <c r="A1559" s="2281" t="s">
        <v>3556</v>
      </c>
      <c r="B1559" s="2263" t="s">
        <v>3573</v>
      </c>
      <c r="C1559" s="2281" t="s">
        <v>3558</v>
      </c>
      <c r="D1559" s="2281" t="s">
        <v>3574</v>
      </c>
      <c r="E1559" s="2472" t="s">
        <v>3560</v>
      </c>
      <c r="F1559" s="2472"/>
      <c r="G1559" s="2264" t="s">
        <v>2143</v>
      </c>
      <c r="H1559" s="2265">
        <v>1.4E-2</v>
      </c>
      <c r="I1559" s="2266">
        <v>15.99</v>
      </c>
      <c r="J1559" s="2266">
        <v>0.22</v>
      </c>
    </row>
    <row r="1560" spans="1:10" ht="24" customHeight="1">
      <c r="A1560" s="2285" t="s">
        <v>3586</v>
      </c>
      <c r="B1560" s="2270" t="s">
        <v>4618</v>
      </c>
      <c r="C1560" s="2285" t="s">
        <v>3558</v>
      </c>
      <c r="D1560" s="2285" t="s">
        <v>4619</v>
      </c>
      <c r="E1560" s="2468" t="s">
        <v>3589</v>
      </c>
      <c r="F1560" s="2468"/>
      <c r="G1560" s="2271" t="s">
        <v>3974</v>
      </c>
      <c r="H1560" s="2272">
        <v>0.16</v>
      </c>
      <c r="I1560" s="2273">
        <v>8.4499999999999993</v>
      </c>
      <c r="J1560" s="2273">
        <v>1.35</v>
      </c>
    </row>
    <row r="1561" spans="1:10">
      <c r="A1561" s="2282"/>
      <c r="B1561" s="2282"/>
      <c r="C1561" s="2282"/>
      <c r="D1561" s="2282"/>
      <c r="E1561" s="2282" t="s">
        <v>3577</v>
      </c>
      <c r="F1561" s="2267">
        <v>0.72</v>
      </c>
      <c r="G1561" s="2282" t="s">
        <v>3578</v>
      </c>
      <c r="H1561" s="2267">
        <v>0</v>
      </c>
      <c r="I1561" s="2282" t="s">
        <v>3579</v>
      </c>
      <c r="J1561" s="2267">
        <v>0.72</v>
      </c>
    </row>
    <row r="1562" spans="1:10">
      <c r="A1562" s="2282"/>
      <c r="B1562" s="2282"/>
      <c r="C1562" s="2282"/>
      <c r="D1562" s="2282"/>
      <c r="E1562" s="2282" t="s">
        <v>3580</v>
      </c>
      <c r="F1562" s="2267">
        <v>0.65709200000000001</v>
      </c>
      <c r="G1562" s="2282"/>
      <c r="H1562" s="2467" t="s">
        <v>3581</v>
      </c>
      <c r="I1562" s="2467"/>
      <c r="J1562" s="2267">
        <v>3.1</v>
      </c>
    </row>
    <row r="1563" spans="1:10" ht="30" customHeight="1" thickBot="1">
      <c r="A1563" s="2290"/>
      <c r="B1563" s="2290"/>
      <c r="C1563" s="2290"/>
      <c r="D1563" s="2290"/>
      <c r="E1563" s="2290"/>
      <c r="F1563" s="2290"/>
      <c r="G1563" s="2290" t="s">
        <v>3582</v>
      </c>
      <c r="H1563" s="2268">
        <v>195.39</v>
      </c>
      <c r="I1563" s="2290" t="s">
        <v>3583</v>
      </c>
      <c r="J1563" s="2291">
        <v>605.71</v>
      </c>
    </row>
    <row r="1564" spans="1:10" ht="0.95" customHeight="1" thickTop="1">
      <c r="A1564" s="2269"/>
      <c r="B1564" s="2269"/>
      <c r="C1564" s="2269"/>
      <c r="D1564" s="2269"/>
      <c r="E1564" s="2269"/>
      <c r="F1564" s="2269"/>
      <c r="G1564" s="2269"/>
      <c r="H1564" s="2269"/>
      <c r="I1564" s="2269"/>
      <c r="J1564" s="2269"/>
    </row>
    <row r="1565" spans="1:10" ht="24" customHeight="1">
      <c r="A1565" s="2286" t="s">
        <v>4620</v>
      </c>
      <c r="B1565" s="2286"/>
      <c r="C1565" s="2286"/>
      <c r="D1565" s="2286" t="s">
        <v>4485</v>
      </c>
      <c r="E1565" s="2286"/>
      <c r="F1565" s="2469"/>
      <c r="G1565" s="2469"/>
      <c r="H1565" s="2257"/>
      <c r="I1565" s="2286"/>
      <c r="J1565" s="2258">
        <v>458.7</v>
      </c>
    </row>
    <row r="1566" spans="1:10" ht="18" customHeight="1">
      <c r="A1566" s="2283" t="s">
        <v>4621</v>
      </c>
      <c r="B1566" s="2287" t="s">
        <v>259</v>
      </c>
      <c r="C1566" s="2283" t="s">
        <v>3548</v>
      </c>
      <c r="D1566" s="2283" t="s">
        <v>131</v>
      </c>
      <c r="E1566" s="2470" t="s">
        <v>3549</v>
      </c>
      <c r="F1566" s="2470"/>
      <c r="G1566" s="2288" t="s">
        <v>3550</v>
      </c>
      <c r="H1566" s="2287" t="s">
        <v>261</v>
      </c>
      <c r="I1566" s="2287" t="s">
        <v>3551</v>
      </c>
      <c r="J1566" s="2287" t="s">
        <v>2149</v>
      </c>
    </row>
    <row r="1567" spans="1:10" ht="24" customHeight="1">
      <c r="A1567" s="2284" t="s">
        <v>3552</v>
      </c>
      <c r="B1567" s="2259" t="s">
        <v>4622</v>
      </c>
      <c r="C1567" s="2284" t="s">
        <v>3558</v>
      </c>
      <c r="D1567" s="2284" t="s">
        <v>792</v>
      </c>
      <c r="E1567" s="2471" t="s">
        <v>3712</v>
      </c>
      <c r="F1567" s="2471"/>
      <c r="G1567" s="2260" t="s">
        <v>275</v>
      </c>
      <c r="H1567" s="2261">
        <v>1</v>
      </c>
      <c r="I1567" s="2262">
        <v>1.49</v>
      </c>
      <c r="J1567" s="2262">
        <v>1.49</v>
      </c>
    </row>
    <row r="1568" spans="1:10" ht="24" customHeight="1">
      <c r="A1568" s="2281" t="s">
        <v>3556</v>
      </c>
      <c r="B1568" s="2263" t="s">
        <v>3571</v>
      </c>
      <c r="C1568" s="2281" t="s">
        <v>3558</v>
      </c>
      <c r="D1568" s="2281" t="s">
        <v>3572</v>
      </c>
      <c r="E1568" s="2472" t="s">
        <v>3560</v>
      </c>
      <c r="F1568" s="2472"/>
      <c r="G1568" s="2264" t="s">
        <v>2143</v>
      </c>
      <c r="H1568" s="2265">
        <v>5.4100000000000002E-2</v>
      </c>
      <c r="I1568" s="2266">
        <v>22.42</v>
      </c>
      <c r="J1568" s="2266">
        <v>1.21</v>
      </c>
    </row>
    <row r="1569" spans="1:10" ht="24" customHeight="1">
      <c r="A1569" s="2285" t="s">
        <v>3586</v>
      </c>
      <c r="B1569" s="2270" t="s">
        <v>4578</v>
      </c>
      <c r="C1569" s="2285" t="s">
        <v>3558</v>
      </c>
      <c r="D1569" s="2285" t="s">
        <v>4579</v>
      </c>
      <c r="E1569" s="2468" t="s">
        <v>3589</v>
      </c>
      <c r="F1569" s="2468"/>
      <c r="G1569" s="2271" t="s">
        <v>271</v>
      </c>
      <c r="H1569" s="2272">
        <v>0.4</v>
      </c>
      <c r="I1569" s="2273">
        <v>0.7</v>
      </c>
      <c r="J1569" s="2273">
        <v>0.28000000000000003</v>
      </c>
    </row>
    <row r="1570" spans="1:10">
      <c r="A1570" s="2282"/>
      <c r="B1570" s="2282"/>
      <c r="C1570" s="2282"/>
      <c r="D1570" s="2282"/>
      <c r="E1570" s="2282" t="s">
        <v>3577</v>
      </c>
      <c r="F1570" s="2267">
        <v>0.82</v>
      </c>
      <c r="G1570" s="2282" t="s">
        <v>3578</v>
      </c>
      <c r="H1570" s="2267">
        <v>0</v>
      </c>
      <c r="I1570" s="2282" t="s">
        <v>3579</v>
      </c>
      <c r="J1570" s="2267">
        <v>0.82</v>
      </c>
    </row>
    <row r="1571" spans="1:10">
      <c r="A1571" s="2282"/>
      <c r="B1571" s="2282"/>
      <c r="C1571" s="2282"/>
      <c r="D1571" s="2282"/>
      <c r="E1571" s="2282" t="s">
        <v>3580</v>
      </c>
      <c r="F1571" s="2267">
        <v>0.40125699999999997</v>
      </c>
      <c r="G1571" s="2282"/>
      <c r="H1571" s="2467" t="s">
        <v>3581</v>
      </c>
      <c r="I1571" s="2467"/>
      <c r="J1571" s="2267">
        <v>1.89</v>
      </c>
    </row>
    <row r="1572" spans="1:10" ht="30" customHeight="1" thickBot="1">
      <c r="A1572" s="2290"/>
      <c r="B1572" s="2290"/>
      <c r="C1572" s="2290"/>
      <c r="D1572" s="2290"/>
      <c r="E1572" s="2290"/>
      <c r="F1572" s="2290"/>
      <c r="G1572" s="2290" t="s">
        <v>3582</v>
      </c>
      <c r="H1572" s="2268">
        <v>242.7</v>
      </c>
      <c r="I1572" s="2290" t="s">
        <v>3583</v>
      </c>
      <c r="J1572" s="2291">
        <v>458.7</v>
      </c>
    </row>
    <row r="1573" spans="1:10" ht="0.95" customHeight="1" thickTop="1">
      <c r="A1573" s="2269"/>
      <c r="B1573" s="2269"/>
      <c r="C1573" s="2269"/>
      <c r="D1573" s="2269"/>
      <c r="E1573" s="2269"/>
      <c r="F1573" s="2269"/>
      <c r="G1573" s="2269"/>
      <c r="H1573" s="2269"/>
      <c r="I1573" s="2269"/>
      <c r="J1573" s="2269"/>
    </row>
    <row r="1574" spans="1:10" ht="24" customHeight="1">
      <c r="A1574" s="2286" t="s">
        <v>4623</v>
      </c>
      <c r="B1574" s="2286"/>
      <c r="C1574" s="2286"/>
      <c r="D1574" s="2286" t="s">
        <v>4624</v>
      </c>
      <c r="E1574" s="2286"/>
      <c r="F1574" s="2469"/>
      <c r="G1574" s="2469"/>
      <c r="H1574" s="2257"/>
      <c r="I1574" s="2286"/>
      <c r="J1574" s="2258">
        <v>15898.29</v>
      </c>
    </row>
    <row r="1575" spans="1:10" ht="18" customHeight="1">
      <c r="A1575" s="2283" t="s">
        <v>4625</v>
      </c>
      <c r="B1575" s="2287" t="s">
        <v>259</v>
      </c>
      <c r="C1575" s="2283" t="s">
        <v>3548</v>
      </c>
      <c r="D1575" s="2283" t="s">
        <v>131</v>
      </c>
      <c r="E1575" s="2470" t="s">
        <v>3549</v>
      </c>
      <c r="F1575" s="2470"/>
      <c r="G1575" s="2288" t="s">
        <v>3550</v>
      </c>
      <c r="H1575" s="2287" t="s">
        <v>261</v>
      </c>
      <c r="I1575" s="2287" t="s">
        <v>3551</v>
      </c>
      <c r="J1575" s="2287" t="s">
        <v>2149</v>
      </c>
    </row>
    <row r="1576" spans="1:10" ht="36" customHeight="1">
      <c r="A1576" s="2284" t="s">
        <v>3552</v>
      </c>
      <c r="B1576" s="2259" t="s">
        <v>796</v>
      </c>
      <c r="C1576" s="2284" t="s">
        <v>3600</v>
      </c>
      <c r="D1576" s="2284" t="s">
        <v>4626</v>
      </c>
      <c r="E1576" s="2471" t="s">
        <v>3859</v>
      </c>
      <c r="F1576" s="2471"/>
      <c r="G1576" s="2260" t="s">
        <v>275</v>
      </c>
      <c r="H1576" s="2261">
        <v>1</v>
      </c>
      <c r="I1576" s="2262">
        <v>37.97</v>
      </c>
      <c r="J1576" s="2262">
        <v>37.97</v>
      </c>
    </row>
    <row r="1577" spans="1:10" ht="24" customHeight="1">
      <c r="A1577" s="2281" t="s">
        <v>3556</v>
      </c>
      <c r="B1577" s="2263" t="s">
        <v>4229</v>
      </c>
      <c r="C1577" s="2281" t="s">
        <v>3558</v>
      </c>
      <c r="D1577" s="2281" t="s">
        <v>4230</v>
      </c>
      <c r="E1577" s="2472" t="s">
        <v>3560</v>
      </c>
      <c r="F1577" s="2472"/>
      <c r="G1577" s="2264" t="s">
        <v>2143</v>
      </c>
      <c r="H1577" s="2265">
        <v>0.36280000000000001</v>
      </c>
      <c r="I1577" s="2266">
        <v>16.41</v>
      </c>
      <c r="J1577" s="2266">
        <v>5.95</v>
      </c>
    </row>
    <row r="1578" spans="1:10" ht="24" customHeight="1">
      <c r="A1578" s="2281" t="s">
        <v>3556</v>
      </c>
      <c r="B1578" s="2263" t="s">
        <v>3573</v>
      </c>
      <c r="C1578" s="2281" t="s">
        <v>3558</v>
      </c>
      <c r="D1578" s="2281" t="s">
        <v>3574</v>
      </c>
      <c r="E1578" s="2472" t="s">
        <v>3560</v>
      </c>
      <c r="F1578" s="2472"/>
      <c r="G1578" s="2264" t="s">
        <v>2143</v>
      </c>
      <c r="H1578" s="2265">
        <v>0.36280000000000001</v>
      </c>
      <c r="I1578" s="2266">
        <v>15.99</v>
      </c>
      <c r="J1578" s="2266">
        <v>5.8</v>
      </c>
    </row>
    <row r="1579" spans="1:10" ht="24" customHeight="1">
      <c r="A1579" s="2285" t="s">
        <v>3586</v>
      </c>
      <c r="B1579" s="2270" t="s">
        <v>4627</v>
      </c>
      <c r="C1579" s="2285" t="s">
        <v>3554</v>
      </c>
      <c r="D1579" s="2285" t="s">
        <v>4628</v>
      </c>
      <c r="E1579" s="2468" t="s">
        <v>3589</v>
      </c>
      <c r="F1579" s="2468"/>
      <c r="G1579" s="2271" t="s">
        <v>275</v>
      </c>
      <c r="H1579" s="2272">
        <v>1</v>
      </c>
      <c r="I1579" s="2273">
        <v>26.22</v>
      </c>
      <c r="J1579" s="2273">
        <v>26.22</v>
      </c>
    </row>
    <row r="1580" spans="1:10">
      <c r="A1580" s="2282"/>
      <c r="B1580" s="2282"/>
      <c r="C1580" s="2282"/>
      <c r="D1580" s="2282"/>
      <c r="E1580" s="2282" t="s">
        <v>3577</v>
      </c>
      <c r="F1580" s="2267">
        <v>7.67</v>
      </c>
      <c r="G1580" s="2282" t="s">
        <v>3578</v>
      </c>
      <c r="H1580" s="2267">
        <v>0</v>
      </c>
      <c r="I1580" s="2282" t="s">
        <v>3579</v>
      </c>
      <c r="J1580" s="2267">
        <v>7.67</v>
      </c>
    </row>
    <row r="1581" spans="1:10">
      <c r="A1581" s="2282"/>
      <c r="B1581" s="2282"/>
      <c r="C1581" s="2282"/>
      <c r="D1581" s="2282"/>
      <c r="E1581" s="2282" t="s">
        <v>3580</v>
      </c>
      <c r="F1581" s="2267">
        <v>10.225320999999999</v>
      </c>
      <c r="G1581" s="2282"/>
      <c r="H1581" s="2467" t="s">
        <v>3581</v>
      </c>
      <c r="I1581" s="2467"/>
      <c r="J1581" s="2267">
        <v>48.2</v>
      </c>
    </row>
    <row r="1582" spans="1:10" ht="30" customHeight="1" thickBot="1">
      <c r="A1582" s="2290"/>
      <c r="B1582" s="2290"/>
      <c r="C1582" s="2290"/>
      <c r="D1582" s="2290"/>
      <c r="E1582" s="2290"/>
      <c r="F1582" s="2290"/>
      <c r="G1582" s="2290" t="s">
        <v>3582</v>
      </c>
      <c r="H1582" s="2268">
        <v>329.84</v>
      </c>
      <c r="I1582" s="2290" t="s">
        <v>3583</v>
      </c>
      <c r="J1582" s="2291">
        <v>15898.29</v>
      </c>
    </row>
    <row r="1583" spans="1:10" ht="0.95" customHeight="1" thickTop="1">
      <c r="A1583" s="2269"/>
      <c r="B1583" s="2269"/>
      <c r="C1583" s="2269"/>
      <c r="D1583" s="2269"/>
      <c r="E1583" s="2269"/>
      <c r="F1583" s="2269"/>
      <c r="G1583" s="2269"/>
      <c r="H1583" s="2269"/>
      <c r="I1583" s="2269"/>
      <c r="J1583" s="2269"/>
    </row>
    <row r="1584" spans="1:10" ht="24" customHeight="1">
      <c r="A1584" s="2286" t="s">
        <v>4629</v>
      </c>
      <c r="B1584" s="2286"/>
      <c r="C1584" s="2286"/>
      <c r="D1584" s="2286" t="s">
        <v>4630</v>
      </c>
      <c r="E1584" s="2286"/>
      <c r="F1584" s="2469"/>
      <c r="G1584" s="2469"/>
      <c r="H1584" s="2257"/>
      <c r="I1584" s="2286"/>
      <c r="J1584" s="2258">
        <v>84030.98</v>
      </c>
    </row>
    <row r="1585" spans="1:10" ht="18" customHeight="1">
      <c r="A1585" s="2283" t="s">
        <v>4631</v>
      </c>
      <c r="B1585" s="2287" t="s">
        <v>259</v>
      </c>
      <c r="C1585" s="2283" t="s">
        <v>3548</v>
      </c>
      <c r="D1585" s="2283" t="s">
        <v>131</v>
      </c>
      <c r="E1585" s="2470" t="s">
        <v>3549</v>
      </c>
      <c r="F1585" s="2470"/>
      <c r="G1585" s="2288" t="s">
        <v>3550</v>
      </c>
      <c r="H1585" s="2287" t="s">
        <v>261</v>
      </c>
      <c r="I1585" s="2287" t="s">
        <v>3551</v>
      </c>
      <c r="J1585" s="2287" t="s">
        <v>2149</v>
      </c>
    </row>
    <row r="1586" spans="1:10" ht="24" customHeight="1">
      <c r="A1586" s="2284" t="s">
        <v>3552</v>
      </c>
      <c r="B1586" s="2259" t="s">
        <v>4632</v>
      </c>
      <c r="C1586" s="2284" t="s">
        <v>3558</v>
      </c>
      <c r="D1586" s="2284" t="s">
        <v>804</v>
      </c>
      <c r="E1586" s="2471" t="s">
        <v>4633</v>
      </c>
      <c r="F1586" s="2471"/>
      <c r="G1586" s="2260" t="s">
        <v>275</v>
      </c>
      <c r="H1586" s="2261">
        <v>1</v>
      </c>
      <c r="I1586" s="2262">
        <v>32.71</v>
      </c>
      <c r="J1586" s="2262">
        <v>32.71</v>
      </c>
    </row>
    <row r="1587" spans="1:10" ht="24" customHeight="1">
      <c r="A1587" s="2281" t="s">
        <v>3556</v>
      </c>
      <c r="B1587" s="2263" t="s">
        <v>3886</v>
      </c>
      <c r="C1587" s="2281" t="s">
        <v>3558</v>
      </c>
      <c r="D1587" s="2281" t="s">
        <v>3887</v>
      </c>
      <c r="E1587" s="2472" t="s">
        <v>3560</v>
      </c>
      <c r="F1587" s="2472"/>
      <c r="G1587" s="2264" t="s">
        <v>2143</v>
      </c>
      <c r="H1587" s="2265">
        <v>8.5000000000000006E-2</v>
      </c>
      <c r="I1587" s="2266">
        <v>18.87</v>
      </c>
      <c r="J1587" s="2266">
        <v>1.6</v>
      </c>
    </row>
    <row r="1588" spans="1:10" ht="24" customHeight="1">
      <c r="A1588" s="2281" t="s">
        <v>3556</v>
      </c>
      <c r="B1588" s="2263" t="s">
        <v>4634</v>
      </c>
      <c r="C1588" s="2281" t="s">
        <v>3558</v>
      </c>
      <c r="D1588" s="2281" t="s">
        <v>4635</v>
      </c>
      <c r="E1588" s="2472" t="s">
        <v>3560</v>
      </c>
      <c r="F1588" s="2472"/>
      <c r="G1588" s="2264" t="s">
        <v>2143</v>
      </c>
      <c r="H1588" s="2265">
        <v>0.42199999999999999</v>
      </c>
      <c r="I1588" s="2266">
        <v>21.42</v>
      </c>
      <c r="J1588" s="2266">
        <v>9.0299999999999994</v>
      </c>
    </row>
    <row r="1589" spans="1:10" ht="48" customHeight="1">
      <c r="A1589" s="2285" t="s">
        <v>3586</v>
      </c>
      <c r="B1589" s="2270" t="s">
        <v>4636</v>
      </c>
      <c r="C1589" s="2285" t="s">
        <v>3558</v>
      </c>
      <c r="D1589" s="2285" t="s">
        <v>4637</v>
      </c>
      <c r="E1589" s="2468" t="s">
        <v>3589</v>
      </c>
      <c r="F1589" s="2468"/>
      <c r="G1589" s="2271" t="s">
        <v>3445</v>
      </c>
      <c r="H1589" s="2272">
        <v>1.5</v>
      </c>
      <c r="I1589" s="2273">
        <v>14.72</v>
      </c>
      <c r="J1589" s="2273">
        <v>22.08</v>
      </c>
    </row>
    <row r="1590" spans="1:10">
      <c r="A1590" s="2282"/>
      <c r="B1590" s="2282"/>
      <c r="C1590" s="2282"/>
      <c r="D1590" s="2282"/>
      <c r="E1590" s="2282" t="s">
        <v>3577</v>
      </c>
      <c r="F1590" s="2267">
        <v>7.54</v>
      </c>
      <c r="G1590" s="2282" t="s">
        <v>3578</v>
      </c>
      <c r="H1590" s="2267">
        <v>0</v>
      </c>
      <c r="I1590" s="2282" t="s">
        <v>3579</v>
      </c>
      <c r="J1590" s="2267">
        <v>7.54</v>
      </c>
    </row>
    <row r="1591" spans="1:10">
      <c r="A1591" s="2282"/>
      <c r="B1591" s="2282"/>
      <c r="C1591" s="2282"/>
      <c r="D1591" s="2282"/>
      <c r="E1591" s="2282" t="s">
        <v>3580</v>
      </c>
      <c r="F1591" s="2267">
        <v>8.8088029999999993</v>
      </c>
      <c r="G1591" s="2282"/>
      <c r="H1591" s="2467" t="s">
        <v>3581</v>
      </c>
      <c r="I1591" s="2467"/>
      <c r="J1591" s="2267">
        <v>41.52</v>
      </c>
    </row>
    <row r="1592" spans="1:10" ht="30" customHeight="1" thickBot="1">
      <c r="A1592" s="2290"/>
      <c r="B1592" s="2290"/>
      <c r="C1592" s="2290"/>
      <c r="D1592" s="2290"/>
      <c r="E1592" s="2290"/>
      <c r="F1592" s="2290"/>
      <c r="G1592" s="2290" t="s">
        <v>3582</v>
      </c>
      <c r="H1592" s="2268">
        <v>73.37</v>
      </c>
      <c r="I1592" s="2290" t="s">
        <v>3583</v>
      </c>
      <c r="J1592" s="2291">
        <v>3046.32</v>
      </c>
    </row>
    <row r="1593" spans="1:10" ht="0.95" customHeight="1" thickTop="1">
      <c r="A1593" s="2269"/>
      <c r="B1593" s="2269"/>
      <c r="C1593" s="2269"/>
      <c r="D1593" s="2269"/>
      <c r="E1593" s="2269"/>
      <c r="F1593" s="2269"/>
      <c r="G1593" s="2269"/>
      <c r="H1593" s="2269"/>
      <c r="I1593" s="2269"/>
      <c r="J1593" s="2269"/>
    </row>
    <row r="1594" spans="1:10" ht="18" customHeight="1">
      <c r="A1594" s="2283" t="s">
        <v>4638</v>
      </c>
      <c r="B1594" s="2287" t="s">
        <v>259</v>
      </c>
      <c r="C1594" s="2283" t="s">
        <v>3548</v>
      </c>
      <c r="D1594" s="2283" t="s">
        <v>131</v>
      </c>
      <c r="E1594" s="2470" t="s">
        <v>3549</v>
      </c>
      <c r="F1594" s="2470"/>
      <c r="G1594" s="2288" t="s">
        <v>3550</v>
      </c>
      <c r="H1594" s="2287" t="s">
        <v>261</v>
      </c>
      <c r="I1594" s="2287" t="s">
        <v>3551</v>
      </c>
      <c r="J1594" s="2287" t="s">
        <v>2149</v>
      </c>
    </row>
    <row r="1595" spans="1:10" ht="24" customHeight="1">
      <c r="A1595" s="2284" t="s">
        <v>3552</v>
      </c>
      <c r="B1595" s="2259" t="s">
        <v>806</v>
      </c>
      <c r="C1595" s="2284" t="s">
        <v>3600</v>
      </c>
      <c r="D1595" s="2284" t="s">
        <v>807</v>
      </c>
      <c r="E1595" s="2471" t="s">
        <v>4633</v>
      </c>
      <c r="F1595" s="2471"/>
      <c r="G1595" s="2260" t="s">
        <v>275</v>
      </c>
      <c r="H1595" s="2261">
        <v>1</v>
      </c>
      <c r="I1595" s="2262">
        <v>20.96</v>
      </c>
      <c r="J1595" s="2262">
        <v>20.96</v>
      </c>
    </row>
    <row r="1596" spans="1:10" ht="24" customHeight="1">
      <c r="A1596" s="2281" t="s">
        <v>3556</v>
      </c>
      <c r="B1596" s="2263" t="s">
        <v>3573</v>
      </c>
      <c r="C1596" s="2281" t="s">
        <v>3558</v>
      </c>
      <c r="D1596" s="2281" t="s">
        <v>3574</v>
      </c>
      <c r="E1596" s="2472" t="s">
        <v>3560</v>
      </c>
      <c r="F1596" s="2472"/>
      <c r="G1596" s="2264" t="s">
        <v>2143</v>
      </c>
      <c r="H1596" s="2265">
        <v>0.2</v>
      </c>
      <c r="I1596" s="2266">
        <v>15.99</v>
      </c>
      <c r="J1596" s="2266">
        <v>3.19</v>
      </c>
    </row>
    <row r="1597" spans="1:10" ht="24" customHeight="1">
      <c r="A1597" s="2281" t="s">
        <v>3556</v>
      </c>
      <c r="B1597" s="2263" t="s">
        <v>3571</v>
      </c>
      <c r="C1597" s="2281" t="s">
        <v>3558</v>
      </c>
      <c r="D1597" s="2281" t="s">
        <v>3572</v>
      </c>
      <c r="E1597" s="2472" t="s">
        <v>3560</v>
      </c>
      <c r="F1597" s="2472"/>
      <c r="G1597" s="2264" t="s">
        <v>2143</v>
      </c>
      <c r="H1597" s="2265">
        <v>0.4</v>
      </c>
      <c r="I1597" s="2266">
        <v>22.42</v>
      </c>
      <c r="J1597" s="2266">
        <v>8.9600000000000009</v>
      </c>
    </row>
    <row r="1598" spans="1:10" ht="24" customHeight="1">
      <c r="A1598" s="2285" t="s">
        <v>3586</v>
      </c>
      <c r="B1598" s="2270" t="s">
        <v>4639</v>
      </c>
      <c r="C1598" s="2285" t="s">
        <v>4347</v>
      </c>
      <c r="D1598" s="2285" t="s">
        <v>4640</v>
      </c>
      <c r="E1598" s="2468" t="s">
        <v>3589</v>
      </c>
      <c r="F1598" s="2468"/>
      <c r="G1598" s="2271" t="s">
        <v>4641</v>
      </c>
      <c r="H1598" s="2272">
        <v>0.48</v>
      </c>
      <c r="I1598" s="2273">
        <v>18.37</v>
      </c>
      <c r="J1598" s="2273">
        <v>8.81</v>
      </c>
    </row>
    <row r="1599" spans="1:10">
      <c r="A1599" s="2282"/>
      <c r="B1599" s="2282"/>
      <c r="C1599" s="2282"/>
      <c r="D1599" s="2282"/>
      <c r="E1599" s="2282" t="s">
        <v>3577</v>
      </c>
      <c r="F1599" s="2267">
        <v>8.08</v>
      </c>
      <c r="G1599" s="2282" t="s">
        <v>3578</v>
      </c>
      <c r="H1599" s="2267">
        <v>0</v>
      </c>
      <c r="I1599" s="2282" t="s">
        <v>3579</v>
      </c>
      <c r="J1599" s="2267">
        <v>8.08</v>
      </c>
    </row>
    <row r="1600" spans="1:10">
      <c r="A1600" s="2282"/>
      <c r="B1600" s="2282"/>
      <c r="C1600" s="2282"/>
      <c r="D1600" s="2282"/>
      <c r="E1600" s="2282" t="s">
        <v>3580</v>
      </c>
      <c r="F1600" s="2267">
        <v>5.6445280000000002</v>
      </c>
      <c r="G1600" s="2282"/>
      <c r="H1600" s="2467" t="s">
        <v>3581</v>
      </c>
      <c r="I1600" s="2467"/>
      <c r="J1600" s="2267">
        <v>26.6</v>
      </c>
    </row>
    <row r="1601" spans="1:10" ht="30" customHeight="1" thickBot="1">
      <c r="A1601" s="2290"/>
      <c r="B1601" s="2290"/>
      <c r="C1601" s="2290"/>
      <c r="D1601" s="2290"/>
      <c r="E1601" s="2290"/>
      <c r="F1601" s="2290"/>
      <c r="G1601" s="2290" t="s">
        <v>3582</v>
      </c>
      <c r="H1601" s="2268">
        <v>58.82</v>
      </c>
      <c r="I1601" s="2290" t="s">
        <v>3583</v>
      </c>
      <c r="J1601" s="2291">
        <v>1564.61</v>
      </c>
    </row>
    <row r="1602" spans="1:10" ht="0.95" customHeight="1" thickTop="1">
      <c r="A1602" s="2269"/>
      <c r="B1602" s="2269"/>
      <c r="C1602" s="2269"/>
      <c r="D1602" s="2269"/>
      <c r="E1602" s="2269"/>
      <c r="F1602" s="2269"/>
      <c r="G1602" s="2269"/>
      <c r="H1602" s="2269"/>
      <c r="I1602" s="2269"/>
      <c r="J1602" s="2269"/>
    </row>
    <row r="1603" spans="1:10" ht="18" customHeight="1">
      <c r="A1603" s="2283" t="s">
        <v>4642</v>
      </c>
      <c r="B1603" s="2287" t="s">
        <v>259</v>
      </c>
      <c r="C1603" s="2283" t="s">
        <v>3548</v>
      </c>
      <c r="D1603" s="2283" t="s">
        <v>131</v>
      </c>
      <c r="E1603" s="2470" t="s">
        <v>3549</v>
      </c>
      <c r="F1603" s="2470"/>
      <c r="G1603" s="2288" t="s">
        <v>3550</v>
      </c>
      <c r="H1603" s="2287" t="s">
        <v>261</v>
      </c>
      <c r="I1603" s="2287" t="s">
        <v>3551</v>
      </c>
      <c r="J1603" s="2287" t="s">
        <v>2149</v>
      </c>
    </row>
    <row r="1604" spans="1:10" ht="36" customHeight="1">
      <c r="A1604" s="2284" t="s">
        <v>3552</v>
      </c>
      <c r="B1604" s="2259" t="s">
        <v>809</v>
      </c>
      <c r="C1604" s="2284" t="s">
        <v>3600</v>
      </c>
      <c r="D1604" s="2284" t="s">
        <v>810</v>
      </c>
      <c r="E1604" s="2471" t="s">
        <v>4643</v>
      </c>
      <c r="F1604" s="2471"/>
      <c r="G1604" s="2260" t="s">
        <v>275</v>
      </c>
      <c r="H1604" s="2261">
        <v>1</v>
      </c>
      <c r="I1604" s="2262">
        <v>113.11</v>
      </c>
      <c r="J1604" s="2262">
        <v>113.11</v>
      </c>
    </row>
    <row r="1605" spans="1:10" ht="24" customHeight="1">
      <c r="A1605" s="2281" t="s">
        <v>3556</v>
      </c>
      <c r="B1605" s="2263" t="s">
        <v>4634</v>
      </c>
      <c r="C1605" s="2281" t="s">
        <v>3558</v>
      </c>
      <c r="D1605" s="2281" t="s">
        <v>4635</v>
      </c>
      <c r="E1605" s="2472" t="s">
        <v>3560</v>
      </c>
      <c r="F1605" s="2472"/>
      <c r="G1605" s="2264" t="s">
        <v>2143</v>
      </c>
      <c r="H1605" s="2265">
        <v>1.2749999999999999</v>
      </c>
      <c r="I1605" s="2266">
        <v>21.42</v>
      </c>
      <c r="J1605" s="2266">
        <v>27.31</v>
      </c>
    </row>
    <row r="1606" spans="1:10" ht="24" customHeight="1">
      <c r="A1606" s="2281" t="s">
        <v>3556</v>
      </c>
      <c r="B1606" s="2263" t="s">
        <v>3886</v>
      </c>
      <c r="C1606" s="2281" t="s">
        <v>3558</v>
      </c>
      <c r="D1606" s="2281" t="s">
        <v>3887</v>
      </c>
      <c r="E1606" s="2472" t="s">
        <v>3560</v>
      </c>
      <c r="F1606" s="2472"/>
      <c r="G1606" s="2264" t="s">
        <v>2143</v>
      </c>
      <c r="H1606" s="2265">
        <v>1.488</v>
      </c>
      <c r="I1606" s="2266">
        <v>18.87</v>
      </c>
      <c r="J1606" s="2266">
        <v>28.07</v>
      </c>
    </row>
    <row r="1607" spans="1:10" ht="24" customHeight="1">
      <c r="A1607" s="2285" t="s">
        <v>3586</v>
      </c>
      <c r="B1607" s="2270" t="s">
        <v>4644</v>
      </c>
      <c r="C1607" s="2285" t="s">
        <v>3554</v>
      </c>
      <c r="D1607" s="2285" t="s">
        <v>4645</v>
      </c>
      <c r="E1607" s="2468" t="s">
        <v>3589</v>
      </c>
      <c r="F1607" s="2468"/>
      <c r="G1607" s="2271" t="s">
        <v>3445</v>
      </c>
      <c r="H1607" s="2272">
        <v>1.5</v>
      </c>
      <c r="I1607" s="2273">
        <v>5.81</v>
      </c>
      <c r="J1607" s="2273">
        <v>8.7100000000000009</v>
      </c>
    </row>
    <row r="1608" spans="1:10" ht="24" customHeight="1">
      <c r="A1608" s="2285" t="s">
        <v>3586</v>
      </c>
      <c r="B1608" s="2270" t="s">
        <v>4646</v>
      </c>
      <c r="C1608" s="2285" t="s">
        <v>3554</v>
      </c>
      <c r="D1608" s="2285" t="s">
        <v>4647</v>
      </c>
      <c r="E1608" s="2468" t="s">
        <v>3589</v>
      </c>
      <c r="F1608" s="2468"/>
      <c r="G1608" s="2271" t="s">
        <v>3445</v>
      </c>
      <c r="H1608" s="2272">
        <v>1.6</v>
      </c>
      <c r="I1608" s="2273">
        <v>19</v>
      </c>
      <c r="J1608" s="2273">
        <v>30.4</v>
      </c>
    </row>
    <row r="1609" spans="1:10" ht="24" customHeight="1">
      <c r="A1609" s="2285" t="s">
        <v>3586</v>
      </c>
      <c r="B1609" s="2270" t="s">
        <v>4648</v>
      </c>
      <c r="C1609" s="2285" t="s">
        <v>3558</v>
      </c>
      <c r="D1609" s="2285" t="s">
        <v>4649</v>
      </c>
      <c r="E1609" s="2468" t="s">
        <v>3589</v>
      </c>
      <c r="F1609" s="2468"/>
      <c r="G1609" s="2271" t="s">
        <v>3445</v>
      </c>
      <c r="H1609" s="2272">
        <v>0.7</v>
      </c>
      <c r="I1609" s="2273">
        <v>26.6</v>
      </c>
      <c r="J1609" s="2273">
        <v>18.62</v>
      </c>
    </row>
    <row r="1610" spans="1:10">
      <c r="A1610" s="2282"/>
      <c r="B1610" s="2282"/>
      <c r="C1610" s="2282"/>
      <c r="D1610" s="2282"/>
      <c r="E1610" s="2282" t="s">
        <v>3577</v>
      </c>
      <c r="F1610" s="2267">
        <v>38.630000000000003</v>
      </c>
      <c r="G1610" s="2282" t="s">
        <v>3578</v>
      </c>
      <c r="H1610" s="2267">
        <v>0</v>
      </c>
      <c r="I1610" s="2282" t="s">
        <v>3579</v>
      </c>
      <c r="J1610" s="2267">
        <v>38.630000000000003</v>
      </c>
    </row>
    <row r="1611" spans="1:10">
      <c r="A1611" s="2282"/>
      <c r="B1611" s="2282"/>
      <c r="C1611" s="2282"/>
      <c r="D1611" s="2282"/>
      <c r="E1611" s="2282" t="s">
        <v>3580</v>
      </c>
      <c r="F1611" s="2267">
        <v>30.460522999999998</v>
      </c>
      <c r="G1611" s="2282"/>
      <c r="H1611" s="2467" t="s">
        <v>3581</v>
      </c>
      <c r="I1611" s="2467"/>
      <c r="J1611" s="2267">
        <v>143.57</v>
      </c>
    </row>
    <row r="1612" spans="1:10" ht="30" customHeight="1" thickBot="1">
      <c r="A1612" s="2290"/>
      <c r="B1612" s="2290"/>
      <c r="C1612" s="2290"/>
      <c r="D1612" s="2290"/>
      <c r="E1612" s="2290"/>
      <c r="F1612" s="2290"/>
      <c r="G1612" s="2290" t="s">
        <v>3582</v>
      </c>
      <c r="H1612" s="2268">
        <v>553.17999999999995</v>
      </c>
      <c r="I1612" s="2290" t="s">
        <v>3583</v>
      </c>
      <c r="J1612" s="2291">
        <v>79420.05</v>
      </c>
    </row>
    <row r="1613" spans="1:10" ht="0.95" customHeight="1" thickTop="1">
      <c r="A1613" s="2269"/>
      <c r="B1613" s="2269"/>
      <c r="C1613" s="2269"/>
      <c r="D1613" s="2269"/>
      <c r="E1613" s="2269"/>
      <c r="F1613" s="2269"/>
      <c r="G1613" s="2269"/>
      <c r="H1613" s="2269"/>
      <c r="I1613" s="2269"/>
      <c r="J1613" s="2269"/>
    </row>
    <row r="1614" spans="1:10" ht="24" customHeight="1">
      <c r="A1614" s="2286" t="s">
        <v>4650</v>
      </c>
      <c r="B1614" s="2286"/>
      <c r="C1614" s="2286"/>
      <c r="D1614" s="2286" t="s">
        <v>4651</v>
      </c>
      <c r="E1614" s="2286"/>
      <c r="F1614" s="2469"/>
      <c r="G1614" s="2469"/>
      <c r="H1614" s="2257"/>
      <c r="I1614" s="2286"/>
      <c r="J1614" s="2258">
        <v>30726.34</v>
      </c>
    </row>
    <row r="1615" spans="1:10" ht="24" customHeight="1">
      <c r="A1615" s="2286" t="s">
        <v>4652</v>
      </c>
      <c r="B1615" s="2286"/>
      <c r="C1615" s="2286"/>
      <c r="D1615" s="2286" t="s">
        <v>4653</v>
      </c>
      <c r="E1615" s="2286"/>
      <c r="F1615" s="2469"/>
      <c r="G1615" s="2469"/>
      <c r="H1615" s="2257"/>
      <c r="I1615" s="2286"/>
      <c r="J1615" s="2258">
        <v>13007.41</v>
      </c>
    </row>
    <row r="1616" spans="1:10" ht="18" customHeight="1">
      <c r="A1616" s="2283" t="s">
        <v>4654</v>
      </c>
      <c r="B1616" s="2287" t="s">
        <v>259</v>
      </c>
      <c r="C1616" s="2283" t="s">
        <v>3548</v>
      </c>
      <c r="D1616" s="2283" t="s">
        <v>131</v>
      </c>
      <c r="E1616" s="2470" t="s">
        <v>3549</v>
      </c>
      <c r="F1616" s="2470"/>
      <c r="G1616" s="2288" t="s">
        <v>3550</v>
      </c>
      <c r="H1616" s="2287" t="s">
        <v>261</v>
      </c>
      <c r="I1616" s="2287" t="s">
        <v>3551</v>
      </c>
      <c r="J1616" s="2287" t="s">
        <v>2149</v>
      </c>
    </row>
    <row r="1617" spans="1:10" ht="24" customHeight="1">
      <c r="A1617" s="2284" t="s">
        <v>3552</v>
      </c>
      <c r="B1617" s="2259" t="s">
        <v>4655</v>
      </c>
      <c r="C1617" s="2284" t="s">
        <v>3558</v>
      </c>
      <c r="D1617" s="2284" t="s">
        <v>815</v>
      </c>
      <c r="E1617" s="2471" t="s">
        <v>3615</v>
      </c>
      <c r="F1617" s="2471"/>
      <c r="G1617" s="2260" t="s">
        <v>689</v>
      </c>
      <c r="H1617" s="2261">
        <v>1</v>
      </c>
      <c r="I1617" s="2262">
        <v>68.17</v>
      </c>
      <c r="J1617" s="2262">
        <v>68.17</v>
      </c>
    </row>
    <row r="1618" spans="1:10" ht="24" customHeight="1">
      <c r="A1618" s="2281" t="s">
        <v>3556</v>
      </c>
      <c r="B1618" s="2263" t="s">
        <v>4042</v>
      </c>
      <c r="C1618" s="2281" t="s">
        <v>3558</v>
      </c>
      <c r="D1618" s="2281" t="s">
        <v>4043</v>
      </c>
      <c r="E1618" s="2472" t="s">
        <v>3560</v>
      </c>
      <c r="F1618" s="2472"/>
      <c r="G1618" s="2264" t="s">
        <v>2143</v>
      </c>
      <c r="H1618" s="2265">
        <v>0.29899999999999999</v>
      </c>
      <c r="I1618" s="2266">
        <v>17.989999999999998</v>
      </c>
      <c r="J1618" s="2266">
        <v>5.37</v>
      </c>
    </row>
    <row r="1619" spans="1:10" ht="24" customHeight="1">
      <c r="A1619" s="2281" t="s">
        <v>3556</v>
      </c>
      <c r="B1619" s="2263" t="s">
        <v>3573</v>
      </c>
      <c r="C1619" s="2281" t="s">
        <v>3558</v>
      </c>
      <c r="D1619" s="2281" t="s">
        <v>3574</v>
      </c>
      <c r="E1619" s="2472" t="s">
        <v>3560</v>
      </c>
      <c r="F1619" s="2472"/>
      <c r="G1619" s="2264" t="s">
        <v>2143</v>
      </c>
      <c r="H1619" s="2265">
        <v>0.15</v>
      </c>
      <c r="I1619" s="2266">
        <v>15.99</v>
      </c>
      <c r="J1619" s="2266">
        <v>2.39</v>
      </c>
    </row>
    <row r="1620" spans="1:10" ht="24" customHeight="1">
      <c r="A1620" s="2285" t="s">
        <v>3586</v>
      </c>
      <c r="B1620" s="2270" t="s">
        <v>4430</v>
      </c>
      <c r="C1620" s="2285" t="s">
        <v>3558</v>
      </c>
      <c r="D1620" s="2285" t="s">
        <v>4431</v>
      </c>
      <c r="E1620" s="2468" t="s">
        <v>3589</v>
      </c>
      <c r="F1620" s="2468"/>
      <c r="G1620" s="2271" t="s">
        <v>3445</v>
      </c>
      <c r="H1620" s="2272">
        <v>0.86140000000000005</v>
      </c>
      <c r="I1620" s="2273">
        <v>1.47</v>
      </c>
      <c r="J1620" s="2273">
        <v>1.26</v>
      </c>
    </row>
    <row r="1621" spans="1:10" ht="24" customHeight="1">
      <c r="A1621" s="2285" t="s">
        <v>3586</v>
      </c>
      <c r="B1621" s="2270" t="s">
        <v>4434</v>
      </c>
      <c r="C1621" s="2285" t="s">
        <v>3558</v>
      </c>
      <c r="D1621" s="2285" t="s">
        <v>4435</v>
      </c>
      <c r="E1621" s="2468" t="s">
        <v>3589</v>
      </c>
      <c r="F1621" s="2468"/>
      <c r="G1621" s="2271" t="s">
        <v>3445</v>
      </c>
      <c r="H1621" s="2272">
        <v>0.12</v>
      </c>
      <c r="I1621" s="2273">
        <v>2.81</v>
      </c>
      <c r="J1621" s="2273">
        <v>0.33</v>
      </c>
    </row>
    <row r="1622" spans="1:10" ht="36" customHeight="1">
      <c r="A1622" s="2285" t="s">
        <v>3586</v>
      </c>
      <c r="B1622" s="2270" t="s">
        <v>4656</v>
      </c>
      <c r="C1622" s="2285" t="s">
        <v>3558</v>
      </c>
      <c r="D1622" s="2285" t="s">
        <v>4657</v>
      </c>
      <c r="E1622" s="2468" t="s">
        <v>3589</v>
      </c>
      <c r="F1622" s="2468"/>
      <c r="G1622" s="2271" t="s">
        <v>689</v>
      </c>
      <c r="H1622" s="2272">
        <v>1.04</v>
      </c>
      <c r="I1622" s="2273">
        <v>56.56</v>
      </c>
      <c r="J1622" s="2273">
        <v>58.82</v>
      </c>
    </row>
    <row r="1623" spans="1:10">
      <c r="A1623" s="2282"/>
      <c r="B1623" s="2282"/>
      <c r="C1623" s="2282"/>
      <c r="D1623" s="2282"/>
      <c r="E1623" s="2282" t="s">
        <v>3577</v>
      </c>
      <c r="F1623" s="2267">
        <v>5.03</v>
      </c>
      <c r="G1623" s="2282" t="s">
        <v>3578</v>
      </c>
      <c r="H1623" s="2267">
        <v>0</v>
      </c>
      <c r="I1623" s="2282" t="s">
        <v>3579</v>
      </c>
      <c r="J1623" s="2267">
        <v>5.03</v>
      </c>
    </row>
    <row r="1624" spans="1:10">
      <c r="A1624" s="2282"/>
      <c r="B1624" s="2282"/>
      <c r="C1624" s="2282"/>
      <c r="D1624" s="2282"/>
      <c r="E1624" s="2282" t="s">
        <v>3580</v>
      </c>
      <c r="F1624" s="2267">
        <v>18.358180999999998</v>
      </c>
      <c r="G1624" s="2282"/>
      <c r="H1624" s="2467" t="s">
        <v>3581</v>
      </c>
      <c r="I1624" s="2467"/>
      <c r="J1624" s="2267">
        <v>86.53</v>
      </c>
    </row>
    <row r="1625" spans="1:10" ht="30" customHeight="1" thickBot="1">
      <c r="A1625" s="2290"/>
      <c r="B1625" s="2290"/>
      <c r="C1625" s="2290"/>
      <c r="D1625" s="2290"/>
      <c r="E1625" s="2290"/>
      <c r="F1625" s="2290"/>
      <c r="G1625" s="2290" t="s">
        <v>3582</v>
      </c>
      <c r="H1625" s="2268">
        <v>76.33</v>
      </c>
      <c r="I1625" s="2290" t="s">
        <v>3583</v>
      </c>
      <c r="J1625" s="2291">
        <v>6604.83</v>
      </c>
    </row>
    <row r="1626" spans="1:10" ht="0.95" customHeight="1" thickTop="1">
      <c r="A1626" s="2269"/>
      <c r="B1626" s="2269"/>
      <c r="C1626" s="2269"/>
      <c r="D1626" s="2269"/>
      <c r="E1626" s="2269"/>
      <c r="F1626" s="2269"/>
      <c r="G1626" s="2269"/>
      <c r="H1626" s="2269"/>
      <c r="I1626" s="2269"/>
      <c r="J1626" s="2269"/>
    </row>
    <row r="1627" spans="1:10" ht="18" customHeight="1">
      <c r="A1627" s="2283" t="s">
        <v>4658</v>
      </c>
      <c r="B1627" s="2287" t="s">
        <v>259</v>
      </c>
      <c r="C1627" s="2283" t="s">
        <v>3548</v>
      </c>
      <c r="D1627" s="2283" t="s">
        <v>131</v>
      </c>
      <c r="E1627" s="2470" t="s">
        <v>3549</v>
      </c>
      <c r="F1627" s="2470"/>
      <c r="G1627" s="2288" t="s">
        <v>3550</v>
      </c>
      <c r="H1627" s="2287" t="s">
        <v>261</v>
      </c>
      <c r="I1627" s="2287" t="s">
        <v>3551</v>
      </c>
      <c r="J1627" s="2287" t="s">
        <v>2149</v>
      </c>
    </row>
    <row r="1628" spans="1:10" ht="24" customHeight="1">
      <c r="A1628" s="2284" t="s">
        <v>3552</v>
      </c>
      <c r="B1628" s="2259" t="s">
        <v>817</v>
      </c>
      <c r="C1628" s="2284" t="s">
        <v>3600</v>
      </c>
      <c r="D1628" s="2284" t="s">
        <v>818</v>
      </c>
      <c r="E1628" s="2471" t="s">
        <v>3615</v>
      </c>
      <c r="F1628" s="2471"/>
      <c r="G1628" s="2260" t="s">
        <v>689</v>
      </c>
      <c r="H1628" s="2261">
        <v>1</v>
      </c>
      <c r="I1628" s="2262">
        <v>47.92</v>
      </c>
      <c r="J1628" s="2262">
        <v>47.92</v>
      </c>
    </row>
    <row r="1629" spans="1:10" ht="24" customHeight="1">
      <c r="A1629" s="2281" t="s">
        <v>3556</v>
      </c>
      <c r="B1629" s="2263" t="s">
        <v>3761</v>
      </c>
      <c r="C1629" s="2281" t="s">
        <v>3558</v>
      </c>
      <c r="D1629" s="2281" t="s">
        <v>3762</v>
      </c>
      <c r="E1629" s="2472" t="s">
        <v>3560</v>
      </c>
      <c r="F1629" s="2472"/>
      <c r="G1629" s="2264" t="s">
        <v>2143</v>
      </c>
      <c r="H1629" s="2265">
        <v>0.10299999999999999</v>
      </c>
      <c r="I1629" s="2266">
        <v>21.42</v>
      </c>
      <c r="J1629" s="2266">
        <v>2.2000000000000002</v>
      </c>
    </row>
    <row r="1630" spans="1:10" ht="24" customHeight="1">
      <c r="A1630" s="2281" t="s">
        <v>3556</v>
      </c>
      <c r="B1630" s="2263" t="s">
        <v>3573</v>
      </c>
      <c r="C1630" s="2281" t="s">
        <v>3558</v>
      </c>
      <c r="D1630" s="2281" t="s">
        <v>3574</v>
      </c>
      <c r="E1630" s="2472" t="s">
        <v>3560</v>
      </c>
      <c r="F1630" s="2472"/>
      <c r="G1630" s="2264" t="s">
        <v>2143</v>
      </c>
      <c r="H1630" s="2265">
        <v>5.1999999999999998E-2</v>
      </c>
      <c r="I1630" s="2266">
        <v>15.99</v>
      </c>
      <c r="J1630" s="2266">
        <v>0.83</v>
      </c>
    </row>
    <row r="1631" spans="1:10" ht="24" customHeight="1">
      <c r="A1631" s="2285" t="s">
        <v>3586</v>
      </c>
      <c r="B1631" s="2270" t="s">
        <v>4659</v>
      </c>
      <c r="C1631" s="2285" t="s">
        <v>3558</v>
      </c>
      <c r="D1631" s="2285" t="s">
        <v>4660</v>
      </c>
      <c r="E1631" s="2468" t="s">
        <v>3589</v>
      </c>
      <c r="F1631" s="2468"/>
      <c r="G1631" s="2271" t="s">
        <v>3445</v>
      </c>
      <c r="H1631" s="2272">
        <v>0.33</v>
      </c>
      <c r="I1631" s="2273">
        <v>36.4</v>
      </c>
      <c r="J1631" s="2273">
        <v>12.01</v>
      </c>
    </row>
    <row r="1632" spans="1:10" ht="36" customHeight="1">
      <c r="A1632" s="2285" t="s">
        <v>3586</v>
      </c>
      <c r="B1632" s="2270" t="s">
        <v>4661</v>
      </c>
      <c r="C1632" s="2285" t="s">
        <v>4493</v>
      </c>
      <c r="D1632" s="2285" t="s">
        <v>4662</v>
      </c>
      <c r="E1632" s="2468" t="s">
        <v>3589</v>
      </c>
      <c r="F1632" s="2468"/>
      <c r="G1632" s="2271" t="s">
        <v>689</v>
      </c>
      <c r="H1632" s="2272">
        <v>1.34</v>
      </c>
      <c r="I1632" s="2273">
        <v>24.54</v>
      </c>
      <c r="J1632" s="2273">
        <v>32.880000000000003</v>
      </c>
    </row>
    <row r="1633" spans="1:10">
      <c r="A1633" s="2282"/>
      <c r="B1633" s="2282"/>
      <c r="C1633" s="2282"/>
      <c r="D1633" s="2282"/>
      <c r="E1633" s="2282" t="s">
        <v>3577</v>
      </c>
      <c r="F1633" s="2267">
        <v>2.08</v>
      </c>
      <c r="G1633" s="2282" t="s">
        <v>3578</v>
      </c>
      <c r="H1633" s="2267">
        <v>0</v>
      </c>
      <c r="I1633" s="2282" t="s">
        <v>3579</v>
      </c>
      <c r="J1633" s="2267">
        <v>2.08</v>
      </c>
    </row>
    <row r="1634" spans="1:10">
      <c r="A1634" s="2282"/>
      <c r="B1634" s="2282"/>
      <c r="C1634" s="2282"/>
      <c r="D1634" s="2282"/>
      <c r="E1634" s="2282" t="s">
        <v>3580</v>
      </c>
      <c r="F1634" s="2267">
        <v>12.904856000000001</v>
      </c>
      <c r="G1634" s="2282"/>
      <c r="H1634" s="2467" t="s">
        <v>3581</v>
      </c>
      <c r="I1634" s="2467"/>
      <c r="J1634" s="2267">
        <v>60.82</v>
      </c>
    </row>
    <row r="1635" spans="1:10" ht="30" customHeight="1" thickBot="1">
      <c r="A1635" s="2290"/>
      <c r="B1635" s="2290"/>
      <c r="C1635" s="2290"/>
      <c r="D1635" s="2290"/>
      <c r="E1635" s="2290"/>
      <c r="F1635" s="2290"/>
      <c r="G1635" s="2290" t="s">
        <v>3582</v>
      </c>
      <c r="H1635" s="2268">
        <v>55.75</v>
      </c>
      <c r="I1635" s="2290" t="s">
        <v>3583</v>
      </c>
      <c r="J1635" s="2291">
        <v>3390.72</v>
      </c>
    </row>
    <row r="1636" spans="1:10" ht="0.95" customHeight="1" thickTop="1">
      <c r="A1636" s="2269"/>
      <c r="B1636" s="2269"/>
      <c r="C1636" s="2269"/>
      <c r="D1636" s="2269"/>
      <c r="E1636" s="2269"/>
      <c r="F1636" s="2269"/>
      <c r="G1636" s="2269"/>
      <c r="H1636" s="2269"/>
      <c r="I1636" s="2269"/>
      <c r="J1636" s="2269"/>
    </row>
    <row r="1637" spans="1:10" ht="18" customHeight="1">
      <c r="A1637" s="2283" t="s">
        <v>4663</v>
      </c>
      <c r="B1637" s="2287" t="s">
        <v>259</v>
      </c>
      <c r="C1637" s="2283" t="s">
        <v>3548</v>
      </c>
      <c r="D1637" s="2283" t="s">
        <v>131</v>
      </c>
      <c r="E1637" s="2470" t="s">
        <v>3549</v>
      </c>
      <c r="F1637" s="2470"/>
      <c r="G1637" s="2288" t="s">
        <v>3550</v>
      </c>
      <c r="H1637" s="2287" t="s">
        <v>261</v>
      </c>
      <c r="I1637" s="2287" t="s">
        <v>3551</v>
      </c>
      <c r="J1637" s="2287" t="s">
        <v>2149</v>
      </c>
    </row>
    <row r="1638" spans="1:10" ht="24" customHeight="1">
      <c r="A1638" s="2284" t="s">
        <v>3552</v>
      </c>
      <c r="B1638" s="2259" t="s">
        <v>820</v>
      </c>
      <c r="C1638" s="2284" t="s">
        <v>3600</v>
      </c>
      <c r="D1638" s="2284" t="s">
        <v>821</v>
      </c>
      <c r="E1638" s="2471" t="s">
        <v>3615</v>
      </c>
      <c r="F1638" s="2471"/>
      <c r="G1638" s="2260" t="s">
        <v>689</v>
      </c>
      <c r="H1638" s="2261">
        <v>1</v>
      </c>
      <c r="I1638" s="2262">
        <v>50.94</v>
      </c>
      <c r="J1638" s="2262">
        <v>50.94</v>
      </c>
    </row>
    <row r="1639" spans="1:10" ht="36" customHeight="1">
      <c r="A1639" s="2281" t="s">
        <v>3556</v>
      </c>
      <c r="B1639" s="2263" t="s">
        <v>4444</v>
      </c>
      <c r="C1639" s="2281" t="s">
        <v>3558</v>
      </c>
      <c r="D1639" s="2281" t="s">
        <v>4445</v>
      </c>
      <c r="E1639" s="2472" t="s">
        <v>3560</v>
      </c>
      <c r="F1639" s="2472"/>
      <c r="G1639" s="2264" t="s">
        <v>368</v>
      </c>
      <c r="H1639" s="2265">
        <v>1.6999999999999999E-3</v>
      </c>
      <c r="I1639" s="2266">
        <v>540.95000000000005</v>
      </c>
      <c r="J1639" s="2266">
        <v>0.91</v>
      </c>
    </row>
    <row r="1640" spans="1:10" ht="24" customHeight="1">
      <c r="A1640" s="2281" t="s">
        <v>3556</v>
      </c>
      <c r="B1640" s="2263" t="s">
        <v>3761</v>
      </c>
      <c r="C1640" s="2281" t="s">
        <v>3558</v>
      </c>
      <c r="D1640" s="2281" t="s">
        <v>3762</v>
      </c>
      <c r="E1640" s="2472" t="s">
        <v>3560</v>
      </c>
      <c r="F1640" s="2472"/>
      <c r="G1640" s="2264" t="s">
        <v>2143</v>
      </c>
      <c r="H1640" s="2265">
        <v>0.58330000000000004</v>
      </c>
      <c r="I1640" s="2266">
        <v>21.42</v>
      </c>
      <c r="J1640" s="2266">
        <v>12.49</v>
      </c>
    </row>
    <row r="1641" spans="1:10" ht="24" customHeight="1">
      <c r="A1641" s="2281" t="s">
        <v>3556</v>
      </c>
      <c r="B1641" s="2263" t="s">
        <v>3573</v>
      </c>
      <c r="C1641" s="2281" t="s">
        <v>3558</v>
      </c>
      <c r="D1641" s="2281" t="s">
        <v>3574</v>
      </c>
      <c r="E1641" s="2472" t="s">
        <v>3560</v>
      </c>
      <c r="F1641" s="2472"/>
      <c r="G1641" s="2264" t="s">
        <v>2143</v>
      </c>
      <c r="H1641" s="2265">
        <v>0.24299999999999999</v>
      </c>
      <c r="I1641" s="2266">
        <v>15.99</v>
      </c>
      <c r="J1641" s="2266">
        <v>3.88</v>
      </c>
    </row>
    <row r="1642" spans="1:10" ht="24" customHeight="1">
      <c r="A1642" s="2285" t="s">
        <v>3586</v>
      </c>
      <c r="B1642" s="2270" t="s">
        <v>4664</v>
      </c>
      <c r="C1642" s="2285" t="s">
        <v>3558</v>
      </c>
      <c r="D1642" s="2285" t="s">
        <v>4665</v>
      </c>
      <c r="E1642" s="2468" t="s">
        <v>3589</v>
      </c>
      <c r="F1642" s="2468"/>
      <c r="G1642" s="2271" t="s">
        <v>689</v>
      </c>
      <c r="H1642" s="2272">
        <v>1.1000000000000001</v>
      </c>
      <c r="I1642" s="2273">
        <v>30.6</v>
      </c>
      <c r="J1642" s="2273">
        <v>33.659999999999997</v>
      </c>
    </row>
    <row r="1643" spans="1:10">
      <c r="A1643" s="2282"/>
      <c r="B1643" s="2282"/>
      <c r="C1643" s="2282"/>
      <c r="D1643" s="2282"/>
      <c r="E1643" s="2282" t="s">
        <v>3577</v>
      </c>
      <c r="F1643" s="2267">
        <v>11.42</v>
      </c>
      <c r="G1643" s="2282" t="s">
        <v>3578</v>
      </c>
      <c r="H1643" s="2267">
        <v>0</v>
      </c>
      <c r="I1643" s="2282" t="s">
        <v>3579</v>
      </c>
      <c r="J1643" s="2267">
        <v>11.42</v>
      </c>
    </row>
    <row r="1644" spans="1:10">
      <c r="A1644" s="2282"/>
      <c r="B1644" s="2282"/>
      <c r="C1644" s="2282"/>
      <c r="D1644" s="2282"/>
      <c r="E1644" s="2282" t="s">
        <v>3580</v>
      </c>
      <c r="F1644" s="2267">
        <v>13.718142</v>
      </c>
      <c r="G1644" s="2282"/>
      <c r="H1644" s="2467" t="s">
        <v>3581</v>
      </c>
      <c r="I1644" s="2467"/>
      <c r="J1644" s="2267">
        <v>64.66</v>
      </c>
    </row>
    <row r="1645" spans="1:10" ht="30" customHeight="1" thickBot="1">
      <c r="A1645" s="2290"/>
      <c r="B1645" s="2290"/>
      <c r="C1645" s="2290"/>
      <c r="D1645" s="2290"/>
      <c r="E1645" s="2290"/>
      <c r="F1645" s="2290"/>
      <c r="G1645" s="2290" t="s">
        <v>3582</v>
      </c>
      <c r="H1645" s="2268">
        <v>46.58</v>
      </c>
      <c r="I1645" s="2290" t="s">
        <v>3583</v>
      </c>
      <c r="J1645" s="2291">
        <v>3011.86</v>
      </c>
    </row>
    <row r="1646" spans="1:10" ht="0.95" customHeight="1" thickTop="1">
      <c r="A1646" s="2269"/>
      <c r="B1646" s="2269"/>
      <c r="C1646" s="2269"/>
      <c r="D1646" s="2269"/>
      <c r="E1646" s="2269"/>
      <c r="F1646" s="2269"/>
      <c r="G1646" s="2269"/>
      <c r="H1646" s="2269"/>
      <c r="I1646" s="2269"/>
      <c r="J1646" s="2269"/>
    </row>
    <row r="1647" spans="1:10" ht="24" customHeight="1">
      <c r="A1647" s="2286" t="s">
        <v>4666</v>
      </c>
      <c r="B1647" s="2286"/>
      <c r="C1647" s="2286"/>
      <c r="D1647" s="2286" t="s">
        <v>4667</v>
      </c>
      <c r="E1647" s="2286"/>
      <c r="F1647" s="2469"/>
      <c r="G1647" s="2469"/>
      <c r="H1647" s="2257"/>
      <c r="I1647" s="2286"/>
      <c r="J1647" s="2258">
        <v>3229.35</v>
      </c>
    </row>
    <row r="1648" spans="1:10" ht="18" customHeight="1">
      <c r="A1648" s="2283" t="s">
        <v>4668</v>
      </c>
      <c r="B1648" s="2287" t="s">
        <v>259</v>
      </c>
      <c r="C1648" s="2283" t="s">
        <v>3548</v>
      </c>
      <c r="D1648" s="2283" t="s">
        <v>131</v>
      </c>
      <c r="E1648" s="2470" t="s">
        <v>3549</v>
      </c>
      <c r="F1648" s="2470"/>
      <c r="G1648" s="2288" t="s">
        <v>3550</v>
      </c>
      <c r="H1648" s="2287" t="s">
        <v>261</v>
      </c>
      <c r="I1648" s="2287" t="s">
        <v>3551</v>
      </c>
      <c r="J1648" s="2287" t="s">
        <v>2149</v>
      </c>
    </row>
    <row r="1649" spans="1:10" ht="24" customHeight="1">
      <c r="A1649" s="2284" t="s">
        <v>3552</v>
      </c>
      <c r="B1649" s="2259" t="s">
        <v>4669</v>
      </c>
      <c r="C1649" s="2284" t="s">
        <v>3558</v>
      </c>
      <c r="D1649" s="2284" t="s">
        <v>826</v>
      </c>
      <c r="E1649" s="2471" t="s">
        <v>3615</v>
      </c>
      <c r="F1649" s="2471"/>
      <c r="G1649" s="2260" t="s">
        <v>689</v>
      </c>
      <c r="H1649" s="2261">
        <v>1</v>
      </c>
      <c r="I1649" s="2262">
        <v>96.15</v>
      </c>
      <c r="J1649" s="2262">
        <v>96.15</v>
      </c>
    </row>
    <row r="1650" spans="1:10" ht="24" customHeight="1">
      <c r="A1650" s="2281" t="s">
        <v>3556</v>
      </c>
      <c r="B1650" s="2263" t="s">
        <v>4042</v>
      </c>
      <c r="C1650" s="2281" t="s">
        <v>3558</v>
      </c>
      <c r="D1650" s="2281" t="s">
        <v>4043</v>
      </c>
      <c r="E1650" s="2472" t="s">
        <v>3560</v>
      </c>
      <c r="F1650" s="2472"/>
      <c r="G1650" s="2264" t="s">
        <v>2143</v>
      </c>
      <c r="H1650" s="2265">
        <v>0.54700000000000004</v>
      </c>
      <c r="I1650" s="2266">
        <v>17.989999999999998</v>
      </c>
      <c r="J1650" s="2266">
        <v>9.84</v>
      </c>
    </row>
    <row r="1651" spans="1:10" ht="24" customHeight="1">
      <c r="A1651" s="2281" t="s">
        <v>3556</v>
      </c>
      <c r="B1651" s="2263" t="s">
        <v>3573</v>
      </c>
      <c r="C1651" s="2281" t="s">
        <v>3558</v>
      </c>
      <c r="D1651" s="2281" t="s">
        <v>3574</v>
      </c>
      <c r="E1651" s="2472" t="s">
        <v>3560</v>
      </c>
      <c r="F1651" s="2472"/>
      <c r="G1651" s="2264" t="s">
        <v>2143</v>
      </c>
      <c r="H1651" s="2265">
        <v>0.27300000000000002</v>
      </c>
      <c r="I1651" s="2266">
        <v>15.99</v>
      </c>
      <c r="J1651" s="2266">
        <v>4.3600000000000003</v>
      </c>
    </row>
    <row r="1652" spans="1:10" ht="24" customHeight="1">
      <c r="A1652" s="2285" t="s">
        <v>3586</v>
      </c>
      <c r="B1652" s="2270" t="s">
        <v>4430</v>
      </c>
      <c r="C1652" s="2285" t="s">
        <v>3558</v>
      </c>
      <c r="D1652" s="2285" t="s">
        <v>4431</v>
      </c>
      <c r="E1652" s="2468" t="s">
        <v>3589</v>
      </c>
      <c r="F1652" s="2468"/>
      <c r="G1652" s="2271" t="s">
        <v>3445</v>
      </c>
      <c r="H1652" s="2272">
        <v>1.29</v>
      </c>
      <c r="I1652" s="2273">
        <v>1.47</v>
      </c>
      <c r="J1652" s="2273">
        <v>1.89</v>
      </c>
    </row>
    <row r="1653" spans="1:10" ht="36" customHeight="1">
      <c r="A1653" s="2285" t="s">
        <v>3586</v>
      </c>
      <c r="B1653" s="2270" t="s">
        <v>4670</v>
      </c>
      <c r="C1653" s="2285" t="s">
        <v>3558</v>
      </c>
      <c r="D1653" s="2285" t="s">
        <v>4671</v>
      </c>
      <c r="E1653" s="2468" t="s">
        <v>3589</v>
      </c>
      <c r="F1653" s="2468"/>
      <c r="G1653" s="2271" t="s">
        <v>689</v>
      </c>
      <c r="H1653" s="2272">
        <v>1</v>
      </c>
      <c r="I1653" s="2273">
        <v>80.06</v>
      </c>
      <c r="J1653" s="2273">
        <v>80.06</v>
      </c>
    </row>
    <row r="1654" spans="1:10">
      <c r="A1654" s="2282"/>
      <c r="B1654" s="2282"/>
      <c r="C1654" s="2282"/>
      <c r="D1654" s="2282"/>
      <c r="E1654" s="2282" t="s">
        <v>3577</v>
      </c>
      <c r="F1654" s="2267">
        <v>9.2100000000000009</v>
      </c>
      <c r="G1654" s="2282" t="s">
        <v>3578</v>
      </c>
      <c r="H1654" s="2267">
        <v>0</v>
      </c>
      <c r="I1654" s="2282" t="s">
        <v>3579</v>
      </c>
      <c r="J1654" s="2267">
        <v>9.2100000000000009</v>
      </c>
    </row>
    <row r="1655" spans="1:10">
      <c r="A1655" s="2282"/>
      <c r="B1655" s="2282"/>
      <c r="C1655" s="2282"/>
      <c r="D1655" s="2282"/>
      <c r="E1655" s="2282" t="s">
        <v>3580</v>
      </c>
      <c r="F1655" s="2267">
        <v>25.893194999999999</v>
      </c>
      <c r="G1655" s="2282"/>
      <c r="H1655" s="2467" t="s">
        <v>3581</v>
      </c>
      <c r="I1655" s="2467"/>
      <c r="J1655" s="2267">
        <v>122.04</v>
      </c>
    </row>
    <row r="1656" spans="1:10" ht="30" customHeight="1" thickBot="1">
      <c r="A1656" s="2290"/>
      <c r="B1656" s="2290"/>
      <c r="C1656" s="2290"/>
      <c r="D1656" s="2290"/>
      <c r="E1656" s="2290"/>
      <c r="F1656" s="2290"/>
      <c r="G1656" s="2290" t="s">
        <v>3582</v>
      </c>
      <c r="H1656" s="2268">
        <v>13.8</v>
      </c>
      <c r="I1656" s="2290" t="s">
        <v>3583</v>
      </c>
      <c r="J1656" s="2291">
        <v>1684.15</v>
      </c>
    </row>
    <row r="1657" spans="1:10" ht="0.95" customHeight="1" thickTop="1">
      <c r="A1657" s="2269"/>
      <c r="B1657" s="2269"/>
      <c r="C1657" s="2269"/>
      <c r="D1657" s="2269"/>
      <c r="E1657" s="2269"/>
      <c r="F1657" s="2269"/>
      <c r="G1657" s="2269"/>
      <c r="H1657" s="2269"/>
      <c r="I1657" s="2269"/>
      <c r="J1657" s="2269"/>
    </row>
    <row r="1658" spans="1:10" ht="18" customHeight="1">
      <c r="A1658" s="2283" t="s">
        <v>4672</v>
      </c>
      <c r="B1658" s="2287" t="s">
        <v>259</v>
      </c>
      <c r="C1658" s="2283" t="s">
        <v>3548</v>
      </c>
      <c r="D1658" s="2283" t="s">
        <v>131</v>
      </c>
      <c r="E1658" s="2470" t="s">
        <v>3549</v>
      </c>
      <c r="F1658" s="2470"/>
      <c r="G1658" s="2288" t="s">
        <v>3550</v>
      </c>
      <c r="H1658" s="2287" t="s">
        <v>261</v>
      </c>
      <c r="I1658" s="2287" t="s">
        <v>3551</v>
      </c>
      <c r="J1658" s="2287" t="s">
        <v>2149</v>
      </c>
    </row>
    <row r="1659" spans="1:10" ht="36" customHeight="1">
      <c r="A1659" s="2284" t="s">
        <v>3552</v>
      </c>
      <c r="B1659" s="2259" t="s">
        <v>828</v>
      </c>
      <c r="C1659" s="2284" t="s">
        <v>3600</v>
      </c>
      <c r="D1659" s="2284" t="s">
        <v>4673</v>
      </c>
      <c r="E1659" s="2471" t="s">
        <v>3615</v>
      </c>
      <c r="F1659" s="2471"/>
      <c r="G1659" s="2260" t="s">
        <v>347</v>
      </c>
      <c r="H1659" s="2261">
        <v>1</v>
      </c>
      <c r="I1659" s="2262">
        <v>54.73</v>
      </c>
      <c r="J1659" s="2262">
        <v>54.73</v>
      </c>
    </row>
    <row r="1660" spans="1:10" ht="24" customHeight="1">
      <c r="A1660" s="2281" t="s">
        <v>3556</v>
      </c>
      <c r="B1660" s="2263" t="s">
        <v>4042</v>
      </c>
      <c r="C1660" s="2281" t="s">
        <v>3558</v>
      </c>
      <c r="D1660" s="2281" t="s">
        <v>4043</v>
      </c>
      <c r="E1660" s="2472" t="s">
        <v>3560</v>
      </c>
      <c r="F1660" s="2472"/>
      <c r="G1660" s="2264" t="s">
        <v>2143</v>
      </c>
      <c r="H1660" s="2265">
        <v>0.6</v>
      </c>
      <c r="I1660" s="2266">
        <v>17.989999999999998</v>
      </c>
      <c r="J1660" s="2266">
        <v>10.79</v>
      </c>
    </row>
    <row r="1661" spans="1:10" ht="24" customHeight="1">
      <c r="A1661" s="2281" t="s">
        <v>3556</v>
      </c>
      <c r="B1661" s="2263" t="s">
        <v>3573</v>
      </c>
      <c r="C1661" s="2281" t="s">
        <v>3558</v>
      </c>
      <c r="D1661" s="2281" t="s">
        <v>3574</v>
      </c>
      <c r="E1661" s="2472" t="s">
        <v>3560</v>
      </c>
      <c r="F1661" s="2472"/>
      <c r="G1661" s="2264" t="s">
        <v>2143</v>
      </c>
      <c r="H1661" s="2265">
        <v>0.3</v>
      </c>
      <c r="I1661" s="2266">
        <v>15.99</v>
      </c>
      <c r="J1661" s="2266">
        <v>4.79</v>
      </c>
    </row>
    <row r="1662" spans="1:10" ht="24" customHeight="1">
      <c r="A1662" s="2285" t="s">
        <v>3586</v>
      </c>
      <c r="B1662" s="2270" t="s">
        <v>4430</v>
      </c>
      <c r="C1662" s="2285" t="s">
        <v>3558</v>
      </c>
      <c r="D1662" s="2285" t="s">
        <v>4431</v>
      </c>
      <c r="E1662" s="2468" t="s">
        <v>3589</v>
      </c>
      <c r="F1662" s="2468"/>
      <c r="G1662" s="2271" t="s">
        <v>3445</v>
      </c>
      <c r="H1662" s="2272">
        <v>1.86</v>
      </c>
      <c r="I1662" s="2273">
        <v>1.47</v>
      </c>
      <c r="J1662" s="2273">
        <v>2.73</v>
      </c>
    </row>
    <row r="1663" spans="1:10" ht="36" customHeight="1">
      <c r="A1663" s="2285" t="s">
        <v>3586</v>
      </c>
      <c r="B1663" s="2270" t="s">
        <v>4432</v>
      </c>
      <c r="C1663" s="2285" t="s">
        <v>3558</v>
      </c>
      <c r="D1663" s="2285" t="s">
        <v>4433</v>
      </c>
      <c r="E1663" s="2468" t="s">
        <v>3589</v>
      </c>
      <c r="F1663" s="2468"/>
      <c r="G1663" s="2271" t="s">
        <v>275</v>
      </c>
      <c r="H1663" s="2272">
        <v>0.127</v>
      </c>
      <c r="I1663" s="2273">
        <v>286.79000000000002</v>
      </c>
      <c r="J1663" s="2273">
        <v>36.42</v>
      </c>
    </row>
    <row r="1664" spans="1:10">
      <c r="A1664" s="2282"/>
      <c r="B1664" s="2282"/>
      <c r="C1664" s="2282"/>
      <c r="D1664" s="2282"/>
      <c r="E1664" s="2282" t="s">
        <v>3577</v>
      </c>
      <c r="F1664" s="2267">
        <v>10.11</v>
      </c>
      <c r="G1664" s="2282" t="s">
        <v>3578</v>
      </c>
      <c r="H1664" s="2267">
        <v>0</v>
      </c>
      <c r="I1664" s="2282" t="s">
        <v>3579</v>
      </c>
      <c r="J1664" s="2267">
        <v>10.11</v>
      </c>
    </row>
    <row r="1665" spans="1:10">
      <c r="A1665" s="2282"/>
      <c r="B1665" s="2282"/>
      <c r="C1665" s="2282"/>
      <c r="D1665" s="2282"/>
      <c r="E1665" s="2282" t="s">
        <v>3580</v>
      </c>
      <c r="F1665" s="2267">
        <v>14.738789000000001</v>
      </c>
      <c r="G1665" s="2282"/>
      <c r="H1665" s="2467" t="s">
        <v>3581</v>
      </c>
      <c r="I1665" s="2467"/>
      <c r="J1665" s="2267">
        <v>69.47</v>
      </c>
    </row>
    <row r="1666" spans="1:10" ht="30" customHeight="1" thickBot="1">
      <c r="A1666" s="2290"/>
      <c r="B1666" s="2290"/>
      <c r="C1666" s="2290"/>
      <c r="D1666" s="2290"/>
      <c r="E1666" s="2290"/>
      <c r="F1666" s="2290"/>
      <c r="G1666" s="2290" t="s">
        <v>3582</v>
      </c>
      <c r="H1666" s="2268">
        <v>8.7200000000000006</v>
      </c>
      <c r="I1666" s="2290" t="s">
        <v>3583</v>
      </c>
      <c r="J1666" s="2291">
        <v>605.78</v>
      </c>
    </row>
    <row r="1667" spans="1:10" ht="0.95" customHeight="1" thickTop="1">
      <c r="A1667" s="2269"/>
      <c r="B1667" s="2269"/>
      <c r="C1667" s="2269"/>
      <c r="D1667" s="2269"/>
      <c r="E1667" s="2269"/>
      <c r="F1667" s="2269"/>
      <c r="G1667" s="2269"/>
      <c r="H1667" s="2269"/>
      <c r="I1667" s="2269"/>
      <c r="J1667" s="2269"/>
    </row>
    <row r="1668" spans="1:10" ht="18" customHeight="1">
      <c r="A1668" s="2283" t="s">
        <v>4674</v>
      </c>
      <c r="B1668" s="2287" t="s">
        <v>259</v>
      </c>
      <c r="C1668" s="2283" t="s">
        <v>3548</v>
      </c>
      <c r="D1668" s="2283" t="s">
        <v>131</v>
      </c>
      <c r="E1668" s="2470" t="s">
        <v>3549</v>
      </c>
      <c r="F1668" s="2470"/>
      <c r="G1668" s="2288" t="s">
        <v>3550</v>
      </c>
      <c r="H1668" s="2287" t="s">
        <v>261</v>
      </c>
      <c r="I1668" s="2287" t="s">
        <v>3551</v>
      </c>
      <c r="J1668" s="2287" t="s">
        <v>2149</v>
      </c>
    </row>
    <row r="1669" spans="1:10" ht="36" customHeight="1">
      <c r="A1669" s="2284" t="s">
        <v>3552</v>
      </c>
      <c r="B1669" s="2259" t="s">
        <v>831</v>
      </c>
      <c r="C1669" s="2284" t="s">
        <v>3600</v>
      </c>
      <c r="D1669" s="2284" t="s">
        <v>4675</v>
      </c>
      <c r="E1669" s="2471" t="s">
        <v>3615</v>
      </c>
      <c r="F1669" s="2471"/>
      <c r="G1669" s="2260" t="s">
        <v>347</v>
      </c>
      <c r="H1669" s="2261">
        <v>1</v>
      </c>
      <c r="I1669" s="2262">
        <v>69.64</v>
      </c>
      <c r="J1669" s="2262">
        <v>69.64</v>
      </c>
    </row>
    <row r="1670" spans="1:10" ht="24" customHeight="1">
      <c r="A1670" s="2281" t="s">
        <v>3556</v>
      </c>
      <c r="B1670" s="2263" t="s">
        <v>4042</v>
      </c>
      <c r="C1670" s="2281" t="s">
        <v>3558</v>
      </c>
      <c r="D1670" s="2281" t="s">
        <v>4043</v>
      </c>
      <c r="E1670" s="2472" t="s">
        <v>3560</v>
      </c>
      <c r="F1670" s="2472"/>
      <c r="G1670" s="2264" t="s">
        <v>2143</v>
      </c>
      <c r="H1670" s="2265">
        <v>0.6</v>
      </c>
      <c r="I1670" s="2266">
        <v>17.989999999999998</v>
      </c>
      <c r="J1670" s="2266">
        <v>10.79</v>
      </c>
    </row>
    <row r="1671" spans="1:10" ht="24" customHeight="1">
      <c r="A1671" s="2281" t="s">
        <v>3556</v>
      </c>
      <c r="B1671" s="2263" t="s">
        <v>3573</v>
      </c>
      <c r="C1671" s="2281" t="s">
        <v>3558</v>
      </c>
      <c r="D1671" s="2281" t="s">
        <v>3574</v>
      </c>
      <c r="E1671" s="2472" t="s">
        <v>3560</v>
      </c>
      <c r="F1671" s="2472"/>
      <c r="G1671" s="2264" t="s">
        <v>2143</v>
      </c>
      <c r="H1671" s="2265">
        <v>0.3</v>
      </c>
      <c r="I1671" s="2266">
        <v>15.99</v>
      </c>
      <c r="J1671" s="2266">
        <v>4.79</v>
      </c>
    </row>
    <row r="1672" spans="1:10" ht="24" customHeight="1">
      <c r="A1672" s="2285" t="s">
        <v>3586</v>
      </c>
      <c r="B1672" s="2270" t="s">
        <v>4430</v>
      </c>
      <c r="C1672" s="2285" t="s">
        <v>3558</v>
      </c>
      <c r="D1672" s="2285" t="s">
        <v>4431</v>
      </c>
      <c r="E1672" s="2468" t="s">
        <v>3589</v>
      </c>
      <c r="F1672" s="2468"/>
      <c r="G1672" s="2271" t="s">
        <v>3445</v>
      </c>
      <c r="H1672" s="2272">
        <v>1.86</v>
      </c>
      <c r="I1672" s="2273">
        <v>1.47</v>
      </c>
      <c r="J1672" s="2273">
        <v>2.73</v>
      </c>
    </row>
    <row r="1673" spans="1:10" ht="36" customHeight="1">
      <c r="A1673" s="2285" t="s">
        <v>3586</v>
      </c>
      <c r="B1673" s="2270" t="s">
        <v>4432</v>
      </c>
      <c r="C1673" s="2285" t="s">
        <v>3558</v>
      </c>
      <c r="D1673" s="2285" t="s">
        <v>4433</v>
      </c>
      <c r="E1673" s="2468" t="s">
        <v>3589</v>
      </c>
      <c r="F1673" s="2468"/>
      <c r="G1673" s="2271" t="s">
        <v>275</v>
      </c>
      <c r="H1673" s="2272">
        <v>0.17899999999999999</v>
      </c>
      <c r="I1673" s="2273">
        <v>286.79000000000002</v>
      </c>
      <c r="J1673" s="2273">
        <v>51.33</v>
      </c>
    </row>
    <row r="1674" spans="1:10">
      <c r="A1674" s="2282"/>
      <c r="B1674" s="2282"/>
      <c r="C1674" s="2282"/>
      <c r="D1674" s="2282"/>
      <c r="E1674" s="2282" t="s">
        <v>3577</v>
      </c>
      <c r="F1674" s="2267">
        <v>10.11</v>
      </c>
      <c r="G1674" s="2282" t="s">
        <v>3578</v>
      </c>
      <c r="H1674" s="2267">
        <v>0</v>
      </c>
      <c r="I1674" s="2282" t="s">
        <v>3579</v>
      </c>
      <c r="J1674" s="2267">
        <v>10.11</v>
      </c>
    </row>
    <row r="1675" spans="1:10">
      <c r="A1675" s="2282"/>
      <c r="B1675" s="2282"/>
      <c r="C1675" s="2282"/>
      <c r="D1675" s="2282"/>
      <c r="E1675" s="2282" t="s">
        <v>3580</v>
      </c>
      <c r="F1675" s="2267">
        <v>18.754052000000001</v>
      </c>
      <c r="G1675" s="2282"/>
      <c r="H1675" s="2467" t="s">
        <v>3581</v>
      </c>
      <c r="I1675" s="2467"/>
      <c r="J1675" s="2267">
        <v>88.39</v>
      </c>
    </row>
    <row r="1676" spans="1:10" ht="30" customHeight="1" thickBot="1">
      <c r="A1676" s="2290"/>
      <c r="B1676" s="2290"/>
      <c r="C1676" s="2290"/>
      <c r="D1676" s="2290"/>
      <c r="E1676" s="2290"/>
      <c r="F1676" s="2290"/>
      <c r="G1676" s="2290" t="s">
        <v>3582</v>
      </c>
      <c r="H1676" s="2268">
        <v>1.72</v>
      </c>
      <c r="I1676" s="2290" t="s">
        <v>3583</v>
      </c>
      <c r="J1676" s="2291">
        <v>152.03</v>
      </c>
    </row>
    <row r="1677" spans="1:10" ht="0.95" customHeight="1" thickTop="1">
      <c r="A1677" s="2269"/>
      <c r="B1677" s="2269"/>
      <c r="C1677" s="2269"/>
      <c r="D1677" s="2269"/>
      <c r="E1677" s="2269"/>
      <c r="F1677" s="2269"/>
      <c r="G1677" s="2269"/>
      <c r="H1677" s="2269"/>
      <c r="I1677" s="2269"/>
      <c r="J1677" s="2269"/>
    </row>
    <row r="1678" spans="1:10" ht="18" customHeight="1">
      <c r="A1678" s="2283" t="s">
        <v>4676</v>
      </c>
      <c r="B1678" s="2287" t="s">
        <v>259</v>
      </c>
      <c r="C1678" s="2283" t="s">
        <v>3548</v>
      </c>
      <c r="D1678" s="2283" t="s">
        <v>131</v>
      </c>
      <c r="E1678" s="2470" t="s">
        <v>3549</v>
      </c>
      <c r="F1678" s="2470"/>
      <c r="G1678" s="2288" t="s">
        <v>3550</v>
      </c>
      <c r="H1678" s="2287" t="s">
        <v>261</v>
      </c>
      <c r="I1678" s="2287" t="s">
        <v>3551</v>
      </c>
      <c r="J1678" s="2287" t="s">
        <v>2149</v>
      </c>
    </row>
    <row r="1679" spans="1:10" ht="36" customHeight="1">
      <c r="A1679" s="2284" t="s">
        <v>3552</v>
      </c>
      <c r="B1679" s="2259" t="s">
        <v>834</v>
      </c>
      <c r="C1679" s="2284" t="s">
        <v>3600</v>
      </c>
      <c r="D1679" s="2284" t="s">
        <v>4677</v>
      </c>
      <c r="E1679" s="2471" t="s">
        <v>3615</v>
      </c>
      <c r="F1679" s="2471"/>
      <c r="G1679" s="2260" t="s">
        <v>347</v>
      </c>
      <c r="H1679" s="2261">
        <v>1</v>
      </c>
      <c r="I1679" s="2262">
        <v>75.38</v>
      </c>
      <c r="J1679" s="2262">
        <v>75.38</v>
      </c>
    </row>
    <row r="1680" spans="1:10" ht="24" customHeight="1">
      <c r="A1680" s="2281" t="s">
        <v>3556</v>
      </c>
      <c r="B1680" s="2263" t="s">
        <v>4042</v>
      </c>
      <c r="C1680" s="2281" t="s">
        <v>3558</v>
      </c>
      <c r="D1680" s="2281" t="s">
        <v>4043</v>
      </c>
      <c r="E1680" s="2472" t="s">
        <v>3560</v>
      </c>
      <c r="F1680" s="2472"/>
      <c r="G1680" s="2264" t="s">
        <v>2143</v>
      </c>
      <c r="H1680" s="2265">
        <v>0.6</v>
      </c>
      <c r="I1680" s="2266">
        <v>17.989999999999998</v>
      </c>
      <c r="J1680" s="2266">
        <v>10.79</v>
      </c>
    </row>
    <row r="1681" spans="1:10" ht="24" customHeight="1">
      <c r="A1681" s="2281" t="s">
        <v>3556</v>
      </c>
      <c r="B1681" s="2263" t="s">
        <v>3573</v>
      </c>
      <c r="C1681" s="2281" t="s">
        <v>3558</v>
      </c>
      <c r="D1681" s="2281" t="s">
        <v>3574</v>
      </c>
      <c r="E1681" s="2472" t="s">
        <v>3560</v>
      </c>
      <c r="F1681" s="2472"/>
      <c r="G1681" s="2264" t="s">
        <v>2143</v>
      </c>
      <c r="H1681" s="2265">
        <v>0.3</v>
      </c>
      <c r="I1681" s="2266">
        <v>15.99</v>
      </c>
      <c r="J1681" s="2266">
        <v>4.79</v>
      </c>
    </row>
    <row r="1682" spans="1:10" ht="24" customHeight="1">
      <c r="A1682" s="2285" t="s">
        <v>3586</v>
      </c>
      <c r="B1682" s="2270" t="s">
        <v>4430</v>
      </c>
      <c r="C1682" s="2285" t="s">
        <v>3558</v>
      </c>
      <c r="D1682" s="2285" t="s">
        <v>4431</v>
      </c>
      <c r="E1682" s="2468" t="s">
        <v>3589</v>
      </c>
      <c r="F1682" s="2468"/>
      <c r="G1682" s="2271" t="s">
        <v>3445</v>
      </c>
      <c r="H1682" s="2272">
        <v>1.86</v>
      </c>
      <c r="I1682" s="2273">
        <v>1.47</v>
      </c>
      <c r="J1682" s="2273">
        <v>2.73</v>
      </c>
    </row>
    <row r="1683" spans="1:10" ht="36" customHeight="1">
      <c r="A1683" s="2285" t="s">
        <v>3586</v>
      </c>
      <c r="B1683" s="2270" t="s">
        <v>4432</v>
      </c>
      <c r="C1683" s="2285" t="s">
        <v>3558</v>
      </c>
      <c r="D1683" s="2285" t="s">
        <v>4433</v>
      </c>
      <c r="E1683" s="2468" t="s">
        <v>3589</v>
      </c>
      <c r="F1683" s="2468"/>
      <c r="G1683" s="2271" t="s">
        <v>275</v>
      </c>
      <c r="H1683" s="2272">
        <v>0.19900000000000001</v>
      </c>
      <c r="I1683" s="2273">
        <v>286.79000000000002</v>
      </c>
      <c r="J1683" s="2273">
        <v>57.07</v>
      </c>
    </row>
    <row r="1684" spans="1:10">
      <c r="A1684" s="2282"/>
      <c r="B1684" s="2282"/>
      <c r="C1684" s="2282"/>
      <c r="D1684" s="2282"/>
      <c r="E1684" s="2282" t="s">
        <v>3577</v>
      </c>
      <c r="F1684" s="2267">
        <v>10.11</v>
      </c>
      <c r="G1684" s="2282" t="s">
        <v>3578</v>
      </c>
      <c r="H1684" s="2267">
        <v>0</v>
      </c>
      <c r="I1684" s="2282" t="s">
        <v>3579</v>
      </c>
      <c r="J1684" s="2267">
        <v>10.11</v>
      </c>
    </row>
    <row r="1685" spans="1:10">
      <c r="A1685" s="2282"/>
      <c r="B1685" s="2282"/>
      <c r="C1685" s="2282"/>
      <c r="D1685" s="2282"/>
      <c r="E1685" s="2282" t="s">
        <v>3580</v>
      </c>
      <c r="F1685" s="2267">
        <v>20.299834000000001</v>
      </c>
      <c r="G1685" s="2282"/>
      <c r="H1685" s="2467" t="s">
        <v>3581</v>
      </c>
      <c r="I1685" s="2467"/>
      <c r="J1685" s="2267">
        <v>95.68</v>
      </c>
    </row>
    <row r="1686" spans="1:10" ht="30" customHeight="1" thickBot="1">
      <c r="A1686" s="2290"/>
      <c r="B1686" s="2290"/>
      <c r="C1686" s="2290"/>
      <c r="D1686" s="2290"/>
      <c r="E1686" s="2290"/>
      <c r="F1686" s="2290"/>
      <c r="G1686" s="2290" t="s">
        <v>3582</v>
      </c>
      <c r="H1686" s="2268">
        <v>1.72</v>
      </c>
      <c r="I1686" s="2290" t="s">
        <v>3583</v>
      </c>
      <c r="J1686" s="2291">
        <v>164.57</v>
      </c>
    </row>
    <row r="1687" spans="1:10" ht="0.95" customHeight="1" thickTop="1">
      <c r="A1687" s="2269"/>
      <c r="B1687" s="2269"/>
      <c r="C1687" s="2269"/>
      <c r="D1687" s="2269"/>
      <c r="E1687" s="2269"/>
      <c r="F1687" s="2269"/>
      <c r="G1687" s="2269"/>
      <c r="H1687" s="2269"/>
      <c r="I1687" s="2269"/>
      <c r="J1687" s="2269"/>
    </row>
    <row r="1688" spans="1:10" ht="18" customHeight="1">
      <c r="A1688" s="2283" t="s">
        <v>4678</v>
      </c>
      <c r="B1688" s="2287" t="s">
        <v>259</v>
      </c>
      <c r="C1688" s="2283" t="s">
        <v>3548</v>
      </c>
      <c r="D1688" s="2283" t="s">
        <v>131</v>
      </c>
      <c r="E1688" s="2470" t="s">
        <v>3549</v>
      </c>
      <c r="F1688" s="2470"/>
      <c r="G1688" s="2288" t="s">
        <v>3550</v>
      </c>
      <c r="H1688" s="2287" t="s">
        <v>261</v>
      </c>
      <c r="I1688" s="2287" t="s">
        <v>3551</v>
      </c>
      <c r="J1688" s="2287" t="s">
        <v>2149</v>
      </c>
    </row>
    <row r="1689" spans="1:10" ht="36" customHeight="1">
      <c r="A1689" s="2284" t="s">
        <v>3552</v>
      </c>
      <c r="B1689" s="2259" t="s">
        <v>837</v>
      </c>
      <c r="C1689" s="2284" t="s">
        <v>3600</v>
      </c>
      <c r="D1689" s="2284" t="s">
        <v>4679</v>
      </c>
      <c r="E1689" s="2471" t="s">
        <v>3615</v>
      </c>
      <c r="F1689" s="2471"/>
      <c r="G1689" s="2260" t="s">
        <v>347</v>
      </c>
      <c r="H1689" s="2261">
        <v>1</v>
      </c>
      <c r="I1689" s="2262">
        <v>84.27</v>
      </c>
      <c r="J1689" s="2262">
        <v>84.27</v>
      </c>
    </row>
    <row r="1690" spans="1:10" ht="24" customHeight="1">
      <c r="A1690" s="2281" t="s">
        <v>3556</v>
      </c>
      <c r="B1690" s="2263" t="s">
        <v>4042</v>
      </c>
      <c r="C1690" s="2281" t="s">
        <v>3558</v>
      </c>
      <c r="D1690" s="2281" t="s">
        <v>4043</v>
      </c>
      <c r="E1690" s="2472" t="s">
        <v>3560</v>
      </c>
      <c r="F1690" s="2472"/>
      <c r="G1690" s="2264" t="s">
        <v>2143</v>
      </c>
      <c r="H1690" s="2265">
        <v>0.6</v>
      </c>
      <c r="I1690" s="2266">
        <v>17.989999999999998</v>
      </c>
      <c r="J1690" s="2266">
        <v>10.79</v>
      </c>
    </row>
    <row r="1691" spans="1:10" ht="24" customHeight="1">
      <c r="A1691" s="2281" t="s">
        <v>3556</v>
      </c>
      <c r="B1691" s="2263" t="s">
        <v>3573</v>
      </c>
      <c r="C1691" s="2281" t="s">
        <v>3558</v>
      </c>
      <c r="D1691" s="2281" t="s">
        <v>3574</v>
      </c>
      <c r="E1691" s="2472" t="s">
        <v>3560</v>
      </c>
      <c r="F1691" s="2472"/>
      <c r="G1691" s="2264" t="s">
        <v>2143</v>
      </c>
      <c r="H1691" s="2265">
        <v>0.3</v>
      </c>
      <c r="I1691" s="2266">
        <v>15.99</v>
      </c>
      <c r="J1691" s="2266">
        <v>4.79</v>
      </c>
    </row>
    <row r="1692" spans="1:10" ht="24" customHeight="1">
      <c r="A1692" s="2285" t="s">
        <v>3586</v>
      </c>
      <c r="B1692" s="2270" t="s">
        <v>4430</v>
      </c>
      <c r="C1692" s="2285" t="s">
        <v>3558</v>
      </c>
      <c r="D1692" s="2285" t="s">
        <v>4431</v>
      </c>
      <c r="E1692" s="2468" t="s">
        <v>3589</v>
      </c>
      <c r="F1692" s="2468"/>
      <c r="G1692" s="2271" t="s">
        <v>3445</v>
      </c>
      <c r="H1692" s="2272">
        <v>1.86</v>
      </c>
      <c r="I1692" s="2273">
        <v>1.47</v>
      </c>
      <c r="J1692" s="2273">
        <v>2.73</v>
      </c>
    </row>
    <row r="1693" spans="1:10" ht="36" customHeight="1">
      <c r="A1693" s="2285" t="s">
        <v>3586</v>
      </c>
      <c r="B1693" s="2270" t="s">
        <v>4432</v>
      </c>
      <c r="C1693" s="2285" t="s">
        <v>3558</v>
      </c>
      <c r="D1693" s="2285" t="s">
        <v>4433</v>
      </c>
      <c r="E1693" s="2468" t="s">
        <v>3589</v>
      </c>
      <c r="F1693" s="2468"/>
      <c r="G1693" s="2271" t="s">
        <v>275</v>
      </c>
      <c r="H1693" s="2272">
        <v>0.23</v>
      </c>
      <c r="I1693" s="2273">
        <v>286.79000000000002</v>
      </c>
      <c r="J1693" s="2273">
        <v>65.959999999999994</v>
      </c>
    </row>
    <row r="1694" spans="1:10">
      <c r="A1694" s="2282"/>
      <c r="B1694" s="2282"/>
      <c r="C1694" s="2282"/>
      <c r="D1694" s="2282"/>
      <c r="E1694" s="2282" t="s">
        <v>3577</v>
      </c>
      <c r="F1694" s="2267">
        <v>10.11</v>
      </c>
      <c r="G1694" s="2282" t="s">
        <v>3578</v>
      </c>
      <c r="H1694" s="2267">
        <v>0</v>
      </c>
      <c r="I1694" s="2282" t="s">
        <v>3579</v>
      </c>
      <c r="J1694" s="2267">
        <v>10.11</v>
      </c>
    </row>
    <row r="1695" spans="1:10">
      <c r="A1695" s="2282"/>
      <c r="B1695" s="2282"/>
      <c r="C1695" s="2282"/>
      <c r="D1695" s="2282"/>
      <c r="E1695" s="2282" t="s">
        <v>3580</v>
      </c>
      <c r="F1695" s="2267">
        <v>22.693911</v>
      </c>
      <c r="G1695" s="2282"/>
      <c r="H1695" s="2467" t="s">
        <v>3581</v>
      </c>
      <c r="I1695" s="2467"/>
      <c r="J1695" s="2267">
        <v>106.96</v>
      </c>
    </row>
    <row r="1696" spans="1:10" ht="30" customHeight="1" thickBot="1">
      <c r="A1696" s="2290"/>
      <c r="B1696" s="2290"/>
      <c r="C1696" s="2290"/>
      <c r="D1696" s="2290"/>
      <c r="E1696" s="2290"/>
      <c r="F1696" s="2290"/>
      <c r="G1696" s="2290" t="s">
        <v>3582</v>
      </c>
      <c r="H1696" s="2268">
        <v>2.77</v>
      </c>
      <c r="I1696" s="2290" t="s">
        <v>3583</v>
      </c>
      <c r="J1696" s="2291">
        <v>296.27999999999997</v>
      </c>
    </row>
    <row r="1697" spans="1:10" ht="0.95" customHeight="1" thickTop="1">
      <c r="A1697" s="2269"/>
      <c r="B1697" s="2269"/>
      <c r="C1697" s="2269"/>
      <c r="D1697" s="2269"/>
      <c r="E1697" s="2269"/>
      <c r="F1697" s="2269"/>
      <c r="G1697" s="2269"/>
      <c r="H1697" s="2269"/>
      <c r="I1697" s="2269"/>
      <c r="J1697" s="2269"/>
    </row>
    <row r="1698" spans="1:10" ht="18" customHeight="1">
      <c r="A1698" s="2283" t="s">
        <v>4680</v>
      </c>
      <c r="B1698" s="2287" t="s">
        <v>259</v>
      </c>
      <c r="C1698" s="2283" t="s">
        <v>3548</v>
      </c>
      <c r="D1698" s="2283" t="s">
        <v>131</v>
      </c>
      <c r="E1698" s="2470" t="s">
        <v>3549</v>
      </c>
      <c r="F1698" s="2470"/>
      <c r="G1698" s="2288" t="s">
        <v>3550</v>
      </c>
      <c r="H1698" s="2287" t="s">
        <v>261</v>
      </c>
      <c r="I1698" s="2287" t="s">
        <v>3551</v>
      </c>
      <c r="J1698" s="2287" t="s">
        <v>2149</v>
      </c>
    </row>
    <row r="1699" spans="1:10" ht="24" customHeight="1">
      <c r="A1699" s="2284" t="s">
        <v>3552</v>
      </c>
      <c r="B1699" s="2259" t="s">
        <v>840</v>
      </c>
      <c r="C1699" s="2284" t="s">
        <v>3600</v>
      </c>
      <c r="D1699" s="2284" t="s">
        <v>4681</v>
      </c>
      <c r="E1699" s="2471" t="s">
        <v>3615</v>
      </c>
      <c r="F1699" s="2471"/>
      <c r="G1699" s="2260" t="s">
        <v>689</v>
      </c>
      <c r="H1699" s="2261">
        <v>1</v>
      </c>
      <c r="I1699" s="2262">
        <v>86</v>
      </c>
      <c r="J1699" s="2262">
        <v>86</v>
      </c>
    </row>
    <row r="1700" spans="1:10" ht="24" customHeight="1">
      <c r="A1700" s="2281" t="s">
        <v>3556</v>
      </c>
      <c r="B1700" s="2263" t="s">
        <v>4042</v>
      </c>
      <c r="C1700" s="2281" t="s">
        <v>3558</v>
      </c>
      <c r="D1700" s="2281" t="s">
        <v>4043</v>
      </c>
      <c r="E1700" s="2472" t="s">
        <v>3560</v>
      </c>
      <c r="F1700" s="2472"/>
      <c r="G1700" s="2264" t="s">
        <v>2143</v>
      </c>
      <c r="H1700" s="2265">
        <v>0.56000000000000005</v>
      </c>
      <c r="I1700" s="2266">
        <v>17.989999999999998</v>
      </c>
      <c r="J1700" s="2266">
        <v>10.07</v>
      </c>
    </row>
    <row r="1701" spans="1:10" ht="24" customHeight="1">
      <c r="A1701" s="2281" t="s">
        <v>3556</v>
      </c>
      <c r="B1701" s="2263" t="s">
        <v>3573</v>
      </c>
      <c r="C1701" s="2281" t="s">
        <v>3558</v>
      </c>
      <c r="D1701" s="2281" t="s">
        <v>3574</v>
      </c>
      <c r="E1701" s="2472" t="s">
        <v>3560</v>
      </c>
      <c r="F1701" s="2472"/>
      <c r="G1701" s="2264" t="s">
        <v>2143</v>
      </c>
      <c r="H1701" s="2265">
        <v>0.28000000000000003</v>
      </c>
      <c r="I1701" s="2266">
        <v>15.99</v>
      </c>
      <c r="J1701" s="2266">
        <v>4.47</v>
      </c>
    </row>
    <row r="1702" spans="1:10" ht="24" customHeight="1">
      <c r="A1702" s="2285" t="s">
        <v>3586</v>
      </c>
      <c r="B1702" s="2270" t="s">
        <v>4430</v>
      </c>
      <c r="C1702" s="2285" t="s">
        <v>3558</v>
      </c>
      <c r="D1702" s="2285" t="s">
        <v>4431</v>
      </c>
      <c r="E1702" s="2468" t="s">
        <v>3589</v>
      </c>
      <c r="F1702" s="2468"/>
      <c r="G1702" s="2271" t="s">
        <v>3445</v>
      </c>
      <c r="H1702" s="2272">
        <v>1.8</v>
      </c>
      <c r="I1702" s="2273">
        <v>1.47</v>
      </c>
      <c r="J1702" s="2273">
        <v>2.64</v>
      </c>
    </row>
    <row r="1703" spans="1:10" ht="36" customHeight="1">
      <c r="A1703" s="2285" t="s">
        <v>3586</v>
      </c>
      <c r="B1703" s="2270" t="s">
        <v>4432</v>
      </c>
      <c r="C1703" s="2285" t="s">
        <v>3558</v>
      </c>
      <c r="D1703" s="2285" t="s">
        <v>4433</v>
      </c>
      <c r="E1703" s="2468" t="s">
        <v>3589</v>
      </c>
      <c r="F1703" s="2468"/>
      <c r="G1703" s="2271" t="s">
        <v>275</v>
      </c>
      <c r="H1703" s="2272">
        <v>0.24</v>
      </c>
      <c r="I1703" s="2273">
        <v>286.79000000000002</v>
      </c>
      <c r="J1703" s="2273">
        <v>68.819999999999993</v>
      </c>
    </row>
    <row r="1704" spans="1:10">
      <c r="A1704" s="2282"/>
      <c r="B1704" s="2282"/>
      <c r="C1704" s="2282"/>
      <c r="D1704" s="2282"/>
      <c r="E1704" s="2282" t="s">
        <v>3577</v>
      </c>
      <c r="F1704" s="2267">
        <v>9.43</v>
      </c>
      <c r="G1704" s="2282" t="s">
        <v>3578</v>
      </c>
      <c r="H1704" s="2267">
        <v>0</v>
      </c>
      <c r="I1704" s="2282" t="s">
        <v>3579</v>
      </c>
      <c r="J1704" s="2267">
        <v>9.43</v>
      </c>
    </row>
    <row r="1705" spans="1:10">
      <c r="A1705" s="2282"/>
      <c r="B1705" s="2282"/>
      <c r="C1705" s="2282"/>
      <c r="D1705" s="2282"/>
      <c r="E1705" s="2282" t="s">
        <v>3580</v>
      </c>
      <c r="F1705" s="2267">
        <v>23.159800000000001</v>
      </c>
      <c r="G1705" s="2282"/>
      <c r="H1705" s="2467" t="s">
        <v>3581</v>
      </c>
      <c r="I1705" s="2467"/>
      <c r="J1705" s="2267">
        <v>109.16</v>
      </c>
    </row>
    <row r="1706" spans="1:10" ht="30" customHeight="1" thickBot="1">
      <c r="A1706" s="2290"/>
      <c r="B1706" s="2290"/>
      <c r="C1706" s="2290"/>
      <c r="D1706" s="2290"/>
      <c r="E1706" s="2290"/>
      <c r="F1706" s="2290"/>
      <c r="G1706" s="2290" t="s">
        <v>3582</v>
      </c>
      <c r="H1706" s="2268">
        <v>0.89</v>
      </c>
      <c r="I1706" s="2290" t="s">
        <v>3583</v>
      </c>
      <c r="J1706" s="2291">
        <v>97.15</v>
      </c>
    </row>
    <row r="1707" spans="1:10" ht="0.95" customHeight="1" thickTop="1">
      <c r="A1707" s="2269"/>
      <c r="B1707" s="2269"/>
      <c r="C1707" s="2269"/>
      <c r="D1707" s="2269"/>
      <c r="E1707" s="2269"/>
      <c r="F1707" s="2269"/>
      <c r="G1707" s="2269"/>
      <c r="H1707" s="2269"/>
      <c r="I1707" s="2269"/>
      <c r="J1707" s="2269"/>
    </row>
    <row r="1708" spans="1:10" ht="18" customHeight="1">
      <c r="A1708" s="2283" t="s">
        <v>4682</v>
      </c>
      <c r="B1708" s="2287" t="s">
        <v>259</v>
      </c>
      <c r="C1708" s="2283" t="s">
        <v>3548</v>
      </c>
      <c r="D1708" s="2283" t="s">
        <v>131</v>
      </c>
      <c r="E1708" s="2470" t="s">
        <v>3549</v>
      </c>
      <c r="F1708" s="2470"/>
      <c r="G1708" s="2288" t="s">
        <v>3550</v>
      </c>
      <c r="H1708" s="2287" t="s">
        <v>261</v>
      </c>
      <c r="I1708" s="2287" t="s">
        <v>3551</v>
      </c>
      <c r="J1708" s="2287" t="s">
        <v>2149</v>
      </c>
    </row>
    <row r="1709" spans="1:10" ht="36" customHeight="1">
      <c r="A1709" s="2284" t="s">
        <v>3552</v>
      </c>
      <c r="B1709" s="2259" t="s">
        <v>843</v>
      </c>
      <c r="C1709" s="2284" t="s">
        <v>3600</v>
      </c>
      <c r="D1709" s="2284" t="s">
        <v>4683</v>
      </c>
      <c r="E1709" s="2471" t="s">
        <v>3615</v>
      </c>
      <c r="F1709" s="2471"/>
      <c r="G1709" s="2260" t="s">
        <v>347</v>
      </c>
      <c r="H1709" s="2261">
        <v>1</v>
      </c>
      <c r="I1709" s="2262">
        <v>112.95</v>
      </c>
      <c r="J1709" s="2262">
        <v>112.95</v>
      </c>
    </row>
    <row r="1710" spans="1:10" ht="24" customHeight="1">
      <c r="A1710" s="2281" t="s">
        <v>3556</v>
      </c>
      <c r="B1710" s="2263" t="s">
        <v>4042</v>
      </c>
      <c r="C1710" s="2281" t="s">
        <v>3558</v>
      </c>
      <c r="D1710" s="2281" t="s">
        <v>4043</v>
      </c>
      <c r="E1710" s="2472" t="s">
        <v>3560</v>
      </c>
      <c r="F1710" s="2472"/>
      <c r="G1710" s="2264" t="s">
        <v>2143</v>
      </c>
      <c r="H1710" s="2265">
        <v>0.6</v>
      </c>
      <c r="I1710" s="2266">
        <v>17.989999999999998</v>
      </c>
      <c r="J1710" s="2266">
        <v>10.79</v>
      </c>
    </row>
    <row r="1711" spans="1:10" ht="24" customHeight="1">
      <c r="A1711" s="2281" t="s">
        <v>3556</v>
      </c>
      <c r="B1711" s="2263" t="s">
        <v>3573</v>
      </c>
      <c r="C1711" s="2281" t="s">
        <v>3558</v>
      </c>
      <c r="D1711" s="2281" t="s">
        <v>3574</v>
      </c>
      <c r="E1711" s="2472" t="s">
        <v>3560</v>
      </c>
      <c r="F1711" s="2472"/>
      <c r="G1711" s="2264" t="s">
        <v>2143</v>
      </c>
      <c r="H1711" s="2265">
        <v>0.3</v>
      </c>
      <c r="I1711" s="2266">
        <v>15.99</v>
      </c>
      <c r="J1711" s="2266">
        <v>4.79</v>
      </c>
    </row>
    <row r="1712" spans="1:10" ht="24" customHeight="1">
      <c r="A1712" s="2285" t="s">
        <v>3586</v>
      </c>
      <c r="B1712" s="2270" t="s">
        <v>4430</v>
      </c>
      <c r="C1712" s="2285" t="s">
        <v>3558</v>
      </c>
      <c r="D1712" s="2285" t="s">
        <v>4431</v>
      </c>
      <c r="E1712" s="2468" t="s">
        <v>3589</v>
      </c>
      <c r="F1712" s="2468"/>
      <c r="G1712" s="2271" t="s">
        <v>3445</v>
      </c>
      <c r="H1712" s="2272">
        <v>1.86</v>
      </c>
      <c r="I1712" s="2273">
        <v>1.47</v>
      </c>
      <c r="J1712" s="2273">
        <v>2.73</v>
      </c>
    </row>
    <row r="1713" spans="1:10" ht="36" customHeight="1">
      <c r="A1713" s="2285" t="s">
        <v>3586</v>
      </c>
      <c r="B1713" s="2270" t="s">
        <v>4432</v>
      </c>
      <c r="C1713" s="2285" t="s">
        <v>3558</v>
      </c>
      <c r="D1713" s="2285" t="s">
        <v>4433</v>
      </c>
      <c r="E1713" s="2468" t="s">
        <v>3589</v>
      </c>
      <c r="F1713" s="2468"/>
      <c r="G1713" s="2271" t="s">
        <v>275</v>
      </c>
      <c r="H1713" s="2272">
        <v>0.33</v>
      </c>
      <c r="I1713" s="2273">
        <v>286.79000000000002</v>
      </c>
      <c r="J1713" s="2273">
        <v>94.64</v>
      </c>
    </row>
    <row r="1714" spans="1:10">
      <c r="A1714" s="2282"/>
      <c r="B1714" s="2282"/>
      <c r="C1714" s="2282"/>
      <c r="D1714" s="2282"/>
      <c r="E1714" s="2282" t="s">
        <v>3577</v>
      </c>
      <c r="F1714" s="2267">
        <v>10.11</v>
      </c>
      <c r="G1714" s="2282" t="s">
        <v>3578</v>
      </c>
      <c r="H1714" s="2267">
        <v>0</v>
      </c>
      <c r="I1714" s="2282" t="s">
        <v>3579</v>
      </c>
      <c r="J1714" s="2267">
        <v>10.11</v>
      </c>
    </row>
    <row r="1715" spans="1:10">
      <c r="A1715" s="2282"/>
      <c r="B1715" s="2282"/>
      <c r="C1715" s="2282"/>
      <c r="D1715" s="2282"/>
      <c r="E1715" s="2282" t="s">
        <v>3580</v>
      </c>
      <c r="F1715" s="2267">
        <v>30.417435000000001</v>
      </c>
      <c r="G1715" s="2282"/>
      <c r="H1715" s="2467" t="s">
        <v>3581</v>
      </c>
      <c r="I1715" s="2467"/>
      <c r="J1715" s="2267">
        <v>143.37</v>
      </c>
    </row>
    <row r="1716" spans="1:10" ht="30" customHeight="1" thickBot="1">
      <c r="A1716" s="2290"/>
      <c r="B1716" s="2290"/>
      <c r="C1716" s="2290"/>
      <c r="D1716" s="2290"/>
      <c r="E1716" s="2290"/>
      <c r="F1716" s="2290"/>
      <c r="G1716" s="2290" t="s">
        <v>3582</v>
      </c>
      <c r="H1716" s="2268">
        <v>1.6</v>
      </c>
      <c r="I1716" s="2290" t="s">
        <v>3583</v>
      </c>
      <c r="J1716" s="2291">
        <v>229.39</v>
      </c>
    </row>
    <row r="1717" spans="1:10" ht="0.95" customHeight="1" thickTop="1">
      <c r="A1717" s="2269"/>
      <c r="B1717" s="2269"/>
      <c r="C1717" s="2269"/>
      <c r="D1717" s="2269"/>
      <c r="E1717" s="2269"/>
      <c r="F1717" s="2269"/>
      <c r="G1717" s="2269"/>
      <c r="H1717" s="2269"/>
      <c r="I1717" s="2269"/>
      <c r="J1717" s="2269"/>
    </row>
    <row r="1718" spans="1:10" ht="24" customHeight="1">
      <c r="A1718" s="2286" t="s">
        <v>4684</v>
      </c>
      <c r="B1718" s="2286"/>
      <c r="C1718" s="2286"/>
      <c r="D1718" s="2286" t="s">
        <v>4685</v>
      </c>
      <c r="E1718" s="2286"/>
      <c r="F1718" s="2469"/>
      <c r="G1718" s="2469"/>
      <c r="H1718" s="2257"/>
      <c r="I1718" s="2286"/>
      <c r="J1718" s="2258">
        <v>14489.58</v>
      </c>
    </row>
    <row r="1719" spans="1:10" ht="18" customHeight="1">
      <c r="A1719" s="2283" t="s">
        <v>4686</v>
      </c>
      <c r="B1719" s="2287" t="s">
        <v>259</v>
      </c>
      <c r="C1719" s="2283" t="s">
        <v>3548</v>
      </c>
      <c r="D1719" s="2283" t="s">
        <v>131</v>
      </c>
      <c r="E1719" s="2470" t="s">
        <v>3549</v>
      </c>
      <c r="F1719" s="2470"/>
      <c r="G1719" s="2288" t="s">
        <v>3550</v>
      </c>
      <c r="H1719" s="2287" t="s">
        <v>261</v>
      </c>
      <c r="I1719" s="2287" t="s">
        <v>3551</v>
      </c>
      <c r="J1719" s="2287" t="s">
        <v>2149</v>
      </c>
    </row>
    <row r="1720" spans="1:10" ht="24" customHeight="1">
      <c r="A1720" s="2284" t="s">
        <v>3552</v>
      </c>
      <c r="B1720" s="2259" t="s">
        <v>4687</v>
      </c>
      <c r="C1720" s="2284" t="s">
        <v>3554</v>
      </c>
      <c r="D1720" s="2284" t="s">
        <v>849</v>
      </c>
      <c r="E1720" s="2471">
        <v>120</v>
      </c>
      <c r="F1720" s="2471"/>
      <c r="G1720" s="2260" t="s">
        <v>689</v>
      </c>
      <c r="H1720" s="2261">
        <v>1</v>
      </c>
      <c r="I1720" s="2262">
        <v>147.24</v>
      </c>
      <c r="J1720" s="2262">
        <v>147.24</v>
      </c>
    </row>
    <row r="1721" spans="1:10" ht="24" customHeight="1">
      <c r="A1721" s="2281" t="s">
        <v>3556</v>
      </c>
      <c r="B1721" s="2263" t="s">
        <v>3761</v>
      </c>
      <c r="C1721" s="2281" t="s">
        <v>3558</v>
      </c>
      <c r="D1721" s="2281" t="s">
        <v>3762</v>
      </c>
      <c r="E1721" s="2472" t="s">
        <v>3560</v>
      </c>
      <c r="F1721" s="2472"/>
      <c r="G1721" s="2264" t="s">
        <v>2143</v>
      </c>
      <c r="H1721" s="2265">
        <v>1.78</v>
      </c>
      <c r="I1721" s="2266">
        <v>21.42</v>
      </c>
      <c r="J1721" s="2266">
        <v>38.119999999999997</v>
      </c>
    </row>
    <row r="1722" spans="1:10" ht="24" customHeight="1">
      <c r="A1722" s="2281" t="s">
        <v>3556</v>
      </c>
      <c r="B1722" s="2263" t="s">
        <v>3573</v>
      </c>
      <c r="C1722" s="2281" t="s">
        <v>3558</v>
      </c>
      <c r="D1722" s="2281" t="s">
        <v>3574</v>
      </c>
      <c r="E1722" s="2472" t="s">
        <v>3560</v>
      </c>
      <c r="F1722" s="2472"/>
      <c r="G1722" s="2264" t="s">
        <v>2143</v>
      </c>
      <c r="H1722" s="2265">
        <v>2.0449999999999999</v>
      </c>
      <c r="I1722" s="2266">
        <v>15.99</v>
      </c>
      <c r="J1722" s="2266">
        <v>32.69</v>
      </c>
    </row>
    <row r="1723" spans="1:10" ht="24" customHeight="1">
      <c r="A1723" s="2285" t="s">
        <v>3586</v>
      </c>
      <c r="B1723" s="2270" t="s">
        <v>4688</v>
      </c>
      <c r="C1723" s="2285" t="s">
        <v>3554</v>
      </c>
      <c r="D1723" s="2285" t="s">
        <v>4689</v>
      </c>
      <c r="E1723" s="2468" t="s">
        <v>3589</v>
      </c>
      <c r="F1723" s="2468"/>
      <c r="G1723" s="2271" t="s">
        <v>368</v>
      </c>
      <c r="H1723" s="2272">
        <v>1E-3</v>
      </c>
      <c r="I1723" s="2273">
        <v>140.4</v>
      </c>
      <c r="J1723" s="2273">
        <v>0.14000000000000001</v>
      </c>
    </row>
    <row r="1724" spans="1:10" ht="24" customHeight="1">
      <c r="A1724" s="2285" t="s">
        <v>3586</v>
      </c>
      <c r="B1724" s="2270" t="s">
        <v>4690</v>
      </c>
      <c r="C1724" s="2285" t="s">
        <v>3554</v>
      </c>
      <c r="D1724" s="2285" t="s">
        <v>4691</v>
      </c>
      <c r="E1724" s="2468" t="s">
        <v>3589</v>
      </c>
      <c r="F1724" s="2468"/>
      <c r="G1724" s="2271" t="s">
        <v>275</v>
      </c>
      <c r="H1724" s="2272">
        <v>1</v>
      </c>
      <c r="I1724" s="2273">
        <v>51</v>
      </c>
      <c r="J1724" s="2273">
        <v>51</v>
      </c>
    </row>
    <row r="1725" spans="1:10" ht="24" customHeight="1">
      <c r="A1725" s="2285" t="s">
        <v>3586</v>
      </c>
      <c r="B1725" s="2270" t="s">
        <v>4692</v>
      </c>
      <c r="C1725" s="2285" t="s">
        <v>3554</v>
      </c>
      <c r="D1725" s="2285" t="s">
        <v>4693</v>
      </c>
      <c r="E1725" s="2468" t="s">
        <v>3589</v>
      </c>
      <c r="F1725" s="2468"/>
      <c r="G1725" s="2271" t="s">
        <v>3445</v>
      </c>
      <c r="H1725" s="2272">
        <v>0.27</v>
      </c>
      <c r="I1725" s="2273">
        <v>0.55000000000000004</v>
      </c>
      <c r="J1725" s="2273">
        <v>0.14000000000000001</v>
      </c>
    </row>
    <row r="1726" spans="1:10" ht="24" customHeight="1">
      <c r="A1726" s="2285" t="s">
        <v>3586</v>
      </c>
      <c r="B1726" s="2270" t="s">
        <v>4694</v>
      </c>
      <c r="C1726" s="2285" t="s">
        <v>3554</v>
      </c>
      <c r="D1726" s="2285" t="s">
        <v>4695</v>
      </c>
      <c r="E1726" s="2468" t="s">
        <v>3589</v>
      </c>
      <c r="F1726" s="2468"/>
      <c r="G1726" s="2271" t="s">
        <v>3445</v>
      </c>
      <c r="H1726" s="2272">
        <v>2.58</v>
      </c>
      <c r="I1726" s="2273">
        <v>9.75</v>
      </c>
      <c r="J1726" s="2273">
        <v>25.15</v>
      </c>
    </row>
    <row r="1727" spans="1:10">
      <c r="A1727" s="2282"/>
      <c r="B1727" s="2282"/>
      <c r="C1727" s="2282"/>
      <c r="D1727" s="2282"/>
      <c r="E1727" s="2282" t="s">
        <v>3577</v>
      </c>
      <c r="F1727" s="2267">
        <v>47.63</v>
      </c>
      <c r="G1727" s="2282" t="s">
        <v>3578</v>
      </c>
      <c r="H1727" s="2267">
        <v>0</v>
      </c>
      <c r="I1727" s="2282" t="s">
        <v>3579</v>
      </c>
      <c r="J1727" s="2267">
        <v>47.63</v>
      </c>
    </row>
    <row r="1728" spans="1:10">
      <c r="A1728" s="2282"/>
      <c r="B1728" s="2282"/>
      <c r="C1728" s="2282"/>
      <c r="D1728" s="2282"/>
      <c r="E1728" s="2282" t="s">
        <v>3580</v>
      </c>
      <c r="F1728" s="2267">
        <v>39.651732000000003</v>
      </c>
      <c r="G1728" s="2282"/>
      <c r="H1728" s="2467" t="s">
        <v>3581</v>
      </c>
      <c r="I1728" s="2467"/>
      <c r="J1728" s="2267">
        <v>186.89</v>
      </c>
    </row>
    <row r="1729" spans="1:10" ht="30" customHeight="1" thickBot="1">
      <c r="A1729" s="2290"/>
      <c r="B1729" s="2290"/>
      <c r="C1729" s="2290"/>
      <c r="D1729" s="2290"/>
      <c r="E1729" s="2290"/>
      <c r="F1729" s="2290"/>
      <c r="G1729" s="2290" t="s">
        <v>3582</v>
      </c>
      <c r="H1729" s="2268">
        <v>77.53</v>
      </c>
      <c r="I1729" s="2290" t="s">
        <v>3583</v>
      </c>
      <c r="J1729" s="2291">
        <v>14489.58</v>
      </c>
    </row>
    <row r="1730" spans="1:10" ht="0.95" customHeight="1" thickTop="1">
      <c r="A1730" s="2269"/>
      <c r="B1730" s="2269"/>
      <c r="C1730" s="2269"/>
      <c r="D1730" s="2269"/>
      <c r="E1730" s="2269"/>
      <c r="F1730" s="2269"/>
      <c r="G1730" s="2269"/>
      <c r="H1730" s="2269"/>
      <c r="I1730" s="2269"/>
      <c r="J1730" s="2269"/>
    </row>
    <row r="1731" spans="1:10" ht="24" customHeight="1">
      <c r="A1731" s="2286" t="s">
        <v>4696</v>
      </c>
      <c r="B1731" s="2286"/>
      <c r="C1731" s="2286"/>
      <c r="D1731" s="2286" t="s">
        <v>206</v>
      </c>
      <c r="E1731" s="2286"/>
      <c r="F1731" s="2469"/>
      <c r="G1731" s="2469"/>
      <c r="H1731" s="2257"/>
      <c r="I1731" s="2286"/>
      <c r="J1731" s="2258">
        <v>417948.92</v>
      </c>
    </row>
    <row r="1732" spans="1:10" ht="24" customHeight="1">
      <c r="A1732" s="2286" t="s">
        <v>4697</v>
      </c>
      <c r="B1732" s="2286"/>
      <c r="C1732" s="2286"/>
      <c r="D1732" s="2286" t="s">
        <v>4698</v>
      </c>
      <c r="E1732" s="2286"/>
      <c r="F1732" s="2469"/>
      <c r="G1732" s="2469"/>
      <c r="H1732" s="2257"/>
      <c r="I1732" s="2286"/>
      <c r="J1732" s="2258">
        <v>88893.23</v>
      </c>
    </row>
    <row r="1733" spans="1:10" ht="18" customHeight="1">
      <c r="A1733" s="2283" t="s">
        <v>4699</v>
      </c>
      <c r="B1733" s="2287" t="s">
        <v>259</v>
      </c>
      <c r="C1733" s="2283" t="s">
        <v>3548</v>
      </c>
      <c r="D1733" s="2283" t="s">
        <v>131</v>
      </c>
      <c r="E1733" s="2470" t="s">
        <v>3549</v>
      </c>
      <c r="F1733" s="2470"/>
      <c r="G1733" s="2288" t="s">
        <v>3550</v>
      </c>
      <c r="H1733" s="2287" t="s">
        <v>261</v>
      </c>
      <c r="I1733" s="2287" t="s">
        <v>3551</v>
      </c>
      <c r="J1733" s="2287" t="s">
        <v>2149</v>
      </c>
    </row>
    <row r="1734" spans="1:10" ht="36" customHeight="1">
      <c r="A1734" s="2284" t="s">
        <v>3552</v>
      </c>
      <c r="B1734" s="2259" t="s">
        <v>854</v>
      </c>
      <c r="C1734" s="2284" t="s">
        <v>3600</v>
      </c>
      <c r="D1734" s="2284" t="s">
        <v>855</v>
      </c>
      <c r="E1734" s="2471" t="s">
        <v>4700</v>
      </c>
      <c r="F1734" s="2471"/>
      <c r="G1734" s="2260" t="s">
        <v>347</v>
      </c>
      <c r="H1734" s="2261">
        <v>1</v>
      </c>
      <c r="I1734" s="2262">
        <v>209.57</v>
      </c>
      <c r="J1734" s="2262">
        <v>209.57</v>
      </c>
    </row>
    <row r="1735" spans="1:10" ht="24" customHeight="1">
      <c r="A1735" s="2281" t="s">
        <v>3556</v>
      </c>
      <c r="B1735" s="2263" t="s">
        <v>3573</v>
      </c>
      <c r="C1735" s="2281" t="s">
        <v>3558</v>
      </c>
      <c r="D1735" s="2281" t="s">
        <v>3574</v>
      </c>
      <c r="E1735" s="2472" t="s">
        <v>3560</v>
      </c>
      <c r="F1735" s="2472"/>
      <c r="G1735" s="2264" t="s">
        <v>2143</v>
      </c>
      <c r="H1735" s="2265">
        <v>0.36</v>
      </c>
      <c r="I1735" s="2266">
        <v>15.99</v>
      </c>
      <c r="J1735" s="2266">
        <v>5.75</v>
      </c>
    </row>
    <row r="1736" spans="1:10" ht="24" customHeight="1">
      <c r="A1736" s="2281" t="s">
        <v>3556</v>
      </c>
      <c r="B1736" s="2263" t="s">
        <v>3761</v>
      </c>
      <c r="C1736" s="2281" t="s">
        <v>3558</v>
      </c>
      <c r="D1736" s="2281" t="s">
        <v>3762</v>
      </c>
      <c r="E1736" s="2472" t="s">
        <v>3560</v>
      </c>
      <c r="F1736" s="2472"/>
      <c r="G1736" s="2264" t="s">
        <v>2143</v>
      </c>
      <c r="H1736" s="2265">
        <v>0.25</v>
      </c>
      <c r="I1736" s="2266">
        <v>21.42</v>
      </c>
      <c r="J1736" s="2266">
        <v>5.35</v>
      </c>
    </row>
    <row r="1737" spans="1:10" ht="24" customHeight="1">
      <c r="A1737" s="2281" t="s">
        <v>3556</v>
      </c>
      <c r="B1737" s="2263" t="s">
        <v>3602</v>
      </c>
      <c r="C1737" s="2281" t="s">
        <v>3558</v>
      </c>
      <c r="D1737" s="2281" t="s">
        <v>3603</v>
      </c>
      <c r="E1737" s="2472" t="s">
        <v>3560</v>
      </c>
      <c r="F1737" s="2472"/>
      <c r="G1737" s="2264" t="s">
        <v>2143</v>
      </c>
      <c r="H1737" s="2265">
        <v>0.25</v>
      </c>
      <c r="I1737" s="2266">
        <v>21.32</v>
      </c>
      <c r="J1737" s="2266">
        <v>5.33</v>
      </c>
    </row>
    <row r="1738" spans="1:10" ht="24" customHeight="1">
      <c r="A1738" s="2281" t="s">
        <v>3556</v>
      </c>
      <c r="B1738" s="2263" t="s">
        <v>3995</v>
      </c>
      <c r="C1738" s="2281" t="s">
        <v>3558</v>
      </c>
      <c r="D1738" s="2281" t="s">
        <v>3996</v>
      </c>
      <c r="E1738" s="2472" t="s">
        <v>3560</v>
      </c>
      <c r="F1738" s="2472"/>
      <c r="G1738" s="2264" t="s">
        <v>2143</v>
      </c>
      <c r="H1738" s="2265">
        <v>0.25</v>
      </c>
      <c r="I1738" s="2266">
        <v>21.98</v>
      </c>
      <c r="J1738" s="2266">
        <v>5.49</v>
      </c>
    </row>
    <row r="1739" spans="1:10" ht="48" customHeight="1">
      <c r="A1739" s="2281" t="s">
        <v>3556</v>
      </c>
      <c r="B1739" s="2263" t="s">
        <v>4701</v>
      </c>
      <c r="C1739" s="2281" t="s">
        <v>3558</v>
      </c>
      <c r="D1739" s="2281" t="s">
        <v>4702</v>
      </c>
      <c r="E1739" s="2472" t="s">
        <v>3560</v>
      </c>
      <c r="F1739" s="2472"/>
      <c r="G1739" s="2264" t="s">
        <v>368</v>
      </c>
      <c r="H1739" s="2265">
        <v>3.0000000000000001E-3</v>
      </c>
      <c r="I1739" s="2266">
        <v>549.22</v>
      </c>
      <c r="J1739" s="2266">
        <v>1.64</v>
      </c>
    </row>
    <row r="1740" spans="1:10" ht="36" customHeight="1">
      <c r="A1740" s="2281" t="s">
        <v>3556</v>
      </c>
      <c r="B1740" s="2263" t="s">
        <v>4703</v>
      </c>
      <c r="C1740" s="2281" t="s">
        <v>3558</v>
      </c>
      <c r="D1740" s="2281" t="s">
        <v>4704</v>
      </c>
      <c r="E1740" s="2472" t="s">
        <v>3712</v>
      </c>
      <c r="F1740" s="2472"/>
      <c r="G1740" s="2264" t="s">
        <v>275</v>
      </c>
      <c r="H1740" s="2265">
        <v>4.36E-2</v>
      </c>
      <c r="I1740" s="2266">
        <v>40.14</v>
      </c>
      <c r="J1740" s="2266">
        <v>1.75</v>
      </c>
    </row>
    <row r="1741" spans="1:10" ht="24" customHeight="1">
      <c r="A1741" s="2285" t="s">
        <v>3586</v>
      </c>
      <c r="B1741" s="2270" t="s">
        <v>4218</v>
      </c>
      <c r="C1741" s="2285" t="s">
        <v>3558</v>
      </c>
      <c r="D1741" s="2285" t="s">
        <v>4219</v>
      </c>
      <c r="E1741" s="2468" t="s">
        <v>3589</v>
      </c>
      <c r="F1741" s="2468"/>
      <c r="G1741" s="2271" t="s">
        <v>3445</v>
      </c>
      <c r="H1741" s="2272">
        <v>0.6</v>
      </c>
      <c r="I1741" s="2273">
        <v>21.37</v>
      </c>
      <c r="J1741" s="2273">
        <v>12.82</v>
      </c>
    </row>
    <row r="1742" spans="1:10" ht="36" customHeight="1">
      <c r="A1742" s="2285" t="s">
        <v>3586</v>
      </c>
      <c r="B1742" s="2270" t="s">
        <v>4705</v>
      </c>
      <c r="C1742" s="2285" t="s">
        <v>3558</v>
      </c>
      <c r="D1742" s="2285" t="s">
        <v>4706</v>
      </c>
      <c r="E1742" s="2468" t="s">
        <v>3589</v>
      </c>
      <c r="F1742" s="2468"/>
      <c r="G1742" s="2271" t="s">
        <v>689</v>
      </c>
      <c r="H1742" s="2272">
        <v>2.2999999999999998</v>
      </c>
      <c r="I1742" s="2273">
        <v>72.150000000000006</v>
      </c>
      <c r="J1742" s="2273">
        <v>165.94</v>
      </c>
    </row>
    <row r="1743" spans="1:10" ht="24" customHeight="1">
      <c r="A1743" s="2285" t="s">
        <v>3586</v>
      </c>
      <c r="B1743" s="2270" t="s">
        <v>4707</v>
      </c>
      <c r="C1743" s="2285" t="s">
        <v>3558</v>
      </c>
      <c r="D1743" s="2285" t="s">
        <v>4708</v>
      </c>
      <c r="E1743" s="2468" t="s">
        <v>3589</v>
      </c>
      <c r="F1743" s="2468"/>
      <c r="G1743" s="2271" t="s">
        <v>689</v>
      </c>
      <c r="H1743" s="2272">
        <v>0.33</v>
      </c>
      <c r="I1743" s="2273">
        <v>16.690000000000001</v>
      </c>
      <c r="J1743" s="2273">
        <v>5.5</v>
      </c>
    </row>
    <row r="1744" spans="1:10">
      <c r="A1744" s="2282"/>
      <c r="B1744" s="2282"/>
      <c r="C1744" s="2282"/>
      <c r="D1744" s="2282"/>
      <c r="E1744" s="2282" t="s">
        <v>3577</v>
      </c>
      <c r="F1744" s="2267">
        <v>16.2</v>
      </c>
      <c r="G1744" s="2282" t="s">
        <v>3578</v>
      </c>
      <c r="H1744" s="2267">
        <v>0</v>
      </c>
      <c r="I1744" s="2282" t="s">
        <v>3579</v>
      </c>
      <c r="J1744" s="2267">
        <v>16.2</v>
      </c>
    </row>
    <row r="1745" spans="1:10">
      <c r="A1745" s="2282"/>
      <c r="B1745" s="2282"/>
      <c r="C1745" s="2282"/>
      <c r="D1745" s="2282"/>
      <c r="E1745" s="2282" t="s">
        <v>3580</v>
      </c>
      <c r="F1745" s="2267">
        <v>56.437201000000002</v>
      </c>
      <c r="G1745" s="2282"/>
      <c r="H1745" s="2467" t="s">
        <v>3581</v>
      </c>
      <c r="I1745" s="2467"/>
      <c r="J1745" s="2267">
        <v>266.01</v>
      </c>
    </row>
    <row r="1746" spans="1:10" ht="30" customHeight="1" thickBot="1">
      <c r="A1746" s="2290"/>
      <c r="B1746" s="2290"/>
      <c r="C1746" s="2290"/>
      <c r="D1746" s="2290"/>
      <c r="E1746" s="2290"/>
      <c r="F1746" s="2290"/>
      <c r="G1746" s="2290" t="s">
        <v>3582</v>
      </c>
      <c r="H1746" s="2268">
        <v>21.48</v>
      </c>
      <c r="I1746" s="2290" t="s">
        <v>3583</v>
      </c>
      <c r="J1746" s="2291">
        <v>5713.89</v>
      </c>
    </row>
    <row r="1747" spans="1:10" ht="0.95" customHeight="1" thickTop="1">
      <c r="A1747" s="2269"/>
      <c r="B1747" s="2269"/>
      <c r="C1747" s="2269"/>
      <c r="D1747" s="2269"/>
      <c r="E1747" s="2269"/>
      <c r="F1747" s="2269"/>
      <c r="G1747" s="2269"/>
      <c r="H1747" s="2269"/>
      <c r="I1747" s="2269"/>
      <c r="J1747" s="2269"/>
    </row>
    <row r="1748" spans="1:10" ht="18" customHeight="1">
      <c r="A1748" s="2283" t="s">
        <v>4709</v>
      </c>
      <c r="B1748" s="2287" t="s">
        <v>259</v>
      </c>
      <c r="C1748" s="2283" t="s">
        <v>3548</v>
      </c>
      <c r="D1748" s="2283" t="s">
        <v>131</v>
      </c>
      <c r="E1748" s="2470" t="s">
        <v>3549</v>
      </c>
      <c r="F1748" s="2470"/>
      <c r="G1748" s="2288" t="s">
        <v>3550</v>
      </c>
      <c r="H1748" s="2287" t="s">
        <v>261</v>
      </c>
      <c r="I1748" s="2287" t="s">
        <v>3551</v>
      </c>
      <c r="J1748" s="2287" t="s">
        <v>2149</v>
      </c>
    </row>
    <row r="1749" spans="1:10" ht="36" customHeight="1">
      <c r="A1749" s="2284" t="s">
        <v>3552</v>
      </c>
      <c r="B1749" s="2259" t="s">
        <v>857</v>
      </c>
      <c r="C1749" s="2284" t="s">
        <v>3600</v>
      </c>
      <c r="D1749" s="2284" t="s">
        <v>4710</v>
      </c>
      <c r="E1749" s="2471" t="s">
        <v>3681</v>
      </c>
      <c r="F1749" s="2471"/>
      <c r="G1749" s="2260" t="s">
        <v>347</v>
      </c>
      <c r="H1749" s="2261">
        <v>1</v>
      </c>
      <c r="I1749" s="2262">
        <v>1169.58</v>
      </c>
      <c r="J1749" s="2262">
        <v>1169.58</v>
      </c>
    </row>
    <row r="1750" spans="1:10" ht="24" customHeight="1">
      <c r="A1750" s="2281" t="s">
        <v>3556</v>
      </c>
      <c r="B1750" s="2263" t="s">
        <v>3602</v>
      </c>
      <c r="C1750" s="2281" t="s">
        <v>3558</v>
      </c>
      <c r="D1750" s="2281" t="s">
        <v>3603</v>
      </c>
      <c r="E1750" s="2472" t="s">
        <v>3560</v>
      </c>
      <c r="F1750" s="2472"/>
      <c r="G1750" s="2264" t="s">
        <v>2143</v>
      </c>
      <c r="H1750" s="2265">
        <v>0.75</v>
      </c>
      <c r="I1750" s="2266">
        <v>21.32</v>
      </c>
      <c r="J1750" s="2266">
        <v>15.99</v>
      </c>
    </row>
    <row r="1751" spans="1:10" ht="24" customHeight="1">
      <c r="A1751" s="2281" t="s">
        <v>3556</v>
      </c>
      <c r="B1751" s="2263" t="s">
        <v>3886</v>
      </c>
      <c r="C1751" s="2281" t="s">
        <v>3558</v>
      </c>
      <c r="D1751" s="2281" t="s">
        <v>3887</v>
      </c>
      <c r="E1751" s="2472" t="s">
        <v>3560</v>
      </c>
      <c r="F1751" s="2472"/>
      <c r="G1751" s="2264" t="s">
        <v>2143</v>
      </c>
      <c r="H1751" s="2265">
        <v>0.75</v>
      </c>
      <c r="I1751" s="2266">
        <v>18.87</v>
      </c>
      <c r="J1751" s="2266">
        <v>14.15</v>
      </c>
    </row>
    <row r="1752" spans="1:10" ht="36" customHeight="1">
      <c r="A1752" s="2281" t="s">
        <v>3556</v>
      </c>
      <c r="B1752" s="2263" t="s">
        <v>4711</v>
      </c>
      <c r="C1752" s="2281" t="s">
        <v>3558</v>
      </c>
      <c r="D1752" s="2281" t="s">
        <v>4712</v>
      </c>
      <c r="E1752" s="2472" t="s">
        <v>3938</v>
      </c>
      <c r="F1752" s="2472"/>
      <c r="G1752" s="2264" t="s">
        <v>3939</v>
      </c>
      <c r="H1752" s="2265">
        <v>0.15</v>
      </c>
      <c r="I1752" s="2266">
        <v>82.94</v>
      </c>
      <c r="J1752" s="2266">
        <v>12.44</v>
      </c>
    </row>
    <row r="1753" spans="1:10" ht="24" customHeight="1">
      <c r="A1753" s="2285" t="s">
        <v>3586</v>
      </c>
      <c r="B1753" s="2270" t="s">
        <v>4713</v>
      </c>
      <c r="C1753" s="2285" t="s">
        <v>3600</v>
      </c>
      <c r="D1753" s="2285" t="s">
        <v>2356</v>
      </c>
      <c r="E1753" s="2468" t="s">
        <v>3589</v>
      </c>
      <c r="F1753" s="2468"/>
      <c r="G1753" s="2271" t="s">
        <v>347</v>
      </c>
      <c r="H1753" s="2272">
        <v>2.2999999999999998</v>
      </c>
      <c r="I1753" s="2273">
        <v>490</v>
      </c>
      <c r="J1753" s="2273">
        <v>1127</v>
      </c>
    </row>
    <row r="1754" spans="1:10">
      <c r="A1754" s="2282"/>
      <c r="B1754" s="2282"/>
      <c r="C1754" s="2282"/>
      <c r="D1754" s="2282"/>
      <c r="E1754" s="2282" t="s">
        <v>3577</v>
      </c>
      <c r="F1754" s="2267">
        <v>23.32</v>
      </c>
      <c r="G1754" s="2282" t="s">
        <v>3578</v>
      </c>
      <c r="H1754" s="2267">
        <v>0</v>
      </c>
      <c r="I1754" s="2282" t="s">
        <v>3579</v>
      </c>
      <c r="J1754" s="2267">
        <v>23.32</v>
      </c>
    </row>
    <row r="1755" spans="1:10">
      <c r="A1755" s="2282"/>
      <c r="B1755" s="2282"/>
      <c r="C1755" s="2282"/>
      <c r="D1755" s="2282"/>
      <c r="E1755" s="2282" t="s">
        <v>3580</v>
      </c>
      <c r="F1755" s="2267">
        <v>314.967894</v>
      </c>
      <c r="G1755" s="2282"/>
      <c r="H1755" s="2467" t="s">
        <v>3581</v>
      </c>
      <c r="I1755" s="2467"/>
      <c r="J1755" s="2267">
        <v>1484.55</v>
      </c>
    </row>
    <row r="1756" spans="1:10" ht="30" customHeight="1" thickBot="1">
      <c r="A1756" s="2290"/>
      <c r="B1756" s="2290"/>
      <c r="C1756" s="2290"/>
      <c r="D1756" s="2290"/>
      <c r="E1756" s="2290"/>
      <c r="F1756" s="2290"/>
      <c r="G1756" s="2290" t="s">
        <v>3582</v>
      </c>
      <c r="H1756" s="2268">
        <v>56.03</v>
      </c>
      <c r="I1756" s="2290" t="s">
        <v>3583</v>
      </c>
      <c r="J1756" s="2291">
        <v>83179.34</v>
      </c>
    </row>
    <row r="1757" spans="1:10" ht="0.95" customHeight="1" thickTop="1">
      <c r="A1757" s="2269"/>
      <c r="B1757" s="2269"/>
      <c r="C1757" s="2269"/>
      <c r="D1757" s="2269"/>
      <c r="E1757" s="2269"/>
      <c r="F1757" s="2269"/>
      <c r="G1757" s="2269"/>
      <c r="H1757" s="2269"/>
      <c r="I1757" s="2269"/>
      <c r="J1757" s="2269"/>
    </row>
    <row r="1758" spans="1:10" ht="24" customHeight="1">
      <c r="A1758" s="2286" t="s">
        <v>4714</v>
      </c>
      <c r="B1758" s="2286"/>
      <c r="C1758" s="2286"/>
      <c r="D1758" s="2286" t="s">
        <v>4715</v>
      </c>
      <c r="E1758" s="2286"/>
      <c r="F1758" s="2469"/>
      <c r="G1758" s="2469"/>
      <c r="H1758" s="2257"/>
      <c r="I1758" s="2286"/>
      <c r="J1758" s="2258">
        <v>160832.85999999999</v>
      </c>
    </row>
    <row r="1759" spans="1:10" ht="18" customHeight="1">
      <c r="A1759" s="2283" t="s">
        <v>4716</v>
      </c>
      <c r="B1759" s="2287" t="s">
        <v>259</v>
      </c>
      <c r="C1759" s="2283" t="s">
        <v>3548</v>
      </c>
      <c r="D1759" s="2283" t="s">
        <v>131</v>
      </c>
      <c r="E1759" s="2470" t="s">
        <v>3549</v>
      </c>
      <c r="F1759" s="2470"/>
      <c r="G1759" s="2288" t="s">
        <v>3550</v>
      </c>
      <c r="H1759" s="2287" t="s">
        <v>261</v>
      </c>
      <c r="I1759" s="2287" t="s">
        <v>3551</v>
      </c>
      <c r="J1759" s="2287" t="s">
        <v>2149</v>
      </c>
    </row>
    <row r="1760" spans="1:10" ht="84" customHeight="1">
      <c r="A1760" s="2284" t="s">
        <v>3552</v>
      </c>
      <c r="B1760" s="2259" t="s">
        <v>862</v>
      </c>
      <c r="C1760" s="2284" t="s">
        <v>3600</v>
      </c>
      <c r="D1760" s="2284" t="s">
        <v>4717</v>
      </c>
      <c r="E1760" s="2471" t="s">
        <v>3681</v>
      </c>
      <c r="F1760" s="2471"/>
      <c r="G1760" s="2260" t="s">
        <v>347</v>
      </c>
      <c r="H1760" s="2261">
        <v>1</v>
      </c>
      <c r="I1760" s="2262">
        <v>1805.2</v>
      </c>
      <c r="J1760" s="2262">
        <v>1805.2</v>
      </c>
    </row>
    <row r="1761" spans="1:10" ht="24" customHeight="1">
      <c r="A1761" s="2281" t="s">
        <v>3556</v>
      </c>
      <c r="B1761" s="2263" t="s">
        <v>3602</v>
      </c>
      <c r="C1761" s="2281" t="s">
        <v>3558</v>
      </c>
      <c r="D1761" s="2281" t="s">
        <v>3603</v>
      </c>
      <c r="E1761" s="2472" t="s">
        <v>3560</v>
      </c>
      <c r="F1761" s="2472"/>
      <c r="G1761" s="2264" t="s">
        <v>2143</v>
      </c>
      <c r="H1761" s="2265">
        <v>2</v>
      </c>
      <c r="I1761" s="2266">
        <v>21.32</v>
      </c>
      <c r="J1761" s="2266">
        <v>42.64</v>
      </c>
    </row>
    <row r="1762" spans="1:10" ht="24" customHeight="1">
      <c r="A1762" s="2281" t="s">
        <v>3556</v>
      </c>
      <c r="B1762" s="2263" t="s">
        <v>3886</v>
      </c>
      <c r="C1762" s="2281" t="s">
        <v>3558</v>
      </c>
      <c r="D1762" s="2281" t="s">
        <v>3887</v>
      </c>
      <c r="E1762" s="2472" t="s">
        <v>3560</v>
      </c>
      <c r="F1762" s="2472"/>
      <c r="G1762" s="2264" t="s">
        <v>2143</v>
      </c>
      <c r="H1762" s="2265">
        <v>2.5</v>
      </c>
      <c r="I1762" s="2266">
        <v>18.87</v>
      </c>
      <c r="J1762" s="2266">
        <v>47.17</v>
      </c>
    </row>
    <row r="1763" spans="1:10" ht="24" customHeight="1">
      <c r="A1763" s="2281" t="s">
        <v>3556</v>
      </c>
      <c r="B1763" s="2263" t="s">
        <v>3575</v>
      </c>
      <c r="C1763" s="2281" t="s">
        <v>3558</v>
      </c>
      <c r="D1763" s="2281" t="s">
        <v>3576</v>
      </c>
      <c r="E1763" s="2472" t="s">
        <v>3560</v>
      </c>
      <c r="F1763" s="2472"/>
      <c r="G1763" s="2264" t="s">
        <v>2143</v>
      </c>
      <c r="H1763" s="2265">
        <v>2</v>
      </c>
      <c r="I1763" s="2266">
        <v>19.96</v>
      </c>
      <c r="J1763" s="2266">
        <v>39.92</v>
      </c>
    </row>
    <row r="1764" spans="1:10" ht="24" customHeight="1">
      <c r="A1764" s="2281" t="s">
        <v>3556</v>
      </c>
      <c r="B1764" s="2263" t="s">
        <v>4342</v>
      </c>
      <c r="C1764" s="2281" t="s">
        <v>3558</v>
      </c>
      <c r="D1764" s="2281" t="s">
        <v>4343</v>
      </c>
      <c r="E1764" s="2472" t="s">
        <v>3560</v>
      </c>
      <c r="F1764" s="2472"/>
      <c r="G1764" s="2264" t="s">
        <v>368</v>
      </c>
      <c r="H1764" s="2265">
        <v>0.05</v>
      </c>
      <c r="I1764" s="2266">
        <v>530.53</v>
      </c>
      <c r="J1764" s="2266">
        <v>26.52</v>
      </c>
    </row>
    <row r="1765" spans="1:10" ht="24" customHeight="1">
      <c r="A1765" s="2285" t="s">
        <v>3586</v>
      </c>
      <c r="B1765" s="2270" t="s">
        <v>4718</v>
      </c>
      <c r="C1765" s="2285" t="s">
        <v>3558</v>
      </c>
      <c r="D1765" s="2285" t="s">
        <v>4719</v>
      </c>
      <c r="E1765" s="2468" t="s">
        <v>3589</v>
      </c>
      <c r="F1765" s="2468"/>
      <c r="G1765" s="2271" t="s">
        <v>271</v>
      </c>
      <c r="H1765" s="2272">
        <v>4</v>
      </c>
      <c r="I1765" s="2273">
        <v>6.77</v>
      </c>
      <c r="J1765" s="2273">
        <v>27.08</v>
      </c>
    </row>
    <row r="1766" spans="1:10" ht="24" customHeight="1">
      <c r="A1766" s="2285" t="s">
        <v>3586</v>
      </c>
      <c r="B1766" s="2270" t="s">
        <v>4720</v>
      </c>
      <c r="C1766" s="2285" t="s">
        <v>3558</v>
      </c>
      <c r="D1766" s="2285" t="s">
        <v>4721</v>
      </c>
      <c r="E1766" s="2468" t="s">
        <v>3589</v>
      </c>
      <c r="F1766" s="2468"/>
      <c r="G1766" s="2271" t="s">
        <v>275</v>
      </c>
      <c r="H1766" s="2272">
        <v>1</v>
      </c>
      <c r="I1766" s="2273">
        <v>427.6</v>
      </c>
      <c r="J1766" s="2273">
        <v>427.6</v>
      </c>
    </row>
    <row r="1767" spans="1:10" ht="24" customHeight="1">
      <c r="A1767" s="2285" t="s">
        <v>3586</v>
      </c>
      <c r="B1767" s="2270" t="s">
        <v>4722</v>
      </c>
      <c r="C1767" s="2285" t="s">
        <v>3558</v>
      </c>
      <c r="D1767" s="2285" t="s">
        <v>4723</v>
      </c>
      <c r="E1767" s="2468" t="s">
        <v>3589</v>
      </c>
      <c r="F1767" s="2468"/>
      <c r="G1767" s="2271" t="s">
        <v>3445</v>
      </c>
      <c r="H1767" s="2272">
        <v>1.5</v>
      </c>
      <c r="I1767" s="2273">
        <v>5.68</v>
      </c>
      <c r="J1767" s="2273">
        <v>8.52</v>
      </c>
    </row>
    <row r="1768" spans="1:10" ht="36" customHeight="1">
      <c r="A1768" s="2285" t="s">
        <v>3586</v>
      </c>
      <c r="B1768" s="2270" t="s">
        <v>4724</v>
      </c>
      <c r="C1768" s="2285" t="s">
        <v>3558</v>
      </c>
      <c r="D1768" s="2285" t="s">
        <v>4725</v>
      </c>
      <c r="E1768" s="2468" t="s">
        <v>3589</v>
      </c>
      <c r="F1768" s="2468"/>
      <c r="G1768" s="2271" t="s">
        <v>689</v>
      </c>
      <c r="H1768" s="2272">
        <v>9</v>
      </c>
      <c r="I1768" s="2273">
        <v>131.75</v>
      </c>
      <c r="J1768" s="2273">
        <v>1185.75</v>
      </c>
    </row>
    <row r="1769" spans="1:10">
      <c r="A1769" s="2282"/>
      <c r="B1769" s="2282"/>
      <c r="C1769" s="2282"/>
      <c r="D1769" s="2282"/>
      <c r="E1769" s="2282" t="s">
        <v>3577</v>
      </c>
      <c r="F1769" s="2267">
        <v>94.5</v>
      </c>
      <c r="G1769" s="2282" t="s">
        <v>3578</v>
      </c>
      <c r="H1769" s="2267">
        <v>0</v>
      </c>
      <c r="I1769" s="2282" t="s">
        <v>3579</v>
      </c>
      <c r="J1769" s="2267">
        <v>94.5</v>
      </c>
    </row>
    <row r="1770" spans="1:10">
      <c r="A1770" s="2282"/>
      <c r="B1770" s="2282"/>
      <c r="C1770" s="2282"/>
      <c r="D1770" s="2282"/>
      <c r="E1770" s="2282" t="s">
        <v>3580</v>
      </c>
      <c r="F1770" s="2267">
        <v>486.14035999999999</v>
      </c>
      <c r="G1770" s="2282"/>
      <c r="H1770" s="2467" t="s">
        <v>3581</v>
      </c>
      <c r="I1770" s="2467"/>
      <c r="J1770" s="2267">
        <v>2291.34</v>
      </c>
    </row>
    <row r="1771" spans="1:10" ht="30" customHeight="1" thickBot="1">
      <c r="A1771" s="2290"/>
      <c r="B1771" s="2290"/>
      <c r="C1771" s="2290"/>
      <c r="D1771" s="2290"/>
      <c r="E1771" s="2290"/>
      <c r="F1771" s="2290"/>
      <c r="G1771" s="2290" t="s">
        <v>3582</v>
      </c>
      <c r="H1771" s="2268">
        <v>56.83</v>
      </c>
      <c r="I1771" s="2290" t="s">
        <v>3583</v>
      </c>
      <c r="J1771" s="2291">
        <v>130216.85</v>
      </c>
    </row>
    <row r="1772" spans="1:10" ht="0.95" customHeight="1" thickTop="1">
      <c r="A1772" s="2269"/>
      <c r="B1772" s="2269"/>
      <c r="C1772" s="2269"/>
      <c r="D1772" s="2269"/>
      <c r="E1772" s="2269"/>
      <c r="F1772" s="2269"/>
      <c r="G1772" s="2269"/>
      <c r="H1772" s="2269"/>
      <c r="I1772" s="2269"/>
      <c r="J1772" s="2269"/>
    </row>
    <row r="1773" spans="1:10" ht="18" customHeight="1">
      <c r="A1773" s="2283" t="s">
        <v>4726</v>
      </c>
      <c r="B1773" s="2287" t="s">
        <v>259</v>
      </c>
      <c r="C1773" s="2283" t="s">
        <v>3548</v>
      </c>
      <c r="D1773" s="2283" t="s">
        <v>131</v>
      </c>
      <c r="E1773" s="2470" t="s">
        <v>3549</v>
      </c>
      <c r="F1773" s="2470"/>
      <c r="G1773" s="2288" t="s">
        <v>3550</v>
      </c>
      <c r="H1773" s="2287" t="s">
        <v>261</v>
      </c>
      <c r="I1773" s="2287" t="s">
        <v>3551</v>
      </c>
      <c r="J1773" s="2287" t="s">
        <v>2149</v>
      </c>
    </row>
    <row r="1774" spans="1:10" ht="24" customHeight="1">
      <c r="A1774" s="2284" t="s">
        <v>3552</v>
      </c>
      <c r="B1774" s="2259" t="s">
        <v>865</v>
      </c>
      <c r="C1774" s="2284" t="s">
        <v>3600</v>
      </c>
      <c r="D1774" s="2284" t="s">
        <v>866</v>
      </c>
      <c r="E1774" s="2471" t="s">
        <v>3681</v>
      </c>
      <c r="F1774" s="2471"/>
      <c r="G1774" s="2260" t="s">
        <v>347</v>
      </c>
      <c r="H1774" s="2261">
        <v>1</v>
      </c>
      <c r="I1774" s="2262">
        <v>88.4</v>
      </c>
      <c r="J1774" s="2262">
        <v>88.4</v>
      </c>
    </row>
    <row r="1775" spans="1:10" ht="24" customHeight="1">
      <c r="A1775" s="2281" t="s">
        <v>3556</v>
      </c>
      <c r="B1775" s="2263" t="s">
        <v>3761</v>
      </c>
      <c r="C1775" s="2281" t="s">
        <v>3558</v>
      </c>
      <c r="D1775" s="2281" t="s">
        <v>3762</v>
      </c>
      <c r="E1775" s="2472" t="s">
        <v>3560</v>
      </c>
      <c r="F1775" s="2472"/>
      <c r="G1775" s="2264" t="s">
        <v>2143</v>
      </c>
      <c r="H1775" s="2265">
        <v>0.63080000000000003</v>
      </c>
      <c r="I1775" s="2266">
        <v>21.42</v>
      </c>
      <c r="J1775" s="2266">
        <v>13.51</v>
      </c>
    </row>
    <row r="1776" spans="1:10" ht="24" customHeight="1">
      <c r="A1776" s="2281" t="s">
        <v>3556</v>
      </c>
      <c r="B1776" s="2263" t="s">
        <v>3573</v>
      </c>
      <c r="C1776" s="2281" t="s">
        <v>3558</v>
      </c>
      <c r="D1776" s="2281" t="s">
        <v>3574</v>
      </c>
      <c r="E1776" s="2472" t="s">
        <v>3560</v>
      </c>
      <c r="F1776" s="2472"/>
      <c r="G1776" s="2264" t="s">
        <v>2143</v>
      </c>
      <c r="H1776" s="2265">
        <v>0.63800000000000001</v>
      </c>
      <c r="I1776" s="2266">
        <v>15.99</v>
      </c>
      <c r="J1776" s="2266">
        <v>10.199999999999999</v>
      </c>
    </row>
    <row r="1777" spans="1:10" ht="24" customHeight="1">
      <c r="A1777" s="2285" t="s">
        <v>3586</v>
      </c>
      <c r="B1777" s="2270" t="s">
        <v>4727</v>
      </c>
      <c r="C1777" s="2285" t="s">
        <v>3558</v>
      </c>
      <c r="D1777" s="2285" t="s">
        <v>4728</v>
      </c>
      <c r="E1777" s="2468" t="s">
        <v>3589</v>
      </c>
      <c r="F1777" s="2468"/>
      <c r="G1777" s="2271" t="s">
        <v>3445</v>
      </c>
      <c r="H1777" s="2272">
        <v>1.577</v>
      </c>
      <c r="I1777" s="2273">
        <v>40.94</v>
      </c>
      <c r="J1777" s="2273">
        <v>64.56</v>
      </c>
    </row>
    <row r="1778" spans="1:10" ht="36" customHeight="1">
      <c r="A1778" s="2285" t="s">
        <v>3586</v>
      </c>
      <c r="B1778" s="2270" t="s">
        <v>4398</v>
      </c>
      <c r="C1778" s="2285" t="s">
        <v>3558</v>
      </c>
      <c r="D1778" s="2285" t="s">
        <v>4399</v>
      </c>
      <c r="E1778" s="2468" t="s">
        <v>3589</v>
      </c>
      <c r="F1778" s="2468"/>
      <c r="G1778" s="2271" t="s">
        <v>271</v>
      </c>
      <c r="H1778" s="2272">
        <v>1</v>
      </c>
      <c r="I1778" s="2273">
        <v>0.13</v>
      </c>
      <c r="J1778" s="2273">
        <v>0.13</v>
      </c>
    </row>
    <row r="1779" spans="1:10">
      <c r="A1779" s="2282"/>
      <c r="B1779" s="2282"/>
      <c r="C1779" s="2282"/>
      <c r="D1779" s="2282"/>
      <c r="E1779" s="2282" t="s">
        <v>3577</v>
      </c>
      <c r="F1779" s="2267">
        <v>16.010000000000002</v>
      </c>
      <c r="G1779" s="2282" t="s">
        <v>3578</v>
      </c>
      <c r="H1779" s="2267">
        <v>0</v>
      </c>
      <c r="I1779" s="2282" t="s">
        <v>3579</v>
      </c>
      <c r="J1779" s="2267">
        <v>16.010000000000002</v>
      </c>
    </row>
    <row r="1780" spans="1:10">
      <c r="A1780" s="2282"/>
      <c r="B1780" s="2282"/>
      <c r="C1780" s="2282"/>
      <c r="D1780" s="2282"/>
      <c r="E1780" s="2282" t="s">
        <v>3580</v>
      </c>
      <c r="F1780" s="2267">
        <v>23.80612</v>
      </c>
      <c r="G1780" s="2282"/>
      <c r="H1780" s="2467" t="s">
        <v>3581</v>
      </c>
      <c r="I1780" s="2467"/>
      <c r="J1780" s="2267">
        <v>112.21</v>
      </c>
    </row>
    <row r="1781" spans="1:10" ht="30" customHeight="1" thickBot="1">
      <c r="A1781" s="2290"/>
      <c r="B1781" s="2290"/>
      <c r="C1781" s="2290"/>
      <c r="D1781" s="2290"/>
      <c r="E1781" s="2290"/>
      <c r="F1781" s="2290"/>
      <c r="G1781" s="2290" t="s">
        <v>3582</v>
      </c>
      <c r="H1781" s="2268">
        <v>26.68</v>
      </c>
      <c r="I1781" s="2290" t="s">
        <v>3583</v>
      </c>
      <c r="J1781" s="2291">
        <v>2993.76</v>
      </c>
    </row>
    <row r="1782" spans="1:10" ht="0.95" customHeight="1" thickTop="1">
      <c r="A1782" s="2269"/>
      <c r="B1782" s="2269"/>
      <c r="C1782" s="2269"/>
      <c r="D1782" s="2269"/>
      <c r="E1782" s="2269"/>
      <c r="F1782" s="2269"/>
      <c r="G1782" s="2269"/>
      <c r="H1782" s="2269"/>
      <c r="I1782" s="2269"/>
      <c r="J1782" s="2269"/>
    </row>
    <row r="1783" spans="1:10" ht="18" customHeight="1">
      <c r="A1783" s="2283" t="s">
        <v>4729</v>
      </c>
      <c r="B1783" s="2287" t="s">
        <v>259</v>
      </c>
      <c r="C1783" s="2283" t="s">
        <v>3548</v>
      </c>
      <c r="D1783" s="2283" t="s">
        <v>131</v>
      </c>
      <c r="E1783" s="2470" t="s">
        <v>3549</v>
      </c>
      <c r="F1783" s="2470"/>
      <c r="G1783" s="2288" t="s">
        <v>3550</v>
      </c>
      <c r="H1783" s="2287" t="s">
        <v>261</v>
      </c>
      <c r="I1783" s="2287" t="s">
        <v>3551</v>
      </c>
      <c r="J1783" s="2287" t="s">
        <v>2149</v>
      </c>
    </row>
    <row r="1784" spans="1:10" ht="60" customHeight="1">
      <c r="A1784" s="2284" t="s">
        <v>3552</v>
      </c>
      <c r="B1784" s="2259" t="s">
        <v>868</v>
      </c>
      <c r="C1784" s="2284" t="s">
        <v>3600</v>
      </c>
      <c r="D1784" s="2284" t="s">
        <v>4730</v>
      </c>
      <c r="E1784" s="2471" t="s">
        <v>3681</v>
      </c>
      <c r="F1784" s="2471"/>
      <c r="G1784" s="2260" t="s">
        <v>689</v>
      </c>
      <c r="H1784" s="2261">
        <v>1</v>
      </c>
      <c r="I1784" s="2262">
        <v>851.07</v>
      </c>
      <c r="J1784" s="2262">
        <v>851.07</v>
      </c>
    </row>
    <row r="1785" spans="1:10" ht="24" customHeight="1">
      <c r="A1785" s="2281" t="s">
        <v>3556</v>
      </c>
      <c r="B1785" s="2263" t="s">
        <v>3607</v>
      </c>
      <c r="C1785" s="2281" t="s">
        <v>3558</v>
      </c>
      <c r="D1785" s="2281" t="s">
        <v>3608</v>
      </c>
      <c r="E1785" s="2472" t="s">
        <v>3560</v>
      </c>
      <c r="F1785" s="2472"/>
      <c r="G1785" s="2264" t="s">
        <v>2143</v>
      </c>
      <c r="H1785" s="2265">
        <v>4.5259999999999998</v>
      </c>
      <c r="I1785" s="2266">
        <v>17.48</v>
      </c>
      <c r="J1785" s="2266">
        <v>79.11</v>
      </c>
    </row>
    <row r="1786" spans="1:10" ht="24" customHeight="1">
      <c r="A1786" s="2281" t="s">
        <v>3556</v>
      </c>
      <c r="B1786" s="2263" t="s">
        <v>3602</v>
      </c>
      <c r="C1786" s="2281" t="s">
        <v>3558</v>
      </c>
      <c r="D1786" s="2281" t="s">
        <v>3603</v>
      </c>
      <c r="E1786" s="2472" t="s">
        <v>3560</v>
      </c>
      <c r="F1786" s="2472"/>
      <c r="G1786" s="2264" t="s">
        <v>2143</v>
      </c>
      <c r="H1786" s="2265">
        <v>5.51</v>
      </c>
      <c r="I1786" s="2266">
        <v>21.32</v>
      </c>
      <c r="J1786" s="2266">
        <v>117.47</v>
      </c>
    </row>
    <row r="1787" spans="1:10" ht="24" customHeight="1">
      <c r="A1787" s="2285" t="s">
        <v>3586</v>
      </c>
      <c r="B1787" s="2270" t="s">
        <v>4239</v>
      </c>
      <c r="C1787" s="2285" t="s">
        <v>3558</v>
      </c>
      <c r="D1787" s="2285" t="s">
        <v>4240</v>
      </c>
      <c r="E1787" s="2468" t="s">
        <v>3589</v>
      </c>
      <c r="F1787" s="2468"/>
      <c r="G1787" s="2271" t="s">
        <v>271</v>
      </c>
      <c r="H1787" s="2272">
        <v>3.3330000000000002</v>
      </c>
      <c r="I1787" s="2273">
        <v>1.71</v>
      </c>
      <c r="J1787" s="2273">
        <v>5.69</v>
      </c>
    </row>
    <row r="1788" spans="1:10" ht="36" customHeight="1">
      <c r="A1788" s="2285" t="s">
        <v>3586</v>
      </c>
      <c r="B1788" s="2270" t="s">
        <v>4731</v>
      </c>
      <c r="C1788" s="2285" t="s">
        <v>3558</v>
      </c>
      <c r="D1788" s="2285" t="s">
        <v>4732</v>
      </c>
      <c r="E1788" s="2468" t="s">
        <v>3589</v>
      </c>
      <c r="F1788" s="2468"/>
      <c r="G1788" s="2271" t="s">
        <v>689</v>
      </c>
      <c r="H1788" s="2272">
        <v>4</v>
      </c>
      <c r="I1788" s="2273">
        <v>65.3</v>
      </c>
      <c r="J1788" s="2273">
        <v>261.2</v>
      </c>
    </row>
    <row r="1789" spans="1:10" ht="36" customHeight="1">
      <c r="A1789" s="2285" t="s">
        <v>3586</v>
      </c>
      <c r="B1789" s="2270" t="s">
        <v>4705</v>
      </c>
      <c r="C1789" s="2285" t="s">
        <v>3558</v>
      </c>
      <c r="D1789" s="2285" t="s">
        <v>4706</v>
      </c>
      <c r="E1789" s="2468" t="s">
        <v>3589</v>
      </c>
      <c r="F1789" s="2468"/>
      <c r="G1789" s="2271" t="s">
        <v>689</v>
      </c>
      <c r="H1789" s="2272">
        <v>4</v>
      </c>
      <c r="I1789" s="2273">
        <v>72.150000000000006</v>
      </c>
      <c r="J1789" s="2273">
        <v>288.60000000000002</v>
      </c>
    </row>
    <row r="1790" spans="1:10" ht="24" customHeight="1">
      <c r="A1790" s="2285" t="s">
        <v>3586</v>
      </c>
      <c r="B1790" s="2270" t="s">
        <v>3800</v>
      </c>
      <c r="C1790" s="2285" t="s">
        <v>3600</v>
      </c>
      <c r="D1790" s="2285" t="s">
        <v>3463</v>
      </c>
      <c r="E1790" s="2468" t="s">
        <v>3589</v>
      </c>
      <c r="F1790" s="2468"/>
      <c r="G1790" s="2271" t="s">
        <v>275</v>
      </c>
      <c r="H1790" s="2272">
        <v>1.1000000000000001</v>
      </c>
      <c r="I1790" s="2273">
        <v>90</v>
      </c>
      <c r="J1790" s="2273">
        <v>99</v>
      </c>
    </row>
    <row r="1791" spans="1:10">
      <c r="A1791" s="2282"/>
      <c r="B1791" s="2282"/>
      <c r="C1791" s="2282"/>
      <c r="D1791" s="2282"/>
      <c r="E1791" s="2282" t="s">
        <v>3577</v>
      </c>
      <c r="F1791" s="2267">
        <v>135.16</v>
      </c>
      <c r="G1791" s="2282" t="s">
        <v>3578</v>
      </c>
      <c r="H1791" s="2267">
        <v>0</v>
      </c>
      <c r="I1791" s="2282" t="s">
        <v>3579</v>
      </c>
      <c r="J1791" s="2267">
        <v>135.16</v>
      </c>
    </row>
    <row r="1792" spans="1:10">
      <c r="A1792" s="2282"/>
      <c r="B1792" s="2282"/>
      <c r="C1792" s="2282"/>
      <c r="D1792" s="2282"/>
      <c r="E1792" s="2282" t="s">
        <v>3580</v>
      </c>
      <c r="F1792" s="2267">
        <v>229.193151</v>
      </c>
      <c r="G1792" s="2282"/>
      <c r="H1792" s="2467" t="s">
        <v>3581</v>
      </c>
      <c r="I1792" s="2467"/>
      <c r="J1792" s="2267">
        <v>1080.26</v>
      </c>
    </row>
    <row r="1793" spans="1:10" ht="30" customHeight="1" thickBot="1">
      <c r="A1793" s="2290"/>
      <c r="B1793" s="2290"/>
      <c r="C1793" s="2290"/>
      <c r="D1793" s="2290"/>
      <c r="E1793" s="2290"/>
      <c r="F1793" s="2290"/>
      <c r="G1793" s="2290" t="s">
        <v>3582</v>
      </c>
      <c r="H1793" s="2268">
        <v>25.57</v>
      </c>
      <c r="I1793" s="2290" t="s">
        <v>3583</v>
      </c>
      <c r="J1793" s="2291">
        <v>27622.25</v>
      </c>
    </row>
    <row r="1794" spans="1:10" ht="0.95" customHeight="1" thickTop="1">
      <c r="A1794" s="2269"/>
      <c r="B1794" s="2269"/>
      <c r="C1794" s="2269"/>
      <c r="D1794" s="2269"/>
      <c r="E1794" s="2269"/>
      <c r="F1794" s="2269"/>
      <c r="G1794" s="2269"/>
      <c r="H1794" s="2269"/>
      <c r="I1794" s="2269"/>
      <c r="J1794" s="2269"/>
    </row>
    <row r="1795" spans="1:10" ht="24" customHeight="1">
      <c r="A1795" s="2286" t="s">
        <v>4733</v>
      </c>
      <c r="B1795" s="2286"/>
      <c r="C1795" s="2286"/>
      <c r="D1795" s="2286" t="s">
        <v>4734</v>
      </c>
      <c r="E1795" s="2286"/>
      <c r="F1795" s="2469"/>
      <c r="G1795" s="2469"/>
      <c r="H1795" s="2257"/>
      <c r="I1795" s="2286"/>
      <c r="J1795" s="2258">
        <v>168222.83</v>
      </c>
    </row>
    <row r="1796" spans="1:10" ht="18" customHeight="1">
      <c r="A1796" s="2283" t="s">
        <v>4735</v>
      </c>
      <c r="B1796" s="2287" t="s">
        <v>259</v>
      </c>
      <c r="C1796" s="2283" t="s">
        <v>3548</v>
      </c>
      <c r="D1796" s="2283" t="s">
        <v>131</v>
      </c>
      <c r="E1796" s="2470" t="s">
        <v>3549</v>
      </c>
      <c r="F1796" s="2470"/>
      <c r="G1796" s="2288" t="s">
        <v>3550</v>
      </c>
      <c r="H1796" s="2287" t="s">
        <v>261</v>
      </c>
      <c r="I1796" s="2287" t="s">
        <v>3551</v>
      </c>
      <c r="J1796" s="2287" t="s">
        <v>2149</v>
      </c>
    </row>
    <row r="1797" spans="1:10" ht="24" customHeight="1">
      <c r="A1797" s="2284" t="s">
        <v>3552</v>
      </c>
      <c r="B1797" s="2259" t="s">
        <v>4736</v>
      </c>
      <c r="C1797" s="2284" t="s">
        <v>3600</v>
      </c>
      <c r="D1797" s="2284" t="s">
        <v>873</v>
      </c>
      <c r="E1797" s="2471" t="s">
        <v>3688</v>
      </c>
      <c r="F1797" s="2471"/>
      <c r="G1797" s="2260" t="s">
        <v>271</v>
      </c>
      <c r="H1797" s="2261">
        <v>1</v>
      </c>
      <c r="I1797" s="2262">
        <v>169.06</v>
      </c>
      <c r="J1797" s="2262">
        <v>169.06</v>
      </c>
    </row>
    <row r="1798" spans="1:10" ht="24" customHeight="1">
      <c r="A1798" s="2281" t="s">
        <v>3556</v>
      </c>
      <c r="B1798" s="2263" t="s">
        <v>3565</v>
      </c>
      <c r="C1798" s="2281" t="s">
        <v>3558</v>
      </c>
      <c r="D1798" s="2281" t="s">
        <v>3566</v>
      </c>
      <c r="E1798" s="2472" t="s">
        <v>3560</v>
      </c>
      <c r="F1798" s="2472"/>
      <c r="G1798" s="2264" t="s">
        <v>2143</v>
      </c>
      <c r="H1798" s="2265">
        <v>0.9</v>
      </c>
      <c r="I1798" s="2266">
        <v>21.6</v>
      </c>
      <c r="J1798" s="2266">
        <v>19.440000000000001</v>
      </c>
    </row>
    <row r="1799" spans="1:10" ht="24" customHeight="1">
      <c r="A1799" s="2281" t="s">
        <v>3556</v>
      </c>
      <c r="B1799" s="2263" t="s">
        <v>3561</v>
      </c>
      <c r="C1799" s="2281" t="s">
        <v>3558</v>
      </c>
      <c r="D1799" s="2281" t="s">
        <v>3562</v>
      </c>
      <c r="E1799" s="2472" t="s">
        <v>3560</v>
      </c>
      <c r="F1799" s="2472"/>
      <c r="G1799" s="2264" t="s">
        <v>2143</v>
      </c>
      <c r="H1799" s="2265">
        <v>0.9</v>
      </c>
      <c r="I1799" s="2266">
        <v>16.989999999999998</v>
      </c>
      <c r="J1799" s="2266">
        <v>15.29</v>
      </c>
    </row>
    <row r="1800" spans="1:10" ht="24" customHeight="1">
      <c r="A1800" s="2285" t="s">
        <v>3586</v>
      </c>
      <c r="B1800" s="2270" t="s">
        <v>4737</v>
      </c>
      <c r="C1800" s="2285" t="s">
        <v>3558</v>
      </c>
      <c r="D1800" s="2285" t="s">
        <v>4738</v>
      </c>
      <c r="E1800" s="2468" t="s">
        <v>3589</v>
      </c>
      <c r="F1800" s="2468"/>
      <c r="G1800" s="2271" t="s">
        <v>271</v>
      </c>
      <c r="H1800" s="2272">
        <v>0.1</v>
      </c>
      <c r="I1800" s="2273">
        <v>9.9499999999999993</v>
      </c>
      <c r="J1800" s="2273">
        <v>0.99</v>
      </c>
    </row>
    <row r="1801" spans="1:10" ht="24" customHeight="1">
      <c r="A1801" s="2285" t="s">
        <v>3586</v>
      </c>
      <c r="B1801" s="2270" t="s">
        <v>4739</v>
      </c>
      <c r="C1801" s="2285" t="s">
        <v>3600</v>
      </c>
      <c r="D1801" s="2285" t="s">
        <v>873</v>
      </c>
      <c r="E1801" s="2468" t="s">
        <v>3589</v>
      </c>
      <c r="F1801" s="2468"/>
      <c r="G1801" s="2271" t="s">
        <v>271</v>
      </c>
      <c r="H1801" s="2272">
        <v>1</v>
      </c>
      <c r="I1801" s="2273">
        <v>133.34</v>
      </c>
      <c r="J1801" s="2273">
        <v>133.34</v>
      </c>
    </row>
    <row r="1802" spans="1:10">
      <c r="A1802" s="2282"/>
      <c r="B1802" s="2282"/>
      <c r="C1802" s="2282"/>
      <c r="D1802" s="2282"/>
      <c r="E1802" s="2282" t="s">
        <v>3577</v>
      </c>
      <c r="F1802" s="2267">
        <v>23.71</v>
      </c>
      <c r="G1802" s="2282" t="s">
        <v>3578</v>
      </c>
      <c r="H1802" s="2267">
        <v>0</v>
      </c>
      <c r="I1802" s="2282" t="s">
        <v>3579</v>
      </c>
      <c r="J1802" s="2267">
        <v>23.71</v>
      </c>
    </row>
    <row r="1803" spans="1:10">
      <c r="A1803" s="2282"/>
      <c r="B1803" s="2282"/>
      <c r="C1803" s="2282"/>
      <c r="D1803" s="2282"/>
      <c r="E1803" s="2282" t="s">
        <v>3580</v>
      </c>
      <c r="F1803" s="2267">
        <v>45.527858000000002</v>
      </c>
      <c r="G1803" s="2282"/>
      <c r="H1803" s="2467" t="s">
        <v>3581</v>
      </c>
      <c r="I1803" s="2467"/>
      <c r="J1803" s="2267">
        <v>214.59</v>
      </c>
    </row>
    <row r="1804" spans="1:10" ht="30" customHeight="1" thickBot="1">
      <c r="A1804" s="2290"/>
      <c r="B1804" s="2290"/>
      <c r="C1804" s="2290"/>
      <c r="D1804" s="2290"/>
      <c r="E1804" s="2290"/>
      <c r="F1804" s="2290"/>
      <c r="G1804" s="2290" t="s">
        <v>3582</v>
      </c>
      <c r="H1804" s="2268">
        <v>70</v>
      </c>
      <c r="I1804" s="2290" t="s">
        <v>3583</v>
      </c>
      <c r="J1804" s="2291">
        <v>15021.3</v>
      </c>
    </row>
    <row r="1805" spans="1:10" ht="0.95" customHeight="1" thickTop="1">
      <c r="A1805" s="2269"/>
      <c r="B1805" s="2269"/>
      <c r="C1805" s="2269"/>
      <c r="D1805" s="2269"/>
      <c r="E1805" s="2269"/>
      <c r="F1805" s="2269"/>
      <c r="G1805" s="2269"/>
      <c r="H1805" s="2269"/>
      <c r="I1805" s="2269"/>
      <c r="J1805" s="2269"/>
    </row>
    <row r="1806" spans="1:10" ht="18" customHeight="1">
      <c r="A1806" s="2283" t="s">
        <v>4740</v>
      </c>
      <c r="B1806" s="2287" t="s">
        <v>259</v>
      </c>
      <c r="C1806" s="2283" t="s">
        <v>3548</v>
      </c>
      <c r="D1806" s="2283" t="s">
        <v>131</v>
      </c>
      <c r="E1806" s="2470" t="s">
        <v>3549</v>
      </c>
      <c r="F1806" s="2470"/>
      <c r="G1806" s="2288" t="s">
        <v>3550</v>
      </c>
      <c r="H1806" s="2287" t="s">
        <v>261</v>
      </c>
      <c r="I1806" s="2287" t="s">
        <v>3551</v>
      </c>
      <c r="J1806" s="2287" t="s">
        <v>2149</v>
      </c>
    </row>
    <row r="1807" spans="1:10" ht="36" customHeight="1">
      <c r="A1807" s="2284" t="s">
        <v>3552</v>
      </c>
      <c r="B1807" s="2259" t="s">
        <v>4741</v>
      </c>
      <c r="C1807" s="2284" t="s">
        <v>3600</v>
      </c>
      <c r="D1807" s="2284" t="s">
        <v>876</v>
      </c>
      <c r="E1807" s="2471" t="s">
        <v>3688</v>
      </c>
      <c r="F1807" s="2471"/>
      <c r="G1807" s="2260" t="s">
        <v>271</v>
      </c>
      <c r="H1807" s="2261">
        <v>1</v>
      </c>
      <c r="I1807" s="2262">
        <v>565.88</v>
      </c>
      <c r="J1807" s="2262">
        <v>565.88</v>
      </c>
    </row>
    <row r="1808" spans="1:10" ht="24" customHeight="1">
      <c r="A1808" s="2281" t="s">
        <v>3556</v>
      </c>
      <c r="B1808" s="2263" t="s">
        <v>3565</v>
      </c>
      <c r="C1808" s="2281" t="s">
        <v>3558</v>
      </c>
      <c r="D1808" s="2281" t="s">
        <v>3566</v>
      </c>
      <c r="E1808" s="2472" t="s">
        <v>3560</v>
      </c>
      <c r="F1808" s="2472"/>
      <c r="G1808" s="2264" t="s">
        <v>2143</v>
      </c>
      <c r="H1808" s="2265">
        <v>0.9</v>
      </c>
      <c r="I1808" s="2266">
        <v>21.6</v>
      </c>
      <c r="J1808" s="2266">
        <v>19.440000000000001</v>
      </c>
    </row>
    <row r="1809" spans="1:10" ht="24" customHeight="1">
      <c r="A1809" s="2281" t="s">
        <v>3556</v>
      </c>
      <c r="B1809" s="2263" t="s">
        <v>3561</v>
      </c>
      <c r="C1809" s="2281" t="s">
        <v>3558</v>
      </c>
      <c r="D1809" s="2281" t="s">
        <v>3562</v>
      </c>
      <c r="E1809" s="2472" t="s">
        <v>3560</v>
      </c>
      <c r="F1809" s="2472"/>
      <c r="G1809" s="2264" t="s">
        <v>2143</v>
      </c>
      <c r="H1809" s="2265">
        <v>0.9</v>
      </c>
      <c r="I1809" s="2266">
        <v>16.989999999999998</v>
      </c>
      <c r="J1809" s="2266">
        <v>15.29</v>
      </c>
    </row>
    <row r="1810" spans="1:10" ht="24" customHeight="1">
      <c r="A1810" s="2285" t="s">
        <v>3586</v>
      </c>
      <c r="B1810" s="2270" t="s">
        <v>4737</v>
      </c>
      <c r="C1810" s="2285" t="s">
        <v>3558</v>
      </c>
      <c r="D1810" s="2285" t="s">
        <v>4738</v>
      </c>
      <c r="E1810" s="2468" t="s">
        <v>3589</v>
      </c>
      <c r="F1810" s="2468"/>
      <c r="G1810" s="2271" t="s">
        <v>271</v>
      </c>
      <c r="H1810" s="2272">
        <v>0.1</v>
      </c>
      <c r="I1810" s="2273">
        <v>9.9499999999999993</v>
      </c>
      <c r="J1810" s="2273">
        <v>0.99</v>
      </c>
    </row>
    <row r="1811" spans="1:10" ht="36" customHeight="1">
      <c r="A1811" s="2285" t="s">
        <v>3586</v>
      </c>
      <c r="B1811" s="2270" t="s">
        <v>4742</v>
      </c>
      <c r="C1811" s="2285" t="s">
        <v>3600</v>
      </c>
      <c r="D1811" s="2285" t="s">
        <v>876</v>
      </c>
      <c r="E1811" s="2468" t="s">
        <v>3589</v>
      </c>
      <c r="F1811" s="2468"/>
      <c r="G1811" s="2271" t="s">
        <v>271</v>
      </c>
      <c r="H1811" s="2272">
        <v>1</v>
      </c>
      <c r="I1811" s="2273">
        <v>530.16</v>
      </c>
      <c r="J1811" s="2273">
        <v>530.16</v>
      </c>
    </row>
    <row r="1812" spans="1:10">
      <c r="A1812" s="2282"/>
      <c r="B1812" s="2282"/>
      <c r="C1812" s="2282"/>
      <c r="D1812" s="2282"/>
      <c r="E1812" s="2282" t="s">
        <v>3577</v>
      </c>
      <c r="F1812" s="2267">
        <v>23.71</v>
      </c>
      <c r="G1812" s="2282" t="s">
        <v>3578</v>
      </c>
      <c r="H1812" s="2267">
        <v>0</v>
      </c>
      <c r="I1812" s="2282" t="s">
        <v>3579</v>
      </c>
      <c r="J1812" s="2267">
        <v>23.71</v>
      </c>
    </row>
    <row r="1813" spans="1:10">
      <c r="A1813" s="2282"/>
      <c r="B1813" s="2282"/>
      <c r="C1813" s="2282"/>
      <c r="D1813" s="2282"/>
      <c r="E1813" s="2282" t="s">
        <v>3580</v>
      </c>
      <c r="F1813" s="2267">
        <v>152.39148399999999</v>
      </c>
      <c r="G1813" s="2282"/>
      <c r="H1813" s="2467" t="s">
        <v>3581</v>
      </c>
      <c r="I1813" s="2467"/>
      <c r="J1813" s="2267">
        <v>718.27</v>
      </c>
    </row>
    <row r="1814" spans="1:10" ht="30" customHeight="1" thickBot="1">
      <c r="A1814" s="2290"/>
      <c r="B1814" s="2290"/>
      <c r="C1814" s="2290"/>
      <c r="D1814" s="2290"/>
      <c r="E1814" s="2290"/>
      <c r="F1814" s="2290"/>
      <c r="G1814" s="2290" t="s">
        <v>3582</v>
      </c>
      <c r="H1814" s="2268">
        <v>185.22</v>
      </c>
      <c r="I1814" s="2290" t="s">
        <v>3583</v>
      </c>
      <c r="J1814" s="2291">
        <v>133037.97</v>
      </c>
    </row>
    <row r="1815" spans="1:10" ht="0.95" customHeight="1" thickTop="1">
      <c r="A1815" s="2269"/>
      <c r="B1815" s="2269"/>
      <c r="C1815" s="2269"/>
      <c r="D1815" s="2269"/>
      <c r="E1815" s="2269"/>
      <c r="F1815" s="2269"/>
      <c r="G1815" s="2269"/>
      <c r="H1815" s="2269"/>
      <c r="I1815" s="2269"/>
      <c r="J1815" s="2269"/>
    </row>
    <row r="1816" spans="1:10" ht="18" customHeight="1">
      <c r="A1816" s="2283" t="s">
        <v>4743</v>
      </c>
      <c r="B1816" s="2287" t="s">
        <v>259</v>
      </c>
      <c r="C1816" s="2283" t="s">
        <v>3548</v>
      </c>
      <c r="D1816" s="2283" t="s">
        <v>131</v>
      </c>
      <c r="E1816" s="2470" t="s">
        <v>3549</v>
      </c>
      <c r="F1816" s="2470"/>
      <c r="G1816" s="2288" t="s">
        <v>3550</v>
      </c>
      <c r="H1816" s="2287" t="s">
        <v>261</v>
      </c>
      <c r="I1816" s="2287" t="s">
        <v>3551</v>
      </c>
      <c r="J1816" s="2287" t="s">
        <v>2149</v>
      </c>
    </row>
    <row r="1817" spans="1:10" ht="24" customHeight="1">
      <c r="A1817" s="2284" t="s">
        <v>3552</v>
      </c>
      <c r="B1817" s="2259" t="s">
        <v>4744</v>
      </c>
      <c r="C1817" s="2284" t="s">
        <v>3600</v>
      </c>
      <c r="D1817" s="2284" t="s">
        <v>878</v>
      </c>
      <c r="E1817" s="2471" t="s">
        <v>3688</v>
      </c>
      <c r="F1817" s="2471"/>
      <c r="G1817" s="2260" t="s">
        <v>271</v>
      </c>
      <c r="H1817" s="2261">
        <v>1</v>
      </c>
      <c r="I1817" s="2262">
        <v>71.900000000000006</v>
      </c>
      <c r="J1817" s="2262">
        <v>71.900000000000006</v>
      </c>
    </row>
    <row r="1818" spans="1:10" ht="24" customHeight="1">
      <c r="A1818" s="2281" t="s">
        <v>3556</v>
      </c>
      <c r="B1818" s="2263" t="s">
        <v>3565</v>
      </c>
      <c r="C1818" s="2281" t="s">
        <v>3558</v>
      </c>
      <c r="D1818" s="2281" t="s">
        <v>3566</v>
      </c>
      <c r="E1818" s="2472" t="s">
        <v>3560</v>
      </c>
      <c r="F1818" s="2472"/>
      <c r="G1818" s="2264" t="s">
        <v>2143</v>
      </c>
      <c r="H1818" s="2265">
        <v>0.9</v>
      </c>
      <c r="I1818" s="2266">
        <v>21.6</v>
      </c>
      <c r="J1818" s="2266">
        <v>19.440000000000001</v>
      </c>
    </row>
    <row r="1819" spans="1:10" ht="24" customHeight="1">
      <c r="A1819" s="2281" t="s">
        <v>3556</v>
      </c>
      <c r="B1819" s="2263" t="s">
        <v>3561</v>
      </c>
      <c r="C1819" s="2281" t="s">
        <v>3558</v>
      </c>
      <c r="D1819" s="2281" t="s">
        <v>3562</v>
      </c>
      <c r="E1819" s="2472" t="s">
        <v>3560</v>
      </c>
      <c r="F1819" s="2472"/>
      <c r="G1819" s="2264" t="s">
        <v>2143</v>
      </c>
      <c r="H1819" s="2265">
        <v>0.9</v>
      </c>
      <c r="I1819" s="2266">
        <v>16.989999999999998</v>
      </c>
      <c r="J1819" s="2266">
        <v>15.29</v>
      </c>
    </row>
    <row r="1820" spans="1:10" ht="24" customHeight="1">
      <c r="A1820" s="2285" t="s">
        <v>3586</v>
      </c>
      <c r="B1820" s="2270" t="s">
        <v>4737</v>
      </c>
      <c r="C1820" s="2285" t="s">
        <v>3558</v>
      </c>
      <c r="D1820" s="2285" t="s">
        <v>4738</v>
      </c>
      <c r="E1820" s="2468" t="s">
        <v>3589</v>
      </c>
      <c r="F1820" s="2468"/>
      <c r="G1820" s="2271" t="s">
        <v>271</v>
      </c>
      <c r="H1820" s="2272">
        <v>0.1</v>
      </c>
      <c r="I1820" s="2273">
        <v>9.9499999999999993</v>
      </c>
      <c r="J1820" s="2273">
        <v>0.99</v>
      </c>
    </row>
    <row r="1821" spans="1:10" ht="24" customHeight="1">
      <c r="A1821" s="2285" t="s">
        <v>3586</v>
      </c>
      <c r="B1821" s="2270" t="s">
        <v>4745</v>
      </c>
      <c r="C1821" s="2285" t="s">
        <v>3600</v>
      </c>
      <c r="D1821" s="2285" t="s">
        <v>878</v>
      </c>
      <c r="E1821" s="2468" t="s">
        <v>3589</v>
      </c>
      <c r="F1821" s="2468"/>
      <c r="G1821" s="2271" t="s">
        <v>271</v>
      </c>
      <c r="H1821" s="2272">
        <v>1</v>
      </c>
      <c r="I1821" s="2273">
        <v>36.18</v>
      </c>
      <c r="J1821" s="2273">
        <v>36.18</v>
      </c>
    </row>
    <row r="1822" spans="1:10">
      <c r="A1822" s="2282"/>
      <c r="B1822" s="2282"/>
      <c r="C1822" s="2282"/>
      <c r="D1822" s="2282"/>
      <c r="E1822" s="2282" t="s">
        <v>3577</v>
      </c>
      <c r="F1822" s="2267">
        <v>23.71</v>
      </c>
      <c r="G1822" s="2282" t="s">
        <v>3578</v>
      </c>
      <c r="H1822" s="2267">
        <v>0</v>
      </c>
      <c r="I1822" s="2282" t="s">
        <v>3579</v>
      </c>
      <c r="J1822" s="2267">
        <v>23.71</v>
      </c>
    </row>
    <row r="1823" spans="1:10">
      <c r="A1823" s="2282"/>
      <c r="B1823" s="2282"/>
      <c r="C1823" s="2282"/>
      <c r="D1823" s="2282"/>
      <c r="E1823" s="2282" t="s">
        <v>3580</v>
      </c>
      <c r="F1823" s="2267">
        <v>19.362670000000001</v>
      </c>
      <c r="G1823" s="2282"/>
      <c r="H1823" s="2467" t="s">
        <v>3581</v>
      </c>
      <c r="I1823" s="2467"/>
      <c r="J1823" s="2267">
        <v>91.26</v>
      </c>
    </row>
    <row r="1824" spans="1:10" ht="30" customHeight="1" thickBot="1">
      <c r="A1824" s="2290"/>
      <c r="B1824" s="2290"/>
      <c r="C1824" s="2290"/>
      <c r="D1824" s="2290"/>
      <c r="E1824" s="2290"/>
      <c r="F1824" s="2290"/>
      <c r="G1824" s="2290" t="s">
        <v>3582</v>
      </c>
      <c r="H1824" s="2268">
        <v>28</v>
      </c>
      <c r="I1824" s="2290" t="s">
        <v>3583</v>
      </c>
      <c r="J1824" s="2291">
        <v>2555.2800000000002</v>
      </c>
    </row>
    <row r="1825" spans="1:10" ht="0.95" customHeight="1" thickTop="1">
      <c r="A1825" s="2269"/>
      <c r="B1825" s="2269"/>
      <c r="C1825" s="2269"/>
      <c r="D1825" s="2269"/>
      <c r="E1825" s="2269"/>
      <c r="F1825" s="2269"/>
      <c r="G1825" s="2269"/>
      <c r="H1825" s="2269"/>
      <c r="I1825" s="2269"/>
      <c r="J1825" s="2269"/>
    </row>
    <row r="1826" spans="1:10" ht="18" customHeight="1">
      <c r="A1826" s="2283" t="s">
        <v>4746</v>
      </c>
      <c r="B1826" s="2287" t="s">
        <v>259</v>
      </c>
      <c r="C1826" s="2283" t="s">
        <v>3548</v>
      </c>
      <c r="D1826" s="2283" t="s">
        <v>131</v>
      </c>
      <c r="E1826" s="2470" t="s">
        <v>3549</v>
      </c>
      <c r="F1826" s="2470"/>
      <c r="G1826" s="2288" t="s">
        <v>3550</v>
      </c>
      <c r="H1826" s="2287" t="s">
        <v>261</v>
      </c>
      <c r="I1826" s="2287" t="s">
        <v>3551</v>
      </c>
      <c r="J1826" s="2287" t="s">
        <v>2149</v>
      </c>
    </row>
    <row r="1827" spans="1:10" ht="36" customHeight="1">
      <c r="A1827" s="2284" t="s">
        <v>3552</v>
      </c>
      <c r="B1827" s="2259" t="s">
        <v>4747</v>
      </c>
      <c r="C1827" s="2284" t="s">
        <v>3600</v>
      </c>
      <c r="D1827" s="2284" t="s">
        <v>881</v>
      </c>
      <c r="E1827" s="2471" t="s">
        <v>3688</v>
      </c>
      <c r="F1827" s="2471"/>
      <c r="G1827" s="2260" t="s">
        <v>271</v>
      </c>
      <c r="H1827" s="2261">
        <v>1</v>
      </c>
      <c r="I1827" s="2262">
        <v>100.94</v>
      </c>
      <c r="J1827" s="2262">
        <v>100.94</v>
      </c>
    </row>
    <row r="1828" spans="1:10" ht="24" customHeight="1">
      <c r="A1828" s="2281" t="s">
        <v>3556</v>
      </c>
      <c r="B1828" s="2263" t="s">
        <v>3565</v>
      </c>
      <c r="C1828" s="2281" t="s">
        <v>3558</v>
      </c>
      <c r="D1828" s="2281" t="s">
        <v>3566</v>
      </c>
      <c r="E1828" s="2472" t="s">
        <v>3560</v>
      </c>
      <c r="F1828" s="2472"/>
      <c r="G1828" s="2264" t="s">
        <v>2143</v>
      </c>
      <c r="H1828" s="2265">
        <v>0.9</v>
      </c>
      <c r="I1828" s="2266">
        <v>21.6</v>
      </c>
      <c r="J1828" s="2266">
        <v>19.440000000000001</v>
      </c>
    </row>
    <row r="1829" spans="1:10" ht="24" customHeight="1">
      <c r="A1829" s="2281" t="s">
        <v>3556</v>
      </c>
      <c r="B1829" s="2263" t="s">
        <v>3561</v>
      </c>
      <c r="C1829" s="2281" t="s">
        <v>3558</v>
      </c>
      <c r="D1829" s="2281" t="s">
        <v>3562</v>
      </c>
      <c r="E1829" s="2472" t="s">
        <v>3560</v>
      </c>
      <c r="F1829" s="2472"/>
      <c r="G1829" s="2264" t="s">
        <v>2143</v>
      </c>
      <c r="H1829" s="2265">
        <v>0.9</v>
      </c>
      <c r="I1829" s="2266">
        <v>16.989999999999998</v>
      </c>
      <c r="J1829" s="2266">
        <v>15.29</v>
      </c>
    </row>
    <row r="1830" spans="1:10" ht="24" customHeight="1">
      <c r="A1830" s="2285" t="s">
        <v>3586</v>
      </c>
      <c r="B1830" s="2270" t="s">
        <v>4737</v>
      </c>
      <c r="C1830" s="2285" t="s">
        <v>3558</v>
      </c>
      <c r="D1830" s="2285" t="s">
        <v>4738</v>
      </c>
      <c r="E1830" s="2468" t="s">
        <v>3589</v>
      </c>
      <c r="F1830" s="2468"/>
      <c r="G1830" s="2271" t="s">
        <v>271</v>
      </c>
      <c r="H1830" s="2272">
        <v>0.1</v>
      </c>
      <c r="I1830" s="2273">
        <v>9.9499999999999993</v>
      </c>
      <c r="J1830" s="2273">
        <v>0.99</v>
      </c>
    </row>
    <row r="1831" spans="1:10" ht="36" customHeight="1">
      <c r="A1831" s="2285" t="s">
        <v>3586</v>
      </c>
      <c r="B1831" s="2270" t="s">
        <v>4748</v>
      </c>
      <c r="C1831" s="2285" t="s">
        <v>3600</v>
      </c>
      <c r="D1831" s="2285" t="s">
        <v>881</v>
      </c>
      <c r="E1831" s="2468" t="s">
        <v>3589</v>
      </c>
      <c r="F1831" s="2468"/>
      <c r="G1831" s="2271" t="s">
        <v>271</v>
      </c>
      <c r="H1831" s="2272">
        <v>1</v>
      </c>
      <c r="I1831" s="2273">
        <v>65.22</v>
      </c>
      <c r="J1831" s="2273">
        <v>65.22</v>
      </c>
    </row>
    <row r="1832" spans="1:10">
      <c r="A1832" s="2282"/>
      <c r="B1832" s="2282"/>
      <c r="C1832" s="2282"/>
      <c r="D1832" s="2282"/>
      <c r="E1832" s="2282" t="s">
        <v>3577</v>
      </c>
      <c r="F1832" s="2267">
        <v>23.71</v>
      </c>
      <c r="G1832" s="2282" t="s">
        <v>3578</v>
      </c>
      <c r="H1832" s="2267">
        <v>0</v>
      </c>
      <c r="I1832" s="2282" t="s">
        <v>3579</v>
      </c>
      <c r="J1832" s="2267">
        <v>23.71</v>
      </c>
    </row>
    <row r="1833" spans="1:10">
      <c r="A1833" s="2282"/>
      <c r="B1833" s="2282"/>
      <c r="C1833" s="2282"/>
      <c r="D1833" s="2282"/>
      <c r="E1833" s="2282" t="s">
        <v>3580</v>
      </c>
      <c r="F1833" s="2267">
        <v>27.183142</v>
      </c>
      <c r="G1833" s="2282"/>
      <c r="H1833" s="2467" t="s">
        <v>3581</v>
      </c>
      <c r="I1833" s="2467"/>
      <c r="J1833" s="2267">
        <v>128.12</v>
      </c>
    </row>
    <row r="1834" spans="1:10" ht="30" customHeight="1" thickBot="1">
      <c r="A1834" s="2290"/>
      <c r="B1834" s="2290"/>
      <c r="C1834" s="2290"/>
      <c r="D1834" s="2290"/>
      <c r="E1834" s="2290"/>
      <c r="F1834" s="2290"/>
      <c r="G1834" s="2290" t="s">
        <v>3582</v>
      </c>
      <c r="H1834" s="2268">
        <v>3</v>
      </c>
      <c r="I1834" s="2290" t="s">
        <v>3583</v>
      </c>
      <c r="J1834" s="2291">
        <v>384.36</v>
      </c>
    </row>
    <row r="1835" spans="1:10" ht="0.95" customHeight="1" thickTop="1">
      <c r="A1835" s="2269"/>
      <c r="B1835" s="2269"/>
      <c r="C1835" s="2269"/>
      <c r="D1835" s="2269"/>
      <c r="E1835" s="2269"/>
      <c r="F1835" s="2269"/>
      <c r="G1835" s="2269"/>
      <c r="H1835" s="2269"/>
      <c r="I1835" s="2269"/>
      <c r="J1835" s="2269"/>
    </row>
    <row r="1836" spans="1:10" ht="18" customHeight="1">
      <c r="A1836" s="2283" t="s">
        <v>4749</v>
      </c>
      <c r="B1836" s="2287" t="s">
        <v>259</v>
      </c>
      <c r="C1836" s="2283" t="s">
        <v>3548</v>
      </c>
      <c r="D1836" s="2283" t="s">
        <v>131</v>
      </c>
      <c r="E1836" s="2470" t="s">
        <v>3549</v>
      </c>
      <c r="F1836" s="2470"/>
      <c r="G1836" s="2288" t="s">
        <v>3550</v>
      </c>
      <c r="H1836" s="2287" t="s">
        <v>261</v>
      </c>
      <c r="I1836" s="2287" t="s">
        <v>3551</v>
      </c>
      <c r="J1836" s="2287" t="s">
        <v>2149</v>
      </c>
    </row>
    <row r="1837" spans="1:10" ht="24" customHeight="1">
      <c r="A1837" s="2284" t="s">
        <v>3552</v>
      </c>
      <c r="B1837" s="2259" t="s">
        <v>4750</v>
      </c>
      <c r="C1837" s="2284" t="s">
        <v>3600</v>
      </c>
      <c r="D1837" s="2284" t="s">
        <v>884</v>
      </c>
      <c r="E1837" s="2471" t="s">
        <v>3688</v>
      </c>
      <c r="F1837" s="2471"/>
      <c r="G1837" s="2260" t="s">
        <v>271</v>
      </c>
      <c r="H1837" s="2261">
        <v>1</v>
      </c>
      <c r="I1837" s="2262">
        <v>484.98</v>
      </c>
      <c r="J1837" s="2262">
        <v>484.98</v>
      </c>
    </row>
    <row r="1838" spans="1:10" ht="24" customHeight="1">
      <c r="A1838" s="2281" t="s">
        <v>3556</v>
      </c>
      <c r="B1838" s="2263" t="s">
        <v>3565</v>
      </c>
      <c r="C1838" s="2281" t="s">
        <v>3558</v>
      </c>
      <c r="D1838" s="2281" t="s">
        <v>3566</v>
      </c>
      <c r="E1838" s="2472" t="s">
        <v>3560</v>
      </c>
      <c r="F1838" s="2472"/>
      <c r="G1838" s="2264" t="s">
        <v>2143</v>
      </c>
      <c r="H1838" s="2265">
        <v>0.9</v>
      </c>
      <c r="I1838" s="2266">
        <v>21.6</v>
      </c>
      <c r="J1838" s="2266">
        <v>19.440000000000001</v>
      </c>
    </row>
    <row r="1839" spans="1:10" ht="24" customHeight="1">
      <c r="A1839" s="2281" t="s">
        <v>3556</v>
      </c>
      <c r="B1839" s="2263" t="s">
        <v>3561</v>
      </c>
      <c r="C1839" s="2281" t="s">
        <v>3558</v>
      </c>
      <c r="D1839" s="2281" t="s">
        <v>3562</v>
      </c>
      <c r="E1839" s="2472" t="s">
        <v>3560</v>
      </c>
      <c r="F1839" s="2472"/>
      <c r="G1839" s="2264" t="s">
        <v>2143</v>
      </c>
      <c r="H1839" s="2265">
        <v>0.9</v>
      </c>
      <c r="I1839" s="2266">
        <v>16.989999999999998</v>
      </c>
      <c r="J1839" s="2266">
        <v>15.29</v>
      </c>
    </row>
    <row r="1840" spans="1:10" ht="24" customHeight="1">
      <c r="A1840" s="2285" t="s">
        <v>3586</v>
      </c>
      <c r="B1840" s="2270" t="s">
        <v>4737</v>
      </c>
      <c r="C1840" s="2285" t="s">
        <v>3558</v>
      </c>
      <c r="D1840" s="2285" t="s">
        <v>4738</v>
      </c>
      <c r="E1840" s="2468" t="s">
        <v>3589</v>
      </c>
      <c r="F1840" s="2468"/>
      <c r="G1840" s="2271" t="s">
        <v>271</v>
      </c>
      <c r="H1840" s="2272">
        <v>0.1</v>
      </c>
      <c r="I1840" s="2273">
        <v>9.9499999999999993</v>
      </c>
      <c r="J1840" s="2273">
        <v>0.99</v>
      </c>
    </row>
    <row r="1841" spans="1:10" ht="24" customHeight="1">
      <c r="A1841" s="2285" t="s">
        <v>3586</v>
      </c>
      <c r="B1841" s="2270" t="s">
        <v>4751</v>
      </c>
      <c r="C1841" s="2285" t="s">
        <v>3600</v>
      </c>
      <c r="D1841" s="2285" t="s">
        <v>884</v>
      </c>
      <c r="E1841" s="2468" t="s">
        <v>3589</v>
      </c>
      <c r="F1841" s="2468"/>
      <c r="G1841" s="2271" t="s">
        <v>271</v>
      </c>
      <c r="H1841" s="2272">
        <v>1</v>
      </c>
      <c r="I1841" s="2273">
        <v>449.26</v>
      </c>
      <c r="J1841" s="2273">
        <v>449.26</v>
      </c>
    </row>
    <row r="1842" spans="1:10">
      <c r="A1842" s="2282"/>
      <c r="B1842" s="2282"/>
      <c r="C1842" s="2282"/>
      <c r="D1842" s="2282"/>
      <c r="E1842" s="2282" t="s">
        <v>3577</v>
      </c>
      <c r="F1842" s="2267">
        <v>23.71</v>
      </c>
      <c r="G1842" s="2282" t="s">
        <v>3578</v>
      </c>
      <c r="H1842" s="2267">
        <v>0</v>
      </c>
      <c r="I1842" s="2282" t="s">
        <v>3579</v>
      </c>
      <c r="J1842" s="2267">
        <v>23.71</v>
      </c>
    </row>
    <row r="1843" spans="1:10">
      <c r="A1843" s="2282"/>
      <c r="B1843" s="2282"/>
      <c r="C1843" s="2282"/>
      <c r="D1843" s="2282"/>
      <c r="E1843" s="2282" t="s">
        <v>3580</v>
      </c>
      <c r="F1843" s="2267">
        <v>130.60511399999999</v>
      </c>
      <c r="G1843" s="2282"/>
      <c r="H1843" s="2467" t="s">
        <v>3581</v>
      </c>
      <c r="I1843" s="2467"/>
      <c r="J1843" s="2267">
        <v>615.59</v>
      </c>
    </row>
    <row r="1844" spans="1:10" ht="30" customHeight="1" thickBot="1">
      <c r="A1844" s="2290"/>
      <c r="B1844" s="2290"/>
      <c r="C1844" s="2290"/>
      <c r="D1844" s="2290"/>
      <c r="E1844" s="2290"/>
      <c r="F1844" s="2290"/>
      <c r="G1844" s="2290" t="s">
        <v>3582</v>
      </c>
      <c r="H1844" s="2268">
        <v>17</v>
      </c>
      <c r="I1844" s="2290" t="s">
        <v>3583</v>
      </c>
      <c r="J1844" s="2291">
        <v>10465.030000000001</v>
      </c>
    </row>
    <row r="1845" spans="1:10" ht="0.95" customHeight="1" thickTop="1">
      <c r="A1845" s="2269"/>
      <c r="B1845" s="2269"/>
      <c r="C1845" s="2269"/>
      <c r="D1845" s="2269"/>
      <c r="E1845" s="2269"/>
      <c r="F1845" s="2269"/>
      <c r="G1845" s="2269"/>
      <c r="H1845" s="2269"/>
      <c r="I1845" s="2269"/>
      <c r="J1845" s="2269"/>
    </row>
    <row r="1846" spans="1:10" ht="18" customHeight="1">
      <c r="A1846" s="2283" t="s">
        <v>4752</v>
      </c>
      <c r="B1846" s="2287" t="s">
        <v>259</v>
      </c>
      <c r="C1846" s="2283" t="s">
        <v>3548</v>
      </c>
      <c r="D1846" s="2283" t="s">
        <v>131</v>
      </c>
      <c r="E1846" s="2470" t="s">
        <v>3549</v>
      </c>
      <c r="F1846" s="2470"/>
      <c r="G1846" s="2288" t="s">
        <v>3550</v>
      </c>
      <c r="H1846" s="2287" t="s">
        <v>261</v>
      </c>
      <c r="I1846" s="2287" t="s">
        <v>3551</v>
      </c>
      <c r="J1846" s="2287" t="s">
        <v>2149</v>
      </c>
    </row>
    <row r="1847" spans="1:10" ht="24" customHeight="1">
      <c r="A1847" s="2284" t="s">
        <v>3552</v>
      </c>
      <c r="B1847" s="2259" t="s">
        <v>4753</v>
      </c>
      <c r="C1847" s="2284" t="s">
        <v>3600</v>
      </c>
      <c r="D1847" s="2284" t="s">
        <v>887</v>
      </c>
      <c r="E1847" s="2471" t="s">
        <v>3688</v>
      </c>
      <c r="F1847" s="2471"/>
      <c r="G1847" s="2260" t="s">
        <v>271</v>
      </c>
      <c r="H1847" s="2261">
        <v>1</v>
      </c>
      <c r="I1847" s="2262">
        <v>119.66</v>
      </c>
      <c r="J1847" s="2262">
        <v>119.66</v>
      </c>
    </row>
    <row r="1848" spans="1:10" ht="24" customHeight="1">
      <c r="A1848" s="2281" t="s">
        <v>3556</v>
      </c>
      <c r="B1848" s="2263" t="s">
        <v>3565</v>
      </c>
      <c r="C1848" s="2281" t="s">
        <v>3558</v>
      </c>
      <c r="D1848" s="2281" t="s">
        <v>3566</v>
      </c>
      <c r="E1848" s="2472" t="s">
        <v>3560</v>
      </c>
      <c r="F1848" s="2472"/>
      <c r="G1848" s="2264" t="s">
        <v>2143</v>
      </c>
      <c r="H1848" s="2265">
        <v>0.9</v>
      </c>
      <c r="I1848" s="2266">
        <v>21.6</v>
      </c>
      <c r="J1848" s="2266">
        <v>19.440000000000001</v>
      </c>
    </row>
    <row r="1849" spans="1:10" ht="24" customHeight="1">
      <c r="A1849" s="2281" t="s">
        <v>3556</v>
      </c>
      <c r="B1849" s="2263" t="s">
        <v>3561</v>
      </c>
      <c r="C1849" s="2281" t="s">
        <v>3558</v>
      </c>
      <c r="D1849" s="2281" t="s">
        <v>3562</v>
      </c>
      <c r="E1849" s="2472" t="s">
        <v>3560</v>
      </c>
      <c r="F1849" s="2472"/>
      <c r="G1849" s="2264" t="s">
        <v>2143</v>
      </c>
      <c r="H1849" s="2265">
        <v>0.9</v>
      </c>
      <c r="I1849" s="2266">
        <v>16.989999999999998</v>
      </c>
      <c r="J1849" s="2266">
        <v>15.29</v>
      </c>
    </row>
    <row r="1850" spans="1:10" ht="24" customHeight="1">
      <c r="A1850" s="2285" t="s">
        <v>3586</v>
      </c>
      <c r="B1850" s="2270" t="s">
        <v>4737</v>
      </c>
      <c r="C1850" s="2285" t="s">
        <v>3558</v>
      </c>
      <c r="D1850" s="2285" t="s">
        <v>4738</v>
      </c>
      <c r="E1850" s="2468" t="s">
        <v>3589</v>
      </c>
      <c r="F1850" s="2468"/>
      <c r="G1850" s="2271" t="s">
        <v>271</v>
      </c>
      <c r="H1850" s="2272">
        <v>0.1</v>
      </c>
      <c r="I1850" s="2273">
        <v>9.9499999999999993</v>
      </c>
      <c r="J1850" s="2273">
        <v>0.99</v>
      </c>
    </row>
    <row r="1851" spans="1:10" ht="24" customHeight="1">
      <c r="A1851" s="2285" t="s">
        <v>3586</v>
      </c>
      <c r="B1851" s="2270" t="s">
        <v>4754</v>
      </c>
      <c r="C1851" s="2285" t="s">
        <v>3600</v>
      </c>
      <c r="D1851" s="2285" t="s">
        <v>887</v>
      </c>
      <c r="E1851" s="2468" t="s">
        <v>3589</v>
      </c>
      <c r="F1851" s="2468"/>
      <c r="G1851" s="2271" t="s">
        <v>271</v>
      </c>
      <c r="H1851" s="2272">
        <v>1</v>
      </c>
      <c r="I1851" s="2273">
        <v>83.94</v>
      </c>
      <c r="J1851" s="2273">
        <v>83.94</v>
      </c>
    </row>
    <row r="1852" spans="1:10">
      <c r="A1852" s="2282"/>
      <c r="B1852" s="2282"/>
      <c r="C1852" s="2282"/>
      <c r="D1852" s="2282"/>
      <c r="E1852" s="2282" t="s">
        <v>3577</v>
      </c>
      <c r="F1852" s="2267">
        <v>23.71</v>
      </c>
      <c r="G1852" s="2282" t="s">
        <v>3578</v>
      </c>
      <c r="H1852" s="2267">
        <v>0</v>
      </c>
      <c r="I1852" s="2282" t="s">
        <v>3579</v>
      </c>
      <c r="J1852" s="2267">
        <v>23.71</v>
      </c>
    </row>
    <row r="1853" spans="1:10">
      <c r="A1853" s="2282"/>
      <c r="B1853" s="2282"/>
      <c r="C1853" s="2282"/>
      <c r="D1853" s="2282"/>
      <c r="E1853" s="2282" t="s">
        <v>3580</v>
      </c>
      <c r="F1853" s="2267">
        <v>32.224437999999999</v>
      </c>
      <c r="G1853" s="2282"/>
      <c r="H1853" s="2467" t="s">
        <v>3581</v>
      </c>
      <c r="I1853" s="2467"/>
      <c r="J1853" s="2267">
        <v>151.88</v>
      </c>
    </row>
    <row r="1854" spans="1:10" ht="30" customHeight="1" thickBot="1">
      <c r="A1854" s="2290"/>
      <c r="B1854" s="2290"/>
      <c r="C1854" s="2290"/>
      <c r="D1854" s="2290"/>
      <c r="E1854" s="2290"/>
      <c r="F1854" s="2290"/>
      <c r="G1854" s="2290" t="s">
        <v>3582</v>
      </c>
      <c r="H1854" s="2268">
        <v>27</v>
      </c>
      <c r="I1854" s="2290" t="s">
        <v>3583</v>
      </c>
      <c r="J1854" s="2291">
        <v>4100.76</v>
      </c>
    </row>
    <row r="1855" spans="1:10" ht="0.95" customHeight="1" thickTop="1">
      <c r="A1855" s="2269"/>
      <c r="B1855" s="2269"/>
      <c r="C1855" s="2269"/>
      <c r="D1855" s="2269"/>
      <c r="E1855" s="2269"/>
      <c r="F1855" s="2269"/>
      <c r="G1855" s="2269"/>
      <c r="H1855" s="2269"/>
      <c r="I1855" s="2269"/>
      <c r="J1855" s="2269"/>
    </row>
    <row r="1856" spans="1:10" ht="18" customHeight="1">
      <c r="A1856" s="2283" t="s">
        <v>4755</v>
      </c>
      <c r="B1856" s="2287" t="s">
        <v>259</v>
      </c>
      <c r="C1856" s="2283" t="s">
        <v>3548</v>
      </c>
      <c r="D1856" s="2283" t="s">
        <v>131</v>
      </c>
      <c r="E1856" s="2470" t="s">
        <v>3549</v>
      </c>
      <c r="F1856" s="2470"/>
      <c r="G1856" s="2288" t="s">
        <v>3550</v>
      </c>
      <c r="H1856" s="2287" t="s">
        <v>261</v>
      </c>
      <c r="I1856" s="2287" t="s">
        <v>3551</v>
      </c>
      <c r="J1856" s="2287" t="s">
        <v>2149</v>
      </c>
    </row>
    <row r="1857" spans="1:10" ht="24" customHeight="1">
      <c r="A1857" s="2284" t="s">
        <v>3552</v>
      </c>
      <c r="B1857" s="2259" t="s">
        <v>4756</v>
      </c>
      <c r="C1857" s="2284" t="s">
        <v>3600</v>
      </c>
      <c r="D1857" s="2284" t="s">
        <v>890</v>
      </c>
      <c r="E1857" s="2471" t="s">
        <v>3688</v>
      </c>
      <c r="F1857" s="2471"/>
      <c r="G1857" s="2260" t="s">
        <v>271</v>
      </c>
      <c r="H1857" s="2261">
        <v>1</v>
      </c>
      <c r="I1857" s="2262">
        <v>262.58</v>
      </c>
      <c r="J1857" s="2262">
        <v>262.58</v>
      </c>
    </row>
    <row r="1858" spans="1:10" ht="24" customHeight="1">
      <c r="A1858" s="2281" t="s">
        <v>3556</v>
      </c>
      <c r="B1858" s="2263" t="s">
        <v>3565</v>
      </c>
      <c r="C1858" s="2281" t="s">
        <v>3558</v>
      </c>
      <c r="D1858" s="2281" t="s">
        <v>3566</v>
      </c>
      <c r="E1858" s="2472" t="s">
        <v>3560</v>
      </c>
      <c r="F1858" s="2472"/>
      <c r="G1858" s="2264" t="s">
        <v>2143</v>
      </c>
      <c r="H1858" s="2265">
        <v>0.9</v>
      </c>
      <c r="I1858" s="2266">
        <v>21.6</v>
      </c>
      <c r="J1858" s="2266">
        <v>19.440000000000001</v>
      </c>
    </row>
    <row r="1859" spans="1:10" ht="24" customHeight="1">
      <c r="A1859" s="2281" t="s">
        <v>3556</v>
      </c>
      <c r="B1859" s="2263" t="s">
        <v>3561</v>
      </c>
      <c r="C1859" s="2281" t="s">
        <v>3558</v>
      </c>
      <c r="D1859" s="2281" t="s">
        <v>3562</v>
      </c>
      <c r="E1859" s="2472" t="s">
        <v>3560</v>
      </c>
      <c r="F1859" s="2472"/>
      <c r="G1859" s="2264" t="s">
        <v>2143</v>
      </c>
      <c r="H1859" s="2265">
        <v>0.9</v>
      </c>
      <c r="I1859" s="2266">
        <v>16.989999999999998</v>
      </c>
      <c r="J1859" s="2266">
        <v>15.29</v>
      </c>
    </row>
    <row r="1860" spans="1:10" ht="24" customHeight="1">
      <c r="A1860" s="2285" t="s">
        <v>3586</v>
      </c>
      <c r="B1860" s="2270" t="s">
        <v>4737</v>
      </c>
      <c r="C1860" s="2285" t="s">
        <v>3558</v>
      </c>
      <c r="D1860" s="2285" t="s">
        <v>4738</v>
      </c>
      <c r="E1860" s="2468" t="s">
        <v>3589</v>
      </c>
      <c r="F1860" s="2468"/>
      <c r="G1860" s="2271" t="s">
        <v>271</v>
      </c>
      <c r="H1860" s="2272">
        <v>0.1</v>
      </c>
      <c r="I1860" s="2273">
        <v>9.9499999999999993</v>
      </c>
      <c r="J1860" s="2273">
        <v>0.99</v>
      </c>
    </row>
    <row r="1861" spans="1:10" ht="24" customHeight="1">
      <c r="A1861" s="2285" t="s">
        <v>3586</v>
      </c>
      <c r="B1861" s="2270" t="s">
        <v>4757</v>
      </c>
      <c r="C1861" s="2285" t="s">
        <v>3600</v>
      </c>
      <c r="D1861" s="2285" t="s">
        <v>890</v>
      </c>
      <c r="E1861" s="2468" t="s">
        <v>3589</v>
      </c>
      <c r="F1861" s="2468"/>
      <c r="G1861" s="2271" t="s">
        <v>271</v>
      </c>
      <c r="H1861" s="2272">
        <v>1</v>
      </c>
      <c r="I1861" s="2273">
        <v>226.86</v>
      </c>
      <c r="J1861" s="2273">
        <v>226.86</v>
      </c>
    </row>
    <row r="1862" spans="1:10">
      <c r="A1862" s="2282"/>
      <c r="B1862" s="2282"/>
      <c r="C1862" s="2282"/>
      <c r="D1862" s="2282"/>
      <c r="E1862" s="2282" t="s">
        <v>3577</v>
      </c>
      <c r="F1862" s="2267">
        <v>23.71</v>
      </c>
      <c r="G1862" s="2282" t="s">
        <v>3578</v>
      </c>
      <c r="H1862" s="2267">
        <v>0</v>
      </c>
      <c r="I1862" s="2282" t="s">
        <v>3579</v>
      </c>
      <c r="J1862" s="2267">
        <v>23.71</v>
      </c>
    </row>
    <row r="1863" spans="1:10">
      <c r="A1863" s="2282"/>
      <c r="B1863" s="2282"/>
      <c r="C1863" s="2282"/>
      <c r="D1863" s="2282"/>
      <c r="E1863" s="2282" t="s">
        <v>3580</v>
      </c>
      <c r="F1863" s="2267">
        <v>70.712794000000002</v>
      </c>
      <c r="G1863" s="2282"/>
      <c r="H1863" s="2467" t="s">
        <v>3581</v>
      </c>
      <c r="I1863" s="2467"/>
      <c r="J1863" s="2267">
        <v>333.29</v>
      </c>
    </row>
    <row r="1864" spans="1:10" ht="30" customHeight="1" thickBot="1">
      <c r="A1864" s="2290"/>
      <c r="B1864" s="2290"/>
      <c r="C1864" s="2290"/>
      <c r="D1864" s="2290"/>
      <c r="E1864" s="2290"/>
      <c r="F1864" s="2290"/>
      <c r="G1864" s="2290" t="s">
        <v>3582</v>
      </c>
      <c r="H1864" s="2268">
        <v>2</v>
      </c>
      <c r="I1864" s="2290" t="s">
        <v>3583</v>
      </c>
      <c r="J1864" s="2291">
        <v>666.58</v>
      </c>
    </row>
    <row r="1865" spans="1:10" ht="0.95" customHeight="1" thickTop="1">
      <c r="A1865" s="2269"/>
      <c r="B1865" s="2269"/>
      <c r="C1865" s="2269"/>
      <c r="D1865" s="2269"/>
      <c r="E1865" s="2269"/>
      <c r="F1865" s="2269"/>
      <c r="G1865" s="2269"/>
      <c r="H1865" s="2269"/>
      <c r="I1865" s="2269"/>
      <c r="J1865" s="2269"/>
    </row>
    <row r="1866" spans="1:10" ht="18" customHeight="1">
      <c r="A1866" s="2283" t="s">
        <v>4758</v>
      </c>
      <c r="B1866" s="2287" t="s">
        <v>259</v>
      </c>
      <c r="C1866" s="2283" t="s">
        <v>3548</v>
      </c>
      <c r="D1866" s="2283" t="s">
        <v>131</v>
      </c>
      <c r="E1866" s="2470" t="s">
        <v>3549</v>
      </c>
      <c r="F1866" s="2470"/>
      <c r="G1866" s="2288" t="s">
        <v>3550</v>
      </c>
      <c r="H1866" s="2287" t="s">
        <v>261</v>
      </c>
      <c r="I1866" s="2287" t="s">
        <v>3551</v>
      </c>
      <c r="J1866" s="2287" t="s">
        <v>2149</v>
      </c>
    </row>
    <row r="1867" spans="1:10" ht="24" customHeight="1">
      <c r="A1867" s="2284" t="s">
        <v>3552</v>
      </c>
      <c r="B1867" s="2259" t="s">
        <v>4759</v>
      </c>
      <c r="C1867" s="2284" t="s">
        <v>3600</v>
      </c>
      <c r="D1867" s="2284" t="s">
        <v>893</v>
      </c>
      <c r="E1867" s="2471" t="s">
        <v>3688</v>
      </c>
      <c r="F1867" s="2471"/>
      <c r="G1867" s="2260" t="s">
        <v>271</v>
      </c>
      <c r="H1867" s="2261">
        <v>1</v>
      </c>
      <c r="I1867" s="2262">
        <v>104.6</v>
      </c>
      <c r="J1867" s="2262">
        <v>104.6</v>
      </c>
    </row>
    <row r="1868" spans="1:10" ht="24" customHeight="1">
      <c r="A1868" s="2281" t="s">
        <v>3556</v>
      </c>
      <c r="B1868" s="2263" t="s">
        <v>3565</v>
      </c>
      <c r="C1868" s="2281" t="s">
        <v>3558</v>
      </c>
      <c r="D1868" s="2281" t="s">
        <v>3566</v>
      </c>
      <c r="E1868" s="2472" t="s">
        <v>3560</v>
      </c>
      <c r="F1868" s="2472"/>
      <c r="G1868" s="2264" t="s">
        <v>2143</v>
      </c>
      <c r="H1868" s="2265">
        <v>0.9</v>
      </c>
      <c r="I1868" s="2266">
        <v>21.6</v>
      </c>
      <c r="J1868" s="2266">
        <v>19.440000000000001</v>
      </c>
    </row>
    <row r="1869" spans="1:10" ht="24" customHeight="1">
      <c r="A1869" s="2281" t="s">
        <v>3556</v>
      </c>
      <c r="B1869" s="2263" t="s">
        <v>3561</v>
      </c>
      <c r="C1869" s="2281" t="s">
        <v>3558</v>
      </c>
      <c r="D1869" s="2281" t="s">
        <v>3562</v>
      </c>
      <c r="E1869" s="2472" t="s">
        <v>3560</v>
      </c>
      <c r="F1869" s="2472"/>
      <c r="G1869" s="2264" t="s">
        <v>2143</v>
      </c>
      <c r="H1869" s="2265">
        <v>0.9</v>
      </c>
      <c r="I1869" s="2266">
        <v>16.989999999999998</v>
      </c>
      <c r="J1869" s="2266">
        <v>15.29</v>
      </c>
    </row>
    <row r="1870" spans="1:10" ht="24" customHeight="1">
      <c r="A1870" s="2285" t="s">
        <v>3586</v>
      </c>
      <c r="B1870" s="2270" t="s">
        <v>4737</v>
      </c>
      <c r="C1870" s="2285" t="s">
        <v>3558</v>
      </c>
      <c r="D1870" s="2285" t="s">
        <v>4738</v>
      </c>
      <c r="E1870" s="2468" t="s">
        <v>3589</v>
      </c>
      <c r="F1870" s="2468"/>
      <c r="G1870" s="2271" t="s">
        <v>271</v>
      </c>
      <c r="H1870" s="2272">
        <v>0.1</v>
      </c>
      <c r="I1870" s="2273">
        <v>9.9499999999999993</v>
      </c>
      <c r="J1870" s="2273">
        <v>0.99</v>
      </c>
    </row>
    <row r="1871" spans="1:10" ht="24" customHeight="1">
      <c r="A1871" s="2285" t="s">
        <v>3586</v>
      </c>
      <c r="B1871" s="2270" t="s">
        <v>4760</v>
      </c>
      <c r="C1871" s="2285" t="s">
        <v>3600</v>
      </c>
      <c r="D1871" s="2285" t="s">
        <v>893</v>
      </c>
      <c r="E1871" s="2468" t="s">
        <v>3589</v>
      </c>
      <c r="F1871" s="2468"/>
      <c r="G1871" s="2271" t="s">
        <v>271</v>
      </c>
      <c r="H1871" s="2272">
        <v>1</v>
      </c>
      <c r="I1871" s="2273">
        <v>68.88</v>
      </c>
      <c r="J1871" s="2273">
        <v>68.88</v>
      </c>
    </row>
    <row r="1872" spans="1:10">
      <c r="A1872" s="2282"/>
      <c r="B1872" s="2282"/>
      <c r="C1872" s="2282"/>
      <c r="D1872" s="2282"/>
      <c r="E1872" s="2282" t="s">
        <v>3577</v>
      </c>
      <c r="F1872" s="2267">
        <v>23.71</v>
      </c>
      <c r="G1872" s="2282" t="s">
        <v>3578</v>
      </c>
      <c r="H1872" s="2267">
        <v>0</v>
      </c>
      <c r="I1872" s="2282" t="s">
        <v>3579</v>
      </c>
      <c r="J1872" s="2267">
        <v>23.71</v>
      </c>
    </row>
    <row r="1873" spans="1:10">
      <c r="A1873" s="2282"/>
      <c r="B1873" s="2282"/>
      <c r="C1873" s="2282"/>
      <c r="D1873" s="2282"/>
      <c r="E1873" s="2282" t="s">
        <v>3580</v>
      </c>
      <c r="F1873" s="2267">
        <v>28.168780000000002</v>
      </c>
      <c r="G1873" s="2282"/>
      <c r="H1873" s="2467" t="s">
        <v>3581</v>
      </c>
      <c r="I1873" s="2467"/>
      <c r="J1873" s="2267">
        <v>132.77000000000001</v>
      </c>
    </row>
    <row r="1874" spans="1:10" ht="30" customHeight="1" thickBot="1">
      <c r="A1874" s="2290"/>
      <c r="B1874" s="2290"/>
      <c r="C1874" s="2290"/>
      <c r="D1874" s="2290"/>
      <c r="E1874" s="2290"/>
      <c r="F1874" s="2290"/>
      <c r="G1874" s="2290" t="s">
        <v>3582</v>
      </c>
      <c r="H1874" s="2268">
        <v>15</v>
      </c>
      <c r="I1874" s="2290" t="s">
        <v>3583</v>
      </c>
      <c r="J1874" s="2291">
        <v>1991.55</v>
      </c>
    </row>
    <row r="1875" spans="1:10" ht="0.95" customHeight="1" thickTop="1">
      <c r="A1875" s="2269"/>
      <c r="B1875" s="2269"/>
      <c r="C1875" s="2269"/>
      <c r="D1875" s="2269"/>
      <c r="E1875" s="2269"/>
      <c r="F1875" s="2269"/>
      <c r="G1875" s="2269"/>
      <c r="H1875" s="2269"/>
      <c r="I1875" s="2269"/>
      <c r="J1875" s="2269"/>
    </row>
    <row r="1876" spans="1:10" ht="24" customHeight="1">
      <c r="A1876" s="2286" t="s">
        <v>4761</v>
      </c>
      <c r="B1876" s="2286"/>
      <c r="C1876" s="2286"/>
      <c r="D1876" s="2286" t="s">
        <v>208</v>
      </c>
      <c r="E1876" s="2286"/>
      <c r="F1876" s="2469"/>
      <c r="G1876" s="2469"/>
      <c r="H1876" s="2257"/>
      <c r="I1876" s="2286"/>
      <c r="J1876" s="2258">
        <v>7165.61</v>
      </c>
    </row>
    <row r="1877" spans="1:10" ht="24" customHeight="1">
      <c r="A1877" s="2286" t="s">
        <v>4762</v>
      </c>
      <c r="B1877" s="2286"/>
      <c r="C1877" s="2286"/>
      <c r="D1877" s="2286" t="s">
        <v>4763</v>
      </c>
      <c r="E1877" s="2286"/>
      <c r="F1877" s="2469"/>
      <c r="G1877" s="2469"/>
      <c r="H1877" s="2257"/>
      <c r="I1877" s="2286"/>
      <c r="J1877" s="2258">
        <v>7165.61</v>
      </c>
    </row>
    <row r="1878" spans="1:10" ht="18" customHeight="1">
      <c r="A1878" s="2283" t="s">
        <v>4764</v>
      </c>
      <c r="B1878" s="2287" t="s">
        <v>259</v>
      </c>
      <c r="C1878" s="2283" t="s">
        <v>3548</v>
      </c>
      <c r="D1878" s="2283" t="s">
        <v>131</v>
      </c>
      <c r="E1878" s="2470" t="s">
        <v>3549</v>
      </c>
      <c r="F1878" s="2470"/>
      <c r="G1878" s="2288" t="s">
        <v>3550</v>
      </c>
      <c r="H1878" s="2287" t="s">
        <v>261</v>
      </c>
      <c r="I1878" s="2287" t="s">
        <v>3551</v>
      </c>
      <c r="J1878" s="2287" t="s">
        <v>2149</v>
      </c>
    </row>
    <row r="1879" spans="1:10" ht="24" customHeight="1">
      <c r="A1879" s="2284" t="s">
        <v>3552</v>
      </c>
      <c r="B1879" s="2259" t="s">
        <v>899</v>
      </c>
      <c r="C1879" s="2284" t="s">
        <v>3600</v>
      </c>
      <c r="D1879" s="2284" t="s">
        <v>900</v>
      </c>
      <c r="E1879" s="2471" t="s">
        <v>3988</v>
      </c>
      <c r="F1879" s="2471"/>
      <c r="G1879" s="2260" t="s">
        <v>322</v>
      </c>
      <c r="H1879" s="2261">
        <v>1</v>
      </c>
      <c r="I1879" s="2262">
        <v>142.34</v>
      </c>
      <c r="J1879" s="2262">
        <v>142.34</v>
      </c>
    </row>
    <row r="1880" spans="1:10" ht="24" customHeight="1">
      <c r="A1880" s="2285" t="s">
        <v>3586</v>
      </c>
      <c r="B1880" s="2270" t="s">
        <v>4765</v>
      </c>
      <c r="C1880" s="2285" t="s">
        <v>4347</v>
      </c>
      <c r="D1880" s="2285" t="s">
        <v>4766</v>
      </c>
      <c r="E1880" s="2468" t="s">
        <v>3589</v>
      </c>
      <c r="F1880" s="2468"/>
      <c r="G1880" s="2271" t="s">
        <v>275</v>
      </c>
      <c r="H1880" s="2272">
        <v>0.56999999999999995</v>
      </c>
      <c r="I1880" s="2273">
        <v>203.99</v>
      </c>
      <c r="J1880" s="2273">
        <v>116.27</v>
      </c>
    </row>
    <row r="1881" spans="1:10" ht="24" customHeight="1">
      <c r="A1881" s="2285" t="s">
        <v>3586</v>
      </c>
      <c r="B1881" s="2270" t="s">
        <v>4767</v>
      </c>
      <c r="C1881" s="2285" t="s">
        <v>4347</v>
      </c>
      <c r="D1881" s="2285" t="s">
        <v>4768</v>
      </c>
      <c r="E1881" s="2468" t="s">
        <v>3589</v>
      </c>
      <c r="F1881" s="2468"/>
      <c r="G1881" s="2271" t="s">
        <v>275</v>
      </c>
      <c r="H1881" s="2272">
        <v>0.26</v>
      </c>
      <c r="I1881" s="2273">
        <v>100.3</v>
      </c>
      <c r="J1881" s="2273">
        <v>26.07</v>
      </c>
    </row>
    <row r="1882" spans="1:10">
      <c r="A1882" s="2282"/>
      <c r="B1882" s="2282"/>
      <c r="C1882" s="2282"/>
      <c r="D1882" s="2282"/>
      <c r="E1882" s="2282" t="s">
        <v>3577</v>
      </c>
      <c r="F1882" s="2267">
        <v>0</v>
      </c>
      <c r="G1882" s="2282" t="s">
        <v>3578</v>
      </c>
      <c r="H1882" s="2267">
        <v>0</v>
      </c>
      <c r="I1882" s="2282" t="s">
        <v>3579</v>
      </c>
      <c r="J1882" s="2267">
        <v>0</v>
      </c>
    </row>
    <row r="1883" spans="1:10">
      <c r="A1883" s="2282"/>
      <c r="B1883" s="2282"/>
      <c r="C1883" s="2282"/>
      <c r="D1883" s="2282"/>
      <c r="E1883" s="2282" t="s">
        <v>3580</v>
      </c>
      <c r="F1883" s="2267">
        <v>38.332161999999997</v>
      </c>
      <c r="G1883" s="2282"/>
      <c r="H1883" s="2467" t="s">
        <v>3581</v>
      </c>
      <c r="I1883" s="2467"/>
      <c r="J1883" s="2267">
        <v>180.67</v>
      </c>
    </row>
    <row r="1884" spans="1:10" ht="30" customHeight="1" thickBot="1">
      <c r="A1884" s="2290"/>
      <c r="B1884" s="2290"/>
      <c r="C1884" s="2290"/>
      <c r="D1884" s="2290"/>
      <c r="E1884" s="2290"/>
      <c r="F1884" s="2290"/>
      <c r="G1884" s="2290" t="s">
        <v>3582</v>
      </c>
      <c r="H1884" s="2268">
        <v>2</v>
      </c>
      <c r="I1884" s="2290" t="s">
        <v>3583</v>
      </c>
      <c r="J1884" s="2291">
        <v>361.34</v>
      </c>
    </row>
    <row r="1885" spans="1:10" ht="0.95" customHeight="1" thickTop="1">
      <c r="A1885" s="2269"/>
      <c r="B1885" s="2269"/>
      <c r="C1885" s="2269"/>
      <c r="D1885" s="2269"/>
      <c r="E1885" s="2269"/>
      <c r="F1885" s="2269"/>
      <c r="G1885" s="2269"/>
      <c r="H1885" s="2269"/>
      <c r="I1885" s="2269"/>
      <c r="J1885" s="2269"/>
    </row>
    <row r="1886" spans="1:10" ht="18" customHeight="1">
      <c r="A1886" s="2283" t="s">
        <v>4769</v>
      </c>
      <c r="B1886" s="2287" t="s">
        <v>259</v>
      </c>
      <c r="C1886" s="2283" t="s">
        <v>3548</v>
      </c>
      <c r="D1886" s="2283" t="s">
        <v>131</v>
      </c>
      <c r="E1886" s="2470" t="s">
        <v>3549</v>
      </c>
      <c r="F1886" s="2470"/>
      <c r="G1886" s="2288" t="s">
        <v>3550</v>
      </c>
      <c r="H1886" s="2287" t="s">
        <v>261</v>
      </c>
      <c r="I1886" s="2287" t="s">
        <v>3551</v>
      </c>
      <c r="J1886" s="2287" t="s">
        <v>2149</v>
      </c>
    </row>
    <row r="1887" spans="1:10" ht="24" customHeight="1">
      <c r="A1887" s="2284" t="s">
        <v>3552</v>
      </c>
      <c r="B1887" s="2259" t="s">
        <v>908</v>
      </c>
      <c r="C1887" s="2284" t="s">
        <v>3600</v>
      </c>
      <c r="D1887" s="2284" t="s">
        <v>4770</v>
      </c>
      <c r="E1887" s="2471" t="s">
        <v>3615</v>
      </c>
      <c r="F1887" s="2471"/>
      <c r="G1887" s="2260" t="s">
        <v>347</v>
      </c>
      <c r="H1887" s="2261">
        <v>1</v>
      </c>
      <c r="I1887" s="2262">
        <v>38</v>
      </c>
      <c r="J1887" s="2262">
        <v>38</v>
      </c>
    </row>
    <row r="1888" spans="1:10" ht="24" customHeight="1">
      <c r="A1888" s="2281" t="s">
        <v>3556</v>
      </c>
      <c r="B1888" s="2263" t="s">
        <v>3573</v>
      </c>
      <c r="C1888" s="2281" t="s">
        <v>3558</v>
      </c>
      <c r="D1888" s="2281" t="s">
        <v>3574</v>
      </c>
      <c r="E1888" s="2472" t="s">
        <v>3560</v>
      </c>
      <c r="F1888" s="2472"/>
      <c r="G1888" s="2264" t="s">
        <v>2143</v>
      </c>
      <c r="H1888" s="2265">
        <v>0.08</v>
      </c>
      <c r="I1888" s="2266">
        <v>15.99</v>
      </c>
      <c r="J1888" s="2266">
        <v>1.27</v>
      </c>
    </row>
    <row r="1889" spans="1:10" ht="24" customHeight="1">
      <c r="A1889" s="2285" t="s">
        <v>3586</v>
      </c>
      <c r="B1889" s="2270" t="s">
        <v>4771</v>
      </c>
      <c r="C1889" s="2285" t="s">
        <v>4347</v>
      </c>
      <c r="D1889" s="2285" t="s">
        <v>4772</v>
      </c>
      <c r="E1889" s="2468" t="s">
        <v>3589</v>
      </c>
      <c r="F1889" s="2468"/>
      <c r="G1889" s="2271" t="s">
        <v>347</v>
      </c>
      <c r="H1889" s="2272">
        <v>1</v>
      </c>
      <c r="I1889" s="2273">
        <v>36.729999999999997</v>
      </c>
      <c r="J1889" s="2273">
        <v>36.729999999999997</v>
      </c>
    </row>
    <row r="1890" spans="1:10">
      <c r="A1890" s="2282"/>
      <c r="B1890" s="2282"/>
      <c r="C1890" s="2282"/>
      <c r="D1890" s="2282"/>
      <c r="E1890" s="2282" t="s">
        <v>3577</v>
      </c>
      <c r="F1890" s="2267">
        <v>0.79</v>
      </c>
      <c r="G1890" s="2282" t="s">
        <v>3578</v>
      </c>
      <c r="H1890" s="2267">
        <v>0</v>
      </c>
      <c r="I1890" s="2282" t="s">
        <v>3579</v>
      </c>
      <c r="J1890" s="2267">
        <v>0.79</v>
      </c>
    </row>
    <row r="1891" spans="1:10">
      <c r="A1891" s="2282"/>
      <c r="B1891" s="2282"/>
      <c r="C1891" s="2282"/>
      <c r="D1891" s="2282"/>
      <c r="E1891" s="2282" t="s">
        <v>3580</v>
      </c>
      <c r="F1891" s="2267">
        <v>10.2334</v>
      </c>
      <c r="G1891" s="2282"/>
      <c r="H1891" s="2467" t="s">
        <v>3581</v>
      </c>
      <c r="I1891" s="2467"/>
      <c r="J1891" s="2267">
        <v>48.23</v>
      </c>
    </row>
    <row r="1892" spans="1:10" ht="30" customHeight="1" thickBot="1">
      <c r="A1892" s="2290"/>
      <c r="B1892" s="2290"/>
      <c r="C1892" s="2290"/>
      <c r="D1892" s="2290"/>
      <c r="E1892" s="2290"/>
      <c r="F1892" s="2290"/>
      <c r="G1892" s="2290" t="s">
        <v>3582</v>
      </c>
      <c r="H1892" s="2268">
        <v>44.88</v>
      </c>
      <c r="I1892" s="2290" t="s">
        <v>3583</v>
      </c>
      <c r="J1892" s="2291">
        <v>2164.56</v>
      </c>
    </row>
    <row r="1893" spans="1:10" ht="0.95" customHeight="1" thickTop="1">
      <c r="A1893" s="2269"/>
      <c r="B1893" s="2269"/>
      <c r="C1893" s="2269"/>
      <c r="D1893" s="2269"/>
      <c r="E1893" s="2269"/>
      <c r="F1893" s="2269"/>
      <c r="G1893" s="2269"/>
      <c r="H1893" s="2269"/>
      <c r="I1893" s="2269"/>
      <c r="J1893" s="2269"/>
    </row>
    <row r="1894" spans="1:10" ht="18" customHeight="1">
      <c r="A1894" s="2283" t="s">
        <v>4773</v>
      </c>
      <c r="B1894" s="2287" t="s">
        <v>259</v>
      </c>
      <c r="C1894" s="2283" t="s">
        <v>3548</v>
      </c>
      <c r="D1894" s="2283" t="s">
        <v>131</v>
      </c>
      <c r="E1894" s="2470" t="s">
        <v>3549</v>
      </c>
      <c r="F1894" s="2470"/>
      <c r="G1894" s="2288" t="s">
        <v>3550</v>
      </c>
      <c r="H1894" s="2287" t="s">
        <v>261</v>
      </c>
      <c r="I1894" s="2287" t="s">
        <v>3551</v>
      </c>
      <c r="J1894" s="2287" t="s">
        <v>2149</v>
      </c>
    </row>
    <row r="1895" spans="1:10" ht="24" customHeight="1">
      <c r="A1895" s="2284" t="s">
        <v>3552</v>
      </c>
      <c r="B1895" s="2259" t="s">
        <v>902</v>
      </c>
      <c r="C1895" s="2284" t="s">
        <v>3600</v>
      </c>
      <c r="D1895" s="2284" t="s">
        <v>4774</v>
      </c>
      <c r="E1895" s="2471" t="s">
        <v>3988</v>
      </c>
      <c r="F1895" s="2471"/>
      <c r="G1895" s="2260" t="s">
        <v>271</v>
      </c>
      <c r="H1895" s="2261">
        <v>1</v>
      </c>
      <c r="I1895" s="2262">
        <v>16.18</v>
      </c>
      <c r="J1895" s="2262">
        <v>16.18</v>
      </c>
    </row>
    <row r="1896" spans="1:10" ht="24" customHeight="1">
      <c r="A1896" s="2281" t="s">
        <v>3556</v>
      </c>
      <c r="B1896" s="2263" t="s">
        <v>3573</v>
      </c>
      <c r="C1896" s="2281" t="s">
        <v>3558</v>
      </c>
      <c r="D1896" s="2281" t="s">
        <v>3574</v>
      </c>
      <c r="E1896" s="2472" t="s">
        <v>3560</v>
      </c>
      <c r="F1896" s="2472"/>
      <c r="G1896" s="2264" t="s">
        <v>2143</v>
      </c>
      <c r="H1896" s="2265">
        <v>0.2</v>
      </c>
      <c r="I1896" s="2266">
        <v>15.99</v>
      </c>
      <c r="J1896" s="2266">
        <v>3.19</v>
      </c>
    </row>
    <row r="1897" spans="1:10" ht="24" customHeight="1">
      <c r="A1897" s="2285" t="s">
        <v>3586</v>
      </c>
      <c r="B1897" s="2270" t="s">
        <v>4775</v>
      </c>
      <c r="C1897" s="2285" t="s">
        <v>3600</v>
      </c>
      <c r="D1897" s="2285" t="s">
        <v>903</v>
      </c>
      <c r="E1897" s="2468" t="s">
        <v>3589</v>
      </c>
      <c r="F1897" s="2468"/>
      <c r="G1897" s="2271" t="s">
        <v>271</v>
      </c>
      <c r="H1897" s="2272">
        <v>1</v>
      </c>
      <c r="I1897" s="2273">
        <v>12.99</v>
      </c>
      <c r="J1897" s="2273">
        <v>12.99</v>
      </c>
    </row>
    <row r="1898" spans="1:10">
      <c r="A1898" s="2282"/>
      <c r="B1898" s="2282"/>
      <c r="C1898" s="2282"/>
      <c r="D1898" s="2282"/>
      <c r="E1898" s="2282" t="s">
        <v>3577</v>
      </c>
      <c r="F1898" s="2267">
        <v>1.99</v>
      </c>
      <c r="G1898" s="2282" t="s">
        <v>3578</v>
      </c>
      <c r="H1898" s="2267">
        <v>0</v>
      </c>
      <c r="I1898" s="2282" t="s">
        <v>3579</v>
      </c>
      <c r="J1898" s="2267">
        <v>1.99</v>
      </c>
    </row>
    <row r="1899" spans="1:10">
      <c r="A1899" s="2282"/>
      <c r="B1899" s="2282"/>
      <c r="C1899" s="2282"/>
      <c r="D1899" s="2282"/>
      <c r="E1899" s="2282" t="s">
        <v>3580</v>
      </c>
      <c r="F1899" s="2267">
        <v>4.3572740000000003</v>
      </c>
      <c r="G1899" s="2282"/>
      <c r="H1899" s="2467" t="s">
        <v>3581</v>
      </c>
      <c r="I1899" s="2467"/>
      <c r="J1899" s="2267">
        <v>20.54</v>
      </c>
    </row>
    <row r="1900" spans="1:10" ht="30" customHeight="1" thickBot="1">
      <c r="A1900" s="2290"/>
      <c r="B1900" s="2290"/>
      <c r="C1900" s="2290"/>
      <c r="D1900" s="2290"/>
      <c r="E1900" s="2290"/>
      <c r="F1900" s="2290"/>
      <c r="G1900" s="2290" t="s">
        <v>3582</v>
      </c>
      <c r="H1900" s="2268">
        <v>3</v>
      </c>
      <c r="I1900" s="2290" t="s">
        <v>3583</v>
      </c>
      <c r="J1900" s="2291">
        <v>61.62</v>
      </c>
    </row>
    <row r="1901" spans="1:10" ht="0.95" customHeight="1" thickTop="1">
      <c r="A1901" s="2269"/>
      <c r="B1901" s="2269"/>
      <c r="C1901" s="2269"/>
      <c r="D1901" s="2269"/>
      <c r="E1901" s="2269"/>
      <c r="F1901" s="2269"/>
      <c r="G1901" s="2269"/>
      <c r="H1901" s="2269"/>
      <c r="I1901" s="2269"/>
      <c r="J1901" s="2269"/>
    </row>
    <row r="1902" spans="1:10" ht="18" customHeight="1">
      <c r="A1902" s="2283" t="s">
        <v>4776</v>
      </c>
      <c r="B1902" s="2287" t="s">
        <v>259</v>
      </c>
      <c r="C1902" s="2283" t="s">
        <v>3548</v>
      </c>
      <c r="D1902" s="2283" t="s">
        <v>131</v>
      </c>
      <c r="E1902" s="2470" t="s">
        <v>3549</v>
      </c>
      <c r="F1902" s="2470"/>
      <c r="G1902" s="2288" t="s">
        <v>3550</v>
      </c>
      <c r="H1902" s="2287" t="s">
        <v>261</v>
      </c>
      <c r="I1902" s="2287" t="s">
        <v>3551</v>
      </c>
      <c r="J1902" s="2287" t="s">
        <v>2149</v>
      </c>
    </row>
    <row r="1903" spans="1:10" ht="24" customHeight="1">
      <c r="A1903" s="2284" t="s">
        <v>3552</v>
      </c>
      <c r="B1903" s="2259" t="s">
        <v>4777</v>
      </c>
      <c r="C1903" s="2284" t="s">
        <v>3554</v>
      </c>
      <c r="D1903" s="2284" t="s">
        <v>4778</v>
      </c>
      <c r="E1903" s="2471">
        <v>202</v>
      </c>
      <c r="F1903" s="2471"/>
      <c r="G1903" s="2260" t="s">
        <v>271</v>
      </c>
      <c r="H1903" s="2261">
        <v>1</v>
      </c>
      <c r="I1903" s="2262">
        <v>23.3</v>
      </c>
      <c r="J1903" s="2262">
        <v>23.3</v>
      </c>
    </row>
    <row r="1904" spans="1:10" ht="24" customHeight="1">
      <c r="A1904" s="2281" t="s">
        <v>3556</v>
      </c>
      <c r="B1904" s="2263" t="s">
        <v>3573</v>
      </c>
      <c r="C1904" s="2281" t="s">
        <v>3558</v>
      </c>
      <c r="D1904" s="2281" t="s">
        <v>3574</v>
      </c>
      <c r="E1904" s="2472" t="s">
        <v>3560</v>
      </c>
      <c r="F1904" s="2472"/>
      <c r="G1904" s="2264" t="s">
        <v>2143</v>
      </c>
      <c r="H1904" s="2265">
        <v>0.21299999999999999</v>
      </c>
      <c r="I1904" s="2266">
        <v>15.99</v>
      </c>
      <c r="J1904" s="2266">
        <v>3.4</v>
      </c>
    </row>
    <row r="1905" spans="1:10" ht="24" customHeight="1">
      <c r="A1905" s="2285" t="s">
        <v>3586</v>
      </c>
      <c r="B1905" s="2270" t="s">
        <v>4779</v>
      </c>
      <c r="C1905" s="2285" t="s">
        <v>3554</v>
      </c>
      <c r="D1905" s="2285" t="s">
        <v>4780</v>
      </c>
      <c r="E1905" s="2468" t="s">
        <v>3589</v>
      </c>
      <c r="F1905" s="2468"/>
      <c r="G1905" s="2271" t="s">
        <v>271</v>
      </c>
      <c r="H1905" s="2272">
        <v>1</v>
      </c>
      <c r="I1905" s="2273">
        <v>19.899999999999999</v>
      </c>
      <c r="J1905" s="2273">
        <v>19.899999999999999</v>
      </c>
    </row>
    <row r="1906" spans="1:10">
      <c r="A1906" s="2282"/>
      <c r="B1906" s="2282"/>
      <c r="C1906" s="2282"/>
      <c r="D1906" s="2282"/>
      <c r="E1906" s="2282" t="s">
        <v>3577</v>
      </c>
      <c r="F1906" s="2267">
        <v>2.12</v>
      </c>
      <c r="G1906" s="2282" t="s">
        <v>3578</v>
      </c>
      <c r="H1906" s="2267">
        <v>0</v>
      </c>
      <c r="I1906" s="2282" t="s">
        <v>3579</v>
      </c>
      <c r="J1906" s="2267">
        <v>2.12</v>
      </c>
    </row>
    <row r="1907" spans="1:10">
      <c r="A1907" s="2282"/>
      <c r="B1907" s="2282"/>
      <c r="C1907" s="2282"/>
      <c r="D1907" s="2282"/>
      <c r="E1907" s="2282" t="s">
        <v>3580</v>
      </c>
      <c r="F1907" s="2267">
        <v>6.2746899999999997</v>
      </c>
      <c r="G1907" s="2282"/>
      <c r="H1907" s="2467" t="s">
        <v>3581</v>
      </c>
      <c r="I1907" s="2467"/>
      <c r="J1907" s="2267">
        <v>29.57</v>
      </c>
    </row>
    <row r="1908" spans="1:10" ht="30" customHeight="1" thickBot="1">
      <c r="A1908" s="2290"/>
      <c r="B1908" s="2290"/>
      <c r="C1908" s="2290"/>
      <c r="D1908" s="2290"/>
      <c r="E1908" s="2290"/>
      <c r="F1908" s="2290"/>
      <c r="G1908" s="2290" t="s">
        <v>3582</v>
      </c>
      <c r="H1908" s="2268">
        <v>3</v>
      </c>
      <c r="I1908" s="2290" t="s">
        <v>3583</v>
      </c>
      <c r="J1908" s="2291">
        <v>88.71</v>
      </c>
    </row>
    <row r="1909" spans="1:10" ht="0.95" customHeight="1" thickTop="1">
      <c r="A1909" s="2269"/>
      <c r="B1909" s="2269"/>
      <c r="C1909" s="2269"/>
      <c r="D1909" s="2269"/>
      <c r="E1909" s="2269"/>
      <c r="F1909" s="2269"/>
      <c r="G1909" s="2269"/>
      <c r="H1909" s="2269"/>
      <c r="I1909" s="2269"/>
      <c r="J1909" s="2269"/>
    </row>
    <row r="1910" spans="1:10" ht="18" customHeight="1">
      <c r="A1910" s="2283" t="s">
        <v>4781</v>
      </c>
      <c r="B1910" s="2287" t="s">
        <v>259</v>
      </c>
      <c r="C1910" s="2283" t="s">
        <v>3548</v>
      </c>
      <c r="D1910" s="2283" t="s">
        <v>131</v>
      </c>
      <c r="E1910" s="2470" t="s">
        <v>3549</v>
      </c>
      <c r="F1910" s="2470"/>
      <c r="G1910" s="2288" t="s">
        <v>3550</v>
      </c>
      <c r="H1910" s="2287" t="s">
        <v>261</v>
      </c>
      <c r="I1910" s="2287" t="s">
        <v>3551</v>
      </c>
      <c r="J1910" s="2287" t="s">
        <v>2149</v>
      </c>
    </row>
    <row r="1911" spans="1:10" ht="36" customHeight="1">
      <c r="A1911" s="2284" t="s">
        <v>3552</v>
      </c>
      <c r="B1911" s="2259" t="s">
        <v>914</v>
      </c>
      <c r="C1911" s="2284" t="s">
        <v>3600</v>
      </c>
      <c r="D1911" s="2284" t="s">
        <v>915</v>
      </c>
      <c r="E1911" s="2471" t="s">
        <v>4700</v>
      </c>
      <c r="F1911" s="2471"/>
      <c r="G1911" s="2260" t="s">
        <v>322</v>
      </c>
      <c r="H1911" s="2261">
        <v>1</v>
      </c>
      <c r="I1911" s="2262">
        <v>29.1</v>
      </c>
      <c r="J1911" s="2262">
        <v>29.1</v>
      </c>
    </row>
    <row r="1912" spans="1:10" ht="24" customHeight="1">
      <c r="A1912" s="2281" t="s">
        <v>3556</v>
      </c>
      <c r="B1912" s="2263" t="s">
        <v>3573</v>
      </c>
      <c r="C1912" s="2281" t="s">
        <v>3558</v>
      </c>
      <c r="D1912" s="2281" t="s">
        <v>3574</v>
      </c>
      <c r="E1912" s="2472" t="s">
        <v>3560</v>
      </c>
      <c r="F1912" s="2472"/>
      <c r="G1912" s="2264" t="s">
        <v>2143</v>
      </c>
      <c r="H1912" s="2265">
        <v>0.2</v>
      </c>
      <c r="I1912" s="2266">
        <v>15.99</v>
      </c>
      <c r="J1912" s="2266">
        <v>3.19</v>
      </c>
    </row>
    <row r="1913" spans="1:10" ht="48" customHeight="1">
      <c r="A1913" s="2285" t="s">
        <v>3586</v>
      </c>
      <c r="B1913" s="2270" t="s">
        <v>4782</v>
      </c>
      <c r="C1913" s="2285" t="s">
        <v>3558</v>
      </c>
      <c r="D1913" s="2285" t="s">
        <v>4783</v>
      </c>
      <c r="E1913" s="2468" t="s">
        <v>3589</v>
      </c>
      <c r="F1913" s="2468"/>
      <c r="G1913" s="2271" t="s">
        <v>271</v>
      </c>
      <c r="H1913" s="2272">
        <v>1</v>
      </c>
      <c r="I1913" s="2273">
        <v>25.91</v>
      </c>
      <c r="J1913" s="2273">
        <v>25.91</v>
      </c>
    </row>
    <row r="1914" spans="1:10">
      <c r="A1914" s="2282"/>
      <c r="B1914" s="2282"/>
      <c r="C1914" s="2282"/>
      <c r="D1914" s="2282"/>
      <c r="E1914" s="2282" t="s">
        <v>3577</v>
      </c>
      <c r="F1914" s="2267">
        <v>1.99</v>
      </c>
      <c r="G1914" s="2282" t="s">
        <v>3578</v>
      </c>
      <c r="H1914" s="2267">
        <v>0</v>
      </c>
      <c r="I1914" s="2282" t="s">
        <v>3579</v>
      </c>
      <c r="J1914" s="2267">
        <v>1.99</v>
      </c>
    </row>
    <row r="1915" spans="1:10">
      <c r="A1915" s="2282"/>
      <c r="B1915" s="2282"/>
      <c r="C1915" s="2282"/>
      <c r="D1915" s="2282"/>
      <c r="E1915" s="2282" t="s">
        <v>3580</v>
      </c>
      <c r="F1915" s="2267">
        <v>7.8366300000000004</v>
      </c>
      <c r="G1915" s="2282"/>
      <c r="H1915" s="2467" t="s">
        <v>3581</v>
      </c>
      <c r="I1915" s="2467"/>
      <c r="J1915" s="2267">
        <v>36.94</v>
      </c>
    </row>
    <row r="1916" spans="1:10" ht="30" customHeight="1" thickBot="1">
      <c r="A1916" s="2290"/>
      <c r="B1916" s="2290"/>
      <c r="C1916" s="2290"/>
      <c r="D1916" s="2290"/>
      <c r="E1916" s="2290"/>
      <c r="F1916" s="2290"/>
      <c r="G1916" s="2290" t="s">
        <v>3582</v>
      </c>
      <c r="H1916" s="2268">
        <v>23</v>
      </c>
      <c r="I1916" s="2290" t="s">
        <v>3583</v>
      </c>
      <c r="J1916" s="2291">
        <v>849.62</v>
      </c>
    </row>
    <row r="1917" spans="1:10" ht="0.95" customHeight="1" thickTop="1">
      <c r="A1917" s="2269"/>
      <c r="B1917" s="2269"/>
      <c r="C1917" s="2269"/>
      <c r="D1917" s="2269"/>
      <c r="E1917" s="2269"/>
      <c r="F1917" s="2269"/>
      <c r="G1917" s="2269"/>
      <c r="H1917" s="2269"/>
      <c r="I1917" s="2269"/>
      <c r="J1917" s="2269"/>
    </row>
    <row r="1918" spans="1:10" ht="18" customHeight="1">
      <c r="A1918" s="2283" t="s">
        <v>4784</v>
      </c>
      <c r="B1918" s="2287" t="s">
        <v>259</v>
      </c>
      <c r="C1918" s="2283" t="s">
        <v>3548</v>
      </c>
      <c r="D1918" s="2283" t="s">
        <v>131</v>
      </c>
      <c r="E1918" s="2470" t="s">
        <v>3549</v>
      </c>
      <c r="F1918" s="2470"/>
      <c r="G1918" s="2288" t="s">
        <v>3550</v>
      </c>
      <c r="H1918" s="2287" t="s">
        <v>261</v>
      </c>
      <c r="I1918" s="2287" t="s">
        <v>3551</v>
      </c>
      <c r="J1918" s="2287" t="s">
        <v>2149</v>
      </c>
    </row>
    <row r="1919" spans="1:10" ht="36" customHeight="1">
      <c r="A1919" s="2284" t="s">
        <v>3552</v>
      </c>
      <c r="B1919" s="2259" t="s">
        <v>917</v>
      </c>
      <c r="C1919" s="2284" t="s">
        <v>3600</v>
      </c>
      <c r="D1919" s="2284" t="s">
        <v>918</v>
      </c>
      <c r="E1919" s="2471" t="s">
        <v>4700</v>
      </c>
      <c r="F1919" s="2471"/>
      <c r="G1919" s="2260" t="s">
        <v>1797</v>
      </c>
      <c r="H1919" s="2261">
        <v>1</v>
      </c>
      <c r="I1919" s="2262">
        <v>29.1</v>
      </c>
      <c r="J1919" s="2262">
        <v>29.1</v>
      </c>
    </row>
    <row r="1920" spans="1:10" ht="24" customHeight="1">
      <c r="A1920" s="2281" t="s">
        <v>3556</v>
      </c>
      <c r="B1920" s="2263" t="s">
        <v>3573</v>
      </c>
      <c r="C1920" s="2281" t="s">
        <v>3558</v>
      </c>
      <c r="D1920" s="2281" t="s">
        <v>3574</v>
      </c>
      <c r="E1920" s="2472" t="s">
        <v>3560</v>
      </c>
      <c r="F1920" s="2472"/>
      <c r="G1920" s="2264" t="s">
        <v>2143</v>
      </c>
      <c r="H1920" s="2265">
        <v>0.2</v>
      </c>
      <c r="I1920" s="2266">
        <v>15.99</v>
      </c>
      <c r="J1920" s="2266">
        <v>3.19</v>
      </c>
    </row>
    <row r="1921" spans="1:10" ht="48" customHeight="1">
      <c r="A1921" s="2285" t="s">
        <v>3586</v>
      </c>
      <c r="B1921" s="2270" t="s">
        <v>4782</v>
      </c>
      <c r="C1921" s="2285" t="s">
        <v>3558</v>
      </c>
      <c r="D1921" s="2285" t="s">
        <v>4783</v>
      </c>
      <c r="E1921" s="2468" t="s">
        <v>3589</v>
      </c>
      <c r="F1921" s="2468"/>
      <c r="G1921" s="2271" t="s">
        <v>271</v>
      </c>
      <c r="H1921" s="2272">
        <v>1</v>
      </c>
      <c r="I1921" s="2273">
        <v>25.91</v>
      </c>
      <c r="J1921" s="2273">
        <v>25.91</v>
      </c>
    </row>
    <row r="1922" spans="1:10">
      <c r="A1922" s="2282"/>
      <c r="B1922" s="2282"/>
      <c r="C1922" s="2282"/>
      <c r="D1922" s="2282"/>
      <c r="E1922" s="2282" t="s">
        <v>3577</v>
      </c>
      <c r="F1922" s="2267">
        <v>1.99</v>
      </c>
      <c r="G1922" s="2282" t="s">
        <v>3578</v>
      </c>
      <c r="H1922" s="2267">
        <v>0</v>
      </c>
      <c r="I1922" s="2282" t="s">
        <v>3579</v>
      </c>
      <c r="J1922" s="2267">
        <v>1.99</v>
      </c>
    </row>
    <row r="1923" spans="1:10">
      <c r="A1923" s="2282"/>
      <c r="B1923" s="2282"/>
      <c r="C1923" s="2282"/>
      <c r="D1923" s="2282"/>
      <c r="E1923" s="2282" t="s">
        <v>3580</v>
      </c>
      <c r="F1923" s="2267">
        <v>7.8366300000000004</v>
      </c>
      <c r="G1923" s="2282"/>
      <c r="H1923" s="2467" t="s">
        <v>3581</v>
      </c>
      <c r="I1923" s="2467"/>
      <c r="J1923" s="2267">
        <v>36.94</v>
      </c>
    </row>
    <row r="1924" spans="1:10" ht="30" customHeight="1" thickBot="1">
      <c r="A1924" s="2290"/>
      <c r="B1924" s="2290"/>
      <c r="C1924" s="2290"/>
      <c r="D1924" s="2290"/>
      <c r="E1924" s="2290"/>
      <c r="F1924" s="2290"/>
      <c r="G1924" s="2290" t="s">
        <v>3582</v>
      </c>
      <c r="H1924" s="2268">
        <v>7</v>
      </c>
      <c r="I1924" s="2290" t="s">
        <v>3583</v>
      </c>
      <c r="J1924" s="2291">
        <v>258.58</v>
      </c>
    </row>
    <row r="1925" spans="1:10" ht="0.95" customHeight="1" thickTop="1">
      <c r="A1925" s="2269"/>
      <c r="B1925" s="2269"/>
      <c r="C1925" s="2269"/>
      <c r="D1925" s="2269"/>
      <c r="E1925" s="2269"/>
      <c r="F1925" s="2269"/>
      <c r="G1925" s="2269"/>
      <c r="H1925" s="2269"/>
      <c r="I1925" s="2269"/>
      <c r="J1925" s="2269"/>
    </row>
    <row r="1926" spans="1:10" ht="18" customHeight="1">
      <c r="A1926" s="2283" t="s">
        <v>4785</v>
      </c>
      <c r="B1926" s="2287" t="s">
        <v>259</v>
      </c>
      <c r="C1926" s="2283" t="s">
        <v>3548</v>
      </c>
      <c r="D1926" s="2283" t="s">
        <v>131</v>
      </c>
      <c r="E1926" s="2470" t="s">
        <v>3549</v>
      </c>
      <c r="F1926" s="2470"/>
      <c r="G1926" s="2288" t="s">
        <v>3550</v>
      </c>
      <c r="H1926" s="2287" t="s">
        <v>261</v>
      </c>
      <c r="I1926" s="2287" t="s">
        <v>3551</v>
      </c>
      <c r="J1926" s="2287" t="s">
        <v>2149</v>
      </c>
    </row>
    <row r="1927" spans="1:10" ht="36" customHeight="1">
      <c r="A1927" s="2284" t="s">
        <v>3552</v>
      </c>
      <c r="B1927" s="2259" t="s">
        <v>920</v>
      </c>
      <c r="C1927" s="2284" t="s">
        <v>3600</v>
      </c>
      <c r="D1927" s="2284" t="s">
        <v>921</v>
      </c>
      <c r="E1927" s="2471" t="s">
        <v>4700</v>
      </c>
      <c r="F1927" s="2471"/>
      <c r="G1927" s="2260" t="s">
        <v>322</v>
      </c>
      <c r="H1927" s="2261">
        <v>1</v>
      </c>
      <c r="I1927" s="2262">
        <v>25.59</v>
      </c>
      <c r="J1927" s="2262">
        <v>25.59</v>
      </c>
    </row>
    <row r="1928" spans="1:10" ht="24" customHeight="1">
      <c r="A1928" s="2281" t="s">
        <v>3556</v>
      </c>
      <c r="B1928" s="2263" t="s">
        <v>3573</v>
      </c>
      <c r="C1928" s="2281" t="s">
        <v>3558</v>
      </c>
      <c r="D1928" s="2281" t="s">
        <v>3574</v>
      </c>
      <c r="E1928" s="2472" t="s">
        <v>3560</v>
      </c>
      <c r="F1928" s="2472"/>
      <c r="G1928" s="2264" t="s">
        <v>2143</v>
      </c>
      <c r="H1928" s="2265">
        <v>0.2</v>
      </c>
      <c r="I1928" s="2266">
        <v>15.99</v>
      </c>
      <c r="J1928" s="2266">
        <v>3.19</v>
      </c>
    </row>
    <row r="1929" spans="1:10" ht="48" customHeight="1">
      <c r="A1929" s="2285" t="s">
        <v>3586</v>
      </c>
      <c r="B1929" s="2270" t="s">
        <v>4786</v>
      </c>
      <c r="C1929" s="2285" t="s">
        <v>3558</v>
      </c>
      <c r="D1929" s="2285" t="s">
        <v>4787</v>
      </c>
      <c r="E1929" s="2468" t="s">
        <v>3589</v>
      </c>
      <c r="F1929" s="2468"/>
      <c r="G1929" s="2271" t="s">
        <v>271</v>
      </c>
      <c r="H1929" s="2272">
        <v>1</v>
      </c>
      <c r="I1929" s="2273">
        <v>22.4</v>
      </c>
      <c r="J1929" s="2273">
        <v>22.4</v>
      </c>
    </row>
    <row r="1930" spans="1:10">
      <c r="A1930" s="2282"/>
      <c r="B1930" s="2282"/>
      <c r="C1930" s="2282"/>
      <c r="D1930" s="2282"/>
      <c r="E1930" s="2282" t="s">
        <v>3577</v>
      </c>
      <c r="F1930" s="2267">
        <v>1.99</v>
      </c>
      <c r="G1930" s="2282" t="s">
        <v>3578</v>
      </c>
      <c r="H1930" s="2267">
        <v>0</v>
      </c>
      <c r="I1930" s="2282" t="s">
        <v>3579</v>
      </c>
      <c r="J1930" s="2267">
        <v>1.99</v>
      </c>
    </row>
    <row r="1931" spans="1:10">
      <c r="A1931" s="2282"/>
      <c r="B1931" s="2282"/>
      <c r="C1931" s="2282"/>
      <c r="D1931" s="2282"/>
      <c r="E1931" s="2282" t="s">
        <v>3580</v>
      </c>
      <c r="F1931" s="2267">
        <v>6.8913869999999999</v>
      </c>
      <c r="G1931" s="2282"/>
      <c r="H1931" s="2467" t="s">
        <v>3581</v>
      </c>
      <c r="I1931" s="2467"/>
      <c r="J1931" s="2267">
        <v>32.479999999999997</v>
      </c>
    </row>
    <row r="1932" spans="1:10" ht="30" customHeight="1" thickBot="1">
      <c r="A1932" s="2290"/>
      <c r="B1932" s="2290"/>
      <c r="C1932" s="2290"/>
      <c r="D1932" s="2290"/>
      <c r="E1932" s="2290"/>
      <c r="F1932" s="2290"/>
      <c r="G1932" s="2290" t="s">
        <v>3582</v>
      </c>
      <c r="H1932" s="2268">
        <v>6</v>
      </c>
      <c r="I1932" s="2290" t="s">
        <v>3583</v>
      </c>
      <c r="J1932" s="2291">
        <v>194.88</v>
      </c>
    </row>
    <row r="1933" spans="1:10" ht="0.95" customHeight="1" thickTop="1">
      <c r="A1933" s="2269"/>
      <c r="B1933" s="2269"/>
      <c r="C1933" s="2269"/>
      <c r="D1933" s="2269"/>
      <c r="E1933" s="2269"/>
      <c r="F1933" s="2269"/>
      <c r="G1933" s="2269"/>
      <c r="H1933" s="2269"/>
      <c r="I1933" s="2269"/>
      <c r="J1933" s="2269"/>
    </row>
    <row r="1934" spans="1:10" ht="18" customHeight="1">
      <c r="A1934" s="2283" t="s">
        <v>4788</v>
      </c>
      <c r="B1934" s="2287" t="s">
        <v>259</v>
      </c>
      <c r="C1934" s="2283" t="s">
        <v>3548</v>
      </c>
      <c r="D1934" s="2283" t="s">
        <v>131</v>
      </c>
      <c r="E1934" s="2470" t="s">
        <v>3549</v>
      </c>
      <c r="F1934" s="2470"/>
      <c r="G1934" s="2288" t="s">
        <v>3550</v>
      </c>
      <c r="H1934" s="2287" t="s">
        <v>261</v>
      </c>
      <c r="I1934" s="2287" t="s">
        <v>3551</v>
      </c>
      <c r="J1934" s="2287" t="s">
        <v>2149</v>
      </c>
    </row>
    <row r="1935" spans="1:10" ht="36" customHeight="1">
      <c r="A1935" s="2284" t="s">
        <v>3552</v>
      </c>
      <c r="B1935" s="2259" t="s">
        <v>923</v>
      </c>
      <c r="C1935" s="2284" t="s">
        <v>3600</v>
      </c>
      <c r="D1935" s="2284" t="s">
        <v>924</v>
      </c>
      <c r="E1935" s="2471" t="s">
        <v>4700</v>
      </c>
      <c r="F1935" s="2471"/>
      <c r="G1935" s="2260" t="s">
        <v>322</v>
      </c>
      <c r="H1935" s="2261">
        <v>1</v>
      </c>
      <c r="I1935" s="2262">
        <v>25.59</v>
      </c>
      <c r="J1935" s="2262">
        <v>25.59</v>
      </c>
    </row>
    <row r="1936" spans="1:10" ht="24" customHeight="1">
      <c r="A1936" s="2281" t="s">
        <v>3556</v>
      </c>
      <c r="B1936" s="2263" t="s">
        <v>3573</v>
      </c>
      <c r="C1936" s="2281" t="s">
        <v>3558</v>
      </c>
      <c r="D1936" s="2281" t="s">
        <v>3574</v>
      </c>
      <c r="E1936" s="2472" t="s">
        <v>3560</v>
      </c>
      <c r="F1936" s="2472"/>
      <c r="G1936" s="2264" t="s">
        <v>2143</v>
      </c>
      <c r="H1936" s="2265">
        <v>0.2</v>
      </c>
      <c r="I1936" s="2266">
        <v>15.99</v>
      </c>
      <c r="J1936" s="2266">
        <v>3.19</v>
      </c>
    </row>
    <row r="1937" spans="1:10" ht="48" customHeight="1">
      <c r="A1937" s="2285" t="s">
        <v>3586</v>
      </c>
      <c r="B1937" s="2270" t="s">
        <v>4786</v>
      </c>
      <c r="C1937" s="2285" t="s">
        <v>3558</v>
      </c>
      <c r="D1937" s="2285" t="s">
        <v>4787</v>
      </c>
      <c r="E1937" s="2468" t="s">
        <v>3589</v>
      </c>
      <c r="F1937" s="2468"/>
      <c r="G1937" s="2271" t="s">
        <v>271</v>
      </c>
      <c r="H1937" s="2272">
        <v>1</v>
      </c>
      <c r="I1937" s="2273">
        <v>22.4</v>
      </c>
      <c r="J1937" s="2273">
        <v>22.4</v>
      </c>
    </row>
    <row r="1938" spans="1:10">
      <c r="A1938" s="2282"/>
      <c r="B1938" s="2282"/>
      <c r="C1938" s="2282"/>
      <c r="D1938" s="2282"/>
      <c r="E1938" s="2282" t="s">
        <v>3577</v>
      </c>
      <c r="F1938" s="2267">
        <v>1.99</v>
      </c>
      <c r="G1938" s="2282" t="s">
        <v>3578</v>
      </c>
      <c r="H1938" s="2267">
        <v>0</v>
      </c>
      <c r="I1938" s="2282" t="s">
        <v>3579</v>
      </c>
      <c r="J1938" s="2267">
        <v>1.99</v>
      </c>
    </row>
    <row r="1939" spans="1:10">
      <c r="A1939" s="2282"/>
      <c r="B1939" s="2282"/>
      <c r="C1939" s="2282"/>
      <c r="D1939" s="2282"/>
      <c r="E1939" s="2282" t="s">
        <v>3580</v>
      </c>
      <c r="F1939" s="2267">
        <v>6.8913869999999999</v>
      </c>
      <c r="G1939" s="2282"/>
      <c r="H1939" s="2467" t="s">
        <v>3581</v>
      </c>
      <c r="I1939" s="2467"/>
      <c r="J1939" s="2267">
        <v>32.479999999999997</v>
      </c>
    </row>
    <row r="1940" spans="1:10" ht="30" customHeight="1" thickBot="1">
      <c r="A1940" s="2290"/>
      <c r="B1940" s="2290"/>
      <c r="C1940" s="2290"/>
      <c r="D1940" s="2290"/>
      <c r="E1940" s="2290"/>
      <c r="F1940" s="2290"/>
      <c r="G1940" s="2290" t="s">
        <v>3582</v>
      </c>
      <c r="H1940" s="2268">
        <v>11</v>
      </c>
      <c r="I1940" s="2290" t="s">
        <v>3583</v>
      </c>
      <c r="J1940" s="2291">
        <v>357.28</v>
      </c>
    </row>
    <row r="1941" spans="1:10" ht="0.95" customHeight="1" thickTop="1">
      <c r="A1941" s="2269"/>
      <c r="B1941" s="2269"/>
      <c r="C1941" s="2269"/>
      <c r="D1941" s="2269"/>
      <c r="E1941" s="2269"/>
      <c r="F1941" s="2269"/>
      <c r="G1941" s="2269"/>
      <c r="H1941" s="2269"/>
      <c r="I1941" s="2269"/>
      <c r="J1941" s="2269"/>
    </row>
    <row r="1942" spans="1:10" ht="18" customHeight="1">
      <c r="A1942" s="2283" t="s">
        <v>4789</v>
      </c>
      <c r="B1942" s="2287" t="s">
        <v>259</v>
      </c>
      <c r="C1942" s="2283" t="s">
        <v>3548</v>
      </c>
      <c r="D1942" s="2283" t="s">
        <v>131</v>
      </c>
      <c r="E1942" s="2470" t="s">
        <v>3549</v>
      </c>
      <c r="F1942" s="2470"/>
      <c r="G1942" s="2288" t="s">
        <v>3550</v>
      </c>
      <c r="H1942" s="2287" t="s">
        <v>261</v>
      </c>
      <c r="I1942" s="2287" t="s">
        <v>3551</v>
      </c>
      <c r="J1942" s="2287" t="s">
        <v>2149</v>
      </c>
    </row>
    <row r="1943" spans="1:10" ht="48" customHeight="1">
      <c r="A1943" s="2284" t="s">
        <v>3552</v>
      </c>
      <c r="B1943" s="2259" t="s">
        <v>926</v>
      </c>
      <c r="C1943" s="2284" t="s">
        <v>3600</v>
      </c>
      <c r="D1943" s="2284" t="s">
        <v>927</v>
      </c>
      <c r="E1943" s="2471" t="s">
        <v>4700</v>
      </c>
      <c r="F1943" s="2471"/>
      <c r="G1943" s="2260" t="s">
        <v>322</v>
      </c>
      <c r="H1943" s="2261">
        <v>1</v>
      </c>
      <c r="I1943" s="2262">
        <v>25.59</v>
      </c>
      <c r="J1943" s="2262">
        <v>25.59</v>
      </c>
    </row>
    <row r="1944" spans="1:10" ht="24" customHeight="1">
      <c r="A1944" s="2281" t="s">
        <v>3556</v>
      </c>
      <c r="B1944" s="2263" t="s">
        <v>3573</v>
      </c>
      <c r="C1944" s="2281" t="s">
        <v>3558</v>
      </c>
      <c r="D1944" s="2281" t="s">
        <v>3574</v>
      </c>
      <c r="E1944" s="2472" t="s">
        <v>3560</v>
      </c>
      <c r="F1944" s="2472"/>
      <c r="G1944" s="2264" t="s">
        <v>2143</v>
      </c>
      <c r="H1944" s="2265">
        <v>0.2</v>
      </c>
      <c r="I1944" s="2266">
        <v>15.99</v>
      </c>
      <c r="J1944" s="2266">
        <v>3.19</v>
      </c>
    </row>
    <row r="1945" spans="1:10" ht="48" customHeight="1">
      <c r="A1945" s="2285" t="s">
        <v>3586</v>
      </c>
      <c r="B1945" s="2270" t="s">
        <v>4786</v>
      </c>
      <c r="C1945" s="2285" t="s">
        <v>3558</v>
      </c>
      <c r="D1945" s="2285" t="s">
        <v>4787</v>
      </c>
      <c r="E1945" s="2468" t="s">
        <v>3589</v>
      </c>
      <c r="F1945" s="2468"/>
      <c r="G1945" s="2271" t="s">
        <v>271</v>
      </c>
      <c r="H1945" s="2272">
        <v>1</v>
      </c>
      <c r="I1945" s="2273">
        <v>22.4</v>
      </c>
      <c r="J1945" s="2273">
        <v>22.4</v>
      </c>
    </row>
    <row r="1946" spans="1:10">
      <c r="A1946" s="2282"/>
      <c r="B1946" s="2282"/>
      <c r="C1946" s="2282"/>
      <c r="D1946" s="2282"/>
      <c r="E1946" s="2282" t="s">
        <v>3577</v>
      </c>
      <c r="F1946" s="2267">
        <v>1.99</v>
      </c>
      <c r="G1946" s="2282" t="s">
        <v>3578</v>
      </c>
      <c r="H1946" s="2267">
        <v>0</v>
      </c>
      <c r="I1946" s="2282" t="s">
        <v>3579</v>
      </c>
      <c r="J1946" s="2267">
        <v>1.99</v>
      </c>
    </row>
    <row r="1947" spans="1:10">
      <c r="A1947" s="2282"/>
      <c r="B1947" s="2282"/>
      <c r="C1947" s="2282"/>
      <c r="D1947" s="2282"/>
      <c r="E1947" s="2282" t="s">
        <v>3580</v>
      </c>
      <c r="F1947" s="2267">
        <v>6.8913869999999999</v>
      </c>
      <c r="G1947" s="2282"/>
      <c r="H1947" s="2467" t="s">
        <v>3581</v>
      </c>
      <c r="I1947" s="2467"/>
      <c r="J1947" s="2267">
        <v>32.479999999999997</v>
      </c>
    </row>
    <row r="1948" spans="1:10" ht="30" customHeight="1" thickBot="1">
      <c r="A1948" s="2290"/>
      <c r="B1948" s="2290"/>
      <c r="C1948" s="2290"/>
      <c r="D1948" s="2290"/>
      <c r="E1948" s="2290"/>
      <c r="F1948" s="2290"/>
      <c r="G1948" s="2290" t="s">
        <v>3582</v>
      </c>
      <c r="H1948" s="2268">
        <v>21</v>
      </c>
      <c r="I1948" s="2290" t="s">
        <v>3583</v>
      </c>
      <c r="J1948" s="2291">
        <v>682.08</v>
      </c>
    </row>
    <row r="1949" spans="1:10" ht="0.95" customHeight="1" thickTop="1">
      <c r="A1949" s="2269"/>
      <c r="B1949" s="2269"/>
      <c r="C1949" s="2269"/>
      <c r="D1949" s="2269"/>
      <c r="E1949" s="2269"/>
      <c r="F1949" s="2269"/>
      <c r="G1949" s="2269"/>
      <c r="H1949" s="2269"/>
      <c r="I1949" s="2269"/>
      <c r="J1949" s="2269"/>
    </row>
    <row r="1950" spans="1:10" ht="18" customHeight="1">
      <c r="A1950" s="2283" t="s">
        <v>4790</v>
      </c>
      <c r="B1950" s="2287" t="s">
        <v>259</v>
      </c>
      <c r="C1950" s="2283" t="s">
        <v>3548</v>
      </c>
      <c r="D1950" s="2283" t="s">
        <v>131</v>
      </c>
      <c r="E1950" s="2470" t="s">
        <v>3549</v>
      </c>
      <c r="F1950" s="2470"/>
      <c r="G1950" s="2288" t="s">
        <v>3550</v>
      </c>
      <c r="H1950" s="2287" t="s">
        <v>261</v>
      </c>
      <c r="I1950" s="2287" t="s">
        <v>3551</v>
      </c>
      <c r="J1950" s="2287" t="s">
        <v>2149</v>
      </c>
    </row>
    <row r="1951" spans="1:10" ht="48" customHeight="1">
      <c r="A1951" s="2284" t="s">
        <v>3552</v>
      </c>
      <c r="B1951" s="2259" t="s">
        <v>929</v>
      </c>
      <c r="C1951" s="2284" t="s">
        <v>3600</v>
      </c>
      <c r="D1951" s="2284" t="s">
        <v>930</v>
      </c>
      <c r="E1951" s="2471" t="s">
        <v>4700</v>
      </c>
      <c r="F1951" s="2471"/>
      <c r="G1951" s="2260" t="s">
        <v>322</v>
      </c>
      <c r="H1951" s="2261">
        <v>1</v>
      </c>
      <c r="I1951" s="2262">
        <v>25.59</v>
      </c>
      <c r="J1951" s="2262">
        <v>25.59</v>
      </c>
    </row>
    <row r="1952" spans="1:10" ht="24" customHeight="1">
      <c r="A1952" s="2281" t="s">
        <v>3556</v>
      </c>
      <c r="B1952" s="2263" t="s">
        <v>3573</v>
      </c>
      <c r="C1952" s="2281" t="s">
        <v>3558</v>
      </c>
      <c r="D1952" s="2281" t="s">
        <v>3574</v>
      </c>
      <c r="E1952" s="2472" t="s">
        <v>3560</v>
      </c>
      <c r="F1952" s="2472"/>
      <c r="G1952" s="2264" t="s">
        <v>2143</v>
      </c>
      <c r="H1952" s="2265">
        <v>0.2</v>
      </c>
      <c r="I1952" s="2266">
        <v>15.99</v>
      </c>
      <c r="J1952" s="2266">
        <v>3.19</v>
      </c>
    </row>
    <row r="1953" spans="1:10" ht="48" customHeight="1">
      <c r="A1953" s="2285" t="s">
        <v>3586</v>
      </c>
      <c r="B1953" s="2270" t="s">
        <v>4786</v>
      </c>
      <c r="C1953" s="2285" t="s">
        <v>3558</v>
      </c>
      <c r="D1953" s="2285" t="s">
        <v>4787</v>
      </c>
      <c r="E1953" s="2468" t="s">
        <v>3589</v>
      </c>
      <c r="F1953" s="2468"/>
      <c r="G1953" s="2271" t="s">
        <v>271</v>
      </c>
      <c r="H1953" s="2272">
        <v>1</v>
      </c>
      <c r="I1953" s="2273">
        <v>22.4</v>
      </c>
      <c r="J1953" s="2273">
        <v>22.4</v>
      </c>
    </row>
    <row r="1954" spans="1:10">
      <c r="A1954" s="2282"/>
      <c r="B1954" s="2282"/>
      <c r="C1954" s="2282"/>
      <c r="D1954" s="2282"/>
      <c r="E1954" s="2282" t="s">
        <v>3577</v>
      </c>
      <c r="F1954" s="2267">
        <v>1.99</v>
      </c>
      <c r="G1954" s="2282" t="s">
        <v>3578</v>
      </c>
      <c r="H1954" s="2267">
        <v>0</v>
      </c>
      <c r="I1954" s="2282" t="s">
        <v>3579</v>
      </c>
      <c r="J1954" s="2267">
        <v>1.99</v>
      </c>
    </row>
    <row r="1955" spans="1:10">
      <c r="A1955" s="2282"/>
      <c r="B1955" s="2282"/>
      <c r="C1955" s="2282"/>
      <c r="D1955" s="2282"/>
      <c r="E1955" s="2282" t="s">
        <v>3580</v>
      </c>
      <c r="F1955" s="2267">
        <v>6.8913869999999999</v>
      </c>
      <c r="G1955" s="2282"/>
      <c r="H1955" s="2467" t="s">
        <v>3581</v>
      </c>
      <c r="I1955" s="2467"/>
      <c r="J1955" s="2267">
        <v>32.479999999999997</v>
      </c>
    </row>
    <row r="1956" spans="1:10" ht="30" customHeight="1" thickBot="1">
      <c r="A1956" s="2290"/>
      <c r="B1956" s="2290"/>
      <c r="C1956" s="2290"/>
      <c r="D1956" s="2290"/>
      <c r="E1956" s="2290"/>
      <c r="F1956" s="2290"/>
      <c r="G1956" s="2290" t="s">
        <v>3582</v>
      </c>
      <c r="H1956" s="2268">
        <v>4</v>
      </c>
      <c r="I1956" s="2290" t="s">
        <v>3583</v>
      </c>
      <c r="J1956" s="2291">
        <v>129.91999999999999</v>
      </c>
    </row>
    <row r="1957" spans="1:10" ht="0.95" customHeight="1" thickTop="1">
      <c r="A1957" s="2269"/>
      <c r="B1957" s="2269"/>
      <c r="C1957" s="2269"/>
      <c r="D1957" s="2269"/>
      <c r="E1957" s="2269"/>
      <c r="F1957" s="2269"/>
      <c r="G1957" s="2269"/>
      <c r="H1957" s="2269"/>
      <c r="I1957" s="2269"/>
      <c r="J1957" s="2269"/>
    </row>
    <row r="1958" spans="1:10" ht="18" customHeight="1">
      <c r="A1958" s="2283" t="s">
        <v>4791</v>
      </c>
      <c r="B1958" s="2287" t="s">
        <v>259</v>
      </c>
      <c r="C1958" s="2283" t="s">
        <v>3548</v>
      </c>
      <c r="D1958" s="2283" t="s">
        <v>131</v>
      </c>
      <c r="E1958" s="2470" t="s">
        <v>3549</v>
      </c>
      <c r="F1958" s="2470"/>
      <c r="G1958" s="2288" t="s">
        <v>3550</v>
      </c>
      <c r="H1958" s="2287" t="s">
        <v>261</v>
      </c>
      <c r="I1958" s="2287" t="s">
        <v>3551</v>
      </c>
      <c r="J1958" s="2287" t="s">
        <v>2149</v>
      </c>
    </row>
    <row r="1959" spans="1:10" ht="48" customHeight="1">
      <c r="A1959" s="2284" t="s">
        <v>3552</v>
      </c>
      <c r="B1959" s="2259" t="s">
        <v>932</v>
      </c>
      <c r="C1959" s="2284" t="s">
        <v>3600</v>
      </c>
      <c r="D1959" s="2284" t="s">
        <v>933</v>
      </c>
      <c r="E1959" s="2471" t="s">
        <v>4700</v>
      </c>
      <c r="F1959" s="2471"/>
      <c r="G1959" s="2260" t="s">
        <v>1797</v>
      </c>
      <c r="H1959" s="2261">
        <v>1</v>
      </c>
      <c r="I1959" s="2262">
        <v>29.1</v>
      </c>
      <c r="J1959" s="2262">
        <v>29.1</v>
      </c>
    </row>
    <row r="1960" spans="1:10" ht="24" customHeight="1">
      <c r="A1960" s="2281" t="s">
        <v>3556</v>
      </c>
      <c r="B1960" s="2263" t="s">
        <v>3573</v>
      </c>
      <c r="C1960" s="2281" t="s">
        <v>3558</v>
      </c>
      <c r="D1960" s="2281" t="s">
        <v>3574</v>
      </c>
      <c r="E1960" s="2472" t="s">
        <v>3560</v>
      </c>
      <c r="F1960" s="2472"/>
      <c r="G1960" s="2264" t="s">
        <v>2143</v>
      </c>
      <c r="H1960" s="2265">
        <v>0.2</v>
      </c>
      <c r="I1960" s="2266">
        <v>15.99</v>
      </c>
      <c r="J1960" s="2266">
        <v>3.19</v>
      </c>
    </row>
    <row r="1961" spans="1:10" ht="48" customHeight="1">
      <c r="A1961" s="2285" t="s">
        <v>3586</v>
      </c>
      <c r="B1961" s="2270" t="s">
        <v>4782</v>
      </c>
      <c r="C1961" s="2285" t="s">
        <v>3558</v>
      </c>
      <c r="D1961" s="2285" t="s">
        <v>4783</v>
      </c>
      <c r="E1961" s="2468" t="s">
        <v>3589</v>
      </c>
      <c r="F1961" s="2468"/>
      <c r="G1961" s="2271" t="s">
        <v>271</v>
      </c>
      <c r="H1961" s="2272">
        <v>1</v>
      </c>
      <c r="I1961" s="2273">
        <v>25.91</v>
      </c>
      <c r="J1961" s="2273">
        <v>25.91</v>
      </c>
    </row>
    <row r="1962" spans="1:10">
      <c r="A1962" s="2282"/>
      <c r="B1962" s="2282"/>
      <c r="C1962" s="2282"/>
      <c r="D1962" s="2282"/>
      <c r="E1962" s="2282" t="s">
        <v>3577</v>
      </c>
      <c r="F1962" s="2267">
        <v>1.99</v>
      </c>
      <c r="G1962" s="2282" t="s">
        <v>3578</v>
      </c>
      <c r="H1962" s="2267">
        <v>0</v>
      </c>
      <c r="I1962" s="2282" t="s">
        <v>3579</v>
      </c>
      <c r="J1962" s="2267">
        <v>1.99</v>
      </c>
    </row>
    <row r="1963" spans="1:10">
      <c r="A1963" s="2282"/>
      <c r="B1963" s="2282"/>
      <c r="C1963" s="2282"/>
      <c r="D1963" s="2282"/>
      <c r="E1963" s="2282" t="s">
        <v>3580</v>
      </c>
      <c r="F1963" s="2267">
        <v>7.8366300000000004</v>
      </c>
      <c r="G1963" s="2282"/>
      <c r="H1963" s="2467" t="s">
        <v>3581</v>
      </c>
      <c r="I1963" s="2467"/>
      <c r="J1963" s="2267">
        <v>36.94</v>
      </c>
    </row>
    <row r="1964" spans="1:10" ht="30" customHeight="1" thickBot="1">
      <c r="A1964" s="2290"/>
      <c r="B1964" s="2290"/>
      <c r="C1964" s="2290"/>
      <c r="D1964" s="2290"/>
      <c r="E1964" s="2290"/>
      <c r="F1964" s="2290"/>
      <c r="G1964" s="2290" t="s">
        <v>3582</v>
      </c>
      <c r="H1964" s="2268">
        <v>3</v>
      </c>
      <c r="I1964" s="2290" t="s">
        <v>3583</v>
      </c>
      <c r="J1964" s="2291">
        <v>110.82</v>
      </c>
    </row>
    <row r="1965" spans="1:10" ht="0.95" customHeight="1" thickTop="1">
      <c r="A1965" s="2269"/>
      <c r="B1965" s="2269"/>
      <c r="C1965" s="2269"/>
      <c r="D1965" s="2269"/>
      <c r="E1965" s="2269"/>
      <c r="F1965" s="2269"/>
      <c r="G1965" s="2269"/>
      <c r="H1965" s="2269"/>
      <c r="I1965" s="2269"/>
      <c r="J1965" s="2269"/>
    </row>
    <row r="1966" spans="1:10" ht="18" customHeight="1">
      <c r="A1966" s="2283" t="s">
        <v>4792</v>
      </c>
      <c r="B1966" s="2287" t="s">
        <v>259</v>
      </c>
      <c r="C1966" s="2283" t="s">
        <v>3548</v>
      </c>
      <c r="D1966" s="2283" t="s">
        <v>131</v>
      </c>
      <c r="E1966" s="2470" t="s">
        <v>3549</v>
      </c>
      <c r="F1966" s="2470"/>
      <c r="G1966" s="2288" t="s">
        <v>3550</v>
      </c>
      <c r="H1966" s="2287" t="s">
        <v>261</v>
      </c>
      <c r="I1966" s="2287" t="s">
        <v>3551</v>
      </c>
      <c r="J1966" s="2287" t="s">
        <v>2149</v>
      </c>
    </row>
    <row r="1967" spans="1:10" ht="48" customHeight="1">
      <c r="A1967" s="2284" t="s">
        <v>3552</v>
      </c>
      <c r="B1967" s="2259" t="s">
        <v>935</v>
      </c>
      <c r="C1967" s="2284" t="s">
        <v>3600</v>
      </c>
      <c r="D1967" s="2284" t="s">
        <v>936</v>
      </c>
      <c r="E1967" s="2471" t="s">
        <v>4700</v>
      </c>
      <c r="F1967" s="2471"/>
      <c r="G1967" s="2260" t="s">
        <v>1797</v>
      </c>
      <c r="H1967" s="2261">
        <v>1</v>
      </c>
      <c r="I1967" s="2262">
        <v>44.95</v>
      </c>
      <c r="J1967" s="2262">
        <v>44.95</v>
      </c>
    </row>
    <row r="1968" spans="1:10" ht="24" customHeight="1">
      <c r="A1968" s="2281" t="s">
        <v>3556</v>
      </c>
      <c r="B1968" s="2263" t="s">
        <v>3573</v>
      </c>
      <c r="C1968" s="2281" t="s">
        <v>3558</v>
      </c>
      <c r="D1968" s="2281" t="s">
        <v>3574</v>
      </c>
      <c r="E1968" s="2472" t="s">
        <v>3560</v>
      </c>
      <c r="F1968" s="2472"/>
      <c r="G1968" s="2264" t="s">
        <v>2143</v>
      </c>
      <c r="H1968" s="2265">
        <v>0.2</v>
      </c>
      <c r="I1968" s="2266">
        <v>15.99</v>
      </c>
      <c r="J1968" s="2266">
        <v>3.19</v>
      </c>
    </row>
    <row r="1969" spans="1:10" ht="48" customHeight="1">
      <c r="A1969" s="2285" t="s">
        <v>3586</v>
      </c>
      <c r="B1969" s="2270" t="s">
        <v>4793</v>
      </c>
      <c r="C1969" s="2285" t="s">
        <v>3558</v>
      </c>
      <c r="D1969" s="2285" t="s">
        <v>4794</v>
      </c>
      <c r="E1969" s="2468" t="s">
        <v>3589</v>
      </c>
      <c r="F1969" s="2468"/>
      <c r="G1969" s="2271" t="s">
        <v>271</v>
      </c>
      <c r="H1969" s="2272">
        <v>1</v>
      </c>
      <c r="I1969" s="2273">
        <v>41.76</v>
      </c>
      <c r="J1969" s="2273">
        <v>41.76</v>
      </c>
    </row>
    <row r="1970" spans="1:10">
      <c r="A1970" s="2282"/>
      <c r="B1970" s="2282"/>
      <c r="C1970" s="2282"/>
      <c r="D1970" s="2282"/>
      <c r="E1970" s="2282" t="s">
        <v>3577</v>
      </c>
      <c r="F1970" s="2267">
        <v>1.99</v>
      </c>
      <c r="G1970" s="2282" t="s">
        <v>3578</v>
      </c>
      <c r="H1970" s="2267">
        <v>0</v>
      </c>
      <c r="I1970" s="2282" t="s">
        <v>3579</v>
      </c>
      <c r="J1970" s="2267">
        <v>1.99</v>
      </c>
    </row>
    <row r="1971" spans="1:10">
      <c r="A1971" s="2282"/>
      <c r="B1971" s="2282"/>
      <c r="C1971" s="2282"/>
      <c r="D1971" s="2282"/>
      <c r="E1971" s="2282" t="s">
        <v>3580</v>
      </c>
      <c r="F1971" s="2267">
        <v>12.105035000000001</v>
      </c>
      <c r="G1971" s="2282"/>
      <c r="H1971" s="2467" t="s">
        <v>3581</v>
      </c>
      <c r="I1971" s="2467"/>
      <c r="J1971" s="2267">
        <v>57.06</v>
      </c>
    </row>
    <row r="1972" spans="1:10" ht="30" customHeight="1" thickBot="1">
      <c r="A1972" s="2290"/>
      <c r="B1972" s="2290"/>
      <c r="C1972" s="2290"/>
      <c r="D1972" s="2290"/>
      <c r="E1972" s="2290"/>
      <c r="F1972" s="2290"/>
      <c r="G1972" s="2290" t="s">
        <v>3582</v>
      </c>
      <c r="H1972" s="2268">
        <v>5</v>
      </c>
      <c r="I1972" s="2290" t="s">
        <v>3583</v>
      </c>
      <c r="J1972" s="2291">
        <v>285.3</v>
      </c>
    </row>
    <row r="1973" spans="1:10" ht="0.95" customHeight="1" thickTop="1">
      <c r="A1973" s="2269"/>
      <c r="B1973" s="2269"/>
      <c r="C1973" s="2269"/>
      <c r="D1973" s="2269"/>
      <c r="E1973" s="2269"/>
      <c r="F1973" s="2269"/>
      <c r="G1973" s="2269"/>
      <c r="H1973" s="2269"/>
      <c r="I1973" s="2269"/>
      <c r="J1973" s="2269"/>
    </row>
    <row r="1974" spans="1:10" ht="18" customHeight="1">
      <c r="A1974" s="2283" t="s">
        <v>4795</v>
      </c>
      <c r="B1974" s="2287" t="s">
        <v>259</v>
      </c>
      <c r="C1974" s="2283" t="s">
        <v>3548</v>
      </c>
      <c r="D1974" s="2283" t="s">
        <v>131</v>
      </c>
      <c r="E1974" s="2470" t="s">
        <v>3549</v>
      </c>
      <c r="F1974" s="2470"/>
      <c r="G1974" s="2288" t="s">
        <v>3550</v>
      </c>
      <c r="H1974" s="2287" t="s">
        <v>261</v>
      </c>
      <c r="I1974" s="2287" t="s">
        <v>3551</v>
      </c>
      <c r="J1974" s="2287" t="s">
        <v>2149</v>
      </c>
    </row>
    <row r="1975" spans="1:10" ht="48" customHeight="1">
      <c r="A1975" s="2284" t="s">
        <v>3552</v>
      </c>
      <c r="B1975" s="2259" t="s">
        <v>938</v>
      </c>
      <c r="C1975" s="2284" t="s">
        <v>3600</v>
      </c>
      <c r="D1975" s="2284" t="s">
        <v>939</v>
      </c>
      <c r="E1975" s="2471" t="s">
        <v>4700</v>
      </c>
      <c r="F1975" s="2471"/>
      <c r="G1975" s="2260" t="s">
        <v>1797</v>
      </c>
      <c r="H1975" s="2261">
        <v>1</v>
      </c>
      <c r="I1975" s="2262">
        <v>29.1</v>
      </c>
      <c r="J1975" s="2262">
        <v>29.1</v>
      </c>
    </row>
    <row r="1976" spans="1:10" ht="24" customHeight="1">
      <c r="A1976" s="2281" t="s">
        <v>3556</v>
      </c>
      <c r="B1976" s="2263" t="s">
        <v>3573</v>
      </c>
      <c r="C1976" s="2281" t="s">
        <v>3558</v>
      </c>
      <c r="D1976" s="2281" t="s">
        <v>3574</v>
      </c>
      <c r="E1976" s="2472" t="s">
        <v>3560</v>
      </c>
      <c r="F1976" s="2472"/>
      <c r="G1976" s="2264" t="s">
        <v>2143</v>
      </c>
      <c r="H1976" s="2265">
        <v>0.2</v>
      </c>
      <c r="I1976" s="2266">
        <v>15.99</v>
      </c>
      <c r="J1976" s="2266">
        <v>3.19</v>
      </c>
    </row>
    <row r="1977" spans="1:10" ht="48" customHeight="1">
      <c r="A1977" s="2285" t="s">
        <v>3586</v>
      </c>
      <c r="B1977" s="2270" t="s">
        <v>4782</v>
      </c>
      <c r="C1977" s="2285" t="s">
        <v>3558</v>
      </c>
      <c r="D1977" s="2285" t="s">
        <v>4783</v>
      </c>
      <c r="E1977" s="2468" t="s">
        <v>3589</v>
      </c>
      <c r="F1977" s="2468"/>
      <c r="G1977" s="2271" t="s">
        <v>271</v>
      </c>
      <c r="H1977" s="2272">
        <v>1</v>
      </c>
      <c r="I1977" s="2273">
        <v>25.91</v>
      </c>
      <c r="J1977" s="2273">
        <v>25.91</v>
      </c>
    </row>
    <row r="1978" spans="1:10">
      <c r="A1978" s="2282"/>
      <c r="B1978" s="2282"/>
      <c r="C1978" s="2282"/>
      <c r="D1978" s="2282"/>
      <c r="E1978" s="2282" t="s">
        <v>3577</v>
      </c>
      <c r="F1978" s="2267">
        <v>1.99</v>
      </c>
      <c r="G1978" s="2282" t="s">
        <v>3578</v>
      </c>
      <c r="H1978" s="2267">
        <v>0</v>
      </c>
      <c r="I1978" s="2282" t="s">
        <v>3579</v>
      </c>
      <c r="J1978" s="2267">
        <v>1.99</v>
      </c>
    </row>
    <row r="1979" spans="1:10">
      <c r="A1979" s="2282"/>
      <c r="B1979" s="2282"/>
      <c r="C1979" s="2282"/>
      <c r="D1979" s="2282"/>
      <c r="E1979" s="2282" t="s">
        <v>3580</v>
      </c>
      <c r="F1979" s="2267">
        <v>7.8366300000000004</v>
      </c>
      <c r="G1979" s="2282"/>
      <c r="H1979" s="2467" t="s">
        <v>3581</v>
      </c>
      <c r="I1979" s="2467"/>
      <c r="J1979" s="2267">
        <v>36.94</v>
      </c>
    </row>
    <row r="1980" spans="1:10" ht="30" customHeight="1" thickBot="1">
      <c r="A1980" s="2290"/>
      <c r="B1980" s="2290"/>
      <c r="C1980" s="2290"/>
      <c r="D1980" s="2290"/>
      <c r="E1980" s="2290"/>
      <c r="F1980" s="2290"/>
      <c r="G1980" s="2290" t="s">
        <v>3582</v>
      </c>
      <c r="H1980" s="2268">
        <v>7</v>
      </c>
      <c r="I1980" s="2290" t="s">
        <v>3583</v>
      </c>
      <c r="J1980" s="2291">
        <v>258.58</v>
      </c>
    </row>
    <row r="1981" spans="1:10" ht="0.95" customHeight="1" thickTop="1">
      <c r="A1981" s="2269"/>
      <c r="B1981" s="2269"/>
      <c r="C1981" s="2269"/>
      <c r="D1981" s="2269"/>
      <c r="E1981" s="2269"/>
      <c r="F1981" s="2269"/>
      <c r="G1981" s="2269"/>
      <c r="H1981" s="2269"/>
      <c r="I1981" s="2269"/>
      <c r="J1981" s="2269"/>
    </row>
    <row r="1982" spans="1:10" ht="18" customHeight="1">
      <c r="A1982" s="2283" t="s">
        <v>4796</v>
      </c>
      <c r="B1982" s="2287" t="s">
        <v>259</v>
      </c>
      <c r="C1982" s="2283" t="s">
        <v>3548</v>
      </c>
      <c r="D1982" s="2283" t="s">
        <v>131</v>
      </c>
      <c r="E1982" s="2470" t="s">
        <v>3549</v>
      </c>
      <c r="F1982" s="2470"/>
      <c r="G1982" s="2288" t="s">
        <v>3550</v>
      </c>
      <c r="H1982" s="2287" t="s">
        <v>261</v>
      </c>
      <c r="I1982" s="2287" t="s">
        <v>3551</v>
      </c>
      <c r="J1982" s="2287" t="s">
        <v>2149</v>
      </c>
    </row>
    <row r="1983" spans="1:10" ht="36" customHeight="1">
      <c r="A1983" s="2284" t="s">
        <v>3552</v>
      </c>
      <c r="B1983" s="2259" t="s">
        <v>941</v>
      </c>
      <c r="C1983" s="2284" t="s">
        <v>3600</v>
      </c>
      <c r="D1983" s="2284" t="s">
        <v>942</v>
      </c>
      <c r="E1983" s="2471" t="s">
        <v>4700</v>
      </c>
      <c r="F1983" s="2471"/>
      <c r="G1983" s="2260" t="s">
        <v>1797</v>
      </c>
      <c r="H1983" s="2261">
        <v>1</v>
      </c>
      <c r="I1983" s="2262">
        <v>29.1</v>
      </c>
      <c r="J1983" s="2262">
        <v>29.1</v>
      </c>
    </row>
    <row r="1984" spans="1:10" ht="24" customHeight="1">
      <c r="A1984" s="2281" t="s">
        <v>3556</v>
      </c>
      <c r="B1984" s="2263" t="s">
        <v>3573</v>
      </c>
      <c r="C1984" s="2281" t="s">
        <v>3558</v>
      </c>
      <c r="D1984" s="2281" t="s">
        <v>3574</v>
      </c>
      <c r="E1984" s="2472" t="s">
        <v>3560</v>
      </c>
      <c r="F1984" s="2472"/>
      <c r="G1984" s="2264" t="s">
        <v>2143</v>
      </c>
      <c r="H1984" s="2265">
        <v>0.2</v>
      </c>
      <c r="I1984" s="2266">
        <v>15.99</v>
      </c>
      <c r="J1984" s="2266">
        <v>3.19</v>
      </c>
    </row>
    <row r="1985" spans="1:10" ht="48" customHeight="1">
      <c r="A1985" s="2285" t="s">
        <v>3586</v>
      </c>
      <c r="B1985" s="2270" t="s">
        <v>4782</v>
      </c>
      <c r="C1985" s="2285" t="s">
        <v>3558</v>
      </c>
      <c r="D1985" s="2285" t="s">
        <v>4783</v>
      </c>
      <c r="E1985" s="2468" t="s">
        <v>3589</v>
      </c>
      <c r="F1985" s="2468"/>
      <c r="G1985" s="2271" t="s">
        <v>271</v>
      </c>
      <c r="H1985" s="2272">
        <v>1</v>
      </c>
      <c r="I1985" s="2273">
        <v>25.91</v>
      </c>
      <c r="J1985" s="2273">
        <v>25.91</v>
      </c>
    </row>
    <row r="1986" spans="1:10">
      <c r="A1986" s="2282"/>
      <c r="B1986" s="2282"/>
      <c r="C1986" s="2282"/>
      <c r="D1986" s="2282"/>
      <c r="E1986" s="2282" t="s">
        <v>3577</v>
      </c>
      <c r="F1986" s="2267">
        <v>1.99</v>
      </c>
      <c r="G1986" s="2282" t="s">
        <v>3578</v>
      </c>
      <c r="H1986" s="2267">
        <v>0</v>
      </c>
      <c r="I1986" s="2282" t="s">
        <v>3579</v>
      </c>
      <c r="J1986" s="2267">
        <v>1.99</v>
      </c>
    </row>
    <row r="1987" spans="1:10">
      <c r="A1987" s="2282"/>
      <c r="B1987" s="2282"/>
      <c r="C1987" s="2282"/>
      <c r="D1987" s="2282"/>
      <c r="E1987" s="2282" t="s">
        <v>3580</v>
      </c>
      <c r="F1987" s="2267">
        <v>7.8366300000000004</v>
      </c>
      <c r="G1987" s="2282"/>
      <c r="H1987" s="2467" t="s">
        <v>3581</v>
      </c>
      <c r="I1987" s="2467"/>
      <c r="J1987" s="2267">
        <v>36.94</v>
      </c>
    </row>
    <row r="1988" spans="1:10" ht="30" customHeight="1" thickBot="1">
      <c r="A1988" s="2290"/>
      <c r="B1988" s="2290"/>
      <c r="C1988" s="2290"/>
      <c r="D1988" s="2290"/>
      <c r="E1988" s="2290"/>
      <c r="F1988" s="2290"/>
      <c r="G1988" s="2290" t="s">
        <v>3582</v>
      </c>
      <c r="H1988" s="2268">
        <v>1</v>
      </c>
      <c r="I1988" s="2290" t="s">
        <v>3583</v>
      </c>
      <c r="J1988" s="2291">
        <v>36.94</v>
      </c>
    </row>
    <row r="1989" spans="1:10" ht="0.95" customHeight="1" thickTop="1">
      <c r="A1989" s="2269"/>
      <c r="B1989" s="2269"/>
      <c r="C1989" s="2269"/>
      <c r="D1989" s="2269"/>
      <c r="E1989" s="2269"/>
      <c r="F1989" s="2269"/>
      <c r="G1989" s="2269"/>
      <c r="H1989" s="2269"/>
      <c r="I1989" s="2269"/>
      <c r="J1989" s="2269"/>
    </row>
    <row r="1990" spans="1:10" ht="18" customHeight="1">
      <c r="A1990" s="2283" t="s">
        <v>4797</v>
      </c>
      <c r="B1990" s="2287" t="s">
        <v>259</v>
      </c>
      <c r="C1990" s="2283" t="s">
        <v>3548</v>
      </c>
      <c r="D1990" s="2283" t="s">
        <v>131</v>
      </c>
      <c r="E1990" s="2470" t="s">
        <v>3549</v>
      </c>
      <c r="F1990" s="2470"/>
      <c r="G1990" s="2288" t="s">
        <v>3550</v>
      </c>
      <c r="H1990" s="2287" t="s">
        <v>261</v>
      </c>
      <c r="I1990" s="2287" t="s">
        <v>3551</v>
      </c>
      <c r="J1990" s="2287" t="s">
        <v>2149</v>
      </c>
    </row>
    <row r="1991" spans="1:10" ht="48" customHeight="1">
      <c r="A1991" s="2284" t="s">
        <v>3552</v>
      </c>
      <c r="B1991" s="2259" t="s">
        <v>944</v>
      </c>
      <c r="C1991" s="2284" t="s">
        <v>3600</v>
      </c>
      <c r="D1991" s="2284" t="s">
        <v>945</v>
      </c>
      <c r="E1991" s="2471" t="s">
        <v>4700</v>
      </c>
      <c r="F1991" s="2471"/>
      <c r="G1991" s="2260" t="s">
        <v>1797</v>
      </c>
      <c r="H1991" s="2261">
        <v>1</v>
      </c>
      <c r="I1991" s="2262">
        <v>29.1</v>
      </c>
      <c r="J1991" s="2262">
        <v>29.1</v>
      </c>
    </row>
    <row r="1992" spans="1:10" ht="24" customHeight="1">
      <c r="A1992" s="2281" t="s">
        <v>3556</v>
      </c>
      <c r="B1992" s="2263" t="s">
        <v>3573</v>
      </c>
      <c r="C1992" s="2281" t="s">
        <v>3558</v>
      </c>
      <c r="D1992" s="2281" t="s">
        <v>3574</v>
      </c>
      <c r="E1992" s="2472" t="s">
        <v>3560</v>
      </c>
      <c r="F1992" s="2472"/>
      <c r="G1992" s="2264" t="s">
        <v>2143</v>
      </c>
      <c r="H1992" s="2265">
        <v>0.2</v>
      </c>
      <c r="I1992" s="2266">
        <v>15.99</v>
      </c>
      <c r="J1992" s="2266">
        <v>3.19</v>
      </c>
    </row>
    <row r="1993" spans="1:10" ht="48" customHeight="1">
      <c r="A1993" s="2285" t="s">
        <v>3586</v>
      </c>
      <c r="B1993" s="2270" t="s">
        <v>4782</v>
      </c>
      <c r="C1993" s="2285" t="s">
        <v>3558</v>
      </c>
      <c r="D1993" s="2285" t="s">
        <v>4783</v>
      </c>
      <c r="E1993" s="2468" t="s">
        <v>3589</v>
      </c>
      <c r="F1993" s="2468"/>
      <c r="G1993" s="2271" t="s">
        <v>271</v>
      </c>
      <c r="H1993" s="2272">
        <v>1</v>
      </c>
      <c r="I1993" s="2273">
        <v>25.91</v>
      </c>
      <c r="J1993" s="2273">
        <v>25.91</v>
      </c>
    </row>
    <row r="1994" spans="1:10">
      <c r="A1994" s="2282"/>
      <c r="B1994" s="2282"/>
      <c r="C1994" s="2282"/>
      <c r="D1994" s="2282"/>
      <c r="E1994" s="2282" t="s">
        <v>3577</v>
      </c>
      <c r="F1994" s="2267">
        <v>1.99</v>
      </c>
      <c r="G1994" s="2282" t="s">
        <v>3578</v>
      </c>
      <c r="H1994" s="2267">
        <v>0</v>
      </c>
      <c r="I1994" s="2282" t="s">
        <v>3579</v>
      </c>
      <c r="J1994" s="2267">
        <v>1.99</v>
      </c>
    </row>
    <row r="1995" spans="1:10">
      <c r="A1995" s="2282"/>
      <c r="B1995" s="2282"/>
      <c r="C1995" s="2282"/>
      <c r="D1995" s="2282"/>
      <c r="E1995" s="2282" t="s">
        <v>3580</v>
      </c>
      <c r="F1995" s="2267">
        <v>7.8366300000000004</v>
      </c>
      <c r="G1995" s="2282"/>
      <c r="H1995" s="2467" t="s">
        <v>3581</v>
      </c>
      <c r="I1995" s="2467"/>
      <c r="J1995" s="2267">
        <v>36.94</v>
      </c>
    </row>
    <row r="1996" spans="1:10" ht="30" customHeight="1" thickBot="1">
      <c r="A1996" s="2290"/>
      <c r="B1996" s="2290"/>
      <c r="C1996" s="2290"/>
      <c r="D1996" s="2290"/>
      <c r="E1996" s="2290"/>
      <c r="F1996" s="2290"/>
      <c r="G1996" s="2290" t="s">
        <v>3582</v>
      </c>
      <c r="H1996" s="2268">
        <v>22</v>
      </c>
      <c r="I1996" s="2290" t="s">
        <v>3583</v>
      </c>
      <c r="J1996" s="2291">
        <v>812.68</v>
      </c>
    </row>
    <row r="1997" spans="1:10" ht="0.95" customHeight="1" thickTop="1">
      <c r="A1997" s="2269"/>
      <c r="B1997" s="2269"/>
      <c r="C1997" s="2269"/>
      <c r="D1997" s="2269"/>
      <c r="E1997" s="2269"/>
      <c r="F1997" s="2269"/>
      <c r="G1997" s="2269"/>
      <c r="H1997" s="2269"/>
      <c r="I1997" s="2269"/>
      <c r="J1997" s="2269"/>
    </row>
    <row r="1998" spans="1:10" ht="18" customHeight="1">
      <c r="A1998" s="2283" t="s">
        <v>4798</v>
      </c>
      <c r="B1998" s="2287" t="s">
        <v>259</v>
      </c>
      <c r="C1998" s="2283" t="s">
        <v>3548</v>
      </c>
      <c r="D1998" s="2283" t="s">
        <v>131</v>
      </c>
      <c r="E1998" s="2470" t="s">
        <v>3549</v>
      </c>
      <c r="F1998" s="2470"/>
      <c r="G1998" s="2288" t="s">
        <v>3550</v>
      </c>
      <c r="H1998" s="2287" t="s">
        <v>261</v>
      </c>
      <c r="I1998" s="2287" t="s">
        <v>3551</v>
      </c>
      <c r="J1998" s="2287" t="s">
        <v>2149</v>
      </c>
    </row>
    <row r="1999" spans="1:10" ht="48" customHeight="1">
      <c r="A1999" s="2284" t="s">
        <v>3552</v>
      </c>
      <c r="B1999" s="2259" t="s">
        <v>947</v>
      </c>
      <c r="C1999" s="2284" t="s">
        <v>3600</v>
      </c>
      <c r="D1999" s="2284" t="s">
        <v>948</v>
      </c>
      <c r="E1999" s="2471" t="s">
        <v>4700</v>
      </c>
      <c r="F1999" s="2471"/>
      <c r="G1999" s="2260" t="s">
        <v>1797</v>
      </c>
      <c r="H1999" s="2261">
        <v>1</v>
      </c>
      <c r="I1999" s="2262">
        <v>29.1</v>
      </c>
      <c r="J1999" s="2262">
        <v>29.1</v>
      </c>
    </row>
    <row r="2000" spans="1:10" ht="24" customHeight="1">
      <c r="A2000" s="2281" t="s">
        <v>3556</v>
      </c>
      <c r="B2000" s="2263" t="s">
        <v>3573</v>
      </c>
      <c r="C2000" s="2281" t="s">
        <v>3558</v>
      </c>
      <c r="D2000" s="2281" t="s">
        <v>3574</v>
      </c>
      <c r="E2000" s="2472" t="s">
        <v>3560</v>
      </c>
      <c r="F2000" s="2472"/>
      <c r="G2000" s="2264" t="s">
        <v>2143</v>
      </c>
      <c r="H2000" s="2265">
        <v>0.2</v>
      </c>
      <c r="I2000" s="2266">
        <v>15.99</v>
      </c>
      <c r="J2000" s="2266">
        <v>3.19</v>
      </c>
    </row>
    <row r="2001" spans="1:10" ht="48" customHeight="1">
      <c r="A2001" s="2285" t="s">
        <v>3586</v>
      </c>
      <c r="B2001" s="2270" t="s">
        <v>4782</v>
      </c>
      <c r="C2001" s="2285" t="s">
        <v>3558</v>
      </c>
      <c r="D2001" s="2285" t="s">
        <v>4783</v>
      </c>
      <c r="E2001" s="2468" t="s">
        <v>3589</v>
      </c>
      <c r="F2001" s="2468"/>
      <c r="G2001" s="2271" t="s">
        <v>271</v>
      </c>
      <c r="H2001" s="2272">
        <v>1</v>
      </c>
      <c r="I2001" s="2273">
        <v>25.91</v>
      </c>
      <c r="J2001" s="2273">
        <v>25.91</v>
      </c>
    </row>
    <row r="2002" spans="1:10">
      <c r="A2002" s="2282"/>
      <c r="B2002" s="2282"/>
      <c r="C2002" s="2282"/>
      <c r="D2002" s="2282"/>
      <c r="E2002" s="2282" t="s">
        <v>3577</v>
      </c>
      <c r="F2002" s="2267">
        <v>1.99</v>
      </c>
      <c r="G2002" s="2282" t="s">
        <v>3578</v>
      </c>
      <c r="H2002" s="2267">
        <v>0</v>
      </c>
      <c r="I2002" s="2282" t="s">
        <v>3579</v>
      </c>
      <c r="J2002" s="2267">
        <v>1.99</v>
      </c>
    </row>
    <row r="2003" spans="1:10">
      <c r="A2003" s="2282"/>
      <c r="B2003" s="2282"/>
      <c r="C2003" s="2282"/>
      <c r="D2003" s="2282"/>
      <c r="E2003" s="2282" t="s">
        <v>3580</v>
      </c>
      <c r="F2003" s="2267">
        <v>7.8366300000000004</v>
      </c>
      <c r="G2003" s="2282"/>
      <c r="H2003" s="2467" t="s">
        <v>3581</v>
      </c>
      <c r="I2003" s="2467"/>
      <c r="J2003" s="2267">
        <v>36.94</v>
      </c>
    </row>
    <row r="2004" spans="1:10" ht="30" customHeight="1" thickBot="1">
      <c r="A2004" s="2290"/>
      <c r="B2004" s="2290"/>
      <c r="C2004" s="2290"/>
      <c r="D2004" s="2290"/>
      <c r="E2004" s="2290"/>
      <c r="F2004" s="2290"/>
      <c r="G2004" s="2290" t="s">
        <v>3582</v>
      </c>
      <c r="H2004" s="2268">
        <v>13</v>
      </c>
      <c r="I2004" s="2290" t="s">
        <v>3583</v>
      </c>
      <c r="J2004" s="2291">
        <v>480.22</v>
      </c>
    </row>
    <row r="2005" spans="1:10" ht="0.95" customHeight="1" thickTop="1">
      <c r="A2005" s="2269"/>
      <c r="B2005" s="2269"/>
      <c r="C2005" s="2269"/>
      <c r="D2005" s="2269"/>
      <c r="E2005" s="2269"/>
      <c r="F2005" s="2269"/>
      <c r="G2005" s="2269"/>
      <c r="H2005" s="2269"/>
      <c r="I2005" s="2269"/>
      <c r="J2005" s="2269"/>
    </row>
    <row r="2006" spans="1:10" ht="18" customHeight="1">
      <c r="A2006" s="2283" t="s">
        <v>4799</v>
      </c>
      <c r="B2006" s="2287" t="s">
        <v>259</v>
      </c>
      <c r="C2006" s="2283" t="s">
        <v>3548</v>
      </c>
      <c r="D2006" s="2283" t="s">
        <v>131</v>
      </c>
      <c r="E2006" s="2470" t="s">
        <v>3549</v>
      </c>
      <c r="F2006" s="2470"/>
      <c r="G2006" s="2288" t="s">
        <v>3550</v>
      </c>
      <c r="H2006" s="2287" t="s">
        <v>261</v>
      </c>
      <c r="I2006" s="2287" t="s">
        <v>3551</v>
      </c>
      <c r="J2006" s="2287" t="s">
        <v>2149</v>
      </c>
    </row>
    <row r="2007" spans="1:10" ht="48" customHeight="1">
      <c r="A2007" s="2284" t="s">
        <v>3552</v>
      </c>
      <c r="B2007" s="2259" t="s">
        <v>950</v>
      </c>
      <c r="C2007" s="2284" t="s">
        <v>3600</v>
      </c>
      <c r="D2007" s="2284" t="s">
        <v>951</v>
      </c>
      <c r="E2007" s="2471" t="s">
        <v>4700</v>
      </c>
      <c r="F2007" s="2471"/>
      <c r="G2007" s="2260" t="s">
        <v>322</v>
      </c>
      <c r="H2007" s="2261">
        <v>1</v>
      </c>
      <c r="I2007" s="2262">
        <v>25.59</v>
      </c>
      <c r="J2007" s="2262">
        <v>25.59</v>
      </c>
    </row>
    <row r="2008" spans="1:10" ht="24" customHeight="1">
      <c r="A2008" s="2281" t="s">
        <v>3556</v>
      </c>
      <c r="B2008" s="2263" t="s">
        <v>3573</v>
      </c>
      <c r="C2008" s="2281" t="s">
        <v>3558</v>
      </c>
      <c r="D2008" s="2281" t="s">
        <v>3574</v>
      </c>
      <c r="E2008" s="2472" t="s">
        <v>3560</v>
      </c>
      <c r="F2008" s="2472"/>
      <c r="G2008" s="2264" t="s">
        <v>2143</v>
      </c>
      <c r="H2008" s="2265">
        <v>0.2</v>
      </c>
      <c r="I2008" s="2266">
        <v>15.99</v>
      </c>
      <c r="J2008" s="2266">
        <v>3.19</v>
      </c>
    </row>
    <row r="2009" spans="1:10" ht="48" customHeight="1">
      <c r="A2009" s="2285" t="s">
        <v>3586</v>
      </c>
      <c r="B2009" s="2270" t="s">
        <v>4786</v>
      </c>
      <c r="C2009" s="2285" t="s">
        <v>3558</v>
      </c>
      <c r="D2009" s="2285" t="s">
        <v>4787</v>
      </c>
      <c r="E2009" s="2468" t="s">
        <v>3589</v>
      </c>
      <c r="F2009" s="2468"/>
      <c r="G2009" s="2271" t="s">
        <v>271</v>
      </c>
      <c r="H2009" s="2272">
        <v>1</v>
      </c>
      <c r="I2009" s="2273">
        <v>22.4</v>
      </c>
      <c r="J2009" s="2273">
        <v>22.4</v>
      </c>
    </row>
    <row r="2010" spans="1:10">
      <c r="A2010" s="2282"/>
      <c r="B2010" s="2282"/>
      <c r="C2010" s="2282"/>
      <c r="D2010" s="2282"/>
      <c r="E2010" s="2282" t="s">
        <v>3577</v>
      </c>
      <c r="F2010" s="2267">
        <v>1.99</v>
      </c>
      <c r="G2010" s="2282" t="s">
        <v>3578</v>
      </c>
      <c r="H2010" s="2267">
        <v>0</v>
      </c>
      <c r="I2010" s="2282" t="s">
        <v>3579</v>
      </c>
      <c r="J2010" s="2267">
        <v>1.99</v>
      </c>
    </row>
    <row r="2011" spans="1:10">
      <c r="A2011" s="2282"/>
      <c r="B2011" s="2282"/>
      <c r="C2011" s="2282"/>
      <c r="D2011" s="2282"/>
      <c r="E2011" s="2282" t="s">
        <v>3580</v>
      </c>
      <c r="F2011" s="2267">
        <v>6.8913869999999999</v>
      </c>
      <c r="G2011" s="2282"/>
      <c r="H2011" s="2467" t="s">
        <v>3581</v>
      </c>
      <c r="I2011" s="2467"/>
      <c r="J2011" s="2267">
        <v>32.479999999999997</v>
      </c>
    </row>
    <row r="2012" spans="1:10" ht="30" customHeight="1" thickBot="1">
      <c r="A2012" s="2290"/>
      <c r="B2012" s="2290"/>
      <c r="C2012" s="2290"/>
      <c r="D2012" s="2290"/>
      <c r="E2012" s="2290"/>
      <c r="F2012" s="2290"/>
      <c r="G2012" s="2290" t="s">
        <v>3582</v>
      </c>
      <c r="H2012" s="2268">
        <v>1</v>
      </c>
      <c r="I2012" s="2290" t="s">
        <v>3583</v>
      </c>
      <c r="J2012" s="2291">
        <v>32.479999999999997</v>
      </c>
    </row>
    <row r="2013" spans="1:10" ht="0.95" customHeight="1" thickTop="1">
      <c r="A2013" s="2269"/>
      <c r="B2013" s="2269"/>
      <c r="C2013" s="2269"/>
      <c r="D2013" s="2269"/>
      <c r="E2013" s="2269"/>
      <c r="F2013" s="2269"/>
      <c r="G2013" s="2269"/>
      <c r="H2013" s="2269"/>
      <c r="I2013" s="2269"/>
      <c r="J2013" s="2269"/>
    </row>
    <row r="2014" spans="1:10" ht="24" customHeight="1">
      <c r="A2014" s="2286" t="s">
        <v>4800</v>
      </c>
      <c r="B2014" s="2286"/>
      <c r="C2014" s="2286"/>
      <c r="D2014" s="2286" t="s">
        <v>4801</v>
      </c>
      <c r="E2014" s="2286"/>
      <c r="F2014" s="2469"/>
      <c r="G2014" s="2469"/>
      <c r="H2014" s="2257"/>
      <c r="I2014" s="2286"/>
      <c r="J2014" s="2258">
        <v>281152.26</v>
      </c>
    </row>
    <row r="2015" spans="1:10" ht="18" customHeight="1">
      <c r="A2015" s="2283" t="s">
        <v>4802</v>
      </c>
      <c r="B2015" s="2287" t="s">
        <v>259</v>
      </c>
      <c r="C2015" s="2283" t="s">
        <v>3548</v>
      </c>
      <c r="D2015" s="2283" t="s">
        <v>131</v>
      </c>
      <c r="E2015" s="2470" t="s">
        <v>3549</v>
      </c>
      <c r="F2015" s="2470"/>
      <c r="G2015" s="2288" t="s">
        <v>3550</v>
      </c>
      <c r="H2015" s="2287" t="s">
        <v>261</v>
      </c>
      <c r="I2015" s="2287" t="s">
        <v>3551</v>
      </c>
      <c r="J2015" s="2287" t="s">
        <v>2149</v>
      </c>
    </row>
    <row r="2016" spans="1:10" ht="24" customHeight="1">
      <c r="A2016" s="2284" t="s">
        <v>3552</v>
      </c>
      <c r="B2016" s="2259" t="s">
        <v>958</v>
      </c>
      <c r="C2016" s="2284" t="s">
        <v>3600</v>
      </c>
      <c r="D2016" s="2284" t="s">
        <v>4803</v>
      </c>
      <c r="E2016" s="2471" t="s">
        <v>3988</v>
      </c>
      <c r="F2016" s="2471"/>
      <c r="G2016" s="2260" t="s">
        <v>322</v>
      </c>
      <c r="H2016" s="2261">
        <v>1</v>
      </c>
      <c r="I2016" s="2262">
        <v>1107.99</v>
      </c>
      <c r="J2016" s="2262">
        <v>1107.99</v>
      </c>
    </row>
    <row r="2017" spans="1:10" ht="24" customHeight="1">
      <c r="A2017" s="2281" t="s">
        <v>3556</v>
      </c>
      <c r="B2017" s="2263" t="s">
        <v>3573</v>
      </c>
      <c r="C2017" s="2281" t="s">
        <v>3558</v>
      </c>
      <c r="D2017" s="2281" t="s">
        <v>3574</v>
      </c>
      <c r="E2017" s="2472" t="s">
        <v>3560</v>
      </c>
      <c r="F2017" s="2472"/>
      <c r="G2017" s="2264" t="s">
        <v>2143</v>
      </c>
      <c r="H2017" s="2265">
        <v>1</v>
      </c>
      <c r="I2017" s="2266">
        <v>15.99</v>
      </c>
      <c r="J2017" s="2266">
        <v>15.99</v>
      </c>
    </row>
    <row r="2018" spans="1:10" ht="24" customHeight="1">
      <c r="A2018" s="2285" t="s">
        <v>3586</v>
      </c>
      <c r="B2018" s="2270" t="s">
        <v>4804</v>
      </c>
      <c r="C2018" s="2285" t="s">
        <v>3600</v>
      </c>
      <c r="D2018" s="2285" t="s">
        <v>2335</v>
      </c>
      <c r="E2018" s="2468" t="s">
        <v>3589</v>
      </c>
      <c r="F2018" s="2468"/>
      <c r="G2018" s="2271" t="s">
        <v>271</v>
      </c>
      <c r="H2018" s="2272">
        <v>1</v>
      </c>
      <c r="I2018" s="2273">
        <v>1092</v>
      </c>
      <c r="J2018" s="2273">
        <v>1092</v>
      </c>
    </row>
    <row r="2019" spans="1:10">
      <c r="A2019" s="2282"/>
      <c r="B2019" s="2282"/>
      <c r="C2019" s="2282"/>
      <c r="D2019" s="2282"/>
      <c r="E2019" s="2282" t="s">
        <v>3577</v>
      </c>
      <c r="F2019" s="2267">
        <v>9.98</v>
      </c>
      <c r="G2019" s="2282" t="s">
        <v>3578</v>
      </c>
      <c r="H2019" s="2267">
        <v>0</v>
      </c>
      <c r="I2019" s="2282" t="s">
        <v>3579</v>
      </c>
      <c r="J2019" s="2267">
        <v>9.98</v>
      </c>
    </row>
    <row r="2020" spans="1:10">
      <c r="A2020" s="2282"/>
      <c r="B2020" s="2282"/>
      <c r="C2020" s="2282"/>
      <c r="D2020" s="2282"/>
      <c r="E2020" s="2282" t="s">
        <v>3580</v>
      </c>
      <c r="F2020" s="2267">
        <v>298.38170700000001</v>
      </c>
      <c r="G2020" s="2282"/>
      <c r="H2020" s="2467" t="s">
        <v>3581</v>
      </c>
      <c r="I2020" s="2467"/>
      <c r="J2020" s="2267">
        <v>1406.37</v>
      </c>
    </row>
    <row r="2021" spans="1:10" ht="30" customHeight="1" thickBot="1">
      <c r="A2021" s="2290"/>
      <c r="B2021" s="2290"/>
      <c r="C2021" s="2290"/>
      <c r="D2021" s="2290"/>
      <c r="E2021" s="2290"/>
      <c r="F2021" s="2290"/>
      <c r="G2021" s="2290" t="s">
        <v>3582</v>
      </c>
      <c r="H2021" s="2268">
        <v>188</v>
      </c>
      <c r="I2021" s="2290" t="s">
        <v>3583</v>
      </c>
      <c r="J2021" s="2291">
        <v>264397.56</v>
      </c>
    </row>
    <row r="2022" spans="1:10" ht="0.95" customHeight="1" thickTop="1">
      <c r="A2022" s="2269"/>
      <c r="B2022" s="2269"/>
      <c r="C2022" s="2269"/>
      <c r="D2022" s="2269"/>
      <c r="E2022" s="2269"/>
      <c r="F2022" s="2269"/>
      <c r="G2022" s="2269"/>
      <c r="H2022" s="2269"/>
      <c r="I2022" s="2269"/>
      <c r="J2022" s="2269"/>
    </row>
    <row r="2023" spans="1:10" ht="18" customHeight="1">
      <c r="A2023" s="2283" t="s">
        <v>4805</v>
      </c>
      <c r="B2023" s="2287" t="s">
        <v>259</v>
      </c>
      <c r="C2023" s="2283" t="s">
        <v>3548</v>
      </c>
      <c r="D2023" s="2283" t="s">
        <v>131</v>
      </c>
      <c r="E2023" s="2470" t="s">
        <v>3549</v>
      </c>
      <c r="F2023" s="2470"/>
      <c r="G2023" s="2288" t="s">
        <v>3550</v>
      </c>
      <c r="H2023" s="2287" t="s">
        <v>261</v>
      </c>
      <c r="I2023" s="2287" t="s">
        <v>3551</v>
      </c>
      <c r="J2023" s="2287" t="s">
        <v>2149</v>
      </c>
    </row>
    <row r="2024" spans="1:10" ht="24" customHeight="1">
      <c r="A2024" s="2284" t="s">
        <v>3552</v>
      </c>
      <c r="B2024" s="2259" t="s">
        <v>961</v>
      </c>
      <c r="C2024" s="2284" t="s">
        <v>3600</v>
      </c>
      <c r="D2024" s="2284" t="s">
        <v>4806</v>
      </c>
      <c r="E2024" s="2471" t="s">
        <v>3988</v>
      </c>
      <c r="F2024" s="2471"/>
      <c r="G2024" s="2260" t="s">
        <v>322</v>
      </c>
      <c r="H2024" s="2261">
        <v>1</v>
      </c>
      <c r="I2024" s="2262">
        <v>2199.9899999999998</v>
      </c>
      <c r="J2024" s="2262">
        <v>2199.9899999999998</v>
      </c>
    </row>
    <row r="2025" spans="1:10" ht="24" customHeight="1">
      <c r="A2025" s="2281" t="s">
        <v>3556</v>
      </c>
      <c r="B2025" s="2263" t="s">
        <v>3573</v>
      </c>
      <c r="C2025" s="2281" t="s">
        <v>3558</v>
      </c>
      <c r="D2025" s="2281" t="s">
        <v>3574</v>
      </c>
      <c r="E2025" s="2472" t="s">
        <v>3560</v>
      </c>
      <c r="F2025" s="2472"/>
      <c r="G2025" s="2264" t="s">
        <v>2143</v>
      </c>
      <c r="H2025" s="2265">
        <v>1</v>
      </c>
      <c r="I2025" s="2266">
        <v>15.99</v>
      </c>
      <c r="J2025" s="2266">
        <v>15.99</v>
      </c>
    </row>
    <row r="2026" spans="1:10" ht="24" customHeight="1">
      <c r="A2026" s="2285" t="s">
        <v>3586</v>
      </c>
      <c r="B2026" s="2270" t="s">
        <v>4807</v>
      </c>
      <c r="C2026" s="2285" t="s">
        <v>3600</v>
      </c>
      <c r="D2026" s="2285" t="s">
        <v>4808</v>
      </c>
      <c r="E2026" s="2468" t="s">
        <v>3589</v>
      </c>
      <c r="F2026" s="2468"/>
      <c r="G2026" s="2271" t="s">
        <v>271</v>
      </c>
      <c r="H2026" s="2272">
        <v>1</v>
      </c>
      <c r="I2026" s="2273">
        <v>2184</v>
      </c>
      <c r="J2026" s="2273">
        <v>2184</v>
      </c>
    </row>
    <row r="2027" spans="1:10">
      <c r="A2027" s="2282"/>
      <c r="B2027" s="2282"/>
      <c r="C2027" s="2282"/>
      <c r="D2027" s="2282"/>
      <c r="E2027" s="2282" t="s">
        <v>3577</v>
      </c>
      <c r="F2027" s="2267">
        <v>9.98</v>
      </c>
      <c r="G2027" s="2282" t="s">
        <v>3578</v>
      </c>
      <c r="H2027" s="2267">
        <v>0</v>
      </c>
      <c r="I2027" s="2282" t="s">
        <v>3579</v>
      </c>
      <c r="J2027" s="2267">
        <v>9.98</v>
      </c>
    </row>
    <row r="2028" spans="1:10">
      <c r="A2028" s="2282"/>
      <c r="B2028" s="2282"/>
      <c r="C2028" s="2282"/>
      <c r="D2028" s="2282"/>
      <c r="E2028" s="2282" t="s">
        <v>3580</v>
      </c>
      <c r="F2028" s="2267">
        <v>592.45730700000001</v>
      </c>
      <c r="G2028" s="2282"/>
      <c r="H2028" s="2467" t="s">
        <v>3581</v>
      </c>
      <c r="I2028" s="2467"/>
      <c r="J2028" s="2267">
        <v>2792.45</v>
      </c>
    </row>
    <row r="2029" spans="1:10" ht="30" customHeight="1" thickBot="1">
      <c r="A2029" s="2290"/>
      <c r="B2029" s="2290"/>
      <c r="C2029" s="2290"/>
      <c r="D2029" s="2290"/>
      <c r="E2029" s="2290"/>
      <c r="F2029" s="2290"/>
      <c r="G2029" s="2290" t="s">
        <v>3582</v>
      </c>
      <c r="H2029" s="2268">
        <v>6</v>
      </c>
      <c r="I2029" s="2290" t="s">
        <v>3583</v>
      </c>
      <c r="J2029" s="2291">
        <v>16754.7</v>
      </c>
    </row>
    <row r="2030" spans="1:10" ht="0.95" customHeight="1" thickTop="1">
      <c r="A2030" s="2269"/>
      <c r="B2030" s="2269"/>
      <c r="C2030" s="2269"/>
      <c r="D2030" s="2269"/>
      <c r="E2030" s="2269"/>
      <c r="F2030" s="2269"/>
      <c r="G2030" s="2269"/>
      <c r="H2030" s="2269"/>
      <c r="I2030" s="2269"/>
      <c r="J2030" s="2269"/>
    </row>
    <row r="2031" spans="1:10" ht="24" customHeight="1">
      <c r="A2031" s="2286" t="s">
        <v>4809</v>
      </c>
      <c r="B2031" s="2286"/>
      <c r="C2031" s="2286"/>
      <c r="D2031" s="2286" t="s">
        <v>143</v>
      </c>
      <c r="E2031" s="2286"/>
      <c r="F2031" s="2469"/>
      <c r="G2031" s="2469"/>
      <c r="H2031" s="2257"/>
      <c r="I2031" s="2286"/>
      <c r="J2031" s="2258">
        <v>170357.17</v>
      </c>
    </row>
    <row r="2032" spans="1:10" ht="24" customHeight="1">
      <c r="A2032" s="2286" t="s">
        <v>4810</v>
      </c>
      <c r="B2032" s="2286"/>
      <c r="C2032" s="2286"/>
      <c r="D2032" s="2286" t="s">
        <v>4811</v>
      </c>
      <c r="E2032" s="2286"/>
      <c r="F2032" s="2469"/>
      <c r="G2032" s="2469"/>
      <c r="H2032" s="2257"/>
      <c r="I2032" s="2286"/>
      <c r="J2032" s="2258">
        <v>163208.39000000001</v>
      </c>
    </row>
    <row r="2033" spans="1:10" ht="24" customHeight="1">
      <c r="A2033" s="2286" t="s">
        <v>4812</v>
      </c>
      <c r="B2033" s="2286"/>
      <c r="C2033" s="2286"/>
      <c r="D2033" s="2286" t="s">
        <v>4813</v>
      </c>
      <c r="E2033" s="2286"/>
      <c r="F2033" s="2469"/>
      <c r="G2033" s="2469"/>
      <c r="H2033" s="2257"/>
      <c r="I2033" s="2286"/>
      <c r="J2033" s="2258">
        <v>1627.03</v>
      </c>
    </row>
    <row r="2034" spans="1:10" ht="18" customHeight="1">
      <c r="A2034" s="2283" t="s">
        <v>4814</v>
      </c>
      <c r="B2034" s="2287" t="s">
        <v>259</v>
      </c>
      <c r="C2034" s="2283" t="s">
        <v>3548</v>
      </c>
      <c r="D2034" s="2283" t="s">
        <v>131</v>
      </c>
      <c r="E2034" s="2470" t="s">
        <v>3549</v>
      </c>
      <c r="F2034" s="2470"/>
      <c r="G2034" s="2288" t="s">
        <v>3550</v>
      </c>
      <c r="H2034" s="2287" t="s">
        <v>261</v>
      </c>
      <c r="I2034" s="2287" t="s">
        <v>3551</v>
      </c>
      <c r="J2034" s="2287" t="s">
        <v>2149</v>
      </c>
    </row>
    <row r="2035" spans="1:10" ht="36" customHeight="1">
      <c r="A2035" s="2284" t="s">
        <v>3552</v>
      </c>
      <c r="B2035" s="2259" t="s">
        <v>4815</v>
      </c>
      <c r="C2035" s="2284" t="s">
        <v>3558</v>
      </c>
      <c r="D2035" s="2284" t="s">
        <v>969</v>
      </c>
      <c r="E2035" s="2471" t="s">
        <v>3705</v>
      </c>
      <c r="F2035" s="2471"/>
      <c r="G2035" s="2260" t="s">
        <v>689</v>
      </c>
      <c r="H2035" s="2261">
        <v>1</v>
      </c>
      <c r="I2035" s="2262">
        <v>8.56</v>
      </c>
      <c r="J2035" s="2262">
        <v>8.56</v>
      </c>
    </row>
    <row r="2036" spans="1:10" ht="24" customHeight="1">
      <c r="A2036" s="2281" t="s">
        <v>3556</v>
      </c>
      <c r="B2036" s="2263" t="s">
        <v>3985</v>
      </c>
      <c r="C2036" s="2281" t="s">
        <v>3558</v>
      </c>
      <c r="D2036" s="2281" t="s">
        <v>3986</v>
      </c>
      <c r="E2036" s="2472" t="s">
        <v>3560</v>
      </c>
      <c r="F2036" s="2472"/>
      <c r="G2036" s="2264" t="s">
        <v>2143</v>
      </c>
      <c r="H2036" s="2265">
        <v>0.113</v>
      </c>
      <c r="I2036" s="2266">
        <v>16.48</v>
      </c>
      <c r="J2036" s="2266">
        <v>1.86</v>
      </c>
    </row>
    <row r="2037" spans="1:10" ht="24" customHeight="1">
      <c r="A2037" s="2281" t="s">
        <v>3556</v>
      </c>
      <c r="B2037" s="2263" t="s">
        <v>3567</v>
      </c>
      <c r="C2037" s="2281" t="s">
        <v>3558</v>
      </c>
      <c r="D2037" s="2281" t="s">
        <v>3568</v>
      </c>
      <c r="E2037" s="2472" t="s">
        <v>3560</v>
      </c>
      <c r="F2037" s="2472"/>
      <c r="G2037" s="2264" t="s">
        <v>2143</v>
      </c>
      <c r="H2037" s="2265">
        <v>0.113</v>
      </c>
      <c r="I2037" s="2266">
        <v>20.94</v>
      </c>
      <c r="J2037" s="2266">
        <v>2.36</v>
      </c>
    </row>
    <row r="2038" spans="1:10" ht="24" customHeight="1">
      <c r="A2038" s="2285" t="s">
        <v>3586</v>
      </c>
      <c r="B2038" s="2270" t="s">
        <v>4816</v>
      </c>
      <c r="C2038" s="2285" t="s">
        <v>3558</v>
      </c>
      <c r="D2038" s="2285" t="s">
        <v>4817</v>
      </c>
      <c r="E2038" s="2468" t="s">
        <v>3589</v>
      </c>
      <c r="F2038" s="2468"/>
      <c r="G2038" s="2271" t="s">
        <v>271</v>
      </c>
      <c r="H2038" s="2272">
        <v>3.7999999999999999E-2</v>
      </c>
      <c r="I2038" s="2273">
        <v>2.33</v>
      </c>
      <c r="J2038" s="2273">
        <v>0.08</v>
      </c>
    </row>
    <row r="2039" spans="1:10" ht="24" customHeight="1">
      <c r="A2039" s="2285" t="s">
        <v>3586</v>
      </c>
      <c r="B2039" s="2270" t="s">
        <v>4818</v>
      </c>
      <c r="C2039" s="2285" t="s">
        <v>3558</v>
      </c>
      <c r="D2039" s="2285" t="s">
        <v>4819</v>
      </c>
      <c r="E2039" s="2468" t="s">
        <v>3589</v>
      </c>
      <c r="F2039" s="2468"/>
      <c r="G2039" s="2271" t="s">
        <v>689</v>
      </c>
      <c r="H2039" s="2272">
        <v>1.0609999999999999</v>
      </c>
      <c r="I2039" s="2273">
        <v>4.0199999999999996</v>
      </c>
      <c r="J2039" s="2273">
        <v>4.26</v>
      </c>
    </row>
    <row r="2040" spans="1:10">
      <c r="A2040" s="2282"/>
      <c r="B2040" s="2282"/>
      <c r="C2040" s="2282"/>
      <c r="D2040" s="2282"/>
      <c r="E2040" s="2282" t="s">
        <v>3577</v>
      </c>
      <c r="F2040" s="2267">
        <v>2.94</v>
      </c>
      <c r="G2040" s="2282" t="s">
        <v>3578</v>
      </c>
      <c r="H2040" s="2267">
        <v>0</v>
      </c>
      <c r="I2040" s="2282" t="s">
        <v>3579</v>
      </c>
      <c r="J2040" s="2267">
        <v>2.94</v>
      </c>
    </row>
    <row r="2041" spans="1:10">
      <c r="A2041" s="2282"/>
      <c r="B2041" s="2282"/>
      <c r="C2041" s="2282"/>
      <c r="D2041" s="2282"/>
      <c r="E2041" s="2282" t="s">
        <v>3580</v>
      </c>
      <c r="F2041" s="2267">
        <v>2.3052079999999999</v>
      </c>
      <c r="G2041" s="2282"/>
      <c r="H2041" s="2467" t="s">
        <v>3581</v>
      </c>
      <c r="I2041" s="2467"/>
      <c r="J2041" s="2267">
        <v>10.87</v>
      </c>
    </row>
    <row r="2042" spans="1:10" ht="30" customHeight="1" thickBot="1">
      <c r="A2042" s="2290"/>
      <c r="B2042" s="2290"/>
      <c r="C2042" s="2290"/>
      <c r="D2042" s="2290"/>
      <c r="E2042" s="2290"/>
      <c r="F2042" s="2290"/>
      <c r="G2042" s="2290" t="s">
        <v>3582</v>
      </c>
      <c r="H2042" s="2268">
        <v>59.41</v>
      </c>
      <c r="I2042" s="2290" t="s">
        <v>3583</v>
      </c>
      <c r="J2042" s="2291">
        <v>645.79</v>
      </c>
    </row>
    <row r="2043" spans="1:10" ht="0.95" customHeight="1" thickTop="1">
      <c r="A2043" s="2269"/>
      <c r="B2043" s="2269"/>
      <c r="C2043" s="2269"/>
      <c r="D2043" s="2269"/>
      <c r="E2043" s="2269"/>
      <c r="F2043" s="2269"/>
      <c r="G2043" s="2269"/>
      <c r="H2043" s="2269"/>
      <c r="I2043" s="2269"/>
      <c r="J2043" s="2269"/>
    </row>
    <row r="2044" spans="1:10" ht="18" customHeight="1">
      <c r="A2044" s="2283" t="s">
        <v>4820</v>
      </c>
      <c r="B2044" s="2287" t="s">
        <v>259</v>
      </c>
      <c r="C2044" s="2283" t="s">
        <v>3548</v>
      </c>
      <c r="D2044" s="2283" t="s">
        <v>131</v>
      </c>
      <c r="E2044" s="2470" t="s">
        <v>3549</v>
      </c>
      <c r="F2044" s="2470"/>
      <c r="G2044" s="2288" t="s">
        <v>3550</v>
      </c>
      <c r="H2044" s="2287" t="s">
        <v>261</v>
      </c>
      <c r="I2044" s="2287" t="s">
        <v>3551</v>
      </c>
      <c r="J2044" s="2287" t="s">
        <v>2149</v>
      </c>
    </row>
    <row r="2045" spans="1:10" ht="24" customHeight="1">
      <c r="A2045" s="2284" t="s">
        <v>3552</v>
      </c>
      <c r="B2045" s="2259" t="s">
        <v>4821</v>
      </c>
      <c r="C2045" s="2284" t="s">
        <v>3558</v>
      </c>
      <c r="D2045" s="2284" t="s">
        <v>972</v>
      </c>
      <c r="E2045" s="2471" t="s">
        <v>3705</v>
      </c>
      <c r="F2045" s="2471"/>
      <c r="G2045" s="2260" t="s">
        <v>689</v>
      </c>
      <c r="H2045" s="2261">
        <v>1</v>
      </c>
      <c r="I2045" s="2262">
        <v>14.84</v>
      </c>
      <c r="J2045" s="2262">
        <v>14.84</v>
      </c>
    </row>
    <row r="2046" spans="1:10" ht="24" customHeight="1">
      <c r="A2046" s="2281" t="s">
        <v>3556</v>
      </c>
      <c r="B2046" s="2263" t="s">
        <v>3985</v>
      </c>
      <c r="C2046" s="2281" t="s">
        <v>3558</v>
      </c>
      <c r="D2046" s="2281" t="s">
        <v>3986</v>
      </c>
      <c r="E2046" s="2472" t="s">
        <v>3560</v>
      </c>
      <c r="F2046" s="2472"/>
      <c r="G2046" s="2264" t="s">
        <v>2143</v>
      </c>
      <c r="H2046" s="2265">
        <v>2.4E-2</v>
      </c>
      <c r="I2046" s="2266">
        <v>16.48</v>
      </c>
      <c r="J2046" s="2266">
        <v>0.39</v>
      </c>
    </row>
    <row r="2047" spans="1:10" ht="24" customHeight="1">
      <c r="A2047" s="2281" t="s">
        <v>3556</v>
      </c>
      <c r="B2047" s="2263" t="s">
        <v>3567</v>
      </c>
      <c r="C2047" s="2281" t="s">
        <v>3558</v>
      </c>
      <c r="D2047" s="2281" t="s">
        <v>3568</v>
      </c>
      <c r="E2047" s="2472" t="s">
        <v>3560</v>
      </c>
      <c r="F2047" s="2472"/>
      <c r="G2047" s="2264" t="s">
        <v>2143</v>
      </c>
      <c r="H2047" s="2265">
        <v>2.4E-2</v>
      </c>
      <c r="I2047" s="2266">
        <v>20.94</v>
      </c>
      <c r="J2047" s="2266">
        <v>0.5</v>
      </c>
    </row>
    <row r="2048" spans="1:10" ht="24" customHeight="1">
      <c r="A2048" s="2285" t="s">
        <v>3586</v>
      </c>
      <c r="B2048" s="2270" t="s">
        <v>4816</v>
      </c>
      <c r="C2048" s="2285" t="s">
        <v>3558</v>
      </c>
      <c r="D2048" s="2285" t="s">
        <v>4817</v>
      </c>
      <c r="E2048" s="2468" t="s">
        <v>3589</v>
      </c>
      <c r="F2048" s="2468"/>
      <c r="G2048" s="2271" t="s">
        <v>271</v>
      </c>
      <c r="H2048" s="2272">
        <v>8.0000000000000002E-3</v>
      </c>
      <c r="I2048" s="2273">
        <v>2.33</v>
      </c>
      <c r="J2048" s="2273">
        <v>0.01</v>
      </c>
    </row>
    <row r="2049" spans="1:10" ht="24" customHeight="1">
      <c r="A2049" s="2285" t="s">
        <v>3586</v>
      </c>
      <c r="B2049" s="2270" t="s">
        <v>4822</v>
      </c>
      <c r="C2049" s="2285" t="s">
        <v>3558</v>
      </c>
      <c r="D2049" s="2285" t="s">
        <v>4823</v>
      </c>
      <c r="E2049" s="2468" t="s">
        <v>3589</v>
      </c>
      <c r="F2049" s="2468"/>
      <c r="G2049" s="2271" t="s">
        <v>689</v>
      </c>
      <c r="H2049" s="2272">
        <v>1.0609999999999999</v>
      </c>
      <c r="I2049" s="2273">
        <v>13.14</v>
      </c>
      <c r="J2049" s="2273">
        <v>13.94</v>
      </c>
    </row>
    <row r="2050" spans="1:10">
      <c r="A2050" s="2282"/>
      <c r="B2050" s="2282"/>
      <c r="C2050" s="2282"/>
      <c r="D2050" s="2282"/>
      <c r="E2050" s="2282" t="s">
        <v>3577</v>
      </c>
      <c r="F2050" s="2267">
        <v>0.61</v>
      </c>
      <c r="G2050" s="2282" t="s">
        <v>3578</v>
      </c>
      <c r="H2050" s="2267">
        <v>0</v>
      </c>
      <c r="I2050" s="2282" t="s">
        <v>3579</v>
      </c>
      <c r="J2050" s="2267">
        <v>0.61</v>
      </c>
    </row>
    <row r="2051" spans="1:10">
      <c r="A2051" s="2282"/>
      <c r="B2051" s="2282"/>
      <c r="C2051" s="2282"/>
      <c r="D2051" s="2282"/>
      <c r="E2051" s="2282" t="s">
        <v>3580</v>
      </c>
      <c r="F2051" s="2267">
        <v>3.9964119999999999</v>
      </c>
      <c r="G2051" s="2282"/>
      <c r="H2051" s="2467" t="s">
        <v>3581</v>
      </c>
      <c r="I2051" s="2467"/>
      <c r="J2051" s="2267">
        <v>18.84</v>
      </c>
    </row>
    <row r="2052" spans="1:10" ht="30" customHeight="1" thickBot="1">
      <c r="A2052" s="2290"/>
      <c r="B2052" s="2290"/>
      <c r="C2052" s="2290"/>
      <c r="D2052" s="2290"/>
      <c r="E2052" s="2290"/>
      <c r="F2052" s="2290"/>
      <c r="G2052" s="2290" t="s">
        <v>3582</v>
      </c>
      <c r="H2052" s="2268">
        <v>8.8000000000000007</v>
      </c>
      <c r="I2052" s="2290" t="s">
        <v>3583</v>
      </c>
      <c r="J2052" s="2291">
        <v>165.79</v>
      </c>
    </row>
    <row r="2053" spans="1:10" ht="0.95" customHeight="1" thickTop="1">
      <c r="A2053" s="2269"/>
      <c r="B2053" s="2269"/>
      <c r="C2053" s="2269"/>
      <c r="D2053" s="2269"/>
      <c r="E2053" s="2269"/>
      <c r="F2053" s="2269"/>
      <c r="G2053" s="2269"/>
      <c r="H2053" s="2269"/>
      <c r="I2053" s="2269"/>
      <c r="J2053" s="2269"/>
    </row>
    <row r="2054" spans="1:10" ht="18" customHeight="1">
      <c r="A2054" s="2283" t="s">
        <v>4824</v>
      </c>
      <c r="B2054" s="2287" t="s">
        <v>259</v>
      </c>
      <c r="C2054" s="2283" t="s">
        <v>3548</v>
      </c>
      <c r="D2054" s="2283" t="s">
        <v>131</v>
      </c>
      <c r="E2054" s="2470" t="s">
        <v>3549</v>
      </c>
      <c r="F2054" s="2470"/>
      <c r="G2054" s="2288" t="s">
        <v>3550</v>
      </c>
      <c r="H2054" s="2287" t="s">
        <v>261</v>
      </c>
      <c r="I2054" s="2287" t="s">
        <v>3551</v>
      </c>
      <c r="J2054" s="2287" t="s">
        <v>2149</v>
      </c>
    </row>
    <row r="2055" spans="1:10" ht="24" customHeight="1">
      <c r="A2055" s="2284" t="s">
        <v>3552</v>
      </c>
      <c r="B2055" s="2259" t="s">
        <v>4825</v>
      </c>
      <c r="C2055" s="2284" t="s">
        <v>3558</v>
      </c>
      <c r="D2055" s="2284" t="s">
        <v>975</v>
      </c>
      <c r="E2055" s="2471" t="s">
        <v>3705</v>
      </c>
      <c r="F2055" s="2471"/>
      <c r="G2055" s="2260" t="s">
        <v>689</v>
      </c>
      <c r="H2055" s="2261">
        <v>1</v>
      </c>
      <c r="I2055" s="2262">
        <v>17.05</v>
      </c>
      <c r="J2055" s="2262">
        <v>17.05</v>
      </c>
    </row>
    <row r="2056" spans="1:10" ht="24" customHeight="1">
      <c r="A2056" s="2281" t="s">
        <v>3556</v>
      </c>
      <c r="B2056" s="2263" t="s">
        <v>3567</v>
      </c>
      <c r="C2056" s="2281" t="s">
        <v>3558</v>
      </c>
      <c r="D2056" s="2281" t="s">
        <v>3568</v>
      </c>
      <c r="E2056" s="2472" t="s">
        <v>3560</v>
      </c>
      <c r="F2056" s="2472"/>
      <c r="G2056" s="2264" t="s">
        <v>2143</v>
      </c>
      <c r="H2056" s="2265">
        <v>2.9000000000000001E-2</v>
      </c>
      <c r="I2056" s="2266">
        <v>20.94</v>
      </c>
      <c r="J2056" s="2266">
        <v>0.6</v>
      </c>
    </row>
    <row r="2057" spans="1:10" ht="24" customHeight="1">
      <c r="A2057" s="2281" t="s">
        <v>3556</v>
      </c>
      <c r="B2057" s="2263" t="s">
        <v>3985</v>
      </c>
      <c r="C2057" s="2281" t="s">
        <v>3558</v>
      </c>
      <c r="D2057" s="2281" t="s">
        <v>3986</v>
      </c>
      <c r="E2057" s="2472" t="s">
        <v>3560</v>
      </c>
      <c r="F2057" s="2472"/>
      <c r="G2057" s="2264" t="s">
        <v>2143</v>
      </c>
      <c r="H2057" s="2265">
        <v>2.9000000000000001E-2</v>
      </c>
      <c r="I2057" s="2266">
        <v>16.48</v>
      </c>
      <c r="J2057" s="2266">
        <v>0.47</v>
      </c>
    </row>
    <row r="2058" spans="1:10" ht="24" customHeight="1">
      <c r="A2058" s="2285" t="s">
        <v>3586</v>
      </c>
      <c r="B2058" s="2270" t="s">
        <v>4816</v>
      </c>
      <c r="C2058" s="2285" t="s">
        <v>3558</v>
      </c>
      <c r="D2058" s="2285" t="s">
        <v>4817</v>
      </c>
      <c r="E2058" s="2468" t="s">
        <v>3589</v>
      </c>
      <c r="F2058" s="2468"/>
      <c r="G2058" s="2271" t="s">
        <v>271</v>
      </c>
      <c r="H2058" s="2272">
        <v>0.01</v>
      </c>
      <c r="I2058" s="2273">
        <v>2.33</v>
      </c>
      <c r="J2058" s="2273">
        <v>0.02</v>
      </c>
    </row>
    <row r="2059" spans="1:10" ht="24" customHeight="1">
      <c r="A2059" s="2285" t="s">
        <v>3586</v>
      </c>
      <c r="B2059" s="2270" t="s">
        <v>4826</v>
      </c>
      <c r="C2059" s="2285" t="s">
        <v>3558</v>
      </c>
      <c r="D2059" s="2285" t="s">
        <v>4827</v>
      </c>
      <c r="E2059" s="2468" t="s">
        <v>3589</v>
      </c>
      <c r="F2059" s="2468"/>
      <c r="G2059" s="2271" t="s">
        <v>689</v>
      </c>
      <c r="H2059" s="2272">
        <v>1.0609999999999999</v>
      </c>
      <c r="I2059" s="2273">
        <v>15.05</v>
      </c>
      <c r="J2059" s="2273">
        <v>15.96</v>
      </c>
    </row>
    <row r="2060" spans="1:10">
      <c r="A2060" s="2282"/>
      <c r="B2060" s="2282"/>
      <c r="C2060" s="2282"/>
      <c r="D2060" s="2282"/>
      <c r="E2060" s="2282" t="s">
        <v>3577</v>
      </c>
      <c r="F2060" s="2267">
        <v>0.75</v>
      </c>
      <c r="G2060" s="2282" t="s">
        <v>3578</v>
      </c>
      <c r="H2060" s="2267">
        <v>0</v>
      </c>
      <c r="I2060" s="2282" t="s">
        <v>3579</v>
      </c>
      <c r="J2060" s="2267">
        <v>0.75</v>
      </c>
    </row>
    <row r="2061" spans="1:10">
      <c r="A2061" s="2282"/>
      <c r="B2061" s="2282"/>
      <c r="C2061" s="2282"/>
      <c r="D2061" s="2282"/>
      <c r="E2061" s="2282" t="s">
        <v>3580</v>
      </c>
      <c r="F2061" s="2267">
        <v>4.5915650000000001</v>
      </c>
      <c r="G2061" s="2282"/>
      <c r="H2061" s="2467" t="s">
        <v>3581</v>
      </c>
      <c r="I2061" s="2467"/>
      <c r="J2061" s="2267">
        <v>21.64</v>
      </c>
    </row>
    <row r="2062" spans="1:10" ht="30" customHeight="1" thickBot="1">
      <c r="A2062" s="2290"/>
      <c r="B2062" s="2290"/>
      <c r="C2062" s="2290"/>
      <c r="D2062" s="2290"/>
      <c r="E2062" s="2290"/>
      <c r="F2062" s="2290"/>
      <c r="G2062" s="2290" t="s">
        <v>3582</v>
      </c>
      <c r="H2062" s="2268">
        <v>22.06</v>
      </c>
      <c r="I2062" s="2290" t="s">
        <v>3583</v>
      </c>
      <c r="J2062" s="2291">
        <v>477.38</v>
      </c>
    </row>
    <row r="2063" spans="1:10" ht="0.95" customHeight="1" thickTop="1">
      <c r="A2063" s="2269"/>
      <c r="B2063" s="2269"/>
      <c r="C2063" s="2269"/>
      <c r="D2063" s="2269"/>
      <c r="E2063" s="2269"/>
      <c r="F2063" s="2269"/>
      <c r="G2063" s="2269"/>
      <c r="H2063" s="2269"/>
      <c r="I2063" s="2269"/>
      <c r="J2063" s="2269"/>
    </row>
    <row r="2064" spans="1:10" ht="18" customHeight="1">
      <c r="A2064" s="2283" t="s">
        <v>4828</v>
      </c>
      <c r="B2064" s="2287" t="s">
        <v>259</v>
      </c>
      <c r="C2064" s="2283" t="s">
        <v>3548</v>
      </c>
      <c r="D2064" s="2283" t="s">
        <v>131</v>
      </c>
      <c r="E2064" s="2470" t="s">
        <v>3549</v>
      </c>
      <c r="F2064" s="2470"/>
      <c r="G2064" s="2288" t="s">
        <v>3550</v>
      </c>
      <c r="H2064" s="2287" t="s">
        <v>261</v>
      </c>
      <c r="I2064" s="2287" t="s">
        <v>3551</v>
      </c>
      <c r="J2064" s="2287" t="s">
        <v>2149</v>
      </c>
    </row>
    <row r="2065" spans="1:10" ht="24" customHeight="1">
      <c r="A2065" s="2284" t="s">
        <v>3552</v>
      </c>
      <c r="B2065" s="2259" t="s">
        <v>4829</v>
      </c>
      <c r="C2065" s="2284" t="s">
        <v>3558</v>
      </c>
      <c r="D2065" s="2284" t="s">
        <v>978</v>
      </c>
      <c r="E2065" s="2471" t="s">
        <v>3705</v>
      </c>
      <c r="F2065" s="2471"/>
      <c r="G2065" s="2260" t="s">
        <v>689</v>
      </c>
      <c r="H2065" s="2261">
        <v>1</v>
      </c>
      <c r="I2065" s="2262">
        <v>46.73</v>
      </c>
      <c r="J2065" s="2262">
        <v>46.73</v>
      </c>
    </row>
    <row r="2066" spans="1:10" ht="24" customHeight="1">
      <c r="A2066" s="2281" t="s">
        <v>3556</v>
      </c>
      <c r="B2066" s="2263" t="s">
        <v>3985</v>
      </c>
      <c r="C2066" s="2281" t="s">
        <v>3558</v>
      </c>
      <c r="D2066" s="2281" t="s">
        <v>3986</v>
      </c>
      <c r="E2066" s="2472" t="s">
        <v>3560</v>
      </c>
      <c r="F2066" s="2472"/>
      <c r="G2066" s="2264" t="s">
        <v>2143</v>
      </c>
      <c r="H2066" s="2265">
        <v>4.2000000000000003E-2</v>
      </c>
      <c r="I2066" s="2266">
        <v>16.48</v>
      </c>
      <c r="J2066" s="2266">
        <v>0.69</v>
      </c>
    </row>
    <row r="2067" spans="1:10" ht="24" customHeight="1">
      <c r="A2067" s="2281" t="s">
        <v>3556</v>
      </c>
      <c r="B2067" s="2263" t="s">
        <v>3567</v>
      </c>
      <c r="C2067" s="2281" t="s">
        <v>3558</v>
      </c>
      <c r="D2067" s="2281" t="s">
        <v>3568</v>
      </c>
      <c r="E2067" s="2472" t="s">
        <v>3560</v>
      </c>
      <c r="F2067" s="2472"/>
      <c r="G2067" s="2264" t="s">
        <v>2143</v>
      </c>
      <c r="H2067" s="2265">
        <v>4.2000000000000003E-2</v>
      </c>
      <c r="I2067" s="2266">
        <v>20.94</v>
      </c>
      <c r="J2067" s="2266">
        <v>0.87</v>
      </c>
    </row>
    <row r="2068" spans="1:10" ht="24" customHeight="1">
      <c r="A2068" s="2285" t="s">
        <v>3586</v>
      </c>
      <c r="B2068" s="2270" t="s">
        <v>4816</v>
      </c>
      <c r="C2068" s="2285" t="s">
        <v>3558</v>
      </c>
      <c r="D2068" s="2285" t="s">
        <v>4817</v>
      </c>
      <c r="E2068" s="2468" t="s">
        <v>3589</v>
      </c>
      <c r="F2068" s="2468"/>
      <c r="G2068" s="2271" t="s">
        <v>271</v>
      </c>
      <c r="H2068" s="2272">
        <v>1.4E-2</v>
      </c>
      <c r="I2068" s="2273">
        <v>2.33</v>
      </c>
      <c r="J2068" s="2273">
        <v>0.03</v>
      </c>
    </row>
    <row r="2069" spans="1:10" ht="24" customHeight="1">
      <c r="A2069" s="2285" t="s">
        <v>3586</v>
      </c>
      <c r="B2069" s="2270" t="s">
        <v>4830</v>
      </c>
      <c r="C2069" s="2285" t="s">
        <v>3558</v>
      </c>
      <c r="D2069" s="2285" t="s">
        <v>4831</v>
      </c>
      <c r="E2069" s="2468" t="s">
        <v>3589</v>
      </c>
      <c r="F2069" s="2468"/>
      <c r="G2069" s="2271" t="s">
        <v>689</v>
      </c>
      <c r="H2069" s="2272">
        <v>1.0609999999999999</v>
      </c>
      <c r="I2069" s="2273">
        <v>42.55</v>
      </c>
      <c r="J2069" s="2273">
        <v>45.14</v>
      </c>
    </row>
    <row r="2070" spans="1:10">
      <c r="A2070" s="2282"/>
      <c r="B2070" s="2282"/>
      <c r="C2070" s="2282"/>
      <c r="D2070" s="2282"/>
      <c r="E2070" s="2282" t="s">
        <v>3577</v>
      </c>
      <c r="F2070" s="2267">
        <v>1.0900000000000001</v>
      </c>
      <c r="G2070" s="2282" t="s">
        <v>3578</v>
      </c>
      <c r="H2070" s="2267">
        <v>0</v>
      </c>
      <c r="I2070" s="2282" t="s">
        <v>3579</v>
      </c>
      <c r="J2070" s="2267">
        <v>1.0900000000000001</v>
      </c>
    </row>
    <row r="2071" spans="1:10">
      <c r="A2071" s="2282"/>
      <c r="B2071" s="2282"/>
      <c r="C2071" s="2282"/>
      <c r="D2071" s="2282"/>
      <c r="E2071" s="2282" t="s">
        <v>3580</v>
      </c>
      <c r="F2071" s="2267">
        <v>12.584389</v>
      </c>
      <c r="G2071" s="2282"/>
      <c r="H2071" s="2467" t="s">
        <v>3581</v>
      </c>
      <c r="I2071" s="2467"/>
      <c r="J2071" s="2267">
        <v>59.31</v>
      </c>
    </row>
    <row r="2072" spans="1:10" ht="30" customHeight="1" thickBot="1">
      <c r="A2072" s="2290"/>
      <c r="B2072" s="2290"/>
      <c r="C2072" s="2290"/>
      <c r="D2072" s="2290"/>
      <c r="E2072" s="2290"/>
      <c r="F2072" s="2290"/>
      <c r="G2072" s="2290" t="s">
        <v>3582</v>
      </c>
      <c r="H2072" s="2268">
        <v>5.7</v>
      </c>
      <c r="I2072" s="2290" t="s">
        <v>3583</v>
      </c>
      <c r="J2072" s="2291">
        <v>338.07</v>
      </c>
    </row>
    <row r="2073" spans="1:10" ht="0.95" customHeight="1" thickTop="1">
      <c r="A2073" s="2269"/>
      <c r="B2073" s="2269"/>
      <c r="C2073" s="2269"/>
      <c r="D2073" s="2269"/>
      <c r="E2073" s="2269"/>
      <c r="F2073" s="2269"/>
      <c r="G2073" s="2269"/>
      <c r="H2073" s="2269"/>
      <c r="I2073" s="2269"/>
      <c r="J2073" s="2269"/>
    </row>
    <row r="2074" spans="1:10" ht="24" customHeight="1">
      <c r="A2074" s="2286" t="s">
        <v>4832</v>
      </c>
      <c r="B2074" s="2286"/>
      <c r="C2074" s="2286"/>
      <c r="D2074" s="2286" t="s">
        <v>4833</v>
      </c>
      <c r="E2074" s="2286"/>
      <c r="F2074" s="2469"/>
      <c r="G2074" s="2469"/>
      <c r="H2074" s="2257"/>
      <c r="I2074" s="2286"/>
      <c r="J2074" s="2258">
        <v>148</v>
      </c>
    </row>
    <row r="2075" spans="1:10" ht="18" customHeight="1">
      <c r="A2075" s="2283" t="s">
        <v>4834</v>
      </c>
      <c r="B2075" s="2287" t="s">
        <v>259</v>
      </c>
      <c r="C2075" s="2283" t="s">
        <v>3548</v>
      </c>
      <c r="D2075" s="2283" t="s">
        <v>131</v>
      </c>
      <c r="E2075" s="2470" t="s">
        <v>3549</v>
      </c>
      <c r="F2075" s="2470"/>
      <c r="G2075" s="2288" t="s">
        <v>3550</v>
      </c>
      <c r="H2075" s="2287" t="s">
        <v>261</v>
      </c>
      <c r="I2075" s="2287" t="s">
        <v>3551</v>
      </c>
      <c r="J2075" s="2287" t="s">
        <v>2149</v>
      </c>
    </row>
    <row r="2076" spans="1:10" ht="60" customHeight="1">
      <c r="A2076" s="2284" t="s">
        <v>3552</v>
      </c>
      <c r="B2076" s="2259" t="s">
        <v>4835</v>
      </c>
      <c r="C2076" s="2284" t="s">
        <v>3558</v>
      </c>
      <c r="D2076" s="2284" t="s">
        <v>983</v>
      </c>
      <c r="E2076" s="2471" t="s">
        <v>3705</v>
      </c>
      <c r="F2076" s="2471"/>
      <c r="G2076" s="2260" t="s">
        <v>271</v>
      </c>
      <c r="H2076" s="2261">
        <v>1</v>
      </c>
      <c r="I2076" s="2262">
        <v>5.58</v>
      </c>
      <c r="J2076" s="2262">
        <v>5.58</v>
      </c>
    </row>
    <row r="2077" spans="1:10" ht="24" customHeight="1">
      <c r="A2077" s="2281" t="s">
        <v>3556</v>
      </c>
      <c r="B2077" s="2263" t="s">
        <v>3567</v>
      </c>
      <c r="C2077" s="2281" t="s">
        <v>3558</v>
      </c>
      <c r="D2077" s="2281" t="s">
        <v>3568</v>
      </c>
      <c r="E2077" s="2472" t="s">
        <v>3560</v>
      </c>
      <c r="F2077" s="2472"/>
      <c r="G2077" s="2264" t="s">
        <v>2143</v>
      </c>
      <c r="H2077" s="2265">
        <v>0.08</v>
      </c>
      <c r="I2077" s="2266">
        <v>20.94</v>
      </c>
      <c r="J2077" s="2266">
        <v>1.67</v>
      </c>
    </row>
    <row r="2078" spans="1:10" ht="24" customHeight="1">
      <c r="A2078" s="2281" t="s">
        <v>3556</v>
      </c>
      <c r="B2078" s="2263" t="s">
        <v>3985</v>
      </c>
      <c r="C2078" s="2281" t="s">
        <v>3558</v>
      </c>
      <c r="D2078" s="2281" t="s">
        <v>3986</v>
      </c>
      <c r="E2078" s="2472" t="s">
        <v>3560</v>
      </c>
      <c r="F2078" s="2472"/>
      <c r="G2078" s="2264" t="s">
        <v>2143</v>
      </c>
      <c r="H2078" s="2265">
        <v>0.08</v>
      </c>
      <c r="I2078" s="2266">
        <v>16.48</v>
      </c>
      <c r="J2078" s="2266">
        <v>1.31</v>
      </c>
    </row>
    <row r="2079" spans="1:10" ht="24" customHeight="1">
      <c r="A2079" s="2285" t="s">
        <v>3586</v>
      </c>
      <c r="B2079" s="2270" t="s">
        <v>4836</v>
      </c>
      <c r="C2079" s="2285" t="s">
        <v>3558</v>
      </c>
      <c r="D2079" s="2285" t="s">
        <v>4837</v>
      </c>
      <c r="E2079" s="2468" t="s">
        <v>3589</v>
      </c>
      <c r="F2079" s="2468"/>
      <c r="G2079" s="2271" t="s">
        <v>271</v>
      </c>
      <c r="H2079" s="2272">
        <v>1</v>
      </c>
      <c r="I2079" s="2273">
        <v>0.95</v>
      </c>
      <c r="J2079" s="2273">
        <v>0.95</v>
      </c>
    </row>
    <row r="2080" spans="1:10" ht="24" customHeight="1">
      <c r="A2080" s="2285" t="s">
        <v>3586</v>
      </c>
      <c r="B2080" s="2270" t="s">
        <v>4838</v>
      </c>
      <c r="C2080" s="2285" t="s">
        <v>3558</v>
      </c>
      <c r="D2080" s="2285" t="s">
        <v>4839</v>
      </c>
      <c r="E2080" s="2468" t="s">
        <v>3589</v>
      </c>
      <c r="F2080" s="2468"/>
      <c r="G2080" s="2271" t="s">
        <v>271</v>
      </c>
      <c r="H2080" s="2272">
        <v>0.04</v>
      </c>
      <c r="I2080" s="2273">
        <v>22</v>
      </c>
      <c r="J2080" s="2273">
        <v>0.88</v>
      </c>
    </row>
    <row r="2081" spans="1:10" ht="24" customHeight="1">
      <c r="A2081" s="2285" t="s">
        <v>3586</v>
      </c>
      <c r="B2081" s="2270" t="s">
        <v>4816</v>
      </c>
      <c r="C2081" s="2285" t="s">
        <v>3558</v>
      </c>
      <c r="D2081" s="2285" t="s">
        <v>4817</v>
      </c>
      <c r="E2081" s="2468" t="s">
        <v>3589</v>
      </c>
      <c r="F2081" s="2468"/>
      <c r="G2081" s="2271" t="s">
        <v>271</v>
      </c>
      <c r="H2081" s="2272">
        <v>8.0000000000000002E-3</v>
      </c>
      <c r="I2081" s="2273">
        <v>2.33</v>
      </c>
      <c r="J2081" s="2273">
        <v>0.01</v>
      </c>
    </row>
    <row r="2082" spans="1:10" ht="24" customHeight="1">
      <c r="A2082" s="2285" t="s">
        <v>3586</v>
      </c>
      <c r="B2082" s="2270" t="s">
        <v>4840</v>
      </c>
      <c r="C2082" s="2285" t="s">
        <v>3558</v>
      </c>
      <c r="D2082" s="2285" t="s">
        <v>4841</v>
      </c>
      <c r="E2082" s="2468" t="s">
        <v>3589</v>
      </c>
      <c r="F2082" s="2468"/>
      <c r="G2082" s="2271" t="s">
        <v>271</v>
      </c>
      <c r="H2082" s="2272">
        <v>0.01</v>
      </c>
      <c r="I2082" s="2273">
        <v>76.36</v>
      </c>
      <c r="J2082" s="2273">
        <v>0.76</v>
      </c>
    </row>
    <row r="2083" spans="1:10">
      <c r="A2083" s="2282"/>
      <c r="B2083" s="2282"/>
      <c r="C2083" s="2282"/>
      <c r="D2083" s="2282"/>
      <c r="E2083" s="2282" t="s">
        <v>3577</v>
      </c>
      <c r="F2083" s="2267">
        <v>2.08</v>
      </c>
      <c r="G2083" s="2282" t="s">
        <v>3578</v>
      </c>
      <c r="H2083" s="2267">
        <v>0</v>
      </c>
      <c r="I2083" s="2282" t="s">
        <v>3579</v>
      </c>
      <c r="J2083" s="2267">
        <v>2.08</v>
      </c>
    </row>
    <row r="2084" spans="1:10">
      <c r="A2084" s="2282"/>
      <c r="B2084" s="2282"/>
      <c r="C2084" s="2282"/>
      <c r="D2084" s="2282"/>
      <c r="E2084" s="2282" t="s">
        <v>3580</v>
      </c>
      <c r="F2084" s="2267">
        <v>1.502694</v>
      </c>
      <c r="G2084" s="2282"/>
      <c r="H2084" s="2467" t="s">
        <v>3581</v>
      </c>
      <c r="I2084" s="2467"/>
      <c r="J2084" s="2267">
        <v>7.08</v>
      </c>
    </row>
    <row r="2085" spans="1:10" ht="30" customHeight="1" thickBot="1">
      <c r="A2085" s="2290"/>
      <c r="B2085" s="2290"/>
      <c r="C2085" s="2290"/>
      <c r="D2085" s="2290"/>
      <c r="E2085" s="2290"/>
      <c r="F2085" s="2290"/>
      <c r="G2085" s="2290" t="s">
        <v>3582</v>
      </c>
      <c r="H2085" s="2268">
        <v>6</v>
      </c>
      <c r="I2085" s="2290" t="s">
        <v>3583</v>
      </c>
      <c r="J2085" s="2291">
        <v>42.48</v>
      </c>
    </row>
    <row r="2086" spans="1:10" ht="0.95" customHeight="1" thickTop="1">
      <c r="A2086" s="2269"/>
      <c r="B2086" s="2269"/>
      <c r="C2086" s="2269"/>
      <c r="D2086" s="2269"/>
      <c r="E2086" s="2269"/>
      <c r="F2086" s="2269"/>
      <c r="G2086" s="2269"/>
      <c r="H2086" s="2269"/>
      <c r="I2086" s="2269"/>
      <c r="J2086" s="2269"/>
    </row>
    <row r="2087" spans="1:10" ht="18" customHeight="1">
      <c r="A2087" s="2283" t="s">
        <v>4842</v>
      </c>
      <c r="B2087" s="2287" t="s">
        <v>259</v>
      </c>
      <c r="C2087" s="2283" t="s">
        <v>3548</v>
      </c>
      <c r="D2087" s="2283" t="s">
        <v>131</v>
      </c>
      <c r="E2087" s="2470" t="s">
        <v>3549</v>
      </c>
      <c r="F2087" s="2470"/>
      <c r="G2087" s="2288" t="s">
        <v>3550</v>
      </c>
      <c r="H2087" s="2287" t="s">
        <v>261</v>
      </c>
      <c r="I2087" s="2287" t="s">
        <v>3551</v>
      </c>
      <c r="J2087" s="2287" t="s">
        <v>2149</v>
      </c>
    </row>
    <row r="2088" spans="1:10" ht="48" customHeight="1">
      <c r="A2088" s="2284" t="s">
        <v>3552</v>
      </c>
      <c r="B2088" s="2259" t="s">
        <v>4843</v>
      </c>
      <c r="C2088" s="2284" t="s">
        <v>3558</v>
      </c>
      <c r="D2088" s="2284" t="s">
        <v>986</v>
      </c>
      <c r="E2088" s="2471" t="s">
        <v>3705</v>
      </c>
      <c r="F2088" s="2471"/>
      <c r="G2088" s="2260" t="s">
        <v>271</v>
      </c>
      <c r="H2088" s="2261">
        <v>1</v>
      </c>
      <c r="I2088" s="2262">
        <v>10.39</v>
      </c>
      <c r="J2088" s="2262">
        <v>10.39</v>
      </c>
    </row>
    <row r="2089" spans="1:10" ht="24" customHeight="1">
      <c r="A2089" s="2281" t="s">
        <v>3556</v>
      </c>
      <c r="B2089" s="2263" t="s">
        <v>3985</v>
      </c>
      <c r="C2089" s="2281" t="s">
        <v>3558</v>
      </c>
      <c r="D2089" s="2281" t="s">
        <v>3986</v>
      </c>
      <c r="E2089" s="2472" t="s">
        <v>3560</v>
      </c>
      <c r="F2089" s="2472"/>
      <c r="G2089" s="2264" t="s">
        <v>2143</v>
      </c>
      <c r="H2089" s="2265">
        <v>7.1999999999999995E-2</v>
      </c>
      <c r="I2089" s="2266">
        <v>16.48</v>
      </c>
      <c r="J2089" s="2266">
        <v>1.18</v>
      </c>
    </row>
    <row r="2090" spans="1:10" ht="24" customHeight="1">
      <c r="A2090" s="2281" t="s">
        <v>3556</v>
      </c>
      <c r="B2090" s="2263" t="s">
        <v>3567</v>
      </c>
      <c r="C2090" s="2281" t="s">
        <v>3558</v>
      </c>
      <c r="D2090" s="2281" t="s">
        <v>3568</v>
      </c>
      <c r="E2090" s="2472" t="s">
        <v>3560</v>
      </c>
      <c r="F2090" s="2472"/>
      <c r="G2090" s="2264" t="s">
        <v>2143</v>
      </c>
      <c r="H2090" s="2265">
        <v>7.1999999999999995E-2</v>
      </c>
      <c r="I2090" s="2266">
        <v>20.94</v>
      </c>
      <c r="J2090" s="2266">
        <v>1.5</v>
      </c>
    </row>
    <row r="2091" spans="1:10" ht="24" customHeight="1">
      <c r="A2091" s="2285" t="s">
        <v>3586</v>
      </c>
      <c r="B2091" s="2270" t="s">
        <v>4844</v>
      </c>
      <c r="C2091" s="2285" t="s">
        <v>3558</v>
      </c>
      <c r="D2091" s="2285" t="s">
        <v>4845</v>
      </c>
      <c r="E2091" s="2468" t="s">
        <v>3589</v>
      </c>
      <c r="F2091" s="2468"/>
      <c r="G2091" s="2271" t="s">
        <v>271</v>
      </c>
      <c r="H2091" s="2272">
        <v>1.7999999999999999E-2</v>
      </c>
      <c r="I2091" s="2273">
        <v>67.400000000000006</v>
      </c>
      <c r="J2091" s="2273">
        <v>1.21</v>
      </c>
    </row>
    <row r="2092" spans="1:10" ht="24" customHeight="1">
      <c r="A2092" s="2285" t="s">
        <v>3586</v>
      </c>
      <c r="B2092" s="2270" t="s">
        <v>4846</v>
      </c>
      <c r="C2092" s="2285" t="s">
        <v>3558</v>
      </c>
      <c r="D2092" s="2285" t="s">
        <v>4847</v>
      </c>
      <c r="E2092" s="2468" t="s">
        <v>3589</v>
      </c>
      <c r="F2092" s="2468"/>
      <c r="G2092" s="2271" t="s">
        <v>271</v>
      </c>
      <c r="H2092" s="2272">
        <v>1</v>
      </c>
      <c r="I2092" s="2273">
        <v>4.78</v>
      </c>
      <c r="J2092" s="2273">
        <v>4.78</v>
      </c>
    </row>
    <row r="2093" spans="1:10" ht="24" customHeight="1">
      <c r="A2093" s="2285" t="s">
        <v>3586</v>
      </c>
      <c r="B2093" s="2270" t="s">
        <v>4816</v>
      </c>
      <c r="C2093" s="2285" t="s">
        <v>3558</v>
      </c>
      <c r="D2093" s="2285" t="s">
        <v>4817</v>
      </c>
      <c r="E2093" s="2468" t="s">
        <v>3589</v>
      </c>
      <c r="F2093" s="2468"/>
      <c r="G2093" s="2271" t="s">
        <v>271</v>
      </c>
      <c r="H2093" s="2272">
        <v>2.4E-2</v>
      </c>
      <c r="I2093" s="2273">
        <v>2.33</v>
      </c>
      <c r="J2093" s="2273">
        <v>0.05</v>
      </c>
    </row>
    <row r="2094" spans="1:10" ht="24" customHeight="1">
      <c r="A2094" s="2285" t="s">
        <v>3586</v>
      </c>
      <c r="B2094" s="2270" t="s">
        <v>4840</v>
      </c>
      <c r="C2094" s="2285" t="s">
        <v>3558</v>
      </c>
      <c r="D2094" s="2285" t="s">
        <v>4841</v>
      </c>
      <c r="E2094" s="2468" t="s">
        <v>3589</v>
      </c>
      <c r="F2094" s="2468"/>
      <c r="G2094" s="2271" t="s">
        <v>271</v>
      </c>
      <c r="H2094" s="2272">
        <v>2.1999999999999999E-2</v>
      </c>
      <c r="I2094" s="2273">
        <v>76.36</v>
      </c>
      <c r="J2094" s="2273">
        <v>1.67</v>
      </c>
    </row>
    <row r="2095" spans="1:10">
      <c r="A2095" s="2282"/>
      <c r="B2095" s="2282"/>
      <c r="C2095" s="2282"/>
      <c r="D2095" s="2282"/>
      <c r="E2095" s="2282" t="s">
        <v>3577</v>
      </c>
      <c r="F2095" s="2267">
        <v>1.86</v>
      </c>
      <c r="G2095" s="2282" t="s">
        <v>3578</v>
      </c>
      <c r="H2095" s="2267">
        <v>0</v>
      </c>
      <c r="I2095" s="2282" t="s">
        <v>3579</v>
      </c>
      <c r="J2095" s="2267">
        <v>1.86</v>
      </c>
    </row>
    <row r="2096" spans="1:10">
      <c r="A2096" s="2282"/>
      <c r="B2096" s="2282"/>
      <c r="C2096" s="2282"/>
      <c r="D2096" s="2282"/>
      <c r="E2096" s="2282" t="s">
        <v>3580</v>
      </c>
      <c r="F2096" s="2267">
        <v>2.7980269999999998</v>
      </c>
      <c r="G2096" s="2282"/>
      <c r="H2096" s="2467" t="s">
        <v>3581</v>
      </c>
      <c r="I2096" s="2467"/>
      <c r="J2096" s="2267">
        <v>13.19</v>
      </c>
    </row>
    <row r="2097" spans="1:10" ht="30" customHeight="1" thickBot="1">
      <c r="A2097" s="2290"/>
      <c r="B2097" s="2290"/>
      <c r="C2097" s="2290"/>
      <c r="D2097" s="2290"/>
      <c r="E2097" s="2290"/>
      <c r="F2097" s="2290"/>
      <c r="G2097" s="2290" t="s">
        <v>3582</v>
      </c>
      <c r="H2097" s="2268">
        <v>8</v>
      </c>
      <c r="I2097" s="2290" t="s">
        <v>3583</v>
      </c>
      <c r="J2097" s="2291">
        <v>105.52</v>
      </c>
    </row>
    <row r="2098" spans="1:10" ht="0.95" customHeight="1" thickTop="1">
      <c r="A2098" s="2269"/>
      <c r="B2098" s="2269"/>
      <c r="C2098" s="2269"/>
      <c r="D2098" s="2269"/>
      <c r="E2098" s="2269"/>
      <c r="F2098" s="2269"/>
      <c r="G2098" s="2269"/>
      <c r="H2098" s="2269"/>
      <c r="I2098" s="2269"/>
      <c r="J2098" s="2269"/>
    </row>
    <row r="2099" spans="1:10" ht="24" customHeight="1">
      <c r="A2099" s="2286" t="s">
        <v>4848</v>
      </c>
      <c r="B2099" s="2286"/>
      <c r="C2099" s="2286"/>
      <c r="D2099" s="2286" t="s">
        <v>4849</v>
      </c>
      <c r="E2099" s="2286"/>
      <c r="F2099" s="2469"/>
      <c r="G2099" s="2469"/>
      <c r="H2099" s="2257"/>
      <c r="I2099" s="2286"/>
      <c r="J2099" s="2258">
        <v>90.02</v>
      </c>
    </row>
    <row r="2100" spans="1:10" ht="18" customHeight="1">
      <c r="A2100" s="2283" t="s">
        <v>4850</v>
      </c>
      <c r="B2100" s="2287" t="s">
        <v>259</v>
      </c>
      <c r="C2100" s="2283" t="s">
        <v>3548</v>
      </c>
      <c r="D2100" s="2283" t="s">
        <v>131</v>
      </c>
      <c r="E2100" s="2470" t="s">
        <v>3549</v>
      </c>
      <c r="F2100" s="2470"/>
      <c r="G2100" s="2288" t="s">
        <v>3550</v>
      </c>
      <c r="H2100" s="2287" t="s">
        <v>261</v>
      </c>
      <c r="I2100" s="2287" t="s">
        <v>3551</v>
      </c>
      <c r="J2100" s="2287" t="s">
        <v>2149</v>
      </c>
    </row>
    <row r="2101" spans="1:10" ht="24" customHeight="1">
      <c r="A2101" s="2284" t="s">
        <v>3552</v>
      </c>
      <c r="B2101" s="2259" t="s">
        <v>4851</v>
      </c>
      <c r="C2101" s="2284" t="s">
        <v>3600</v>
      </c>
      <c r="D2101" s="2284" t="s">
        <v>989</v>
      </c>
      <c r="E2101" s="2471" t="s">
        <v>3705</v>
      </c>
      <c r="F2101" s="2471"/>
      <c r="G2101" s="2260" t="s">
        <v>271</v>
      </c>
      <c r="H2101" s="2261">
        <v>1</v>
      </c>
      <c r="I2101" s="2262">
        <v>10.130000000000001</v>
      </c>
      <c r="J2101" s="2262">
        <v>10.130000000000001</v>
      </c>
    </row>
    <row r="2102" spans="1:10" ht="24" customHeight="1">
      <c r="A2102" s="2281" t="s">
        <v>3556</v>
      </c>
      <c r="B2102" s="2263" t="s">
        <v>3985</v>
      </c>
      <c r="C2102" s="2281" t="s">
        <v>3558</v>
      </c>
      <c r="D2102" s="2281" t="s">
        <v>3986</v>
      </c>
      <c r="E2102" s="2472" t="s">
        <v>3560</v>
      </c>
      <c r="F2102" s="2472"/>
      <c r="G2102" s="2264" t="s">
        <v>2143</v>
      </c>
      <c r="H2102" s="2265">
        <v>0.11899999999999999</v>
      </c>
      <c r="I2102" s="2266">
        <v>16.48</v>
      </c>
      <c r="J2102" s="2266">
        <v>1.96</v>
      </c>
    </row>
    <row r="2103" spans="1:10" ht="24" customHeight="1">
      <c r="A2103" s="2281" t="s">
        <v>3556</v>
      </c>
      <c r="B2103" s="2263" t="s">
        <v>3567</v>
      </c>
      <c r="C2103" s="2281" t="s">
        <v>3558</v>
      </c>
      <c r="D2103" s="2281" t="s">
        <v>3568</v>
      </c>
      <c r="E2103" s="2472" t="s">
        <v>3560</v>
      </c>
      <c r="F2103" s="2472"/>
      <c r="G2103" s="2264" t="s">
        <v>2143</v>
      </c>
      <c r="H2103" s="2265">
        <v>0.11899999999999999</v>
      </c>
      <c r="I2103" s="2266">
        <v>20.94</v>
      </c>
      <c r="J2103" s="2266">
        <v>2.4900000000000002</v>
      </c>
    </row>
    <row r="2104" spans="1:10" ht="24" customHeight="1">
      <c r="A2104" s="2285" t="s">
        <v>3586</v>
      </c>
      <c r="B2104" s="2270" t="s">
        <v>4844</v>
      </c>
      <c r="C2104" s="2285" t="s">
        <v>3558</v>
      </c>
      <c r="D2104" s="2285" t="s">
        <v>4845</v>
      </c>
      <c r="E2104" s="2468" t="s">
        <v>3589</v>
      </c>
      <c r="F2104" s="2468"/>
      <c r="G2104" s="2271" t="s">
        <v>271</v>
      </c>
      <c r="H2104" s="2272">
        <v>8.9999999999999993E-3</v>
      </c>
      <c r="I2104" s="2273">
        <v>67.400000000000006</v>
      </c>
      <c r="J2104" s="2273">
        <v>0.6</v>
      </c>
    </row>
    <row r="2105" spans="1:10" ht="24" customHeight="1">
      <c r="A2105" s="2285" t="s">
        <v>3586</v>
      </c>
      <c r="B2105" s="2270" t="s">
        <v>4840</v>
      </c>
      <c r="C2105" s="2285" t="s">
        <v>3558</v>
      </c>
      <c r="D2105" s="2285" t="s">
        <v>4841</v>
      </c>
      <c r="E2105" s="2468" t="s">
        <v>3589</v>
      </c>
      <c r="F2105" s="2468"/>
      <c r="G2105" s="2271" t="s">
        <v>271</v>
      </c>
      <c r="H2105" s="2272">
        <v>1.0999999999999999E-2</v>
      </c>
      <c r="I2105" s="2273">
        <v>76.36</v>
      </c>
      <c r="J2105" s="2273">
        <v>0.83</v>
      </c>
    </row>
    <row r="2106" spans="1:10" ht="24" customHeight="1">
      <c r="A2106" s="2285" t="s">
        <v>3586</v>
      </c>
      <c r="B2106" s="2270" t="s">
        <v>4816</v>
      </c>
      <c r="C2106" s="2285" t="s">
        <v>3558</v>
      </c>
      <c r="D2106" s="2285" t="s">
        <v>4817</v>
      </c>
      <c r="E2106" s="2468" t="s">
        <v>3589</v>
      </c>
      <c r="F2106" s="2468"/>
      <c r="G2106" s="2271" t="s">
        <v>271</v>
      </c>
      <c r="H2106" s="2272">
        <v>0.06</v>
      </c>
      <c r="I2106" s="2273">
        <v>2.33</v>
      </c>
      <c r="J2106" s="2273">
        <v>0.13</v>
      </c>
    </row>
    <row r="2107" spans="1:10" ht="24" customHeight="1">
      <c r="A2107" s="2285" t="s">
        <v>3586</v>
      </c>
      <c r="B2107" s="2270" t="s">
        <v>4852</v>
      </c>
      <c r="C2107" s="2285" t="s">
        <v>3558</v>
      </c>
      <c r="D2107" s="2285" t="s">
        <v>4853</v>
      </c>
      <c r="E2107" s="2468" t="s">
        <v>3589</v>
      </c>
      <c r="F2107" s="2468"/>
      <c r="G2107" s="2271" t="s">
        <v>271</v>
      </c>
      <c r="H2107" s="2272">
        <v>1</v>
      </c>
      <c r="I2107" s="2273">
        <v>4.12</v>
      </c>
      <c r="J2107" s="2273">
        <v>4.12</v>
      </c>
    </row>
    <row r="2108" spans="1:10">
      <c r="A2108" s="2282"/>
      <c r="B2108" s="2282"/>
      <c r="C2108" s="2282"/>
      <c r="D2108" s="2282"/>
      <c r="E2108" s="2282" t="s">
        <v>3577</v>
      </c>
      <c r="F2108" s="2267">
        <v>3.09</v>
      </c>
      <c r="G2108" s="2282" t="s">
        <v>3578</v>
      </c>
      <c r="H2108" s="2267">
        <v>0</v>
      </c>
      <c r="I2108" s="2282" t="s">
        <v>3579</v>
      </c>
      <c r="J2108" s="2267">
        <v>3.09</v>
      </c>
    </row>
    <row r="2109" spans="1:10">
      <c r="A2109" s="2282"/>
      <c r="B2109" s="2282"/>
      <c r="C2109" s="2282"/>
      <c r="D2109" s="2282"/>
      <c r="E2109" s="2282" t="s">
        <v>3580</v>
      </c>
      <c r="F2109" s="2267">
        <v>2.7280090000000001</v>
      </c>
      <c r="G2109" s="2282"/>
      <c r="H2109" s="2467" t="s">
        <v>3581</v>
      </c>
      <c r="I2109" s="2467"/>
      <c r="J2109" s="2267">
        <v>12.86</v>
      </c>
    </row>
    <row r="2110" spans="1:10" ht="30" customHeight="1" thickBot="1">
      <c r="A2110" s="2290"/>
      <c r="B2110" s="2290"/>
      <c r="C2110" s="2290"/>
      <c r="D2110" s="2290"/>
      <c r="E2110" s="2290"/>
      <c r="F2110" s="2290"/>
      <c r="G2110" s="2290" t="s">
        <v>3582</v>
      </c>
      <c r="H2110" s="2268">
        <v>7</v>
      </c>
      <c r="I2110" s="2290" t="s">
        <v>3583</v>
      </c>
      <c r="J2110" s="2291">
        <v>90.02</v>
      </c>
    </row>
    <row r="2111" spans="1:10" ht="0.95" customHeight="1" thickTop="1">
      <c r="A2111" s="2269"/>
      <c r="B2111" s="2269"/>
      <c r="C2111" s="2269"/>
      <c r="D2111" s="2269"/>
      <c r="E2111" s="2269"/>
      <c r="F2111" s="2269"/>
      <c r="G2111" s="2269"/>
      <c r="H2111" s="2269"/>
      <c r="I2111" s="2269"/>
      <c r="J2111" s="2269"/>
    </row>
    <row r="2112" spans="1:10" ht="24" customHeight="1">
      <c r="A2112" s="2286" t="s">
        <v>4854</v>
      </c>
      <c r="B2112" s="2286"/>
      <c r="C2112" s="2286"/>
      <c r="D2112" s="2286" t="s">
        <v>4855</v>
      </c>
      <c r="E2112" s="2286"/>
      <c r="F2112" s="2469"/>
      <c r="G2112" s="2469"/>
      <c r="H2112" s="2257"/>
      <c r="I2112" s="2286"/>
      <c r="J2112" s="2258">
        <v>990.82</v>
      </c>
    </row>
    <row r="2113" spans="1:10" ht="18" customHeight="1">
      <c r="A2113" s="2283" t="s">
        <v>4856</v>
      </c>
      <c r="B2113" s="2287" t="s">
        <v>259</v>
      </c>
      <c r="C2113" s="2283" t="s">
        <v>3548</v>
      </c>
      <c r="D2113" s="2283" t="s">
        <v>131</v>
      </c>
      <c r="E2113" s="2470" t="s">
        <v>3549</v>
      </c>
      <c r="F2113" s="2470"/>
      <c r="G2113" s="2288" t="s">
        <v>3550</v>
      </c>
      <c r="H2113" s="2287" t="s">
        <v>261</v>
      </c>
      <c r="I2113" s="2287" t="s">
        <v>3551</v>
      </c>
      <c r="J2113" s="2287" t="s">
        <v>2149</v>
      </c>
    </row>
    <row r="2114" spans="1:10" ht="36" customHeight="1">
      <c r="A2114" s="2284" t="s">
        <v>3552</v>
      </c>
      <c r="B2114" s="2259" t="s">
        <v>4857</v>
      </c>
      <c r="C2114" s="2284" t="s">
        <v>3558</v>
      </c>
      <c r="D2114" s="2284" t="s">
        <v>994</v>
      </c>
      <c r="E2114" s="2471" t="s">
        <v>3705</v>
      </c>
      <c r="F2114" s="2471"/>
      <c r="G2114" s="2260" t="s">
        <v>271</v>
      </c>
      <c r="H2114" s="2261">
        <v>1</v>
      </c>
      <c r="I2114" s="2262">
        <v>4.13</v>
      </c>
      <c r="J2114" s="2262">
        <v>4.13</v>
      </c>
    </row>
    <row r="2115" spans="1:10" ht="24" customHeight="1">
      <c r="A2115" s="2281" t="s">
        <v>3556</v>
      </c>
      <c r="B2115" s="2263" t="s">
        <v>3567</v>
      </c>
      <c r="C2115" s="2281" t="s">
        <v>3558</v>
      </c>
      <c r="D2115" s="2281" t="s">
        <v>3568</v>
      </c>
      <c r="E2115" s="2472" t="s">
        <v>3560</v>
      </c>
      <c r="F2115" s="2472"/>
      <c r="G2115" s="2264" t="s">
        <v>2143</v>
      </c>
      <c r="H2115" s="2265">
        <v>0.06</v>
      </c>
      <c r="I2115" s="2266">
        <v>20.94</v>
      </c>
      <c r="J2115" s="2266">
        <v>1.25</v>
      </c>
    </row>
    <row r="2116" spans="1:10" ht="24" customHeight="1">
      <c r="A2116" s="2281" t="s">
        <v>3556</v>
      </c>
      <c r="B2116" s="2263" t="s">
        <v>3985</v>
      </c>
      <c r="C2116" s="2281" t="s">
        <v>3558</v>
      </c>
      <c r="D2116" s="2281" t="s">
        <v>3986</v>
      </c>
      <c r="E2116" s="2472" t="s">
        <v>3560</v>
      </c>
      <c r="F2116" s="2472"/>
      <c r="G2116" s="2264" t="s">
        <v>2143</v>
      </c>
      <c r="H2116" s="2265">
        <v>0.06</v>
      </c>
      <c r="I2116" s="2266">
        <v>16.48</v>
      </c>
      <c r="J2116" s="2266">
        <v>0.98</v>
      </c>
    </row>
    <row r="2117" spans="1:10" ht="24" customHeight="1">
      <c r="A2117" s="2285" t="s">
        <v>3586</v>
      </c>
      <c r="B2117" s="2270" t="s">
        <v>4844</v>
      </c>
      <c r="C2117" s="2285" t="s">
        <v>3558</v>
      </c>
      <c r="D2117" s="2285" t="s">
        <v>4845</v>
      </c>
      <c r="E2117" s="2468" t="s">
        <v>3589</v>
      </c>
      <c r="F2117" s="2468"/>
      <c r="G2117" s="2271" t="s">
        <v>271</v>
      </c>
      <c r="H2117" s="2272">
        <v>7.0000000000000001E-3</v>
      </c>
      <c r="I2117" s="2273">
        <v>67.400000000000006</v>
      </c>
      <c r="J2117" s="2273">
        <v>0.47</v>
      </c>
    </row>
    <row r="2118" spans="1:10" ht="24" customHeight="1">
      <c r="A2118" s="2285" t="s">
        <v>3586</v>
      </c>
      <c r="B2118" s="2270" t="s">
        <v>4858</v>
      </c>
      <c r="C2118" s="2285" t="s">
        <v>3558</v>
      </c>
      <c r="D2118" s="2285" t="s">
        <v>4859</v>
      </c>
      <c r="E2118" s="2468" t="s">
        <v>3589</v>
      </c>
      <c r="F2118" s="2468"/>
      <c r="G2118" s="2271" t="s">
        <v>271</v>
      </c>
      <c r="H2118" s="2272">
        <v>1</v>
      </c>
      <c r="I2118" s="2273">
        <v>0.79</v>
      </c>
      <c r="J2118" s="2273">
        <v>0.79</v>
      </c>
    </row>
    <row r="2119" spans="1:10" ht="24" customHeight="1">
      <c r="A2119" s="2285" t="s">
        <v>3586</v>
      </c>
      <c r="B2119" s="2270" t="s">
        <v>4816</v>
      </c>
      <c r="C2119" s="2285" t="s">
        <v>3558</v>
      </c>
      <c r="D2119" s="2285" t="s">
        <v>4817</v>
      </c>
      <c r="E2119" s="2468" t="s">
        <v>3589</v>
      </c>
      <c r="F2119" s="2468"/>
      <c r="G2119" s="2271" t="s">
        <v>271</v>
      </c>
      <c r="H2119" s="2272">
        <v>1.2999999999999999E-2</v>
      </c>
      <c r="I2119" s="2273">
        <v>2.33</v>
      </c>
      <c r="J2119" s="2273">
        <v>0.03</v>
      </c>
    </row>
    <row r="2120" spans="1:10" ht="24" customHeight="1">
      <c r="A2120" s="2285" t="s">
        <v>3586</v>
      </c>
      <c r="B2120" s="2270" t="s">
        <v>4840</v>
      </c>
      <c r="C2120" s="2285" t="s">
        <v>3558</v>
      </c>
      <c r="D2120" s="2285" t="s">
        <v>4841</v>
      </c>
      <c r="E2120" s="2468" t="s">
        <v>3589</v>
      </c>
      <c r="F2120" s="2468"/>
      <c r="G2120" s="2271" t="s">
        <v>271</v>
      </c>
      <c r="H2120" s="2272">
        <v>8.0000000000000002E-3</v>
      </c>
      <c r="I2120" s="2273">
        <v>76.36</v>
      </c>
      <c r="J2120" s="2273">
        <v>0.61</v>
      </c>
    </row>
    <row r="2121" spans="1:10">
      <c r="A2121" s="2282"/>
      <c r="B2121" s="2282"/>
      <c r="C2121" s="2282"/>
      <c r="D2121" s="2282"/>
      <c r="E2121" s="2282" t="s">
        <v>3577</v>
      </c>
      <c r="F2121" s="2267">
        <v>1.55</v>
      </c>
      <c r="G2121" s="2282" t="s">
        <v>3578</v>
      </c>
      <c r="H2121" s="2267">
        <v>0</v>
      </c>
      <c r="I2121" s="2282" t="s">
        <v>3579</v>
      </c>
      <c r="J2121" s="2267">
        <v>1.55</v>
      </c>
    </row>
    <row r="2122" spans="1:10">
      <c r="A2122" s="2282"/>
      <c r="B2122" s="2282"/>
      <c r="C2122" s="2282"/>
      <c r="D2122" s="2282"/>
      <c r="E2122" s="2282" t="s">
        <v>3580</v>
      </c>
      <c r="F2122" s="2267">
        <v>1.112209</v>
      </c>
      <c r="G2122" s="2282"/>
      <c r="H2122" s="2467" t="s">
        <v>3581</v>
      </c>
      <c r="I2122" s="2467"/>
      <c r="J2122" s="2267">
        <v>5.24</v>
      </c>
    </row>
    <row r="2123" spans="1:10" ht="30" customHeight="1" thickBot="1">
      <c r="A2123" s="2290"/>
      <c r="B2123" s="2290"/>
      <c r="C2123" s="2290"/>
      <c r="D2123" s="2290"/>
      <c r="E2123" s="2290"/>
      <c r="F2123" s="2290"/>
      <c r="G2123" s="2290" t="s">
        <v>3582</v>
      </c>
      <c r="H2123" s="2268">
        <v>44</v>
      </c>
      <c r="I2123" s="2290" t="s">
        <v>3583</v>
      </c>
      <c r="J2123" s="2291">
        <v>230.56</v>
      </c>
    </row>
    <row r="2124" spans="1:10" ht="0.95" customHeight="1" thickTop="1">
      <c r="A2124" s="2269"/>
      <c r="B2124" s="2269"/>
      <c r="C2124" s="2269"/>
      <c r="D2124" s="2269"/>
      <c r="E2124" s="2269"/>
      <c r="F2124" s="2269"/>
      <c r="G2124" s="2269"/>
      <c r="H2124" s="2269"/>
      <c r="I2124" s="2269"/>
      <c r="J2124" s="2269"/>
    </row>
    <row r="2125" spans="1:10" ht="18" customHeight="1">
      <c r="A2125" s="2283" t="s">
        <v>4860</v>
      </c>
      <c r="B2125" s="2287" t="s">
        <v>259</v>
      </c>
      <c r="C2125" s="2283" t="s">
        <v>3548</v>
      </c>
      <c r="D2125" s="2283" t="s">
        <v>131</v>
      </c>
      <c r="E2125" s="2470" t="s">
        <v>3549</v>
      </c>
      <c r="F2125" s="2470"/>
      <c r="G2125" s="2288" t="s">
        <v>3550</v>
      </c>
      <c r="H2125" s="2287" t="s">
        <v>261</v>
      </c>
      <c r="I2125" s="2287" t="s">
        <v>3551</v>
      </c>
      <c r="J2125" s="2287" t="s">
        <v>2149</v>
      </c>
    </row>
    <row r="2126" spans="1:10" ht="36" customHeight="1">
      <c r="A2126" s="2284" t="s">
        <v>3552</v>
      </c>
      <c r="B2126" s="2259" t="s">
        <v>4861</v>
      </c>
      <c r="C2126" s="2284" t="s">
        <v>3558</v>
      </c>
      <c r="D2126" s="2284" t="s">
        <v>997</v>
      </c>
      <c r="E2126" s="2471" t="s">
        <v>3705</v>
      </c>
      <c r="F2126" s="2471"/>
      <c r="G2126" s="2260" t="s">
        <v>271</v>
      </c>
      <c r="H2126" s="2261">
        <v>1</v>
      </c>
      <c r="I2126" s="2262">
        <v>10.83</v>
      </c>
      <c r="J2126" s="2262">
        <v>10.83</v>
      </c>
    </row>
    <row r="2127" spans="1:10" ht="24" customHeight="1">
      <c r="A2127" s="2281" t="s">
        <v>3556</v>
      </c>
      <c r="B2127" s="2263" t="s">
        <v>3985</v>
      </c>
      <c r="C2127" s="2281" t="s">
        <v>3558</v>
      </c>
      <c r="D2127" s="2281" t="s">
        <v>3986</v>
      </c>
      <c r="E2127" s="2472" t="s">
        <v>3560</v>
      </c>
      <c r="F2127" s="2472"/>
      <c r="G2127" s="2264" t="s">
        <v>2143</v>
      </c>
      <c r="H2127" s="2265">
        <v>8.8999999999999996E-2</v>
      </c>
      <c r="I2127" s="2266">
        <v>16.48</v>
      </c>
      <c r="J2127" s="2266">
        <v>1.46</v>
      </c>
    </row>
    <row r="2128" spans="1:10" ht="24" customHeight="1">
      <c r="A2128" s="2281" t="s">
        <v>3556</v>
      </c>
      <c r="B2128" s="2263" t="s">
        <v>3567</v>
      </c>
      <c r="C2128" s="2281" t="s">
        <v>3558</v>
      </c>
      <c r="D2128" s="2281" t="s">
        <v>3568</v>
      </c>
      <c r="E2128" s="2472" t="s">
        <v>3560</v>
      </c>
      <c r="F2128" s="2472"/>
      <c r="G2128" s="2264" t="s">
        <v>2143</v>
      </c>
      <c r="H2128" s="2265">
        <v>8.8999999999999996E-2</v>
      </c>
      <c r="I2128" s="2266">
        <v>20.94</v>
      </c>
      <c r="J2128" s="2266">
        <v>1.86</v>
      </c>
    </row>
    <row r="2129" spans="1:10" ht="24" customHeight="1">
      <c r="A2129" s="2285" t="s">
        <v>3586</v>
      </c>
      <c r="B2129" s="2270" t="s">
        <v>4844</v>
      </c>
      <c r="C2129" s="2285" t="s">
        <v>3558</v>
      </c>
      <c r="D2129" s="2285" t="s">
        <v>4845</v>
      </c>
      <c r="E2129" s="2468" t="s">
        <v>3589</v>
      </c>
      <c r="F2129" s="2468"/>
      <c r="G2129" s="2271" t="s">
        <v>271</v>
      </c>
      <c r="H2129" s="2272">
        <v>1.2E-2</v>
      </c>
      <c r="I2129" s="2273">
        <v>67.400000000000006</v>
      </c>
      <c r="J2129" s="2273">
        <v>0.8</v>
      </c>
    </row>
    <row r="2130" spans="1:10" ht="24" customHeight="1">
      <c r="A2130" s="2285" t="s">
        <v>3586</v>
      </c>
      <c r="B2130" s="2270" t="s">
        <v>4862</v>
      </c>
      <c r="C2130" s="2285" t="s">
        <v>3558</v>
      </c>
      <c r="D2130" s="2285" t="s">
        <v>4863</v>
      </c>
      <c r="E2130" s="2468" t="s">
        <v>3589</v>
      </c>
      <c r="F2130" s="2468"/>
      <c r="G2130" s="2271" t="s">
        <v>271</v>
      </c>
      <c r="H2130" s="2272">
        <v>1</v>
      </c>
      <c r="I2130" s="2273">
        <v>5.61</v>
      </c>
      <c r="J2130" s="2273">
        <v>5.61</v>
      </c>
    </row>
    <row r="2131" spans="1:10" ht="24" customHeight="1">
      <c r="A2131" s="2285" t="s">
        <v>3586</v>
      </c>
      <c r="B2131" s="2270" t="s">
        <v>4816</v>
      </c>
      <c r="C2131" s="2285" t="s">
        <v>3558</v>
      </c>
      <c r="D2131" s="2285" t="s">
        <v>4817</v>
      </c>
      <c r="E2131" s="2468" t="s">
        <v>3589</v>
      </c>
      <c r="F2131" s="2468"/>
      <c r="G2131" s="2271" t="s">
        <v>271</v>
      </c>
      <c r="H2131" s="2272">
        <v>0.02</v>
      </c>
      <c r="I2131" s="2273">
        <v>2.33</v>
      </c>
      <c r="J2131" s="2273">
        <v>0.04</v>
      </c>
    </row>
    <row r="2132" spans="1:10" ht="24" customHeight="1">
      <c r="A2132" s="2285" t="s">
        <v>3586</v>
      </c>
      <c r="B2132" s="2270" t="s">
        <v>4840</v>
      </c>
      <c r="C2132" s="2285" t="s">
        <v>3558</v>
      </c>
      <c r="D2132" s="2285" t="s">
        <v>4841</v>
      </c>
      <c r="E2132" s="2468" t="s">
        <v>3589</v>
      </c>
      <c r="F2132" s="2468"/>
      <c r="G2132" s="2271" t="s">
        <v>271</v>
      </c>
      <c r="H2132" s="2272">
        <v>1.4E-2</v>
      </c>
      <c r="I2132" s="2273">
        <v>76.36</v>
      </c>
      <c r="J2132" s="2273">
        <v>1.06</v>
      </c>
    </row>
    <row r="2133" spans="1:10">
      <c r="A2133" s="2282"/>
      <c r="B2133" s="2282"/>
      <c r="C2133" s="2282"/>
      <c r="D2133" s="2282"/>
      <c r="E2133" s="2282" t="s">
        <v>3577</v>
      </c>
      <c r="F2133" s="2267">
        <v>2.31</v>
      </c>
      <c r="G2133" s="2282" t="s">
        <v>3578</v>
      </c>
      <c r="H2133" s="2267">
        <v>0</v>
      </c>
      <c r="I2133" s="2282" t="s">
        <v>3579</v>
      </c>
      <c r="J2133" s="2267">
        <v>2.31</v>
      </c>
    </row>
    <row r="2134" spans="1:10">
      <c r="A2134" s="2282"/>
      <c r="B2134" s="2282"/>
      <c r="C2134" s="2282"/>
      <c r="D2134" s="2282"/>
      <c r="E2134" s="2282" t="s">
        <v>3580</v>
      </c>
      <c r="F2134" s="2267">
        <v>2.9165190000000001</v>
      </c>
      <c r="G2134" s="2282"/>
      <c r="H2134" s="2467" t="s">
        <v>3581</v>
      </c>
      <c r="I2134" s="2467"/>
      <c r="J2134" s="2267">
        <v>13.75</v>
      </c>
    </row>
    <row r="2135" spans="1:10" ht="30" customHeight="1" thickBot="1">
      <c r="A2135" s="2290"/>
      <c r="B2135" s="2290"/>
      <c r="C2135" s="2290"/>
      <c r="D2135" s="2290"/>
      <c r="E2135" s="2290"/>
      <c r="F2135" s="2290"/>
      <c r="G2135" s="2290" t="s">
        <v>3582</v>
      </c>
      <c r="H2135" s="2268">
        <v>6</v>
      </c>
      <c r="I2135" s="2290" t="s">
        <v>3583</v>
      </c>
      <c r="J2135" s="2291">
        <v>82.5</v>
      </c>
    </row>
    <row r="2136" spans="1:10" ht="0.95" customHeight="1" thickTop="1">
      <c r="A2136" s="2269"/>
      <c r="B2136" s="2269"/>
      <c r="C2136" s="2269"/>
      <c r="D2136" s="2269"/>
      <c r="E2136" s="2269"/>
      <c r="F2136" s="2269"/>
      <c r="G2136" s="2269"/>
      <c r="H2136" s="2269"/>
      <c r="I2136" s="2269"/>
      <c r="J2136" s="2269"/>
    </row>
    <row r="2137" spans="1:10" ht="18" customHeight="1">
      <c r="A2137" s="2283" t="s">
        <v>4864</v>
      </c>
      <c r="B2137" s="2287" t="s">
        <v>259</v>
      </c>
      <c r="C2137" s="2283" t="s">
        <v>3548</v>
      </c>
      <c r="D2137" s="2283" t="s">
        <v>131</v>
      </c>
      <c r="E2137" s="2470" t="s">
        <v>3549</v>
      </c>
      <c r="F2137" s="2470"/>
      <c r="G2137" s="2288" t="s">
        <v>3550</v>
      </c>
      <c r="H2137" s="2287" t="s">
        <v>261</v>
      </c>
      <c r="I2137" s="2287" t="s">
        <v>3551</v>
      </c>
      <c r="J2137" s="2287" t="s">
        <v>2149</v>
      </c>
    </row>
    <row r="2138" spans="1:10" ht="36" customHeight="1">
      <c r="A2138" s="2284" t="s">
        <v>3552</v>
      </c>
      <c r="B2138" s="2259" t="s">
        <v>4865</v>
      </c>
      <c r="C2138" s="2284" t="s">
        <v>3558</v>
      </c>
      <c r="D2138" s="2284" t="s">
        <v>1000</v>
      </c>
      <c r="E2138" s="2471" t="s">
        <v>3705</v>
      </c>
      <c r="F2138" s="2471"/>
      <c r="G2138" s="2260" t="s">
        <v>271</v>
      </c>
      <c r="H2138" s="2261">
        <v>1</v>
      </c>
      <c r="I2138" s="2262">
        <v>13.03</v>
      </c>
      <c r="J2138" s="2262">
        <v>13.03</v>
      </c>
    </row>
    <row r="2139" spans="1:10" ht="24" customHeight="1">
      <c r="A2139" s="2281" t="s">
        <v>3556</v>
      </c>
      <c r="B2139" s="2263" t="s">
        <v>3567</v>
      </c>
      <c r="C2139" s="2281" t="s">
        <v>3558</v>
      </c>
      <c r="D2139" s="2281" t="s">
        <v>3568</v>
      </c>
      <c r="E2139" s="2472" t="s">
        <v>3560</v>
      </c>
      <c r="F2139" s="2472"/>
      <c r="G2139" s="2264" t="s">
        <v>2143</v>
      </c>
      <c r="H2139" s="2265">
        <v>0.108</v>
      </c>
      <c r="I2139" s="2266">
        <v>20.94</v>
      </c>
      <c r="J2139" s="2266">
        <v>2.2599999999999998</v>
      </c>
    </row>
    <row r="2140" spans="1:10" ht="24" customHeight="1">
      <c r="A2140" s="2281" t="s">
        <v>3556</v>
      </c>
      <c r="B2140" s="2263" t="s">
        <v>3985</v>
      </c>
      <c r="C2140" s="2281" t="s">
        <v>3558</v>
      </c>
      <c r="D2140" s="2281" t="s">
        <v>3986</v>
      </c>
      <c r="E2140" s="2472" t="s">
        <v>3560</v>
      </c>
      <c r="F2140" s="2472"/>
      <c r="G2140" s="2264" t="s">
        <v>2143</v>
      </c>
      <c r="H2140" s="2265">
        <v>0.108</v>
      </c>
      <c r="I2140" s="2266">
        <v>16.48</v>
      </c>
      <c r="J2140" s="2266">
        <v>1.77</v>
      </c>
    </row>
    <row r="2141" spans="1:10" ht="24" customHeight="1">
      <c r="A2141" s="2285" t="s">
        <v>3586</v>
      </c>
      <c r="B2141" s="2270" t="s">
        <v>4844</v>
      </c>
      <c r="C2141" s="2285" t="s">
        <v>3558</v>
      </c>
      <c r="D2141" s="2285" t="s">
        <v>4845</v>
      </c>
      <c r="E2141" s="2468" t="s">
        <v>3589</v>
      </c>
      <c r="F2141" s="2468"/>
      <c r="G2141" s="2271" t="s">
        <v>271</v>
      </c>
      <c r="H2141" s="2272">
        <v>1.7999999999999999E-2</v>
      </c>
      <c r="I2141" s="2273">
        <v>67.400000000000006</v>
      </c>
      <c r="J2141" s="2273">
        <v>1.21</v>
      </c>
    </row>
    <row r="2142" spans="1:10" ht="24" customHeight="1">
      <c r="A2142" s="2285" t="s">
        <v>3586</v>
      </c>
      <c r="B2142" s="2270" t="s">
        <v>4866</v>
      </c>
      <c r="C2142" s="2285" t="s">
        <v>3558</v>
      </c>
      <c r="D2142" s="2285" t="s">
        <v>4867</v>
      </c>
      <c r="E2142" s="2468" t="s">
        <v>3589</v>
      </c>
      <c r="F2142" s="2468"/>
      <c r="G2142" s="2271" t="s">
        <v>271</v>
      </c>
      <c r="H2142" s="2272">
        <v>1</v>
      </c>
      <c r="I2142" s="2273">
        <v>6.07</v>
      </c>
      <c r="J2142" s="2273">
        <v>6.07</v>
      </c>
    </row>
    <row r="2143" spans="1:10" ht="24" customHeight="1">
      <c r="A2143" s="2285" t="s">
        <v>3586</v>
      </c>
      <c r="B2143" s="2270" t="s">
        <v>4816</v>
      </c>
      <c r="C2143" s="2285" t="s">
        <v>3558</v>
      </c>
      <c r="D2143" s="2285" t="s">
        <v>4817</v>
      </c>
      <c r="E2143" s="2468" t="s">
        <v>3589</v>
      </c>
      <c r="F2143" s="2468"/>
      <c r="G2143" s="2271" t="s">
        <v>271</v>
      </c>
      <c r="H2143" s="2272">
        <v>2.4E-2</v>
      </c>
      <c r="I2143" s="2273">
        <v>2.33</v>
      </c>
      <c r="J2143" s="2273">
        <v>0.05</v>
      </c>
    </row>
    <row r="2144" spans="1:10" ht="24" customHeight="1">
      <c r="A2144" s="2285" t="s">
        <v>3586</v>
      </c>
      <c r="B2144" s="2270" t="s">
        <v>4840</v>
      </c>
      <c r="C2144" s="2285" t="s">
        <v>3558</v>
      </c>
      <c r="D2144" s="2285" t="s">
        <v>4841</v>
      </c>
      <c r="E2144" s="2468" t="s">
        <v>3589</v>
      </c>
      <c r="F2144" s="2468"/>
      <c r="G2144" s="2271" t="s">
        <v>271</v>
      </c>
      <c r="H2144" s="2272">
        <v>2.1999999999999999E-2</v>
      </c>
      <c r="I2144" s="2273">
        <v>76.36</v>
      </c>
      <c r="J2144" s="2273">
        <v>1.67</v>
      </c>
    </row>
    <row r="2145" spans="1:10">
      <c r="A2145" s="2282"/>
      <c r="B2145" s="2282"/>
      <c r="C2145" s="2282"/>
      <c r="D2145" s="2282"/>
      <c r="E2145" s="2282" t="s">
        <v>3577</v>
      </c>
      <c r="F2145" s="2267">
        <v>2.8</v>
      </c>
      <c r="G2145" s="2282" t="s">
        <v>3578</v>
      </c>
      <c r="H2145" s="2267">
        <v>0</v>
      </c>
      <c r="I2145" s="2282" t="s">
        <v>3579</v>
      </c>
      <c r="J2145" s="2267">
        <v>2.8</v>
      </c>
    </row>
    <row r="2146" spans="1:10">
      <c r="A2146" s="2282"/>
      <c r="B2146" s="2282"/>
      <c r="C2146" s="2282"/>
      <c r="D2146" s="2282"/>
      <c r="E2146" s="2282" t="s">
        <v>3580</v>
      </c>
      <c r="F2146" s="2267">
        <v>3.5089790000000001</v>
      </c>
      <c r="G2146" s="2282"/>
      <c r="H2146" s="2467" t="s">
        <v>3581</v>
      </c>
      <c r="I2146" s="2467"/>
      <c r="J2146" s="2267">
        <v>16.54</v>
      </c>
    </row>
    <row r="2147" spans="1:10" ht="30" customHeight="1" thickBot="1">
      <c r="A2147" s="2290"/>
      <c r="B2147" s="2290"/>
      <c r="C2147" s="2290"/>
      <c r="D2147" s="2290"/>
      <c r="E2147" s="2290"/>
      <c r="F2147" s="2290"/>
      <c r="G2147" s="2290" t="s">
        <v>3582</v>
      </c>
      <c r="H2147" s="2268">
        <v>18</v>
      </c>
      <c r="I2147" s="2290" t="s">
        <v>3583</v>
      </c>
      <c r="J2147" s="2291">
        <v>297.72000000000003</v>
      </c>
    </row>
    <row r="2148" spans="1:10" ht="0.95" customHeight="1" thickTop="1">
      <c r="A2148" s="2269"/>
      <c r="B2148" s="2269"/>
      <c r="C2148" s="2269"/>
      <c r="D2148" s="2269"/>
      <c r="E2148" s="2269"/>
      <c r="F2148" s="2269"/>
      <c r="G2148" s="2269"/>
      <c r="H2148" s="2269"/>
      <c r="I2148" s="2269"/>
      <c r="J2148" s="2269"/>
    </row>
    <row r="2149" spans="1:10" ht="18" customHeight="1">
      <c r="A2149" s="2283" t="s">
        <v>4868</v>
      </c>
      <c r="B2149" s="2287" t="s">
        <v>259</v>
      </c>
      <c r="C2149" s="2283" t="s">
        <v>3548</v>
      </c>
      <c r="D2149" s="2283" t="s">
        <v>131</v>
      </c>
      <c r="E2149" s="2470" t="s">
        <v>3549</v>
      </c>
      <c r="F2149" s="2470"/>
      <c r="G2149" s="2288" t="s">
        <v>3550</v>
      </c>
      <c r="H2149" s="2287" t="s">
        <v>261</v>
      </c>
      <c r="I2149" s="2287" t="s">
        <v>3551</v>
      </c>
      <c r="J2149" s="2287" t="s">
        <v>2149</v>
      </c>
    </row>
    <row r="2150" spans="1:10" ht="36" customHeight="1">
      <c r="A2150" s="2284" t="s">
        <v>3552</v>
      </c>
      <c r="B2150" s="2259" t="s">
        <v>4869</v>
      </c>
      <c r="C2150" s="2284" t="s">
        <v>3558</v>
      </c>
      <c r="D2150" s="2284" t="s">
        <v>1003</v>
      </c>
      <c r="E2150" s="2471" t="s">
        <v>3705</v>
      </c>
      <c r="F2150" s="2471"/>
      <c r="G2150" s="2260" t="s">
        <v>271</v>
      </c>
      <c r="H2150" s="2261">
        <v>1</v>
      </c>
      <c r="I2150" s="2262">
        <v>13.42</v>
      </c>
      <c r="J2150" s="2262">
        <v>13.42</v>
      </c>
    </row>
    <row r="2151" spans="1:10" ht="24" customHeight="1">
      <c r="A2151" s="2281" t="s">
        <v>3556</v>
      </c>
      <c r="B2151" s="2263" t="s">
        <v>3567</v>
      </c>
      <c r="C2151" s="2281" t="s">
        <v>3558</v>
      </c>
      <c r="D2151" s="2281" t="s">
        <v>3568</v>
      </c>
      <c r="E2151" s="2472" t="s">
        <v>3560</v>
      </c>
      <c r="F2151" s="2472"/>
      <c r="G2151" s="2264" t="s">
        <v>2143</v>
      </c>
      <c r="H2151" s="2265">
        <v>0.15</v>
      </c>
      <c r="I2151" s="2266">
        <v>20.94</v>
      </c>
      <c r="J2151" s="2266">
        <v>3.14</v>
      </c>
    </row>
    <row r="2152" spans="1:10" ht="24" customHeight="1">
      <c r="A2152" s="2281" t="s">
        <v>3556</v>
      </c>
      <c r="B2152" s="2263" t="s">
        <v>3985</v>
      </c>
      <c r="C2152" s="2281" t="s">
        <v>3558</v>
      </c>
      <c r="D2152" s="2281" t="s">
        <v>3986</v>
      </c>
      <c r="E2152" s="2472" t="s">
        <v>3560</v>
      </c>
      <c r="F2152" s="2472"/>
      <c r="G2152" s="2264" t="s">
        <v>2143</v>
      </c>
      <c r="H2152" s="2265">
        <v>0.15</v>
      </c>
      <c r="I2152" s="2266">
        <v>16.48</v>
      </c>
      <c r="J2152" s="2266">
        <v>2.4700000000000002</v>
      </c>
    </row>
    <row r="2153" spans="1:10" ht="24" customHeight="1">
      <c r="A2153" s="2285" t="s">
        <v>3586</v>
      </c>
      <c r="B2153" s="2270" t="s">
        <v>4844</v>
      </c>
      <c r="C2153" s="2285" t="s">
        <v>3558</v>
      </c>
      <c r="D2153" s="2285" t="s">
        <v>4845</v>
      </c>
      <c r="E2153" s="2468" t="s">
        <v>3589</v>
      </c>
      <c r="F2153" s="2468"/>
      <c r="G2153" s="2271" t="s">
        <v>271</v>
      </c>
      <c r="H2153" s="2272">
        <v>7.0000000000000001E-3</v>
      </c>
      <c r="I2153" s="2273">
        <v>67.400000000000006</v>
      </c>
      <c r="J2153" s="2273">
        <v>0.47</v>
      </c>
    </row>
    <row r="2154" spans="1:10" ht="24" customHeight="1">
      <c r="A2154" s="2285" t="s">
        <v>3586</v>
      </c>
      <c r="B2154" s="2270" t="s">
        <v>4870</v>
      </c>
      <c r="C2154" s="2285" t="s">
        <v>3558</v>
      </c>
      <c r="D2154" s="2285" t="s">
        <v>4871</v>
      </c>
      <c r="E2154" s="2468" t="s">
        <v>3589</v>
      </c>
      <c r="F2154" s="2468"/>
      <c r="G2154" s="2271" t="s">
        <v>271</v>
      </c>
      <c r="H2154" s="2272">
        <v>1</v>
      </c>
      <c r="I2154" s="2273">
        <v>6.62</v>
      </c>
      <c r="J2154" s="2273">
        <v>6.62</v>
      </c>
    </row>
    <row r="2155" spans="1:10" ht="24" customHeight="1">
      <c r="A2155" s="2285" t="s">
        <v>3586</v>
      </c>
      <c r="B2155" s="2270" t="s">
        <v>4816</v>
      </c>
      <c r="C2155" s="2285" t="s">
        <v>3558</v>
      </c>
      <c r="D2155" s="2285" t="s">
        <v>4817</v>
      </c>
      <c r="E2155" s="2468" t="s">
        <v>3589</v>
      </c>
      <c r="F2155" s="2468"/>
      <c r="G2155" s="2271" t="s">
        <v>271</v>
      </c>
      <c r="H2155" s="2272">
        <v>0.05</v>
      </c>
      <c r="I2155" s="2273">
        <v>2.33</v>
      </c>
      <c r="J2155" s="2273">
        <v>0.11</v>
      </c>
    </row>
    <row r="2156" spans="1:10" ht="24" customHeight="1">
      <c r="A2156" s="2285" t="s">
        <v>3586</v>
      </c>
      <c r="B2156" s="2270" t="s">
        <v>4840</v>
      </c>
      <c r="C2156" s="2285" t="s">
        <v>3558</v>
      </c>
      <c r="D2156" s="2285" t="s">
        <v>4841</v>
      </c>
      <c r="E2156" s="2468" t="s">
        <v>3589</v>
      </c>
      <c r="F2156" s="2468"/>
      <c r="G2156" s="2271" t="s">
        <v>271</v>
      </c>
      <c r="H2156" s="2272">
        <v>8.0000000000000002E-3</v>
      </c>
      <c r="I2156" s="2273">
        <v>76.36</v>
      </c>
      <c r="J2156" s="2273">
        <v>0.61</v>
      </c>
    </row>
    <row r="2157" spans="1:10">
      <c r="A2157" s="2282"/>
      <c r="B2157" s="2282"/>
      <c r="C2157" s="2282"/>
      <c r="D2157" s="2282"/>
      <c r="E2157" s="2282" t="s">
        <v>3577</v>
      </c>
      <c r="F2157" s="2267">
        <v>3.91</v>
      </c>
      <c r="G2157" s="2282" t="s">
        <v>3578</v>
      </c>
      <c r="H2157" s="2267">
        <v>0</v>
      </c>
      <c r="I2157" s="2282" t="s">
        <v>3579</v>
      </c>
      <c r="J2157" s="2267">
        <v>3.91</v>
      </c>
    </row>
    <row r="2158" spans="1:10">
      <c r="A2158" s="2282"/>
      <c r="B2158" s="2282"/>
      <c r="C2158" s="2282"/>
      <c r="D2158" s="2282"/>
      <c r="E2158" s="2282" t="s">
        <v>3580</v>
      </c>
      <c r="F2158" s="2267">
        <v>3.6140059999999998</v>
      </c>
      <c r="G2158" s="2282"/>
      <c r="H2158" s="2467" t="s">
        <v>3581</v>
      </c>
      <c r="I2158" s="2467"/>
      <c r="J2158" s="2267">
        <v>17.03</v>
      </c>
    </row>
    <row r="2159" spans="1:10" ht="30" customHeight="1" thickBot="1">
      <c r="A2159" s="2290"/>
      <c r="B2159" s="2290"/>
      <c r="C2159" s="2290"/>
      <c r="D2159" s="2290"/>
      <c r="E2159" s="2290"/>
      <c r="F2159" s="2290"/>
      <c r="G2159" s="2290" t="s">
        <v>3582</v>
      </c>
      <c r="H2159" s="2268">
        <v>14</v>
      </c>
      <c r="I2159" s="2290" t="s">
        <v>3583</v>
      </c>
      <c r="J2159" s="2291">
        <v>238.42</v>
      </c>
    </row>
    <row r="2160" spans="1:10" ht="0.95" customHeight="1" thickTop="1">
      <c r="A2160" s="2269"/>
      <c r="B2160" s="2269"/>
      <c r="C2160" s="2269"/>
      <c r="D2160" s="2269"/>
      <c r="E2160" s="2269"/>
      <c r="F2160" s="2269"/>
      <c r="G2160" s="2269"/>
      <c r="H2160" s="2269"/>
      <c r="I2160" s="2269"/>
      <c r="J2160" s="2269"/>
    </row>
    <row r="2161" spans="1:10" ht="18" customHeight="1">
      <c r="A2161" s="2283" t="s">
        <v>4872</v>
      </c>
      <c r="B2161" s="2287" t="s">
        <v>259</v>
      </c>
      <c r="C2161" s="2283" t="s">
        <v>3548</v>
      </c>
      <c r="D2161" s="2283" t="s">
        <v>131</v>
      </c>
      <c r="E2161" s="2470" t="s">
        <v>3549</v>
      </c>
      <c r="F2161" s="2470"/>
      <c r="G2161" s="2288" t="s">
        <v>3550</v>
      </c>
      <c r="H2161" s="2287" t="s">
        <v>261</v>
      </c>
      <c r="I2161" s="2287" t="s">
        <v>3551</v>
      </c>
      <c r="J2161" s="2287" t="s">
        <v>2149</v>
      </c>
    </row>
    <row r="2162" spans="1:10" ht="36" customHeight="1">
      <c r="A2162" s="2284" t="s">
        <v>3552</v>
      </c>
      <c r="B2162" s="2259" t="s">
        <v>4873</v>
      </c>
      <c r="C2162" s="2284" t="s">
        <v>3558</v>
      </c>
      <c r="D2162" s="2284" t="s">
        <v>1006</v>
      </c>
      <c r="E2162" s="2471" t="s">
        <v>3705</v>
      </c>
      <c r="F2162" s="2471"/>
      <c r="G2162" s="2260" t="s">
        <v>271</v>
      </c>
      <c r="H2162" s="2261">
        <v>1</v>
      </c>
      <c r="I2162" s="2262">
        <v>111.57</v>
      </c>
      <c r="J2162" s="2262">
        <v>111.57</v>
      </c>
    </row>
    <row r="2163" spans="1:10" ht="24" customHeight="1">
      <c r="A2163" s="2281" t="s">
        <v>3556</v>
      </c>
      <c r="B2163" s="2263" t="s">
        <v>3985</v>
      </c>
      <c r="C2163" s="2281" t="s">
        <v>3558</v>
      </c>
      <c r="D2163" s="2281" t="s">
        <v>3986</v>
      </c>
      <c r="E2163" s="2472" t="s">
        <v>3560</v>
      </c>
      <c r="F2163" s="2472"/>
      <c r="G2163" s="2264" t="s">
        <v>2143</v>
      </c>
      <c r="H2163" s="2265">
        <v>0.157</v>
      </c>
      <c r="I2163" s="2266">
        <v>16.48</v>
      </c>
      <c r="J2163" s="2266">
        <v>2.58</v>
      </c>
    </row>
    <row r="2164" spans="1:10" ht="24" customHeight="1">
      <c r="A2164" s="2281" t="s">
        <v>3556</v>
      </c>
      <c r="B2164" s="2263" t="s">
        <v>3567</v>
      </c>
      <c r="C2164" s="2281" t="s">
        <v>3558</v>
      </c>
      <c r="D2164" s="2281" t="s">
        <v>3568</v>
      </c>
      <c r="E2164" s="2472" t="s">
        <v>3560</v>
      </c>
      <c r="F2164" s="2472"/>
      <c r="G2164" s="2264" t="s">
        <v>2143</v>
      </c>
      <c r="H2164" s="2265">
        <v>0.157</v>
      </c>
      <c r="I2164" s="2266">
        <v>20.94</v>
      </c>
      <c r="J2164" s="2266">
        <v>3.28</v>
      </c>
    </row>
    <row r="2165" spans="1:10" ht="24" customHeight="1">
      <c r="A2165" s="2285" t="s">
        <v>3586</v>
      </c>
      <c r="B2165" s="2270" t="s">
        <v>4844</v>
      </c>
      <c r="C2165" s="2285" t="s">
        <v>3558</v>
      </c>
      <c r="D2165" s="2285" t="s">
        <v>4845</v>
      </c>
      <c r="E2165" s="2468" t="s">
        <v>3589</v>
      </c>
      <c r="F2165" s="2468"/>
      <c r="G2165" s="2271" t="s">
        <v>271</v>
      </c>
      <c r="H2165" s="2272">
        <v>0.04</v>
      </c>
      <c r="I2165" s="2273">
        <v>67.400000000000006</v>
      </c>
      <c r="J2165" s="2273">
        <v>2.69</v>
      </c>
    </row>
    <row r="2166" spans="1:10" ht="24" customHeight="1">
      <c r="A2166" s="2285" t="s">
        <v>3586</v>
      </c>
      <c r="B2166" s="2270" t="s">
        <v>4816</v>
      </c>
      <c r="C2166" s="2285" t="s">
        <v>3558</v>
      </c>
      <c r="D2166" s="2285" t="s">
        <v>4817</v>
      </c>
      <c r="E2166" s="2468" t="s">
        <v>3589</v>
      </c>
      <c r="F2166" s="2468"/>
      <c r="G2166" s="2271" t="s">
        <v>271</v>
      </c>
      <c r="H2166" s="2272">
        <v>3.5000000000000003E-2</v>
      </c>
      <c r="I2166" s="2273">
        <v>2.33</v>
      </c>
      <c r="J2166" s="2273">
        <v>0.08</v>
      </c>
    </row>
    <row r="2167" spans="1:10" ht="24" customHeight="1">
      <c r="A2167" s="2285" t="s">
        <v>3586</v>
      </c>
      <c r="B2167" s="2270" t="s">
        <v>4874</v>
      </c>
      <c r="C2167" s="2285" t="s">
        <v>3558</v>
      </c>
      <c r="D2167" s="2285" t="s">
        <v>4875</v>
      </c>
      <c r="E2167" s="2468" t="s">
        <v>3589</v>
      </c>
      <c r="F2167" s="2468"/>
      <c r="G2167" s="2271" t="s">
        <v>271</v>
      </c>
      <c r="H2167" s="2272">
        <v>1</v>
      </c>
      <c r="I2167" s="2273">
        <v>98.97</v>
      </c>
      <c r="J2167" s="2273">
        <v>98.97</v>
      </c>
    </row>
    <row r="2168" spans="1:10" ht="24" customHeight="1">
      <c r="A2168" s="2285" t="s">
        <v>3586</v>
      </c>
      <c r="B2168" s="2270" t="s">
        <v>4840</v>
      </c>
      <c r="C2168" s="2285" t="s">
        <v>3558</v>
      </c>
      <c r="D2168" s="2285" t="s">
        <v>4841</v>
      </c>
      <c r="E2168" s="2468" t="s">
        <v>3589</v>
      </c>
      <c r="F2168" s="2468"/>
      <c r="G2168" s="2271" t="s">
        <v>271</v>
      </c>
      <c r="H2168" s="2272">
        <v>5.1999999999999998E-2</v>
      </c>
      <c r="I2168" s="2273">
        <v>76.36</v>
      </c>
      <c r="J2168" s="2273">
        <v>3.97</v>
      </c>
    </row>
    <row r="2169" spans="1:10">
      <c r="A2169" s="2282"/>
      <c r="B2169" s="2282"/>
      <c r="C2169" s="2282"/>
      <c r="D2169" s="2282"/>
      <c r="E2169" s="2282" t="s">
        <v>3577</v>
      </c>
      <c r="F2169" s="2267">
        <v>4.08</v>
      </c>
      <c r="G2169" s="2282" t="s">
        <v>3578</v>
      </c>
      <c r="H2169" s="2267">
        <v>0</v>
      </c>
      <c r="I2169" s="2282" t="s">
        <v>3579</v>
      </c>
      <c r="J2169" s="2267">
        <v>4.08</v>
      </c>
    </row>
    <row r="2170" spans="1:10">
      <c r="A2170" s="2282"/>
      <c r="B2170" s="2282"/>
      <c r="C2170" s="2282"/>
      <c r="D2170" s="2282"/>
      <c r="E2170" s="2282" t="s">
        <v>3580</v>
      </c>
      <c r="F2170" s="2267">
        <v>30.045801000000001</v>
      </c>
      <c r="G2170" s="2282"/>
      <c r="H2170" s="2467" t="s">
        <v>3581</v>
      </c>
      <c r="I2170" s="2467"/>
      <c r="J2170" s="2267">
        <v>141.62</v>
      </c>
    </row>
    <row r="2171" spans="1:10" ht="30" customHeight="1" thickBot="1">
      <c r="A2171" s="2290"/>
      <c r="B2171" s="2290"/>
      <c r="C2171" s="2290"/>
      <c r="D2171" s="2290"/>
      <c r="E2171" s="2290"/>
      <c r="F2171" s="2290"/>
      <c r="G2171" s="2290" t="s">
        <v>3582</v>
      </c>
      <c r="H2171" s="2268">
        <v>1</v>
      </c>
      <c r="I2171" s="2290" t="s">
        <v>3583</v>
      </c>
      <c r="J2171" s="2291">
        <v>141.62</v>
      </c>
    </row>
    <row r="2172" spans="1:10" ht="0.95" customHeight="1" thickTop="1">
      <c r="A2172" s="2269"/>
      <c r="B2172" s="2269"/>
      <c r="C2172" s="2269"/>
      <c r="D2172" s="2269"/>
      <c r="E2172" s="2269"/>
      <c r="F2172" s="2269"/>
      <c r="G2172" s="2269"/>
      <c r="H2172" s="2269"/>
      <c r="I2172" s="2269"/>
      <c r="J2172" s="2269"/>
    </row>
    <row r="2173" spans="1:10" ht="24" customHeight="1">
      <c r="A2173" s="2286" t="s">
        <v>4876</v>
      </c>
      <c r="B2173" s="2286"/>
      <c r="C2173" s="2286"/>
      <c r="D2173" s="2286" t="s">
        <v>4877</v>
      </c>
      <c r="E2173" s="2286"/>
      <c r="F2173" s="2469"/>
      <c r="G2173" s="2469"/>
      <c r="H2173" s="2257"/>
      <c r="I2173" s="2286"/>
      <c r="J2173" s="2258">
        <v>244.82</v>
      </c>
    </row>
    <row r="2174" spans="1:10" ht="18" customHeight="1">
      <c r="A2174" s="2283" t="s">
        <v>4878</v>
      </c>
      <c r="B2174" s="2287" t="s">
        <v>259</v>
      </c>
      <c r="C2174" s="2283" t="s">
        <v>3548</v>
      </c>
      <c r="D2174" s="2283" t="s">
        <v>131</v>
      </c>
      <c r="E2174" s="2470" t="s">
        <v>3549</v>
      </c>
      <c r="F2174" s="2470"/>
      <c r="G2174" s="2288" t="s">
        <v>3550</v>
      </c>
      <c r="H2174" s="2287" t="s">
        <v>261</v>
      </c>
      <c r="I2174" s="2287" t="s">
        <v>3551</v>
      </c>
      <c r="J2174" s="2287" t="s">
        <v>2149</v>
      </c>
    </row>
    <row r="2175" spans="1:10" ht="24" customHeight="1">
      <c r="A2175" s="2284" t="s">
        <v>3552</v>
      </c>
      <c r="B2175" s="2259" t="s">
        <v>4879</v>
      </c>
      <c r="C2175" s="2284" t="s">
        <v>3554</v>
      </c>
      <c r="D2175" s="2284" t="s">
        <v>1011</v>
      </c>
      <c r="E2175" s="2471">
        <v>52</v>
      </c>
      <c r="F2175" s="2471"/>
      <c r="G2175" s="2260" t="s">
        <v>271</v>
      </c>
      <c r="H2175" s="2261">
        <v>1</v>
      </c>
      <c r="I2175" s="2262">
        <v>9.31</v>
      </c>
      <c r="J2175" s="2262">
        <v>9.31</v>
      </c>
    </row>
    <row r="2176" spans="1:10" ht="24" customHeight="1">
      <c r="A2176" s="2281" t="s">
        <v>3556</v>
      </c>
      <c r="B2176" s="2263" t="s">
        <v>3985</v>
      </c>
      <c r="C2176" s="2281" t="s">
        <v>3558</v>
      </c>
      <c r="D2176" s="2281" t="s">
        <v>3986</v>
      </c>
      <c r="E2176" s="2472" t="s">
        <v>3560</v>
      </c>
      <c r="F2176" s="2472"/>
      <c r="G2176" s="2264" t="s">
        <v>2143</v>
      </c>
      <c r="H2176" s="2265">
        <v>0.19700000000000001</v>
      </c>
      <c r="I2176" s="2266">
        <v>16.48</v>
      </c>
      <c r="J2176" s="2266">
        <v>3.24</v>
      </c>
    </row>
    <row r="2177" spans="1:10" ht="24" customHeight="1">
      <c r="A2177" s="2281" t="s">
        <v>3556</v>
      </c>
      <c r="B2177" s="2263" t="s">
        <v>3567</v>
      </c>
      <c r="C2177" s="2281" t="s">
        <v>3558</v>
      </c>
      <c r="D2177" s="2281" t="s">
        <v>3568</v>
      </c>
      <c r="E2177" s="2472" t="s">
        <v>3560</v>
      </c>
      <c r="F2177" s="2472"/>
      <c r="G2177" s="2264" t="s">
        <v>2143</v>
      </c>
      <c r="H2177" s="2265">
        <v>0.19700000000000001</v>
      </c>
      <c r="I2177" s="2266">
        <v>20.94</v>
      </c>
      <c r="J2177" s="2266">
        <v>4.12</v>
      </c>
    </row>
    <row r="2178" spans="1:10" ht="24" customHeight="1">
      <c r="A2178" s="2285" t="s">
        <v>3586</v>
      </c>
      <c r="B2178" s="2270" t="s">
        <v>4880</v>
      </c>
      <c r="C2178" s="2285" t="s">
        <v>3554</v>
      </c>
      <c r="D2178" s="2285" t="s">
        <v>4881</v>
      </c>
      <c r="E2178" s="2468" t="s">
        <v>3589</v>
      </c>
      <c r="F2178" s="2468"/>
      <c r="G2178" s="2271" t="s">
        <v>271</v>
      </c>
      <c r="H2178" s="2272">
        <v>6.6000000000000003E-2</v>
      </c>
      <c r="I2178" s="2273">
        <v>9.5</v>
      </c>
      <c r="J2178" s="2273">
        <v>0.62</v>
      </c>
    </row>
    <row r="2179" spans="1:10" ht="24" customHeight="1">
      <c r="A2179" s="2285" t="s">
        <v>3586</v>
      </c>
      <c r="B2179" s="2270" t="s">
        <v>4882</v>
      </c>
      <c r="C2179" s="2285" t="s">
        <v>3554</v>
      </c>
      <c r="D2179" s="2285" t="s">
        <v>4883</v>
      </c>
      <c r="E2179" s="2468" t="s">
        <v>3589</v>
      </c>
      <c r="F2179" s="2468"/>
      <c r="G2179" s="2271" t="s">
        <v>271</v>
      </c>
      <c r="H2179" s="2272">
        <v>4.0000000000000001E-3</v>
      </c>
      <c r="I2179" s="2273">
        <v>22.76</v>
      </c>
      <c r="J2179" s="2273">
        <v>0.09</v>
      </c>
    </row>
    <row r="2180" spans="1:10" ht="24" customHeight="1">
      <c r="A2180" s="2285" t="s">
        <v>3586</v>
      </c>
      <c r="B2180" s="2270" t="s">
        <v>4884</v>
      </c>
      <c r="C2180" s="2285" t="s">
        <v>3554</v>
      </c>
      <c r="D2180" s="2285" t="s">
        <v>4885</v>
      </c>
      <c r="E2180" s="2468" t="s">
        <v>3589</v>
      </c>
      <c r="F2180" s="2468"/>
      <c r="G2180" s="2271" t="s">
        <v>271</v>
      </c>
      <c r="H2180" s="2272">
        <v>1</v>
      </c>
      <c r="I2180" s="2273">
        <v>0.9</v>
      </c>
      <c r="J2180" s="2273">
        <v>0.9</v>
      </c>
    </row>
    <row r="2181" spans="1:10" ht="24" customHeight="1">
      <c r="A2181" s="2285" t="s">
        <v>3586</v>
      </c>
      <c r="B2181" s="2270" t="s">
        <v>4886</v>
      </c>
      <c r="C2181" s="2285" t="s">
        <v>3554</v>
      </c>
      <c r="D2181" s="2285" t="s">
        <v>4887</v>
      </c>
      <c r="E2181" s="2468" t="s">
        <v>3589</v>
      </c>
      <c r="F2181" s="2468"/>
      <c r="G2181" s="2271" t="s">
        <v>271</v>
      </c>
      <c r="H2181" s="2272">
        <v>8.0000000000000002E-3</v>
      </c>
      <c r="I2181" s="2273">
        <v>43</v>
      </c>
      <c r="J2181" s="2273">
        <v>0.34</v>
      </c>
    </row>
    <row r="2182" spans="1:10">
      <c r="A2182" s="2282"/>
      <c r="B2182" s="2282"/>
      <c r="C2182" s="2282"/>
      <c r="D2182" s="2282"/>
      <c r="E2182" s="2282" t="s">
        <v>3577</v>
      </c>
      <c r="F2182" s="2267">
        <v>5.12</v>
      </c>
      <c r="G2182" s="2282" t="s">
        <v>3578</v>
      </c>
      <c r="H2182" s="2267">
        <v>0</v>
      </c>
      <c r="I2182" s="2282" t="s">
        <v>3579</v>
      </c>
      <c r="J2182" s="2267">
        <v>5.12</v>
      </c>
    </row>
    <row r="2183" spans="1:10">
      <c r="A2183" s="2282"/>
      <c r="B2183" s="2282"/>
      <c r="C2183" s="2282"/>
      <c r="D2183" s="2282"/>
      <c r="E2183" s="2282" t="s">
        <v>3580</v>
      </c>
      <c r="F2183" s="2267">
        <v>2.5071829999999999</v>
      </c>
      <c r="G2183" s="2282"/>
      <c r="H2183" s="2467" t="s">
        <v>3581</v>
      </c>
      <c r="I2183" s="2467"/>
      <c r="J2183" s="2267">
        <v>11.82</v>
      </c>
    </row>
    <row r="2184" spans="1:10" ht="30" customHeight="1" thickBot="1">
      <c r="A2184" s="2290"/>
      <c r="B2184" s="2290"/>
      <c r="C2184" s="2290"/>
      <c r="D2184" s="2290"/>
      <c r="E2184" s="2290"/>
      <c r="F2184" s="2290"/>
      <c r="G2184" s="2290" t="s">
        <v>3582</v>
      </c>
      <c r="H2184" s="2268">
        <v>6</v>
      </c>
      <c r="I2184" s="2290" t="s">
        <v>3583</v>
      </c>
      <c r="J2184" s="2291">
        <v>70.92</v>
      </c>
    </row>
    <row r="2185" spans="1:10" ht="0.95" customHeight="1" thickTop="1">
      <c r="A2185" s="2269"/>
      <c r="B2185" s="2269"/>
      <c r="C2185" s="2269"/>
      <c r="D2185" s="2269"/>
      <c r="E2185" s="2269"/>
      <c r="F2185" s="2269"/>
      <c r="G2185" s="2269"/>
      <c r="H2185" s="2269"/>
      <c r="I2185" s="2269"/>
      <c r="J2185" s="2269"/>
    </row>
    <row r="2186" spans="1:10" ht="18" customHeight="1">
      <c r="A2186" s="2283" t="s">
        <v>4888</v>
      </c>
      <c r="B2186" s="2287" t="s">
        <v>259</v>
      </c>
      <c r="C2186" s="2283" t="s">
        <v>3548</v>
      </c>
      <c r="D2186" s="2283" t="s">
        <v>131</v>
      </c>
      <c r="E2186" s="2470" t="s">
        <v>3549</v>
      </c>
      <c r="F2186" s="2470"/>
      <c r="G2186" s="2288" t="s">
        <v>3550</v>
      </c>
      <c r="H2186" s="2287" t="s">
        <v>261</v>
      </c>
      <c r="I2186" s="2287" t="s">
        <v>3551</v>
      </c>
      <c r="J2186" s="2287" t="s">
        <v>2149</v>
      </c>
    </row>
    <row r="2187" spans="1:10" ht="24" customHeight="1">
      <c r="A2187" s="2284" t="s">
        <v>3552</v>
      </c>
      <c r="B2187" s="2259" t="s">
        <v>4889</v>
      </c>
      <c r="C2187" s="2284" t="s">
        <v>3554</v>
      </c>
      <c r="D2187" s="2284" t="s">
        <v>1014</v>
      </c>
      <c r="E2187" s="2471">
        <v>52</v>
      </c>
      <c r="F2187" s="2471"/>
      <c r="G2187" s="2260" t="s">
        <v>271</v>
      </c>
      <c r="H2187" s="2261">
        <v>1</v>
      </c>
      <c r="I2187" s="2262">
        <v>18.86</v>
      </c>
      <c r="J2187" s="2262">
        <v>18.86</v>
      </c>
    </row>
    <row r="2188" spans="1:10" ht="24" customHeight="1">
      <c r="A2188" s="2281" t="s">
        <v>3556</v>
      </c>
      <c r="B2188" s="2263" t="s">
        <v>3985</v>
      </c>
      <c r="C2188" s="2281" t="s">
        <v>3558</v>
      </c>
      <c r="D2188" s="2281" t="s">
        <v>3986</v>
      </c>
      <c r="E2188" s="2472" t="s">
        <v>3560</v>
      </c>
      <c r="F2188" s="2472"/>
      <c r="G2188" s="2264" t="s">
        <v>2143</v>
      </c>
      <c r="H2188" s="2265">
        <v>0.29599999999999999</v>
      </c>
      <c r="I2188" s="2266">
        <v>16.48</v>
      </c>
      <c r="J2188" s="2266">
        <v>4.87</v>
      </c>
    </row>
    <row r="2189" spans="1:10" ht="24" customHeight="1">
      <c r="A2189" s="2281" t="s">
        <v>3556</v>
      </c>
      <c r="B2189" s="2263" t="s">
        <v>3567</v>
      </c>
      <c r="C2189" s="2281" t="s">
        <v>3558</v>
      </c>
      <c r="D2189" s="2281" t="s">
        <v>3568</v>
      </c>
      <c r="E2189" s="2472" t="s">
        <v>3560</v>
      </c>
      <c r="F2189" s="2472"/>
      <c r="G2189" s="2264" t="s">
        <v>2143</v>
      </c>
      <c r="H2189" s="2265">
        <v>0.29599999999999999</v>
      </c>
      <c r="I2189" s="2266">
        <v>20.94</v>
      </c>
      <c r="J2189" s="2266">
        <v>6.19</v>
      </c>
    </row>
    <row r="2190" spans="1:10" ht="24" customHeight="1">
      <c r="A2190" s="2285" t="s">
        <v>3586</v>
      </c>
      <c r="B2190" s="2270" t="s">
        <v>4880</v>
      </c>
      <c r="C2190" s="2285" t="s">
        <v>3554</v>
      </c>
      <c r="D2190" s="2285" t="s">
        <v>4881</v>
      </c>
      <c r="E2190" s="2468" t="s">
        <v>3589</v>
      </c>
      <c r="F2190" s="2468"/>
      <c r="G2190" s="2271" t="s">
        <v>271</v>
      </c>
      <c r="H2190" s="2272">
        <v>0.2</v>
      </c>
      <c r="I2190" s="2273">
        <v>9.5</v>
      </c>
      <c r="J2190" s="2273">
        <v>1.9</v>
      </c>
    </row>
    <row r="2191" spans="1:10" ht="24" customHeight="1">
      <c r="A2191" s="2285" t="s">
        <v>3586</v>
      </c>
      <c r="B2191" s="2270" t="s">
        <v>4882</v>
      </c>
      <c r="C2191" s="2285" t="s">
        <v>3554</v>
      </c>
      <c r="D2191" s="2285" t="s">
        <v>4883</v>
      </c>
      <c r="E2191" s="2468" t="s">
        <v>3589</v>
      </c>
      <c r="F2191" s="2468"/>
      <c r="G2191" s="2271" t="s">
        <v>271</v>
      </c>
      <c r="H2191" s="2272">
        <v>1.6E-2</v>
      </c>
      <c r="I2191" s="2273">
        <v>22.76</v>
      </c>
      <c r="J2191" s="2273">
        <v>0.36</v>
      </c>
    </row>
    <row r="2192" spans="1:10" ht="24" customHeight="1">
      <c r="A2192" s="2285" t="s">
        <v>3586</v>
      </c>
      <c r="B2192" s="2270" t="s">
        <v>4890</v>
      </c>
      <c r="C2192" s="2285" t="s">
        <v>3554</v>
      </c>
      <c r="D2192" s="2285" t="s">
        <v>4891</v>
      </c>
      <c r="E2192" s="2468" t="s">
        <v>3589</v>
      </c>
      <c r="F2192" s="2468"/>
      <c r="G2192" s="2271" t="s">
        <v>271</v>
      </c>
      <c r="H2192" s="2272">
        <v>1</v>
      </c>
      <c r="I2192" s="2273">
        <v>4.5999999999999996</v>
      </c>
      <c r="J2192" s="2273">
        <v>4.5999999999999996</v>
      </c>
    </row>
    <row r="2193" spans="1:10" ht="24" customHeight="1">
      <c r="A2193" s="2285" t="s">
        <v>3586</v>
      </c>
      <c r="B2193" s="2270" t="s">
        <v>4886</v>
      </c>
      <c r="C2193" s="2285" t="s">
        <v>3554</v>
      </c>
      <c r="D2193" s="2285" t="s">
        <v>4887</v>
      </c>
      <c r="E2193" s="2468" t="s">
        <v>3589</v>
      </c>
      <c r="F2193" s="2468"/>
      <c r="G2193" s="2271" t="s">
        <v>271</v>
      </c>
      <c r="H2193" s="2272">
        <v>2.1999999999999999E-2</v>
      </c>
      <c r="I2193" s="2273">
        <v>43</v>
      </c>
      <c r="J2193" s="2273">
        <v>0.94</v>
      </c>
    </row>
    <row r="2194" spans="1:10">
      <c r="A2194" s="2282"/>
      <c r="B2194" s="2282"/>
      <c r="C2194" s="2282"/>
      <c r="D2194" s="2282"/>
      <c r="E2194" s="2282" t="s">
        <v>3577</v>
      </c>
      <c r="F2194" s="2267">
        <v>7.7</v>
      </c>
      <c r="G2194" s="2282" t="s">
        <v>3578</v>
      </c>
      <c r="H2194" s="2267">
        <v>0</v>
      </c>
      <c r="I2194" s="2282" t="s">
        <v>3579</v>
      </c>
      <c r="J2194" s="2267">
        <v>7.7</v>
      </c>
    </row>
    <row r="2195" spans="1:10">
      <c r="A2195" s="2282"/>
      <c r="B2195" s="2282"/>
      <c r="C2195" s="2282"/>
      <c r="D2195" s="2282"/>
      <c r="E2195" s="2282" t="s">
        <v>3580</v>
      </c>
      <c r="F2195" s="2267">
        <v>5.0789980000000003</v>
      </c>
      <c r="G2195" s="2282"/>
      <c r="H2195" s="2467" t="s">
        <v>3581</v>
      </c>
      <c r="I2195" s="2467"/>
      <c r="J2195" s="2267">
        <v>23.94</v>
      </c>
    </row>
    <row r="2196" spans="1:10" ht="30" customHeight="1" thickBot="1">
      <c r="A2196" s="2290"/>
      <c r="B2196" s="2290"/>
      <c r="C2196" s="2290"/>
      <c r="D2196" s="2290"/>
      <c r="E2196" s="2290"/>
      <c r="F2196" s="2290"/>
      <c r="G2196" s="2290" t="s">
        <v>3582</v>
      </c>
      <c r="H2196" s="2268">
        <v>5</v>
      </c>
      <c r="I2196" s="2290" t="s">
        <v>3583</v>
      </c>
      <c r="J2196" s="2291">
        <v>119.7</v>
      </c>
    </row>
    <row r="2197" spans="1:10" ht="0.95" customHeight="1" thickTop="1">
      <c r="A2197" s="2269"/>
      <c r="B2197" s="2269"/>
      <c r="C2197" s="2269"/>
      <c r="D2197" s="2269"/>
      <c r="E2197" s="2269"/>
      <c r="F2197" s="2269"/>
      <c r="G2197" s="2269"/>
      <c r="H2197" s="2269"/>
      <c r="I2197" s="2269"/>
      <c r="J2197" s="2269"/>
    </row>
    <row r="2198" spans="1:10" ht="18" customHeight="1">
      <c r="A2198" s="2283" t="s">
        <v>4892</v>
      </c>
      <c r="B2198" s="2287" t="s">
        <v>259</v>
      </c>
      <c r="C2198" s="2283" t="s">
        <v>3548</v>
      </c>
      <c r="D2198" s="2283" t="s">
        <v>131</v>
      </c>
      <c r="E2198" s="2470" t="s">
        <v>3549</v>
      </c>
      <c r="F2198" s="2470"/>
      <c r="G2198" s="2288" t="s">
        <v>3550</v>
      </c>
      <c r="H2198" s="2287" t="s">
        <v>261</v>
      </c>
      <c r="I2198" s="2287" t="s">
        <v>3551</v>
      </c>
      <c r="J2198" s="2287" t="s">
        <v>2149</v>
      </c>
    </row>
    <row r="2199" spans="1:10" ht="24" customHeight="1">
      <c r="A2199" s="2284" t="s">
        <v>3552</v>
      </c>
      <c r="B2199" s="2259" t="s">
        <v>4893</v>
      </c>
      <c r="C2199" s="2284" t="s">
        <v>3554</v>
      </c>
      <c r="D2199" s="2284" t="s">
        <v>1017</v>
      </c>
      <c r="E2199" s="2471">
        <v>52</v>
      </c>
      <c r="F2199" s="2471"/>
      <c r="G2199" s="2260" t="s">
        <v>271</v>
      </c>
      <c r="H2199" s="2261">
        <v>1</v>
      </c>
      <c r="I2199" s="2262">
        <v>42.7</v>
      </c>
      <c r="J2199" s="2262">
        <v>42.7</v>
      </c>
    </row>
    <row r="2200" spans="1:10" ht="24" customHeight="1">
      <c r="A2200" s="2281" t="s">
        <v>3556</v>
      </c>
      <c r="B2200" s="2263" t="s">
        <v>3985</v>
      </c>
      <c r="C2200" s="2281" t="s">
        <v>3558</v>
      </c>
      <c r="D2200" s="2281" t="s">
        <v>3986</v>
      </c>
      <c r="E2200" s="2472" t="s">
        <v>3560</v>
      </c>
      <c r="F2200" s="2472"/>
      <c r="G2200" s="2264" t="s">
        <v>2143</v>
      </c>
      <c r="H2200" s="2265">
        <v>0.36199999999999999</v>
      </c>
      <c r="I2200" s="2266">
        <v>16.48</v>
      </c>
      <c r="J2200" s="2266">
        <v>5.96</v>
      </c>
    </row>
    <row r="2201" spans="1:10" ht="24" customHeight="1">
      <c r="A2201" s="2281" t="s">
        <v>3556</v>
      </c>
      <c r="B2201" s="2263" t="s">
        <v>3567</v>
      </c>
      <c r="C2201" s="2281" t="s">
        <v>3558</v>
      </c>
      <c r="D2201" s="2281" t="s">
        <v>3568</v>
      </c>
      <c r="E2201" s="2472" t="s">
        <v>3560</v>
      </c>
      <c r="F2201" s="2472"/>
      <c r="G2201" s="2264" t="s">
        <v>2143</v>
      </c>
      <c r="H2201" s="2265">
        <v>0.36199999999999999</v>
      </c>
      <c r="I2201" s="2266">
        <v>20.94</v>
      </c>
      <c r="J2201" s="2266">
        <v>7.58</v>
      </c>
    </row>
    <row r="2202" spans="1:10" ht="24" customHeight="1">
      <c r="A2202" s="2285" t="s">
        <v>3586</v>
      </c>
      <c r="B2202" s="2270" t="s">
        <v>4880</v>
      </c>
      <c r="C2202" s="2285" t="s">
        <v>3554</v>
      </c>
      <c r="D2202" s="2285" t="s">
        <v>4881</v>
      </c>
      <c r="E2202" s="2468" t="s">
        <v>3589</v>
      </c>
      <c r="F2202" s="2468"/>
      <c r="G2202" s="2271" t="s">
        <v>271</v>
      </c>
      <c r="H2202" s="2272">
        <v>0.45400000000000001</v>
      </c>
      <c r="I2202" s="2273">
        <v>9.5</v>
      </c>
      <c r="J2202" s="2273">
        <v>4.3099999999999996</v>
      </c>
    </row>
    <row r="2203" spans="1:10" ht="24" customHeight="1">
      <c r="A2203" s="2285" t="s">
        <v>3586</v>
      </c>
      <c r="B2203" s="2270" t="s">
        <v>4882</v>
      </c>
      <c r="C2203" s="2285" t="s">
        <v>3554</v>
      </c>
      <c r="D2203" s="2285" t="s">
        <v>4883</v>
      </c>
      <c r="E2203" s="2468" t="s">
        <v>3589</v>
      </c>
      <c r="F2203" s="2468"/>
      <c r="G2203" s="2271" t="s">
        <v>271</v>
      </c>
      <c r="H2203" s="2272">
        <v>3.2000000000000001E-2</v>
      </c>
      <c r="I2203" s="2273">
        <v>22.76</v>
      </c>
      <c r="J2203" s="2273">
        <v>0.72</v>
      </c>
    </row>
    <row r="2204" spans="1:10" ht="24" customHeight="1">
      <c r="A2204" s="2285" t="s">
        <v>3586</v>
      </c>
      <c r="B2204" s="2270" t="s">
        <v>4894</v>
      </c>
      <c r="C2204" s="2285" t="s">
        <v>3554</v>
      </c>
      <c r="D2204" s="2285" t="s">
        <v>4895</v>
      </c>
      <c r="E2204" s="2468" t="s">
        <v>3589</v>
      </c>
      <c r="F2204" s="2468"/>
      <c r="G2204" s="2271" t="s">
        <v>271</v>
      </c>
      <c r="H2204" s="2272">
        <v>1</v>
      </c>
      <c r="I2204" s="2273">
        <v>21.9</v>
      </c>
      <c r="J2204" s="2273">
        <v>21.9</v>
      </c>
    </row>
    <row r="2205" spans="1:10" ht="24" customHeight="1">
      <c r="A2205" s="2285" t="s">
        <v>3586</v>
      </c>
      <c r="B2205" s="2270" t="s">
        <v>4886</v>
      </c>
      <c r="C2205" s="2285" t="s">
        <v>3554</v>
      </c>
      <c r="D2205" s="2285" t="s">
        <v>4887</v>
      </c>
      <c r="E2205" s="2468" t="s">
        <v>3589</v>
      </c>
      <c r="F2205" s="2468"/>
      <c r="G2205" s="2271" t="s">
        <v>271</v>
      </c>
      <c r="H2205" s="2272">
        <v>5.1999999999999998E-2</v>
      </c>
      <c r="I2205" s="2273">
        <v>43</v>
      </c>
      <c r="J2205" s="2273">
        <v>2.23</v>
      </c>
    </row>
    <row r="2206" spans="1:10">
      <c r="A2206" s="2282"/>
      <c r="B2206" s="2282"/>
      <c r="C2206" s="2282"/>
      <c r="D2206" s="2282"/>
      <c r="E2206" s="2282" t="s">
        <v>3577</v>
      </c>
      <c r="F2206" s="2267">
        <v>9.43</v>
      </c>
      <c r="G2206" s="2282" t="s">
        <v>3578</v>
      </c>
      <c r="H2206" s="2267">
        <v>0</v>
      </c>
      <c r="I2206" s="2282" t="s">
        <v>3579</v>
      </c>
      <c r="J2206" s="2267">
        <v>9.43</v>
      </c>
    </row>
    <row r="2207" spans="1:10">
      <c r="A2207" s="2282"/>
      <c r="B2207" s="2282"/>
      <c r="C2207" s="2282"/>
      <c r="D2207" s="2282"/>
      <c r="E2207" s="2282" t="s">
        <v>3580</v>
      </c>
      <c r="F2207" s="2267">
        <v>11.49911</v>
      </c>
      <c r="G2207" s="2282"/>
      <c r="H2207" s="2467" t="s">
        <v>3581</v>
      </c>
      <c r="I2207" s="2467"/>
      <c r="J2207" s="2267">
        <v>54.2</v>
      </c>
    </row>
    <row r="2208" spans="1:10" ht="30" customHeight="1" thickBot="1">
      <c r="A2208" s="2290"/>
      <c r="B2208" s="2290"/>
      <c r="C2208" s="2290"/>
      <c r="D2208" s="2290"/>
      <c r="E2208" s="2290"/>
      <c r="F2208" s="2290"/>
      <c r="G2208" s="2290" t="s">
        <v>3582</v>
      </c>
      <c r="H2208" s="2268">
        <v>1</v>
      </c>
      <c r="I2208" s="2290" t="s">
        <v>3583</v>
      </c>
      <c r="J2208" s="2291">
        <v>54.2</v>
      </c>
    </row>
    <row r="2209" spans="1:10" ht="0.95" customHeight="1" thickTop="1">
      <c r="A2209" s="2269"/>
      <c r="B2209" s="2269"/>
      <c r="C2209" s="2269"/>
      <c r="D2209" s="2269"/>
      <c r="E2209" s="2269"/>
      <c r="F2209" s="2269"/>
      <c r="G2209" s="2269"/>
      <c r="H2209" s="2269"/>
      <c r="I2209" s="2269"/>
      <c r="J2209" s="2269"/>
    </row>
    <row r="2210" spans="1:10" ht="24" customHeight="1">
      <c r="A2210" s="2286" t="s">
        <v>4896</v>
      </c>
      <c r="B2210" s="2286"/>
      <c r="C2210" s="2286"/>
      <c r="D2210" s="2286" t="s">
        <v>4897</v>
      </c>
      <c r="E2210" s="2286"/>
      <c r="F2210" s="2469"/>
      <c r="G2210" s="2469"/>
      <c r="H2210" s="2257"/>
      <c r="I2210" s="2286"/>
      <c r="J2210" s="2258">
        <v>513.94000000000005</v>
      </c>
    </row>
    <row r="2211" spans="1:10" ht="18" customHeight="1">
      <c r="A2211" s="2283" t="s">
        <v>4898</v>
      </c>
      <c r="B2211" s="2287" t="s">
        <v>259</v>
      </c>
      <c r="C2211" s="2283" t="s">
        <v>3548</v>
      </c>
      <c r="D2211" s="2283" t="s">
        <v>131</v>
      </c>
      <c r="E2211" s="2470" t="s">
        <v>3549</v>
      </c>
      <c r="F2211" s="2470"/>
      <c r="G2211" s="2288" t="s">
        <v>3550</v>
      </c>
      <c r="H2211" s="2287" t="s">
        <v>261</v>
      </c>
      <c r="I2211" s="2287" t="s">
        <v>3551</v>
      </c>
      <c r="J2211" s="2287" t="s">
        <v>2149</v>
      </c>
    </row>
    <row r="2212" spans="1:10" ht="24" customHeight="1">
      <c r="A2212" s="2284" t="s">
        <v>3552</v>
      </c>
      <c r="B2212" s="2259" t="s">
        <v>4899</v>
      </c>
      <c r="C2212" s="2284" t="s">
        <v>3554</v>
      </c>
      <c r="D2212" s="2284" t="s">
        <v>1022</v>
      </c>
      <c r="E2212" s="2471">
        <v>52</v>
      </c>
      <c r="F2212" s="2471"/>
      <c r="G2212" s="2260" t="s">
        <v>271</v>
      </c>
      <c r="H2212" s="2261">
        <v>1</v>
      </c>
      <c r="I2212" s="2262">
        <v>17.27</v>
      </c>
      <c r="J2212" s="2262">
        <v>17.27</v>
      </c>
    </row>
    <row r="2213" spans="1:10" ht="24" customHeight="1">
      <c r="A2213" s="2281" t="s">
        <v>3556</v>
      </c>
      <c r="B2213" s="2263" t="s">
        <v>3567</v>
      </c>
      <c r="C2213" s="2281" t="s">
        <v>3558</v>
      </c>
      <c r="D2213" s="2281" t="s">
        <v>3568</v>
      </c>
      <c r="E2213" s="2472" t="s">
        <v>3560</v>
      </c>
      <c r="F2213" s="2472"/>
      <c r="G2213" s="2264" t="s">
        <v>2143</v>
      </c>
      <c r="H2213" s="2265">
        <v>0.313</v>
      </c>
      <c r="I2213" s="2266">
        <v>20.94</v>
      </c>
      <c r="J2213" s="2266">
        <v>6.55</v>
      </c>
    </row>
    <row r="2214" spans="1:10" ht="24" customHeight="1">
      <c r="A2214" s="2281" t="s">
        <v>3556</v>
      </c>
      <c r="B2214" s="2263" t="s">
        <v>3985</v>
      </c>
      <c r="C2214" s="2281" t="s">
        <v>3558</v>
      </c>
      <c r="D2214" s="2281" t="s">
        <v>3986</v>
      </c>
      <c r="E2214" s="2472" t="s">
        <v>3560</v>
      </c>
      <c r="F2214" s="2472"/>
      <c r="G2214" s="2264" t="s">
        <v>2143</v>
      </c>
      <c r="H2214" s="2265">
        <v>0.313</v>
      </c>
      <c r="I2214" s="2266">
        <v>16.48</v>
      </c>
      <c r="J2214" s="2266">
        <v>5.15</v>
      </c>
    </row>
    <row r="2215" spans="1:10" ht="24" customHeight="1">
      <c r="A2215" s="2285" t="s">
        <v>3586</v>
      </c>
      <c r="B2215" s="2270" t="s">
        <v>4880</v>
      </c>
      <c r="C2215" s="2285" t="s">
        <v>3554</v>
      </c>
      <c r="D2215" s="2285" t="s">
        <v>4881</v>
      </c>
      <c r="E2215" s="2468" t="s">
        <v>3589</v>
      </c>
      <c r="F2215" s="2468"/>
      <c r="G2215" s="2271" t="s">
        <v>271</v>
      </c>
      <c r="H2215" s="2272">
        <v>9.9000000000000005E-2</v>
      </c>
      <c r="I2215" s="2273">
        <v>9.5</v>
      </c>
      <c r="J2215" s="2273">
        <v>0.94</v>
      </c>
    </row>
    <row r="2216" spans="1:10" ht="24" customHeight="1">
      <c r="A2216" s="2285" t="s">
        <v>3586</v>
      </c>
      <c r="B2216" s="2270" t="s">
        <v>4882</v>
      </c>
      <c r="C2216" s="2285" t="s">
        <v>3554</v>
      </c>
      <c r="D2216" s="2285" t="s">
        <v>4883</v>
      </c>
      <c r="E2216" s="2468" t="s">
        <v>3589</v>
      </c>
      <c r="F2216" s="2468"/>
      <c r="G2216" s="2271" t="s">
        <v>271</v>
      </c>
      <c r="H2216" s="2272">
        <v>6.0000000000000001E-3</v>
      </c>
      <c r="I2216" s="2273">
        <v>22.76</v>
      </c>
      <c r="J2216" s="2273">
        <v>0.13</v>
      </c>
    </row>
    <row r="2217" spans="1:10" ht="24" customHeight="1">
      <c r="A2217" s="2285" t="s">
        <v>3586</v>
      </c>
      <c r="B2217" s="2270" t="s">
        <v>4886</v>
      </c>
      <c r="C2217" s="2285" t="s">
        <v>3554</v>
      </c>
      <c r="D2217" s="2285" t="s">
        <v>4887</v>
      </c>
      <c r="E2217" s="2468" t="s">
        <v>3589</v>
      </c>
      <c r="F2217" s="2468"/>
      <c r="G2217" s="2271" t="s">
        <v>271</v>
      </c>
      <c r="H2217" s="2272">
        <v>1.2E-2</v>
      </c>
      <c r="I2217" s="2273">
        <v>43</v>
      </c>
      <c r="J2217" s="2273">
        <v>0.51</v>
      </c>
    </row>
    <row r="2218" spans="1:10" ht="24" customHeight="1">
      <c r="A2218" s="2285" t="s">
        <v>3586</v>
      </c>
      <c r="B2218" s="2270" t="s">
        <v>4900</v>
      </c>
      <c r="C2218" s="2285" t="s">
        <v>3554</v>
      </c>
      <c r="D2218" s="2285" t="s">
        <v>4901</v>
      </c>
      <c r="E2218" s="2468" t="s">
        <v>3589</v>
      </c>
      <c r="F2218" s="2468"/>
      <c r="G2218" s="2271" t="s">
        <v>271</v>
      </c>
      <c r="H2218" s="2272">
        <v>1</v>
      </c>
      <c r="I2218" s="2273">
        <v>3.99</v>
      </c>
      <c r="J2218" s="2273">
        <v>3.99</v>
      </c>
    </row>
    <row r="2219" spans="1:10">
      <c r="A2219" s="2282"/>
      <c r="B2219" s="2282"/>
      <c r="C2219" s="2282"/>
      <c r="D2219" s="2282"/>
      <c r="E2219" s="2282" t="s">
        <v>3577</v>
      </c>
      <c r="F2219" s="2267">
        <v>8.15</v>
      </c>
      <c r="G2219" s="2282" t="s">
        <v>3578</v>
      </c>
      <c r="H2219" s="2267">
        <v>0</v>
      </c>
      <c r="I2219" s="2282" t="s">
        <v>3579</v>
      </c>
      <c r="J2219" s="2267">
        <v>8.15</v>
      </c>
    </row>
    <row r="2220" spans="1:10">
      <c r="A2220" s="2282"/>
      <c r="B2220" s="2282"/>
      <c r="C2220" s="2282"/>
      <c r="D2220" s="2282"/>
      <c r="E2220" s="2282" t="s">
        <v>3580</v>
      </c>
      <c r="F2220" s="2267">
        <v>4.650811</v>
      </c>
      <c r="G2220" s="2282"/>
      <c r="H2220" s="2467" t="s">
        <v>3581</v>
      </c>
      <c r="I2220" s="2467"/>
      <c r="J2220" s="2267">
        <v>21.92</v>
      </c>
    </row>
    <row r="2221" spans="1:10" ht="30" customHeight="1" thickBot="1">
      <c r="A2221" s="2290"/>
      <c r="B2221" s="2290"/>
      <c r="C2221" s="2290"/>
      <c r="D2221" s="2290"/>
      <c r="E2221" s="2290"/>
      <c r="F2221" s="2290"/>
      <c r="G2221" s="2290" t="s">
        <v>3582</v>
      </c>
      <c r="H2221" s="2268">
        <v>5</v>
      </c>
      <c r="I2221" s="2290" t="s">
        <v>3583</v>
      </c>
      <c r="J2221" s="2291">
        <v>109.6</v>
      </c>
    </row>
    <row r="2222" spans="1:10" ht="0.95" customHeight="1" thickTop="1">
      <c r="A2222" s="2269"/>
      <c r="B2222" s="2269"/>
      <c r="C2222" s="2269"/>
      <c r="D2222" s="2269"/>
      <c r="E2222" s="2269"/>
      <c r="F2222" s="2269"/>
      <c r="G2222" s="2269"/>
      <c r="H2222" s="2269"/>
      <c r="I2222" s="2269"/>
      <c r="J2222" s="2269"/>
    </row>
    <row r="2223" spans="1:10" ht="18" customHeight="1">
      <c r="A2223" s="2283" t="s">
        <v>4902</v>
      </c>
      <c r="B2223" s="2287" t="s">
        <v>259</v>
      </c>
      <c r="C2223" s="2283" t="s">
        <v>3548</v>
      </c>
      <c r="D2223" s="2283" t="s">
        <v>131</v>
      </c>
      <c r="E2223" s="2470" t="s">
        <v>3549</v>
      </c>
      <c r="F2223" s="2470"/>
      <c r="G2223" s="2288" t="s">
        <v>3550</v>
      </c>
      <c r="H2223" s="2287" t="s">
        <v>261</v>
      </c>
      <c r="I2223" s="2287" t="s">
        <v>3551</v>
      </c>
      <c r="J2223" s="2287" t="s">
        <v>2149</v>
      </c>
    </row>
    <row r="2224" spans="1:10" ht="24" customHeight="1">
      <c r="A2224" s="2284" t="s">
        <v>3552</v>
      </c>
      <c r="B2224" s="2259" t="s">
        <v>4903</v>
      </c>
      <c r="C2224" s="2284" t="s">
        <v>3554</v>
      </c>
      <c r="D2224" s="2284" t="s">
        <v>1025</v>
      </c>
      <c r="E2224" s="2471">
        <v>52</v>
      </c>
      <c r="F2224" s="2471"/>
      <c r="G2224" s="2260" t="s">
        <v>271</v>
      </c>
      <c r="H2224" s="2261">
        <v>1</v>
      </c>
      <c r="I2224" s="2262">
        <v>45.07</v>
      </c>
      <c r="J2224" s="2262">
        <v>45.07</v>
      </c>
    </row>
    <row r="2225" spans="1:10" ht="24" customHeight="1">
      <c r="A2225" s="2281" t="s">
        <v>3556</v>
      </c>
      <c r="B2225" s="2263" t="s">
        <v>3985</v>
      </c>
      <c r="C2225" s="2281" t="s">
        <v>3558</v>
      </c>
      <c r="D2225" s="2281" t="s">
        <v>3986</v>
      </c>
      <c r="E2225" s="2472" t="s">
        <v>3560</v>
      </c>
      <c r="F2225" s="2472"/>
      <c r="G2225" s="2264" t="s">
        <v>2143</v>
      </c>
      <c r="H2225" s="2265">
        <v>0.46200000000000002</v>
      </c>
      <c r="I2225" s="2266">
        <v>16.48</v>
      </c>
      <c r="J2225" s="2266">
        <v>7.61</v>
      </c>
    </row>
    <row r="2226" spans="1:10" ht="24" customHeight="1">
      <c r="A2226" s="2281" t="s">
        <v>3556</v>
      </c>
      <c r="B2226" s="2263" t="s">
        <v>3567</v>
      </c>
      <c r="C2226" s="2281" t="s">
        <v>3558</v>
      </c>
      <c r="D2226" s="2281" t="s">
        <v>3568</v>
      </c>
      <c r="E2226" s="2472" t="s">
        <v>3560</v>
      </c>
      <c r="F2226" s="2472"/>
      <c r="G2226" s="2264" t="s">
        <v>2143</v>
      </c>
      <c r="H2226" s="2265">
        <v>0.46200000000000002</v>
      </c>
      <c r="I2226" s="2266">
        <v>20.94</v>
      </c>
      <c r="J2226" s="2266">
        <v>9.67</v>
      </c>
    </row>
    <row r="2227" spans="1:10" ht="24" customHeight="1">
      <c r="A2227" s="2285" t="s">
        <v>3586</v>
      </c>
      <c r="B2227" s="2270" t="s">
        <v>4880</v>
      </c>
      <c r="C2227" s="2285" t="s">
        <v>3554</v>
      </c>
      <c r="D2227" s="2285" t="s">
        <v>4881</v>
      </c>
      <c r="E2227" s="2468" t="s">
        <v>3589</v>
      </c>
      <c r="F2227" s="2468"/>
      <c r="G2227" s="2271" t="s">
        <v>271</v>
      </c>
      <c r="H2227" s="2272">
        <v>0.3</v>
      </c>
      <c r="I2227" s="2273">
        <v>9.5</v>
      </c>
      <c r="J2227" s="2273">
        <v>2.85</v>
      </c>
    </row>
    <row r="2228" spans="1:10" ht="24" customHeight="1">
      <c r="A2228" s="2285" t="s">
        <v>3586</v>
      </c>
      <c r="B2228" s="2270" t="s">
        <v>4882</v>
      </c>
      <c r="C2228" s="2285" t="s">
        <v>3554</v>
      </c>
      <c r="D2228" s="2285" t="s">
        <v>4883</v>
      </c>
      <c r="E2228" s="2468" t="s">
        <v>3589</v>
      </c>
      <c r="F2228" s="2468"/>
      <c r="G2228" s="2271" t="s">
        <v>271</v>
      </c>
      <c r="H2228" s="2272">
        <v>2.4E-2</v>
      </c>
      <c r="I2228" s="2273">
        <v>22.76</v>
      </c>
      <c r="J2228" s="2273">
        <v>0.54</v>
      </c>
    </row>
    <row r="2229" spans="1:10" ht="24" customHeight="1">
      <c r="A2229" s="2285" t="s">
        <v>3586</v>
      </c>
      <c r="B2229" s="2270" t="s">
        <v>4886</v>
      </c>
      <c r="C2229" s="2285" t="s">
        <v>3554</v>
      </c>
      <c r="D2229" s="2285" t="s">
        <v>4887</v>
      </c>
      <c r="E2229" s="2468" t="s">
        <v>3589</v>
      </c>
      <c r="F2229" s="2468"/>
      <c r="G2229" s="2271" t="s">
        <v>271</v>
      </c>
      <c r="H2229" s="2272">
        <v>3.3000000000000002E-2</v>
      </c>
      <c r="I2229" s="2273">
        <v>43</v>
      </c>
      <c r="J2229" s="2273">
        <v>1.41</v>
      </c>
    </row>
    <row r="2230" spans="1:10" ht="24" customHeight="1">
      <c r="A2230" s="2285" t="s">
        <v>3586</v>
      </c>
      <c r="B2230" s="2270" t="s">
        <v>4904</v>
      </c>
      <c r="C2230" s="2285" t="s">
        <v>3554</v>
      </c>
      <c r="D2230" s="2285" t="s">
        <v>4905</v>
      </c>
      <c r="E2230" s="2468" t="s">
        <v>3589</v>
      </c>
      <c r="F2230" s="2468"/>
      <c r="G2230" s="2271" t="s">
        <v>271</v>
      </c>
      <c r="H2230" s="2272">
        <v>1</v>
      </c>
      <c r="I2230" s="2273">
        <v>22.99</v>
      </c>
      <c r="J2230" s="2273">
        <v>22.99</v>
      </c>
    </row>
    <row r="2231" spans="1:10">
      <c r="A2231" s="2282"/>
      <c r="B2231" s="2282"/>
      <c r="C2231" s="2282"/>
      <c r="D2231" s="2282"/>
      <c r="E2231" s="2282" t="s">
        <v>3577</v>
      </c>
      <c r="F2231" s="2267">
        <v>12.04</v>
      </c>
      <c r="G2231" s="2282" t="s">
        <v>3578</v>
      </c>
      <c r="H2231" s="2267">
        <v>0</v>
      </c>
      <c r="I2231" s="2282" t="s">
        <v>3579</v>
      </c>
      <c r="J2231" s="2267">
        <v>12.04</v>
      </c>
    </row>
    <row r="2232" spans="1:10">
      <c r="A2232" s="2282"/>
      <c r="B2232" s="2282"/>
      <c r="C2232" s="2282"/>
      <c r="D2232" s="2282"/>
      <c r="E2232" s="2282" t="s">
        <v>3580</v>
      </c>
      <c r="F2232" s="2267">
        <v>12.137351000000001</v>
      </c>
      <c r="G2232" s="2282"/>
      <c r="H2232" s="2467" t="s">
        <v>3581</v>
      </c>
      <c r="I2232" s="2467"/>
      <c r="J2232" s="2267">
        <v>57.21</v>
      </c>
    </row>
    <row r="2233" spans="1:10" ht="30" customHeight="1" thickBot="1">
      <c r="A2233" s="2290"/>
      <c r="B2233" s="2290"/>
      <c r="C2233" s="2290"/>
      <c r="D2233" s="2290"/>
      <c r="E2233" s="2290"/>
      <c r="F2233" s="2290"/>
      <c r="G2233" s="2290" t="s">
        <v>3582</v>
      </c>
      <c r="H2233" s="2268">
        <v>3</v>
      </c>
      <c r="I2233" s="2290" t="s">
        <v>3583</v>
      </c>
      <c r="J2233" s="2291">
        <v>171.63</v>
      </c>
    </row>
    <row r="2234" spans="1:10" ht="0.95" customHeight="1" thickTop="1">
      <c r="A2234" s="2269"/>
      <c r="B2234" s="2269"/>
      <c r="C2234" s="2269"/>
      <c r="D2234" s="2269"/>
      <c r="E2234" s="2269"/>
      <c r="F2234" s="2269"/>
      <c r="G2234" s="2269"/>
      <c r="H2234" s="2269"/>
      <c r="I2234" s="2269"/>
      <c r="J2234" s="2269"/>
    </row>
    <row r="2235" spans="1:10" ht="18" customHeight="1">
      <c r="A2235" s="2283" t="s">
        <v>4906</v>
      </c>
      <c r="B2235" s="2287" t="s">
        <v>259</v>
      </c>
      <c r="C2235" s="2283" t="s">
        <v>3548</v>
      </c>
      <c r="D2235" s="2283" t="s">
        <v>131</v>
      </c>
      <c r="E2235" s="2470" t="s">
        <v>3549</v>
      </c>
      <c r="F2235" s="2470"/>
      <c r="G2235" s="2288" t="s">
        <v>3550</v>
      </c>
      <c r="H2235" s="2287" t="s">
        <v>261</v>
      </c>
      <c r="I2235" s="2287" t="s">
        <v>3551</v>
      </c>
      <c r="J2235" s="2287" t="s">
        <v>2149</v>
      </c>
    </row>
    <row r="2236" spans="1:10" ht="24" customHeight="1">
      <c r="A2236" s="2284" t="s">
        <v>3552</v>
      </c>
      <c r="B2236" s="2259" t="s">
        <v>4907</v>
      </c>
      <c r="C2236" s="2284" t="s">
        <v>3558</v>
      </c>
      <c r="D2236" s="2284" t="s">
        <v>1028</v>
      </c>
      <c r="E2236" s="2471" t="s">
        <v>3705</v>
      </c>
      <c r="F2236" s="2471"/>
      <c r="G2236" s="2260" t="s">
        <v>271</v>
      </c>
      <c r="H2236" s="2261">
        <v>1</v>
      </c>
      <c r="I2236" s="2262">
        <v>17.100000000000001</v>
      </c>
      <c r="J2236" s="2262">
        <v>17.100000000000001</v>
      </c>
    </row>
    <row r="2237" spans="1:10" ht="24" customHeight="1">
      <c r="A2237" s="2281" t="s">
        <v>3556</v>
      </c>
      <c r="B2237" s="2263" t="s">
        <v>3567</v>
      </c>
      <c r="C2237" s="2281" t="s">
        <v>3558</v>
      </c>
      <c r="D2237" s="2281" t="s">
        <v>3568</v>
      </c>
      <c r="E2237" s="2472" t="s">
        <v>3560</v>
      </c>
      <c r="F2237" s="2472"/>
      <c r="G2237" s="2264" t="s">
        <v>2143</v>
      </c>
      <c r="H2237" s="2265">
        <v>0.11899999999999999</v>
      </c>
      <c r="I2237" s="2266">
        <v>20.94</v>
      </c>
      <c r="J2237" s="2266">
        <v>2.4900000000000002</v>
      </c>
    </row>
    <row r="2238" spans="1:10" ht="24" customHeight="1">
      <c r="A2238" s="2281" t="s">
        <v>3556</v>
      </c>
      <c r="B2238" s="2263" t="s">
        <v>3985</v>
      </c>
      <c r="C2238" s="2281" t="s">
        <v>3558</v>
      </c>
      <c r="D2238" s="2281" t="s">
        <v>3986</v>
      </c>
      <c r="E2238" s="2472" t="s">
        <v>3560</v>
      </c>
      <c r="F2238" s="2472"/>
      <c r="G2238" s="2264" t="s">
        <v>2143</v>
      </c>
      <c r="H2238" s="2265">
        <v>0.11899999999999999</v>
      </c>
      <c r="I2238" s="2266">
        <v>16.48</v>
      </c>
      <c r="J2238" s="2266">
        <v>1.96</v>
      </c>
    </row>
    <row r="2239" spans="1:10" ht="24" customHeight="1">
      <c r="A2239" s="2285" t="s">
        <v>3586</v>
      </c>
      <c r="B2239" s="2270" t="s">
        <v>4844</v>
      </c>
      <c r="C2239" s="2285" t="s">
        <v>3558</v>
      </c>
      <c r="D2239" s="2285" t="s">
        <v>4845</v>
      </c>
      <c r="E2239" s="2468" t="s">
        <v>3589</v>
      </c>
      <c r="F2239" s="2468"/>
      <c r="G2239" s="2271" t="s">
        <v>271</v>
      </c>
      <c r="H2239" s="2272">
        <v>1.7999999999999999E-2</v>
      </c>
      <c r="I2239" s="2273">
        <v>67.400000000000006</v>
      </c>
      <c r="J2239" s="2273">
        <v>1.21</v>
      </c>
    </row>
    <row r="2240" spans="1:10" ht="24" customHeight="1">
      <c r="A2240" s="2285" t="s">
        <v>3586</v>
      </c>
      <c r="B2240" s="2270" t="s">
        <v>4816</v>
      </c>
      <c r="C2240" s="2285" t="s">
        <v>3558</v>
      </c>
      <c r="D2240" s="2285" t="s">
        <v>4817</v>
      </c>
      <c r="E2240" s="2468" t="s">
        <v>3589</v>
      </c>
      <c r="F2240" s="2468"/>
      <c r="G2240" s="2271" t="s">
        <v>271</v>
      </c>
      <c r="H2240" s="2272">
        <v>0.03</v>
      </c>
      <c r="I2240" s="2273">
        <v>2.33</v>
      </c>
      <c r="J2240" s="2273">
        <v>0.06</v>
      </c>
    </row>
    <row r="2241" spans="1:10" ht="24" customHeight="1">
      <c r="A2241" s="2285" t="s">
        <v>3586</v>
      </c>
      <c r="B2241" s="2270" t="s">
        <v>4840</v>
      </c>
      <c r="C2241" s="2285" t="s">
        <v>3558</v>
      </c>
      <c r="D2241" s="2285" t="s">
        <v>4841</v>
      </c>
      <c r="E2241" s="2468" t="s">
        <v>3589</v>
      </c>
      <c r="F2241" s="2468"/>
      <c r="G2241" s="2271" t="s">
        <v>271</v>
      </c>
      <c r="H2241" s="2272">
        <v>2.1000000000000001E-2</v>
      </c>
      <c r="I2241" s="2273">
        <v>76.36</v>
      </c>
      <c r="J2241" s="2273">
        <v>1.6</v>
      </c>
    </row>
    <row r="2242" spans="1:10" ht="24" customHeight="1">
      <c r="A2242" s="2285" t="s">
        <v>3586</v>
      </c>
      <c r="B2242" s="2270" t="s">
        <v>4908</v>
      </c>
      <c r="C2242" s="2285" t="s">
        <v>3558</v>
      </c>
      <c r="D2242" s="2285" t="s">
        <v>4909</v>
      </c>
      <c r="E2242" s="2468" t="s">
        <v>3589</v>
      </c>
      <c r="F2242" s="2468"/>
      <c r="G2242" s="2271" t="s">
        <v>271</v>
      </c>
      <c r="H2242" s="2272">
        <v>1</v>
      </c>
      <c r="I2242" s="2273">
        <v>9.7799999999999994</v>
      </c>
      <c r="J2242" s="2273">
        <v>9.7799999999999994</v>
      </c>
    </row>
    <row r="2243" spans="1:10">
      <c r="A2243" s="2282"/>
      <c r="B2243" s="2282"/>
      <c r="C2243" s="2282"/>
      <c r="D2243" s="2282"/>
      <c r="E2243" s="2282" t="s">
        <v>3577</v>
      </c>
      <c r="F2243" s="2267">
        <v>3.09</v>
      </c>
      <c r="G2243" s="2282" t="s">
        <v>3578</v>
      </c>
      <c r="H2243" s="2267">
        <v>0</v>
      </c>
      <c r="I2243" s="2282" t="s">
        <v>3579</v>
      </c>
      <c r="J2243" s="2267">
        <v>3.09</v>
      </c>
    </row>
    <row r="2244" spans="1:10">
      <c r="A2244" s="2282"/>
      <c r="B2244" s="2282"/>
      <c r="C2244" s="2282"/>
      <c r="D2244" s="2282"/>
      <c r="E2244" s="2282" t="s">
        <v>3580</v>
      </c>
      <c r="F2244" s="2267">
        <v>4.6050300000000002</v>
      </c>
      <c r="G2244" s="2282"/>
      <c r="H2244" s="2467" t="s">
        <v>3581</v>
      </c>
      <c r="I2244" s="2467"/>
      <c r="J2244" s="2267">
        <v>21.71</v>
      </c>
    </row>
    <row r="2245" spans="1:10" ht="30" customHeight="1" thickBot="1">
      <c r="A2245" s="2290"/>
      <c r="B2245" s="2290"/>
      <c r="C2245" s="2290"/>
      <c r="D2245" s="2290"/>
      <c r="E2245" s="2290"/>
      <c r="F2245" s="2290"/>
      <c r="G2245" s="2290" t="s">
        <v>3582</v>
      </c>
      <c r="H2245" s="2268">
        <v>1</v>
      </c>
      <c r="I2245" s="2290" t="s">
        <v>3583</v>
      </c>
      <c r="J2245" s="2291">
        <v>21.71</v>
      </c>
    </row>
    <row r="2246" spans="1:10" ht="0.95" customHeight="1" thickTop="1">
      <c r="A2246" s="2269"/>
      <c r="B2246" s="2269"/>
      <c r="C2246" s="2269"/>
      <c r="D2246" s="2269"/>
      <c r="E2246" s="2269"/>
      <c r="F2246" s="2269"/>
      <c r="G2246" s="2269"/>
      <c r="H2246" s="2269"/>
      <c r="I2246" s="2269"/>
      <c r="J2246" s="2269"/>
    </row>
    <row r="2247" spans="1:10" ht="18" customHeight="1">
      <c r="A2247" s="2283" t="s">
        <v>4910</v>
      </c>
      <c r="B2247" s="2287" t="s">
        <v>259</v>
      </c>
      <c r="C2247" s="2283" t="s">
        <v>3548</v>
      </c>
      <c r="D2247" s="2283" t="s">
        <v>131</v>
      </c>
      <c r="E2247" s="2470" t="s">
        <v>3549</v>
      </c>
      <c r="F2247" s="2470"/>
      <c r="G2247" s="2288" t="s">
        <v>3550</v>
      </c>
      <c r="H2247" s="2287" t="s">
        <v>261</v>
      </c>
      <c r="I2247" s="2287" t="s">
        <v>3551</v>
      </c>
      <c r="J2247" s="2287" t="s">
        <v>2149</v>
      </c>
    </row>
    <row r="2248" spans="1:10" ht="24" customHeight="1">
      <c r="A2248" s="2284" t="s">
        <v>3552</v>
      </c>
      <c r="B2248" s="2259" t="s">
        <v>4911</v>
      </c>
      <c r="C2248" s="2284" t="s">
        <v>3558</v>
      </c>
      <c r="D2248" s="2284" t="s">
        <v>1031</v>
      </c>
      <c r="E2248" s="2471" t="s">
        <v>3705</v>
      </c>
      <c r="F2248" s="2471"/>
      <c r="G2248" s="2260" t="s">
        <v>271</v>
      </c>
      <c r="H2248" s="2261">
        <v>1</v>
      </c>
      <c r="I2248" s="2262">
        <v>83.12</v>
      </c>
      <c r="J2248" s="2262">
        <v>83.12</v>
      </c>
    </row>
    <row r="2249" spans="1:10" ht="24" customHeight="1">
      <c r="A2249" s="2281" t="s">
        <v>3556</v>
      </c>
      <c r="B2249" s="2263" t="s">
        <v>3985</v>
      </c>
      <c r="C2249" s="2281" t="s">
        <v>3558</v>
      </c>
      <c r="D2249" s="2281" t="s">
        <v>3986</v>
      </c>
      <c r="E2249" s="2472" t="s">
        <v>3560</v>
      </c>
      <c r="F2249" s="2472"/>
      <c r="G2249" s="2264" t="s">
        <v>2143</v>
      </c>
      <c r="H2249" s="2265">
        <v>0.20899999999999999</v>
      </c>
      <c r="I2249" s="2266">
        <v>16.48</v>
      </c>
      <c r="J2249" s="2266">
        <v>3.44</v>
      </c>
    </row>
    <row r="2250" spans="1:10" ht="24" customHeight="1">
      <c r="A2250" s="2281" t="s">
        <v>3556</v>
      </c>
      <c r="B2250" s="2263" t="s">
        <v>3567</v>
      </c>
      <c r="C2250" s="2281" t="s">
        <v>3558</v>
      </c>
      <c r="D2250" s="2281" t="s">
        <v>3568</v>
      </c>
      <c r="E2250" s="2472" t="s">
        <v>3560</v>
      </c>
      <c r="F2250" s="2472"/>
      <c r="G2250" s="2264" t="s">
        <v>2143</v>
      </c>
      <c r="H2250" s="2265">
        <v>0.20899999999999999</v>
      </c>
      <c r="I2250" s="2266">
        <v>20.94</v>
      </c>
      <c r="J2250" s="2266">
        <v>4.37</v>
      </c>
    </row>
    <row r="2251" spans="1:10" ht="24" customHeight="1">
      <c r="A2251" s="2285" t="s">
        <v>3586</v>
      </c>
      <c r="B2251" s="2270" t="s">
        <v>4844</v>
      </c>
      <c r="C2251" s="2285" t="s">
        <v>3558</v>
      </c>
      <c r="D2251" s="2285" t="s">
        <v>4845</v>
      </c>
      <c r="E2251" s="2468" t="s">
        <v>3589</v>
      </c>
      <c r="F2251" s="2468"/>
      <c r="G2251" s="2271" t="s">
        <v>271</v>
      </c>
      <c r="H2251" s="2272">
        <v>0.06</v>
      </c>
      <c r="I2251" s="2273">
        <v>67.400000000000006</v>
      </c>
      <c r="J2251" s="2273">
        <v>4.04</v>
      </c>
    </row>
    <row r="2252" spans="1:10" ht="24" customHeight="1">
      <c r="A2252" s="2285" t="s">
        <v>3586</v>
      </c>
      <c r="B2252" s="2270" t="s">
        <v>4816</v>
      </c>
      <c r="C2252" s="2285" t="s">
        <v>3558</v>
      </c>
      <c r="D2252" s="2285" t="s">
        <v>4817</v>
      </c>
      <c r="E2252" s="2468" t="s">
        <v>3589</v>
      </c>
      <c r="F2252" s="2468"/>
      <c r="G2252" s="2271" t="s">
        <v>271</v>
      </c>
      <c r="H2252" s="2272">
        <v>5.2999999999999999E-2</v>
      </c>
      <c r="I2252" s="2273">
        <v>2.33</v>
      </c>
      <c r="J2252" s="2273">
        <v>0.12</v>
      </c>
    </row>
    <row r="2253" spans="1:10" ht="24" customHeight="1">
      <c r="A2253" s="2285" t="s">
        <v>3586</v>
      </c>
      <c r="B2253" s="2270" t="s">
        <v>4840</v>
      </c>
      <c r="C2253" s="2285" t="s">
        <v>3558</v>
      </c>
      <c r="D2253" s="2285" t="s">
        <v>4841</v>
      </c>
      <c r="E2253" s="2468" t="s">
        <v>3589</v>
      </c>
      <c r="F2253" s="2468"/>
      <c r="G2253" s="2271" t="s">
        <v>271</v>
      </c>
      <c r="H2253" s="2272">
        <v>7.8E-2</v>
      </c>
      <c r="I2253" s="2273">
        <v>76.36</v>
      </c>
      <c r="J2253" s="2273">
        <v>5.95</v>
      </c>
    </row>
    <row r="2254" spans="1:10" ht="24" customHeight="1">
      <c r="A2254" s="2285" t="s">
        <v>3586</v>
      </c>
      <c r="B2254" s="2270" t="s">
        <v>4912</v>
      </c>
      <c r="C2254" s="2285" t="s">
        <v>3558</v>
      </c>
      <c r="D2254" s="2285" t="s">
        <v>4913</v>
      </c>
      <c r="E2254" s="2468" t="s">
        <v>3589</v>
      </c>
      <c r="F2254" s="2468"/>
      <c r="G2254" s="2271" t="s">
        <v>271</v>
      </c>
      <c r="H2254" s="2272">
        <v>1</v>
      </c>
      <c r="I2254" s="2273">
        <v>65.2</v>
      </c>
      <c r="J2254" s="2273">
        <v>65.2</v>
      </c>
    </row>
    <row r="2255" spans="1:10">
      <c r="A2255" s="2282"/>
      <c r="B2255" s="2282"/>
      <c r="C2255" s="2282"/>
      <c r="D2255" s="2282"/>
      <c r="E2255" s="2282" t="s">
        <v>3577</v>
      </c>
      <c r="F2255" s="2267">
        <v>5.44</v>
      </c>
      <c r="G2255" s="2282" t="s">
        <v>3578</v>
      </c>
      <c r="H2255" s="2267">
        <v>0</v>
      </c>
      <c r="I2255" s="2282" t="s">
        <v>3579</v>
      </c>
      <c r="J2255" s="2267">
        <v>5.44</v>
      </c>
    </row>
    <row r="2256" spans="1:10">
      <c r="A2256" s="2282"/>
      <c r="B2256" s="2282"/>
      <c r="C2256" s="2282"/>
      <c r="D2256" s="2282"/>
      <c r="E2256" s="2282" t="s">
        <v>3580</v>
      </c>
      <c r="F2256" s="2267">
        <v>22.384215999999999</v>
      </c>
      <c r="G2256" s="2282"/>
      <c r="H2256" s="2467" t="s">
        <v>3581</v>
      </c>
      <c r="I2256" s="2467"/>
      <c r="J2256" s="2267">
        <v>105.5</v>
      </c>
    </row>
    <row r="2257" spans="1:10" ht="30" customHeight="1" thickBot="1">
      <c r="A2257" s="2290"/>
      <c r="B2257" s="2290"/>
      <c r="C2257" s="2290"/>
      <c r="D2257" s="2290"/>
      <c r="E2257" s="2290"/>
      <c r="F2257" s="2290"/>
      <c r="G2257" s="2290" t="s">
        <v>3582</v>
      </c>
      <c r="H2257" s="2268">
        <v>2</v>
      </c>
      <c r="I2257" s="2290" t="s">
        <v>3583</v>
      </c>
      <c r="J2257" s="2291">
        <v>211</v>
      </c>
    </row>
    <row r="2258" spans="1:10" ht="0.95" customHeight="1" thickTop="1">
      <c r="A2258" s="2269"/>
      <c r="B2258" s="2269"/>
      <c r="C2258" s="2269"/>
      <c r="D2258" s="2269"/>
      <c r="E2258" s="2269"/>
      <c r="F2258" s="2269"/>
      <c r="G2258" s="2269"/>
      <c r="H2258" s="2269"/>
      <c r="I2258" s="2269"/>
      <c r="J2258" s="2269"/>
    </row>
    <row r="2259" spans="1:10" ht="24" customHeight="1">
      <c r="A2259" s="2286" t="s">
        <v>4914</v>
      </c>
      <c r="B2259" s="2286"/>
      <c r="C2259" s="2286"/>
      <c r="D2259" s="2286" t="s">
        <v>4915</v>
      </c>
      <c r="E2259" s="2286"/>
      <c r="F2259" s="2469"/>
      <c r="G2259" s="2469"/>
      <c r="H2259" s="2257"/>
      <c r="I2259" s="2286"/>
      <c r="J2259" s="2258">
        <v>159593.76</v>
      </c>
    </row>
    <row r="2260" spans="1:10" ht="24" customHeight="1">
      <c r="A2260" s="2286" t="s">
        <v>4916</v>
      </c>
      <c r="B2260" s="2286"/>
      <c r="C2260" s="2286"/>
      <c r="D2260" s="2286" t="s">
        <v>4917</v>
      </c>
      <c r="E2260" s="2286"/>
      <c r="F2260" s="2469"/>
      <c r="G2260" s="2469"/>
      <c r="H2260" s="2257"/>
      <c r="I2260" s="2286"/>
      <c r="J2260" s="2258">
        <v>2018.16</v>
      </c>
    </row>
    <row r="2261" spans="1:10" ht="18" customHeight="1">
      <c r="A2261" s="2283" t="s">
        <v>4918</v>
      </c>
      <c r="B2261" s="2287" t="s">
        <v>259</v>
      </c>
      <c r="C2261" s="2283" t="s">
        <v>3548</v>
      </c>
      <c r="D2261" s="2283" t="s">
        <v>131</v>
      </c>
      <c r="E2261" s="2470" t="s">
        <v>3549</v>
      </c>
      <c r="F2261" s="2470"/>
      <c r="G2261" s="2288" t="s">
        <v>3550</v>
      </c>
      <c r="H2261" s="2287" t="s">
        <v>261</v>
      </c>
      <c r="I2261" s="2287" t="s">
        <v>3551</v>
      </c>
      <c r="J2261" s="2287" t="s">
        <v>2149</v>
      </c>
    </row>
    <row r="2262" spans="1:10" ht="36" customHeight="1">
      <c r="A2262" s="2284" t="s">
        <v>3552</v>
      </c>
      <c r="B2262" s="2259" t="s">
        <v>4919</v>
      </c>
      <c r="C2262" s="2284" t="s">
        <v>3558</v>
      </c>
      <c r="D2262" s="2284" t="s">
        <v>1038</v>
      </c>
      <c r="E2262" s="2471" t="s">
        <v>3705</v>
      </c>
      <c r="F2262" s="2471"/>
      <c r="G2262" s="2260" t="s">
        <v>271</v>
      </c>
      <c r="H2262" s="2261">
        <v>1</v>
      </c>
      <c r="I2262" s="2262">
        <v>104.65</v>
      </c>
      <c r="J2262" s="2262">
        <v>104.65</v>
      </c>
    </row>
    <row r="2263" spans="1:10" ht="24" customHeight="1">
      <c r="A2263" s="2281" t="s">
        <v>3556</v>
      </c>
      <c r="B2263" s="2263" t="s">
        <v>3573</v>
      </c>
      <c r="C2263" s="2281" t="s">
        <v>3558</v>
      </c>
      <c r="D2263" s="2281" t="s">
        <v>3574</v>
      </c>
      <c r="E2263" s="2472" t="s">
        <v>3560</v>
      </c>
      <c r="F2263" s="2472"/>
      <c r="G2263" s="2264" t="s">
        <v>2143</v>
      </c>
      <c r="H2263" s="2265">
        <v>0.18859999999999999</v>
      </c>
      <c r="I2263" s="2266">
        <v>15.99</v>
      </c>
      <c r="J2263" s="2266">
        <v>3.01</v>
      </c>
    </row>
    <row r="2264" spans="1:10" ht="24" customHeight="1">
      <c r="A2264" s="2281" t="s">
        <v>3556</v>
      </c>
      <c r="B2264" s="2263" t="s">
        <v>3567</v>
      </c>
      <c r="C2264" s="2281" t="s">
        <v>3558</v>
      </c>
      <c r="D2264" s="2281" t="s">
        <v>3568</v>
      </c>
      <c r="E2264" s="2472" t="s">
        <v>3560</v>
      </c>
      <c r="F2264" s="2472"/>
      <c r="G2264" s="2264" t="s">
        <v>2143</v>
      </c>
      <c r="H2264" s="2265">
        <v>0.38700000000000001</v>
      </c>
      <c r="I2264" s="2266">
        <v>20.94</v>
      </c>
      <c r="J2264" s="2266">
        <v>8.1</v>
      </c>
    </row>
    <row r="2265" spans="1:10" ht="24" customHeight="1">
      <c r="A2265" s="2285" t="s">
        <v>3586</v>
      </c>
      <c r="B2265" s="2270" t="s">
        <v>4920</v>
      </c>
      <c r="C2265" s="2285" t="s">
        <v>3558</v>
      </c>
      <c r="D2265" s="2285" t="s">
        <v>4921</v>
      </c>
      <c r="E2265" s="2468" t="s">
        <v>3589</v>
      </c>
      <c r="F2265" s="2468"/>
      <c r="G2265" s="2271" t="s">
        <v>271</v>
      </c>
      <c r="H2265" s="2272">
        <v>1</v>
      </c>
      <c r="I2265" s="2273">
        <v>67.86</v>
      </c>
      <c r="J2265" s="2273">
        <v>67.86</v>
      </c>
    </row>
    <row r="2266" spans="1:10" ht="24" customHeight="1">
      <c r="A2266" s="2285" t="s">
        <v>3586</v>
      </c>
      <c r="B2266" s="2270" t="s">
        <v>4922</v>
      </c>
      <c r="C2266" s="2285" t="s">
        <v>3558</v>
      </c>
      <c r="D2266" s="2285" t="s">
        <v>4923</v>
      </c>
      <c r="E2266" s="2468" t="s">
        <v>3589</v>
      </c>
      <c r="F2266" s="2468"/>
      <c r="G2266" s="2271" t="s">
        <v>3445</v>
      </c>
      <c r="H2266" s="2272">
        <v>3.04E-2</v>
      </c>
      <c r="I2266" s="2273">
        <v>59.36</v>
      </c>
      <c r="J2266" s="2273">
        <v>1.8</v>
      </c>
    </row>
    <row r="2267" spans="1:10" ht="36" customHeight="1">
      <c r="A2267" s="2285" t="s">
        <v>3586</v>
      </c>
      <c r="B2267" s="2270" t="s">
        <v>4924</v>
      </c>
      <c r="C2267" s="2285" t="s">
        <v>3558</v>
      </c>
      <c r="D2267" s="2285" t="s">
        <v>4925</v>
      </c>
      <c r="E2267" s="2468" t="s">
        <v>3589</v>
      </c>
      <c r="F2267" s="2468"/>
      <c r="G2267" s="2271" t="s">
        <v>271</v>
      </c>
      <c r="H2267" s="2272">
        <v>2</v>
      </c>
      <c r="I2267" s="2273">
        <v>11.94</v>
      </c>
      <c r="J2267" s="2273">
        <v>23.88</v>
      </c>
    </row>
    <row r="2268" spans="1:10">
      <c r="A2268" s="2282"/>
      <c r="B2268" s="2282"/>
      <c r="C2268" s="2282"/>
      <c r="D2268" s="2282"/>
      <c r="E2268" s="2282" t="s">
        <v>3577</v>
      </c>
      <c r="F2268" s="2267">
        <v>7.78</v>
      </c>
      <c r="G2268" s="2282" t="s">
        <v>3578</v>
      </c>
      <c r="H2268" s="2267">
        <v>0</v>
      </c>
      <c r="I2268" s="2282" t="s">
        <v>3579</v>
      </c>
      <c r="J2268" s="2267">
        <v>7.78</v>
      </c>
    </row>
    <row r="2269" spans="1:10">
      <c r="A2269" s="2282"/>
      <c r="B2269" s="2282"/>
      <c r="C2269" s="2282"/>
      <c r="D2269" s="2282"/>
      <c r="E2269" s="2282" t="s">
        <v>3580</v>
      </c>
      <c r="F2269" s="2267">
        <v>28.182245000000002</v>
      </c>
      <c r="G2269" s="2282"/>
      <c r="H2269" s="2467" t="s">
        <v>3581</v>
      </c>
      <c r="I2269" s="2467"/>
      <c r="J2269" s="2267">
        <v>132.83000000000001</v>
      </c>
    </row>
    <row r="2270" spans="1:10" ht="30" customHeight="1" thickBot="1">
      <c r="A2270" s="2290"/>
      <c r="B2270" s="2290"/>
      <c r="C2270" s="2290"/>
      <c r="D2270" s="2290"/>
      <c r="E2270" s="2290"/>
      <c r="F2270" s="2290"/>
      <c r="G2270" s="2290" t="s">
        <v>3582</v>
      </c>
      <c r="H2270" s="2268">
        <v>3</v>
      </c>
      <c r="I2270" s="2290" t="s">
        <v>3583</v>
      </c>
      <c r="J2270" s="2291">
        <v>398.49</v>
      </c>
    </row>
    <row r="2271" spans="1:10" ht="0.95" customHeight="1" thickTop="1">
      <c r="A2271" s="2269"/>
      <c r="B2271" s="2269"/>
      <c r="C2271" s="2269"/>
      <c r="D2271" s="2269"/>
      <c r="E2271" s="2269"/>
      <c r="F2271" s="2269"/>
      <c r="G2271" s="2269"/>
      <c r="H2271" s="2269"/>
      <c r="I2271" s="2269"/>
      <c r="J2271" s="2269"/>
    </row>
    <row r="2272" spans="1:10" ht="18" customHeight="1">
      <c r="A2272" s="2283" t="s">
        <v>4926</v>
      </c>
      <c r="B2272" s="2287" t="s">
        <v>259</v>
      </c>
      <c r="C2272" s="2283" t="s">
        <v>3548</v>
      </c>
      <c r="D2272" s="2283" t="s">
        <v>131</v>
      </c>
      <c r="E2272" s="2470" t="s">
        <v>3549</v>
      </c>
      <c r="F2272" s="2470"/>
      <c r="G2272" s="2288" t="s">
        <v>3550</v>
      </c>
      <c r="H2272" s="2287" t="s">
        <v>261</v>
      </c>
      <c r="I2272" s="2287" t="s">
        <v>3551</v>
      </c>
      <c r="J2272" s="2287" t="s">
        <v>2149</v>
      </c>
    </row>
    <row r="2273" spans="1:10" ht="36" customHeight="1">
      <c r="A2273" s="2284" t="s">
        <v>3552</v>
      </c>
      <c r="B2273" s="2259" t="s">
        <v>4927</v>
      </c>
      <c r="C2273" s="2284" t="s">
        <v>3558</v>
      </c>
      <c r="D2273" s="2284" t="s">
        <v>1041</v>
      </c>
      <c r="E2273" s="2471" t="s">
        <v>3705</v>
      </c>
      <c r="F2273" s="2471"/>
      <c r="G2273" s="2260" t="s">
        <v>271</v>
      </c>
      <c r="H2273" s="2261">
        <v>1</v>
      </c>
      <c r="I2273" s="2262">
        <v>103.67</v>
      </c>
      <c r="J2273" s="2262">
        <v>103.67</v>
      </c>
    </row>
    <row r="2274" spans="1:10" ht="24" customHeight="1">
      <c r="A2274" s="2281" t="s">
        <v>3556</v>
      </c>
      <c r="B2274" s="2263" t="s">
        <v>3573</v>
      </c>
      <c r="C2274" s="2281" t="s">
        <v>3558</v>
      </c>
      <c r="D2274" s="2281" t="s">
        <v>3574</v>
      </c>
      <c r="E2274" s="2472" t="s">
        <v>3560</v>
      </c>
      <c r="F2274" s="2472"/>
      <c r="G2274" s="2264" t="s">
        <v>2143</v>
      </c>
      <c r="H2274" s="2265">
        <v>0.26650000000000001</v>
      </c>
      <c r="I2274" s="2266">
        <v>15.99</v>
      </c>
      <c r="J2274" s="2266">
        <v>4.26</v>
      </c>
    </row>
    <row r="2275" spans="1:10" ht="24" customHeight="1">
      <c r="A2275" s="2281" t="s">
        <v>3556</v>
      </c>
      <c r="B2275" s="2263" t="s">
        <v>4042</v>
      </c>
      <c r="C2275" s="2281" t="s">
        <v>3558</v>
      </c>
      <c r="D2275" s="2281" t="s">
        <v>4043</v>
      </c>
      <c r="E2275" s="2472" t="s">
        <v>3560</v>
      </c>
      <c r="F2275" s="2472"/>
      <c r="G2275" s="2264" t="s">
        <v>2143</v>
      </c>
      <c r="H2275" s="2265">
        <v>0.8458</v>
      </c>
      <c r="I2275" s="2266">
        <v>17.989999999999998</v>
      </c>
      <c r="J2275" s="2266">
        <v>15.21</v>
      </c>
    </row>
    <row r="2276" spans="1:10" ht="24" customHeight="1">
      <c r="A2276" s="2285" t="s">
        <v>3586</v>
      </c>
      <c r="B2276" s="2270" t="s">
        <v>4928</v>
      </c>
      <c r="C2276" s="2285" t="s">
        <v>3558</v>
      </c>
      <c r="D2276" s="2285" t="s">
        <v>4929</v>
      </c>
      <c r="E2276" s="2468" t="s">
        <v>3589</v>
      </c>
      <c r="F2276" s="2468"/>
      <c r="G2276" s="2271" t="s">
        <v>271</v>
      </c>
      <c r="H2276" s="2272">
        <v>1</v>
      </c>
      <c r="I2276" s="2273">
        <v>70.52</v>
      </c>
      <c r="J2276" s="2273">
        <v>70.52</v>
      </c>
    </row>
    <row r="2277" spans="1:10" ht="24" customHeight="1">
      <c r="A2277" s="2285" t="s">
        <v>3586</v>
      </c>
      <c r="B2277" s="2270" t="s">
        <v>4930</v>
      </c>
      <c r="C2277" s="2285" t="s">
        <v>3558</v>
      </c>
      <c r="D2277" s="2285" t="s">
        <v>4931</v>
      </c>
      <c r="E2277" s="2468" t="s">
        <v>3589</v>
      </c>
      <c r="F2277" s="2468"/>
      <c r="G2277" s="2271" t="s">
        <v>3445</v>
      </c>
      <c r="H2277" s="2272">
        <v>0.52710000000000001</v>
      </c>
      <c r="I2277" s="2273">
        <v>25.97</v>
      </c>
      <c r="J2277" s="2273">
        <v>13.68</v>
      </c>
    </row>
    <row r="2278" spans="1:10">
      <c r="A2278" s="2282"/>
      <c r="B2278" s="2282"/>
      <c r="C2278" s="2282"/>
      <c r="D2278" s="2282"/>
      <c r="E2278" s="2282" t="s">
        <v>3577</v>
      </c>
      <c r="F2278" s="2267">
        <v>12.68</v>
      </c>
      <c r="G2278" s="2282" t="s">
        <v>3578</v>
      </c>
      <c r="H2278" s="2267">
        <v>0</v>
      </c>
      <c r="I2278" s="2282" t="s">
        <v>3579</v>
      </c>
      <c r="J2278" s="2267">
        <v>12.68</v>
      </c>
    </row>
    <row r="2279" spans="1:10">
      <c r="A2279" s="2282"/>
      <c r="B2279" s="2282"/>
      <c r="C2279" s="2282"/>
      <c r="D2279" s="2282"/>
      <c r="E2279" s="2282" t="s">
        <v>3580</v>
      </c>
      <c r="F2279" s="2267">
        <v>27.918330999999998</v>
      </c>
      <c r="G2279" s="2282"/>
      <c r="H2279" s="2467" t="s">
        <v>3581</v>
      </c>
      <c r="I2279" s="2467"/>
      <c r="J2279" s="2267">
        <v>131.59</v>
      </c>
    </row>
    <row r="2280" spans="1:10" ht="30" customHeight="1" thickBot="1">
      <c r="A2280" s="2290"/>
      <c r="B2280" s="2290"/>
      <c r="C2280" s="2290"/>
      <c r="D2280" s="2290"/>
      <c r="E2280" s="2290"/>
      <c r="F2280" s="2290"/>
      <c r="G2280" s="2290" t="s">
        <v>3582</v>
      </c>
      <c r="H2280" s="2268">
        <v>9</v>
      </c>
      <c r="I2280" s="2290" t="s">
        <v>3583</v>
      </c>
      <c r="J2280" s="2291">
        <v>1184.31</v>
      </c>
    </row>
    <row r="2281" spans="1:10" ht="0.95" customHeight="1" thickTop="1">
      <c r="A2281" s="2269"/>
      <c r="B2281" s="2269"/>
      <c r="C2281" s="2269"/>
      <c r="D2281" s="2269"/>
      <c r="E2281" s="2269"/>
      <c r="F2281" s="2269"/>
      <c r="G2281" s="2269"/>
      <c r="H2281" s="2269"/>
      <c r="I2281" s="2269"/>
      <c r="J2281" s="2269"/>
    </row>
    <row r="2282" spans="1:10" ht="18" customHeight="1">
      <c r="A2282" s="2283" t="s">
        <v>4932</v>
      </c>
      <c r="B2282" s="2287" t="s">
        <v>259</v>
      </c>
      <c r="C2282" s="2283" t="s">
        <v>3548</v>
      </c>
      <c r="D2282" s="2283" t="s">
        <v>131</v>
      </c>
      <c r="E2282" s="2470" t="s">
        <v>3549</v>
      </c>
      <c r="F2282" s="2470"/>
      <c r="G2282" s="2288" t="s">
        <v>3550</v>
      </c>
      <c r="H2282" s="2287" t="s">
        <v>261</v>
      </c>
      <c r="I2282" s="2287" t="s">
        <v>3551</v>
      </c>
      <c r="J2282" s="2287" t="s">
        <v>2149</v>
      </c>
    </row>
    <row r="2283" spans="1:10" ht="36" customHeight="1">
      <c r="A2283" s="2284" t="s">
        <v>3552</v>
      </c>
      <c r="B2283" s="2259" t="s">
        <v>4933</v>
      </c>
      <c r="C2283" s="2284" t="s">
        <v>3558</v>
      </c>
      <c r="D2283" s="2284" t="s">
        <v>1044</v>
      </c>
      <c r="E2283" s="2471" t="s">
        <v>3705</v>
      </c>
      <c r="F2283" s="2471"/>
      <c r="G2283" s="2260" t="s">
        <v>271</v>
      </c>
      <c r="H2283" s="2261">
        <v>1</v>
      </c>
      <c r="I2283" s="2262">
        <v>28.58</v>
      </c>
      <c r="J2283" s="2262">
        <v>28.58</v>
      </c>
    </row>
    <row r="2284" spans="1:10" ht="24" customHeight="1">
      <c r="A2284" s="2281" t="s">
        <v>3556</v>
      </c>
      <c r="B2284" s="2263" t="s">
        <v>3567</v>
      </c>
      <c r="C2284" s="2281" t="s">
        <v>3558</v>
      </c>
      <c r="D2284" s="2281" t="s">
        <v>3568</v>
      </c>
      <c r="E2284" s="2472" t="s">
        <v>3560</v>
      </c>
      <c r="F2284" s="2472"/>
      <c r="G2284" s="2264" t="s">
        <v>2143</v>
      </c>
      <c r="H2284" s="2265">
        <v>0.17399999999999999</v>
      </c>
      <c r="I2284" s="2266">
        <v>20.94</v>
      </c>
      <c r="J2284" s="2266">
        <v>3.64</v>
      </c>
    </row>
    <row r="2285" spans="1:10" ht="24" customHeight="1">
      <c r="A2285" s="2281" t="s">
        <v>3556</v>
      </c>
      <c r="B2285" s="2263" t="s">
        <v>3573</v>
      </c>
      <c r="C2285" s="2281" t="s">
        <v>3558</v>
      </c>
      <c r="D2285" s="2281" t="s">
        <v>3574</v>
      </c>
      <c r="E2285" s="2472" t="s">
        <v>3560</v>
      </c>
      <c r="F2285" s="2472"/>
      <c r="G2285" s="2264" t="s">
        <v>2143</v>
      </c>
      <c r="H2285" s="2265">
        <v>5.4800000000000001E-2</v>
      </c>
      <c r="I2285" s="2266">
        <v>15.99</v>
      </c>
      <c r="J2285" s="2266">
        <v>0.87</v>
      </c>
    </row>
    <row r="2286" spans="1:10" ht="24" customHeight="1">
      <c r="A2286" s="2285" t="s">
        <v>3586</v>
      </c>
      <c r="B2286" s="2270" t="s">
        <v>4934</v>
      </c>
      <c r="C2286" s="2285" t="s">
        <v>3558</v>
      </c>
      <c r="D2286" s="2285" t="s">
        <v>4935</v>
      </c>
      <c r="E2286" s="2468" t="s">
        <v>3589</v>
      </c>
      <c r="F2286" s="2468"/>
      <c r="G2286" s="2271" t="s">
        <v>271</v>
      </c>
      <c r="H2286" s="2272">
        <v>4.8000000000000001E-2</v>
      </c>
      <c r="I2286" s="2273">
        <v>3.66</v>
      </c>
      <c r="J2286" s="2273">
        <v>0.17</v>
      </c>
    </row>
    <row r="2287" spans="1:10" ht="24" customHeight="1">
      <c r="A2287" s="2285" t="s">
        <v>3586</v>
      </c>
      <c r="B2287" s="2270" t="s">
        <v>4936</v>
      </c>
      <c r="C2287" s="2285" t="s">
        <v>3558</v>
      </c>
      <c r="D2287" s="2285" t="s">
        <v>4937</v>
      </c>
      <c r="E2287" s="2468" t="s">
        <v>3589</v>
      </c>
      <c r="F2287" s="2468"/>
      <c r="G2287" s="2271" t="s">
        <v>271</v>
      </c>
      <c r="H2287" s="2272">
        <v>1</v>
      </c>
      <c r="I2287" s="2273">
        <v>23.9</v>
      </c>
      <c r="J2287" s="2273">
        <v>23.9</v>
      </c>
    </row>
    <row r="2288" spans="1:10">
      <c r="A2288" s="2282"/>
      <c r="B2288" s="2282"/>
      <c r="C2288" s="2282"/>
      <c r="D2288" s="2282"/>
      <c r="E2288" s="2282" t="s">
        <v>3577</v>
      </c>
      <c r="F2288" s="2267">
        <v>3.19</v>
      </c>
      <c r="G2288" s="2282" t="s">
        <v>3578</v>
      </c>
      <c r="H2288" s="2267">
        <v>0</v>
      </c>
      <c r="I2288" s="2282" t="s">
        <v>3579</v>
      </c>
      <c r="J2288" s="2267">
        <v>3.19</v>
      </c>
    </row>
    <row r="2289" spans="1:10">
      <c r="A2289" s="2282"/>
      <c r="B2289" s="2282"/>
      <c r="C2289" s="2282"/>
      <c r="D2289" s="2282"/>
      <c r="E2289" s="2282" t="s">
        <v>3580</v>
      </c>
      <c r="F2289" s="2267">
        <v>7.6965940000000002</v>
      </c>
      <c r="G2289" s="2282"/>
      <c r="H2289" s="2467" t="s">
        <v>3581</v>
      </c>
      <c r="I2289" s="2467"/>
      <c r="J2289" s="2267">
        <v>36.28</v>
      </c>
    </row>
    <row r="2290" spans="1:10" ht="30" customHeight="1" thickBot="1">
      <c r="A2290" s="2290"/>
      <c r="B2290" s="2290"/>
      <c r="C2290" s="2290"/>
      <c r="D2290" s="2290"/>
      <c r="E2290" s="2290"/>
      <c r="F2290" s="2290"/>
      <c r="G2290" s="2290" t="s">
        <v>3582</v>
      </c>
      <c r="H2290" s="2268">
        <v>12</v>
      </c>
      <c r="I2290" s="2290" t="s">
        <v>3583</v>
      </c>
      <c r="J2290" s="2291">
        <v>435.36</v>
      </c>
    </row>
    <row r="2291" spans="1:10" ht="0.95" customHeight="1" thickTop="1">
      <c r="A2291" s="2269"/>
      <c r="B2291" s="2269"/>
      <c r="C2291" s="2269"/>
      <c r="D2291" s="2269"/>
      <c r="E2291" s="2269"/>
      <c r="F2291" s="2269"/>
      <c r="G2291" s="2269"/>
      <c r="H2291" s="2269"/>
      <c r="I2291" s="2269"/>
      <c r="J2291" s="2269"/>
    </row>
    <row r="2292" spans="1:10" ht="24" customHeight="1">
      <c r="A2292" s="2286" t="s">
        <v>4938</v>
      </c>
      <c r="B2292" s="2286"/>
      <c r="C2292" s="2286"/>
      <c r="D2292" s="2286" t="s">
        <v>4939</v>
      </c>
      <c r="E2292" s="2286"/>
      <c r="F2292" s="2469"/>
      <c r="G2292" s="2469"/>
      <c r="H2292" s="2257"/>
      <c r="I2292" s="2286"/>
      <c r="J2292" s="2258">
        <v>4538.67</v>
      </c>
    </row>
    <row r="2293" spans="1:10" ht="18" customHeight="1">
      <c r="A2293" s="2283" t="s">
        <v>4940</v>
      </c>
      <c r="B2293" s="2287" t="s">
        <v>259</v>
      </c>
      <c r="C2293" s="2283" t="s">
        <v>3548</v>
      </c>
      <c r="D2293" s="2283" t="s">
        <v>131</v>
      </c>
      <c r="E2293" s="2470" t="s">
        <v>3549</v>
      </c>
      <c r="F2293" s="2470"/>
      <c r="G2293" s="2288" t="s">
        <v>3550</v>
      </c>
      <c r="H2293" s="2287" t="s">
        <v>261</v>
      </c>
      <c r="I2293" s="2287" t="s">
        <v>3551</v>
      </c>
      <c r="J2293" s="2287" t="s">
        <v>2149</v>
      </c>
    </row>
    <row r="2294" spans="1:10" ht="48" customHeight="1">
      <c r="A2294" s="2284" t="s">
        <v>3552</v>
      </c>
      <c r="B2294" s="2259" t="s">
        <v>4941</v>
      </c>
      <c r="C2294" s="2284" t="s">
        <v>3558</v>
      </c>
      <c r="D2294" s="2284" t="s">
        <v>1049</v>
      </c>
      <c r="E2294" s="2471" t="s">
        <v>3705</v>
      </c>
      <c r="F2294" s="2471"/>
      <c r="G2294" s="2260" t="s">
        <v>271</v>
      </c>
      <c r="H2294" s="2261">
        <v>1</v>
      </c>
      <c r="I2294" s="2262">
        <v>222.07</v>
      </c>
      <c r="J2294" s="2262">
        <v>222.07</v>
      </c>
    </row>
    <row r="2295" spans="1:10" ht="24" customHeight="1">
      <c r="A2295" s="2281" t="s">
        <v>3556</v>
      </c>
      <c r="B2295" s="2263" t="s">
        <v>4942</v>
      </c>
      <c r="C2295" s="2281" t="s">
        <v>3558</v>
      </c>
      <c r="D2295" s="2281" t="s">
        <v>4943</v>
      </c>
      <c r="E2295" s="2472" t="s">
        <v>3705</v>
      </c>
      <c r="F2295" s="2472"/>
      <c r="G2295" s="2264" t="s">
        <v>271</v>
      </c>
      <c r="H2295" s="2265">
        <v>1</v>
      </c>
      <c r="I2295" s="2266">
        <v>213.56</v>
      </c>
      <c r="J2295" s="2266">
        <v>213.56</v>
      </c>
    </row>
    <row r="2296" spans="1:10" ht="24" customHeight="1">
      <c r="A2296" s="2285" t="s">
        <v>3586</v>
      </c>
      <c r="B2296" s="2270" t="s">
        <v>4944</v>
      </c>
      <c r="C2296" s="2285" t="s">
        <v>3558</v>
      </c>
      <c r="D2296" s="2285" t="s">
        <v>4945</v>
      </c>
      <c r="E2296" s="2468" t="s">
        <v>3589</v>
      </c>
      <c r="F2296" s="2468"/>
      <c r="G2296" s="2271" t="s">
        <v>271</v>
      </c>
      <c r="H2296" s="2272">
        <v>1</v>
      </c>
      <c r="I2296" s="2273">
        <v>8.51</v>
      </c>
      <c r="J2296" s="2273">
        <v>8.51</v>
      </c>
    </row>
    <row r="2297" spans="1:10">
      <c r="A2297" s="2282"/>
      <c r="B2297" s="2282"/>
      <c r="C2297" s="2282"/>
      <c r="D2297" s="2282"/>
      <c r="E2297" s="2282" t="s">
        <v>3577</v>
      </c>
      <c r="F2297" s="2267">
        <v>11.06</v>
      </c>
      <c r="G2297" s="2282" t="s">
        <v>3578</v>
      </c>
      <c r="H2297" s="2267">
        <v>0</v>
      </c>
      <c r="I2297" s="2282" t="s">
        <v>3579</v>
      </c>
      <c r="J2297" s="2267">
        <v>11.06</v>
      </c>
    </row>
    <row r="2298" spans="1:10">
      <c r="A2298" s="2282"/>
      <c r="B2298" s="2282"/>
      <c r="C2298" s="2282"/>
      <c r="D2298" s="2282"/>
      <c r="E2298" s="2282" t="s">
        <v>3580</v>
      </c>
      <c r="F2298" s="2267">
        <v>59.803451000000003</v>
      </c>
      <c r="G2298" s="2282"/>
      <c r="H2298" s="2467" t="s">
        <v>3581</v>
      </c>
      <c r="I2298" s="2467"/>
      <c r="J2298" s="2267">
        <v>281.87</v>
      </c>
    </row>
    <row r="2299" spans="1:10" ht="30" customHeight="1" thickBot="1">
      <c r="A2299" s="2290"/>
      <c r="B2299" s="2290"/>
      <c r="C2299" s="2290"/>
      <c r="D2299" s="2290"/>
      <c r="E2299" s="2290"/>
      <c r="F2299" s="2290"/>
      <c r="G2299" s="2290" t="s">
        <v>3582</v>
      </c>
      <c r="H2299" s="2268">
        <v>7</v>
      </c>
      <c r="I2299" s="2290" t="s">
        <v>3583</v>
      </c>
      <c r="J2299" s="2291">
        <v>1973.09</v>
      </c>
    </row>
    <row r="2300" spans="1:10" ht="0.95" customHeight="1" thickTop="1">
      <c r="A2300" s="2269"/>
      <c r="B2300" s="2269"/>
      <c r="C2300" s="2269"/>
      <c r="D2300" s="2269"/>
      <c r="E2300" s="2269"/>
      <c r="F2300" s="2269"/>
      <c r="G2300" s="2269"/>
      <c r="H2300" s="2269"/>
      <c r="I2300" s="2269"/>
      <c r="J2300" s="2269"/>
    </row>
    <row r="2301" spans="1:10" ht="18" customHeight="1">
      <c r="A2301" s="2283" t="s">
        <v>4946</v>
      </c>
      <c r="B2301" s="2287" t="s">
        <v>259</v>
      </c>
      <c r="C2301" s="2283" t="s">
        <v>3548</v>
      </c>
      <c r="D2301" s="2283" t="s">
        <v>131</v>
      </c>
      <c r="E2301" s="2470" t="s">
        <v>3549</v>
      </c>
      <c r="F2301" s="2470"/>
      <c r="G2301" s="2288" t="s">
        <v>3550</v>
      </c>
      <c r="H2301" s="2287" t="s">
        <v>261</v>
      </c>
      <c r="I2301" s="2287" t="s">
        <v>3551</v>
      </c>
      <c r="J2301" s="2287" t="s">
        <v>2149</v>
      </c>
    </row>
    <row r="2302" spans="1:10" ht="48" customHeight="1">
      <c r="A2302" s="2284" t="s">
        <v>3552</v>
      </c>
      <c r="B2302" s="2259" t="s">
        <v>4947</v>
      </c>
      <c r="C2302" s="2284" t="s">
        <v>3558</v>
      </c>
      <c r="D2302" s="2284" t="s">
        <v>1052</v>
      </c>
      <c r="E2302" s="2471" t="s">
        <v>3705</v>
      </c>
      <c r="F2302" s="2471"/>
      <c r="G2302" s="2260" t="s">
        <v>271</v>
      </c>
      <c r="H2302" s="2261">
        <v>1</v>
      </c>
      <c r="I2302" s="2262">
        <v>560.83000000000004</v>
      </c>
      <c r="J2302" s="2262">
        <v>560.83000000000004</v>
      </c>
    </row>
    <row r="2303" spans="1:10" ht="36" customHeight="1">
      <c r="A2303" s="2281" t="s">
        <v>3556</v>
      </c>
      <c r="B2303" s="2263" t="s">
        <v>4948</v>
      </c>
      <c r="C2303" s="2281" t="s">
        <v>3558</v>
      </c>
      <c r="D2303" s="2281" t="s">
        <v>4949</v>
      </c>
      <c r="E2303" s="2472" t="s">
        <v>3705</v>
      </c>
      <c r="F2303" s="2472"/>
      <c r="G2303" s="2264" t="s">
        <v>271</v>
      </c>
      <c r="H2303" s="2265">
        <v>1</v>
      </c>
      <c r="I2303" s="2266">
        <v>552.32000000000005</v>
      </c>
      <c r="J2303" s="2266">
        <v>552.32000000000005</v>
      </c>
    </row>
    <row r="2304" spans="1:10" ht="24" customHeight="1">
      <c r="A2304" s="2285" t="s">
        <v>3586</v>
      </c>
      <c r="B2304" s="2270" t="s">
        <v>4944</v>
      </c>
      <c r="C2304" s="2285" t="s">
        <v>3558</v>
      </c>
      <c r="D2304" s="2285" t="s">
        <v>4945</v>
      </c>
      <c r="E2304" s="2468" t="s">
        <v>3589</v>
      </c>
      <c r="F2304" s="2468"/>
      <c r="G2304" s="2271" t="s">
        <v>271</v>
      </c>
      <c r="H2304" s="2272">
        <v>1</v>
      </c>
      <c r="I2304" s="2273">
        <v>8.51</v>
      </c>
      <c r="J2304" s="2273">
        <v>8.51</v>
      </c>
    </row>
    <row r="2305" spans="1:10">
      <c r="A2305" s="2282"/>
      <c r="B2305" s="2282"/>
      <c r="C2305" s="2282"/>
      <c r="D2305" s="2282"/>
      <c r="E2305" s="2282" t="s">
        <v>3577</v>
      </c>
      <c r="F2305" s="2267">
        <v>23.17</v>
      </c>
      <c r="G2305" s="2282" t="s">
        <v>3578</v>
      </c>
      <c r="H2305" s="2267">
        <v>0</v>
      </c>
      <c r="I2305" s="2282" t="s">
        <v>3579</v>
      </c>
      <c r="J2305" s="2267">
        <v>23.17</v>
      </c>
    </row>
    <row r="2306" spans="1:10">
      <c r="A2306" s="2282"/>
      <c r="B2306" s="2282"/>
      <c r="C2306" s="2282"/>
      <c r="D2306" s="2282"/>
      <c r="E2306" s="2282" t="s">
        <v>3580</v>
      </c>
      <c r="F2306" s="2267">
        <v>151.031519</v>
      </c>
      <c r="G2306" s="2282"/>
      <c r="H2306" s="2467" t="s">
        <v>3581</v>
      </c>
      <c r="I2306" s="2467"/>
      <c r="J2306" s="2267">
        <v>711.86</v>
      </c>
    </row>
    <row r="2307" spans="1:10" ht="30" customHeight="1" thickBot="1">
      <c r="A2307" s="2290"/>
      <c r="B2307" s="2290"/>
      <c r="C2307" s="2290"/>
      <c r="D2307" s="2290"/>
      <c r="E2307" s="2290"/>
      <c r="F2307" s="2290"/>
      <c r="G2307" s="2290" t="s">
        <v>3582</v>
      </c>
      <c r="H2307" s="2268">
        <v>3</v>
      </c>
      <c r="I2307" s="2290" t="s">
        <v>3583</v>
      </c>
      <c r="J2307" s="2291">
        <v>2135.58</v>
      </c>
    </row>
    <row r="2308" spans="1:10" ht="0.95" customHeight="1" thickTop="1">
      <c r="A2308" s="2269"/>
      <c r="B2308" s="2269"/>
      <c r="C2308" s="2269"/>
      <c r="D2308" s="2269"/>
      <c r="E2308" s="2269"/>
      <c r="F2308" s="2269"/>
      <c r="G2308" s="2269"/>
      <c r="H2308" s="2269"/>
      <c r="I2308" s="2269"/>
      <c r="J2308" s="2269"/>
    </row>
    <row r="2309" spans="1:10" ht="18" customHeight="1">
      <c r="A2309" s="2283" t="s">
        <v>4950</v>
      </c>
      <c r="B2309" s="2287" t="s">
        <v>259</v>
      </c>
      <c r="C2309" s="2283" t="s">
        <v>3548</v>
      </c>
      <c r="D2309" s="2283" t="s">
        <v>131</v>
      </c>
      <c r="E2309" s="2470" t="s">
        <v>3549</v>
      </c>
      <c r="F2309" s="2470"/>
      <c r="G2309" s="2288" t="s">
        <v>3550</v>
      </c>
      <c r="H2309" s="2287" t="s">
        <v>261</v>
      </c>
      <c r="I2309" s="2287" t="s">
        <v>3551</v>
      </c>
      <c r="J2309" s="2287" t="s">
        <v>2149</v>
      </c>
    </row>
    <row r="2310" spans="1:10" ht="24" customHeight="1">
      <c r="A2310" s="2284" t="s">
        <v>3552</v>
      </c>
      <c r="B2310" s="2259" t="s">
        <v>4951</v>
      </c>
      <c r="C2310" s="2284" t="s">
        <v>3558</v>
      </c>
      <c r="D2310" s="2284" t="s">
        <v>1055</v>
      </c>
      <c r="E2310" s="2471" t="s">
        <v>3705</v>
      </c>
      <c r="F2310" s="2471"/>
      <c r="G2310" s="2260" t="s">
        <v>271</v>
      </c>
      <c r="H2310" s="2261">
        <v>1</v>
      </c>
      <c r="I2310" s="2262">
        <v>33.880000000000003</v>
      </c>
      <c r="J2310" s="2262">
        <v>33.880000000000003</v>
      </c>
    </row>
    <row r="2311" spans="1:10" ht="24" customHeight="1">
      <c r="A2311" s="2281" t="s">
        <v>3556</v>
      </c>
      <c r="B2311" s="2263" t="s">
        <v>3573</v>
      </c>
      <c r="C2311" s="2281" t="s">
        <v>3558</v>
      </c>
      <c r="D2311" s="2281" t="s">
        <v>3574</v>
      </c>
      <c r="E2311" s="2472" t="s">
        <v>3560</v>
      </c>
      <c r="F2311" s="2472"/>
      <c r="G2311" s="2264" t="s">
        <v>2143</v>
      </c>
      <c r="H2311" s="2265">
        <v>4.8399999999999999E-2</v>
      </c>
      <c r="I2311" s="2266">
        <v>15.99</v>
      </c>
      <c r="J2311" s="2266">
        <v>0.77</v>
      </c>
    </row>
    <row r="2312" spans="1:10" ht="24" customHeight="1">
      <c r="A2312" s="2281" t="s">
        <v>3556</v>
      </c>
      <c r="B2312" s="2263" t="s">
        <v>3567</v>
      </c>
      <c r="C2312" s="2281" t="s">
        <v>3558</v>
      </c>
      <c r="D2312" s="2281" t="s">
        <v>3568</v>
      </c>
      <c r="E2312" s="2472" t="s">
        <v>3560</v>
      </c>
      <c r="F2312" s="2472"/>
      <c r="G2312" s="2264" t="s">
        <v>2143</v>
      </c>
      <c r="H2312" s="2265">
        <v>0.15359999999999999</v>
      </c>
      <c r="I2312" s="2266">
        <v>20.94</v>
      </c>
      <c r="J2312" s="2266">
        <v>3.21</v>
      </c>
    </row>
    <row r="2313" spans="1:10" ht="24" customHeight="1">
      <c r="A2313" s="2285" t="s">
        <v>3586</v>
      </c>
      <c r="B2313" s="2270" t="s">
        <v>4952</v>
      </c>
      <c r="C2313" s="2285" t="s">
        <v>3558</v>
      </c>
      <c r="D2313" s="2285" t="s">
        <v>4953</v>
      </c>
      <c r="E2313" s="2468" t="s">
        <v>3589</v>
      </c>
      <c r="F2313" s="2468"/>
      <c r="G2313" s="2271" t="s">
        <v>271</v>
      </c>
      <c r="H2313" s="2272">
        <v>1</v>
      </c>
      <c r="I2313" s="2273">
        <v>29.9</v>
      </c>
      <c r="J2313" s="2273">
        <v>29.9</v>
      </c>
    </row>
    <row r="2314" spans="1:10">
      <c r="A2314" s="2282"/>
      <c r="B2314" s="2282"/>
      <c r="C2314" s="2282"/>
      <c r="D2314" s="2282"/>
      <c r="E2314" s="2282" t="s">
        <v>3577</v>
      </c>
      <c r="F2314" s="2267">
        <v>2.82</v>
      </c>
      <c r="G2314" s="2282" t="s">
        <v>3578</v>
      </c>
      <c r="H2314" s="2267">
        <v>0</v>
      </c>
      <c r="I2314" s="2282" t="s">
        <v>3579</v>
      </c>
      <c r="J2314" s="2267">
        <v>2.82</v>
      </c>
    </row>
    <row r="2315" spans="1:10">
      <c r="A2315" s="2282"/>
      <c r="B2315" s="2282"/>
      <c r="C2315" s="2282"/>
      <c r="D2315" s="2282"/>
      <c r="E2315" s="2282" t="s">
        <v>3580</v>
      </c>
      <c r="F2315" s="2267">
        <v>9.1238840000000003</v>
      </c>
      <c r="G2315" s="2282"/>
      <c r="H2315" s="2467" t="s">
        <v>3581</v>
      </c>
      <c r="I2315" s="2467"/>
      <c r="J2315" s="2267">
        <v>43</v>
      </c>
    </row>
    <row r="2316" spans="1:10" ht="30" customHeight="1" thickBot="1">
      <c r="A2316" s="2290"/>
      <c r="B2316" s="2290"/>
      <c r="C2316" s="2290"/>
      <c r="D2316" s="2290"/>
      <c r="E2316" s="2290"/>
      <c r="F2316" s="2290"/>
      <c r="G2316" s="2290" t="s">
        <v>3582</v>
      </c>
      <c r="H2316" s="2268">
        <v>10</v>
      </c>
      <c r="I2316" s="2290" t="s">
        <v>3583</v>
      </c>
      <c r="J2316" s="2291">
        <v>430</v>
      </c>
    </row>
    <row r="2317" spans="1:10" ht="0.95" customHeight="1" thickTop="1">
      <c r="A2317" s="2269"/>
      <c r="B2317" s="2269"/>
      <c r="C2317" s="2269"/>
      <c r="D2317" s="2269"/>
      <c r="E2317" s="2269"/>
      <c r="F2317" s="2269"/>
      <c r="G2317" s="2269"/>
      <c r="H2317" s="2269"/>
      <c r="I2317" s="2269"/>
      <c r="J2317" s="2269"/>
    </row>
    <row r="2318" spans="1:10" ht="24" customHeight="1">
      <c r="A2318" s="2286" t="s">
        <v>4954</v>
      </c>
      <c r="B2318" s="2286"/>
      <c r="C2318" s="2286"/>
      <c r="D2318" s="2286" t="s">
        <v>4955</v>
      </c>
      <c r="E2318" s="2286"/>
      <c r="F2318" s="2469"/>
      <c r="G2318" s="2469"/>
      <c r="H2318" s="2257"/>
      <c r="I2318" s="2286"/>
      <c r="J2318" s="2258">
        <v>5804.07</v>
      </c>
    </row>
    <row r="2319" spans="1:10" ht="18" customHeight="1">
      <c r="A2319" s="2283" t="s">
        <v>4956</v>
      </c>
      <c r="B2319" s="2287" t="s">
        <v>259</v>
      </c>
      <c r="C2319" s="2283" t="s">
        <v>3548</v>
      </c>
      <c r="D2319" s="2283" t="s">
        <v>131</v>
      </c>
      <c r="E2319" s="2470" t="s">
        <v>3549</v>
      </c>
      <c r="F2319" s="2470"/>
      <c r="G2319" s="2288" t="s">
        <v>3550</v>
      </c>
      <c r="H2319" s="2287" t="s">
        <v>261</v>
      </c>
      <c r="I2319" s="2287" t="s">
        <v>3551</v>
      </c>
      <c r="J2319" s="2287" t="s">
        <v>2149</v>
      </c>
    </row>
    <row r="2320" spans="1:10" ht="24" customHeight="1">
      <c r="A2320" s="2284" t="s">
        <v>3552</v>
      </c>
      <c r="B2320" s="2259" t="s">
        <v>1059</v>
      </c>
      <c r="C2320" s="2284" t="s">
        <v>3600</v>
      </c>
      <c r="D2320" s="2284" t="s">
        <v>1064</v>
      </c>
      <c r="E2320" s="2471" t="s">
        <v>3705</v>
      </c>
      <c r="F2320" s="2471"/>
      <c r="G2320" s="2260" t="s">
        <v>271</v>
      </c>
      <c r="H2320" s="2261">
        <v>1</v>
      </c>
      <c r="I2320" s="2262">
        <v>373.88</v>
      </c>
      <c r="J2320" s="2262">
        <v>373.88</v>
      </c>
    </row>
    <row r="2321" spans="1:10" ht="24" customHeight="1">
      <c r="A2321" s="2281" t="s">
        <v>3556</v>
      </c>
      <c r="B2321" s="2263" t="s">
        <v>3985</v>
      </c>
      <c r="C2321" s="2281" t="s">
        <v>3558</v>
      </c>
      <c r="D2321" s="2281" t="s">
        <v>3986</v>
      </c>
      <c r="E2321" s="2472" t="s">
        <v>3560</v>
      </c>
      <c r="F2321" s="2472"/>
      <c r="G2321" s="2264" t="s">
        <v>2143</v>
      </c>
      <c r="H2321" s="2265">
        <v>0.30399999999999999</v>
      </c>
      <c r="I2321" s="2266">
        <v>16.48</v>
      </c>
      <c r="J2321" s="2266">
        <v>5</v>
      </c>
    </row>
    <row r="2322" spans="1:10" ht="24" customHeight="1">
      <c r="A2322" s="2281" t="s">
        <v>3556</v>
      </c>
      <c r="B2322" s="2263" t="s">
        <v>3567</v>
      </c>
      <c r="C2322" s="2281" t="s">
        <v>3558</v>
      </c>
      <c r="D2322" s="2281" t="s">
        <v>3568</v>
      </c>
      <c r="E2322" s="2472" t="s">
        <v>3560</v>
      </c>
      <c r="F2322" s="2472"/>
      <c r="G2322" s="2264" t="s">
        <v>2143</v>
      </c>
      <c r="H2322" s="2265">
        <v>0.42499999999999999</v>
      </c>
      <c r="I2322" s="2266">
        <v>20.94</v>
      </c>
      <c r="J2322" s="2266">
        <v>8.89</v>
      </c>
    </row>
    <row r="2323" spans="1:10" ht="24" customHeight="1">
      <c r="A2323" s="2285" t="s">
        <v>3586</v>
      </c>
      <c r="B2323" s="2270" t="s">
        <v>4957</v>
      </c>
      <c r="C2323" s="2285" t="s">
        <v>3554</v>
      </c>
      <c r="D2323" s="2285" t="s">
        <v>4958</v>
      </c>
      <c r="E2323" s="2468" t="s">
        <v>3589</v>
      </c>
      <c r="F2323" s="2468"/>
      <c r="G2323" s="2271" t="s">
        <v>689</v>
      </c>
      <c r="H2323" s="2272">
        <v>0.4</v>
      </c>
      <c r="I2323" s="2273">
        <v>0.23</v>
      </c>
      <c r="J2323" s="2273">
        <v>0.09</v>
      </c>
    </row>
    <row r="2324" spans="1:10" ht="24" customHeight="1">
      <c r="A2324" s="2285" t="s">
        <v>3586</v>
      </c>
      <c r="B2324" s="2270" t="s">
        <v>4959</v>
      </c>
      <c r="C2324" s="2285" t="s">
        <v>3600</v>
      </c>
      <c r="D2324" s="2285" t="s">
        <v>2432</v>
      </c>
      <c r="E2324" s="2468" t="s">
        <v>3589</v>
      </c>
      <c r="F2324" s="2468"/>
      <c r="G2324" s="2271" t="s">
        <v>271</v>
      </c>
      <c r="H2324" s="2272">
        <v>1</v>
      </c>
      <c r="I2324" s="2273">
        <v>359.9</v>
      </c>
      <c r="J2324" s="2273">
        <v>359.9</v>
      </c>
    </row>
    <row r="2325" spans="1:10">
      <c r="A2325" s="2282"/>
      <c r="B2325" s="2282"/>
      <c r="C2325" s="2282"/>
      <c r="D2325" s="2282"/>
      <c r="E2325" s="2282" t="s">
        <v>3577</v>
      </c>
      <c r="F2325" s="2267">
        <v>9.76</v>
      </c>
      <c r="G2325" s="2282" t="s">
        <v>3578</v>
      </c>
      <c r="H2325" s="2267">
        <v>0</v>
      </c>
      <c r="I2325" s="2282" t="s">
        <v>3579</v>
      </c>
      <c r="J2325" s="2267">
        <v>9.76</v>
      </c>
    </row>
    <row r="2326" spans="1:10">
      <c r="A2326" s="2282"/>
      <c r="B2326" s="2282"/>
      <c r="C2326" s="2282"/>
      <c r="D2326" s="2282"/>
      <c r="E2326" s="2282" t="s">
        <v>3580</v>
      </c>
      <c r="F2326" s="2267">
        <v>100.685884</v>
      </c>
      <c r="G2326" s="2282"/>
      <c r="H2326" s="2467" t="s">
        <v>3581</v>
      </c>
      <c r="I2326" s="2467"/>
      <c r="J2326" s="2267">
        <v>474.57</v>
      </c>
    </row>
    <row r="2327" spans="1:10" ht="30" customHeight="1" thickBot="1">
      <c r="A2327" s="2290"/>
      <c r="B2327" s="2290"/>
      <c r="C2327" s="2290"/>
      <c r="D2327" s="2290"/>
      <c r="E2327" s="2290"/>
      <c r="F2327" s="2290"/>
      <c r="G2327" s="2290" t="s">
        <v>3582</v>
      </c>
      <c r="H2327" s="2268">
        <v>9</v>
      </c>
      <c r="I2327" s="2290" t="s">
        <v>3583</v>
      </c>
      <c r="J2327" s="2291">
        <v>4271.13</v>
      </c>
    </row>
    <row r="2328" spans="1:10" ht="0.95" customHeight="1" thickTop="1">
      <c r="A2328" s="2269"/>
      <c r="B2328" s="2269"/>
      <c r="C2328" s="2269"/>
      <c r="D2328" s="2269"/>
      <c r="E2328" s="2269"/>
      <c r="F2328" s="2269"/>
      <c r="G2328" s="2269"/>
      <c r="H2328" s="2269"/>
      <c r="I2328" s="2269"/>
      <c r="J2328" s="2269"/>
    </row>
    <row r="2329" spans="1:10" ht="18" customHeight="1">
      <c r="A2329" s="2283" t="s">
        <v>4960</v>
      </c>
      <c r="B2329" s="2287" t="s">
        <v>259</v>
      </c>
      <c r="C2329" s="2283" t="s">
        <v>3548</v>
      </c>
      <c r="D2329" s="2283" t="s">
        <v>131</v>
      </c>
      <c r="E2329" s="2470" t="s">
        <v>3549</v>
      </c>
      <c r="F2329" s="2470"/>
      <c r="G2329" s="2288" t="s">
        <v>3550</v>
      </c>
      <c r="H2329" s="2287" t="s">
        <v>261</v>
      </c>
      <c r="I2329" s="2287" t="s">
        <v>3551</v>
      </c>
      <c r="J2329" s="2287" t="s">
        <v>2149</v>
      </c>
    </row>
    <row r="2330" spans="1:10" ht="36" customHeight="1">
      <c r="A2330" s="2284" t="s">
        <v>3552</v>
      </c>
      <c r="B2330" s="2259" t="s">
        <v>1063</v>
      </c>
      <c r="C2330" s="2284" t="s">
        <v>3600</v>
      </c>
      <c r="D2330" s="2284" t="s">
        <v>4961</v>
      </c>
      <c r="E2330" s="2471" t="s">
        <v>4415</v>
      </c>
      <c r="F2330" s="2471"/>
      <c r="G2330" s="2260" t="s">
        <v>322</v>
      </c>
      <c r="H2330" s="2261">
        <v>1</v>
      </c>
      <c r="I2330" s="2262">
        <v>402.57</v>
      </c>
      <c r="J2330" s="2262">
        <v>402.57</v>
      </c>
    </row>
    <row r="2331" spans="1:10" ht="24" customHeight="1">
      <c r="A2331" s="2281" t="s">
        <v>3556</v>
      </c>
      <c r="B2331" s="2263" t="s">
        <v>3567</v>
      </c>
      <c r="C2331" s="2281" t="s">
        <v>3558</v>
      </c>
      <c r="D2331" s="2281" t="s">
        <v>3568</v>
      </c>
      <c r="E2331" s="2472" t="s">
        <v>3560</v>
      </c>
      <c r="F2331" s="2472"/>
      <c r="G2331" s="2264" t="s">
        <v>2143</v>
      </c>
      <c r="H2331" s="2265">
        <v>0.1</v>
      </c>
      <c r="I2331" s="2266">
        <v>20.94</v>
      </c>
      <c r="J2331" s="2266">
        <v>2.09</v>
      </c>
    </row>
    <row r="2332" spans="1:10" ht="24" customHeight="1">
      <c r="A2332" s="2281" t="s">
        <v>3556</v>
      </c>
      <c r="B2332" s="2263" t="s">
        <v>3573</v>
      </c>
      <c r="C2332" s="2281" t="s">
        <v>3558</v>
      </c>
      <c r="D2332" s="2281" t="s">
        <v>3574</v>
      </c>
      <c r="E2332" s="2472" t="s">
        <v>3560</v>
      </c>
      <c r="F2332" s="2472"/>
      <c r="G2332" s="2264" t="s">
        <v>2143</v>
      </c>
      <c r="H2332" s="2265">
        <v>0.03</v>
      </c>
      <c r="I2332" s="2266">
        <v>15.99</v>
      </c>
      <c r="J2332" s="2266">
        <v>0.47</v>
      </c>
    </row>
    <row r="2333" spans="1:10" ht="24" customHeight="1">
      <c r="A2333" s="2285" t="s">
        <v>3586</v>
      </c>
      <c r="B2333" s="2270" t="s">
        <v>4934</v>
      </c>
      <c r="C2333" s="2285" t="s">
        <v>3558</v>
      </c>
      <c r="D2333" s="2285" t="s">
        <v>4935</v>
      </c>
      <c r="E2333" s="2468" t="s">
        <v>3589</v>
      </c>
      <c r="F2333" s="2468"/>
      <c r="G2333" s="2271" t="s">
        <v>271</v>
      </c>
      <c r="H2333" s="2272">
        <v>3.04E-2</v>
      </c>
      <c r="I2333" s="2273">
        <v>3.66</v>
      </c>
      <c r="J2333" s="2273">
        <v>0.11</v>
      </c>
    </row>
    <row r="2334" spans="1:10" ht="36" customHeight="1">
      <c r="A2334" s="2285" t="s">
        <v>3586</v>
      </c>
      <c r="B2334" s="2270" t="s">
        <v>4962</v>
      </c>
      <c r="C2334" s="2285" t="s">
        <v>3600</v>
      </c>
      <c r="D2334" s="2285" t="s">
        <v>2282</v>
      </c>
      <c r="E2334" s="2468" t="s">
        <v>3589</v>
      </c>
      <c r="F2334" s="2468"/>
      <c r="G2334" s="2271" t="s">
        <v>322</v>
      </c>
      <c r="H2334" s="2272">
        <v>1</v>
      </c>
      <c r="I2334" s="2273">
        <v>399.9</v>
      </c>
      <c r="J2334" s="2273">
        <v>399.9</v>
      </c>
    </row>
    <row r="2335" spans="1:10">
      <c r="A2335" s="2282"/>
      <c r="B2335" s="2282"/>
      <c r="C2335" s="2282"/>
      <c r="D2335" s="2282"/>
      <c r="E2335" s="2282" t="s">
        <v>3577</v>
      </c>
      <c r="F2335" s="2267">
        <v>1.81</v>
      </c>
      <c r="G2335" s="2282" t="s">
        <v>3578</v>
      </c>
      <c r="H2335" s="2267">
        <v>0</v>
      </c>
      <c r="I2335" s="2282" t="s">
        <v>3579</v>
      </c>
      <c r="J2335" s="2267">
        <v>1.81</v>
      </c>
    </row>
    <row r="2336" spans="1:10">
      <c r="A2336" s="2282"/>
      <c r="B2336" s="2282"/>
      <c r="C2336" s="2282"/>
      <c r="D2336" s="2282"/>
      <c r="E2336" s="2282" t="s">
        <v>3580</v>
      </c>
      <c r="F2336" s="2267">
        <v>108.41210100000001</v>
      </c>
      <c r="G2336" s="2282"/>
      <c r="H2336" s="2467" t="s">
        <v>3581</v>
      </c>
      <c r="I2336" s="2467"/>
      <c r="J2336" s="2267">
        <v>510.98</v>
      </c>
    </row>
    <row r="2337" spans="1:10" ht="30" customHeight="1" thickBot="1">
      <c r="A2337" s="2290"/>
      <c r="B2337" s="2290"/>
      <c r="C2337" s="2290"/>
      <c r="D2337" s="2290"/>
      <c r="E2337" s="2290"/>
      <c r="F2337" s="2290"/>
      <c r="G2337" s="2290" t="s">
        <v>3582</v>
      </c>
      <c r="H2337" s="2268">
        <v>3</v>
      </c>
      <c r="I2337" s="2290" t="s">
        <v>3583</v>
      </c>
      <c r="J2337" s="2291">
        <v>1532.94</v>
      </c>
    </row>
    <row r="2338" spans="1:10" ht="0.95" customHeight="1" thickTop="1">
      <c r="A2338" s="2269"/>
      <c r="B2338" s="2269"/>
      <c r="C2338" s="2269"/>
      <c r="D2338" s="2269"/>
      <c r="E2338" s="2269"/>
      <c r="F2338" s="2269"/>
      <c r="G2338" s="2269"/>
      <c r="H2338" s="2269"/>
      <c r="I2338" s="2269"/>
      <c r="J2338" s="2269"/>
    </row>
    <row r="2339" spans="1:10" ht="24" customHeight="1">
      <c r="A2339" s="2286" t="s">
        <v>4963</v>
      </c>
      <c r="B2339" s="2286"/>
      <c r="C2339" s="2286"/>
      <c r="D2339" s="2286" t="s">
        <v>4964</v>
      </c>
      <c r="E2339" s="2286"/>
      <c r="F2339" s="2469"/>
      <c r="G2339" s="2469"/>
      <c r="H2339" s="2257"/>
      <c r="I2339" s="2286"/>
      <c r="J2339" s="2258">
        <v>210.68</v>
      </c>
    </row>
    <row r="2340" spans="1:10" ht="18" customHeight="1">
      <c r="A2340" s="2283" t="s">
        <v>4965</v>
      </c>
      <c r="B2340" s="2287" t="s">
        <v>259</v>
      </c>
      <c r="C2340" s="2283" t="s">
        <v>3548</v>
      </c>
      <c r="D2340" s="2283" t="s">
        <v>131</v>
      </c>
      <c r="E2340" s="2470" t="s">
        <v>3549</v>
      </c>
      <c r="F2340" s="2470"/>
      <c r="G2340" s="2288" t="s">
        <v>3550</v>
      </c>
      <c r="H2340" s="2287" t="s">
        <v>261</v>
      </c>
      <c r="I2340" s="2287" t="s">
        <v>3551</v>
      </c>
      <c r="J2340" s="2287" t="s">
        <v>2149</v>
      </c>
    </row>
    <row r="2341" spans="1:10" ht="24" customHeight="1">
      <c r="A2341" s="2284" t="s">
        <v>3552</v>
      </c>
      <c r="B2341" s="2259" t="s">
        <v>4966</v>
      </c>
      <c r="C2341" s="2284" t="s">
        <v>3558</v>
      </c>
      <c r="D2341" s="2284" t="s">
        <v>1069</v>
      </c>
      <c r="E2341" s="2471" t="s">
        <v>3705</v>
      </c>
      <c r="F2341" s="2471"/>
      <c r="G2341" s="2260" t="s">
        <v>271</v>
      </c>
      <c r="H2341" s="2261">
        <v>1</v>
      </c>
      <c r="I2341" s="2262">
        <v>165.98</v>
      </c>
      <c r="J2341" s="2262">
        <v>165.98</v>
      </c>
    </row>
    <row r="2342" spans="1:10" ht="24" customHeight="1">
      <c r="A2342" s="2281" t="s">
        <v>3556</v>
      </c>
      <c r="B2342" s="2263" t="s">
        <v>3985</v>
      </c>
      <c r="C2342" s="2281" t="s">
        <v>3558</v>
      </c>
      <c r="D2342" s="2281" t="s">
        <v>3986</v>
      </c>
      <c r="E2342" s="2472" t="s">
        <v>3560</v>
      </c>
      <c r="F2342" s="2472"/>
      <c r="G2342" s="2264" t="s">
        <v>2143</v>
      </c>
      <c r="H2342" s="2265">
        <v>0.25650000000000001</v>
      </c>
      <c r="I2342" s="2266">
        <v>16.48</v>
      </c>
      <c r="J2342" s="2266">
        <v>4.22</v>
      </c>
    </row>
    <row r="2343" spans="1:10" ht="24" customHeight="1">
      <c r="A2343" s="2281" t="s">
        <v>3556</v>
      </c>
      <c r="B2343" s="2263" t="s">
        <v>3567</v>
      </c>
      <c r="C2343" s="2281" t="s">
        <v>3558</v>
      </c>
      <c r="D2343" s="2281" t="s">
        <v>3568</v>
      </c>
      <c r="E2343" s="2472" t="s">
        <v>3560</v>
      </c>
      <c r="F2343" s="2472"/>
      <c r="G2343" s="2264" t="s">
        <v>2143</v>
      </c>
      <c r="H2343" s="2265">
        <v>0.25650000000000001</v>
      </c>
      <c r="I2343" s="2266">
        <v>20.94</v>
      </c>
      <c r="J2343" s="2266">
        <v>5.37</v>
      </c>
    </row>
    <row r="2344" spans="1:10" ht="24" customHeight="1">
      <c r="A2344" s="2285" t="s">
        <v>3586</v>
      </c>
      <c r="B2344" s="2270" t="s">
        <v>4967</v>
      </c>
      <c r="C2344" s="2285" t="s">
        <v>3558</v>
      </c>
      <c r="D2344" s="2285" t="s">
        <v>4968</v>
      </c>
      <c r="E2344" s="2468" t="s">
        <v>3589</v>
      </c>
      <c r="F2344" s="2468"/>
      <c r="G2344" s="2271" t="s">
        <v>271</v>
      </c>
      <c r="H2344" s="2272">
        <v>6.6E-3</v>
      </c>
      <c r="I2344" s="2273">
        <v>13.49</v>
      </c>
      <c r="J2344" s="2273">
        <v>0.08</v>
      </c>
    </row>
    <row r="2345" spans="1:10" ht="36" customHeight="1">
      <c r="A2345" s="2285" t="s">
        <v>3586</v>
      </c>
      <c r="B2345" s="2270" t="s">
        <v>4969</v>
      </c>
      <c r="C2345" s="2285" t="s">
        <v>3558</v>
      </c>
      <c r="D2345" s="2285" t="s">
        <v>4970</v>
      </c>
      <c r="E2345" s="2468" t="s">
        <v>3589</v>
      </c>
      <c r="F2345" s="2468"/>
      <c r="G2345" s="2271" t="s">
        <v>271</v>
      </c>
      <c r="H2345" s="2272">
        <v>1</v>
      </c>
      <c r="I2345" s="2273">
        <v>156.31</v>
      </c>
      <c r="J2345" s="2273">
        <v>156.31</v>
      </c>
    </row>
    <row r="2346" spans="1:10">
      <c r="A2346" s="2282"/>
      <c r="B2346" s="2282"/>
      <c r="C2346" s="2282"/>
      <c r="D2346" s="2282"/>
      <c r="E2346" s="2282" t="s">
        <v>3577</v>
      </c>
      <c r="F2346" s="2267">
        <v>6.68</v>
      </c>
      <c r="G2346" s="2282" t="s">
        <v>3578</v>
      </c>
      <c r="H2346" s="2267">
        <v>0</v>
      </c>
      <c r="I2346" s="2282" t="s">
        <v>3579</v>
      </c>
      <c r="J2346" s="2267">
        <v>6.68</v>
      </c>
    </row>
    <row r="2347" spans="1:10">
      <c r="A2347" s="2282"/>
      <c r="B2347" s="2282"/>
      <c r="C2347" s="2282"/>
      <c r="D2347" s="2282"/>
      <c r="E2347" s="2282" t="s">
        <v>3580</v>
      </c>
      <c r="F2347" s="2267">
        <v>44.698414</v>
      </c>
      <c r="G2347" s="2282"/>
      <c r="H2347" s="2467" t="s">
        <v>3581</v>
      </c>
      <c r="I2347" s="2467"/>
      <c r="J2347" s="2267">
        <v>210.68</v>
      </c>
    </row>
    <row r="2348" spans="1:10" ht="30" customHeight="1" thickBot="1">
      <c r="A2348" s="2290"/>
      <c r="B2348" s="2290"/>
      <c r="C2348" s="2290"/>
      <c r="D2348" s="2290"/>
      <c r="E2348" s="2290"/>
      <c r="F2348" s="2290"/>
      <c r="G2348" s="2290" t="s">
        <v>3582</v>
      </c>
      <c r="H2348" s="2268">
        <v>1</v>
      </c>
      <c r="I2348" s="2290" t="s">
        <v>3583</v>
      </c>
      <c r="J2348" s="2291">
        <v>210.68</v>
      </c>
    </row>
    <row r="2349" spans="1:10" ht="0.95" customHeight="1" thickTop="1">
      <c r="A2349" s="2269"/>
      <c r="B2349" s="2269"/>
      <c r="C2349" s="2269"/>
      <c r="D2349" s="2269"/>
      <c r="E2349" s="2269"/>
      <c r="F2349" s="2269"/>
      <c r="G2349" s="2269"/>
      <c r="H2349" s="2269"/>
      <c r="I2349" s="2269"/>
      <c r="J2349" s="2269"/>
    </row>
    <row r="2350" spans="1:10" ht="24" customHeight="1">
      <c r="A2350" s="2286" t="s">
        <v>4971</v>
      </c>
      <c r="B2350" s="2286"/>
      <c r="C2350" s="2286"/>
      <c r="D2350" s="2286" t="s">
        <v>4972</v>
      </c>
      <c r="E2350" s="2286"/>
      <c r="F2350" s="2469"/>
      <c r="G2350" s="2469"/>
      <c r="H2350" s="2257"/>
      <c r="I2350" s="2286"/>
      <c r="J2350" s="2258">
        <v>79.38</v>
      </c>
    </row>
    <row r="2351" spans="1:10" ht="18" customHeight="1">
      <c r="A2351" s="2283" t="s">
        <v>4973</v>
      </c>
      <c r="B2351" s="2287" t="s">
        <v>259</v>
      </c>
      <c r="C2351" s="2283" t="s">
        <v>3548</v>
      </c>
      <c r="D2351" s="2283" t="s">
        <v>131</v>
      </c>
      <c r="E2351" s="2470" t="s">
        <v>3549</v>
      </c>
      <c r="F2351" s="2470"/>
      <c r="G2351" s="2288" t="s">
        <v>3550</v>
      </c>
      <c r="H2351" s="2287" t="s">
        <v>261</v>
      </c>
      <c r="I2351" s="2287" t="s">
        <v>3551</v>
      </c>
      <c r="J2351" s="2287" t="s">
        <v>2149</v>
      </c>
    </row>
    <row r="2352" spans="1:10" ht="36" customHeight="1">
      <c r="A2352" s="2284" t="s">
        <v>3552</v>
      </c>
      <c r="B2352" s="2259" t="s">
        <v>4974</v>
      </c>
      <c r="C2352" s="2284" t="s">
        <v>3558</v>
      </c>
      <c r="D2352" s="2284" t="s">
        <v>1074</v>
      </c>
      <c r="E2352" s="2471" t="s">
        <v>3705</v>
      </c>
      <c r="F2352" s="2471"/>
      <c r="G2352" s="2260" t="s">
        <v>271</v>
      </c>
      <c r="H2352" s="2261">
        <v>1</v>
      </c>
      <c r="I2352" s="2262">
        <v>31.27</v>
      </c>
      <c r="J2352" s="2262">
        <v>31.27</v>
      </c>
    </row>
    <row r="2353" spans="1:10" ht="24" customHeight="1">
      <c r="A2353" s="2281" t="s">
        <v>3556</v>
      </c>
      <c r="B2353" s="2263" t="s">
        <v>3985</v>
      </c>
      <c r="C2353" s="2281" t="s">
        <v>3558</v>
      </c>
      <c r="D2353" s="2281" t="s">
        <v>3986</v>
      </c>
      <c r="E2353" s="2472" t="s">
        <v>3560</v>
      </c>
      <c r="F2353" s="2472"/>
      <c r="G2353" s="2264" t="s">
        <v>2143</v>
      </c>
      <c r="H2353" s="2265">
        <v>0.11020000000000001</v>
      </c>
      <c r="I2353" s="2266">
        <v>16.48</v>
      </c>
      <c r="J2353" s="2266">
        <v>1.81</v>
      </c>
    </row>
    <row r="2354" spans="1:10" ht="24" customHeight="1">
      <c r="A2354" s="2281" t="s">
        <v>3556</v>
      </c>
      <c r="B2354" s="2263" t="s">
        <v>3567</v>
      </c>
      <c r="C2354" s="2281" t="s">
        <v>3558</v>
      </c>
      <c r="D2354" s="2281" t="s">
        <v>3568</v>
      </c>
      <c r="E2354" s="2472" t="s">
        <v>3560</v>
      </c>
      <c r="F2354" s="2472"/>
      <c r="G2354" s="2264" t="s">
        <v>2143</v>
      </c>
      <c r="H2354" s="2265">
        <v>0.11020000000000001</v>
      </c>
      <c r="I2354" s="2266">
        <v>20.94</v>
      </c>
      <c r="J2354" s="2266">
        <v>2.2999999999999998</v>
      </c>
    </row>
    <row r="2355" spans="1:10" ht="24" customHeight="1">
      <c r="A2355" s="2285" t="s">
        <v>3586</v>
      </c>
      <c r="B2355" s="2270" t="s">
        <v>4967</v>
      </c>
      <c r="C2355" s="2285" t="s">
        <v>3558</v>
      </c>
      <c r="D2355" s="2285" t="s">
        <v>4968</v>
      </c>
      <c r="E2355" s="2468" t="s">
        <v>3589</v>
      </c>
      <c r="F2355" s="2468"/>
      <c r="G2355" s="2271" t="s">
        <v>271</v>
      </c>
      <c r="H2355" s="2272">
        <v>1.06E-2</v>
      </c>
      <c r="I2355" s="2273">
        <v>13.49</v>
      </c>
      <c r="J2355" s="2273">
        <v>0.14000000000000001</v>
      </c>
    </row>
    <row r="2356" spans="1:10" ht="24" customHeight="1">
      <c r="A2356" s="2285" t="s">
        <v>3586</v>
      </c>
      <c r="B2356" s="2270" t="s">
        <v>4975</v>
      </c>
      <c r="C2356" s="2285" t="s">
        <v>3558</v>
      </c>
      <c r="D2356" s="2285" t="s">
        <v>4976</v>
      </c>
      <c r="E2356" s="2468" t="s">
        <v>3589</v>
      </c>
      <c r="F2356" s="2468"/>
      <c r="G2356" s="2271" t="s">
        <v>271</v>
      </c>
      <c r="H2356" s="2272">
        <v>1</v>
      </c>
      <c r="I2356" s="2273">
        <v>27.02</v>
      </c>
      <c r="J2356" s="2273">
        <v>27.02</v>
      </c>
    </row>
    <row r="2357" spans="1:10">
      <c r="A2357" s="2282"/>
      <c r="B2357" s="2282"/>
      <c r="C2357" s="2282"/>
      <c r="D2357" s="2282"/>
      <c r="E2357" s="2282" t="s">
        <v>3577</v>
      </c>
      <c r="F2357" s="2267">
        <v>2.87</v>
      </c>
      <c r="G2357" s="2282" t="s">
        <v>3578</v>
      </c>
      <c r="H2357" s="2267">
        <v>0</v>
      </c>
      <c r="I2357" s="2282" t="s">
        <v>3579</v>
      </c>
      <c r="J2357" s="2267">
        <v>2.87</v>
      </c>
    </row>
    <row r="2358" spans="1:10">
      <c r="A2358" s="2282"/>
      <c r="B2358" s="2282"/>
      <c r="C2358" s="2282"/>
      <c r="D2358" s="2282"/>
      <c r="E2358" s="2282" t="s">
        <v>3580</v>
      </c>
      <c r="F2358" s="2267">
        <v>8.421011</v>
      </c>
      <c r="G2358" s="2282"/>
      <c r="H2358" s="2467" t="s">
        <v>3581</v>
      </c>
      <c r="I2358" s="2467"/>
      <c r="J2358" s="2267">
        <v>39.69</v>
      </c>
    </row>
    <row r="2359" spans="1:10" ht="30" customHeight="1" thickBot="1">
      <c r="A2359" s="2290"/>
      <c r="B2359" s="2290"/>
      <c r="C2359" s="2290"/>
      <c r="D2359" s="2290"/>
      <c r="E2359" s="2290"/>
      <c r="F2359" s="2290"/>
      <c r="G2359" s="2290" t="s">
        <v>3582</v>
      </c>
      <c r="H2359" s="2268">
        <v>2</v>
      </c>
      <c r="I2359" s="2290" t="s">
        <v>3583</v>
      </c>
      <c r="J2359" s="2291">
        <v>79.38</v>
      </c>
    </row>
    <row r="2360" spans="1:10" ht="0.95" customHeight="1" thickTop="1">
      <c r="A2360" s="2269"/>
      <c r="B2360" s="2269"/>
      <c r="C2360" s="2269"/>
      <c r="D2360" s="2269"/>
      <c r="E2360" s="2269"/>
      <c r="F2360" s="2269"/>
      <c r="G2360" s="2269"/>
      <c r="H2360" s="2269"/>
      <c r="I2360" s="2269"/>
      <c r="J2360" s="2269"/>
    </row>
    <row r="2361" spans="1:10" ht="24" customHeight="1">
      <c r="A2361" s="2286" t="s">
        <v>4977</v>
      </c>
      <c r="B2361" s="2286"/>
      <c r="C2361" s="2286"/>
      <c r="D2361" s="2286" t="s">
        <v>4978</v>
      </c>
      <c r="E2361" s="2286"/>
      <c r="F2361" s="2469"/>
      <c r="G2361" s="2469"/>
      <c r="H2361" s="2257"/>
      <c r="I2361" s="2286"/>
      <c r="J2361" s="2258">
        <v>1341.97</v>
      </c>
    </row>
    <row r="2362" spans="1:10" ht="18" customHeight="1">
      <c r="A2362" s="2283" t="s">
        <v>4979</v>
      </c>
      <c r="B2362" s="2287" t="s">
        <v>259</v>
      </c>
      <c r="C2362" s="2283" t="s">
        <v>3548</v>
      </c>
      <c r="D2362" s="2283" t="s">
        <v>131</v>
      </c>
      <c r="E2362" s="2470" t="s">
        <v>3549</v>
      </c>
      <c r="F2362" s="2470"/>
      <c r="G2362" s="2288" t="s">
        <v>3550</v>
      </c>
      <c r="H2362" s="2287" t="s">
        <v>261</v>
      </c>
      <c r="I2362" s="2287" t="s">
        <v>3551</v>
      </c>
      <c r="J2362" s="2287" t="s">
        <v>2149</v>
      </c>
    </row>
    <row r="2363" spans="1:10" ht="36" customHeight="1">
      <c r="A2363" s="2284" t="s">
        <v>3552</v>
      </c>
      <c r="B2363" s="2259" t="s">
        <v>4980</v>
      </c>
      <c r="C2363" s="2284" t="s">
        <v>3558</v>
      </c>
      <c r="D2363" s="2284" t="s">
        <v>1079</v>
      </c>
      <c r="E2363" s="2471" t="s">
        <v>3705</v>
      </c>
      <c r="F2363" s="2471"/>
      <c r="G2363" s="2260" t="s">
        <v>271</v>
      </c>
      <c r="H2363" s="2261">
        <v>1</v>
      </c>
      <c r="I2363" s="2262">
        <v>90.61</v>
      </c>
      <c r="J2363" s="2262">
        <v>90.61</v>
      </c>
    </row>
    <row r="2364" spans="1:10" ht="24" customHeight="1">
      <c r="A2364" s="2281" t="s">
        <v>3556</v>
      </c>
      <c r="B2364" s="2263" t="s">
        <v>3567</v>
      </c>
      <c r="C2364" s="2281" t="s">
        <v>3558</v>
      </c>
      <c r="D2364" s="2281" t="s">
        <v>3568</v>
      </c>
      <c r="E2364" s="2472" t="s">
        <v>3560</v>
      </c>
      <c r="F2364" s="2472"/>
      <c r="G2364" s="2264" t="s">
        <v>2143</v>
      </c>
      <c r="H2364" s="2265">
        <v>0.22120000000000001</v>
      </c>
      <c r="I2364" s="2266">
        <v>20.94</v>
      </c>
      <c r="J2364" s="2266">
        <v>4.63</v>
      </c>
    </row>
    <row r="2365" spans="1:10" ht="24" customHeight="1">
      <c r="A2365" s="2281" t="s">
        <v>3556</v>
      </c>
      <c r="B2365" s="2263" t="s">
        <v>3985</v>
      </c>
      <c r="C2365" s="2281" t="s">
        <v>3558</v>
      </c>
      <c r="D2365" s="2281" t="s">
        <v>3986</v>
      </c>
      <c r="E2365" s="2472" t="s">
        <v>3560</v>
      </c>
      <c r="F2365" s="2472"/>
      <c r="G2365" s="2264" t="s">
        <v>2143</v>
      </c>
      <c r="H2365" s="2265">
        <v>0.22120000000000001</v>
      </c>
      <c r="I2365" s="2266">
        <v>16.48</v>
      </c>
      <c r="J2365" s="2266">
        <v>3.64</v>
      </c>
    </row>
    <row r="2366" spans="1:10" ht="24" customHeight="1">
      <c r="A2366" s="2285" t="s">
        <v>3586</v>
      </c>
      <c r="B2366" s="2270" t="s">
        <v>4967</v>
      </c>
      <c r="C2366" s="2285" t="s">
        <v>3558</v>
      </c>
      <c r="D2366" s="2285" t="s">
        <v>4968</v>
      </c>
      <c r="E2366" s="2468" t="s">
        <v>3589</v>
      </c>
      <c r="F2366" s="2468"/>
      <c r="G2366" s="2271" t="s">
        <v>271</v>
      </c>
      <c r="H2366" s="2272">
        <v>1.06E-2</v>
      </c>
      <c r="I2366" s="2273">
        <v>13.49</v>
      </c>
      <c r="J2366" s="2273">
        <v>0.14000000000000001</v>
      </c>
    </row>
    <row r="2367" spans="1:10" ht="24" customHeight="1">
      <c r="A2367" s="2285" t="s">
        <v>3586</v>
      </c>
      <c r="B2367" s="2270" t="s">
        <v>4981</v>
      </c>
      <c r="C2367" s="2285" t="s">
        <v>3558</v>
      </c>
      <c r="D2367" s="2285" t="s">
        <v>4982</v>
      </c>
      <c r="E2367" s="2468" t="s">
        <v>3589</v>
      </c>
      <c r="F2367" s="2468"/>
      <c r="G2367" s="2271" t="s">
        <v>271</v>
      </c>
      <c r="H2367" s="2272">
        <v>1</v>
      </c>
      <c r="I2367" s="2273">
        <v>82.2</v>
      </c>
      <c r="J2367" s="2273">
        <v>82.2</v>
      </c>
    </row>
    <row r="2368" spans="1:10">
      <c r="A2368" s="2282"/>
      <c r="B2368" s="2282"/>
      <c r="C2368" s="2282"/>
      <c r="D2368" s="2282"/>
      <c r="E2368" s="2282" t="s">
        <v>3577</v>
      </c>
      <c r="F2368" s="2267">
        <v>5.76</v>
      </c>
      <c r="G2368" s="2282" t="s">
        <v>3578</v>
      </c>
      <c r="H2368" s="2267">
        <v>0</v>
      </c>
      <c r="I2368" s="2282" t="s">
        <v>3579</v>
      </c>
      <c r="J2368" s="2267">
        <v>5.76</v>
      </c>
    </row>
    <row r="2369" spans="1:10">
      <c r="A2369" s="2282"/>
      <c r="B2369" s="2282"/>
      <c r="C2369" s="2282"/>
      <c r="D2369" s="2282"/>
      <c r="E2369" s="2282" t="s">
        <v>3580</v>
      </c>
      <c r="F2369" s="2267">
        <v>24.401273</v>
      </c>
      <c r="G2369" s="2282"/>
      <c r="H2369" s="2467" t="s">
        <v>3581</v>
      </c>
      <c r="I2369" s="2467"/>
      <c r="J2369" s="2267">
        <v>115.01</v>
      </c>
    </row>
    <row r="2370" spans="1:10" ht="30" customHeight="1" thickBot="1">
      <c r="A2370" s="2290"/>
      <c r="B2370" s="2290"/>
      <c r="C2370" s="2290"/>
      <c r="D2370" s="2290"/>
      <c r="E2370" s="2290"/>
      <c r="F2370" s="2290"/>
      <c r="G2370" s="2290" t="s">
        <v>3582</v>
      </c>
      <c r="H2370" s="2268">
        <v>1</v>
      </c>
      <c r="I2370" s="2290" t="s">
        <v>3583</v>
      </c>
      <c r="J2370" s="2291">
        <v>115.01</v>
      </c>
    </row>
    <row r="2371" spans="1:10" ht="0.95" customHeight="1" thickTop="1">
      <c r="A2371" s="2269"/>
      <c r="B2371" s="2269"/>
      <c r="C2371" s="2269"/>
      <c r="D2371" s="2269"/>
      <c r="E2371" s="2269"/>
      <c r="F2371" s="2269"/>
      <c r="G2371" s="2269"/>
      <c r="H2371" s="2269"/>
      <c r="I2371" s="2269"/>
      <c r="J2371" s="2269"/>
    </row>
    <row r="2372" spans="1:10" ht="18" customHeight="1">
      <c r="A2372" s="2283" t="s">
        <v>4983</v>
      </c>
      <c r="B2372" s="2287" t="s">
        <v>259</v>
      </c>
      <c r="C2372" s="2283" t="s">
        <v>3548</v>
      </c>
      <c r="D2372" s="2283" t="s">
        <v>131</v>
      </c>
      <c r="E2372" s="2470" t="s">
        <v>3549</v>
      </c>
      <c r="F2372" s="2470"/>
      <c r="G2372" s="2288" t="s">
        <v>3550</v>
      </c>
      <c r="H2372" s="2287" t="s">
        <v>261</v>
      </c>
      <c r="I2372" s="2287" t="s">
        <v>3551</v>
      </c>
      <c r="J2372" s="2287" t="s">
        <v>2149</v>
      </c>
    </row>
    <row r="2373" spans="1:10" ht="36" customHeight="1">
      <c r="A2373" s="2284" t="s">
        <v>3552</v>
      </c>
      <c r="B2373" s="2259" t="s">
        <v>4984</v>
      </c>
      <c r="C2373" s="2284" t="s">
        <v>3558</v>
      </c>
      <c r="D2373" s="2284" t="s">
        <v>1082</v>
      </c>
      <c r="E2373" s="2471" t="s">
        <v>3705</v>
      </c>
      <c r="F2373" s="2471"/>
      <c r="G2373" s="2260" t="s">
        <v>271</v>
      </c>
      <c r="H2373" s="2261">
        <v>1</v>
      </c>
      <c r="I2373" s="2262">
        <v>160.57</v>
      </c>
      <c r="J2373" s="2262">
        <v>160.57</v>
      </c>
    </row>
    <row r="2374" spans="1:10" ht="24" customHeight="1">
      <c r="A2374" s="2281" t="s">
        <v>3556</v>
      </c>
      <c r="B2374" s="2263" t="s">
        <v>3985</v>
      </c>
      <c r="C2374" s="2281" t="s">
        <v>3558</v>
      </c>
      <c r="D2374" s="2281" t="s">
        <v>3986</v>
      </c>
      <c r="E2374" s="2472" t="s">
        <v>3560</v>
      </c>
      <c r="F2374" s="2472"/>
      <c r="G2374" s="2264" t="s">
        <v>2143</v>
      </c>
      <c r="H2374" s="2265">
        <v>0.37430000000000002</v>
      </c>
      <c r="I2374" s="2266">
        <v>16.48</v>
      </c>
      <c r="J2374" s="2266">
        <v>6.16</v>
      </c>
    </row>
    <row r="2375" spans="1:10" ht="24" customHeight="1">
      <c r="A2375" s="2281" t="s">
        <v>3556</v>
      </c>
      <c r="B2375" s="2263" t="s">
        <v>3567</v>
      </c>
      <c r="C2375" s="2281" t="s">
        <v>3558</v>
      </c>
      <c r="D2375" s="2281" t="s">
        <v>3568</v>
      </c>
      <c r="E2375" s="2472" t="s">
        <v>3560</v>
      </c>
      <c r="F2375" s="2472"/>
      <c r="G2375" s="2264" t="s">
        <v>2143</v>
      </c>
      <c r="H2375" s="2265">
        <v>0.37430000000000002</v>
      </c>
      <c r="I2375" s="2266">
        <v>20.94</v>
      </c>
      <c r="J2375" s="2266">
        <v>7.83</v>
      </c>
    </row>
    <row r="2376" spans="1:10" ht="24" customHeight="1">
      <c r="A2376" s="2285" t="s">
        <v>3586</v>
      </c>
      <c r="B2376" s="2270" t="s">
        <v>4967</v>
      </c>
      <c r="C2376" s="2285" t="s">
        <v>3558</v>
      </c>
      <c r="D2376" s="2285" t="s">
        <v>4968</v>
      </c>
      <c r="E2376" s="2468" t="s">
        <v>3589</v>
      </c>
      <c r="F2376" s="2468"/>
      <c r="G2376" s="2271" t="s">
        <v>271</v>
      </c>
      <c r="H2376" s="2272">
        <v>1.9199999999999998E-2</v>
      </c>
      <c r="I2376" s="2273">
        <v>13.49</v>
      </c>
      <c r="J2376" s="2273">
        <v>0.25</v>
      </c>
    </row>
    <row r="2377" spans="1:10" ht="24" customHeight="1">
      <c r="A2377" s="2285" t="s">
        <v>3586</v>
      </c>
      <c r="B2377" s="2270" t="s">
        <v>4985</v>
      </c>
      <c r="C2377" s="2285" t="s">
        <v>3558</v>
      </c>
      <c r="D2377" s="2285" t="s">
        <v>4986</v>
      </c>
      <c r="E2377" s="2468" t="s">
        <v>3589</v>
      </c>
      <c r="F2377" s="2468"/>
      <c r="G2377" s="2271" t="s">
        <v>271</v>
      </c>
      <c r="H2377" s="2272">
        <v>1</v>
      </c>
      <c r="I2377" s="2273">
        <v>146.33000000000001</v>
      </c>
      <c r="J2377" s="2273">
        <v>146.33000000000001</v>
      </c>
    </row>
    <row r="2378" spans="1:10">
      <c r="A2378" s="2282"/>
      <c r="B2378" s="2282"/>
      <c r="C2378" s="2282"/>
      <c r="D2378" s="2282"/>
      <c r="E2378" s="2282" t="s">
        <v>3577</v>
      </c>
      <c r="F2378" s="2267">
        <v>9.75</v>
      </c>
      <c r="G2378" s="2282" t="s">
        <v>3578</v>
      </c>
      <c r="H2378" s="2267">
        <v>0</v>
      </c>
      <c r="I2378" s="2282" t="s">
        <v>3579</v>
      </c>
      <c r="J2378" s="2267">
        <v>9.75</v>
      </c>
    </row>
    <row r="2379" spans="1:10">
      <c r="A2379" s="2282"/>
      <c r="B2379" s="2282"/>
      <c r="C2379" s="2282"/>
      <c r="D2379" s="2282"/>
      <c r="E2379" s="2282" t="s">
        <v>3580</v>
      </c>
      <c r="F2379" s="2267">
        <v>43.241501</v>
      </c>
      <c r="G2379" s="2282"/>
      <c r="H2379" s="2467" t="s">
        <v>3581</v>
      </c>
      <c r="I2379" s="2467"/>
      <c r="J2379" s="2267">
        <v>203.81</v>
      </c>
    </row>
    <row r="2380" spans="1:10" ht="30" customHeight="1" thickBot="1">
      <c r="A2380" s="2290"/>
      <c r="B2380" s="2290"/>
      <c r="C2380" s="2290"/>
      <c r="D2380" s="2290"/>
      <c r="E2380" s="2290"/>
      <c r="F2380" s="2290"/>
      <c r="G2380" s="2290" t="s">
        <v>3582</v>
      </c>
      <c r="H2380" s="2268">
        <v>3</v>
      </c>
      <c r="I2380" s="2290" t="s">
        <v>3583</v>
      </c>
      <c r="J2380" s="2291">
        <v>611.42999999999995</v>
      </c>
    </row>
    <row r="2381" spans="1:10" ht="0.95" customHeight="1" thickTop="1">
      <c r="A2381" s="2269"/>
      <c r="B2381" s="2269"/>
      <c r="C2381" s="2269"/>
      <c r="D2381" s="2269"/>
      <c r="E2381" s="2269"/>
      <c r="F2381" s="2269"/>
      <c r="G2381" s="2269"/>
      <c r="H2381" s="2269"/>
      <c r="I2381" s="2269"/>
      <c r="J2381" s="2269"/>
    </row>
    <row r="2382" spans="1:10" ht="18" customHeight="1">
      <c r="A2382" s="2283" t="s">
        <v>4987</v>
      </c>
      <c r="B2382" s="2287" t="s">
        <v>259</v>
      </c>
      <c r="C2382" s="2283" t="s">
        <v>3548</v>
      </c>
      <c r="D2382" s="2283" t="s">
        <v>131</v>
      </c>
      <c r="E2382" s="2470" t="s">
        <v>3549</v>
      </c>
      <c r="F2382" s="2470"/>
      <c r="G2382" s="2288" t="s">
        <v>3550</v>
      </c>
      <c r="H2382" s="2287" t="s">
        <v>261</v>
      </c>
      <c r="I2382" s="2287" t="s">
        <v>3551</v>
      </c>
      <c r="J2382" s="2287" t="s">
        <v>2149</v>
      </c>
    </row>
    <row r="2383" spans="1:10" ht="24" customHeight="1">
      <c r="A2383" s="2284" t="s">
        <v>3552</v>
      </c>
      <c r="B2383" s="2259" t="s">
        <v>4988</v>
      </c>
      <c r="C2383" s="2284" t="s">
        <v>3558</v>
      </c>
      <c r="D2383" s="2284" t="s">
        <v>1085</v>
      </c>
      <c r="E2383" s="2471" t="s">
        <v>3705</v>
      </c>
      <c r="F2383" s="2471"/>
      <c r="G2383" s="2260" t="s">
        <v>271</v>
      </c>
      <c r="H2383" s="2261">
        <v>1</v>
      </c>
      <c r="I2383" s="2262">
        <v>101.6</v>
      </c>
      <c r="J2383" s="2262">
        <v>101.6</v>
      </c>
    </row>
    <row r="2384" spans="1:10" ht="24" customHeight="1">
      <c r="A2384" s="2281" t="s">
        <v>3556</v>
      </c>
      <c r="B2384" s="2263" t="s">
        <v>3567</v>
      </c>
      <c r="C2384" s="2281" t="s">
        <v>3558</v>
      </c>
      <c r="D2384" s="2281" t="s">
        <v>3568</v>
      </c>
      <c r="E2384" s="2472" t="s">
        <v>3560</v>
      </c>
      <c r="F2384" s="2472"/>
      <c r="G2384" s="2264" t="s">
        <v>2143</v>
      </c>
      <c r="H2384" s="2265">
        <v>0.26329999999999998</v>
      </c>
      <c r="I2384" s="2266">
        <v>20.94</v>
      </c>
      <c r="J2384" s="2266">
        <v>5.51</v>
      </c>
    </row>
    <row r="2385" spans="1:10" ht="24" customHeight="1">
      <c r="A2385" s="2281" t="s">
        <v>3556</v>
      </c>
      <c r="B2385" s="2263" t="s">
        <v>3985</v>
      </c>
      <c r="C2385" s="2281" t="s">
        <v>3558</v>
      </c>
      <c r="D2385" s="2281" t="s">
        <v>3986</v>
      </c>
      <c r="E2385" s="2472" t="s">
        <v>3560</v>
      </c>
      <c r="F2385" s="2472"/>
      <c r="G2385" s="2264" t="s">
        <v>2143</v>
      </c>
      <c r="H2385" s="2265">
        <v>0.26329999999999998</v>
      </c>
      <c r="I2385" s="2266">
        <v>16.48</v>
      </c>
      <c r="J2385" s="2266">
        <v>4.33</v>
      </c>
    </row>
    <row r="2386" spans="1:10" ht="24" customHeight="1">
      <c r="A2386" s="2285" t="s">
        <v>3586</v>
      </c>
      <c r="B2386" s="2270" t="s">
        <v>4967</v>
      </c>
      <c r="C2386" s="2285" t="s">
        <v>3558</v>
      </c>
      <c r="D2386" s="2285" t="s">
        <v>4968</v>
      </c>
      <c r="E2386" s="2468" t="s">
        <v>3589</v>
      </c>
      <c r="F2386" s="2468"/>
      <c r="G2386" s="2271" t="s">
        <v>271</v>
      </c>
      <c r="H2386" s="2272">
        <v>1.9199999999999998E-2</v>
      </c>
      <c r="I2386" s="2273">
        <v>13.49</v>
      </c>
      <c r="J2386" s="2273">
        <v>0.25</v>
      </c>
    </row>
    <row r="2387" spans="1:10" ht="24" customHeight="1">
      <c r="A2387" s="2285" t="s">
        <v>3586</v>
      </c>
      <c r="B2387" s="2270" t="s">
        <v>4989</v>
      </c>
      <c r="C2387" s="2285" t="s">
        <v>3558</v>
      </c>
      <c r="D2387" s="2285" t="s">
        <v>4990</v>
      </c>
      <c r="E2387" s="2468" t="s">
        <v>3589</v>
      </c>
      <c r="F2387" s="2468"/>
      <c r="G2387" s="2271" t="s">
        <v>271</v>
      </c>
      <c r="H2387" s="2272">
        <v>1</v>
      </c>
      <c r="I2387" s="2273">
        <v>91.51</v>
      </c>
      <c r="J2387" s="2273">
        <v>91.51</v>
      </c>
    </row>
    <row r="2388" spans="1:10">
      <c r="A2388" s="2282"/>
      <c r="B2388" s="2282"/>
      <c r="C2388" s="2282"/>
      <c r="D2388" s="2282"/>
      <c r="E2388" s="2282" t="s">
        <v>3577</v>
      </c>
      <c r="F2388" s="2267">
        <v>6.86</v>
      </c>
      <c r="G2388" s="2282" t="s">
        <v>3578</v>
      </c>
      <c r="H2388" s="2267">
        <v>0</v>
      </c>
      <c r="I2388" s="2282" t="s">
        <v>3579</v>
      </c>
      <c r="J2388" s="2267">
        <v>6.86</v>
      </c>
    </row>
    <row r="2389" spans="1:10">
      <c r="A2389" s="2282"/>
      <c r="B2389" s="2282"/>
      <c r="C2389" s="2282"/>
      <c r="D2389" s="2282"/>
      <c r="E2389" s="2282" t="s">
        <v>3580</v>
      </c>
      <c r="F2389" s="2267">
        <v>27.360880000000002</v>
      </c>
      <c r="G2389" s="2282"/>
      <c r="H2389" s="2467" t="s">
        <v>3581</v>
      </c>
      <c r="I2389" s="2467"/>
      <c r="J2389" s="2267">
        <v>128.96</v>
      </c>
    </row>
    <row r="2390" spans="1:10" ht="30" customHeight="1" thickBot="1">
      <c r="A2390" s="2290"/>
      <c r="B2390" s="2290"/>
      <c r="C2390" s="2290"/>
      <c r="D2390" s="2290"/>
      <c r="E2390" s="2290"/>
      <c r="F2390" s="2290"/>
      <c r="G2390" s="2290" t="s">
        <v>3582</v>
      </c>
      <c r="H2390" s="2268">
        <v>2</v>
      </c>
      <c r="I2390" s="2290" t="s">
        <v>3583</v>
      </c>
      <c r="J2390" s="2291">
        <v>257.92</v>
      </c>
    </row>
    <row r="2391" spans="1:10" ht="0.95" customHeight="1" thickTop="1">
      <c r="A2391" s="2269"/>
      <c r="B2391" s="2269"/>
      <c r="C2391" s="2269"/>
      <c r="D2391" s="2269"/>
      <c r="E2391" s="2269"/>
      <c r="F2391" s="2269"/>
      <c r="G2391" s="2269"/>
      <c r="H2391" s="2269"/>
      <c r="I2391" s="2269"/>
      <c r="J2391" s="2269"/>
    </row>
    <row r="2392" spans="1:10" ht="18" customHeight="1">
      <c r="A2392" s="2283" t="s">
        <v>4991</v>
      </c>
      <c r="B2392" s="2287" t="s">
        <v>259</v>
      </c>
      <c r="C2392" s="2283" t="s">
        <v>3548</v>
      </c>
      <c r="D2392" s="2283" t="s">
        <v>131</v>
      </c>
      <c r="E2392" s="2470" t="s">
        <v>3549</v>
      </c>
      <c r="F2392" s="2470"/>
      <c r="G2392" s="2288" t="s">
        <v>3550</v>
      </c>
      <c r="H2392" s="2287" t="s">
        <v>261</v>
      </c>
      <c r="I2392" s="2287" t="s">
        <v>3551</v>
      </c>
      <c r="J2392" s="2287" t="s">
        <v>2149</v>
      </c>
    </row>
    <row r="2393" spans="1:10" ht="24" customHeight="1">
      <c r="A2393" s="2284" t="s">
        <v>3552</v>
      </c>
      <c r="B2393" s="2259" t="s">
        <v>4992</v>
      </c>
      <c r="C2393" s="2284" t="s">
        <v>3558</v>
      </c>
      <c r="D2393" s="2284" t="s">
        <v>1088</v>
      </c>
      <c r="E2393" s="2471" t="s">
        <v>3705</v>
      </c>
      <c r="F2393" s="2471"/>
      <c r="G2393" s="2260" t="s">
        <v>271</v>
      </c>
      <c r="H2393" s="2261">
        <v>1</v>
      </c>
      <c r="I2393" s="2262">
        <v>281.74</v>
      </c>
      <c r="J2393" s="2262">
        <v>281.74</v>
      </c>
    </row>
    <row r="2394" spans="1:10" ht="24" customHeight="1">
      <c r="A2394" s="2281" t="s">
        <v>3556</v>
      </c>
      <c r="B2394" s="2263" t="s">
        <v>3985</v>
      </c>
      <c r="C2394" s="2281" t="s">
        <v>3558</v>
      </c>
      <c r="D2394" s="2281" t="s">
        <v>3986</v>
      </c>
      <c r="E2394" s="2472" t="s">
        <v>3560</v>
      </c>
      <c r="F2394" s="2472"/>
      <c r="G2394" s="2264" t="s">
        <v>2143</v>
      </c>
      <c r="H2394" s="2265">
        <v>0.4546</v>
      </c>
      <c r="I2394" s="2266">
        <v>16.48</v>
      </c>
      <c r="J2394" s="2266">
        <v>7.49</v>
      </c>
    </row>
    <row r="2395" spans="1:10" ht="24" customHeight="1">
      <c r="A2395" s="2281" t="s">
        <v>3556</v>
      </c>
      <c r="B2395" s="2263" t="s">
        <v>3567</v>
      </c>
      <c r="C2395" s="2281" t="s">
        <v>3558</v>
      </c>
      <c r="D2395" s="2281" t="s">
        <v>3568</v>
      </c>
      <c r="E2395" s="2472" t="s">
        <v>3560</v>
      </c>
      <c r="F2395" s="2472"/>
      <c r="G2395" s="2264" t="s">
        <v>2143</v>
      </c>
      <c r="H2395" s="2265">
        <v>0.4546</v>
      </c>
      <c r="I2395" s="2266">
        <v>20.94</v>
      </c>
      <c r="J2395" s="2266">
        <v>9.51</v>
      </c>
    </row>
    <row r="2396" spans="1:10" ht="24" customHeight="1">
      <c r="A2396" s="2285" t="s">
        <v>3586</v>
      </c>
      <c r="B2396" s="2270" t="s">
        <v>4967</v>
      </c>
      <c r="C2396" s="2285" t="s">
        <v>3558</v>
      </c>
      <c r="D2396" s="2285" t="s">
        <v>4968</v>
      </c>
      <c r="E2396" s="2468" t="s">
        <v>3589</v>
      </c>
      <c r="F2396" s="2468"/>
      <c r="G2396" s="2271" t="s">
        <v>271</v>
      </c>
      <c r="H2396" s="2272">
        <v>3.0200000000000001E-2</v>
      </c>
      <c r="I2396" s="2273">
        <v>13.49</v>
      </c>
      <c r="J2396" s="2273">
        <v>0.4</v>
      </c>
    </row>
    <row r="2397" spans="1:10" ht="24" customHeight="1">
      <c r="A2397" s="2285" t="s">
        <v>3586</v>
      </c>
      <c r="B2397" s="2270" t="s">
        <v>4993</v>
      </c>
      <c r="C2397" s="2285" t="s">
        <v>3558</v>
      </c>
      <c r="D2397" s="2285" t="s">
        <v>4994</v>
      </c>
      <c r="E2397" s="2468" t="s">
        <v>3589</v>
      </c>
      <c r="F2397" s="2468"/>
      <c r="G2397" s="2271" t="s">
        <v>271</v>
      </c>
      <c r="H2397" s="2272">
        <v>1</v>
      </c>
      <c r="I2397" s="2273">
        <v>264.33999999999997</v>
      </c>
      <c r="J2397" s="2273">
        <v>264.33999999999997</v>
      </c>
    </row>
    <row r="2398" spans="1:10">
      <c r="A2398" s="2282"/>
      <c r="B2398" s="2282"/>
      <c r="C2398" s="2282"/>
      <c r="D2398" s="2282"/>
      <c r="E2398" s="2282" t="s">
        <v>3577</v>
      </c>
      <c r="F2398" s="2267">
        <v>11.85</v>
      </c>
      <c r="G2398" s="2282" t="s">
        <v>3578</v>
      </c>
      <c r="H2398" s="2267">
        <v>0</v>
      </c>
      <c r="I2398" s="2282" t="s">
        <v>3579</v>
      </c>
      <c r="J2398" s="2267">
        <v>11.85</v>
      </c>
    </row>
    <row r="2399" spans="1:10">
      <c r="A2399" s="2282"/>
      <c r="B2399" s="2282"/>
      <c r="C2399" s="2282"/>
      <c r="D2399" s="2282"/>
      <c r="E2399" s="2282" t="s">
        <v>3580</v>
      </c>
      <c r="F2399" s="2267">
        <v>75.872581999999994</v>
      </c>
      <c r="G2399" s="2282"/>
      <c r="H2399" s="2467" t="s">
        <v>3581</v>
      </c>
      <c r="I2399" s="2467"/>
      <c r="J2399" s="2267">
        <v>357.61</v>
      </c>
    </row>
    <row r="2400" spans="1:10" ht="30" customHeight="1" thickBot="1">
      <c r="A2400" s="2290"/>
      <c r="B2400" s="2290"/>
      <c r="C2400" s="2290"/>
      <c r="D2400" s="2290"/>
      <c r="E2400" s="2290"/>
      <c r="F2400" s="2290"/>
      <c r="G2400" s="2290" t="s">
        <v>3582</v>
      </c>
      <c r="H2400" s="2268">
        <v>1</v>
      </c>
      <c r="I2400" s="2290" t="s">
        <v>3583</v>
      </c>
      <c r="J2400" s="2291">
        <v>357.61</v>
      </c>
    </row>
    <row r="2401" spans="1:10" ht="0.95" customHeight="1" thickTop="1">
      <c r="A2401" s="2269"/>
      <c r="B2401" s="2269"/>
      <c r="C2401" s="2269"/>
      <c r="D2401" s="2269"/>
      <c r="E2401" s="2269"/>
      <c r="F2401" s="2269"/>
      <c r="G2401" s="2269"/>
      <c r="H2401" s="2269"/>
      <c r="I2401" s="2269"/>
      <c r="J2401" s="2269"/>
    </row>
    <row r="2402" spans="1:10" ht="24" customHeight="1">
      <c r="A2402" s="2286" t="s">
        <v>4995</v>
      </c>
      <c r="B2402" s="2286"/>
      <c r="C2402" s="2286"/>
      <c r="D2402" s="2286" t="s">
        <v>4996</v>
      </c>
      <c r="E2402" s="2286"/>
      <c r="F2402" s="2469"/>
      <c r="G2402" s="2469"/>
      <c r="H2402" s="2257"/>
      <c r="I2402" s="2286"/>
      <c r="J2402" s="2258">
        <v>110018.56</v>
      </c>
    </row>
    <row r="2403" spans="1:10" ht="18" customHeight="1">
      <c r="A2403" s="2283" t="s">
        <v>4997</v>
      </c>
      <c r="B2403" s="2287" t="s">
        <v>259</v>
      </c>
      <c r="C2403" s="2283" t="s">
        <v>3548</v>
      </c>
      <c r="D2403" s="2283" t="s">
        <v>131</v>
      </c>
      <c r="E2403" s="2470" t="s">
        <v>3549</v>
      </c>
      <c r="F2403" s="2470"/>
      <c r="G2403" s="2288" t="s">
        <v>3550</v>
      </c>
      <c r="H2403" s="2287" t="s">
        <v>261</v>
      </c>
      <c r="I2403" s="2287" t="s">
        <v>3551</v>
      </c>
      <c r="J2403" s="2287" t="s">
        <v>2149</v>
      </c>
    </row>
    <row r="2404" spans="1:10" ht="48" customHeight="1">
      <c r="A2404" s="2284" t="s">
        <v>3552</v>
      </c>
      <c r="B2404" s="2259" t="s">
        <v>4998</v>
      </c>
      <c r="C2404" s="2284" t="s">
        <v>3600</v>
      </c>
      <c r="D2404" s="2284" t="s">
        <v>4999</v>
      </c>
      <c r="E2404" s="2471" t="s">
        <v>3705</v>
      </c>
      <c r="F2404" s="2471"/>
      <c r="G2404" s="2260" t="s">
        <v>322</v>
      </c>
      <c r="H2404" s="2261">
        <v>1</v>
      </c>
      <c r="I2404" s="2262">
        <v>395.95</v>
      </c>
      <c r="J2404" s="2262">
        <v>395.95</v>
      </c>
    </row>
    <row r="2405" spans="1:10" ht="24" customHeight="1">
      <c r="A2405" s="2281" t="s">
        <v>3556</v>
      </c>
      <c r="B2405" s="2263" t="s">
        <v>3886</v>
      </c>
      <c r="C2405" s="2281" t="s">
        <v>3558</v>
      </c>
      <c r="D2405" s="2281" t="s">
        <v>3887</v>
      </c>
      <c r="E2405" s="2472" t="s">
        <v>3560</v>
      </c>
      <c r="F2405" s="2472"/>
      <c r="G2405" s="2264" t="s">
        <v>2143</v>
      </c>
      <c r="H2405" s="2265">
        <v>0.5</v>
      </c>
      <c r="I2405" s="2266">
        <v>18.87</v>
      </c>
      <c r="J2405" s="2266">
        <v>9.43</v>
      </c>
    </row>
    <row r="2406" spans="1:10" ht="24" customHeight="1">
      <c r="A2406" s="2281" t="s">
        <v>3556</v>
      </c>
      <c r="B2406" s="2263" t="s">
        <v>3567</v>
      </c>
      <c r="C2406" s="2281" t="s">
        <v>3558</v>
      </c>
      <c r="D2406" s="2281" t="s">
        <v>3568</v>
      </c>
      <c r="E2406" s="2472" t="s">
        <v>3560</v>
      </c>
      <c r="F2406" s="2472"/>
      <c r="G2406" s="2264" t="s">
        <v>2143</v>
      </c>
      <c r="H2406" s="2265">
        <v>0.5</v>
      </c>
      <c r="I2406" s="2266">
        <v>20.94</v>
      </c>
      <c r="J2406" s="2266">
        <v>10.47</v>
      </c>
    </row>
    <row r="2407" spans="1:10" ht="36" customHeight="1">
      <c r="A2407" s="2285" t="s">
        <v>3586</v>
      </c>
      <c r="B2407" s="2270" t="s">
        <v>5000</v>
      </c>
      <c r="C2407" s="2285" t="s">
        <v>3558</v>
      </c>
      <c r="D2407" s="2285" t="s">
        <v>5001</v>
      </c>
      <c r="E2407" s="2468" t="s">
        <v>3589</v>
      </c>
      <c r="F2407" s="2468"/>
      <c r="G2407" s="2271" t="s">
        <v>271</v>
      </c>
      <c r="H2407" s="2272">
        <v>1</v>
      </c>
      <c r="I2407" s="2273">
        <v>0.45</v>
      </c>
      <c r="J2407" s="2273">
        <v>0.45</v>
      </c>
    </row>
    <row r="2408" spans="1:10" ht="48" customHeight="1">
      <c r="A2408" s="2285" t="s">
        <v>3586</v>
      </c>
      <c r="B2408" s="2270" t="s">
        <v>5002</v>
      </c>
      <c r="C2408" s="2285" t="s">
        <v>3600</v>
      </c>
      <c r="D2408" s="2285" t="s">
        <v>1093</v>
      </c>
      <c r="E2408" s="2468" t="s">
        <v>3589</v>
      </c>
      <c r="F2408" s="2468"/>
      <c r="G2408" s="2271" t="s">
        <v>271</v>
      </c>
      <c r="H2408" s="2272">
        <v>1</v>
      </c>
      <c r="I2408" s="2273">
        <v>375.6</v>
      </c>
      <c r="J2408" s="2273">
        <v>375.6</v>
      </c>
    </row>
    <row r="2409" spans="1:10">
      <c r="A2409" s="2282"/>
      <c r="B2409" s="2282"/>
      <c r="C2409" s="2282"/>
      <c r="D2409" s="2282"/>
      <c r="E2409" s="2282" t="s">
        <v>3577</v>
      </c>
      <c r="F2409" s="2267">
        <v>14.06</v>
      </c>
      <c r="G2409" s="2282" t="s">
        <v>3578</v>
      </c>
      <c r="H2409" s="2267">
        <v>0</v>
      </c>
      <c r="I2409" s="2282" t="s">
        <v>3579</v>
      </c>
      <c r="J2409" s="2267">
        <v>14.06</v>
      </c>
    </row>
    <row r="2410" spans="1:10">
      <c r="A2410" s="2282"/>
      <c r="B2410" s="2282"/>
      <c r="C2410" s="2282"/>
      <c r="D2410" s="2282"/>
      <c r="E2410" s="2282" t="s">
        <v>3580</v>
      </c>
      <c r="F2410" s="2267">
        <v>106.629335</v>
      </c>
      <c r="G2410" s="2282"/>
      <c r="H2410" s="2467" t="s">
        <v>3581</v>
      </c>
      <c r="I2410" s="2467"/>
      <c r="J2410" s="2267">
        <v>502.58</v>
      </c>
    </row>
    <row r="2411" spans="1:10" ht="30" customHeight="1" thickBot="1">
      <c r="A2411" s="2290"/>
      <c r="B2411" s="2290"/>
      <c r="C2411" s="2290"/>
      <c r="D2411" s="2290"/>
      <c r="E2411" s="2290"/>
      <c r="F2411" s="2290"/>
      <c r="G2411" s="2290" t="s">
        <v>3582</v>
      </c>
      <c r="H2411" s="2268">
        <v>2</v>
      </c>
      <c r="I2411" s="2290" t="s">
        <v>3583</v>
      </c>
      <c r="J2411" s="2291">
        <v>1005.16</v>
      </c>
    </row>
    <row r="2412" spans="1:10" ht="0.95" customHeight="1" thickTop="1">
      <c r="A2412" s="2269"/>
      <c r="B2412" s="2269"/>
      <c r="C2412" s="2269"/>
      <c r="D2412" s="2269"/>
      <c r="E2412" s="2269"/>
      <c r="F2412" s="2269"/>
      <c r="G2412" s="2269"/>
      <c r="H2412" s="2269"/>
      <c r="I2412" s="2269"/>
      <c r="J2412" s="2269"/>
    </row>
    <row r="2413" spans="1:10" ht="24" customHeight="1">
      <c r="A2413" s="2286" t="s">
        <v>5003</v>
      </c>
      <c r="B2413" s="2286"/>
      <c r="C2413" s="2286"/>
      <c r="D2413" s="2286" t="s">
        <v>5004</v>
      </c>
      <c r="E2413" s="2286"/>
      <c r="F2413" s="2469"/>
      <c r="G2413" s="2469"/>
      <c r="H2413" s="2257"/>
      <c r="I2413" s="2286"/>
      <c r="J2413" s="2258">
        <v>109013.4</v>
      </c>
    </row>
    <row r="2414" spans="1:10" ht="18" customHeight="1">
      <c r="A2414" s="2283" t="s">
        <v>5005</v>
      </c>
      <c r="B2414" s="2287" t="s">
        <v>259</v>
      </c>
      <c r="C2414" s="2283" t="s">
        <v>3548</v>
      </c>
      <c r="D2414" s="2283" t="s">
        <v>131</v>
      </c>
      <c r="E2414" s="2470" t="s">
        <v>3549</v>
      </c>
      <c r="F2414" s="2470"/>
      <c r="G2414" s="2288" t="s">
        <v>3550</v>
      </c>
      <c r="H2414" s="2287" t="s">
        <v>261</v>
      </c>
      <c r="I2414" s="2287" t="s">
        <v>3551</v>
      </c>
      <c r="J2414" s="2287" t="s">
        <v>2149</v>
      </c>
    </row>
    <row r="2415" spans="1:10" ht="24" customHeight="1">
      <c r="A2415" s="2284" t="s">
        <v>3552</v>
      </c>
      <c r="B2415" s="2259" t="s">
        <v>5006</v>
      </c>
      <c r="C2415" s="2284" t="s">
        <v>3600</v>
      </c>
      <c r="D2415" s="2284" t="s">
        <v>1098</v>
      </c>
      <c r="E2415" s="2471" t="s">
        <v>3705</v>
      </c>
      <c r="F2415" s="2471"/>
      <c r="G2415" s="2260" t="s">
        <v>271</v>
      </c>
      <c r="H2415" s="2261">
        <v>1</v>
      </c>
      <c r="I2415" s="2262">
        <v>90145.87</v>
      </c>
      <c r="J2415" s="2262">
        <v>90145.87</v>
      </c>
    </row>
    <row r="2416" spans="1:10" ht="36" customHeight="1">
      <c r="A2416" s="2281" t="s">
        <v>3556</v>
      </c>
      <c r="B2416" s="2263" t="s">
        <v>5007</v>
      </c>
      <c r="C2416" s="2281" t="s">
        <v>3558</v>
      </c>
      <c r="D2416" s="2281" t="s">
        <v>5008</v>
      </c>
      <c r="E2416" s="2472" t="s">
        <v>3938</v>
      </c>
      <c r="F2416" s="2472"/>
      <c r="G2416" s="2264" t="s">
        <v>3939</v>
      </c>
      <c r="H2416" s="2265">
        <v>0.3</v>
      </c>
      <c r="I2416" s="2266">
        <v>410.04</v>
      </c>
      <c r="J2416" s="2266">
        <v>123.01</v>
      </c>
    </row>
    <row r="2417" spans="1:10" ht="36" customHeight="1">
      <c r="A2417" s="2281" t="s">
        <v>3556</v>
      </c>
      <c r="B2417" s="2263" t="s">
        <v>5009</v>
      </c>
      <c r="C2417" s="2281" t="s">
        <v>3558</v>
      </c>
      <c r="D2417" s="2281" t="s">
        <v>5010</v>
      </c>
      <c r="E2417" s="2472" t="s">
        <v>3938</v>
      </c>
      <c r="F2417" s="2472"/>
      <c r="G2417" s="2264" t="s">
        <v>3942</v>
      </c>
      <c r="H2417" s="2265">
        <v>0.4</v>
      </c>
      <c r="I2417" s="2266">
        <v>119.67</v>
      </c>
      <c r="J2417" s="2266">
        <v>47.86</v>
      </c>
    </row>
    <row r="2418" spans="1:10" ht="24" customHeight="1">
      <c r="A2418" s="2285" t="s">
        <v>3586</v>
      </c>
      <c r="B2418" s="2270" t="s">
        <v>5011</v>
      </c>
      <c r="C2418" s="2285" t="s">
        <v>3600</v>
      </c>
      <c r="D2418" s="2285" t="s">
        <v>5012</v>
      </c>
      <c r="E2418" s="2468" t="s">
        <v>3917</v>
      </c>
      <c r="F2418" s="2468"/>
      <c r="G2418" s="2271" t="s">
        <v>271</v>
      </c>
      <c r="H2418" s="2272">
        <v>1</v>
      </c>
      <c r="I2418" s="2273">
        <v>89975</v>
      </c>
      <c r="J2418" s="2273">
        <v>89975</v>
      </c>
    </row>
    <row r="2419" spans="1:10">
      <c r="A2419" s="2282"/>
      <c r="B2419" s="2282"/>
      <c r="C2419" s="2282"/>
      <c r="D2419" s="2282"/>
      <c r="E2419" s="2282" t="s">
        <v>3577</v>
      </c>
      <c r="F2419" s="2267">
        <v>8.09</v>
      </c>
      <c r="G2419" s="2282" t="s">
        <v>3578</v>
      </c>
      <c r="H2419" s="2267">
        <v>0</v>
      </c>
      <c r="I2419" s="2282" t="s">
        <v>3579</v>
      </c>
      <c r="J2419" s="2267">
        <v>8.09</v>
      </c>
    </row>
    <row r="2420" spans="1:10">
      <c r="A2420" s="2282"/>
      <c r="B2420" s="2282"/>
      <c r="C2420" s="2282"/>
      <c r="D2420" s="2282"/>
      <c r="E2420" s="2282" t="s">
        <v>3580</v>
      </c>
      <c r="F2420" s="2267">
        <v>18867.530590999999</v>
      </c>
      <c r="G2420" s="2282"/>
      <c r="H2420" s="2467" t="s">
        <v>3581</v>
      </c>
      <c r="I2420" s="2467"/>
      <c r="J2420" s="2267">
        <v>109013.4</v>
      </c>
    </row>
    <row r="2421" spans="1:10" ht="30" customHeight="1" thickBot="1">
      <c r="A2421" s="2290"/>
      <c r="B2421" s="2290"/>
      <c r="C2421" s="2290"/>
      <c r="D2421" s="2290"/>
      <c r="E2421" s="2290"/>
      <c r="F2421" s="2290"/>
      <c r="G2421" s="2290" t="s">
        <v>3582</v>
      </c>
      <c r="H2421" s="2268">
        <v>1</v>
      </c>
      <c r="I2421" s="2290" t="s">
        <v>3583</v>
      </c>
      <c r="J2421" s="2291">
        <v>109013.4</v>
      </c>
    </row>
    <row r="2422" spans="1:10" ht="0.95" customHeight="1" thickTop="1">
      <c r="A2422" s="2269"/>
      <c r="B2422" s="2269"/>
      <c r="C2422" s="2269"/>
      <c r="D2422" s="2269"/>
      <c r="E2422" s="2269"/>
      <c r="F2422" s="2269"/>
      <c r="G2422" s="2269"/>
      <c r="H2422" s="2269"/>
      <c r="I2422" s="2269"/>
      <c r="J2422" s="2269"/>
    </row>
    <row r="2423" spans="1:10" ht="24" customHeight="1">
      <c r="A2423" s="2286" t="s">
        <v>5013</v>
      </c>
      <c r="B2423" s="2286"/>
      <c r="C2423" s="2286"/>
      <c r="D2423" s="2286" t="s">
        <v>5014</v>
      </c>
      <c r="E2423" s="2286"/>
      <c r="F2423" s="2469"/>
      <c r="G2423" s="2469"/>
      <c r="H2423" s="2257"/>
      <c r="I2423" s="2286"/>
      <c r="J2423" s="2258">
        <v>4935.8</v>
      </c>
    </row>
    <row r="2424" spans="1:10" ht="18" customHeight="1">
      <c r="A2424" s="2283" t="s">
        <v>5015</v>
      </c>
      <c r="B2424" s="2287" t="s">
        <v>259</v>
      </c>
      <c r="C2424" s="2283" t="s">
        <v>3548</v>
      </c>
      <c r="D2424" s="2283" t="s">
        <v>131</v>
      </c>
      <c r="E2424" s="2470" t="s">
        <v>3549</v>
      </c>
      <c r="F2424" s="2470"/>
      <c r="G2424" s="2288" t="s">
        <v>3550</v>
      </c>
      <c r="H2424" s="2287" t="s">
        <v>261</v>
      </c>
      <c r="I2424" s="2287" t="s">
        <v>3551</v>
      </c>
      <c r="J2424" s="2287" t="s">
        <v>2149</v>
      </c>
    </row>
    <row r="2425" spans="1:10" ht="24" customHeight="1">
      <c r="A2425" s="2284" t="s">
        <v>3552</v>
      </c>
      <c r="B2425" s="2259" t="s">
        <v>1102</v>
      </c>
      <c r="C2425" s="2284" t="s">
        <v>3600</v>
      </c>
      <c r="D2425" s="2284" t="s">
        <v>1103</v>
      </c>
      <c r="E2425" s="2471" t="s">
        <v>3705</v>
      </c>
      <c r="F2425" s="2471"/>
      <c r="G2425" s="2260" t="s">
        <v>271</v>
      </c>
      <c r="H2425" s="2261">
        <v>1</v>
      </c>
      <c r="I2425" s="2262">
        <v>388.86</v>
      </c>
      <c r="J2425" s="2262">
        <v>388.86</v>
      </c>
    </row>
    <row r="2426" spans="1:10" ht="24" customHeight="1">
      <c r="A2426" s="2281" t="s">
        <v>3556</v>
      </c>
      <c r="B2426" s="2263" t="s">
        <v>3985</v>
      </c>
      <c r="C2426" s="2281" t="s">
        <v>3558</v>
      </c>
      <c r="D2426" s="2281" t="s">
        <v>3986</v>
      </c>
      <c r="E2426" s="2472" t="s">
        <v>3560</v>
      </c>
      <c r="F2426" s="2472"/>
      <c r="G2426" s="2264" t="s">
        <v>2143</v>
      </c>
      <c r="H2426" s="2265">
        <v>0.78900000000000003</v>
      </c>
      <c r="I2426" s="2266">
        <v>16.48</v>
      </c>
      <c r="J2426" s="2266">
        <v>13</v>
      </c>
    </row>
    <row r="2427" spans="1:10" ht="24" customHeight="1">
      <c r="A2427" s="2281" t="s">
        <v>3556</v>
      </c>
      <c r="B2427" s="2263" t="s">
        <v>3567</v>
      </c>
      <c r="C2427" s="2281" t="s">
        <v>3558</v>
      </c>
      <c r="D2427" s="2281" t="s">
        <v>3568</v>
      </c>
      <c r="E2427" s="2472" t="s">
        <v>3560</v>
      </c>
      <c r="F2427" s="2472"/>
      <c r="G2427" s="2264" t="s">
        <v>2143</v>
      </c>
      <c r="H2427" s="2265">
        <v>0.78900000000000003</v>
      </c>
      <c r="I2427" s="2266">
        <v>20.94</v>
      </c>
      <c r="J2427" s="2266">
        <v>16.52</v>
      </c>
    </row>
    <row r="2428" spans="1:10" ht="24" customHeight="1">
      <c r="A2428" s="2285" t="s">
        <v>3586</v>
      </c>
      <c r="B2428" s="2270" t="s">
        <v>4967</v>
      </c>
      <c r="C2428" s="2285" t="s">
        <v>3558</v>
      </c>
      <c r="D2428" s="2285" t="s">
        <v>4968</v>
      </c>
      <c r="E2428" s="2468" t="s">
        <v>3589</v>
      </c>
      <c r="F2428" s="2468"/>
      <c r="G2428" s="2271" t="s">
        <v>271</v>
      </c>
      <c r="H2428" s="2272">
        <v>1.9E-2</v>
      </c>
      <c r="I2428" s="2273">
        <v>13.49</v>
      </c>
      <c r="J2428" s="2273">
        <v>0.25</v>
      </c>
    </row>
    <row r="2429" spans="1:10" ht="24" customHeight="1">
      <c r="A2429" s="2285" t="s">
        <v>3586</v>
      </c>
      <c r="B2429" s="2270" t="s">
        <v>5016</v>
      </c>
      <c r="C2429" s="2285" t="s">
        <v>3600</v>
      </c>
      <c r="D2429" s="2285" t="s">
        <v>2442</v>
      </c>
      <c r="E2429" s="2468" t="s">
        <v>3589</v>
      </c>
      <c r="F2429" s="2468"/>
      <c r="G2429" s="2271" t="s">
        <v>271</v>
      </c>
      <c r="H2429" s="2272">
        <v>1</v>
      </c>
      <c r="I2429" s="2273">
        <v>359.09</v>
      </c>
      <c r="J2429" s="2273">
        <v>359.09</v>
      </c>
    </row>
    <row r="2430" spans="1:10">
      <c r="A2430" s="2282"/>
      <c r="B2430" s="2282"/>
      <c r="C2430" s="2282"/>
      <c r="D2430" s="2282"/>
      <c r="E2430" s="2282" t="s">
        <v>3577</v>
      </c>
      <c r="F2430" s="2267">
        <v>20.56</v>
      </c>
      <c r="G2430" s="2282" t="s">
        <v>3578</v>
      </c>
      <c r="H2430" s="2267">
        <v>0</v>
      </c>
      <c r="I2430" s="2282" t="s">
        <v>3579</v>
      </c>
      <c r="J2430" s="2267">
        <v>20.56</v>
      </c>
    </row>
    <row r="2431" spans="1:10">
      <c r="A2431" s="2282"/>
      <c r="B2431" s="2282"/>
      <c r="C2431" s="2282"/>
      <c r="D2431" s="2282"/>
      <c r="E2431" s="2282" t="s">
        <v>3580</v>
      </c>
      <c r="F2431" s="2267">
        <v>104.719998</v>
      </c>
      <c r="G2431" s="2282"/>
      <c r="H2431" s="2467" t="s">
        <v>3581</v>
      </c>
      <c r="I2431" s="2467"/>
      <c r="J2431" s="2267">
        <v>493.58</v>
      </c>
    </row>
    <row r="2432" spans="1:10" ht="30" customHeight="1" thickBot="1">
      <c r="A2432" s="2290"/>
      <c r="B2432" s="2290"/>
      <c r="C2432" s="2290"/>
      <c r="D2432" s="2290"/>
      <c r="E2432" s="2290"/>
      <c r="F2432" s="2290"/>
      <c r="G2432" s="2290" t="s">
        <v>3582</v>
      </c>
      <c r="H2432" s="2268">
        <v>10</v>
      </c>
      <c r="I2432" s="2290" t="s">
        <v>3583</v>
      </c>
      <c r="J2432" s="2291">
        <v>4935.8</v>
      </c>
    </row>
    <row r="2433" spans="1:10" ht="0.95" customHeight="1" thickTop="1">
      <c r="A2433" s="2269"/>
      <c r="B2433" s="2269"/>
      <c r="C2433" s="2269"/>
      <c r="D2433" s="2269"/>
      <c r="E2433" s="2269"/>
      <c r="F2433" s="2269"/>
      <c r="G2433" s="2269"/>
      <c r="H2433" s="2269"/>
      <c r="I2433" s="2269"/>
      <c r="J2433" s="2269"/>
    </row>
    <row r="2434" spans="1:10" ht="24" customHeight="1">
      <c r="A2434" s="2286" t="s">
        <v>5017</v>
      </c>
      <c r="B2434" s="2286"/>
      <c r="C2434" s="2286"/>
      <c r="D2434" s="2286" t="s">
        <v>4246</v>
      </c>
      <c r="E2434" s="2286"/>
      <c r="F2434" s="2469"/>
      <c r="G2434" s="2469"/>
      <c r="H2434" s="2257"/>
      <c r="I2434" s="2286"/>
      <c r="J2434" s="2258">
        <v>22186.080000000002</v>
      </c>
    </row>
    <row r="2435" spans="1:10" ht="18" customHeight="1">
      <c r="A2435" s="2283" t="s">
        <v>5018</v>
      </c>
      <c r="B2435" s="2287" t="s">
        <v>259</v>
      </c>
      <c r="C2435" s="2283" t="s">
        <v>3548</v>
      </c>
      <c r="D2435" s="2283" t="s">
        <v>131</v>
      </c>
      <c r="E2435" s="2470" t="s">
        <v>3549</v>
      </c>
      <c r="F2435" s="2470"/>
      <c r="G2435" s="2288" t="s">
        <v>3550</v>
      </c>
      <c r="H2435" s="2287" t="s">
        <v>261</v>
      </c>
      <c r="I2435" s="2287" t="s">
        <v>3551</v>
      </c>
      <c r="J2435" s="2287" t="s">
        <v>2149</v>
      </c>
    </row>
    <row r="2436" spans="1:10" ht="24" customHeight="1">
      <c r="A2436" s="2284" t="s">
        <v>3552</v>
      </c>
      <c r="B2436" s="2259" t="s">
        <v>5019</v>
      </c>
      <c r="C2436" s="2284" t="s">
        <v>3558</v>
      </c>
      <c r="D2436" s="2284" t="s">
        <v>1107</v>
      </c>
      <c r="E2436" s="2471" t="s">
        <v>3705</v>
      </c>
      <c r="F2436" s="2471"/>
      <c r="G2436" s="2260" t="s">
        <v>271</v>
      </c>
      <c r="H2436" s="2261">
        <v>1</v>
      </c>
      <c r="I2436" s="2262">
        <v>165.61</v>
      </c>
      <c r="J2436" s="2262">
        <v>165.61</v>
      </c>
    </row>
    <row r="2437" spans="1:10" ht="24" customHeight="1">
      <c r="A2437" s="2281" t="s">
        <v>3556</v>
      </c>
      <c r="B2437" s="2263" t="s">
        <v>3573</v>
      </c>
      <c r="C2437" s="2281" t="s">
        <v>3558</v>
      </c>
      <c r="D2437" s="2281" t="s">
        <v>3574</v>
      </c>
      <c r="E2437" s="2472" t="s">
        <v>3560</v>
      </c>
      <c r="F2437" s="2472"/>
      <c r="G2437" s="2264" t="s">
        <v>2143</v>
      </c>
      <c r="H2437" s="2265">
        <v>8.6199999999999999E-2</v>
      </c>
      <c r="I2437" s="2266">
        <v>15.99</v>
      </c>
      <c r="J2437" s="2266">
        <v>1.37</v>
      </c>
    </row>
    <row r="2438" spans="1:10" ht="24" customHeight="1">
      <c r="A2438" s="2281" t="s">
        <v>3556</v>
      </c>
      <c r="B2438" s="2263" t="s">
        <v>3567</v>
      </c>
      <c r="C2438" s="2281" t="s">
        <v>3558</v>
      </c>
      <c r="D2438" s="2281" t="s">
        <v>3568</v>
      </c>
      <c r="E2438" s="2472" t="s">
        <v>3560</v>
      </c>
      <c r="F2438" s="2472"/>
      <c r="G2438" s="2264" t="s">
        <v>2143</v>
      </c>
      <c r="H2438" s="2265">
        <v>0.27339999999999998</v>
      </c>
      <c r="I2438" s="2266">
        <v>20.94</v>
      </c>
      <c r="J2438" s="2266">
        <v>5.72</v>
      </c>
    </row>
    <row r="2439" spans="1:10" ht="24" customHeight="1">
      <c r="A2439" s="2285" t="s">
        <v>3586</v>
      </c>
      <c r="B2439" s="2270" t="s">
        <v>4934</v>
      </c>
      <c r="C2439" s="2285" t="s">
        <v>3558</v>
      </c>
      <c r="D2439" s="2285" t="s">
        <v>4935</v>
      </c>
      <c r="E2439" s="2468" t="s">
        <v>3589</v>
      </c>
      <c r="F2439" s="2468"/>
      <c r="G2439" s="2271" t="s">
        <v>271</v>
      </c>
      <c r="H2439" s="2272">
        <v>3.32E-2</v>
      </c>
      <c r="I2439" s="2273">
        <v>3.66</v>
      </c>
      <c r="J2439" s="2273">
        <v>0.12</v>
      </c>
    </row>
    <row r="2440" spans="1:10" ht="24" customHeight="1">
      <c r="A2440" s="2285" t="s">
        <v>3586</v>
      </c>
      <c r="B2440" s="2270" t="s">
        <v>5020</v>
      </c>
      <c r="C2440" s="2285" t="s">
        <v>3558</v>
      </c>
      <c r="D2440" s="2285" t="s">
        <v>5021</v>
      </c>
      <c r="E2440" s="2468" t="s">
        <v>3589</v>
      </c>
      <c r="F2440" s="2468"/>
      <c r="G2440" s="2271" t="s">
        <v>271</v>
      </c>
      <c r="H2440" s="2272">
        <v>1</v>
      </c>
      <c r="I2440" s="2273">
        <v>158.4</v>
      </c>
      <c r="J2440" s="2273">
        <v>158.4</v>
      </c>
    </row>
    <row r="2441" spans="1:10">
      <c r="A2441" s="2282"/>
      <c r="B2441" s="2282"/>
      <c r="C2441" s="2282"/>
      <c r="D2441" s="2282"/>
      <c r="E2441" s="2282" t="s">
        <v>3577</v>
      </c>
      <c r="F2441" s="2267">
        <v>5.03</v>
      </c>
      <c r="G2441" s="2282" t="s">
        <v>3578</v>
      </c>
      <c r="H2441" s="2267">
        <v>0</v>
      </c>
      <c r="I2441" s="2282" t="s">
        <v>3579</v>
      </c>
      <c r="J2441" s="2267">
        <v>5.03</v>
      </c>
    </row>
    <row r="2442" spans="1:10">
      <c r="A2442" s="2282"/>
      <c r="B2442" s="2282"/>
      <c r="C2442" s="2282"/>
      <c r="D2442" s="2282"/>
      <c r="E2442" s="2282" t="s">
        <v>3580</v>
      </c>
      <c r="F2442" s="2267">
        <v>44.598773000000001</v>
      </c>
      <c r="G2442" s="2282"/>
      <c r="H2442" s="2467" t="s">
        <v>3581</v>
      </c>
      <c r="I2442" s="2467"/>
      <c r="J2442" s="2267">
        <v>210.21</v>
      </c>
    </row>
    <row r="2443" spans="1:10" ht="30" customHeight="1" thickBot="1">
      <c r="A2443" s="2290"/>
      <c r="B2443" s="2290"/>
      <c r="C2443" s="2290"/>
      <c r="D2443" s="2290"/>
      <c r="E2443" s="2290"/>
      <c r="F2443" s="2290"/>
      <c r="G2443" s="2290" t="s">
        <v>3582</v>
      </c>
      <c r="H2443" s="2268">
        <v>12</v>
      </c>
      <c r="I2443" s="2290" t="s">
        <v>3583</v>
      </c>
      <c r="J2443" s="2291">
        <v>2522.52</v>
      </c>
    </row>
    <row r="2444" spans="1:10" ht="0.95" customHeight="1" thickTop="1">
      <c r="A2444" s="2269"/>
      <c r="B2444" s="2269"/>
      <c r="C2444" s="2269"/>
      <c r="D2444" s="2269"/>
      <c r="E2444" s="2269"/>
      <c r="F2444" s="2269"/>
      <c r="G2444" s="2269"/>
      <c r="H2444" s="2269"/>
      <c r="I2444" s="2269"/>
      <c r="J2444" s="2269"/>
    </row>
    <row r="2445" spans="1:10" ht="18" customHeight="1">
      <c r="A2445" s="2283" t="s">
        <v>5022</v>
      </c>
      <c r="B2445" s="2287" t="s">
        <v>259</v>
      </c>
      <c r="C2445" s="2283" t="s">
        <v>3548</v>
      </c>
      <c r="D2445" s="2283" t="s">
        <v>131</v>
      </c>
      <c r="E2445" s="2470" t="s">
        <v>3549</v>
      </c>
      <c r="F2445" s="2470"/>
      <c r="G2445" s="2288" t="s">
        <v>3550</v>
      </c>
      <c r="H2445" s="2287" t="s">
        <v>261</v>
      </c>
      <c r="I2445" s="2287" t="s">
        <v>3551</v>
      </c>
      <c r="J2445" s="2287" t="s">
        <v>2149</v>
      </c>
    </row>
    <row r="2446" spans="1:10" ht="36" customHeight="1">
      <c r="A2446" s="2284" t="s">
        <v>3552</v>
      </c>
      <c r="B2446" s="2259" t="s">
        <v>5023</v>
      </c>
      <c r="C2446" s="2284" t="s">
        <v>3558</v>
      </c>
      <c r="D2446" s="2284" t="s">
        <v>1110</v>
      </c>
      <c r="E2446" s="2471" t="s">
        <v>3705</v>
      </c>
      <c r="F2446" s="2471"/>
      <c r="G2446" s="2260" t="s">
        <v>271</v>
      </c>
      <c r="H2446" s="2261">
        <v>1</v>
      </c>
      <c r="I2446" s="2262">
        <v>254.37</v>
      </c>
      <c r="J2446" s="2262">
        <v>254.37</v>
      </c>
    </row>
    <row r="2447" spans="1:10" ht="24" customHeight="1">
      <c r="A2447" s="2281" t="s">
        <v>3556</v>
      </c>
      <c r="B2447" s="2263" t="s">
        <v>3567</v>
      </c>
      <c r="C2447" s="2281" t="s">
        <v>3558</v>
      </c>
      <c r="D2447" s="2281" t="s">
        <v>3568</v>
      </c>
      <c r="E2447" s="2472" t="s">
        <v>3560</v>
      </c>
      <c r="F2447" s="2472"/>
      <c r="G2447" s="2264" t="s">
        <v>2143</v>
      </c>
      <c r="H2447" s="2265">
        <v>0.94850000000000001</v>
      </c>
      <c r="I2447" s="2266">
        <v>20.94</v>
      </c>
      <c r="J2447" s="2266">
        <v>19.86</v>
      </c>
    </row>
    <row r="2448" spans="1:10" ht="24" customHeight="1">
      <c r="A2448" s="2281" t="s">
        <v>3556</v>
      </c>
      <c r="B2448" s="2263" t="s">
        <v>3573</v>
      </c>
      <c r="C2448" s="2281" t="s">
        <v>3558</v>
      </c>
      <c r="D2448" s="2281" t="s">
        <v>3574</v>
      </c>
      <c r="E2448" s="2472" t="s">
        <v>3560</v>
      </c>
      <c r="F2448" s="2472"/>
      <c r="G2448" s="2264" t="s">
        <v>2143</v>
      </c>
      <c r="H2448" s="2265">
        <v>0.29880000000000001</v>
      </c>
      <c r="I2448" s="2266">
        <v>15.99</v>
      </c>
      <c r="J2448" s="2266">
        <v>4.7699999999999996</v>
      </c>
    </row>
    <row r="2449" spans="1:10" ht="24" customHeight="1">
      <c r="A2449" s="2285" t="s">
        <v>3586</v>
      </c>
      <c r="B2449" s="2270" t="s">
        <v>5024</v>
      </c>
      <c r="C2449" s="2285" t="s">
        <v>3558</v>
      </c>
      <c r="D2449" s="2285" t="s">
        <v>5025</v>
      </c>
      <c r="E2449" s="2468" t="s">
        <v>3589</v>
      </c>
      <c r="F2449" s="2468"/>
      <c r="G2449" s="2271" t="s">
        <v>271</v>
      </c>
      <c r="H2449" s="2272">
        <v>1</v>
      </c>
      <c r="I2449" s="2273">
        <v>158.1</v>
      </c>
      <c r="J2449" s="2273">
        <v>158.1</v>
      </c>
    </row>
    <row r="2450" spans="1:10" ht="36" customHeight="1">
      <c r="A2450" s="2285" t="s">
        <v>3586</v>
      </c>
      <c r="B2450" s="2270" t="s">
        <v>4924</v>
      </c>
      <c r="C2450" s="2285" t="s">
        <v>3558</v>
      </c>
      <c r="D2450" s="2285" t="s">
        <v>4925</v>
      </c>
      <c r="E2450" s="2468" t="s">
        <v>3589</v>
      </c>
      <c r="F2450" s="2468"/>
      <c r="G2450" s="2271" t="s">
        <v>271</v>
      </c>
      <c r="H2450" s="2272">
        <v>6</v>
      </c>
      <c r="I2450" s="2273">
        <v>11.94</v>
      </c>
      <c r="J2450" s="2273">
        <v>71.64</v>
      </c>
    </row>
    <row r="2451" spans="1:10">
      <c r="A2451" s="2282"/>
      <c r="B2451" s="2282"/>
      <c r="C2451" s="2282"/>
      <c r="D2451" s="2282"/>
      <c r="E2451" s="2282" t="s">
        <v>3577</v>
      </c>
      <c r="F2451" s="2267">
        <v>17.46</v>
      </c>
      <c r="G2451" s="2282" t="s">
        <v>3578</v>
      </c>
      <c r="H2451" s="2267">
        <v>0</v>
      </c>
      <c r="I2451" s="2282" t="s">
        <v>3579</v>
      </c>
      <c r="J2451" s="2267">
        <v>17.46</v>
      </c>
    </row>
    <row r="2452" spans="1:10">
      <c r="A2452" s="2282"/>
      <c r="B2452" s="2282"/>
      <c r="C2452" s="2282"/>
      <c r="D2452" s="2282"/>
      <c r="E2452" s="2282" t="s">
        <v>3580</v>
      </c>
      <c r="F2452" s="2267">
        <v>68.501840999999999</v>
      </c>
      <c r="G2452" s="2282"/>
      <c r="H2452" s="2467" t="s">
        <v>3581</v>
      </c>
      <c r="I2452" s="2467"/>
      <c r="J2452" s="2267">
        <v>322.87</v>
      </c>
    </row>
    <row r="2453" spans="1:10" ht="30" customHeight="1" thickBot="1">
      <c r="A2453" s="2290"/>
      <c r="B2453" s="2290"/>
      <c r="C2453" s="2290"/>
      <c r="D2453" s="2290"/>
      <c r="E2453" s="2290"/>
      <c r="F2453" s="2290"/>
      <c r="G2453" s="2290" t="s">
        <v>3582</v>
      </c>
      <c r="H2453" s="2268">
        <v>13</v>
      </c>
      <c r="I2453" s="2290" t="s">
        <v>3583</v>
      </c>
      <c r="J2453" s="2291">
        <v>4197.3100000000004</v>
      </c>
    </row>
    <row r="2454" spans="1:10" ht="0.95" customHeight="1" thickTop="1">
      <c r="A2454" s="2269"/>
      <c r="B2454" s="2269"/>
      <c r="C2454" s="2269"/>
      <c r="D2454" s="2269"/>
      <c r="E2454" s="2269"/>
      <c r="F2454" s="2269"/>
      <c r="G2454" s="2269"/>
      <c r="H2454" s="2269"/>
      <c r="I2454" s="2269"/>
      <c r="J2454" s="2269"/>
    </row>
    <row r="2455" spans="1:10" ht="18" customHeight="1">
      <c r="A2455" s="2283" t="s">
        <v>5026</v>
      </c>
      <c r="B2455" s="2287" t="s">
        <v>259</v>
      </c>
      <c r="C2455" s="2283" t="s">
        <v>3548</v>
      </c>
      <c r="D2455" s="2283" t="s">
        <v>131</v>
      </c>
      <c r="E2455" s="2470" t="s">
        <v>3549</v>
      </c>
      <c r="F2455" s="2470"/>
      <c r="G2455" s="2288" t="s">
        <v>3550</v>
      </c>
      <c r="H2455" s="2287" t="s">
        <v>261</v>
      </c>
      <c r="I2455" s="2287" t="s">
        <v>3551</v>
      </c>
      <c r="J2455" s="2287" t="s">
        <v>2149</v>
      </c>
    </row>
    <row r="2456" spans="1:10" ht="36" customHeight="1">
      <c r="A2456" s="2284" t="s">
        <v>3552</v>
      </c>
      <c r="B2456" s="2259" t="s">
        <v>5027</v>
      </c>
      <c r="C2456" s="2284" t="s">
        <v>3558</v>
      </c>
      <c r="D2456" s="2284" t="s">
        <v>1113</v>
      </c>
      <c r="E2456" s="2471" t="s">
        <v>3705</v>
      </c>
      <c r="F2456" s="2471"/>
      <c r="G2456" s="2260" t="s">
        <v>271</v>
      </c>
      <c r="H2456" s="2261">
        <v>1</v>
      </c>
      <c r="I2456" s="2262">
        <v>244.54</v>
      </c>
      <c r="J2456" s="2262">
        <v>244.54</v>
      </c>
    </row>
    <row r="2457" spans="1:10" ht="24" customHeight="1">
      <c r="A2457" s="2281" t="s">
        <v>3556</v>
      </c>
      <c r="B2457" s="2263" t="s">
        <v>3567</v>
      </c>
      <c r="C2457" s="2281" t="s">
        <v>3558</v>
      </c>
      <c r="D2457" s="2281" t="s">
        <v>3568</v>
      </c>
      <c r="E2457" s="2472" t="s">
        <v>3560</v>
      </c>
      <c r="F2457" s="2472"/>
      <c r="G2457" s="2264" t="s">
        <v>2143</v>
      </c>
      <c r="H2457" s="2265">
        <v>0.94850000000000001</v>
      </c>
      <c r="I2457" s="2266">
        <v>20.94</v>
      </c>
      <c r="J2457" s="2266">
        <v>19.86</v>
      </c>
    </row>
    <row r="2458" spans="1:10" ht="24" customHeight="1">
      <c r="A2458" s="2281" t="s">
        <v>3556</v>
      </c>
      <c r="B2458" s="2263" t="s">
        <v>3573</v>
      </c>
      <c r="C2458" s="2281" t="s">
        <v>3558</v>
      </c>
      <c r="D2458" s="2281" t="s">
        <v>3574</v>
      </c>
      <c r="E2458" s="2472" t="s">
        <v>3560</v>
      </c>
      <c r="F2458" s="2472"/>
      <c r="G2458" s="2264" t="s">
        <v>2143</v>
      </c>
      <c r="H2458" s="2265">
        <v>0.29880000000000001</v>
      </c>
      <c r="I2458" s="2266">
        <v>15.99</v>
      </c>
      <c r="J2458" s="2266">
        <v>4.7699999999999996</v>
      </c>
    </row>
    <row r="2459" spans="1:10" ht="24" customHeight="1">
      <c r="A2459" s="2285" t="s">
        <v>3586</v>
      </c>
      <c r="B2459" s="2270" t="s">
        <v>5028</v>
      </c>
      <c r="C2459" s="2285" t="s">
        <v>3558</v>
      </c>
      <c r="D2459" s="2285" t="s">
        <v>5029</v>
      </c>
      <c r="E2459" s="2468" t="s">
        <v>3589</v>
      </c>
      <c r="F2459" s="2468"/>
      <c r="G2459" s="2271" t="s">
        <v>271</v>
      </c>
      <c r="H2459" s="2272">
        <v>1</v>
      </c>
      <c r="I2459" s="2273">
        <v>148.27000000000001</v>
      </c>
      <c r="J2459" s="2273">
        <v>148.27000000000001</v>
      </c>
    </row>
    <row r="2460" spans="1:10" ht="36" customHeight="1">
      <c r="A2460" s="2285" t="s">
        <v>3586</v>
      </c>
      <c r="B2460" s="2270" t="s">
        <v>4924</v>
      </c>
      <c r="C2460" s="2285" t="s">
        <v>3558</v>
      </c>
      <c r="D2460" s="2285" t="s">
        <v>4925</v>
      </c>
      <c r="E2460" s="2468" t="s">
        <v>3589</v>
      </c>
      <c r="F2460" s="2468"/>
      <c r="G2460" s="2271" t="s">
        <v>271</v>
      </c>
      <c r="H2460" s="2272">
        <v>6</v>
      </c>
      <c r="I2460" s="2273">
        <v>11.94</v>
      </c>
      <c r="J2460" s="2273">
        <v>71.64</v>
      </c>
    </row>
    <row r="2461" spans="1:10">
      <c r="A2461" s="2282"/>
      <c r="B2461" s="2282"/>
      <c r="C2461" s="2282"/>
      <c r="D2461" s="2282"/>
      <c r="E2461" s="2282" t="s">
        <v>3577</v>
      </c>
      <c r="F2461" s="2267">
        <v>17.46</v>
      </c>
      <c r="G2461" s="2282" t="s">
        <v>3578</v>
      </c>
      <c r="H2461" s="2267">
        <v>0</v>
      </c>
      <c r="I2461" s="2282" t="s">
        <v>3579</v>
      </c>
      <c r="J2461" s="2267">
        <v>17.46</v>
      </c>
    </row>
    <row r="2462" spans="1:10">
      <c r="A2462" s="2282"/>
      <c r="B2462" s="2282"/>
      <c r="C2462" s="2282"/>
      <c r="D2462" s="2282"/>
      <c r="E2462" s="2282" t="s">
        <v>3580</v>
      </c>
      <c r="F2462" s="2267">
        <v>65.854622000000006</v>
      </c>
      <c r="G2462" s="2282"/>
      <c r="H2462" s="2467" t="s">
        <v>3581</v>
      </c>
      <c r="I2462" s="2467"/>
      <c r="J2462" s="2267">
        <v>310.39</v>
      </c>
    </row>
    <row r="2463" spans="1:10" ht="30" customHeight="1" thickBot="1">
      <c r="A2463" s="2290"/>
      <c r="B2463" s="2290"/>
      <c r="C2463" s="2290"/>
      <c r="D2463" s="2290"/>
      <c r="E2463" s="2290"/>
      <c r="F2463" s="2290"/>
      <c r="G2463" s="2290" t="s">
        <v>3582</v>
      </c>
      <c r="H2463" s="2268">
        <v>2</v>
      </c>
      <c r="I2463" s="2290" t="s">
        <v>3583</v>
      </c>
      <c r="J2463" s="2291">
        <v>620.78</v>
      </c>
    </row>
    <row r="2464" spans="1:10" ht="0.95" customHeight="1" thickTop="1">
      <c r="A2464" s="2269"/>
      <c r="B2464" s="2269"/>
      <c r="C2464" s="2269"/>
      <c r="D2464" s="2269"/>
      <c r="E2464" s="2269"/>
      <c r="F2464" s="2269"/>
      <c r="G2464" s="2269"/>
      <c r="H2464" s="2269"/>
      <c r="I2464" s="2269"/>
      <c r="J2464" s="2269"/>
    </row>
    <row r="2465" spans="1:10" ht="18" customHeight="1">
      <c r="A2465" s="2283" t="s">
        <v>5030</v>
      </c>
      <c r="B2465" s="2287" t="s">
        <v>259</v>
      </c>
      <c r="C2465" s="2283" t="s">
        <v>3548</v>
      </c>
      <c r="D2465" s="2283" t="s">
        <v>131</v>
      </c>
      <c r="E2465" s="2470" t="s">
        <v>3549</v>
      </c>
      <c r="F2465" s="2470"/>
      <c r="G2465" s="2288" t="s">
        <v>3550</v>
      </c>
      <c r="H2465" s="2287" t="s">
        <v>261</v>
      </c>
      <c r="I2465" s="2287" t="s">
        <v>3551</v>
      </c>
      <c r="J2465" s="2287" t="s">
        <v>2149</v>
      </c>
    </row>
    <row r="2466" spans="1:10" ht="24" customHeight="1">
      <c r="A2466" s="2284" t="s">
        <v>3552</v>
      </c>
      <c r="B2466" s="2259" t="s">
        <v>5031</v>
      </c>
      <c r="C2466" s="2284" t="s">
        <v>3554</v>
      </c>
      <c r="D2466" s="2284" t="s">
        <v>1116</v>
      </c>
      <c r="E2466" s="2471">
        <v>202</v>
      </c>
      <c r="F2466" s="2471"/>
      <c r="G2466" s="2260" t="s">
        <v>271</v>
      </c>
      <c r="H2466" s="2261">
        <v>1</v>
      </c>
      <c r="I2466" s="2262">
        <v>73.83</v>
      </c>
      <c r="J2466" s="2262">
        <v>73.83</v>
      </c>
    </row>
    <row r="2467" spans="1:10" ht="24" customHeight="1">
      <c r="A2467" s="2281" t="s">
        <v>3556</v>
      </c>
      <c r="B2467" s="2263" t="s">
        <v>3573</v>
      </c>
      <c r="C2467" s="2281" t="s">
        <v>3558</v>
      </c>
      <c r="D2467" s="2281" t="s">
        <v>3574</v>
      </c>
      <c r="E2467" s="2472" t="s">
        <v>3560</v>
      </c>
      <c r="F2467" s="2472"/>
      <c r="G2467" s="2264" t="s">
        <v>2143</v>
      </c>
      <c r="H2467" s="2265">
        <v>0.53300000000000003</v>
      </c>
      <c r="I2467" s="2266">
        <v>15.99</v>
      </c>
      <c r="J2467" s="2266">
        <v>8.52</v>
      </c>
    </row>
    <row r="2468" spans="1:10" ht="24" customHeight="1">
      <c r="A2468" s="2281" t="s">
        <v>3556</v>
      </c>
      <c r="B2468" s="2263" t="s">
        <v>3761</v>
      </c>
      <c r="C2468" s="2281" t="s">
        <v>3558</v>
      </c>
      <c r="D2468" s="2281" t="s">
        <v>3762</v>
      </c>
      <c r="E2468" s="2472" t="s">
        <v>3560</v>
      </c>
      <c r="F2468" s="2472"/>
      <c r="G2468" s="2264" t="s">
        <v>2143</v>
      </c>
      <c r="H2468" s="2265">
        <v>0.53300000000000003</v>
      </c>
      <c r="I2468" s="2266">
        <v>21.42</v>
      </c>
      <c r="J2468" s="2266">
        <v>11.41</v>
      </c>
    </row>
    <row r="2469" spans="1:10" ht="24" customHeight="1">
      <c r="A2469" s="2285" t="s">
        <v>3586</v>
      </c>
      <c r="B2469" s="2270" t="s">
        <v>5032</v>
      </c>
      <c r="C2469" s="2285" t="s">
        <v>3554</v>
      </c>
      <c r="D2469" s="2285" t="s">
        <v>5033</v>
      </c>
      <c r="E2469" s="2468" t="s">
        <v>3589</v>
      </c>
      <c r="F2469" s="2468"/>
      <c r="G2469" s="2271" t="s">
        <v>271</v>
      </c>
      <c r="H2469" s="2272">
        <v>1</v>
      </c>
      <c r="I2469" s="2273">
        <v>53.9</v>
      </c>
      <c r="J2469" s="2273">
        <v>53.9</v>
      </c>
    </row>
    <row r="2470" spans="1:10">
      <c r="A2470" s="2282"/>
      <c r="B2470" s="2282"/>
      <c r="C2470" s="2282"/>
      <c r="D2470" s="2282"/>
      <c r="E2470" s="2282" t="s">
        <v>3577</v>
      </c>
      <c r="F2470" s="2267">
        <v>13.46</v>
      </c>
      <c r="G2470" s="2282" t="s">
        <v>3578</v>
      </c>
      <c r="H2470" s="2267">
        <v>0</v>
      </c>
      <c r="I2470" s="2282" t="s">
        <v>3579</v>
      </c>
      <c r="J2470" s="2267">
        <v>13.46</v>
      </c>
    </row>
    <row r="2471" spans="1:10">
      <c r="A2471" s="2282"/>
      <c r="B2471" s="2282"/>
      <c r="C2471" s="2282"/>
      <c r="D2471" s="2282"/>
      <c r="E2471" s="2282" t="s">
        <v>3580</v>
      </c>
      <c r="F2471" s="2267">
        <v>19.882418999999999</v>
      </c>
      <c r="G2471" s="2282"/>
      <c r="H2471" s="2467" t="s">
        <v>3581</v>
      </c>
      <c r="I2471" s="2467"/>
      <c r="J2471" s="2267">
        <v>93.71</v>
      </c>
    </row>
    <row r="2472" spans="1:10" ht="30" customHeight="1" thickBot="1">
      <c r="A2472" s="2290"/>
      <c r="B2472" s="2290"/>
      <c r="C2472" s="2290"/>
      <c r="D2472" s="2290"/>
      <c r="E2472" s="2290"/>
      <c r="F2472" s="2290"/>
      <c r="G2472" s="2290" t="s">
        <v>3582</v>
      </c>
      <c r="H2472" s="2268">
        <v>1</v>
      </c>
      <c r="I2472" s="2290" t="s">
        <v>3583</v>
      </c>
      <c r="J2472" s="2291">
        <v>93.71</v>
      </c>
    </row>
    <row r="2473" spans="1:10" ht="0.95" customHeight="1" thickTop="1">
      <c r="A2473" s="2269"/>
      <c r="B2473" s="2269"/>
      <c r="C2473" s="2269"/>
      <c r="D2473" s="2269"/>
      <c r="E2473" s="2269"/>
      <c r="F2473" s="2269"/>
      <c r="G2473" s="2269"/>
      <c r="H2473" s="2269"/>
      <c r="I2473" s="2269"/>
      <c r="J2473" s="2269"/>
    </row>
    <row r="2474" spans="1:10" ht="18" customHeight="1">
      <c r="A2474" s="2283" t="s">
        <v>5034</v>
      </c>
      <c r="B2474" s="2287" t="s">
        <v>259</v>
      </c>
      <c r="C2474" s="2283" t="s">
        <v>3548</v>
      </c>
      <c r="D2474" s="2283" t="s">
        <v>131</v>
      </c>
      <c r="E2474" s="2470" t="s">
        <v>3549</v>
      </c>
      <c r="F2474" s="2470"/>
      <c r="G2474" s="2288" t="s">
        <v>3550</v>
      </c>
      <c r="H2474" s="2287" t="s">
        <v>261</v>
      </c>
      <c r="I2474" s="2287" t="s">
        <v>3551</v>
      </c>
      <c r="J2474" s="2287" t="s">
        <v>2149</v>
      </c>
    </row>
    <row r="2475" spans="1:10" ht="36" customHeight="1">
      <c r="A2475" s="2284" t="s">
        <v>3552</v>
      </c>
      <c r="B2475" s="2259" t="s">
        <v>1118</v>
      </c>
      <c r="C2475" s="2284" t="s">
        <v>3600</v>
      </c>
      <c r="D2475" s="2284" t="s">
        <v>1119</v>
      </c>
      <c r="E2475" s="2471" t="s">
        <v>3681</v>
      </c>
      <c r="F2475" s="2471"/>
      <c r="G2475" s="2260" t="s">
        <v>322</v>
      </c>
      <c r="H2475" s="2261">
        <v>1</v>
      </c>
      <c r="I2475" s="2262">
        <v>1475.52</v>
      </c>
      <c r="J2475" s="2262">
        <v>1475.52</v>
      </c>
    </row>
    <row r="2476" spans="1:10" ht="24" customHeight="1">
      <c r="A2476" s="2281" t="s">
        <v>3556</v>
      </c>
      <c r="B2476" s="2263" t="s">
        <v>3886</v>
      </c>
      <c r="C2476" s="2281" t="s">
        <v>3558</v>
      </c>
      <c r="D2476" s="2281" t="s">
        <v>3887</v>
      </c>
      <c r="E2476" s="2472" t="s">
        <v>3560</v>
      </c>
      <c r="F2476" s="2472"/>
      <c r="G2476" s="2264" t="s">
        <v>2143</v>
      </c>
      <c r="H2476" s="2265">
        <v>1.2</v>
      </c>
      <c r="I2476" s="2266">
        <v>18.87</v>
      </c>
      <c r="J2476" s="2266">
        <v>22.64</v>
      </c>
    </row>
    <row r="2477" spans="1:10" ht="24" customHeight="1">
      <c r="A2477" s="2281" t="s">
        <v>3556</v>
      </c>
      <c r="B2477" s="2263" t="s">
        <v>3602</v>
      </c>
      <c r="C2477" s="2281" t="s">
        <v>3558</v>
      </c>
      <c r="D2477" s="2281" t="s">
        <v>3603</v>
      </c>
      <c r="E2477" s="2472" t="s">
        <v>3560</v>
      </c>
      <c r="F2477" s="2472"/>
      <c r="G2477" s="2264" t="s">
        <v>2143</v>
      </c>
      <c r="H2477" s="2265">
        <v>0.5</v>
      </c>
      <c r="I2477" s="2266">
        <v>21.32</v>
      </c>
      <c r="J2477" s="2266">
        <v>10.66</v>
      </c>
    </row>
    <row r="2478" spans="1:10" ht="24" customHeight="1">
      <c r="A2478" s="2285" t="s">
        <v>3586</v>
      </c>
      <c r="B2478" s="2270" t="s">
        <v>5035</v>
      </c>
      <c r="C2478" s="2285" t="s">
        <v>3600</v>
      </c>
      <c r="D2478" s="2285" t="s">
        <v>2453</v>
      </c>
      <c r="E2478" s="2468" t="s">
        <v>3589</v>
      </c>
      <c r="F2478" s="2468"/>
      <c r="G2478" s="2271" t="s">
        <v>322</v>
      </c>
      <c r="H2478" s="2272">
        <v>1</v>
      </c>
      <c r="I2478" s="2273">
        <v>1442.22</v>
      </c>
      <c r="J2478" s="2273">
        <v>1442.22</v>
      </c>
    </row>
    <row r="2479" spans="1:10">
      <c r="A2479" s="2282"/>
      <c r="B2479" s="2282"/>
      <c r="C2479" s="2282"/>
      <c r="D2479" s="2282"/>
      <c r="E2479" s="2282" t="s">
        <v>3577</v>
      </c>
      <c r="F2479" s="2267">
        <v>23.03</v>
      </c>
      <c r="G2479" s="2282" t="s">
        <v>3578</v>
      </c>
      <c r="H2479" s="2267">
        <v>0</v>
      </c>
      <c r="I2479" s="2282" t="s">
        <v>3579</v>
      </c>
      <c r="J2479" s="2267">
        <v>23.03</v>
      </c>
    </row>
    <row r="2480" spans="1:10">
      <c r="A2480" s="2282"/>
      <c r="B2480" s="2282"/>
      <c r="C2480" s="2282"/>
      <c r="D2480" s="2282"/>
      <c r="E2480" s="2282" t="s">
        <v>3580</v>
      </c>
      <c r="F2480" s="2267">
        <v>397.35753599999998</v>
      </c>
      <c r="G2480" s="2282"/>
      <c r="H2480" s="2467" t="s">
        <v>3581</v>
      </c>
      <c r="I2480" s="2467"/>
      <c r="J2480" s="2267">
        <v>1872.88</v>
      </c>
    </row>
    <row r="2481" spans="1:10" ht="30" customHeight="1" thickBot="1">
      <c r="A2481" s="2290"/>
      <c r="B2481" s="2290"/>
      <c r="C2481" s="2290"/>
      <c r="D2481" s="2290"/>
      <c r="E2481" s="2290"/>
      <c r="F2481" s="2290"/>
      <c r="G2481" s="2290" t="s">
        <v>3582</v>
      </c>
      <c r="H2481" s="2268">
        <v>5</v>
      </c>
      <c r="I2481" s="2290" t="s">
        <v>3583</v>
      </c>
      <c r="J2481" s="2291">
        <v>9364.4</v>
      </c>
    </row>
    <row r="2482" spans="1:10" ht="0.95" customHeight="1" thickTop="1">
      <c r="A2482" s="2269"/>
      <c r="B2482" s="2269"/>
      <c r="C2482" s="2269"/>
      <c r="D2482" s="2269"/>
      <c r="E2482" s="2269"/>
      <c r="F2482" s="2269"/>
      <c r="G2482" s="2269"/>
      <c r="H2482" s="2269"/>
      <c r="I2482" s="2269"/>
      <c r="J2482" s="2269"/>
    </row>
    <row r="2483" spans="1:10" ht="18" customHeight="1">
      <c r="A2483" s="2283" t="s">
        <v>5036</v>
      </c>
      <c r="B2483" s="2287" t="s">
        <v>259</v>
      </c>
      <c r="C2483" s="2283" t="s">
        <v>3548</v>
      </c>
      <c r="D2483" s="2283" t="s">
        <v>131</v>
      </c>
      <c r="E2483" s="2470" t="s">
        <v>3549</v>
      </c>
      <c r="F2483" s="2470"/>
      <c r="G2483" s="2288" t="s">
        <v>3550</v>
      </c>
      <c r="H2483" s="2287" t="s">
        <v>261</v>
      </c>
      <c r="I2483" s="2287" t="s">
        <v>3551</v>
      </c>
      <c r="J2483" s="2287" t="s">
        <v>2149</v>
      </c>
    </row>
    <row r="2484" spans="1:10" ht="36" customHeight="1">
      <c r="A2484" s="2284" t="s">
        <v>3552</v>
      </c>
      <c r="B2484" s="2259" t="s">
        <v>5037</v>
      </c>
      <c r="C2484" s="2284" t="s">
        <v>3558</v>
      </c>
      <c r="D2484" s="2284" t="s">
        <v>1122</v>
      </c>
      <c r="E2484" s="2471" t="s">
        <v>3705</v>
      </c>
      <c r="F2484" s="2471"/>
      <c r="G2484" s="2260" t="s">
        <v>271</v>
      </c>
      <c r="H2484" s="2261">
        <v>1</v>
      </c>
      <c r="I2484" s="2262">
        <v>447.66</v>
      </c>
      <c r="J2484" s="2262">
        <v>447.66</v>
      </c>
    </row>
    <row r="2485" spans="1:10" ht="24" customHeight="1">
      <c r="A2485" s="2281" t="s">
        <v>3556</v>
      </c>
      <c r="B2485" s="2263" t="s">
        <v>3573</v>
      </c>
      <c r="C2485" s="2281" t="s">
        <v>3558</v>
      </c>
      <c r="D2485" s="2281" t="s">
        <v>3574</v>
      </c>
      <c r="E2485" s="2472" t="s">
        <v>3560</v>
      </c>
      <c r="F2485" s="2472"/>
      <c r="G2485" s="2264" t="s">
        <v>2143</v>
      </c>
      <c r="H2485" s="2265">
        <v>0.44829999999999998</v>
      </c>
      <c r="I2485" s="2266">
        <v>15.99</v>
      </c>
      <c r="J2485" s="2266">
        <v>7.16</v>
      </c>
    </row>
    <row r="2486" spans="1:10" ht="24" customHeight="1">
      <c r="A2486" s="2281" t="s">
        <v>3556</v>
      </c>
      <c r="B2486" s="2263" t="s">
        <v>3567</v>
      </c>
      <c r="C2486" s="2281" t="s">
        <v>3558</v>
      </c>
      <c r="D2486" s="2281" t="s">
        <v>3568</v>
      </c>
      <c r="E2486" s="2472" t="s">
        <v>3560</v>
      </c>
      <c r="F2486" s="2472"/>
      <c r="G2486" s="2264" t="s">
        <v>2143</v>
      </c>
      <c r="H2486" s="2265">
        <v>1.4228000000000001</v>
      </c>
      <c r="I2486" s="2266">
        <v>20.94</v>
      </c>
      <c r="J2486" s="2266">
        <v>29.79</v>
      </c>
    </row>
    <row r="2487" spans="1:10" ht="24" customHeight="1">
      <c r="A2487" s="2285" t="s">
        <v>3586</v>
      </c>
      <c r="B2487" s="2270" t="s">
        <v>5038</v>
      </c>
      <c r="C2487" s="2285" t="s">
        <v>3558</v>
      </c>
      <c r="D2487" s="2285" t="s">
        <v>5039</v>
      </c>
      <c r="E2487" s="2468" t="s">
        <v>3589</v>
      </c>
      <c r="F2487" s="2468"/>
      <c r="G2487" s="2271" t="s">
        <v>271</v>
      </c>
      <c r="H2487" s="2272">
        <v>1</v>
      </c>
      <c r="I2487" s="2273">
        <v>303.25</v>
      </c>
      <c r="J2487" s="2273">
        <v>303.25</v>
      </c>
    </row>
    <row r="2488" spans="1:10" ht="36" customHeight="1">
      <c r="A2488" s="2285" t="s">
        <v>3586</v>
      </c>
      <c r="B2488" s="2270" t="s">
        <v>4924</v>
      </c>
      <c r="C2488" s="2285" t="s">
        <v>3558</v>
      </c>
      <c r="D2488" s="2285" t="s">
        <v>4925</v>
      </c>
      <c r="E2488" s="2468" t="s">
        <v>3589</v>
      </c>
      <c r="F2488" s="2468"/>
      <c r="G2488" s="2271" t="s">
        <v>271</v>
      </c>
      <c r="H2488" s="2272">
        <v>9</v>
      </c>
      <c r="I2488" s="2273">
        <v>11.94</v>
      </c>
      <c r="J2488" s="2273">
        <v>107.46</v>
      </c>
    </row>
    <row r="2489" spans="1:10">
      <c r="A2489" s="2282"/>
      <c r="B2489" s="2282"/>
      <c r="C2489" s="2282"/>
      <c r="D2489" s="2282"/>
      <c r="E2489" s="2282" t="s">
        <v>3577</v>
      </c>
      <c r="F2489" s="2267">
        <v>26.19</v>
      </c>
      <c r="G2489" s="2282" t="s">
        <v>3578</v>
      </c>
      <c r="H2489" s="2267">
        <v>0</v>
      </c>
      <c r="I2489" s="2282" t="s">
        <v>3579</v>
      </c>
      <c r="J2489" s="2267">
        <v>26.19</v>
      </c>
    </row>
    <row r="2490" spans="1:10">
      <c r="A2490" s="2282"/>
      <c r="B2490" s="2282"/>
      <c r="C2490" s="2282"/>
      <c r="D2490" s="2282"/>
      <c r="E2490" s="2282" t="s">
        <v>3580</v>
      </c>
      <c r="F2490" s="2267">
        <v>120.554838</v>
      </c>
      <c r="G2490" s="2282"/>
      <c r="H2490" s="2467" t="s">
        <v>3581</v>
      </c>
      <c r="I2490" s="2467"/>
      <c r="J2490" s="2267">
        <v>568.21</v>
      </c>
    </row>
    <row r="2491" spans="1:10" ht="30" customHeight="1" thickBot="1">
      <c r="A2491" s="2290"/>
      <c r="B2491" s="2290"/>
      <c r="C2491" s="2290"/>
      <c r="D2491" s="2290"/>
      <c r="E2491" s="2290"/>
      <c r="F2491" s="2290"/>
      <c r="G2491" s="2290" t="s">
        <v>3582</v>
      </c>
      <c r="H2491" s="2268">
        <v>2</v>
      </c>
      <c r="I2491" s="2290" t="s">
        <v>3583</v>
      </c>
      <c r="J2491" s="2291">
        <v>1136.42</v>
      </c>
    </row>
    <row r="2492" spans="1:10" ht="0.95" customHeight="1" thickTop="1">
      <c r="A2492" s="2269"/>
      <c r="B2492" s="2269"/>
      <c r="C2492" s="2269"/>
      <c r="D2492" s="2269"/>
      <c r="E2492" s="2269"/>
      <c r="F2492" s="2269"/>
      <c r="G2492" s="2269"/>
      <c r="H2492" s="2269"/>
      <c r="I2492" s="2269"/>
      <c r="J2492" s="2269"/>
    </row>
    <row r="2493" spans="1:10" ht="18" customHeight="1">
      <c r="A2493" s="2283" t="s">
        <v>5040</v>
      </c>
      <c r="B2493" s="2287" t="s">
        <v>259</v>
      </c>
      <c r="C2493" s="2283" t="s">
        <v>3548</v>
      </c>
      <c r="D2493" s="2283" t="s">
        <v>131</v>
      </c>
      <c r="E2493" s="2470" t="s">
        <v>3549</v>
      </c>
      <c r="F2493" s="2470"/>
      <c r="G2493" s="2288" t="s">
        <v>3550</v>
      </c>
      <c r="H2493" s="2287" t="s">
        <v>261</v>
      </c>
      <c r="I2493" s="2287" t="s">
        <v>3551</v>
      </c>
      <c r="J2493" s="2287" t="s">
        <v>2149</v>
      </c>
    </row>
    <row r="2494" spans="1:10" ht="24" customHeight="1">
      <c r="A2494" s="2284" t="s">
        <v>3552</v>
      </c>
      <c r="B2494" s="2259" t="s">
        <v>5041</v>
      </c>
      <c r="C2494" s="2284" t="s">
        <v>3558</v>
      </c>
      <c r="D2494" s="2284" t="s">
        <v>1125</v>
      </c>
      <c r="E2494" s="2471" t="s">
        <v>3705</v>
      </c>
      <c r="F2494" s="2471"/>
      <c r="G2494" s="2260" t="s">
        <v>271</v>
      </c>
      <c r="H2494" s="2261">
        <v>1</v>
      </c>
      <c r="I2494" s="2262">
        <v>813.01</v>
      </c>
      <c r="J2494" s="2262">
        <v>813.01</v>
      </c>
    </row>
    <row r="2495" spans="1:10" ht="24" customHeight="1">
      <c r="A2495" s="2281" t="s">
        <v>3556</v>
      </c>
      <c r="B2495" s="2263" t="s">
        <v>3567</v>
      </c>
      <c r="C2495" s="2281" t="s">
        <v>3558</v>
      </c>
      <c r="D2495" s="2281" t="s">
        <v>3568</v>
      </c>
      <c r="E2495" s="2472" t="s">
        <v>3560</v>
      </c>
      <c r="F2495" s="2472"/>
      <c r="G2495" s="2264" t="s">
        <v>2143</v>
      </c>
      <c r="H2495" s="2265">
        <v>1.2646999999999999</v>
      </c>
      <c r="I2495" s="2266">
        <v>20.94</v>
      </c>
      <c r="J2495" s="2266">
        <v>26.48</v>
      </c>
    </row>
    <row r="2496" spans="1:10" ht="24" customHeight="1">
      <c r="A2496" s="2281" t="s">
        <v>3556</v>
      </c>
      <c r="B2496" s="2263" t="s">
        <v>3573</v>
      </c>
      <c r="C2496" s="2281" t="s">
        <v>3558</v>
      </c>
      <c r="D2496" s="2281" t="s">
        <v>3574</v>
      </c>
      <c r="E2496" s="2472" t="s">
        <v>3560</v>
      </c>
      <c r="F2496" s="2472"/>
      <c r="G2496" s="2264" t="s">
        <v>2143</v>
      </c>
      <c r="H2496" s="2265">
        <v>0.39850000000000002</v>
      </c>
      <c r="I2496" s="2266">
        <v>15.99</v>
      </c>
      <c r="J2496" s="2266">
        <v>6.37</v>
      </c>
    </row>
    <row r="2497" spans="1:10" ht="24" customHeight="1">
      <c r="A2497" s="2285" t="s">
        <v>3586</v>
      </c>
      <c r="B2497" s="2270" t="s">
        <v>5042</v>
      </c>
      <c r="C2497" s="2285" t="s">
        <v>3558</v>
      </c>
      <c r="D2497" s="2285" t="s">
        <v>5043</v>
      </c>
      <c r="E2497" s="2468" t="s">
        <v>3589</v>
      </c>
      <c r="F2497" s="2468"/>
      <c r="G2497" s="2271" t="s">
        <v>271</v>
      </c>
      <c r="H2497" s="2272">
        <v>1</v>
      </c>
      <c r="I2497" s="2273">
        <v>684.64</v>
      </c>
      <c r="J2497" s="2273">
        <v>684.64</v>
      </c>
    </row>
    <row r="2498" spans="1:10" ht="36" customHeight="1">
      <c r="A2498" s="2285" t="s">
        <v>3586</v>
      </c>
      <c r="B2498" s="2270" t="s">
        <v>4924</v>
      </c>
      <c r="C2498" s="2285" t="s">
        <v>3558</v>
      </c>
      <c r="D2498" s="2285" t="s">
        <v>4925</v>
      </c>
      <c r="E2498" s="2468" t="s">
        <v>3589</v>
      </c>
      <c r="F2498" s="2468"/>
      <c r="G2498" s="2271" t="s">
        <v>271</v>
      </c>
      <c r="H2498" s="2272">
        <v>8</v>
      </c>
      <c r="I2498" s="2273">
        <v>11.94</v>
      </c>
      <c r="J2498" s="2273">
        <v>95.52</v>
      </c>
    </row>
    <row r="2499" spans="1:10">
      <c r="A2499" s="2282"/>
      <c r="B2499" s="2282"/>
      <c r="C2499" s="2282"/>
      <c r="D2499" s="2282"/>
      <c r="E2499" s="2282" t="s">
        <v>3577</v>
      </c>
      <c r="F2499" s="2267">
        <v>23.28</v>
      </c>
      <c r="G2499" s="2282" t="s">
        <v>3578</v>
      </c>
      <c r="H2499" s="2267">
        <v>0</v>
      </c>
      <c r="I2499" s="2282" t="s">
        <v>3579</v>
      </c>
      <c r="J2499" s="2267">
        <v>23.28</v>
      </c>
    </row>
    <row r="2500" spans="1:10">
      <c r="A2500" s="2282"/>
      <c r="B2500" s="2282"/>
      <c r="C2500" s="2282"/>
      <c r="D2500" s="2282"/>
      <c r="E2500" s="2282" t="s">
        <v>3580</v>
      </c>
      <c r="F2500" s="2267">
        <v>218.94359299999999</v>
      </c>
      <c r="G2500" s="2282"/>
      <c r="H2500" s="2467" t="s">
        <v>3581</v>
      </c>
      <c r="I2500" s="2467"/>
      <c r="J2500" s="2267">
        <v>1031.95</v>
      </c>
    </row>
    <row r="2501" spans="1:10" ht="30" customHeight="1" thickBot="1">
      <c r="A2501" s="2290"/>
      <c r="B2501" s="2290"/>
      <c r="C2501" s="2290"/>
      <c r="D2501" s="2290"/>
      <c r="E2501" s="2290"/>
      <c r="F2501" s="2290"/>
      <c r="G2501" s="2290" t="s">
        <v>3582</v>
      </c>
      <c r="H2501" s="2268">
        <v>2</v>
      </c>
      <c r="I2501" s="2290" t="s">
        <v>3583</v>
      </c>
      <c r="J2501" s="2291">
        <v>2063.9</v>
      </c>
    </row>
    <row r="2502" spans="1:10" ht="0.95" customHeight="1" thickTop="1">
      <c r="A2502" s="2269"/>
      <c r="B2502" s="2269"/>
      <c r="C2502" s="2269"/>
      <c r="D2502" s="2269"/>
      <c r="E2502" s="2269"/>
      <c r="F2502" s="2269"/>
      <c r="G2502" s="2269"/>
      <c r="H2502" s="2269"/>
      <c r="I2502" s="2269"/>
      <c r="J2502" s="2269"/>
    </row>
    <row r="2503" spans="1:10" ht="18" customHeight="1">
      <c r="A2503" s="2283" t="s">
        <v>5044</v>
      </c>
      <c r="B2503" s="2287" t="s">
        <v>259</v>
      </c>
      <c r="C2503" s="2283" t="s">
        <v>3548</v>
      </c>
      <c r="D2503" s="2283" t="s">
        <v>131</v>
      </c>
      <c r="E2503" s="2470" t="s">
        <v>3549</v>
      </c>
      <c r="F2503" s="2470"/>
      <c r="G2503" s="2288" t="s">
        <v>3550</v>
      </c>
      <c r="H2503" s="2287" t="s">
        <v>261</v>
      </c>
      <c r="I2503" s="2287" t="s">
        <v>3551</v>
      </c>
      <c r="J2503" s="2287" t="s">
        <v>2149</v>
      </c>
    </row>
    <row r="2504" spans="1:10" ht="36" customHeight="1">
      <c r="A2504" s="2284" t="s">
        <v>3552</v>
      </c>
      <c r="B2504" s="2259" t="s">
        <v>5045</v>
      </c>
      <c r="C2504" s="2284" t="s">
        <v>3558</v>
      </c>
      <c r="D2504" s="2284" t="s">
        <v>1128</v>
      </c>
      <c r="E2504" s="2471" t="s">
        <v>3705</v>
      </c>
      <c r="F2504" s="2471"/>
      <c r="G2504" s="2260" t="s">
        <v>271</v>
      </c>
      <c r="H2504" s="2261">
        <v>1</v>
      </c>
      <c r="I2504" s="2262">
        <v>61.11</v>
      </c>
      <c r="J2504" s="2262">
        <v>61.11</v>
      </c>
    </row>
    <row r="2505" spans="1:10" ht="24" customHeight="1">
      <c r="A2505" s="2281" t="s">
        <v>3556</v>
      </c>
      <c r="B2505" s="2263" t="s">
        <v>3567</v>
      </c>
      <c r="C2505" s="2281" t="s">
        <v>3558</v>
      </c>
      <c r="D2505" s="2281" t="s">
        <v>3568</v>
      </c>
      <c r="E2505" s="2472" t="s">
        <v>3560</v>
      </c>
      <c r="F2505" s="2472"/>
      <c r="G2505" s="2264" t="s">
        <v>2143</v>
      </c>
      <c r="H2505" s="2265">
        <v>0.31619999999999998</v>
      </c>
      <c r="I2505" s="2266">
        <v>20.94</v>
      </c>
      <c r="J2505" s="2266">
        <v>6.62</v>
      </c>
    </row>
    <row r="2506" spans="1:10" ht="24" customHeight="1">
      <c r="A2506" s="2281" t="s">
        <v>3556</v>
      </c>
      <c r="B2506" s="2263" t="s">
        <v>3573</v>
      </c>
      <c r="C2506" s="2281" t="s">
        <v>3558</v>
      </c>
      <c r="D2506" s="2281" t="s">
        <v>3574</v>
      </c>
      <c r="E2506" s="2472" t="s">
        <v>3560</v>
      </c>
      <c r="F2506" s="2472"/>
      <c r="G2506" s="2264" t="s">
        <v>2143</v>
      </c>
      <c r="H2506" s="2265">
        <v>9.9599999999999994E-2</v>
      </c>
      <c r="I2506" s="2266">
        <v>15.99</v>
      </c>
      <c r="J2506" s="2266">
        <v>1.59</v>
      </c>
    </row>
    <row r="2507" spans="1:10" ht="24" customHeight="1">
      <c r="A2507" s="2285" t="s">
        <v>3586</v>
      </c>
      <c r="B2507" s="2270" t="s">
        <v>5046</v>
      </c>
      <c r="C2507" s="2285" t="s">
        <v>3558</v>
      </c>
      <c r="D2507" s="2285" t="s">
        <v>5047</v>
      </c>
      <c r="E2507" s="2468" t="s">
        <v>3589</v>
      </c>
      <c r="F2507" s="2468"/>
      <c r="G2507" s="2271" t="s">
        <v>271</v>
      </c>
      <c r="H2507" s="2272">
        <v>1</v>
      </c>
      <c r="I2507" s="2273">
        <v>52.9</v>
      </c>
      <c r="J2507" s="2273">
        <v>52.9</v>
      </c>
    </row>
    <row r="2508" spans="1:10">
      <c r="A2508" s="2282"/>
      <c r="B2508" s="2282"/>
      <c r="C2508" s="2282"/>
      <c r="D2508" s="2282"/>
      <c r="E2508" s="2282" t="s">
        <v>3577</v>
      </c>
      <c r="F2508" s="2267">
        <v>5.81</v>
      </c>
      <c r="G2508" s="2282" t="s">
        <v>3578</v>
      </c>
      <c r="H2508" s="2267">
        <v>0</v>
      </c>
      <c r="I2508" s="2282" t="s">
        <v>3579</v>
      </c>
      <c r="J2508" s="2267">
        <v>5.81</v>
      </c>
    </row>
    <row r="2509" spans="1:10">
      <c r="A2509" s="2282"/>
      <c r="B2509" s="2282"/>
      <c r="C2509" s="2282"/>
      <c r="D2509" s="2282"/>
      <c r="E2509" s="2282" t="s">
        <v>3580</v>
      </c>
      <c r="F2509" s="2267">
        <v>16.456923</v>
      </c>
      <c r="G2509" s="2282"/>
      <c r="H2509" s="2467" t="s">
        <v>3581</v>
      </c>
      <c r="I2509" s="2467"/>
      <c r="J2509" s="2267">
        <v>77.569999999999993</v>
      </c>
    </row>
    <row r="2510" spans="1:10" ht="30" customHeight="1" thickBot="1">
      <c r="A2510" s="2290"/>
      <c r="B2510" s="2290"/>
      <c r="C2510" s="2290"/>
      <c r="D2510" s="2290"/>
      <c r="E2510" s="2290"/>
      <c r="F2510" s="2290"/>
      <c r="G2510" s="2290" t="s">
        <v>3582</v>
      </c>
      <c r="H2510" s="2268">
        <v>8</v>
      </c>
      <c r="I2510" s="2290" t="s">
        <v>3583</v>
      </c>
      <c r="J2510" s="2291">
        <v>620.55999999999995</v>
      </c>
    </row>
    <row r="2511" spans="1:10" ht="0.95" customHeight="1" thickTop="1">
      <c r="A2511" s="2269"/>
      <c r="B2511" s="2269"/>
      <c r="C2511" s="2269"/>
      <c r="D2511" s="2269"/>
      <c r="E2511" s="2269"/>
      <c r="F2511" s="2269"/>
      <c r="G2511" s="2269"/>
      <c r="H2511" s="2269"/>
      <c r="I2511" s="2269"/>
      <c r="J2511" s="2269"/>
    </row>
    <row r="2512" spans="1:10" ht="18" customHeight="1">
      <c r="A2512" s="2283" t="s">
        <v>5048</v>
      </c>
      <c r="B2512" s="2287" t="s">
        <v>259</v>
      </c>
      <c r="C2512" s="2283" t="s">
        <v>3548</v>
      </c>
      <c r="D2512" s="2283" t="s">
        <v>131</v>
      </c>
      <c r="E2512" s="2470" t="s">
        <v>3549</v>
      </c>
      <c r="F2512" s="2470"/>
      <c r="G2512" s="2288" t="s">
        <v>3550</v>
      </c>
      <c r="H2512" s="2287" t="s">
        <v>261</v>
      </c>
      <c r="I2512" s="2287" t="s">
        <v>3551</v>
      </c>
      <c r="J2512" s="2287" t="s">
        <v>2149</v>
      </c>
    </row>
    <row r="2513" spans="1:10" ht="24" customHeight="1">
      <c r="A2513" s="2284" t="s">
        <v>3552</v>
      </c>
      <c r="B2513" s="2259" t="s">
        <v>1130</v>
      </c>
      <c r="C2513" s="2284" t="s">
        <v>3600</v>
      </c>
      <c r="D2513" s="2284" t="s">
        <v>1131</v>
      </c>
      <c r="E2513" s="2471" t="s">
        <v>3705</v>
      </c>
      <c r="F2513" s="2471"/>
      <c r="G2513" s="2260" t="s">
        <v>271</v>
      </c>
      <c r="H2513" s="2261">
        <v>1</v>
      </c>
      <c r="I2513" s="2262">
        <v>65.400000000000006</v>
      </c>
      <c r="J2513" s="2262">
        <v>65.400000000000006</v>
      </c>
    </row>
    <row r="2514" spans="1:10" ht="24" customHeight="1">
      <c r="A2514" s="2281" t="s">
        <v>3556</v>
      </c>
      <c r="B2514" s="2263" t="s">
        <v>3886</v>
      </c>
      <c r="C2514" s="2281" t="s">
        <v>3558</v>
      </c>
      <c r="D2514" s="2281" t="s">
        <v>3887</v>
      </c>
      <c r="E2514" s="2472" t="s">
        <v>3560</v>
      </c>
      <c r="F2514" s="2472"/>
      <c r="G2514" s="2264" t="s">
        <v>2143</v>
      </c>
      <c r="H2514" s="2265">
        <v>0.5</v>
      </c>
      <c r="I2514" s="2266">
        <v>18.87</v>
      </c>
      <c r="J2514" s="2266">
        <v>9.43</v>
      </c>
    </row>
    <row r="2515" spans="1:10" ht="24" customHeight="1">
      <c r="A2515" s="2285" t="s">
        <v>3586</v>
      </c>
      <c r="B2515" s="2270" t="s">
        <v>5049</v>
      </c>
      <c r="C2515" s="2285" t="s">
        <v>3558</v>
      </c>
      <c r="D2515" s="2285" t="s">
        <v>5050</v>
      </c>
      <c r="E2515" s="2468" t="s">
        <v>3589</v>
      </c>
      <c r="F2515" s="2468"/>
      <c r="G2515" s="2271" t="s">
        <v>271</v>
      </c>
      <c r="H2515" s="2272">
        <v>1</v>
      </c>
      <c r="I2515" s="2273">
        <v>55.07</v>
      </c>
      <c r="J2515" s="2273">
        <v>55.07</v>
      </c>
    </row>
    <row r="2516" spans="1:10" ht="36" customHeight="1">
      <c r="A2516" s="2285" t="s">
        <v>3586</v>
      </c>
      <c r="B2516" s="2270" t="s">
        <v>5000</v>
      </c>
      <c r="C2516" s="2285" t="s">
        <v>3558</v>
      </c>
      <c r="D2516" s="2285" t="s">
        <v>5001</v>
      </c>
      <c r="E2516" s="2468" t="s">
        <v>3589</v>
      </c>
      <c r="F2516" s="2468"/>
      <c r="G2516" s="2271" t="s">
        <v>271</v>
      </c>
      <c r="H2516" s="2272">
        <v>2</v>
      </c>
      <c r="I2516" s="2273">
        <v>0.45</v>
      </c>
      <c r="J2516" s="2273">
        <v>0.9</v>
      </c>
    </row>
    <row r="2517" spans="1:10">
      <c r="A2517" s="2282"/>
      <c r="B2517" s="2282"/>
      <c r="C2517" s="2282"/>
      <c r="D2517" s="2282"/>
      <c r="E2517" s="2282" t="s">
        <v>3577</v>
      </c>
      <c r="F2517" s="2267">
        <v>6.43</v>
      </c>
      <c r="G2517" s="2282" t="s">
        <v>3578</v>
      </c>
      <c r="H2517" s="2267">
        <v>0</v>
      </c>
      <c r="I2517" s="2282" t="s">
        <v>3579</v>
      </c>
      <c r="J2517" s="2267">
        <v>6.43</v>
      </c>
    </row>
    <row r="2518" spans="1:10">
      <c r="A2518" s="2282"/>
      <c r="B2518" s="2282"/>
      <c r="C2518" s="2282"/>
      <c r="D2518" s="2282"/>
      <c r="E2518" s="2282" t="s">
        <v>3580</v>
      </c>
      <c r="F2518" s="2267">
        <v>17.612220000000001</v>
      </c>
      <c r="G2518" s="2282"/>
      <c r="H2518" s="2467" t="s">
        <v>3581</v>
      </c>
      <c r="I2518" s="2467"/>
      <c r="J2518" s="2267">
        <v>83.01</v>
      </c>
    </row>
    <row r="2519" spans="1:10" ht="30" customHeight="1" thickBot="1">
      <c r="A2519" s="2290"/>
      <c r="B2519" s="2290"/>
      <c r="C2519" s="2290"/>
      <c r="D2519" s="2290"/>
      <c r="E2519" s="2290"/>
      <c r="F2519" s="2290"/>
      <c r="G2519" s="2290" t="s">
        <v>3582</v>
      </c>
      <c r="H2519" s="2268">
        <v>8</v>
      </c>
      <c r="I2519" s="2290" t="s">
        <v>3583</v>
      </c>
      <c r="J2519" s="2291">
        <v>664.08</v>
      </c>
    </row>
    <row r="2520" spans="1:10" ht="0.95" customHeight="1" thickTop="1">
      <c r="A2520" s="2269"/>
      <c r="B2520" s="2269"/>
      <c r="C2520" s="2269"/>
      <c r="D2520" s="2269"/>
      <c r="E2520" s="2269"/>
      <c r="F2520" s="2269"/>
      <c r="G2520" s="2269"/>
      <c r="H2520" s="2269"/>
      <c r="I2520" s="2269"/>
      <c r="J2520" s="2269"/>
    </row>
    <row r="2521" spans="1:10" ht="18" customHeight="1">
      <c r="A2521" s="2283" t="s">
        <v>5051</v>
      </c>
      <c r="B2521" s="2287" t="s">
        <v>259</v>
      </c>
      <c r="C2521" s="2283" t="s">
        <v>3548</v>
      </c>
      <c r="D2521" s="2283" t="s">
        <v>131</v>
      </c>
      <c r="E2521" s="2470" t="s">
        <v>3549</v>
      </c>
      <c r="F2521" s="2470"/>
      <c r="G2521" s="2288" t="s">
        <v>3550</v>
      </c>
      <c r="H2521" s="2287" t="s">
        <v>261</v>
      </c>
      <c r="I2521" s="2287" t="s">
        <v>3551</v>
      </c>
      <c r="J2521" s="2287" t="s">
        <v>2149</v>
      </c>
    </row>
    <row r="2522" spans="1:10" ht="36" customHeight="1">
      <c r="A2522" s="2284" t="s">
        <v>3552</v>
      </c>
      <c r="B2522" s="2259" t="s">
        <v>1133</v>
      </c>
      <c r="C2522" s="2284" t="s">
        <v>3600</v>
      </c>
      <c r="D2522" s="2284" t="s">
        <v>1134</v>
      </c>
      <c r="E2522" s="2471" t="s">
        <v>3705</v>
      </c>
      <c r="F2522" s="2471"/>
      <c r="G2522" s="2260" t="s">
        <v>322</v>
      </c>
      <c r="H2522" s="2261">
        <v>1</v>
      </c>
      <c r="I2522" s="2262">
        <v>63.86</v>
      </c>
      <c r="J2522" s="2262">
        <v>63.86</v>
      </c>
    </row>
    <row r="2523" spans="1:10" ht="24" customHeight="1">
      <c r="A2523" s="2281" t="s">
        <v>3556</v>
      </c>
      <c r="B2523" s="2263" t="s">
        <v>3985</v>
      </c>
      <c r="C2523" s="2281" t="s">
        <v>3558</v>
      </c>
      <c r="D2523" s="2281" t="s">
        <v>3986</v>
      </c>
      <c r="E2523" s="2472" t="s">
        <v>3560</v>
      </c>
      <c r="F2523" s="2472"/>
      <c r="G2523" s="2264" t="s">
        <v>2143</v>
      </c>
      <c r="H2523" s="2265">
        <v>0.2</v>
      </c>
      <c r="I2523" s="2266">
        <v>16.48</v>
      </c>
      <c r="J2523" s="2266">
        <v>3.29</v>
      </c>
    </row>
    <row r="2524" spans="1:10" ht="24" customHeight="1">
      <c r="A2524" s="2281" t="s">
        <v>3556</v>
      </c>
      <c r="B2524" s="2263" t="s">
        <v>3567</v>
      </c>
      <c r="C2524" s="2281" t="s">
        <v>3558</v>
      </c>
      <c r="D2524" s="2281" t="s">
        <v>3568</v>
      </c>
      <c r="E2524" s="2472" t="s">
        <v>3560</v>
      </c>
      <c r="F2524" s="2472"/>
      <c r="G2524" s="2264" t="s">
        <v>2143</v>
      </c>
      <c r="H2524" s="2265">
        <v>0.2</v>
      </c>
      <c r="I2524" s="2266">
        <v>20.94</v>
      </c>
      <c r="J2524" s="2266">
        <v>4.18</v>
      </c>
    </row>
    <row r="2525" spans="1:10" ht="36" customHeight="1">
      <c r="A2525" s="2285" t="s">
        <v>3586</v>
      </c>
      <c r="B2525" s="2270" t="s">
        <v>4065</v>
      </c>
      <c r="C2525" s="2285" t="s">
        <v>3558</v>
      </c>
      <c r="D2525" s="2285" t="s">
        <v>4066</v>
      </c>
      <c r="E2525" s="2468" t="s">
        <v>3589</v>
      </c>
      <c r="F2525" s="2468"/>
      <c r="G2525" s="2271" t="s">
        <v>271</v>
      </c>
      <c r="H2525" s="2272">
        <v>4</v>
      </c>
      <c r="I2525" s="2273">
        <v>0.33</v>
      </c>
      <c r="J2525" s="2273">
        <v>1.32</v>
      </c>
    </row>
    <row r="2526" spans="1:10" ht="24" customHeight="1">
      <c r="A2526" s="2285" t="s">
        <v>3586</v>
      </c>
      <c r="B2526" s="2270" t="s">
        <v>5052</v>
      </c>
      <c r="C2526" s="2285" t="s">
        <v>3558</v>
      </c>
      <c r="D2526" s="2285" t="s">
        <v>5053</v>
      </c>
      <c r="E2526" s="2468" t="s">
        <v>3589</v>
      </c>
      <c r="F2526" s="2468"/>
      <c r="G2526" s="2271" t="s">
        <v>271</v>
      </c>
      <c r="H2526" s="2272">
        <v>1</v>
      </c>
      <c r="I2526" s="2273">
        <v>55.07</v>
      </c>
      <c r="J2526" s="2273">
        <v>55.07</v>
      </c>
    </row>
    <row r="2527" spans="1:10">
      <c r="A2527" s="2282"/>
      <c r="B2527" s="2282"/>
      <c r="C2527" s="2282"/>
      <c r="D2527" s="2282"/>
      <c r="E2527" s="2282" t="s">
        <v>3577</v>
      </c>
      <c r="F2527" s="2267">
        <v>5.21</v>
      </c>
      <c r="G2527" s="2282" t="s">
        <v>3578</v>
      </c>
      <c r="H2527" s="2267">
        <v>0</v>
      </c>
      <c r="I2527" s="2282" t="s">
        <v>3579</v>
      </c>
      <c r="J2527" s="2267">
        <v>5.21</v>
      </c>
    </row>
    <row r="2528" spans="1:10">
      <c r="A2528" s="2282"/>
      <c r="B2528" s="2282"/>
      <c r="C2528" s="2282"/>
      <c r="D2528" s="2282"/>
      <c r="E2528" s="2282" t="s">
        <v>3580</v>
      </c>
      <c r="F2528" s="2267">
        <v>17.197498</v>
      </c>
      <c r="G2528" s="2282"/>
      <c r="H2528" s="2467" t="s">
        <v>3581</v>
      </c>
      <c r="I2528" s="2467"/>
      <c r="J2528" s="2267">
        <v>81.06</v>
      </c>
    </row>
    <row r="2529" spans="1:10" ht="30" customHeight="1" thickBot="1">
      <c r="A2529" s="2290"/>
      <c r="B2529" s="2290"/>
      <c r="C2529" s="2290"/>
      <c r="D2529" s="2290"/>
      <c r="E2529" s="2290"/>
      <c r="F2529" s="2290"/>
      <c r="G2529" s="2290" t="s">
        <v>3582</v>
      </c>
      <c r="H2529" s="2268">
        <v>10</v>
      </c>
      <c r="I2529" s="2290" t="s">
        <v>3583</v>
      </c>
      <c r="J2529" s="2291">
        <v>810.6</v>
      </c>
    </row>
    <row r="2530" spans="1:10" ht="0.95" customHeight="1" thickTop="1">
      <c r="A2530" s="2269"/>
      <c r="B2530" s="2269"/>
      <c r="C2530" s="2269"/>
      <c r="D2530" s="2269"/>
      <c r="E2530" s="2269"/>
      <c r="F2530" s="2269"/>
      <c r="G2530" s="2269"/>
      <c r="H2530" s="2269"/>
      <c r="I2530" s="2269"/>
      <c r="J2530" s="2269"/>
    </row>
    <row r="2531" spans="1:10" ht="18" customHeight="1">
      <c r="A2531" s="2283" t="s">
        <v>5054</v>
      </c>
      <c r="B2531" s="2287" t="s">
        <v>259</v>
      </c>
      <c r="C2531" s="2283" t="s">
        <v>3548</v>
      </c>
      <c r="D2531" s="2283" t="s">
        <v>131</v>
      </c>
      <c r="E2531" s="2470" t="s">
        <v>3549</v>
      </c>
      <c r="F2531" s="2470"/>
      <c r="G2531" s="2288" t="s">
        <v>3550</v>
      </c>
      <c r="H2531" s="2287" t="s">
        <v>261</v>
      </c>
      <c r="I2531" s="2287" t="s">
        <v>3551</v>
      </c>
      <c r="J2531" s="2287" t="s">
        <v>2149</v>
      </c>
    </row>
    <row r="2532" spans="1:10" ht="24" customHeight="1">
      <c r="A2532" s="2284" t="s">
        <v>3552</v>
      </c>
      <c r="B2532" s="2259" t="s">
        <v>1136</v>
      </c>
      <c r="C2532" s="2284" t="s">
        <v>3600</v>
      </c>
      <c r="D2532" s="2284" t="s">
        <v>1137</v>
      </c>
      <c r="E2532" s="2471" t="s">
        <v>3705</v>
      </c>
      <c r="F2532" s="2471"/>
      <c r="G2532" s="2260" t="s">
        <v>322</v>
      </c>
      <c r="H2532" s="2261">
        <v>1</v>
      </c>
      <c r="I2532" s="2262">
        <v>24.11</v>
      </c>
      <c r="J2532" s="2262">
        <v>24.11</v>
      </c>
    </row>
    <row r="2533" spans="1:10" ht="24" customHeight="1">
      <c r="A2533" s="2281" t="s">
        <v>3556</v>
      </c>
      <c r="B2533" s="2263" t="s">
        <v>3886</v>
      </c>
      <c r="C2533" s="2281" t="s">
        <v>3558</v>
      </c>
      <c r="D2533" s="2281" t="s">
        <v>3887</v>
      </c>
      <c r="E2533" s="2472" t="s">
        <v>3560</v>
      </c>
      <c r="F2533" s="2472"/>
      <c r="G2533" s="2264" t="s">
        <v>2143</v>
      </c>
      <c r="H2533" s="2265">
        <v>0.5</v>
      </c>
      <c r="I2533" s="2266">
        <v>18.87</v>
      </c>
      <c r="J2533" s="2266">
        <v>9.43</v>
      </c>
    </row>
    <row r="2534" spans="1:10" ht="24" customHeight="1">
      <c r="A2534" s="2285" t="s">
        <v>3586</v>
      </c>
      <c r="B2534" s="2270" t="s">
        <v>5055</v>
      </c>
      <c r="C2534" s="2285" t="s">
        <v>3558</v>
      </c>
      <c r="D2534" s="2285" t="s">
        <v>5056</v>
      </c>
      <c r="E2534" s="2468" t="s">
        <v>3589</v>
      </c>
      <c r="F2534" s="2468"/>
      <c r="G2534" s="2271" t="s">
        <v>271</v>
      </c>
      <c r="H2534" s="2272">
        <v>1</v>
      </c>
      <c r="I2534" s="2273">
        <v>14.23</v>
      </c>
      <c r="J2534" s="2273">
        <v>14.23</v>
      </c>
    </row>
    <row r="2535" spans="1:10" ht="36" customHeight="1">
      <c r="A2535" s="2285" t="s">
        <v>3586</v>
      </c>
      <c r="B2535" s="2270" t="s">
        <v>5000</v>
      </c>
      <c r="C2535" s="2285" t="s">
        <v>3558</v>
      </c>
      <c r="D2535" s="2285" t="s">
        <v>5001</v>
      </c>
      <c r="E2535" s="2468" t="s">
        <v>3589</v>
      </c>
      <c r="F2535" s="2468"/>
      <c r="G2535" s="2271" t="s">
        <v>271</v>
      </c>
      <c r="H2535" s="2272">
        <v>1</v>
      </c>
      <c r="I2535" s="2273">
        <v>0.45</v>
      </c>
      <c r="J2535" s="2273">
        <v>0.45</v>
      </c>
    </row>
    <row r="2536" spans="1:10">
      <c r="A2536" s="2282"/>
      <c r="B2536" s="2282"/>
      <c r="C2536" s="2282"/>
      <c r="D2536" s="2282"/>
      <c r="E2536" s="2282" t="s">
        <v>3577</v>
      </c>
      <c r="F2536" s="2267">
        <v>6.43</v>
      </c>
      <c r="G2536" s="2282" t="s">
        <v>3578</v>
      </c>
      <c r="H2536" s="2267">
        <v>0</v>
      </c>
      <c r="I2536" s="2282" t="s">
        <v>3579</v>
      </c>
      <c r="J2536" s="2267">
        <v>6.43</v>
      </c>
    </row>
    <row r="2537" spans="1:10">
      <c r="A2537" s="2282"/>
      <c r="B2537" s="2282"/>
      <c r="C2537" s="2282"/>
      <c r="D2537" s="2282"/>
      <c r="E2537" s="2282" t="s">
        <v>3580</v>
      </c>
      <c r="F2537" s="2267">
        <v>6.4928229999999996</v>
      </c>
      <c r="G2537" s="2282"/>
      <c r="H2537" s="2467" t="s">
        <v>3581</v>
      </c>
      <c r="I2537" s="2467"/>
      <c r="J2537" s="2267">
        <v>30.6</v>
      </c>
    </row>
    <row r="2538" spans="1:10" ht="30" customHeight="1" thickBot="1">
      <c r="A2538" s="2290"/>
      <c r="B2538" s="2290"/>
      <c r="C2538" s="2290"/>
      <c r="D2538" s="2290"/>
      <c r="E2538" s="2290"/>
      <c r="F2538" s="2290"/>
      <c r="G2538" s="2290" t="s">
        <v>3582</v>
      </c>
      <c r="H2538" s="2268">
        <v>3</v>
      </c>
      <c r="I2538" s="2290" t="s">
        <v>3583</v>
      </c>
      <c r="J2538" s="2291">
        <v>91.8</v>
      </c>
    </row>
    <row r="2539" spans="1:10" ht="0.95" customHeight="1" thickTop="1">
      <c r="A2539" s="2269"/>
      <c r="B2539" s="2269"/>
      <c r="C2539" s="2269"/>
      <c r="D2539" s="2269"/>
      <c r="E2539" s="2269"/>
      <c r="F2539" s="2269"/>
      <c r="G2539" s="2269"/>
      <c r="H2539" s="2269"/>
      <c r="I2539" s="2269"/>
      <c r="J2539" s="2269"/>
    </row>
    <row r="2540" spans="1:10" ht="24" customHeight="1">
      <c r="A2540" s="2286" t="s">
        <v>5057</v>
      </c>
      <c r="B2540" s="2286"/>
      <c r="C2540" s="2286"/>
      <c r="D2540" s="2286" t="s">
        <v>5058</v>
      </c>
      <c r="E2540" s="2286"/>
      <c r="F2540" s="2469"/>
      <c r="G2540" s="2469"/>
      <c r="H2540" s="2257"/>
      <c r="I2540" s="2286"/>
      <c r="J2540" s="2258">
        <v>8460.39</v>
      </c>
    </row>
    <row r="2541" spans="1:10" ht="18" customHeight="1">
      <c r="A2541" s="2283" t="s">
        <v>5059</v>
      </c>
      <c r="B2541" s="2287" t="s">
        <v>259</v>
      </c>
      <c r="C2541" s="2283" t="s">
        <v>3548</v>
      </c>
      <c r="D2541" s="2283" t="s">
        <v>131</v>
      </c>
      <c r="E2541" s="2470" t="s">
        <v>3549</v>
      </c>
      <c r="F2541" s="2470"/>
      <c r="G2541" s="2288" t="s">
        <v>3550</v>
      </c>
      <c r="H2541" s="2287" t="s">
        <v>261</v>
      </c>
      <c r="I2541" s="2287" t="s">
        <v>3551</v>
      </c>
      <c r="J2541" s="2287" t="s">
        <v>2149</v>
      </c>
    </row>
    <row r="2542" spans="1:10" ht="36" customHeight="1">
      <c r="A2542" s="2284" t="s">
        <v>3552</v>
      </c>
      <c r="B2542" s="2259" t="s">
        <v>1141</v>
      </c>
      <c r="C2542" s="2284" t="s">
        <v>3600</v>
      </c>
      <c r="D2542" s="2284" t="s">
        <v>1142</v>
      </c>
      <c r="E2542" s="2471" t="s">
        <v>3859</v>
      </c>
      <c r="F2542" s="2471"/>
      <c r="G2542" s="2260" t="s">
        <v>275</v>
      </c>
      <c r="H2542" s="2261">
        <v>1</v>
      </c>
      <c r="I2542" s="2262">
        <v>777.24</v>
      </c>
      <c r="J2542" s="2262">
        <v>777.24</v>
      </c>
    </row>
    <row r="2543" spans="1:10" ht="24" customHeight="1">
      <c r="A2543" s="2281" t="s">
        <v>3556</v>
      </c>
      <c r="B2543" s="2263" t="s">
        <v>4042</v>
      </c>
      <c r="C2543" s="2281" t="s">
        <v>3558</v>
      </c>
      <c r="D2543" s="2281" t="s">
        <v>4043</v>
      </c>
      <c r="E2543" s="2472" t="s">
        <v>3560</v>
      </c>
      <c r="F2543" s="2472"/>
      <c r="G2543" s="2264" t="s">
        <v>2143</v>
      </c>
      <c r="H2543" s="2265">
        <v>1.1719999999999999</v>
      </c>
      <c r="I2543" s="2266">
        <v>17.989999999999998</v>
      </c>
      <c r="J2543" s="2266">
        <v>21.08</v>
      </c>
    </row>
    <row r="2544" spans="1:10" ht="24" customHeight="1">
      <c r="A2544" s="2281" t="s">
        <v>3556</v>
      </c>
      <c r="B2544" s="2263" t="s">
        <v>3573</v>
      </c>
      <c r="C2544" s="2281" t="s">
        <v>3558</v>
      </c>
      <c r="D2544" s="2281" t="s">
        <v>3574</v>
      </c>
      <c r="E2544" s="2472" t="s">
        <v>3560</v>
      </c>
      <c r="F2544" s="2472"/>
      <c r="G2544" s="2264" t="s">
        <v>2143</v>
      </c>
      <c r="H2544" s="2265">
        <v>0.183</v>
      </c>
      <c r="I2544" s="2266">
        <v>15.99</v>
      </c>
      <c r="J2544" s="2266">
        <v>2.92</v>
      </c>
    </row>
    <row r="2545" spans="1:10" ht="36" customHeight="1">
      <c r="A2545" s="2285" t="s">
        <v>3586</v>
      </c>
      <c r="B2545" s="2270" t="s">
        <v>5060</v>
      </c>
      <c r="C2545" s="2285" t="s">
        <v>3558</v>
      </c>
      <c r="D2545" s="2285" t="s">
        <v>5061</v>
      </c>
      <c r="E2545" s="2468" t="s">
        <v>3589</v>
      </c>
      <c r="F2545" s="2468"/>
      <c r="G2545" s="2271" t="s">
        <v>275</v>
      </c>
      <c r="H2545" s="2272">
        <v>1</v>
      </c>
      <c r="I2545" s="2273">
        <v>573.58000000000004</v>
      </c>
      <c r="J2545" s="2273">
        <v>573.58000000000004</v>
      </c>
    </row>
    <row r="2546" spans="1:10" ht="36" customHeight="1">
      <c r="A2546" s="2285" t="s">
        <v>3586</v>
      </c>
      <c r="B2546" s="2270" t="s">
        <v>5062</v>
      </c>
      <c r="C2546" s="2285" t="s">
        <v>3558</v>
      </c>
      <c r="D2546" s="2285" t="s">
        <v>5063</v>
      </c>
      <c r="E2546" s="2468" t="s">
        <v>3917</v>
      </c>
      <c r="F2546" s="2468"/>
      <c r="G2546" s="2271" t="s">
        <v>271</v>
      </c>
      <c r="H2546" s="2272">
        <v>1</v>
      </c>
      <c r="I2546" s="2273">
        <v>13.86</v>
      </c>
      <c r="J2546" s="2273">
        <v>13.86</v>
      </c>
    </row>
    <row r="2547" spans="1:10" ht="36" customHeight="1">
      <c r="A2547" s="2285" t="s">
        <v>3586</v>
      </c>
      <c r="B2547" s="2270" t="s">
        <v>5064</v>
      </c>
      <c r="C2547" s="2285" t="s">
        <v>3558</v>
      </c>
      <c r="D2547" s="2285" t="s">
        <v>5065</v>
      </c>
      <c r="E2547" s="2468" t="s">
        <v>3917</v>
      </c>
      <c r="F2547" s="2468"/>
      <c r="G2547" s="2271" t="s">
        <v>271</v>
      </c>
      <c r="H2547" s="2272">
        <v>1</v>
      </c>
      <c r="I2547" s="2273">
        <v>92.4</v>
      </c>
      <c r="J2547" s="2273">
        <v>92.4</v>
      </c>
    </row>
    <row r="2548" spans="1:10" ht="24" customHeight="1">
      <c r="A2548" s="2285" t="s">
        <v>3586</v>
      </c>
      <c r="B2548" s="2270" t="s">
        <v>5066</v>
      </c>
      <c r="C2548" s="2285" t="s">
        <v>3558</v>
      </c>
      <c r="D2548" s="2285" t="s">
        <v>5067</v>
      </c>
      <c r="E2548" s="2468" t="s">
        <v>3589</v>
      </c>
      <c r="F2548" s="2468"/>
      <c r="G2548" s="2271" t="s">
        <v>271</v>
      </c>
      <c r="H2548" s="2272">
        <v>2</v>
      </c>
      <c r="I2548" s="2273">
        <v>26.35</v>
      </c>
      <c r="J2548" s="2273">
        <v>52.7</v>
      </c>
    </row>
    <row r="2549" spans="1:10" ht="24" customHeight="1">
      <c r="A2549" s="2285" t="s">
        <v>3586</v>
      </c>
      <c r="B2549" s="2270" t="s">
        <v>4922</v>
      </c>
      <c r="C2549" s="2285" t="s">
        <v>3558</v>
      </c>
      <c r="D2549" s="2285" t="s">
        <v>4923</v>
      </c>
      <c r="E2549" s="2468" t="s">
        <v>3589</v>
      </c>
      <c r="F2549" s="2468"/>
      <c r="G2549" s="2271" t="s">
        <v>3445</v>
      </c>
      <c r="H2549" s="2272">
        <v>2.1100000000000001E-2</v>
      </c>
      <c r="I2549" s="2273">
        <v>59.36</v>
      </c>
      <c r="J2549" s="2273">
        <v>1.25</v>
      </c>
    </row>
    <row r="2550" spans="1:10" ht="36" customHeight="1">
      <c r="A2550" s="2285" t="s">
        <v>3586</v>
      </c>
      <c r="B2550" s="2270" t="s">
        <v>5068</v>
      </c>
      <c r="C2550" s="2285" t="s">
        <v>3558</v>
      </c>
      <c r="D2550" s="2285" t="s">
        <v>5069</v>
      </c>
      <c r="E2550" s="2468" t="s">
        <v>3589</v>
      </c>
      <c r="F2550" s="2468"/>
      <c r="G2550" s="2271" t="s">
        <v>271</v>
      </c>
      <c r="H2550" s="2272">
        <v>6</v>
      </c>
      <c r="I2550" s="2273">
        <v>0.98</v>
      </c>
      <c r="J2550" s="2273">
        <v>5.88</v>
      </c>
    </row>
    <row r="2551" spans="1:10" ht="24" customHeight="1">
      <c r="A2551" s="2285" t="s">
        <v>3586</v>
      </c>
      <c r="B2551" s="2270" t="s">
        <v>4930</v>
      </c>
      <c r="C2551" s="2285" t="s">
        <v>3558</v>
      </c>
      <c r="D2551" s="2285" t="s">
        <v>4931</v>
      </c>
      <c r="E2551" s="2468" t="s">
        <v>3589</v>
      </c>
      <c r="F2551" s="2468"/>
      <c r="G2551" s="2271" t="s">
        <v>3445</v>
      </c>
      <c r="H2551" s="2272">
        <v>0.52280000000000004</v>
      </c>
      <c r="I2551" s="2273">
        <v>25.97</v>
      </c>
      <c r="J2551" s="2273">
        <v>13.57</v>
      </c>
    </row>
    <row r="2552" spans="1:10">
      <c r="A2552" s="2282"/>
      <c r="B2552" s="2282"/>
      <c r="C2552" s="2282"/>
      <c r="D2552" s="2282"/>
      <c r="E2552" s="2282" t="s">
        <v>3577</v>
      </c>
      <c r="F2552" s="2267">
        <v>15.73</v>
      </c>
      <c r="G2552" s="2282" t="s">
        <v>3578</v>
      </c>
      <c r="H2552" s="2267">
        <v>0</v>
      </c>
      <c r="I2552" s="2282" t="s">
        <v>3579</v>
      </c>
      <c r="J2552" s="2267">
        <v>15.73</v>
      </c>
    </row>
    <row r="2553" spans="1:10">
      <c r="A2553" s="2282"/>
      <c r="B2553" s="2282"/>
      <c r="C2553" s="2282"/>
      <c r="D2553" s="2282"/>
      <c r="E2553" s="2282" t="s">
        <v>3580</v>
      </c>
      <c r="F2553" s="2267">
        <v>209.310732</v>
      </c>
      <c r="G2553" s="2282"/>
      <c r="H2553" s="2467" t="s">
        <v>3581</v>
      </c>
      <c r="I2553" s="2467"/>
      <c r="J2553" s="2267">
        <v>986.55</v>
      </c>
    </row>
    <row r="2554" spans="1:10" ht="30" customHeight="1" thickBot="1">
      <c r="A2554" s="2290"/>
      <c r="B2554" s="2290"/>
      <c r="C2554" s="2290"/>
      <c r="D2554" s="2290"/>
      <c r="E2554" s="2290"/>
      <c r="F2554" s="2290"/>
      <c r="G2554" s="2290" t="s">
        <v>3582</v>
      </c>
      <c r="H2554" s="2268">
        <v>5.44</v>
      </c>
      <c r="I2554" s="2290" t="s">
        <v>3583</v>
      </c>
      <c r="J2554" s="2291">
        <v>5366.83</v>
      </c>
    </row>
    <row r="2555" spans="1:10" ht="0.95" customHeight="1" thickTop="1">
      <c r="A2555" s="2269"/>
      <c r="B2555" s="2269"/>
      <c r="C2555" s="2269"/>
      <c r="D2555" s="2269"/>
      <c r="E2555" s="2269"/>
      <c r="F2555" s="2269"/>
      <c r="G2555" s="2269"/>
      <c r="H2555" s="2269"/>
      <c r="I2555" s="2269"/>
      <c r="J2555" s="2269"/>
    </row>
    <row r="2556" spans="1:10" ht="18" customHeight="1">
      <c r="A2556" s="2283" t="s">
        <v>5070</v>
      </c>
      <c r="B2556" s="2287" t="s">
        <v>259</v>
      </c>
      <c r="C2556" s="2283" t="s">
        <v>3548</v>
      </c>
      <c r="D2556" s="2283" t="s">
        <v>131</v>
      </c>
      <c r="E2556" s="2470" t="s">
        <v>3549</v>
      </c>
      <c r="F2556" s="2470"/>
      <c r="G2556" s="2288" t="s">
        <v>3550</v>
      </c>
      <c r="H2556" s="2287" t="s">
        <v>261</v>
      </c>
      <c r="I2556" s="2287" t="s">
        <v>3551</v>
      </c>
      <c r="J2556" s="2287" t="s">
        <v>2149</v>
      </c>
    </row>
    <row r="2557" spans="1:10" ht="24" customHeight="1">
      <c r="A2557" s="2284" t="s">
        <v>3552</v>
      </c>
      <c r="B2557" s="2259" t="s">
        <v>5071</v>
      </c>
      <c r="C2557" s="2284" t="s">
        <v>3600</v>
      </c>
      <c r="D2557" s="2284" t="s">
        <v>5072</v>
      </c>
      <c r="E2557" s="2471" t="s">
        <v>3859</v>
      </c>
      <c r="F2557" s="2471"/>
      <c r="G2557" s="2260" t="s">
        <v>347</v>
      </c>
      <c r="H2557" s="2261">
        <v>1</v>
      </c>
      <c r="I2557" s="2262">
        <v>76.599999999999994</v>
      </c>
      <c r="J2557" s="2262">
        <v>76.599999999999994</v>
      </c>
    </row>
    <row r="2558" spans="1:10" ht="24" customHeight="1">
      <c r="A2558" s="2281" t="s">
        <v>3556</v>
      </c>
      <c r="B2558" s="2263" t="s">
        <v>4042</v>
      </c>
      <c r="C2558" s="2281" t="s">
        <v>3558</v>
      </c>
      <c r="D2558" s="2281" t="s">
        <v>4043</v>
      </c>
      <c r="E2558" s="2472" t="s">
        <v>3560</v>
      </c>
      <c r="F2558" s="2472"/>
      <c r="G2558" s="2264" t="s">
        <v>2143</v>
      </c>
      <c r="H2558" s="2265">
        <v>0.3</v>
      </c>
      <c r="I2558" s="2266">
        <v>17.989999999999998</v>
      </c>
      <c r="J2558" s="2266">
        <v>5.39</v>
      </c>
    </row>
    <row r="2559" spans="1:10" ht="24" customHeight="1">
      <c r="A2559" s="2281" t="s">
        <v>3556</v>
      </c>
      <c r="B2559" s="2263" t="s">
        <v>3573</v>
      </c>
      <c r="C2559" s="2281" t="s">
        <v>3558</v>
      </c>
      <c r="D2559" s="2281" t="s">
        <v>3574</v>
      </c>
      <c r="E2559" s="2472" t="s">
        <v>3560</v>
      </c>
      <c r="F2559" s="2472"/>
      <c r="G2559" s="2264" t="s">
        <v>2143</v>
      </c>
      <c r="H2559" s="2265">
        <v>0.15</v>
      </c>
      <c r="I2559" s="2266">
        <v>15.99</v>
      </c>
      <c r="J2559" s="2266">
        <v>2.39</v>
      </c>
    </row>
    <row r="2560" spans="1:10" ht="36" customHeight="1">
      <c r="A2560" s="2285" t="s">
        <v>3586</v>
      </c>
      <c r="B2560" s="2270" t="s">
        <v>5060</v>
      </c>
      <c r="C2560" s="2285" t="s">
        <v>3558</v>
      </c>
      <c r="D2560" s="2285" t="s">
        <v>5061</v>
      </c>
      <c r="E2560" s="2468" t="s">
        <v>3589</v>
      </c>
      <c r="F2560" s="2468"/>
      <c r="G2560" s="2271" t="s">
        <v>275</v>
      </c>
      <c r="H2560" s="2272">
        <v>0.12</v>
      </c>
      <c r="I2560" s="2273">
        <v>573.58000000000004</v>
      </c>
      <c r="J2560" s="2273">
        <v>68.819999999999993</v>
      </c>
    </row>
    <row r="2561" spans="1:10">
      <c r="A2561" s="2282"/>
      <c r="B2561" s="2282"/>
      <c r="C2561" s="2282"/>
      <c r="D2561" s="2282"/>
      <c r="E2561" s="2282" t="s">
        <v>3577</v>
      </c>
      <c r="F2561" s="2267">
        <v>5.05</v>
      </c>
      <c r="G2561" s="2282" t="s">
        <v>3578</v>
      </c>
      <c r="H2561" s="2267">
        <v>0</v>
      </c>
      <c r="I2561" s="2282" t="s">
        <v>3579</v>
      </c>
      <c r="J2561" s="2267">
        <v>5.05</v>
      </c>
    </row>
    <row r="2562" spans="1:10">
      <c r="A2562" s="2282"/>
      <c r="B2562" s="2282"/>
      <c r="C2562" s="2282"/>
      <c r="D2562" s="2282"/>
      <c r="E2562" s="2282" t="s">
        <v>3580</v>
      </c>
      <c r="F2562" s="2267">
        <v>20.62838</v>
      </c>
      <c r="G2562" s="2282"/>
      <c r="H2562" s="2467" t="s">
        <v>3581</v>
      </c>
      <c r="I2562" s="2467"/>
      <c r="J2562" s="2267">
        <v>97.23</v>
      </c>
    </row>
    <row r="2563" spans="1:10" ht="30" customHeight="1" thickBot="1">
      <c r="A2563" s="2290"/>
      <c r="B2563" s="2290"/>
      <c r="C2563" s="2290"/>
      <c r="D2563" s="2290"/>
      <c r="E2563" s="2290"/>
      <c r="F2563" s="2290"/>
      <c r="G2563" s="2290" t="s">
        <v>3582</v>
      </c>
      <c r="H2563" s="2268">
        <v>9.07</v>
      </c>
      <c r="I2563" s="2290" t="s">
        <v>3583</v>
      </c>
      <c r="J2563" s="2291">
        <v>881.88</v>
      </c>
    </row>
    <row r="2564" spans="1:10" ht="0.95" customHeight="1" thickTop="1">
      <c r="A2564" s="2269"/>
      <c r="B2564" s="2269"/>
      <c r="C2564" s="2269"/>
      <c r="D2564" s="2269"/>
      <c r="E2564" s="2269"/>
      <c r="F2564" s="2269"/>
      <c r="G2564" s="2269"/>
      <c r="H2564" s="2269"/>
      <c r="I2564" s="2269"/>
      <c r="J2564" s="2269"/>
    </row>
    <row r="2565" spans="1:10" ht="18" customHeight="1">
      <c r="A2565" s="2283" t="s">
        <v>5073</v>
      </c>
      <c r="B2565" s="2287" t="s">
        <v>259</v>
      </c>
      <c r="C2565" s="2283" t="s">
        <v>3548</v>
      </c>
      <c r="D2565" s="2283" t="s">
        <v>131</v>
      </c>
      <c r="E2565" s="2470" t="s">
        <v>3549</v>
      </c>
      <c r="F2565" s="2470"/>
      <c r="G2565" s="2288" t="s">
        <v>3550</v>
      </c>
      <c r="H2565" s="2287" t="s">
        <v>261</v>
      </c>
      <c r="I2565" s="2287" t="s">
        <v>3551</v>
      </c>
      <c r="J2565" s="2287" t="s">
        <v>2149</v>
      </c>
    </row>
    <row r="2566" spans="1:10" ht="36" customHeight="1">
      <c r="A2566" s="2284" t="s">
        <v>3552</v>
      </c>
      <c r="B2566" s="2259" t="s">
        <v>1147</v>
      </c>
      <c r="C2566" s="2284" t="s">
        <v>3600</v>
      </c>
      <c r="D2566" s="2284" t="s">
        <v>1148</v>
      </c>
      <c r="E2566" s="2471" t="s">
        <v>3859</v>
      </c>
      <c r="F2566" s="2471"/>
      <c r="G2566" s="2260" t="s">
        <v>347</v>
      </c>
      <c r="H2566" s="2261">
        <v>1</v>
      </c>
      <c r="I2566" s="2262">
        <v>125.25</v>
      </c>
      <c r="J2566" s="2262">
        <v>125.25</v>
      </c>
    </row>
    <row r="2567" spans="1:10" ht="24" customHeight="1">
      <c r="A2567" s="2281" t="s">
        <v>3556</v>
      </c>
      <c r="B2567" s="2263" t="s">
        <v>4042</v>
      </c>
      <c r="C2567" s="2281" t="s">
        <v>3558</v>
      </c>
      <c r="D2567" s="2281" t="s">
        <v>4043</v>
      </c>
      <c r="E2567" s="2472" t="s">
        <v>3560</v>
      </c>
      <c r="F2567" s="2472"/>
      <c r="G2567" s="2264" t="s">
        <v>2143</v>
      </c>
      <c r="H2567" s="2265">
        <v>0.25</v>
      </c>
      <c r="I2567" s="2266">
        <v>17.989999999999998</v>
      </c>
      <c r="J2567" s="2266">
        <v>4.49</v>
      </c>
    </row>
    <row r="2568" spans="1:10" ht="24" customHeight="1">
      <c r="A2568" s="2281" t="s">
        <v>3556</v>
      </c>
      <c r="B2568" s="2263" t="s">
        <v>3573</v>
      </c>
      <c r="C2568" s="2281" t="s">
        <v>3558</v>
      </c>
      <c r="D2568" s="2281" t="s">
        <v>3574</v>
      </c>
      <c r="E2568" s="2472" t="s">
        <v>3560</v>
      </c>
      <c r="F2568" s="2472"/>
      <c r="G2568" s="2264" t="s">
        <v>2143</v>
      </c>
      <c r="H2568" s="2265">
        <v>0.25</v>
      </c>
      <c r="I2568" s="2266">
        <v>15.99</v>
      </c>
      <c r="J2568" s="2266">
        <v>3.99</v>
      </c>
    </row>
    <row r="2569" spans="1:10" ht="24" customHeight="1">
      <c r="A2569" s="2285" t="s">
        <v>3586</v>
      </c>
      <c r="B2569" s="2270" t="s">
        <v>4430</v>
      </c>
      <c r="C2569" s="2285" t="s">
        <v>3558</v>
      </c>
      <c r="D2569" s="2285" t="s">
        <v>4431</v>
      </c>
      <c r="E2569" s="2468" t="s">
        <v>3589</v>
      </c>
      <c r="F2569" s="2468"/>
      <c r="G2569" s="2271" t="s">
        <v>3445</v>
      </c>
      <c r="H2569" s="2272">
        <v>0.8</v>
      </c>
      <c r="I2569" s="2273">
        <v>1.47</v>
      </c>
      <c r="J2569" s="2273">
        <v>1.17</v>
      </c>
    </row>
    <row r="2570" spans="1:10" ht="36" customHeight="1">
      <c r="A2570" s="2285" t="s">
        <v>3586</v>
      </c>
      <c r="B2570" s="2270" t="s">
        <v>5060</v>
      </c>
      <c r="C2570" s="2285" t="s">
        <v>3558</v>
      </c>
      <c r="D2570" s="2285" t="s">
        <v>5061</v>
      </c>
      <c r="E2570" s="2468" t="s">
        <v>3589</v>
      </c>
      <c r="F2570" s="2468"/>
      <c r="G2570" s="2271" t="s">
        <v>275</v>
      </c>
      <c r="H2570" s="2272">
        <v>0.2</v>
      </c>
      <c r="I2570" s="2273">
        <v>573.58000000000004</v>
      </c>
      <c r="J2570" s="2273">
        <v>114.71</v>
      </c>
    </row>
    <row r="2571" spans="1:10" ht="24" customHeight="1">
      <c r="A2571" s="2285" t="s">
        <v>3586</v>
      </c>
      <c r="B2571" s="2270" t="s">
        <v>4922</v>
      </c>
      <c r="C2571" s="2285" t="s">
        <v>3558</v>
      </c>
      <c r="D2571" s="2285" t="s">
        <v>4923</v>
      </c>
      <c r="E2571" s="2468" t="s">
        <v>3589</v>
      </c>
      <c r="F2571" s="2468"/>
      <c r="G2571" s="2271" t="s">
        <v>3445</v>
      </c>
      <c r="H2571" s="2272">
        <v>1.4999999999999999E-2</v>
      </c>
      <c r="I2571" s="2273">
        <v>59.36</v>
      </c>
      <c r="J2571" s="2273">
        <v>0.89</v>
      </c>
    </row>
    <row r="2572" spans="1:10">
      <c r="A2572" s="2282"/>
      <c r="B2572" s="2282"/>
      <c r="C2572" s="2282"/>
      <c r="D2572" s="2282"/>
      <c r="E2572" s="2282" t="s">
        <v>3577</v>
      </c>
      <c r="F2572" s="2267">
        <v>5.45</v>
      </c>
      <c r="G2572" s="2282" t="s">
        <v>3578</v>
      </c>
      <c r="H2572" s="2267">
        <v>0</v>
      </c>
      <c r="I2572" s="2282" t="s">
        <v>3579</v>
      </c>
      <c r="J2572" s="2267">
        <v>5.45</v>
      </c>
    </row>
    <row r="2573" spans="1:10">
      <c r="A2573" s="2282"/>
      <c r="B2573" s="2282"/>
      <c r="C2573" s="2282"/>
      <c r="D2573" s="2282"/>
      <c r="E2573" s="2282" t="s">
        <v>3580</v>
      </c>
      <c r="F2573" s="2267">
        <v>33.729824999999998</v>
      </c>
      <c r="G2573" s="2282"/>
      <c r="H2573" s="2467" t="s">
        <v>3581</v>
      </c>
      <c r="I2573" s="2467"/>
      <c r="J2573" s="2267">
        <v>158.97999999999999</v>
      </c>
    </row>
    <row r="2574" spans="1:10" ht="30" customHeight="1" thickBot="1">
      <c r="A2574" s="2290"/>
      <c r="B2574" s="2290"/>
      <c r="C2574" s="2290"/>
      <c r="D2574" s="2290"/>
      <c r="E2574" s="2290"/>
      <c r="F2574" s="2290"/>
      <c r="G2574" s="2290" t="s">
        <v>3582</v>
      </c>
      <c r="H2574" s="2268">
        <v>11.89</v>
      </c>
      <c r="I2574" s="2290" t="s">
        <v>3583</v>
      </c>
      <c r="J2574" s="2291">
        <v>1890.27</v>
      </c>
    </row>
    <row r="2575" spans="1:10" ht="0.95" customHeight="1" thickTop="1">
      <c r="A2575" s="2269"/>
      <c r="B2575" s="2269"/>
      <c r="C2575" s="2269"/>
      <c r="D2575" s="2269"/>
      <c r="E2575" s="2269"/>
      <c r="F2575" s="2269"/>
      <c r="G2575" s="2269"/>
      <c r="H2575" s="2269"/>
      <c r="I2575" s="2269"/>
      <c r="J2575" s="2269"/>
    </row>
    <row r="2576" spans="1:10" ht="18" customHeight="1">
      <c r="A2576" s="2283" t="s">
        <v>5074</v>
      </c>
      <c r="B2576" s="2287" t="s">
        <v>259</v>
      </c>
      <c r="C2576" s="2283" t="s">
        <v>3548</v>
      </c>
      <c r="D2576" s="2283" t="s">
        <v>131</v>
      </c>
      <c r="E2576" s="2470" t="s">
        <v>3549</v>
      </c>
      <c r="F2576" s="2470"/>
      <c r="G2576" s="2288" t="s">
        <v>3550</v>
      </c>
      <c r="H2576" s="2287" t="s">
        <v>261</v>
      </c>
      <c r="I2576" s="2287" t="s">
        <v>3551</v>
      </c>
      <c r="J2576" s="2287" t="s">
        <v>2149</v>
      </c>
    </row>
    <row r="2577" spans="1:10" ht="36" customHeight="1">
      <c r="A2577" s="2284" t="s">
        <v>3552</v>
      </c>
      <c r="B2577" s="2259" t="s">
        <v>1150</v>
      </c>
      <c r="C2577" s="2284" t="s">
        <v>3600</v>
      </c>
      <c r="D2577" s="2284" t="s">
        <v>1151</v>
      </c>
      <c r="E2577" s="2471" t="s">
        <v>3705</v>
      </c>
      <c r="F2577" s="2471"/>
      <c r="G2577" s="2260" t="s">
        <v>275</v>
      </c>
      <c r="H2577" s="2261">
        <v>1</v>
      </c>
      <c r="I2577" s="2262">
        <v>250.71</v>
      </c>
      <c r="J2577" s="2262">
        <v>250.71</v>
      </c>
    </row>
    <row r="2578" spans="1:10" ht="24" customHeight="1">
      <c r="A2578" s="2281" t="s">
        <v>3556</v>
      </c>
      <c r="B2578" s="2263" t="s">
        <v>4042</v>
      </c>
      <c r="C2578" s="2281" t="s">
        <v>3558</v>
      </c>
      <c r="D2578" s="2281" t="s">
        <v>4043</v>
      </c>
      <c r="E2578" s="2472" t="s">
        <v>3560</v>
      </c>
      <c r="F2578" s="2472"/>
      <c r="G2578" s="2264" t="s">
        <v>2143</v>
      </c>
      <c r="H2578" s="2265">
        <v>1.7010000000000001</v>
      </c>
      <c r="I2578" s="2266">
        <v>17.989999999999998</v>
      </c>
      <c r="J2578" s="2266">
        <v>30.6</v>
      </c>
    </row>
    <row r="2579" spans="1:10" ht="24" customHeight="1">
      <c r="A2579" s="2281" t="s">
        <v>3556</v>
      </c>
      <c r="B2579" s="2263" t="s">
        <v>3886</v>
      </c>
      <c r="C2579" s="2281" t="s">
        <v>3558</v>
      </c>
      <c r="D2579" s="2281" t="s">
        <v>3887</v>
      </c>
      <c r="E2579" s="2472" t="s">
        <v>3560</v>
      </c>
      <c r="F2579" s="2472"/>
      <c r="G2579" s="2264" t="s">
        <v>2143</v>
      </c>
      <c r="H2579" s="2265">
        <v>1.9139999999999999</v>
      </c>
      <c r="I2579" s="2266">
        <v>18.87</v>
      </c>
      <c r="J2579" s="2266">
        <v>36.11</v>
      </c>
    </row>
    <row r="2580" spans="1:10" ht="24" customHeight="1">
      <c r="A2580" s="2285" t="s">
        <v>3586</v>
      </c>
      <c r="B2580" s="2270" t="s">
        <v>5075</v>
      </c>
      <c r="C2580" s="2285" t="s">
        <v>3554</v>
      </c>
      <c r="D2580" s="2285" t="s">
        <v>5076</v>
      </c>
      <c r="E2580" s="2468" t="s">
        <v>3589</v>
      </c>
      <c r="F2580" s="2468"/>
      <c r="G2580" s="2271" t="s">
        <v>275</v>
      </c>
      <c r="H2580" s="2272">
        <v>1</v>
      </c>
      <c r="I2580" s="2273">
        <v>184</v>
      </c>
      <c r="J2580" s="2273">
        <v>184</v>
      </c>
    </row>
    <row r="2581" spans="1:10">
      <c r="A2581" s="2282"/>
      <c r="B2581" s="2282"/>
      <c r="C2581" s="2282"/>
      <c r="D2581" s="2282"/>
      <c r="E2581" s="2282" t="s">
        <v>3577</v>
      </c>
      <c r="F2581" s="2267">
        <v>44.8</v>
      </c>
      <c r="G2581" s="2282" t="s">
        <v>3578</v>
      </c>
      <c r="H2581" s="2267">
        <v>0</v>
      </c>
      <c r="I2581" s="2282" t="s">
        <v>3579</v>
      </c>
      <c r="J2581" s="2267">
        <v>44.8</v>
      </c>
    </row>
    <row r="2582" spans="1:10">
      <c r="A2582" s="2282"/>
      <c r="B2582" s="2282"/>
      <c r="C2582" s="2282"/>
      <c r="D2582" s="2282"/>
      <c r="E2582" s="2282" t="s">
        <v>3580</v>
      </c>
      <c r="F2582" s="2267">
        <v>67.516203000000004</v>
      </c>
      <c r="G2582" s="2282"/>
      <c r="H2582" s="2467" t="s">
        <v>3581</v>
      </c>
      <c r="I2582" s="2467"/>
      <c r="J2582" s="2267">
        <v>318.23</v>
      </c>
    </row>
    <row r="2583" spans="1:10" ht="30" customHeight="1" thickBot="1">
      <c r="A2583" s="2290"/>
      <c r="B2583" s="2290"/>
      <c r="C2583" s="2290"/>
      <c r="D2583" s="2290"/>
      <c r="E2583" s="2290"/>
      <c r="F2583" s="2290"/>
      <c r="G2583" s="2290" t="s">
        <v>3582</v>
      </c>
      <c r="H2583" s="2268">
        <v>1.01</v>
      </c>
      <c r="I2583" s="2290" t="s">
        <v>3583</v>
      </c>
      <c r="J2583" s="2291">
        <v>321.41000000000003</v>
      </c>
    </row>
    <row r="2584" spans="1:10" ht="0.95" customHeight="1" thickTop="1">
      <c r="A2584" s="2269"/>
      <c r="B2584" s="2269"/>
      <c r="C2584" s="2269"/>
      <c r="D2584" s="2269"/>
      <c r="E2584" s="2269"/>
      <c r="F2584" s="2269"/>
      <c r="G2584" s="2269"/>
      <c r="H2584" s="2269"/>
      <c r="I2584" s="2269"/>
      <c r="J2584" s="2269"/>
    </row>
    <row r="2585" spans="1:10" ht="24" customHeight="1">
      <c r="A2585" s="2286" t="s">
        <v>5077</v>
      </c>
      <c r="B2585" s="2286"/>
      <c r="C2585" s="2286"/>
      <c r="D2585" s="2286" t="s">
        <v>5078</v>
      </c>
      <c r="E2585" s="2286"/>
      <c r="F2585" s="2469"/>
      <c r="G2585" s="2469"/>
      <c r="H2585" s="2257"/>
      <c r="I2585" s="2286"/>
      <c r="J2585" s="2258">
        <v>7148.78</v>
      </c>
    </row>
    <row r="2586" spans="1:10" ht="24" customHeight="1">
      <c r="A2586" s="2286" t="s">
        <v>5079</v>
      </c>
      <c r="B2586" s="2286"/>
      <c r="C2586" s="2286"/>
      <c r="D2586" s="2286" t="s">
        <v>5080</v>
      </c>
      <c r="E2586" s="2286"/>
      <c r="F2586" s="2469"/>
      <c r="G2586" s="2469"/>
      <c r="H2586" s="2257"/>
      <c r="I2586" s="2286"/>
      <c r="J2586" s="2258">
        <v>7148.78</v>
      </c>
    </row>
    <row r="2587" spans="1:10" ht="24" customHeight="1">
      <c r="A2587" s="2286" t="s">
        <v>5081</v>
      </c>
      <c r="B2587" s="2286"/>
      <c r="C2587" s="2286"/>
      <c r="D2587" s="2286" t="s">
        <v>4813</v>
      </c>
      <c r="E2587" s="2286"/>
      <c r="F2587" s="2469"/>
      <c r="G2587" s="2469"/>
      <c r="H2587" s="2257"/>
      <c r="I2587" s="2286"/>
      <c r="J2587" s="2258">
        <v>2078.1799999999998</v>
      </c>
    </row>
    <row r="2588" spans="1:10" ht="18" customHeight="1">
      <c r="A2588" s="2283" t="s">
        <v>5082</v>
      </c>
      <c r="B2588" s="2287" t="s">
        <v>259</v>
      </c>
      <c r="C2588" s="2283" t="s">
        <v>3548</v>
      </c>
      <c r="D2588" s="2283" t="s">
        <v>131</v>
      </c>
      <c r="E2588" s="2470" t="s">
        <v>3549</v>
      </c>
      <c r="F2588" s="2470"/>
      <c r="G2588" s="2288" t="s">
        <v>3550</v>
      </c>
      <c r="H2588" s="2287" t="s">
        <v>261</v>
      </c>
      <c r="I2588" s="2287" t="s">
        <v>3551</v>
      </c>
      <c r="J2588" s="2287" t="s">
        <v>2149</v>
      </c>
    </row>
    <row r="2589" spans="1:10" ht="36" customHeight="1">
      <c r="A2589" s="2284" t="s">
        <v>3552</v>
      </c>
      <c r="B2589" s="2259" t="s">
        <v>3785</v>
      </c>
      <c r="C2589" s="2284" t="s">
        <v>3558</v>
      </c>
      <c r="D2589" s="2284" t="s">
        <v>3786</v>
      </c>
      <c r="E2589" s="2471" t="s">
        <v>3705</v>
      </c>
      <c r="F2589" s="2471"/>
      <c r="G2589" s="2260" t="s">
        <v>689</v>
      </c>
      <c r="H2589" s="2261">
        <v>1</v>
      </c>
      <c r="I2589" s="2262">
        <v>16.670000000000002</v>
      </c>
      <c r="J2589" s="2262">
        <v>16.670000000000002</v>
      </c>
    </row>
    <row r="2590" spans="1:10" ht="24" customHeight="1">
      <c r="A2590" s="2281" t="s">
        <v>3556</v>
      </c>
      <c r="B2590" s="2263" t="s">
        <v>3567</v>
      </c>
      <c r="C2590" s="2281" t="s">
        <v>3558</v>
      </c>
      <c r="D2590" s="2281" t="s">
        <v>3568</v>
      </c>
      <c r="E2590" s="2472" t="s">
        <v>3560</v>
      </c>
      <c r="F2590" s="2472"/>
      <c r="G2590" s="2264" t="s">
        <v>2143</v>
      </c>
      <c r="H2590" s="2265">
        <v>0.3</v>
      </c>
      <c r="I2590" s="2266">
        <v>20.94</v>
      </c>
      <c r="J2590" s="2266">
        <v>6.28</v>
      </c>
    </row>
    <row r="2591" spans="1:10" ht="24" customHeight="1">
      <c r="A2591" s="2281" t="s">
        <v>3556</v>
      </c>
      <c r="B2591" s="2263" t="s">
        <v>3985</v>
      </c>
      <c r="C2591" s="2281" t="s">
        <v>3558</v>
      </c>
      <c r="D2591" s="2281" t="s">
        <v>3986</v>
      </c>
      <c r="E2591" s="2472" t="s">
        <v>3560</v>
      </c>
      <c r="F2591" s="2472"/>
      <c r="G2591" s="2264" t="s">
        <v>2143</v>
      </c>
      <c r="H2591" s="2265">
        <v>0.3</v>
      </c>
      <c r="I2591" s="2266">
        <v>16.48</v>
      </c>
      <c r="J2591" s="2266">
        <v>4.9400000000000004</v>
      </c>
    </row>
    <row r="2592" spans="1:10" ht="24" customHeight="1">
      <c r="A2592" s="2285" t="s">
        <v>3586</v>
      </c>
      <c r="B2592" s="2270" t="s">
        <v>4816</v>
      </c>
      <c r="C2592" s="2285" t="s">
        <v>3558</v>
      </c>
      <c r="D2592" s="2285" t="s">
        <v>4817</v>
      </c>
      <c r="E2592" s="2468" t="s">
        <v>3589</v>
      </c>
      <c r="F2592" s="2468"/>
      <c r="G2592" s="2271" t="s">
        <v>271</v>
      </c>
      <c r="H2592" s="2272">
        <v>0.1</v>
      </c>
      <c r="I2592" s="2273">
        <v>2.33</v>
      </c>
      <c r="J2592" s="2273">
        <v>0.23</v>
      </c>
    </row>
    <row r="2593" spans="1:10" ht="24" customHeight="1">
      <c r="A2593" s="2285" t="s">
        <v>3586</v>
      </c>
      <c r="B2593" s="2270" t="s">
        <v>5083</v>
      </c>
      <c r="C2593" s="2285" t="s">
        <v>3558</v>
      </c>
      <c r="D2593" s="2285" t="s">
        <v>5084</v>
      </c>
      <c r="E2593" s="2468" t="s">
        <v>3589</v>
      </c>
      <c r="F2593" s="2468"/>
      <c r="G2593" s="2271" t="s">
        <v>689</v>
      </c>
      <c r="H2593" s="2272">
        <v>1.05</v>
      </c>
      <c r="I2593" s="2273">
        <v>4.9800000000000004</v>
      </c>
      <c r="J2593" s="2273">
        <v>5.22</v>
      </c>
    </row>
    <row r="2594" spans="1:10">
      <c r="A2594" s="2282"/>
      <c r="B2594" s="2282"/>
      <c r="C2594" s="2282"/>
      <c r="D2594" s="2282"/>
      <c r="E2594" s="2282" t="s">
        <v>3577</v>
      </c>
      <c r="F2594" s="2267">
        <v>7.82</v>
      </c>
      <c r="G2594" s="2282" t="s">
        <v>3578</v>
      </c>
      <c r="H2594" s="2267">
        <v>0</v>
      </c>
      <c r="I2594" s="2282" t="s">
        <v>3579</v>
      </c>
      <c r="J2594" s="2267">
        <v>7.82</v>
      </c>
    </row>
    <row r="2595" spans="1:10">
      <c r="A2595" s="2282"/>
      <c r="B2595" s="2282"/>
      <c r="C2595" s="2282"/>
      <c r="D2595" s="2282"/>
      <c r="E2595" s="2282" t="s">
        <v>3580</v>
      </c>
      <c r="F2595" s="2267">
        <v>4.4892310000000002</v>
      </c>
      <c r="G2595" s="2282"/>
      <c r="H2595" s="2467" t="s">
        <v>3581</v>
      </c>
      <c r="I2595" s="2467"/>
      <c r="J2595" s="2267">
        <v>21.16</v>
      </c>
    </row>
    <row r="2596" spans="1:10" ht="30" customHeight="1" thickBot="1">
      <c r="A2596" s="2290"/>
      <c r="B2596" s="2290"/>
      <c r="C2596" s="2290"/>
      <c r="D2596" s="2290"/>
      <c r="E2596" s="2290"/>
      <c r="F2596" s="2290"/>
      <c r="G2596" s="2290" t="s">
        <v>3582</v>
      </c>
      <c r="H2596" s="2268">
        <v>11.85</v>
      </c>
      <c r="I2596" s="2290" t="s">
        <v>3583</v>
      </c>
      <c r="J2596" s="2291">
        <v>250.75</v>
      </c>
    </row>
    <row r="2597" spans="1:10" ht="0.95" customHeight="1" thickTop="1">
      <c r="A2597" s="2269"/>
      <c r="B2597" s="2269"/>
      <c r="C2597" s="2269"/>
      <c r="D2597" s="2269"/>
      <c r="E2597" s="2269"/>
      <c r="F2597" s="2269"/>
      <c r="G2597" s="2269"/>
      <c r="H2597" s="2269"/>
      <c r="I2597" s="2269"/>
      <c r="J2597" s="2269"/>
    </row>
    <row r="2598" spans="1:10" ht="18" customHeight="1">
      <c r="A2598" s="2283" t="s">
        <v>5085</v>
      </c>
      <c r="B2598" s="2287" t="s">
        <v>259</v>
      </c>
      <c r="C2598" s="2283" t="s">
        <v>3548</v>
      </c>
      <c r="D2598" s="2283" t="s">
        <v>131</v>
      </c>
      <c r="E2598" s="2470" t="s">
        <v>3549</v>
      </c>
      <c r="F2598" s="2470"/>
      <c r="G2598" s="2288" t="s">
        <v>3550</v>
      </c>
      <c r="H2598" s="2287" t="s">
        <v>261</v>
      </c>
      <c r="I2598" s="2287" t="s">
        <v>3551</v>
      </c>
      <c r="J2598" s="2287" t="s">
        <v>2149</v>
      </c>
    </row>
    <row r="2599" spans="1:10" ht="36" customHeight="1">
      <c r="A2599" s="2284" t="s">
        <v>3552</v>
      </c>
      <c r="B2599" s="2259" t="s">
        <v>3831</v>
      </c>
      <c r="C2599" s="2284" t="s">
        <v>3558</v>
      </c>
      <c r="D2599" s="2284" t="s">
        <v>3832</v>
      </c>
      <c r="E2599" s="2471" t="s">
        <v>3705</v>
      </c>
      <c r="F2599" s="2471"/>
      <c r="G2599" s="2260" t="s">
        <v>689</v>
      </c>
      <c r="H2599" s="2261">
        <v>1</v>
      </c>
      <c r="I2599" s="2262">
        <v>25.36</v>
      </c>
      <c r="J2599" s="2262">
        <v>25.36</v>
      </c>
    </row>
    <row r="2600" spans="1:10" ht="24" customHeight="1">
      <c r="A2600" s="2281" t="s">
        <v>3556</v>
      </c>
      <c r="B2600" s="2263" t="s">
        <v>3567</v>
      </c>
      <c r="C2600" s="2281" t="s">
        <v>3558</v>
      </c>
      <c r="D2600" s="2281" t="s">
        <v>3568</v>
      </c>
      <c r="E2600" s="2472" t="s">
        <v>3560</v>
      </c>
      <c r="F2600" s="2472"/>
      <c r="G2600" s="2264" t="s">
        <v>2143</v>
      </c>
      <c r="H2600" s="2265">
        <v>0.38</v>
      </c>
      <c r="I2600" s="2266">
        <v>20.94</v>
      </c>
      <c r="J2600" s="2266">
        <v>7.95</v>
      </c>
    </row>
    <row r="2601" spans="1:10" ht="24" customHeight="1">
      <c r="A2601" s="2281" t="s">
        <v>3556</v>
      </c>
      <c r="B2601" s="2263" t="s">
        <v>3985</v>
      </c>
      <c r="C2601" s="2281" t="s">
        <v>3558</v>
      </c>
      <c r="D2601" s="2281" t="s">
        <v>3986</v>
      </c>
      <c r="E2601" s="2472" t="s">
        <v>3560</v>
      </c>
      <c r="F2601" s="2472"/>
      <c r="G2601" s="2264" t="s">
        <v>2143</v>
      </c>
      <c r="H2601" s="2265">
        <v>0.38</v>
      </c>
      <c r="I2601" s="2266">
        <v>16.48</v>
      </c>
      <c r="J2601" s="2266">
        <v>6.26</v>
      </c>
    </row>
    <row r="2602" spans="1:10" ht="24" customHeight="1">
      <c r="A2602" s="2285" t="s">
        <v>3586</v>
      </c>
      <c r="B2602" s="2270" t="s">
        <v>4844</v>
      </c>
      <c r="C2602" s="2285" t="s">
        <v>3558</v>
      </c>
      <c r="D2602" s="2285" t="s">
        <v>4845</v>
      </c>
      <c r="E2602" s="2468" t="s">
        <v>3589</v>
      </c>
      <c r="F2602" s="2468"/>
      <c r="G2602" s="2271" t="s">
        <v>271</v>
      </c>
      <c r="H2602" s="2272">
        <v>1.0800000000000001E-2</v>
      </c>
      <c r="I2602" s="2273">
        <v>67.400000000000006</v>
      </c>
      <c r="J2602" s="2273">
        <v>0.72</v>
      </c>
    </row>
    <row r="2603" spans="1:10" ht="24" customHeight="1">
      <c r="A2603" s="2285" t="s">
        <v>3586</v>
      </c>
      <c r="B2603" s="2270" t="s">
        <v>4816</v>
      </c>
      <c r="C2603" s="2285" t="s">
        <v>3558</v>
      </c>
      <c r="D2603" s="2285" t="s">
        <v>4817</v>
      </c>
      <c r="E2603" s="2468" t="s">
        <v>3589</v>
      </c>
      <c r="F2603" s="2468"/>
      <c r="G2603" s="2271" t="s">
        <v>271</v>
      </c>
      <c r="H2603" s="2272">
        <v>0.127</v>
      </c>
      <c r="I2603" s="2273">
        <v>2.33</v>
      </c>
      <c r="J2603" s="2273">
        <v>0.28999999999999998</v>
      </c>
    </row>
    <row r="2604" spans="1:10" ht="24" customHeight="1">
      <c r="A2604" s="2285" t="s">
        <v>3586</v>
      </c>
      <c r="B2604" s="2270" t="s">
        <v>4840</v>
      </c>
      <c r="C2604" s="2285" t="s">
        <v>3558</v>
      </c>
      <c r="D2604" s="2285" t="s">
        <v>4841</v>
      </c>
      <c r="E2604" s="2468" t="s">
        <v>3589</v>
      </c>
      <c r="F2604" s="2468"/>
      <c r="G2604" s="2271" t="s">
        <v>271</v>
      </c>
      <c r="H2604" s="2272">
        <v>1.6299999999999999E-2</v>
      </c>
      <c r="I2604" s="2273">
        <v>76.36</v>
      </c>
      <c r="J2604" s="2273">
        <v>1.24</v>
      </c>
    </row>
    <row r="2605" spans="1:10" ht="24" customHeight="1">
      <c r="A2605" s="2285" t="s">
        <v>3586</v>
      </c>
      <c r="B2605" s="2270" t="s">
        <v>5086</v>
      </c>
      <c r="C2605" s="2285" t="s">
        <v>3558</v>
      </c>
      <c r="D2605" s="2285" t="s">
        <v>5087</v>
      </c>
      <c r="E2605" s="2468" t="s">
        <v>3589</v>
      </c>
      <c r="F2605" s="2468"/>
      <c r="G2605" s="2271" t="s">
        <v>689</v>
      </c>
      <c r="H2605" s="2272">
        <v>1.05</v>
      </c>
      <c r="I2605" s="2273">
        <v>8.48</v>
      </c>
      <c r="J2605" s="2273">
        <v>8.9</v>
      </c>
    </row>
    <row r="2606" spans="1:10">
      <c r="A2606" s="2282"/>
      <c r="B2606" s="2282"/>
      <c r="C2606" s="2282"/>
      <c r="D2606" s="2282"/>
      <c r="E2606" s="2282" t="s">
        <v>3577</v>
      </c>
      <c r="F2606" s="2267">
        <v>9.9</v>
      </c>
      <c r="G2606" s="2282" t="s">
        <v>3578</v>
      </c>
      <c r="H2606" s="2267">
        <v>0</v>
      </c>
      <c r="I2606" s="2282" t="s">
        <v>3579</v>
      </c>
      <c r="J2606" s="2267">
        <v>9.9</v>
      </c>
    </row>
    <row r="2607" spans="1:10">
      <c r="A2607" s="2282"/>
      <c r="B2607" s="2282"/>
      <c r="C2607" s="2282"/>
      <c r="D2607" s="2282"/>
      <c r="E2607" s="2282" t="s">
        <v>3580</v>
      </c>
      <c r="F2607" s="2267">
        <v>6.8294480000000002</v>
      </c>
      <c r="G2607" s="2282"/>
      <c r="H2607" s="2467" t="s">
        <v>3581</v>
      </c>
      <c r="I2607" s="2467"/>
      <c r="J2607" s="2267">
        <v>32.19</v>
      </c>
    </row>
    <row r="2608" spans="1:10" ht="30" customHeight="1" thickBot="1">
      <c r="A2608" s="2290"/>
      <c r="B2608" s="2290"/>
      <c r="C2608" s="2290"/>
      <c r="D2608" s="2290"/>
      <c r="E2608" s="2290"/>
      <c r="F2608" s="2290"/>
      <c r="G2608" s="2290" t="s">
        <v>3582</v>
      </c>
      <c r="H2608" s="2268">
        <v>26.38</v>
      </c>
      <c r="I2608" s="2290" t="s">
        <v>3583</v>
      </c>
      <c r="J2608" s="2291">
        <v>849.17</v>
      </c>
    </row>
    <row r="2609" spans="1:10" ht="0.95" customHeight="1" thickTop="1">
      <c r="A2609" s="2269"/>
      <c r="B2609" s="2269"/>
      <c r="C2609" s="2269"/>
      <c r="D2609" s="2269"/>
      <c r="E2609" s="2269"/>
      <c r="F2609" s="2269"/>
      <c r="G2609" s="2269"/>
      <c r="H2609" s="2269"/>
      <c r="I2609" s="2269"/>
      <c r="J2609" s="2269"/>
    </row>
    <row r="2610" spans="1:10" ht="18" customHeight="1">
      <c r="A2610" s="2283" t="s">
        <v>5088</v>
      </c>
      <c r="B2610" s="2287" t="s">
        <v>259</v>
      </c>
      <c r="C2610" s="2283" t="s">
        <v>3548</v>
      </c>
      <c r="D2610" s="2283" t="s">
        <v>131</v>
      </c>
      <c r="E2610" s="2470" t="s">
        <v>3549</v>
      </c>
      <c r="F2610" s="2470"/>
      <c r="G2610" s="2288" t="s">
        <v>3550</v>
      </c>
      <c r="H2610" s="2287" t="s">
        <v>261</v>
      </c>
      <c r="I2610" s="2287" t="s">
        <v>3551</v>
      </c>
      <c r="J2610" s="2287" t="s">
        <v>2149</v>
      </c>
    </row>
    <row r="2611" spans="1:10" ht="36" customHeight="1">
      <c r="A2611" s="2284" t="s">
        <v>3552</v>
      </c>
      <c r="B2611" s="2259" t="s">
        <v>3787</v>
      </c>
      <c r="C2611" s="2284" t="s">
        <v>3558</v>
      </c>
      <c r="D2611" s="2284" t="s">
        <v>3788</v>
      </c>
      <c r="E2611" s="2471" t="s">
        <v>3705</v>
      </c>
      <c r="F2611" s="2471"/>
      <c r="G2611" s="2260" t="s">
        <v>689</v>
      </c>
      <c r="H2611" s="2261">
        <v>1</v>
      </c>
      <c r="I2611" s="2262">
        <v>49.72</v>
      </c>
      <c r="J2611" s="2262">
        <v>49.72</v>
      </c>
    </row>
    <row r="2612" spans="1:10" ht="24" customHeight="1">
      <c r="A2612" s="2281" t="s">
        <v>3556</v>
      </c>
      <c r="B2612" s="2263" t="s">
        <v>3567</v>
      </c>
      <c r="C2612" s="2281" t="s">
        <v>3558</v>
      </c>
      <c r="D2612" s="2281" t="s">
        <v>3568</v>
      </c>
      <c r="E2612" s="2472" t="s">
        <v>3560</v>
      </c>
      <c r="F2612" s="2472"/>
      <c r="G2612" s="2264" t="s">
        <v>2143</v>
      </c>
      <c r="H2612" s="2265">
        <v>0.74</v>
      </c>
      <c r="I2612" s="2266">
        <v>20.94</v>
      </c>
      <c r="J2612" s="2266">
        <v>15.49</v>
      </c>
    </row>
    <row r="2613" spans="1:10" ht="24" customHeight="1">
      <c r="A2613" s="2281" t="s">
        <v>3556</v>
      </c>
      <c r="B2613" s="2263" t="s">
        <v>3985</v>
      </c>
      <c r="C2613" s="2281" t="s">
        <v>3558</v>
      </c>
      <c r="D2613" s="2281" t="s">
        <v>3986</v>
      </c>
      <c r="E2613" s="2472" t="s">
        <v>3560</v>
      </c>
      <c r="F2613" s="2472"/>
      <c r="G2613" s="2264" t="s">
        <v>2143</v>
      </c>
      <c r="H2613" s="2265">
        <v>0.74</v>
      </c>
      <c r="I2613" s="2266">
        <v>16.48</v>
      </c>
      <c r="J2613" s="2266">
        <v>12.19</v>
      </c>
    </row>
    <row r="2614" spans="1:10" ht="24" customHeight="1">
      <c r="A2614" s="2285" t="s">
        <v>3586</v>
      </c>
      <c r="B2614" s="2270" t="s">
        <v>4844</v>
      </c>
      <c r="C2614" s="2285" t="s">
        <v>3558</v>
      </c>
      <c r="D2614" s="2285" t="s">
        <v>4845</v>
      </c>
      <c r="E2614" s="2468" t="s">
        <v>3589</v>
      </c>
      <c r="F2614" s="2468"/>
      <c r="G2614" s="2271" t="s">
        <v>271</v>
      </c>
      <c r="H2614" s="2272">
        <v>3.6299999999999999E-2</v>
      </c>
      <c r="I2614" s="2273">
        <v>67.400000000000006</v>
      </c>
      <c r="J2614" s="2273">
        <v>2.44</v>
      </c>
    </row>
    <row r="2615" spans="1:10" ht="24" customHeight="1">
      <c r="A2615" s="2285" t="s">
        <v>3586</v>
      </c>
      <c r="B2615" s="2270" t="s">
        <v>4816</v>
      </c>
      <c r="C2615" s="2285" t="s">
        <v>3558</v>
      </c>
      <c r="D2615" s="2285" t="s">
        <v>4817</v>
      </c>
      <c r="E2615" s="2468" t="s">
        <v>3589</v>
      </c>
      <c r="F2615" s="2468"/>
      <c r="G2615" s="2271" t="s">
        <v>271</v>
      </c>
      <c r="H2615" s="2272">
        <v>0.247</v>
      </c>
      <c r="I2615" s="2273">
        <v>2.33</v>
      </c>
      <c r="J2615" s="2273">
        <v>0.56999999999999995</v>
      </c>
    </row>
    <row r="2616" spans="1:10" ht="24" customHeight="1">
      <c r="A2616" s="2285" t="s">
        <v>3586</v>
      </c>
      <c r="B2616" s="2270" t="s">
        <v>4840</v>
      </c>
      <c r="C2616" s="2285" t="s">
        <v>3558</v>
      </c>
      <c r="D2616" s="2285" t="s">
        <v>4841</v>
      </c>
      <c r="E2616" s="2468" t="s">
        <v>3589</v>
      </c>
      <c r="F2616" s="2468"/>
      <c r="G2616" s="2271" t="s">
        <v>271</v>
      </c>
      <c r="H2616" s="2272">
        <v>5.9299999999999999E-2</v>
      </c>
      <c r="I2616" s="2273">
        <v>76.36</v>
      </c>
      <c r="J2616" s="2273">
        <v>4.5199999999999996</v>
      </c>
    </row>
    <row r="2617" spans="1:10" ht="24" customHeight="1">
      <c r="A2617" s="2285" t="s">
        <v>3586</v>
      </c>
      <c r="B2617" s="2270" t="s">
        <v>5089</v>
      </c>
      <c r="C2617" s="2285" t="s">
        <v>3558</v>
      </c>
      <c r="D2617" s="2285" t="s">
        <v>5090</v>
      </c>
      <c r="E2617" s="2468" t="s">
        <v>3589</v>
      </c>
      <c r="F2617" s="2468"/>
      <c r="G2617" s="2271" t="s">
        <v>689</v>
      </c>
      <c r="H2617" s="2272">
        <v>1.05</v>
      </c>
      <c r="I2617" s="2273">
        <v>13.82</v>
      </c>
      <c r="J2617" s="2273">
        <v>14.51</v>
      </c>
    </row>
    <row r="2618" spans="1:10">
      <c r="A2618" s="2282"/>
      <c r="B2618" s="2282"/>
      <c r="C2618" s="2282"/>
      <c r="D2618" s="2282"/>
      <c r="E2618" s="2282" t="s">
        <v>3577</v>
      </c>
      <c r="F2618" s="2267">
        <v>19.28</v>
      </c>
      <c r="G2618" s="2282" t="s">
        <v>3578</v>
      </c>
      <c r="H2618" s="2267">
        <v>0</v>
      </c>
      <c r="I2618" s="2282" t="s">
        <v>3579</v>
      </c>
      <c r="J2618" s="2267">
        <v>19.28</v>
      </c>
    </row>
    <row r="2619" spans="1:10">
      <c r="A2619" s="2282"/>
      <c r="B2619" s="2282"/>
      <c r="C2619" s="2282"/>
      <c r="D2619" s="2282"/>
      <c r="E2619" s="2282" t="s">
        <v>3580</v>
      </c>
      <c r="F2619" s="2267">
        <v>13.389595999999999</v>
      </c>
      <c r="G2619" s="2282"/>
      <c r="H2619" s="2467" t="s">
        <v>3581</v>
      </c>
      <c r="I2619" s="2467"/>
      <c r="J2619" s="2267">
        <v>63.11</v>
      </c>
    </row>
    <row r="2620" spans="1:10" ht="30" customHeight="1" thickBot="1">
      <c r="A2620" s="2290"/>
      <c r="B2620" s="2290"/>
      <c r="C2620" s="2290"/>
      <c r="D2620" s="2290"/>
      <c r="E2620" s="2290"/>
      <c r="F2620" s="2290"/>
      <c r="G2620" s="2290" t="s">
        <v>3582</v>
      </c>
      <c r="H2620" s="2268">
        <v>9.6</v>
      </c>
      <c r="I2620" s="2290" t="s">
        <v>3583</v>
      </c>
      <c r="J2620" s="2291">
        <v>605.86</v>
      </c>
    </row>
    <row r="2621" spans="1:10" ht="0.95" customHeight="1" thickTop="1">
      <c r="A2621" s="2269"/>
      <c r="B2621" s="2269"/>
      <c r="C2621" s="2269"/>
      <c r="D2621" s="2269"/>
      <c r="E2621" s="2269"/>
      <c r="F2621" s="2269"/>
      <c r="G2621" s="2269"/>
      <c r="H2621" s="2269"/>
      <c r="I2621" s="2269"/>
      <c r="J2621" s="2269"/>
    </row>
    <row r="2622" spans="1:10" ht="18" customHeight="1">
      <c r="A2622" s="2283" t="s">
        <v>5091</v>
      </c>
      <c r="B2622" s="2287" t="s">
        <v>259</v>
      </c>
      <c r="C2622" s="2283" t="s">
        <v>3548</v>
      </c>
      <c r="D2622" s="2283" t="s">
        <v>131</v>
      </c>
      <c r="E2622" s="2470" t="s">
        <v>3549</v>
      </c>
      <c r="F2622" s="2470"/>
      <c r="G2622" s="2288" t="s">
        <v>3550</v>
      </c>
      <c r="H2622" s="2287" t="s">
        <v>261</v>
      </c>
      <c r="I2622" s="2287" t="s">
        <v>3551</v>
      </c>
      <c r="J2622" s="2287" t="s">
        <v>2149</v>
      </c>
    </row>
    <row r="2623" spans="1:10" ht="36" customHeight="1">
      <c r="A2623" s="2284" t="s">
        <v>3552</v>
      </c>
      <c r="B2623" s="2259" t="s">
        <v>5092</v>
      </c>
      <c r="C2623" s="2284" t="s">
        <v>3558</v>
      </c>
      <c r="D2623" s="2284" t="s">
        <v>1166</v>
      </c>
      <c r="E2623" s="2471" t="s">
        <v>3705</v>
      </c>
      <c r="F2623" s="2471"/>
      <c r="G2623" s="2260" t="s">
        <v>689</v>
      </c>
      <c r="H2623" s="2261">
        <v>1</v>
      </c>
      <c r="I2623" s="2262">
        <v>18.52</v>
      </c>
      <c r="J2623" s="2262">
        <v>18.52</v>
      </c>
    </row>
    <row r="2624" spans="1:10" ht="24" customHeight="1">
      <c r="A2624" s="2281" t="s">
        <v>3556</v>
      </c>
      <c r="B2624" s="2263" t="s">
        <v>3567</v>
      </c>
      <c r="C2624" s="2281" t="s">
        <v>3558</v>
      </c>
      <c r="D2624" s="2281" t="s">
        <v>3568</v>
      </c>
      <c r="E2624" s="2472" t="s">
        <v>3560</v>
      </c>
      <c r="F2624" s="2472"/>
      <c r="G2624" s="2264" t="s">
        <v>2143</v>
      </c>
      <c r="H2624" s="2265">
        <v>0.11</v>
      </c>
      <c r="I2624" s="2266">
        <v>20.94</v>
      </c>
      <c r="J2624" s="2266">
        <v>2.2999999999999998</v>
      </c>
    </row>
    <row r="2625" spans="1:10" ht="24" customHeight="1">
      <c r="A2625" s="2281" t="s">
        <v>3556</v>
      </c>
      <c r="B2625" s="2263" t="s">
        <v>3985</v>
      </c>
      <c r="C2625" s="2281" t="s">
        <v>3558</v>
      </c>
      <c r="D2625" s="2281" t="s">
        <v>3986</v>
      </c>
      <c r="E2625" s="2472" t="s">
        <v>3560</v>
      </c>
      <c r="F2625" s="2472"/>
      <c r="G2625" s="2264" t="s">
        <v>2143</v>
      </c>
      <c r="H2625" s="2265">
        <v>0.11</v>
      </c>
      <c r="I2625" s="2266">
        <v>16.48</v>
      </c>
      <c r="J2625" s="2266">
        <v>1.81</v>
      </c>
    </row>
    <row r="2626" spans="1:10" ht="24" customHeight="1">
      <c r="A2626" s="2285" t="s">
        <v>3586</v>
      </c>
      <c r="B2626" s="2270" t="s">
        <v>4844</v>
      </c>
      <c r="C2626" s="2285" t="s">
        <v>3558</v>
      </c>
      <c r="D2626" s="2285" t="s">
        <v>4845</v>
      </c>
      <c r="E2626" s="2468" t="s">
        <v>3589</v>
      </c>
      <c r="F2626" s="2468"/>
      <c r="G2626" s="2271" t="s">
        <v>271</v>
      </c>
      <c r="H2626" s="2272">
        <v>8.0000000000000002E-3</v>
      </c>
      <c r="I2626" s="2273">
        <v>67.400000000000006</v>
      </c>
      <c r="J2626" s="2273">
        <v>0.53</v>
      </c>
    </row>
    <row r="2627" spans="1:10" ht="24" customHeight="1">
      <c r="A2627" s="2285" t="s">
        <v>3586</v>
      </c>
      <c r="B2627" s="2270" t="s">
        <v>4816</v>
      </c>
      <c r="C2627" s="2285" t="s">
        <v>3558</v>
      </c>
      <c r="D2627" s="2285" t="s">
        <v>4817</v>
      </c>
      <c r="E2627" s="2468" t="s">
        <v>3589</v>
      </c>
      <c r="F2627" s="2468"/>
      <c r="G2627" s="2271" t="s">
        <v>271</v>
      </c>
      <c r="H2627" s="2272">
        <v>3.6999999999999998E-2</v>
      </c>
      <c r="I2627" s="2273">
        <v>2.33</v>
      </c>
      <c r="J2627" s="2273">
        <v>0.08</v>
      </c>
    </row>
    <row r="2628" spans="1:10" ht="24" customHeight="1">
      <c r="A2628" s="2285" t="s">
        <v>3586</v>
      </c>
      <c r="B2628" s="2270" t="s">
        <v>4840</v>
      </c>
      <c r="C2628" s="2285" t="s">
        <v>3558</v>
      </c>
      <c r="D2628" s="2285" t="s">
        <v>4841</v>
      </c>
      <c r="E2628" s="2468" t="s">
        <v>3589</v>
      </c>
      <c r="F2628" s="2468"/>
      <c r="G2628" s="2271" t="s">
        <v>271</v>
      </c>
      <c r="H2628" s="2272">
        <v>1.24E-2</v>
      </c>
      <c r="I2628" s="2273">
        <v>76.36</v>
      </c>
      <c r="J2628" s="2273">
        <v>0.94</v>
      </c>
    </row>
    <row r="2629" spans="1:10" ht="24" customHeight="1">
      <c r="A2629" s="2285" t="s">
        <v>3586</v>
      </c>
      <c r="B2629" s="2270" t="s">
        <v>5093</v>
      </c>
      <c r="C2629" s="2285" t="s">
        <v>3558</v>
      </c>
      <c r="D2629" s="2285" t="s">
        <v>5094</v>
      </c>
      <c r="E2629" s="2468" t="s">
        <v>3589</v>
      </c>
      <c r="F2629" s="2468"/>
      <c r="G2629" s="2271" t="s">
        <v>689</v>
      </c>
      <c r="H2629" s="2272">
        <v>1.05</v>
      </c>
      <c r="I2629" s="2273">
        <v>12.25</v>
      </c>
      <c r="J2629" s="2273">
        <v>12.86</v>
      </c>
    </row>
    <row r="2630" spans="1:10">
      <c r="A2630" s="2282"/>
      <c r="B2630" s="2282"/>
      <c r="C2630" s="2282"/>
      <c r="D2630" s="2282"/>
      <c r="E2630" s="2282" t="s">
        <v>3577</v>
      </c>
      <c r="F2630" s="2267">
        <v>2.85</v>
      </c>
      <c r="G2630" s="2282" t="s">
        <v>3578</v>
      </c>
      <c r="H2630" s="2267">
        <v>0</v>
      </c>
      <c r="I2630" s="2282" t="s">
        <v>3579</v>
      </c>
      <c r="J2630" s="2267">
        <v>2.85</v>
      </c>
    </row>
    <row r="2631" spans="1:10">
      <c r="A2631" s="2282"/>
      <c r="B2631" s="2282"/>
      <c r="C2631" s="2282"/>
      <c r="D2631" s="2282"/>
      <c r="E2631" s="2282" t="s">
        <v>3580</v>
      </c>
      <c r="F2631" s="2267">
        <v>4.9874359999999998</v>
      </c>
      <c r="G2631" s="2282"/>
      <c r="H2631" s="2467" t="s">
        <v>3581</v>
      </c>
      <c r="I2631" s="2467"/>
      <c r="J2631" s="2267">
        <v>23.51</v>
      </c>
    </row>
    <row r="2632" spans="1:10" ht="30" customHeight="1" thickBot="1">
      <c r="A2632" s="2290"/>
      <c r="B2632" s="2290"/>
      <c r="C2632" s="2290"/>
      <c r="D2632" s="2290"/>
      <c r="E2632" s="2290"/>
      <c r="F2632" s="2290"/>
      <c r="G2632" s="2290" t="s">
        <v>3582</v>
      </c>
      <c r="H2632" s="2268">
        <v>15.84</v>
      </c>
      <c r="I2632" s="2290" t="s">
        <v>3583</v>
      </c>
      <c r="J2632" s="2291">
        <v>372.4</v>
      </c>
    </row>
    <row r="2633" spans="1:10" ht="0.95" customHeight="1" thickTop="1">
      <c r="A2633" s="2269"/>
      <c r="B2633" s="2269"/>
      <c r="C2633" s="2269"/>
      <c r="D2633" s="2269"/>
      <c r="E2633" s="2269"/>
      <c r="F2633" s="2269"/>
      <c r="G2633" s="2269"/>
      <c r="H2633" s="2269"/>
      <c r="I2633" s="2269"/>
      <c r="J2633" s="2269"/>
    </row>
    <row r="2634" spans="1:10" ht="24" customHeight="1">
      <c r="A2634" s="2286" t="s">
        <v>5095</v>
      </c>
      <c r="B2634" s="2286"/>
      <c r="C2634" s="2286"/>
      <c r="D2634" s="2286" t="s">
        <v>4855</v>
      </c>
      <c r="E2634" s="2286"/>
      <c r="F2634" s="2469"/>
      <c r="G2634" s="2469"/>
      <c r="H2634" s="2257"/>
      <c r="I2634" s="2286"/>
      <c r="J2634" s="2258">
        <v>676.21</v>
      </c>
    </row>
    <row r="2635" spans="1:10" ht="18" customHeight="1">
      <c r="A2635" s="2283" t="s">
        <v>5096</v>
      </c>
      <c r="B2635" s="2287" t="s">
        <v>259</v>
      </c>
      <c r="C2635" s="2283" t="s">
        <v>3548</v>
      </c>
      <c r="D2635" s="2283" t="s">
        <v>131</v>
      </c>
      <c r="E2635" s="2470" t="s">
        <v>3549</v>
      </c>
      <c r="F2635" s="2470"/>
      <c r="G2635" s="2288" t="s">
        <v>3550</v>
      </c>
      <c r="H2635" s="2287" t="s">
        <v>261</v>
      </c>
      <c r="I2635" s="2287" t="s">
        <v>3551</v>
      </c>
      <c r="J2635" s="2287" t="s">
        <v>2149</v>
      </c>
    </row>
    <row r="2636" spans="1:10" ht="48" customHeight="1">
      <c r="A2636" s="2284" t="s">
        <v>3552</v>
      </c>
      <c r="B2636" s="2259" t="s">
        <v>5097</v>
      </c>
      <c r="C2636" s="2284" t="s">
        <v>3558</v>
      </c>
      <c r="D2636" s="2284" t="s">
        <v>1170</v>
      </c>
      <c r="E2636" s="2471" t="s">
        <v>3705</v>
      </c>
      <c r="F2636" s="2471"/>
      <c r="G2636" s="2260" t="s">
        <v>271</v>
      </c>
      <c r="H2636" s="2261">
        <v>1</v>
      </c>
      <c r="I2636" s="2262">
        <v>6.56</v>
      </c>
      <c r="J2636" s="2262">
        <v>6.56</v>
      </c>
    </row>
    <row r="2637" spans="1:10" ht="24" customHeight="1">
      <c r="A2637" s="2281" t="s">
        <v>3556</v>
      </c>
      <c r="B2637" s="2263" t="s">
        <v>3985</v>
      </c>
      <c r="C2637" s="2281" t="s">
        <v>3558</v>
      </c>
      <c r="D2637" s="2281" t="s">
        <v>3986</v>
      </c>
      <c r="E2637" s="2472" t="s">
        <v>3560</v>
      </c>
      <c r="F2637" s="2472"/>
      <c r="G2637" s="2264" t="s">
        <v>2143</v>
      </c>
      <c r="H2637" s="2265">
        <v>0.1</v>
      </c>
      <c r="I2637" s="2266">
        <v>16.48</v>
      </c>
      <c r="J2637" s="2266">
        <v>1.64</v>
      </c>
    </row>
    <row r="2638" spans="1:10" ht="24" customHeight="1">
      <c r="A2638" s="2281" t="s">
        <v>3556</v>
      </c>
      <c r="B2638" s="2263" t="s">
        <v>3567</v>
      </c>
      <c r="C2638" s="2281" t="s">
        <v>3558</v>
      </c>
      <c r="D2638" s="2281" t="s">
        <v>3568</v>
      </c>
      <c r="E2638" s="2472" t="s">
        <v>3560</v>
      </c>
      <c r="F2638" s="2472"/>
      <c r="G2638" s="2264" t="s">
        <v>2143</v>
      </c>
      <c r="H2638" s="2265">
        <v>0.1</v>
      </c>
      <c r="I2638" s="2266">
        <v>20.94</v>
      </c>
      <c r="J2638" s="2266">
        <v>2.09</v>
      </c>
    </row>
    <row r="2639" spans="1:10" ht="24" customHeight="1">
      <c r="A2639" s="2285" t="s">
        <v>3586</v>
      </c>
      <c r="B2639" s="2270" t="s">
        <v>4844</v>
      </c>
      <c r="C2639" s="2285" t="s">
        <v>3558</v>
      </c>
      <c r="D2639" s="2285" t="s">
        <v>4845</v>
      </c>
      <c r="E2639" s="2468" t="s">
        <v>3589</v>
      </c>
      <c r="F2639" s="2468"/>
      <c r="G2639" s="2271" t="s">
        <v>271</v>
      </c>
      <c r="H2639" s="2272">
        <v>9.9000000000000008E-3</v>
      </c>
      <c r="I2639" s="2273">
        <v>67.400000000000006</v>
      </c>
      <c r="J2639" s="2273">
        <v>0.66</v>
      </c>
    </row>
    <row r="2640" spans="1:10" ht="24" customHeight="1">
      <c r="A2640" s="2285" t="s">
        <v>3586</v>
      </c>
      <c r="B2640" s="2270" t="s">
        <v>5098</v>
      </c>
      <c r="C2640" s="2285" t="s">
        <v>3558</v>
      </c>
      <c r="D2640" s="2285" t="s">
        <v>5099</v>
      </c>
      <c r="E2640" s="2468" t="s">
        <v>3589</v>
      </c>
      <c r="F2640" s="2468"/>
      <c r="G2640" s="2271" t="s">
        <v>271</v>
      </c>
      <c r="H2640" s="2272">
        <v>1</v>
      </c>
      <c r="I2640" s="2273">
        <v>0.99</v>
      </c>
      <c r="J2640" s="2273">
        <v>0.99</v>
      </c>
    </row>
    <row r="2641" spans="1:10" ht="24" customHeight="1">
      <c r="A2641" s="2285" t="s">
        <v>3586</v>
      </c>
      <c r="B2641" s="2270" t="s">
        <v>4816</v>
      </c>
      <c r="C2641" s="2285" t="s">
        <v>3558</v>
      </c>
      <c r="D2641" s="2285" t="s">
        <v>4817</v>
      </c>
      <c r="E2641" s="2468" t="s">
        <v>3589</v>
      </c>
      <c r="F2641" s="2468"/>
      <c r="G2641" s="2271" t="s">
        <v>271</v>
      </c>
      <c r="H2641" s="2272">
        <v>2.1000000000000001E-2</v>
      </c>
      <c r="I2641" s="2273">
        <v>2.33</v>
      </c>
      <c r="J2641" s="2273">
        <v>0.04</v>
      </c>
    </row>
    <row r="2642" spans="1:10" ht="24" customHeight="1">
      <c r="A2642" s="2285" t="s">
        <v>3586</v>
      </c>
      <c r="B2642" s="2270" t="s">
        <v>4840</v>
      </c>
      <c r="C2642" s="2285" t="s">
        <v>3558</v>
      </c>
      <c r="D2642" s="2285" t="s">
        <v>4841</v>
      </c>
      <c r="E2642" s="2468" t="s">
        <v>3589</v>
      </c>
      <c r="F2642" s="2468"/>
      <c r="G2642" s="2271" t="s">
        <v>271</v>
      </c>
      <c r="H2642" s="2272">
        <v>1.4999999999999999E-2</v>
      </c>
      <c r="I2642" s="2273">
        <v>76.36</v>
      </c>
      <c r="J2642" s="2273">
        <v>1.1399999999999999</v>
      </c>
    </row>
    <row r="2643" spans="1:10">
      <c r="A2643" s="2282"/>
      <c r="B2643" s="2282"/>
      <c r="C2643" s="2282"/>
      <c r="D2643" s="2282"/>
      <c r="E2643" s="2282" t="s">
        <v>3577</v>
      </c>
      <c r="F2643" s="2267">
        <v>2.6</v>
      </c>
      <c r="G2643" s="2282" t="s">
        <v>3578</v>
      </c>
      <c r="H2643" s="2267">
        <v>0</v>
      </c>
      <c r="I2643" s="2282" t="s">
        <v>3579</v>
      </c>
      <c r="J2643" s="2267">
        <v>2.6</v>
      </c>
    </row>
    <row r="2644" spans="1:10">
      <c r="A2644" s="2282"/>
      <c r="B2644" s="2282"/>
      <c r="C2644" s="2282"/>
      <c r="D2644" s="2282"/>
      <c r="E2644" s="2282" t="s">
        <v>3580</v>
      </c>
      <c r="F2644" s="2267">
        <v>1.766608</v>
      </c>
      <c r="G2644" s="2282"/>
      <c r="H2644" s="2467" t="s">
        <v>3581</v>
      </c>
      <c r="I2644" s="2467"/>
      <c r="J2644" s="2267">
        <v>8.33</v>
      </c>
    </row>
    <row r="2645" spans="1:10" ht="30" customHeight="1" thickBot="1">
      <c r="A2645" s="2290"/>
      <c r="B2645" s="2290"/>
      <c r="C2645" s="2290"/>
      <c r="D2645" s="2290"/>
      <c r="E2645" s="2290"/>
      <c r="F2645" s="2290"/>
      <c r="G2645" s="2290" t="s">
        <v>3582</v>
      </c>
      <c r="H2645" s="2268">
        <v>23</v>
      </c>
      <c r="I2645" s="2290" t="s">
        <v>3583</v>
      </c>
      <c r="J2645" s="2291">
        <v>191.59</v>
      </c>
    </row>
    <row r="2646" spans="1:10" ht="0.95" customHeight="1" thickTop="1">
      <c r="A2646" s="2269"/>
      <c r="B2646" s="2269"/>
      <c r="C2646" s="2269"/>
      <c r="D2646" s="2269"/>
      <c r="E2646" s="2269"/>
      <c r="F2646" s="2269"/>
      <c r="G2646" s="2269"/>
      <c r="H2646" s="2269"/>
      <c r="I2646" s="2269"/>
      <c r="J2646" s="2269"/>
    </row>
    <row r="2647" spans="1:10" ht="18" customHeight="1">
      <c r="A2647" s="2283" t="s">
        <v>5100</v>
      </c>
      <c r="B2647" s="2287" t="s">
        <v>259</v>
      </c>
      <c r="C2647" s="2283" t="s">
        <v>3548</v>
      </c>
      <c r="D2647" s="2283" t="s">
        <v>131</v>
      </c>
      <c r="E2647" s="2470" t="s">
        <v>3549</v>
      </c>
      <c r="F2647" s="2470"/>
      <c r="G2647" s="2288" t="s">
        <v>3550</v>
      </c>
      <c r="H2647" s="2287" t="s">
        <v>261</v>
      </c>
      <c r="I2647" s="2287" t="s">
        <v>3551</v>
      </c>
      <c r="J2647" s="2287" t="s">
        <v>2149</v>
      </c>
    </row>
    <row r="2648" spans="1:10" ht="48" customHeight="1">
      <c r="A2648" s="2284" t="s">
        <v>3552</v>
      </c>
      <c r="B2648" s="2259" t="s">
        <v>5101</v>
      </c>
      <c r="C2648" s="2284" t="s">
        <v>3558</v>
      </c>
      <c r="D2648" s="2284" t="s">
        <v>1173</v>
      </c>
      <c r="E2648" s="2471" t="s">
        <v>3705</v>
      </c>
      <c r="F2648" s="2471"/>
      <c r="G2648" s="2260" t="s">
        <v>271</v>
      </c>
      <c r="H2648" s="2261">
        <v>1</v>
      </c>
      <c r="I2648" s="2262">
        <v>9.99</v>
      </c>
      <c r="J2648" s="2262">
        <v>9.99</v>
      </c>
    </row>
    <row r="2649" spans="1:10" ht="24" customHeight="1">
      <c r="A2649" s="2281" t="s">
        <v>3556</v>
      </c>
      <c r="B2649" s="2263" t="s">
        <v>3985</v>
      </c>
      <c r="C2649" s="2281" t="s">
        <v>3558</v>
      </c>
      <c r="D2649" s="2281" t="s">
        <v>3986</v>
      </c>
      <c r="E2649" s="2472" t="s">
        <v>3560</v>
      </c>
      <c r="F2649" s="2472"/>
      <c r="G2649" s="2264" t="s">
        <v>2143</v>
      </c>
      <c r="H2649" s="2265">
        <v>0.13</v>
      </c>
      <c r="I2649" s="2266">
        <v>16.48</v>
      </c>
      <c r="J2649" s="2266">
        <v>2.14</v>
      </c>
    </row>
    <row r="2650" spans="1:10" ht="24" customHeight="1">
      <c r="A2650" s="2281" t="s">
        <v>3556</v>
      </c>
      <c r="B2650" s="2263" t="s">
        <v>3567</v>
      </c>
      <c r="C2650" s="2281" t="s">
        <v>3558</v>
      </c>
      <c r="D2650" s="2281" t="s">
        <v>3568</v>
      </c>
      <c r="E2650" s="2472" t="s">
        <v>3560</v>
      </c>
      <c r="F2650" s="2472"/>
      <c r="G2650" s="2264" t="s">
        <v>2143</v>
      </c>
      <c r="H2650" s="2265">
        <v>0.13</v>
      </c>
      <c r="I2650" s="2266">
        <v>20.94</v>
      </c>
      <c r="J2650" s="2266">
        <v>2.72</v>
      </c>
    </row>
    <row r="2651" spans="1:10" ht="24" customHeight="1">
      <c r="A2651" s="2285" t="s">
        <v>3586</v>
      </c>
      <c r="B2651" s="2270" t="s">
        <v>5102</v>
      </c>
      <c r="C2651" s="2285" t="s">
        <v>3558</v>
      </c>
      <c r="D2651" s="2285" t="s">
        <v>5103</v>
      </c>
      <c r="E2651" s="2468" t="s">
        <v>3589</v>
      </c>
      <c r="F2651" s="2468"/>
      <c r="G2651" s="2271" t="s">
        <v>271</v>
      </c>
      <c r="H2651" s="2272">
        <v>1</v>
      </c>
      <c r="I2651" s="2273">
        <v>1.62</v>
      </c>
      <c r="J2651" s="2273">
        <v>1.62</v>
      </c>
    </row>
    <row r="2652" spans="1:10" ht="24" customHeight="1">
      <c r="A2652" s="2285" t="s">
        <v>3586</v>
      </c>
      <c r="B2652" s="2270" t="s">
        <v>5104</v>
      </c>
      <c r="C2652" s="2285" t="s">
        <v>3558</v>
      </c>
      <c r="D2652" s="2285" t="s">
        <v>5105</v>
      </c>
      <c r="E2652" s="2468" t="s">
        <v>3589</v>
      </c>
      <c r="F2652" s="2468"/>
      <c r="G2652" s="2271" t="s">
        <v>271</v>
      </c>
      <c r="H2652" s="2272">
        <v>1</v>
      </c>
      <c r="I2652" s="2273">
        <v>2.96</v>
      </c>
      <c r="J2652" s="2273">
        <v>2.96</v>
      </c>
    </row>
    <row r="2653" spans="1:10" ht="36" customHeight="1">
      <c r="A2653" s="2285" t="s">
        <v>3586</v>
      </c>
      <c r="B2653" s="2270" t="s">
        <v>5106</v>
      </c>
      <c r="C2653" s="2285" t="s">
        <v>3558</v>
      </c>
      <c r="D2653" s="2285" t="s">
        <v>5107</v>
      </c>
      <c r="E2653" s="2468" t="s">
        <v>3589</v>
      </c>
      <c r="F2653" s="2468"/>
      <c r="G2653" s="2271" t="s">
        <v>271</v>
      </c>
      <c r="H2653" s="2272">
        <v>0.02</v>
      </c>
      <c r="I2653" s="2273">
        <v>27.82</v>
      </c>
      <c r="J2653" s="2273">
        <v>0.55000000000000004</v>
      </c>
    </row>
    <row r="2654" spans="1:10">
      <c r="A2654" s="2282"/>
      <c r="B2654" s="2282"/>
      <c r="C2654" s="2282"/>
      <c r="D2654" s="2282"/>
      <c r="E2654" s="2282" t="s">
        <v>3577</v>
      </c>
      <c r="F2654" s="2267">
        <v>3.38</v>
      </c>
      <c r="G2654" s="2282" t="s">
        <v>3578</v>
      </c>
      <c r="H2654" s="2267">
        <v>0</v>
      </c>
      <c r="I2654" s="2282" t="s">
        <v>3579</v>
      </c>
      <c r="J2654" s="2267">
        <v>3.38</v>
      </c>
    </row>
    <row r="2655" spans="1:10">
      <c r="A2655" s="2282"/>
      <c r="B2655" s="2282"/>
      <c r="C2655" s="2282"/>
      <c r="D2655" s="2282"/>
      <c r="E2655" s="2282" t="s">
        <v>3580</v>
      </c>
      <c r="F2655" s="2267">
        <v>2.6903069999999998</v>
      </c>
      <c r="G2655" s="2282"/>
      <c r="H2655" s="2467" t="s">
        <v>3581</v>
      </c>
      <c r="I2655" s="2467"/>
      <c r="J2655" s="2267">
        <v>12.68</v>
      </c>
    </row>
    <row r="2656" spans="1:10" ht="30" customHeight="1" thickBot="1">
      <c r="A2656" s="2290"/>
      <c r="B2656" s="2290"/>
      <c r="C2656" s="2290"/>
      <c r="D2656" s="2290"/>
      <c r="E2656" s="2290"/>
      <c r="F2656" s="2290"/>
      <c r="G2656" s="2290" t="s">
        <v>3582</v>
      </c>
      <c r="H2656" s="2268">
        <v>8</v>
      </c>
      <c r="I2656" s="2290" t="s">
        <v>3583</v>
      </c>
      <c r="J2656" s="2291">
        <v>101.44</v>
      </c>
    </row>
    <row r="2657" spans="1:10" ht="0.95" customHeight="1" thickTop="1">
      <c r="A2657" s="2269"/>
      <c r="B2657" s="2269"/>
      <c r="C2657" s="2269"/>
      <c r="D2657" s="2269"/>
      <c r="E2657" s="2269"/>
      <c r="F2657" s="2269"/>
      <c r="G2657" s="2269"/>
      <c r="H2657" s="2269"/>
      <c r="I2657" s="2269"/>
      <c r="J2657" s="2269"/>
    </row>
    <row r="2658" spans="1:10" ht="18" customHeight="1">
      <c r="A2658" s="2283" t="s">
        <v>5108</v>
      </c>
      <c r="B2658" s="2287" t="s">
        <v>259</v>
      </c>
      <c r="C2658" s="2283" t="s">
        <v>3548</v>
      </c>
      <c r="D2658" s="2283" t="s">
        <v>131</v>
      </c>
      <c r="E2658" s="2470" t="s">
        <v>3549</v>
      </c>
      <c r="F2658" s="2470"/>
      <c r="G2658" s="2288" t="s">
        <v>3550</v>
      </c>
      <c r="H2658" s="2287" t="s">
        <v>261</v>
      </c>
      <c r="I2658" s="2287" t="s">
        <v>3551</v>
      </c>
      <c r="J2658" s="2287" t="s">
        <v>2149</v>
      </c>
    </row>
    <row r="2659" spans="1:10" ht="48" customHeight="1">
      <c r="A2659" s="2284" t="s">
        <v>3552</v>
      </c>
      <c r="B2659" s="2259" t="s">
        <v>5109</v>
      </c>
      <c r="C2659" s="2284" t="s">
        <v>3558</v>
      </c>
      <c r="D2659" s="2284" t="s">
        <v>1176</v>
      </c>
      <c r="E2659" s="2471" t="s">
        <v>3705</v>
      </c>
      <c r="F2659" s="2471"/>
      <c r="G2659" s="2260" t="s">
        <v>271</v>
      </c>
      <c r="H2659" s="2261">
        <v>1</v>
      </c>
      <c r="I2659" s="2262">
        <v>21.3</v>
      </c>
      <c r="J2659" s="2262">
        <v>21.3</v>
      </c>
    </row>
    <row r="2660" spans="1:10" ht="24" customHeight="1">
      <c r="A2660" s="2281" t="s">
        <v>3556</v>
      </c>
      <c r="B2660" s="2263" t="s">
        <v>3567</v>
      </c>
      <c r="C2660" s="2281" t="s">
        <v>3558</v>
      </c>
      <c r="D2660" s="2281" t="s">
        <v>3568</v>
      </c>
      <c r="E2660" s="2472" t="s">
        <v>3560</v>
      </c>
      <c r="F2660" s="2472"/>
      <c r="G2660" s="2264" t="s">
        <v>2143</v>
      </c>
      <c r="H2660" s="2265">
        <v>0.25</v>
      </c>
      <c r="I2660" s="2266">
        <v>20.94</v>
      </c>
      <c r="J2660" s="2266">
        <v>5.23</v>
      </c>
    </row>
    <row r="2661" spans="1:10" ht="24" customHeight="1">
      <c r="A2661" s="2281" t="s">
        <v>3556</v>
      </c>
      <c r="B2661" s="2263" t="s">
        <v>3985</v>
      </c>
      <c r="C2661" s="2281" t="s">
        <v>3558</v>
      </c>
      <c r="D2661" s="2281" t="s">
        <v>3986</v>
      </c>
      <c r="E2661" s="2472" t="s">
        <v>3560</v>
      </c>
      <c r="F2661" s="2472"/>
      <c r="G2661" s="2264" t="s">
        <v>2143</v>
      </c>
      <c r="H2661" s="2265">
        <v>0.25</v>
      </c>
      <c r="I2661" s="2266">
        <v>16.48</v>
      </c>
      <c r="J2661" s="2266">
        <v>4.12</v>
      </c>
    </row>
    <row r="2662" spans="1:10" ht="24" customHeight="1">
      <c r="A2662" s="2285" t="s">
        <v>3586</v>
      </c>
      <c r="B2662" s="2270" t="s">
        <v>5110</v>
      </c>
      <c r="C2662" s="2285" t="s">
        <v>3558</v>
      </c>
      <c r="D2662" s="2285" t="s">
        <v>5111</v>
      </c>
      <c r="E2662" s="2468" t="s">
        <v>3589</v>
      </c>
      <c r="F2662" s="2468"/>
      <c r="G2662" s="2271" t="s">
        <v>271</v>
      </c>
      <c r="H2662" s="2272">
        <v>1</v>
      </c>
      <c r="I2662" s="2273">
        <v>2.88</v>
      </c>
      <c r="J2662" s="2273">
        <v>2.88</v>
      </c>
    </row>
    <row r="2663" spans="1:10" ht="24" customHeight="1">
      <c r="A2663" s="2285" t="s">
        <v>3586</v>
      </c>
      <c r="B2663" s="2270" t="s">
        <v>5112</v>
      </c>
      <c r="C2663" s="2285" t="s">
        <v>3558</v>
      </c>
      <c r="D2663" s="2285" t="s">
        <v>5113</v>
      </c>
      <c r="E2663" s="2468" t="s">
        <v>3589</v>
      </c>
      <c r="F2663" s="2468"/>
      <c r="G2663" s="2271" t="s">
        <v>271</v>
      </c>
      <c r="H2663" s="2272">
        <v>1</v>
      </c>
      <c r="I2663" s="2273">
        <v>7.8</v>
      </c>
      <c r="J2663" s="2273">
        <v>7.8</v>
      </c>
    </row>
    <row r="2664" spans="1:10" ht="36" customHeight="1">
      <c r="A2664" s="2285" t="s">
        <v>3586</v>
      </c>
      <c r="B2664" s="2270" t="s">
        <v>5106</v>
      </c>
      <c r="C2664" s="2285" t="s">
        <v>3558</v>
      </c>
      <c r="D2664" s="2285" t="s">
        <v>5107</v>
      </c>
      <c r="E2664" s="2468" t="s">
        <v>3589</v>
      </c>
      <c r="F2664" s="2468"/>
      <c r="G2664" s="2271" t="s">
        <v>271</v>
      </c>
      <c r="H2664" s="2272">
        <v>4.5999999999999999E-2</v>
      </c>
      <c r="I2664" s="2273">
        <v>27.82</v>
      </c>
      <c r="J2664" s="2273">
        <v>1.27</v>
      </c>
    </row>
    <row r="2665" spans="1:10">
      <c r="A2665" s="2282"/>
      <c r="B2665" s="2282"/>
      <c r="C2665" s="2282"/>
      <c r="D2665" s="2282"/>
      <c r="E2665" s="2282" t="s">
        <v>3577</v>
      </c>
      <c r="F2665" s="2267">
        <v>6.51</v>
      </c>
      <c r="G2665" s="2282" t="s">
        <v>3578</v>
      </c>
      <c r="H2665" s="2267">
        <v>0</v>
      </c>
      <c r="I2665" s="2282" t="s">
        <v>3579</v>
      </c>
      <c r="J2665" s="2267">
        <v>6.51</v>
      </c>
    </row>
    <row r="2666" spans="1:10">
      <c r="A2666" s="2282"/>
      <c r="B2666" s="2282"/>
      <c r="C2666" s="2282"/>
      <c r="D2666" s="2282"/>
      <c r="E2666" s="2282" t="s">
        <v>3580</v>
      </c>
      <c r="F2666" s="2267">
        <v>5.7360899999999999</v>
      </c>
      <c r="G2666" s="2282"/>
      <c r="H2666" s="2467" t="s">
        <v>3581</v>
      </c>
      <c r="I2666" s="2467"/>
      <c r="J2666" s="2267">
        <v>27.04</v>
      </c>
    </row>
    <row r="2667" spans="1:10" ht="30" customHeight="1" thickBot="1">
      <c r="A2667" s="2290"/>
      <c r="B2667" s="2290"/>
      <c r="C2667" s="2290"/>
      <c r="D2667" s="2290"/>
      <c r="E2667" s="2290"/>
      <c r="F2667" s="2290"/>
      <c r="G2667" s="2290" t="s">
        <v>3582</v>
      </c>
      <c r="H2667" s="2268">
        <v>3</v>
      </c>
      <c r="I2667" s="2290" t="s">
        <v>3583</v>
      </c>
      <c r="J2667" s="2291">
        <v>81.12</v>
      </c>
    </row>
    <row r="2668" spans="1:10" ht="0.95" customHeight="1" thickTop="1">
      <c r="A2668" s="2269"/>
      <c r="B2668" s="2269"/>
      <c r="C2668" s="2269"/>
      <c r="D2668" s="2269"/>
      <c r="E2668" s="2269"/>
      <c r="F2668" s="2269"/>
      <c r="G2668" s="2269"/>
      <c r="H2668" s="2269"/>
      <c r="I2668" s="2269"/>
      <c r="J2668" s="2269"/>
    </row>
    <row r="2669" spans="1:10" ht="18" customHeight="1">
      <c r="A2669" s="2283" t="s">
        <v>5114</v>
      </c>
      <c r="B2669" s="2287" t="s">
        <v>259</v>
      </c>
      <c r="C2669" s="2283" t="s">
        <v>3548</v>
      </c>
      <c r="D2669" s="2283" t="s">
        <v>131</v>
      </c>
      <c r="E2669" s="2470" t="s">
        <v>3549</v>
      </c>
      <c r="F2669" s="2470"/>
      <c r="G2669" s="2288" t="s">
        <v>3550</v>
      </c>
      <c r="H2669" s="2287" t="s">
        <v>261</v>
      </c>
      <c r="I2669" s="2287" t="s">
        <v>3551</v>
      </c>
      <c r="J2669" s="2287" t="s">
        <v>2149</v>
      </c>
    </row>
    <row r="2670" spans="1:10" ht="48" customHeight="1">
      <c r="A2670" s="2284" t="s">
        <v>3552</v>
      </c>
      <c r="B2670" s="2259" t="s">
        <v>3833</v>
      </c>
      <c r="C2670" s="2284" t="s">
        <v>3558</v>
      </c>
      <c r="D2670" s="2284" t="s">
        <v>1179</v>
      </c>
      <c r="E2670" s="2471" t="s">
        <v>3705</v>
      </c>
      <c r="F2670" s="2471"/>
      <c r="G2670" s="2260" t="s">
        <v>271</v>
      </c>
      <c r="H2670" s="2261">
        <v>1</v>
      </c>
      <c r="I2670" s="2262">
        <v>9.41</v>
      </c>
      <c r="J2670" s="2262">
        <v>9.41</v>
      </c>
    </row>
    <row r="2671" spans="1:10" ht="24" customHeight="1">
      <c r="A2671" s="2281" t="s">
        <v>3556</v>
      </c>
      <c r="B2671" s="2263" t="s">
        <v>3985</v>
      </c>
      <c r="C2671" s="2281" t="s">
        <v>3558</v>
      </c>
      <c r="D2671" s="2281" t="s">
        <v>3986</v>
      </c>
      <c r="E2671" s="2472" t="s">
        <v>3560</v>
      </c>
      <c r="F2671" s="2472"/>
      <c r="G2671" s="2264" t="s">
        <v>2143</v>
      </c>
      <c r="H2671" s="2265">
        <v>0.13</v>
      </c>
      <c r="I2671" s="2266">
        <v>16.48</v>
      </c>
      <c r="J2671" s="2266">
        <v>2.14</v>
      </c>
    </row>
    <row r="2672" spans="1:10" ht="24" customHeight="1">
      <c r="A2672" s="2281" t="s">
        <v>3556</v>
      </c>
      <c r="B2672" s="2263" t="s">
        <v>3567</v>
      </c>
      <c r="C2672" s="2281" t="s">
        <v>3558</v>
      </c>
      <c r="D2672" s="2281" t="s">
        <v>3568</v>
      </c>
      <c r="E2672" s="2472" t="s">
        <v>3560</v>
      </c>
      <c r="F2672" s="2472"/>
      <c r="G2672" s="2264" t="s">
        <v>2143</v>
      </c>
      <c r="H2672" s="2265">
        <v>0.13</v>
      </c>
      <c r="I2672" s="2266">
        <v>20.94</v>
      </c>
      <c r="J2672" s="2266">
        <v>2.72</v>
      </c>
    </row>
    <row r="2673" spans="1:10" ht="24" customHeight="1">
      <c r="A2673" s="2285" t="s">
        <v>3586</v>
      </c>
      <c r="B2673" s="2270" t="s">
        <v>5102</v>
      </c>
      <c r="C2673" s="2285" t="s">
        <v>3558</v>
      </c>
      <c r="D2673" s="2285" t="s">
        <v>5103</v>
      </c>
      <c r="E2673" s="2468" t="s">
        <v>3589</v>
      </c>
      <c r="F2673" s="2468"/>
      <c r="G2673" s="2271" t="s">
        <v>271</v>
      </c>
      <c r="H2673" s="2272">
        <v>1</v>
      </c>
      <c r="I2673" s="2273">
        <v>1.62</v>
      </c>
      <c r="J2673" s="2273">
        <v>1.62</v>
      </c>
    </row>
    <row r="2674" spans="1:10" ht="24" customHeight="1">
      <c r="A2674" s="2285" t="s">
        <v>3586</v>
      </c>
      <c r="B2674" s="2270" t="s">
        <v>5115</v>
      </c>
      <c r="C2674" s="2285" t="s">
        <v>3558</v>
      </c>
      <c r="D2674" s="2285" t="s">
        <v>5116</v>
      </c>
      <c r="E2674" s="2468" t="s">
        <v>3589</v>
      </c>
      <c r="F2674" s="2468"/>
      <c r="G2674" s="2271" t="s">
        <v>271</v>
      </c>
      <c r="H2674" s="2272">
        <v>1</v>
      </c>
      <c r="I2674" s="2273">
        <v>2.38</v>
      </c>
      <c r="J2674" s="2273">
        <v>2.38</v>
      </c>
    </row>
    <row r="2675" spans="1:10" ht="36" customHeight="1">
      <c r="A2675" s="2285" t="s">
        <v>3586</v>
      </c>
      <c r="B2675" s="2270" t="s">
        <v>5106</v>
      </c>
      <c r="C2675" s="2285" t="s">
        <v>3558</v>
      </c>
      <c r="D2675" s="2285" t="s">
        <v>5107</v>
      </c>
      <c r="E2675" s="2468" t="s">
        <v>3589</v>
      </c>
      <c r="F2675" s="2468"/>
      <c r="G2675" s="2271" t="s">
        <v>271</v>
      </c>
      <c r="H2675" s="2272">
        <v>0.02</v>
      </c>
      <c r="I2675" s="2273">
        <v>27.82</v>
      </c>
      <c r="J2675" s="2273">
        <v>0.55000000000000004</v>
      </c>
    </row>
    <row r="2676" spans="1:10">
      <c r="A2676" s="2282"/>
      <c r="B2676" s="2282"/>
      <c r="C2676" s="2282"/>
      <c r="D2676" s="2282"/>
      <c r="E2676" s="2282" t="s">
        <v>3577</v>
      </c>
      <c r="F2676" s="2267">
        <v>3.38</v>
      </c>
      <c r="G2676" s="2282" t="s">
        <v>3578</v>
      </c>
      <c r="H2676" s="2267">
        <v>0</v>
      </c>
      <c r="I2676" s="2282" t="s">
        <v>3579</v>
      </c>
      <c r="J2676" s="2267">
        <v>3.38</v>
      </c>
    </row>
    <row r="2677" spans="1:10">
      <c r="A2677" s="2282"/>
      <c r="B2677" s="2282"/>
      <c r="C2677" s="2282"/>
      <c r="D2677" s="2282"/>
      <c r="E2677" s="2282" t="s">
        <v>3580</v>
      </c>
      <c r="F2677" s="2267">
        <v>2.5341130000000001</v>
      </c>
      <c r="G2677" s="2282"/>
      <c r="H2677" s="2467" t="s">
        <v>3581</v>
      </c>
      <c r="I2677" s="2467"/>
      <c r="J2677" s="2267">
        <v>11.94</v>
      </c>
    </row>
    <row r="2678" spans="1:10" ht="30" customHeight="1" thickBot="1">
      <c r="A2678" s="2290"/>
      <c r="B2678" s="2290"/>
      <c r="C2678" s="2290"/>
      <c r="D2678" s="2290"/>
      <c r="E2678" s="2290"/>
      <c r="F2678" s="2290"/>
      <c r="G2678" s="2290" t="s">
        <v>3582</v>
      </c>
      <c r="H2678" s="2268">
        <v>11</v>
      </c>
      <c r="I2678" s="2290" t="s">
        <v>3583</v>
      </c>
      <c r="J2678" s="2291">
        <v>131.34</v>
      </c>
    </row>
    <row r="2679" spans="1:10" ht="0.95" customHeight="1" thickTop="1">
      <c r="A2679" s="2269"/>
      <c r="B2679" s="2269"/>
      <c r="C2679" s="2269"/>
      <c r="D2679" s="2269"/>
      <c r="E2679" s="2269"/>
      <c r="F2679" s="2269"/>
      <c r="G2679" s="2269"/>
      <c r="H2679" s="2269"/>
      <c r="I2679" s="2269"/>
      <c r="J2679" s="2269"/>
    </row>
    <row r="2680" spans="1:10" ht="18" customHeight="1">
      <c r="A2680" s="2283" t="s">
        <v>5117</v>
      </c>
      <c r="B2680" s="2287" t="s">
        <v>259</v>
      </c>
      <c r="C2680" s="2283" t="s">
        <v>3548</v>
      </c>
      <c r="D2680" s="2283" t="s">
        <v>131</v>
      </c>
      <c r="E2680" s="2470" t="s">
        <v>3549</v>
      </c>
      <c r="F2680" s="2470"/>
      <c r="G2680" s="2288" t="s">
        <v>3550</v>
      </c>
      <c r="H2680" s="2287" t="s">
        <v>261</v>
      </c>
      <c r="I2680" s="2287" t="s">
        <v>3551</v>
      </c>
      <c r="J2680" s="2287" t="s">
        <v>2149</v>
      </c>
    </row>
    <row r="2681" spans="1:10" ht="48" customHeight="1">
      <c r="A2681" s="2284" t="s">
        <v>3552</v>
      </c>
      <c r="B2681" s="2259" t="s">
        <v>3789</v>
      </c>
      <c r="C2681" s="2284" t="s">
        <v>3558</v>
      </c>
      <c r="D2681" s="2284" t="s">
        <v>1182</v>
      </c>
      <c r="E2681" s="2471" t="s">
        <v>3705</v>
      </c>
      <c r="F2681" s="2471"/>
      <c r="G2681" s="2260" t="s">
        <v>271</v>
      </c>
      <c r="H2681" s="2261">
        <v>1</v>
      </c>
      <c r="I2681" s="2262">
        <v>9.02</v>
      </c>
      <c r="J2681" s="2262">
        <v>9.02</v>
      </c>
    </row>
    <row r="2682" spans="1:10" ht="24" customHeight="1">
      <c r="A2682" s="2281" t="s">
        <v>3556</v>
      </c>
      <c r="B2682" s="2263" t="s">
        <v>3985</v>
      </c>
      <c r="C2682" s="2281" t="s">
        <v>3558</v>
      </c>
      <c r="D2682" s="2281" t="s">
        <v>3986</v>
      </c>
      <c r="E2682" s="2472" t="s">
        <v>3560</v>
      </c>
      <c r="F2682" s="2472"/>
      <c r="G2682" s="2264" t="s">
        <v>2143</v>
      </c>
      <c r="H2682" s="2265">
        <v>0.1</v>
      </c>
      <c r="I2682" s="2266">
        <v>16.48</v>
      </c>
      <c r="J2682" s="2266">
        <v>1.64</v>
      </c>
    </row>
    <row r="2683" spans="1:10" ht="24" customHeight="1">
      <c r="A2683" s="2281" t="s">
        <v>3556</v>
      </c>
      <c r="B2683" s="2263" t="s">
        <v>3567</v>
      </c>
      <c r="C2683" s="2281" t="s">
        <v>3558</v>
      </c>
      <c r="D2683" s="2281" t="s">
        <v>3568</v>
      </c>
      <c r="E2683" s="2472" t="s">
        <v>3560</v>
      </c>
      <c r="F2683" s="2472"/>
      <c r="G2683" s="2264" t="s">
        <v>2143</v>
      </c>
      <c r="H2683" s="2265">
        <v>0.1</v>
      </c>
      <c r="I2683" s="2266">
        <v>20.94</v>
      </c>
      <c r="J2683" s="2266">
        <v>2.09</v>
      </c>
    </row>
    <row r="2684" spans="1:10" ht="24" customHeight="1">
      <c r="A2684" s="2285" t="s">
        <v>3586</v>
      </c>
      <c r="B2684" s="2270" t="s">
        <v>4844</v>
      </c>
      <c r="C2684" s="2285" t="s">
        <v>3558</v>
      </c>
      <c r="D2684" s="2285" t="s">
        <v>4845</v>
      </c>
      <c r="E2684" s="2468" t="s">
        <v>3589</v>
      </c>
      <c r="F2684" s="2468"/>
      <c r="G2684" s="2271" t="s">
        <v>271</v>
      </c>
      <c r="H2684" s="2272">
        <v>9.9000000000000008E-3</v>
      </c>
      <c r="I2684" s="2273">
        <v>67.400000000000006</v>
      </c>
      <c r="J2684" s="2273">
        <v>0.66</v>
      </c>
    </row>
    <row r="2685" spans="1:10" ht="24" customHeight="1">
      <c r="A2685" s="2285" t="s">
        <v>3586</v>
      </c>
      <c r="B2685" s="2270" t="s">
        <v>5118</v>
      </c>
      <c r="C2685" s="2285" t="s">
        <v>3558</v>
      </c>
      <c r="D2685" s="2285" t="s">
        <v>5119</v>
      </c>
      <c r="E2685" s="2468" t="s">
        <v>3589</v>
      </c>
      <c r="F2685" s="2468"/>
      <c r="G2685" s="2271" t="s">
        <v>271</v>
      </c>
      <c r="H2685" s="2272">
        <v>1</v>
      </c>
      <c r="I2685" s="2273">
        <v>3.45</v>
      </c>
      <c r="J2685" s="2273">
        <v>3.45</v>
      </c>
    </row>
    <row r="2686" spans="1:10" ht="24" customHeight="1">
      <c r="A2686" s="2285" t="s">
        <v>3586</v>
      </c>
      <c r="B2686" s="2270" t="s">
        <v>4816</v>
      </c>
      <c r="C2686" s="2285" t="s">
        <v>3558</v>
      </c>
      <c r="D2686" s="2285" t="s">
        <v>4817</v>
      </c>
      <c r="E2686" s="2468" t="s">
        <v>3589</v>
      </c>
      <c r="F2686" s="2468"/>
      <c r="G2686" s="2271" t="s">
        <v>271</v>
      </c>
      <c r="H2686" s="2272">
        <v>2.1000000000000001E-2</v>
      </c>
      <c r="I2686" s="2273">
        <v>2.33</v>
      </c>
      <c r="J2686" s="2273">
        <v>0.04</v>
      </c>
    </row>
    <row r="2687" spans="1:10" ht="24" customHeight="1">
      <c r="A2687" s="2285" t="s">
        <v>3586</v>
      </c>
      <c r="B2687" s="2270" t="s">
        <v>4840</v>
      </c>
      <c r="C2687" s="2285" t="s">
        <v>3558</v>
      </c>
      <c r="D2687" s="2285" t="s">
        <v>4841</v>
      </c>
      <c r="E2687" s="2468" t="s">
        <v>3589</v>
      </c>
      <c r="F2687" s="2468"/>
      <c r="G2687" s="2271" t="s">
        <v>271</v>
      </c>
      <c r="H2687" s="2272">
        <v>1.4999999999999999E-2</v>
      </c>
      <c r="I2687" s="2273">
        <v>76.36</v>
      </c>
      <c r="J2687" s="2273">
        <v>1.1399999999999999</v>
      </c>
    </row>
    <row r="2688" spans="1:10">
      <c r="A2688" s="2282"/>
      <c r="B2688" s="2282"/>
      <c r="C2688" s="2282"/>
      <c r="D2688" s="2282"/>
      <c r="E2688" s="2282" t="s">
        <v>3577</v>
      </c>
      <c r="F2688" s="2267">
        <v>2.6</v>
      </c>
      <c r="G2688" s="2282" t="s">
        <v>3578</v>
      </c>
      <c r="H2688" s="2267">
        <v>0</v>
      </c>
      <c r="I2688" s="2282" t="s">
        <v>3579</v>
      </c>
      <c r="J2688" s="2267">
        <v>2.6</v>
      </c>
    </row>
    <row r="2689" spans="1:10">
      <c r="A2689" s="2282"/>
      <c r="B2689" s="2282"/>
      <c r="C2689" s="2282"/>
      <c r="D2689" s="2282"/>
      <c r="E2689" s="2282" t="s">
        <v>3580</v>
      </c>
      <c r="F2689" s="2267">
        <v>2.4290859999999999</v>
      </c>
      <c r="G2689" s="2282"/>
      <c r="H2689" s="2467" t="s">
        <v>3581</v>
      </c>
      <c r="I2689" s="2467"/>
      <c r="J2689" s="2267">
        <v>11.45</v>
      </c>
    </row>
    <row r="2690" spans="1:10" ht="30" customHeight="1" thickBot="1">
      <c r="A2690" s="2290"/>
      <c r="B2690" s="2290"/>
      <c r="C2690" s="2290"/>
      <c r="D2690" s="2290"/>
      <c r="E2690" s="2290"/>
      <c r="F2690" s="2290"/>
      <c r="G2690" s="2290" t="s">
        <v>3582</v>
      </c>
      <c r="H2690" s="2268">
        <v>13</v>
      </c>
      <c r="I2690" s="2290" t="s">
        <v>3583</v>
      </c>
      <c r="J2690" s="2291">
        <v>148.85</v>
      </c>
    </row>
    <row r="2691" spans="1:10" ht="0.95" customHeight="1" thickTop="1">
      <c r="A2691" s="2269"/>
      <c r="B2691" s="2269"/>
      <c r="C2691" s="2269"/>
      <c r="D2691" s="2269"/>
      <c r="E2691" s="2269"/>
      <c r="F2691" s="2269"/>
      <c r="G2691" s="2269"/>
      <c r="H2691" s="2269"/>
      <c r="I2691" s="2269"/>
      <c r="J2691" s="2269"/>
    </row>
    <row r="2692" spans="1:10" ht="18" customHeight="1">
      <c r="A2692" s="2283" t="s">
        <v>5120</v>
      </c>
      <c r="B2692" s="2287" t="s">
        <v>259</v>
      </c>
      <c r="C2692" s="2283" t="s">
        <v>3548</v>
      </c>
      <c r="D2692" s="2283" t="s">
        <v>131</v>
      </c>
      <c r="E2692" s="2470" t="s">
        <v>3549</v>
      </c>
      <c r="F2692" s="2470"/>
      <c r="G2692" s="2288" t="s">
        <v>3550</v>
      </c>
      <c r="H2692" s="2287" t="s">
        <v>261</v>
      </c>
      <c r="I2692" s="2287" t="s">
        <v>3551</v>
      </c>
      <c r="J2692" s="2287" t="s">
        <v>2149</v>
      </c>
    </row>
    <row r="2693" spans="1:10" ht="48" customHeight="1">
      <c r="A2693" s="2284" t="s">
        <v>3552</v>
      </c>
      <c r="B2693" s="2259" t="s">
        <v>5121</v>
      </c>
      <c r="C2693" s="2284" t="s">
        <v>3558</v>
      </c>
      <c r="D2693" s="2284" t="s">
        <v>1185</v>
      </c>
      <c r="E2693" s="2471" t="s">
        <v>3705</v>
      </c>
      <c r="F2693" s="2471"/>
      <c r="G2693" s="2260" t="s">
        <v>271</v>
      </c>
      <c r="H2693" s="2261">
        <v>1</v>
      </c>
      <c r="I2693" s="2262">
        <v>17.23</v>
      </c>
      <c r="J2693" s="2262">
        <v>17.23</v>
      </c>
    </row>
    <row r="2694" spans="1:10" ht="24" customHeight="1">
      <c r="A2694" s="2281" t="s">
        <v>3556</v>
      </c>
      <c r="B2694" s="2263" t="s">
        <v>3985</v>
      </c>
      <c r="C2694" s="2281" t="s">
        <v>3558</v>
      </c>
      <c r="D2694" s="2281" t="s">
        <v>3986</v>
      </c>
      <c r="E2694" s="2472" t="s">
        <v>3560</v>
      </c>
      <c r="F2694" s="2472"/>
      <c r="G2694" s="2264" t="s">
        <v>2143</v>
      </c>
      <c r="H2694" s="2265">
        <v>0.19</v>
      </c>
      <c r="I2694" s="2266">
        <v>16.48</v>
      </c>
      <c r="J2694" s="2266">
        <v>3.13</v>
      </c>
    </row>
    <row r="2695" spans="1:10" ht="24" customHeight="1">
      <c r="A2695" s="2281" t="s">
        <v>3556</v>
      </c>
      <c r="B2695" s="2263" t="s">
        <v>3567</v>
      </c>
      <c r="C2695" s="2281" t="s">
        <v>3558</v>
      </c>
      <c r="D2695" s="2281" t="s">
        <v>3568</v>
      </c>
      <c r="E2695" s="2472" t="s">
        <v>3560</v>
      </c>
      <c r="F2695" s="2472"/>
      <c r="G2695" s="2264" t="s">
        <v>2143</v>
      </c>
      <c r="H2695" s="2265">
        <v>0.19</v>
      </c>
      <c r="I2695" s="2266">
        <v>20.94</v>
      </c>
      <c r="J2695" s="2266">
        <v>3.97</v>
      </c>
    </row>
    <row r="2696" spans="1:10" ht="24" customHeight="1">
      <c r="A2696" s="2285" t="s">
        <v>3586</v>
      </c>
      <c r="B2696" s="2270" t="s">
        <v>5122</v>
      </c>
      <c r="C2696" s="2285" t="s">
        <v>3558</v>
      </c>
      <c r="D2696" s="2285" t="s">
        <v>5123</v>
      </c>
      <c r="E2696" s="2468" t="s">
        <v>3589</v>
      </c>
      <c r="F2696" s="2468"/>
      <c r="G2696" s="2271" t="s">
        <v>271</v>
      </c>
      <c r="H2696" s="2272">
        <v>1</v>
      </c>
      <c r="I2696" s="2273">
        <v>2.29</v>
      </c>
      <c r="J2696" s="2273">
        <v>2.29</v>
      </c>
    </row>
    <row r="2697" spans="1:10" ht="24" customHeight="1">
      <c r="A2697" s="2285" t="s">
        <v>3586</v>
      </c>
      <c r="B2697" s="2270" t="s">
        <v>5124</v>
      </c>
      <c r="C2697" s="2285" t="s">
        <v>3558</v>
      </c>
      <c r="D2697" s="2285" t="s">
        <v>5125</v>
      </c>
      <c r="E2697" s="2468" t="s">
        <v>3589</v>
      </c>
      <c r="F2697" s="2468"/>
      <c r="G2697" s="2271" t="s">
        <v>271</v>
      </c>
      <c r="H2697" s="2272">
        <v>1</v>
      </c>
      <c r="I2697" s="2273">
        <v>7.01</v>
      </c>
      <c r="J2697" s="2273">
        <v>7.01</v>
      </c>
    </row>
    <row r="2698" spans="1:10" ht="36" customHeight="1">
      <c r="A2698" s="2285" t="s">
        <v>3586</v>
      </c>
      <c r="B2698" s="2270" t="s">
        <v>5106</v>
      </c>
      <c r="C2698" s="2285" t="s">
        <v>3558</v>
      </c>
      <c r="D2698" s="2285" t="s">
        <v>5107</v>
      </c>
      <c r="E2698" s="2468" t="s">
        <v>3589</v>
      </c>
      <c r="F2698" s="2468"/>
      <c r="G2698" s="2271" t="s">
        <v>271</v>
      </c>
      <c r="H2698" s="2272">
        <v>0.03</v>
      </c>
      <c r="I2698" s="2273">
        <v>27.82</v>
      </c>
      <c r="J2698" s="2273">
        <v>0.83</v>
      </c>
    </row>
    <row r="2699" spans="1:10">
      <c r="A2699" s="2282"/>
      <c r="B2699" s="2282"/>
      <c r="C2699" s="2282"/>
      <c r="D2699" s="2282"/>
      <c r="E2699" s="2282" t="s">
        <v>3577</v>
      </c>
      <c r="F2699" s="2267">
        <v>4.95</v>
      </c>
      <c r="G2699" s="2282" t="s">
        <v>3578</v>
      </c>
      <c r="H2699" s="2267">
        <v>0</v>
      </c>
      <c r="I2699" s="2282" t="s">
        <v>3579</v>
      </c>
      <c r="J2699" s="2267">
        <v>4.95</v>
      </c>
    </row>
    <row r="2700" spans="1:10">
      <c r="A2700" s="2282"/>
      <c r="B2700" s="2282"/>
      <c r="C2700" s="2282"/>
      <c r="D2700" s="2282"/>
      <c r="E2700" s="2282" t="s">
        <v>3580</v>
      </c>
      <c r="F2700" s="2267">
        <v>4.6400389999999998</v>
      </c>
      <c r="G2700" s="2282"/>
      <c r="H2700" s="2467" t="s">
        <v>3581</v>
      </c>
      <c r="I2700" s="2467"/>
      <c r="J2700" s="2267">
        <v>21.87</v>
      </c>
    </row>
    <row r="2701" spans="1:10" ht="30" customHeight="1" thickBot="1">
      <c r="A2701" s="2290"/>
      <c r="B2701" s="2290"/>
      <c r="C2701" s="2290"/>
      <c r="D2701" s="2290"/>
      <c r="E2701" s="2290"/>
      <c r="F2701" s="2290"/>
      <c r="G2701" s="2290" t="s">
        <v>3582</v>
      </c>
      <c r="H2701" s="2268">
        <v>1</v>
      </c>
      <c r="I2701" s="2290" t="s">
        <v>3583</v>
      </c>
      <c r="J2701" s="2291">
        <v>21.87</v>
      </c>
    </row>
    <row r="2702" spans="1:10" ht="0.95" customHeight="1" thickTop="1">
      <c r="A2702" s="2269"/>
      <c r="B2702" s="2269"/>
      <c r="C2702" s="2269"/>
      <c r="D2702" s="2269"/>
      <c r="E2702" s="2269"/>
      <c r="F2702" s="2269"/>
      <c r="G2702" s="2269"/>
      <c r="H2702" s="2269"/>
      <c r="I2702" s="2269"/>
      <c r="J2702" s="2269"/>
    </row>
    <row r="2703" spans="1:10" ht="24" customHeight="1">
      <c r="A2703" s="2286" t="s">
        <v>5126</v>
      </c>
      <c r="B2703" s="2286"/>
      <c r="C2703" s="2286"/>
      <c r="D2703" s="2286" t="s">
        <v>5127</v>
      </c>
      <c r="E2703" s="2286"/>
      <c r="F2703" s="2469"/>
      <c r="G2703" s="2469"/>
      <c r="H2703" s="2257"/>
      <c r="I2703" s="2286"/>
      <c r="J2703" s="2258">
        <v>1080.73</v>
      </c>
    </row>
    <row r="2704" spans="1:10" ht="18" customHeight="1">
      <c r="A2704" s="2283" t="s">
        <v>5128</v>
      </c>
      <c r="B2704" s="2287" t="s">
        <v>259</v>
      </c>
      <c r="C2704" s="2283" t="s">
        <v>3548</v>
      </c>
      <c r="D2704" s="2283" t="s">
        <v>131</v>
      </c>
      <c r="E2704" s="2470" t="s">
        <v>3549</v>
      </c>
      <c r="F2704" s="2470"/>
      <c r="G2704" s="2288" t="s">
        <v>3550</v>
      </c>
      <c r="H2704" s="2287" t="s">
        <v>261</v>
      </c>
      <c r="I2704" s="2287" t="s">
        <v>3551</v>
      </c>
      <c r="J2704" s="2287" t="s">
        <v>2149</v>
      </c>
    </row>
    <row r="2705" spans="1:10" ht="48" customHeight="1">
      <c r="A2705" s="2284" t="s">
        <v>3552</v>
      </c>
      <c r="B2705" s="2259" t="s">
        <v>5129</v>
      </c>
      <c r="C2705" s="2284" t="s">
        <v>3558</v>
      </c>
      <c r="D2705" s="2284" t="s">
        <v>1190</v>
      </c>
      <c r="E2705" s="2471" t="s">
        <v>3705</v>
      </c>
      <c r="F2705" s="2471"/>
      <c r="G2705" s="2260" t="s">
        <v>271</v>
      </c>
      <c r="H2705" s="2261">
        <v>1</v>
      </c>
      <c r="I2705" s="2262">
        <v>19.059999999999999</v>
      </c>
      <c r="J2705" s="2262">
        <v>19.059999999999999</v>
      </c>
    </row>
    <row r="2706" spans="1:10" ht="24" customHeight="1">
      <c r="A2706" s="2281" t="s">
        <v>3556</v>
      </c>
      <c r="B2706" s="2263" t="s">
        <v>3567</v>
      </c>
      <c r="C2706" s="2281" t="s">
        <v>3558</v>
      </c>
      <c r="D2706" s="2281" t="s">
        <v>3568</v>
      </c>
      <c r="E2706" s="2472" t="s">
        <v>3560</v>
      </c>
      <c r="F2706" s="2472"/>
      <c r="G2706" s="2264" t="s">
        <v>2143</v>
      </c>
      <c r="H2706" s="2265">
        <v>0.17</v>
      </c>
      <c r="I2706" s="2266">
        <v>20.94</v>
      </c>
      <c r="J2706" s="2266">
        <v>3.55</v>
      </c>
    </row>
    <row r="2707" spans="1:10" ht="24" customHeight="1">
      <c r="A2707" s="2281" t="s">
        <v>3556</v>
      </c>
      <c r="B2707" s="2263" t="s">
        <v>3985</v>
      </c>
      <c r="C2707" s="2281" t="s">
        <v>3558</v>
      </c>
      <c r="D2707" s="2281" t="s">
        <v>3986</v>
      </c>
      <c r="E2707" s="2472" t="s">
        <v>3560</v>
      </c>
      <c r="F2707" s="2472"/>
      <c r="G2707" s="2264" t="s">
        <v>2143</v>
      </c>
      <c r="H2707" s="2265">
        <v>0.17</v>
      </c>
      <c r="I2707" s="2266">
        <v>16.48</v>
      </c>
      <c r="J2707" s="2266">
        <v>2.8</v>
      </c>
    </row>
    <row r="2708" spans="1:10" ht="24" customHeight="1">
      <c r="A2708" s="2285" t="s">
        <v>3586</v>
      </c>
      <c r="B2708" s="2270" t="s">
        <v>5102</v>
      </c>
      <c r="C2708" s="2285" t="s">
        <v>3558</v>
      </c>
      <c r="D2708" s="2285" t="s">
        <v>5103</v>
      </c>
      <c r="E2708" s="2468" t="s">
        <v>3589</v>
      </c>
      <c r="F2708" s="2468"/>
      <c r="G2708" s="2271" t="s">
        <v>271</v>
      </c>
      <c r="H2708" s="2272">
        <v>2</v>
      </c>
      <c r="I2708" s="2273">
        <v>1.62</v>
      </c>
      <c r="J2708" s="2273">
        <v>3.24</v>
      </c>
    </row>
    <row r="2709" spans="1:10" ht="24" customHeight="1">
      <c r="A2709" s="2285" t="s">
        <v>3586</v>
      </c>
      <c r="B2709" s="2270" t="s">
        <v>5130</v>
      </c>
      <c r="C2709" s="2285" t="s">
        <v>3558</v>
      </c>
      <c r="D2709" s="2285" t="s">
        <v>5131</v>
      </c>
      <c r="E2709" s="2468" t="s">
        <v>3589</v>
      </c>
      <c r="F2709" s="2468"/>
      <c r="G2709" s="2271" t="s">
        <v>271</v>
      </c>
      <c r="H2709" s="2272">
        <v>1</v>
      </c>
      <c r="I2709" s="2273">
        <v>8.36</v>
      </c>
      <c r="J2709" s="2273">
        <v>8.36</v>
      </c>
    </row>
    <row r="2710" spans="1:10" ht="36" customHeight="1">
      <c r="A2710" s="2285" t="s">
        <v>3586</v>
      </c>
      <c r="B2710" s="2270" t="s">
        <v>5106</v>
      </c>
      <c r="C2710" s="2285" t="s">
        <v>3558</v>
      </c>
      <c r="D2710" s="2285" t="s">
        <v>5107</v>
      </c>
      <c r="E2710" s="2468" t="s">
        <v>3589</v>
      </c>
      <c r="F2710" s="2468"/>
      <c r="G2710" s="2271" t="s">
        <v>271</v>
      </c>
      <c r="H2710" s="2272">
        <v>0.04</v>
      </c>
      <c r="I2710" s="2273">
        <v>27.82</v>
      </c>
      <c r="J2710" s="2273">
        <v>1.1100000000000001</v>
      </c>
    </row>
    <row r="2711" spans="1:10">
      <c r="A2711" s="2282"/>
      <c r="B2711" s="2282"/>
      <c r="C2711" s="2282"/>
      <c r="D2711" s="2282"/>
      <c r="E2711" s="2282" t="s">
        <v>3577</v>
      </c>
      <c r="F2711" s="2267">
        <v>4.42</v>
      </c>
      <c r="G2711" s="2282" t="s">
        <v>3578</v>
      </c>
      <c r="H2711" s="2267">
        <v>0</v>
      </c>
      <c r="I2711" s="2282" t="s">
        <v>3579</v>
      </c>
      <c r="J2711" s="2267">
        <v>4.42</v>
      </c>
    </row>
    <row r="2712" spans="1:10">
      <c r="A2712" s="2282"/>
      <c r="B2712" s="2282"/>
      <c r="C2712" s="2282"/>
      <c r="D2712" s="2282"/>
      <c r="E2712" s="2282" t="s">
        <v>3580</v>
      </c>
      <c r="F2712" s="2267">
        <v>5.1328579999999997</v>
      </c>
      <c r="G2712" s="2282"/>
      <c r="H2712" s="2467" t="s">
        <v>3581</v>
      </c>
      <c r="I2712" s="2467"/>
      <c r="J2712" s="2267">
        <v>24.19</v>
      </c>
    </row>
    <row r="2713" spans="1:10" ht="30" customHeight="1" thickBot="1">
      <c r="A2713" s="2290"/>
      <c r="B2713" s="2290"/>
      <c r="C2713" s="2290"/>
      <c r="D2713" s="2290"/>
      <c r="E2713" s="2290"/>
      <c r="F2713" s="2290"/>
      <c r="G2713" s="2290" t="s">
        <v>3582</v>
      </c>
      <c r="H2713" s="2268">
        <v>6</v>
      </c>
      <c r="I2713" s="2290" t="s">
        <v>3583</v>
      </c>
      <c r="J2713" s="2291">
        <v>145.13999999999999</v>
      </c>
    </row>
    <row r="2714" spans="1:10" ht="0.95" customHeight="1" thickTop="1">
      <c r="A2714" s="2269"/>
      <c r="B2714" s="2269"/>
      <c r="C2714" s="2269"/>
      <c r="D2714" s="2269"/>
      <c r="E2714" s="2269"/>
      <c r="F2714" s="2269"/>
      <c r="G2714" s="2269"/>
      <c r="H2714" s="2269"/>
      <c r="I2714" s="2269"/>
      <c r="J2714" s="2269"/>
    </row>
    <row r="2715" spans="1:10" ht="18" customHeight="1">
      <c r="A2715" s="2283" t="s">
        <v>5132</v>
      </c>
      <c r="B2715" s="2287" t="s">
        <v>259</v>
      </c>
      <c r="C2715" s="2283" t="s">
        <v>3548</v>
      </c>
      <c r="D2715" s="2283" t="s">
        <v>131</v>
      </c>
      <c r="E2715" s="2470" t="s">
        <v>3549</v>
      </c>
      <c r="F2715" s="2470"/>
      <c r="G2715" s="2288" t="s">
        <v>3550</v>
      </c>
      <c r="H2715" s="2287" t="s">
        <v>261</v>
      </c>
      <c r="I2715" s="2287" t="s">
        <v>3551</v>
      </c>
      <c r="J2715" s="2287" t="s">
        <v>2149</v>
      </c>
    </row>
    <row r="2716" spans="1:10" ht="24" customHeight="1">
      <c r="A2716" s="2284" t="s">
        <v>3552</v>
      </c>
      <c r="B2716" s="2259" t="s">
        <v>5133</v>
      </c>
      <c r="C2716" s="2284" t="s">
        <v>3554</v>
      </c>
      <c r="D2716" s="2284" t="s">
        <v>1193</v>
      </c>
      <c r="E2716" s="2471">
        <v>53</v>
      </c>
      <c r="F2716" s="2471"/>
      <c r="G2716" s="2260" t="s">
        <v>271</v>
      </c>
      <c r="H2716" s="2261">
        <v>1</v>
      </c>
      <c r="I2716" s="2262">
        <v>69.41</v>
      </c>
      <c r="J2716" s="2262">
        <v>69.41</v>
      </c>
    </row>
    <row r="2717" spans="1:10" ht="24" customHeight="1">
      <c r="A2717" s="2281" t="s">
        <v>3556</v>
      </c>
      <c r="B2717" s="2263" t="s">
        <v>3567</v>
      </c>
      <c r="C2717" s="2281" t="s">
        <v>3558</v>
      </c>
      <c r="D2717" s="2281" t="s">
        <v>3568</v>
      </c>
      <c r="E2717" s="2472" t="s">
        <v>3560</v>
      </c>
      <c r="F2717" s="2472"/>
      <c r="G2717" s="2264" t="s">
        <v>2143</v>
      </c>
      <c r="H2717" s="2265">
        <v>0.94599999999999995</v>
      </c>
      <c r="I2717" s="2266">
        <v>20.94</v>
      </c>
      <c r="J2717" s="2266">
        <v>19.8</v>
      </c>
    </row>
    <row r="2718" spans="1:10" ht="24" customHeight="1">
      <c r="A2718" s="2281" t="s">
        <v>3556</v>
      </c>
      <c r="B2718" s="2263" t="s">
        <v>3985</v>
      </c>
      <c r="C2718" s="2281" t="s">
        <v>3558</v>
      </c>
      <c r="D2718" s="2281" t="s">
        <v>3986</v>
      </c>
      <c r="E2718" s="2472" t="s">
        <v>3560</v>
      </c>
      <c r="F2718" s="2472"/>
      <c r="G2718" s="2264" t="s">
        <v>2143</v>
      </c>
      <c r="H2718" s="2265">
        <v>0.94599999999999995</v>
      </c>
      <c r="I2718" s="2266">
        <v>16.48</v>
      </c>
      <c r="J2718" s="2266">
        <v>15.59</v>
      </c>
    </row>
    <row r="2719" spans="1:10" ht="24" customHeight="1">
      <c r="A2719" s="2285" t="s">
        <v>3586</v>
      </c>
      <c r="B2719" s="2270" t="s">
        <v>4880</v>
      </c>
      <c r="C2719" s="2285" t="s">
        <v>3554</v>
      </c>
      <c r="D2719" s="2285" t="s">
        <v>4881</v>
      </c>
      <c r="E2719" s="2468" t="s">
        <v>3589</v>
      </c>
      <c r="F2719" s="2468"/>
      <c r="G2719" s="2271" t="s">
        <v>271</v>
      </c>
      <c r="H2719" s="2272">
        <v>0.76600000000000001</v>
      </c>
      <c r="I2719" s="2273">
        <v>9.5</v>
      </c>
      <c r="J2719" s="2273">
        <v>7.27</v>
      </c>
    </row>
    <row r="2720" spans="1:10" ht="24" customHeight="1">
      <c r="A2720" s="2285" t="s">
        <v>3586</v>
      </c>
      <c r="B2720" s="2270" t="s">
        <v>5134</v>
      </c>
      <c r="C2720" s="2285" t="s">
        <v>3554</v>
      </c>
      <c r="D2720" s="2285" t="s">
        <v>5135</v>
      </c>
      <c r="E2720" s="2468" t="s">
        <v>3589</v>
      </c>
      <c r="F2720" s="2468"/>
      <c r="G2720" s="2271" t="s">
        <v>271</v>
      </c>
      <c r="H2720" s="2272">
        <v>1</v>
      </c>
      <c r="I2720" s="2273">
        <v>24.22</v>
      </c>
      <c r="J2720" s="2273">
        <v>24.22</v>
      </c>
    </row>
    <row r="2721" spans="1:10" ht="24" customHeight="1">
      <c r="A2721" s="2285" t="s">
        <v>3586</v>
      </c>
      <c r="B2721" s="2270" t="s">
        <v>5136</v>
      </c>
      <c r="C2721" s="2285" t="s">
        <v>3554</v>
      </c>
      <c r="D2721" s="2285" t="s">
        <v>5137</v>
      </c>
      <c r="E2721" s="2468" t="s">
        <v>3589</v>
      </c>
      <c r="F2721" s="2468"/>
      <c r="G2721" s="2271" t="s">
        <v>271</v>
      </c>
      <c r="H2721" s="2272">
        <v>9.0999999999999998E-2</v>
      </c>
      <c r="I2721" s="2273">
        <v>27.9</v>
      </c>
      <c r="J2721" s="2273">
        <v>2.5299999999999998</v>
      </c>
    </row>
    <row r="2722" spans="1:10">
      <c r="A2722" s="2282"/>
      <c r="B2722" s="2282"/>
      <c r="C2722" s="2282"/>
      <c r="D2722" s="2282"/>
      <c r="E2722" s="2282" t="s">
        <v>3577</v>
      </c>
      <c r="F2722" s="2267">
        <v>24.66</v>
      </c>
      <c r="G2722" s="2282" t="s">
        <v>3578</v>
      </c>
      <c r="H2722" s="2267">
        <v>0</v>
      </c>
      <c r="I2722" s="2282" t="s">
        <v>3579</v>
      </c>
      <c r="J2722" s="2267">
        <v>24.66</v>
      </c>
    </row>
    <row r="2723" spans="1:10">
      <c r="A2723" s="2282"/>
      <c r="B2723" s="2282"/>
      <c r="C2723" s="2282"/>
      <c r="D2723" s="2282"/>
      <c r="E2723" s="2282" t="s">
        <v>3580</v>
      </c>
      <c r="F2723" s="2267">
        <v>18.692112999999999</v>
      </c>
      <c r="G2723" s="2282"/>
      <c r="H2723" s="2467" t="s">
        <v>3581</v>
      </c>
      <c r="I2723" s="2467"/>
      <c r="J2723" s="2267">
        <v>88.1</v>
      </c>
    </row>
    <row r="2724" spans="1:10" ht="30" customHeight="1" thickBot="1">
      <c r="A2724" s="2290"/>
      <c r="B2724" s="2290"/>
      <c r="C2724" s="2290"/>
      <c r="D2724" s="2290"/>
      <c r="E2724" s="2290"/>
      <c r="F2724" s="2290"/>
      <c r="G2724" s="2290" t="s">
        <v>3582</v>
      </c>
      <c r="H2724" s="2268">
        <v>6</v>
      </c>
      <c r="I2724" s="2290" t="s">
        <v>3583</v>
      </c>
      <c r="J2724" s="2291">
        <v>528.6</v>
      </c>
    </row>
    <row r="2725" spans="1:10" ht="0.95" customHeight="1" thickTop="1">
      <c r="A2725" s="2269"/>
      <c r="B2725" s="2269"/>
      <c r="C2725" s="2269"/>
      <c r="D2725" s="2269"/>
      <c r="E2725" s="2269"/>
      <c r="F2725" s="2269"/>
      <c r="G2725" s="2269"/>
      <c r="H2725" s="2269"/>
      <c r="I2725" s="2269"/>
      <c r="J2725" s="2269"/>
    </row>
    <row r="2726" spans="1:10" ht="18" customHeight="1">
      <c r="A2726" s="2283" t="s">
        <v>5138</v>
      </c>
      <c r="B2726" s="2287" t="s">
        <v>259</v>
      </c>
      <c r="C2726" s="2283" t="s">
        <v>3548</v>
      </c>
      <c r="D2726" s="2283" t="s">
        <v>131</v>
      </c>
      <c r="E2726" s="2470" t="s">
        <v>3549</v>
      </c>
      <c r="F2726" s="2470"/>
      <c r="G2726" s="2288" t="s">
        <v>3550</v>
      </c>
      <c r="H2726" s="2287" t="s">
        <v>261</v>
      </c>
      <c r="I2726" s="2287" t="s">
        <v>3551</v>
      </c>
      <c r="J2726" s="2287" t="s">
        <v>2149</v>
      </c>
    </row>
    <row r="2727" spans="1:10" ht="48" customHeight="1">
      <c r="A2727" s="2284" t="s">
        <v>3552</v>
      </c>
      <c r="B2727" s="2259" t="s">
        <v>5139</v>
      </c>
      <c r="C2727" s="2284" t="s">
        <v>3558</v>
      </c>
      <c r="D2727" s="2284" t="s">
        <v>1196</v>
      </c>
      <c r="E2727" s="2471" t="s">
        <v>3705</v>
      </c>
      <c r="F2727" s="2471"/>
      <c r="G2727" s="2260" t="s">
        <v>271</v>
      </c>
      <c r="H2727" s="2261">
        <v>1</v>
      </c>
      <c r="I2727" s="2262">
        <v>41.09</v>
      </c>
      <c r="J2727" s="2262">
        <v>41.09</v>
      </c>
    </row>
    <row r="2728" spans="1:10" ht="24" customHeight="1">
      <c r="A2728" s="2281" t="s">
        <v>3556</v>
      </c>
      <c r="B2728" s="2263" t="s">
        <v>3567</v>
      </c>
      <c r="C2728" s="2281" t="s">
        <v>3558</v>
      </c>
      <c r="D2728" s="2281" t="s">
        <v>3568</v>
      </c>
      <c r="E2728" s="2472" t="s">
        <v>3560</v>
      </c>
      <c r="F2728" s="2472"/>
      <c r="G2728" s="2264" t="s">
        <v>2143</v>
      </c>
      <c r="H2728" s="2265">
        <v>0.33</v>
      </c>
      <c r="I2728" s="2266">
        <v>20.94</v>
      </c>
      <c r="J2728" s="2266">
        <v>6.91</v>
      </c>
    </row>
    <row r="2729" spans="1:10" ht="24" customHeight="1">
      <c r="A2729" s="2281" t="s">
        <v>3556</v>
      </c>
      <c r="B2729" s="2263" t="s">
        <v>3985</v>
      </c>
      <c r="C2729" s="2281" t="s">
        <v>3558</v>
      </c>
      <c r="D2729" s="2281" t="s">
        <v>3986</v>
      </c>
      <c r="E2729" s="2472" t="s">
        <v>3560</v>
      </c>
      <c r="F2729" s="2472"/>
      <c r="G2729" s="2264" t="s">
        <v>2143</v>
      </c>
      <c r="H2729" s="2265">
        <v>0.33</v>
      </c>
      <c r="I2729" s="2266">
        <v>16.48</v>
      </c>
      <c r="J2729" s="2266">
        <v>5.43</v>
      </c>
    </row>
    <row r="2730" spans="1:10" ht="24" customHeight="1">
      <c r="A2730" s="2285" t="s">
        <v>3586</v>
      </c>
      <c r="B2730" s="2270" t="s">
        <v>5110</v>
      </c>
      <c r="C2730" s="2285" t="s">
        <v>3558</v>
      </c>
      <c r="D2730" s="2285" t="s">
        <v>5111</v>
      </c>
      <c r="E2730" s="2468" t="s">
        <v>3589</v>
      </c>
      <c r="F2730" s="2468"/>
      <c r="G2730" s="2271" t="s">
        <v>271</v>
      </c>
      <c r="H2730" s="2272">
        <v>2</v>
      </c>
      <c r="I2730" s="2273">
        <v>2.88</v>
      </c>
      <c r="J2730" s="2273">
        <v>5.76</v>
      </c>
    </row>
    <row r="2731" spans="1:10" ht="24" customHeight="1">
      <c r="A2731" s="2285" t="s">
        <v>3586</v>
      </c>
      <c r="B2731" s="2270" t="s">
        <v>3872</v>
      </c>
      <c r="C2731" s="2285" t="s">
        <v>3558</v>
      </c>
      <c r="D2731" s="2285" t="s">
        <v>3873</v>
      </c>
      <c r="E2731" s="2468" t="s">
        <v>3589</v>
      </c>
      <c r="F2731" s="2468"/>
      <c r="G2731" s="2271" t="s">
        <v>271</v>
      </c>
      <c r="H2731" s="2272">
        <v>1</v>
      </c>
      <c r="I2731" s="2273">
        <v>20.440000000000001</v>
      </c>
      <c r="J2731" s="2273">
        <v>20.440000000000001</v>
      </c>
    </row>
    <row r="2732" spans="1:10" ht="36" customHeight="1">
      <c r="A2732" s="2285" t="s">
        <v>3586</v>
      </c>
      <c r="B2732" s="2270" t="s">
        <v>5106</v>
      </c>
      <c r="C2732" s="2285" t="s">
        <v>3558</v>
      </c>
      <c r="D2732" s="2285" t="s">
        <v>5107</v>
      </c>
      <c r="E2732" s="2468" t="s">
        <v>3589</v>
      </c>
      <c r="F2732" s="2468"/>
      <c r="G2732" s="2271" t="s">
        <v>271</v>
      </c>
      <c r="H2732" s="2272">
        <v>9.1999999999999998E-2</v>
      </c>
      <c r="I2732" s="2273">
        <v>27.82</v>
      </c>
      <c r="J2732" s="2273">
        <v>2.5499999999999998</v>
      </c>
    </row>
    <row r="2733" spans="1:10">
      <c r="A2733" s="2282"/>
      <c r="B2733" s="2282"/>
      <c r="C2733" s="2282"/>
      <c r="D2733" s="2282"/>
      <c r="E2733" s="2282" t="s">
        <v>3577</v>
      </c>
      <c r="F2733" s="2267">
        <v>8.59</v>
      </c>
      <c r="G2733" s="2282" t="s">
        <v>3578</v>
      </c>
      <c r="H2733" s="2267">
        <v>0</v>
      </c>
      <c r="I2733" s="2282" t="s">
        <v>3579</v>
      </c>
      <c r="J2733" s="2267">
        <v>8.59</v>
      </c>
    </row>
    <row r="2734" spans="1:10">
      <c r="A2734" s="2282"/>
      <c r="B2734" s="2282"/>
      <c r="C2734" s="2282"/>
      <c r="D2734" s="2282"/>
      <c r="E2734" s="2282" t="s">
        <v>3580</v>
      </c>
      <c r="F2734" s="2267">
        <v>11.065537000000001</v>
      </c>
      <c r="G2734" s="2282"/>
      <c r="H2734" s="2467" t="s">
        <v>3581</v>
      </c>
      <c r="I2734" s="2467"/>
      <c r="J2734" s="2267">
        <v>52.16</v>
      </c>
    </row>
    <row r="2735" spans="1:10" ht="30" customHeight="1" thickBot="1">
      <c r="A2735" s="2290"/>
      <c r="B2735" s="2290"/>
      <c r="C2735" s="2290"/>
      <c r="D2735" s="2290"/>
      <c r="E2735" s="2290"/>
      <c r="F2735" s="2290"/>
      <c r="G2735" s="2290" t="s">
        <v>3582</v>
      </c>
      <c r="H2735" s="2268">
        <v>4</v>
      </c>
      <c r="I2735" s="2290" t="s">
        <v>3583</v>
      </c>
      <c r="J2735" s="2291">
        <v>208.64</v>
      </c>
    </row>
    <row r="2736" spans="1:10" ht="0.95" customHeight="1" thickTop="1">
      <c r="A2736" s="2269"/>
      <c r="B2736" s="2269"/>
      <c r="C2736" s="2269"/>
      <c r="D2736" s="2269"/>
      <c r="E2736" s="2269"/>
      <c r="F2736" s="2269"/>
      <c r="G2736" s="2269"/>
      <c r="H2736" s="2269"/>
      <c r="I2736" s="2269"/>
      <c r="J2736" s="2269"/>
    </row>
    <row r="2737" spans="1:10" ht="18" customHeight="1">
      <c r="A2737" s="2283" t="s">
        <v>5140</v>
      </c>
      <c r="B2737" s="2287" t="s">
        <v>259</v>
      </c>
      <c r="C2737" s="2283" t="s">
        <v>3548</v>
      </c>
      <c r="D2737" s="2283" t="s">
        <v>131</v>
      </c>
      <c r="E2737" s="2470" t="s">
        <v>3549</v>
      </c>
      <c r="F2737" s="2470"/>
      <c r="G2737" s="2288" t="s">
        <v>3550</v>
      </c>
      <c r="H2737" s="2287" t="s">
        <v>261</v>
      </c>
      <c r="I2737" s="2287" t="s">
        <v>3551</v>
      </c>
      <c r="J2737" s="2287" t="s">
        <v>2149</v>
      </c>
    </row>
    <row r="2738" spans="1:10" ht="36" customHeight="1">
      <c r="A2738" s="2284" t="s">
        <v>3552</v>
      </c>
      <c r="B2738" s="2259" t="s">
        <v>1198</v>
      </c>
      <c r="C2738" s="2284" t="s">
        <v>3600</v>
      </c>
      <c r="D2738" s="2284" t="s">
        <v>1199</v>
      </c>
      <c r="E2738" s="2471" t="s">
        <v>3705</v>
      </c>
      <c r="F2738" s="2471"/>
      <c r="G2738" s="2260" t="s">
        <v>271</v>
      </c>
      <c r="H2738" s="2261">
        <v>1</v>
      </c>
      <c r="I2738" s="2262">
        <v>31.25</v>
      </c>
      <c r="J2738" s="2262">
        <v>31.25</v>
      </c>
    </row>
    <row r="2739" spans="1:10" ht="24" customHeight="1">
      <c r="A2739" s="2281" t="s">
        <v>3556</v>
      </c>
      <c r="B2739" s="2263" t="s">
        <v>3985</v>
      </c>
      <c r="C2739" s="2281" t="s">
        <v>3558</v>
      </c>
      <c r="D2739" s="2281" t="s">
        <v>3986</v>
      </c>
      <c r="E2739" s="2472" t="s">
        <v>3560</v>
      </c>
      <c r="F2739" s="2472"/>
      <c r="G2739" s="2264" t="s">
        <v>2143</v>
      </c>
      <c r="H2739" s="2265">
        <v>0.25</v>
      </c>
      <c r="I2739" s="2266">
        <v>16.48</v>
      </c>
      <c r="J2739" s="2266">
        <v>4.12</v>
      </c>
    </row>
    <row r="2740" spans="1:10" ht="24" customHeight="1">
      <c r="A2740" s="2281" t="s">
        <v>3556</v>
      </c>
      <c r="B2740" s="2263" t="s">
        <v>3567</v>
      </c>
      <c r="C2740" s="2281" t="s">
        <v>3558</v>
      </c>
      <c r="D2740" s="2281" t="s">
        <v>3568</v>
      </c>
      <c r="E2740" s="2472" t="s">
        <v>3560</v>
      </c>
      <c r="F2740" s="2472"/>
      <c r="G2740" s="2264" t="s">
        <v>2143</v>
      </c>
      <c r="H2740" s="2265">
        <v>0.25</v>
      </c>
      <c r="I2740" s="2266">
        <v>20.94</v>
      </c>
      <c r="J2740" s="2266">
        <v>5.23</v>
      </c>
    </row>
    <row r="2741" spans="1:10" ht="24" customHeight="1">
      <c r="A2741" s="2285" t="s">
        <v>3586</v>
      </c>
      <c r="B2741" s="2270" t="s">
        <v>5122</v>
      </c>
      <c r="C2741" s="2285" t="s">
        <v>3558</v>
      </c>
      <c r="D2741" s="2285" t="s">
        <v>5123</v>
      </c>
      <c r="E2741" s="2468" t="s">
        <v>3589</v>
      </c>
      <c r="F2741" s="2468"/>
      <c r="G2741" s="2271" t="s">
        <v>271</v>
      </c>
      <c r="H2741" s="2272">
        <v>2</v>
      </c>
      <c r="I2741" s="2273">
        <v>2.29</v>
      </c>
      <c r="J2741" s="2273">
        <v>4.58</v>
      </c>
    </row>
    <row r="2742" spans="1:10" ht="36" customHeight="1">
      <c r="A2742" s="2285" t="s">
        <v>3586</v>
      </c>
      <c r="B2742" s="2270" t="s">
        <v>5106</v>
      </c>
      <c r="C2742" s="2285" t="s">
        <v>3558</v>
      </c>
      <c r="D2742" s="2285" t="s">
        <v>5107</v>
      </c>
      <c r="E2742" s="2468" t="s">
        <v>3589</v>
      </c>
      <c r="F2742" s="2468"/>
      <c r="G2742" s="2271" t="s">
        <v>271</v>
      </c>
      <c r="H2742" s="2272">
        <v>0.06</v>
      </c>
      <c r="I2742" s="2273">
        <v>27.82</v>
      </c>
      <c r="J2742" s="2273">
        <v>1.66</v>
      </c>
    </row>
    <row r="2743" spans="1:10" ht="24" customHeight="1">
      <c r="A2743" s="2285" t="s">
        <v>3586</v>
      </c>
      <c r="B2743" s="2270" t="s">
        <v>5141</v>
      </c>
      <c r="C2743" s="2285" t="s">
        <v>3558</v>
      </c>
      <c r="D2743" s="2285" t="s">
        <v>5142</v>
      </c>
      <c r="E2743" s="2468" t="s">
        <v>3589</v>
      </c>
      <c r="F2743" s="2468"/>
      <c r="G2743" s="2271" t="s">
        <v>271</v>
      </c>
      <c r="H2743" s="2272">
        <v>1</v>
      </c>
      <c r="I2743" s="2273">
        <v>15.66</v>
      </c>
      <c r="J2743" s="2273">
        <v>15.66</v>
      </c>
    </row>
    <row r="2744" spans="1:10">
      <c r="A2744" s="2282"/>
      <c r="B2744" s="2282"/>
      <c r="C2744" s="2282"/>
      <c r="D2744" s="2282"/>
      <c r="E2744" s="2282" t="s">
        <v>3577</v>
      </c>
      <c r="F2744" s="2267">
        <v>6.51</v>
      </c>
      <c r="G2744" s="2282" t="s">
        <v>3578</v>
      </c>
      <c r="H2744" s="2267">
        <v>0</v>
      </c>
      <c r="I2744" s="2282" t="s">
        <v>3579</v>
      </c>
      <c r="J2744" s="2267">
        <v>6.51</v>
      </c>
    </row>
    <row r="2745" spans="1:10">
      <c r="A2745" s="2282"/>
      <c r="B2745" s="2282"/>
      <c r="C2745" s="2282"/>
      <c r="D2745" s="2282"/>
      <c r="E2745" s="2282" t="s">
        <v>3580</v>
      </c>
      <c r="F2745" s="2267">
        <v>8.4156250000000004</v>
      </c>
      <c r="G2745" s="2282"/>
      <c r="H2745" s="2467" t="s">
        <v>3581</v>
      </c>
      <c r="I2745" s="2467"/>
      <c r="J2745" s="2267">
        <v>39.67</v>
      </c>
    </row>
    <row r="2746" spans="1:10" ht="30" customHeight="1" thickBot="1">
      <c r="A2746" s="2290"/>
      <c r="B2746" s="2290"/>
      <c r="C2746" s="2290"/>
      <c r="D2746" s="2290"/>
      <c r="E2746" s="2290"/>
      <c r="F2746" s="2290"/>
      <c r="G2746" s="2290" t="s">
        <v>3582</v>
      </c>
      <c r="H2746" s="2268">
        <v>5</v>
      </c>
      <c r="I2746" s="2290" t="s">
        <v>3583</v>
      </c>
      <c r="J2746" s="2291">
        <v>198.35</v>
      </c>
    </row>
    <row r="2747" spans="1:10" ht="0.95" customHeight="1" thickTop="1">
      <c r="A2747" s="2269"/>
      <c r="B2747" s="2269"/>
      <c r="C2747" s="2269"/>
      <c r="D2747" s="2269"/>
      <c r="E2747" s="2269"/>
      <c r="F2747" s="2269"/>
      <c r="G2747" s="2269"/>
      <c r="H2747" s="2269"/>
      <c r="I2747" s="2269"/>
      <c r="J2747" s="2269"/>
    </row>
    <row r="2748" spans="1:10" ht="24" customHeight="1">
      <c r="A2748" s="2286" t="s">
        <v>5143</v>
      </c>
      <c r="B2748" s="2286"/>
      <c r="C2748" s="2286"/>
      <c r="D2748" s="2286" t="s">
        <v>4897</v>
      </c>
      <c r="E2748" s="2286"/>
      <c r="F2748" s="2469"/>
      <c r="G2748" s="2469"/>
      <c r="H2748" s="2257"/>
      <c r="I2748" s="2286"/>
      <c r="J2748" s="2258">
        <v>422.08</v>
      </c>
    </row>
    <row r="2749" spans="1:10" ht="18" customHeight="1">
      <c r="A2749" s="2283" t="s">
        <v>5144</v>
      </c>
      <c r="B2749" s="2287" t="s">
        <v>259</v>
      </c>
      <c r="C2749" s="2283" t="s">
        <v>3548</v>
      </c>
      <c r="D2749" s="2283" t="s">
        <v>131</v>
      </c>
      <c r="E2749" s="2470" t="s">
        <v>3549</v>
      </c>
      <c r="F2749" s="2470"/>
      <c r="G2749" s="2288" t="s">
        <v>3550</v>
      </c>
      <c r="H2749" s="2287" t="s">
        <v>261</v>
      </c>
      <c r="I2749" s="2287" t="s">
        <v>3551</v>
      </c>
      <c r="J2749" s="2287" t="s">
        <v>2149</v>
      </c>
    </row>
    <row r="2750" spans="1:10" ht="36" customHeight="1">
      <c r="A2750" s="2284" t="s">
        <v>3552</v>
      </c>
      <c r="B2750" s="2259" t="s">
        <v>5145</v>
      </c>
      <c r="C2750" s="2284" t="s">
        <v>3558</v>
      </c>
      <c r="D2750" s="2284" t="s">
        <v>1203</v>
      </c>
      <c r="E2750" s="2471" t="s">
        <v>3705</v>
      </c>
      <c r="F2750" s="2471"/>
      <c r="G2750" s="2260" t="s">
        <v>271</v>
      </c>
      <c r="H2750" s="2261">
        <v>1</v>
      </c>
      <c r="I2750" s="2262">
        <v>13.28</v>
      </c>
      <c r="J2750" s="2262">
        <v>13.28</v>
      </c>
    </row>
    <row r="2751" spans="1:10" ht="24" customHeight="1">
      <c r="A2751" s="2281" t="s">
        <v>3556</v>
      </c>
      <c r="B2751" s="2263" t="s">
        <v>3567</v>
      </c>
      <c r="C2751" s="2281" t="s">
        <v>3558</v>
      </c>
      <c r="D2751" s="2281" t="s">
        <v>3568</v>
      </c>
      <c r="E2751" s="2472" t="s">
        <v>3560</v>
      </c>
      <c r="F2751" s="2472"/>
      <c r="G2751" s="2264" t="s">
        <v>2143</v>
      </c>
      <c r="H2751" s="2265">
        <v>0.06</v>
      </c>
      <c r="I2751" s="2266">
        <v>20.94</v>
      </c>
      <c r="J2751" s="2266">
        <v>1.25</v>
      </c>
    </row>
    <row r="2752" spans="1:10" ht="24" customHeight="1">
      <c r="A2752" s="2281" t="s">
        <v>3556</v>
      </c>
      <c r="B2752" s="2263" t="s">
        <v>3985</v>
      </c>
      <c r="C2752" s="2281" t="s">
        <v>3558</v>
      </c>
      <c r="D2752" s="2281" t="s">
        <v>3986</v>
      </c>
      <c r="E2752" s="2472" t="s">
        <v>3560</v>
      </c>
      <c r="F2752" s="2472"/>
      <c r="G2752" s="2264" t="s">
        <v>2143</v>
      </c>
      <c r="H2752" s="2265">
        <v>0.06</v>
      </c>
      <c r="I2752" s="2266">
        <v>16.48</v>
      </c>
      <c r="J2752" s="2266">
        <v>0.98</v>
      </c>
    </row>
    <row r="2753" spans="1:10" ht="24" customHeight="1">
      <c r="A2753" s="2285" t="s">
        <v>3586</v>
      </c>
      <c r="B2753" s="2270" t="s">
        <v>5102</v>
      </c>
      <c r="C2753" s="2285" t="s">
        <v>3558</v>
      </c>
      <c r="D2753" s="2285" t="s">
        <v>5103</v>
      </c>
      <c r="E2753" s="2468" t="s">
        <v>3589</v>
      </c>
      <c r="F2753" s="2468"/>
      <c r="G2753" s="2271" t="s">
        <v>271</v>
      </c>
      <c r="H2753" s="2272">
        <v>2</v>
      </c>
      <c r="I2753" s="2273">
        <v>1.62</v>
      </c>
      <c r="J2753" s="2273">
        <v>3.24</v>
      </c>
    </row>
    <row r="2754" spans="1:10" ht="36" customHeight="1">
      <c r="A2754" s="2285" t="s">
        <v>3586</v>
      </c>
      <c r="B2754" s="2270" t="s">
        <v>5106</v>
      </c>
      <c r="C2754" s="2285" t="s">
        <v>3558</v>
      </c>
      <c r="D2754" s="2285" t="s">
        <v>5107</v>
      </c>
      <c r="E2754" s="2468" t="s">
        <v>3589</v>
      </c>
      <c r="F2754" s="2468"/>
      <c r="G2754" s="2271" t="s">
        <v>271</v>
      </c>
      <c r="H2754" s="2272">
        <v>0.04</v>
      </c>
      <c r="I2754" s="2273">
        <v>27.82</v>
      </c>
      <c r="J2754" s="2273">
        <v>1.1100000000000001</v>
      </c>
    </row>
    <row r="2755" spans="1:10" ht="24" customHeight="1">
      <c r="A2755" s="2285" t="s">
        <v>3586</v>
      </c>
      <c r="B2755" s="2270" t="s">
        <v>5146</v>
      </c>
      <c r="C2755" s="2285" t="s">
        <v>3558</v>
      </c>
      <c r="D2755" s="2285" t="s">
        <v>5147</v>
      </c>
      <c r="E2755" s="2468" t="s">
        <v>3589</v>
      </c>
      <c r="F2755" s="2468"/>
      <c r="G2755" s="2271" t="s">
        <v>271</v>
      </c>
      <c r="H2755" s="2272">
        <v>1</v>
      </c>
      <c r="I2755" s="2273">
        <v>6.7</v>
      </c>
      <c r="J2755" s="2273">
        <v>6.7</v>
      </c>
    </row>
    <row r="2756" spans="1:10">
      <c r="A2756" s="2282"/>
      <c r="B2756" s="2282"/>
      <c r="C2756" s="2282"/>
      <c r="D2756" s="2282"/>
      <c r="E2756" s="2282" t="s">
        <v>3577</v>
      </c>
      <c r="F2756" s="2267">
        <v>1.55</v>
      </c>
      <c r="G2756" s="2282" t="s">
        <v>3578</v>
      </c>
      <c r="H2756" s="2267">
        <v>0</v>
      </c>
      <c r="I2756" s="2282" t="s">
        <v>3579</v>
      </c>
      <c r="J2756" s="2267">
        <v>1.55</v>
      </c>
    </row>
    <row r="2757" spans="1:10">
      <c r="A2757" s="2282"/>
      <c r="B2757" s="2282"/>
      <c r="C2757" s="2282"/>
      <c r="D2757" s="2282"/>
      <c r="E2757" s="2282" t="s">
        <v>3580</v>
      </c>
      <c r="F2757" s="2267">
        <v>3.5763039999999999</v>
      </c>
      <c r="G2757" s="2282"/>
      <c r="H2757" s="2467" t="s">
        <v>3581</v>
      </c>
      <c r="I2757" s="2467"/>
      <c r="J2757" s="2267">
        <v>16.86</v>
      </c>
    </row>
    <row r="2758" spans="1:10" ht="30" customHeight="1" thickBot="1">
      <c r="A2758" s="2290"/>
      <c r="B2758" s="2290"/>
      <c r="C2758" s="2290"/>
      <c r="D2758" s="2290"/>
      <c r="E2758" s="2290"/>
      <c r="F2758" s="2290"/>
      <c r="G2758" s="2290" t="s">
        <v>3582</v>
      </c>
      <c r="H2758" s="2268">
        <v>8</v>
      </c>
      <c r="I2758" s="2290" t="s">
        <v>3583</v>
      </c>
      <c r="J2758" s="2291">
        <v>134.88</v>
      </c>
    </row>
    <row r="2759" spans="1:10" ht="0.95" customHeight="1" thickTop="1">
      <c r="A2759" s="2269"/>
      <c r="B2759" s="2269"/>
      <c r="C2759" s="2269"/>
      <c r="D2759" s="2269"/>
      <c r="E2759" s="2269"/>
      <c r="F2759" s="2269"/>
      <c r="G2759" s="2269"/>
      <c r="H2759" s="2269"/>
      <c r="I2759" s="2269"/>
      <c r="J2759" s="2269"/>
    </row>
    <row r="2760" spans="1:10" ht="18" customHeight="1">
      <c r="A2760" s="2283" t="s">
        <v>5148</v>
      </c>
      <c r="B2760" s="2287" t="s">
        <v>259</v>
      </c>
      <c r="C2760" s="2283" t="s">
        <v>3548</v>
      </c>
      <c r="D2760" s="2283" t="s">
        <v>131</v>
      </c>
      <c r="E2760" s="2470" t="s">
        <v>3549</v>
      </c>
      <c r="F2760" s="2470"/>
      <c r="G2760" s="2288" t="s">
        <v>3550</v>
      </c>
      <c r="H2760" s="2287" t="s">
        <v>261</v>
      </c>
      <c r="I2760" s="2287" t="s">
        <v>3551</v>
      </c>
      <c r="J2760" s="2287" t="s">
        <v>2149</v>
      </c>
    </row>
    <row r="2761" spans="1:10" ht="24" customHeight="1">
      <c r="A2761" s="2284" t="s">
        <v>3552</v>
      </c>
      <c r="B2761" s="2259" t="s">
        <v>5149</v>
      </c>
      <c r="C2761" s="2284" t="s">
        <v>3554</v>
      </c>
      <c r="D2761" s="2284" t="s">
        <v>1206</v>
      </c>
      <c r="E2761" s="2471">
        <v>53</v>
      </c>
      <c r="F2761" s="2471"/>
      <c r="G2761" s="2260" t="s">
        <v>271</v>
      </c>
      <c r="H2761" s="2261">
        <v>1</v>
      </c>
      <c r="I2761" s="2262">
        <v>56.57</v>
      </c>
      <c r="J2761" s="2262">
        <v>56.57</v>
      </c>
    </row>
    <row r="2762" spans="1:10" ht="24" customHeight="1">
      <c r="A2762" s="2281" t="s">
        <v>3556</v>
      </c>
      <c r="B2762" s="2263" t="s">
        <v>3985</v>
      </c>
      <c r="C2762" s="2281" t="s">
        <v>3558</v>
      </c>
      <c r="D2762" s="2281" t="s">
        <v>3986</v>
      </c>
      <c r="E2762" s="2472" t="s">
        <v>3560</v>
      </c>
      <c r="F2762" s="2472"/>
      <c r="G2762" s="2264" t="s">
        <v>2143</v>
      </c>
      <c r="H2762" s="2265">
        <v>0.90700000000000003</v>
      </c>
      <c r="I2762" s="2266">
        <v>16.48</v>
      </c>
      <c r="J2762" s="2266">
        <v>14.94</v>
      </c>
    </row>
    <row r="2763" spans="1:10" ht="24" customHeight="1">
      <c r="A2763" s="2281" t="s">
        <v>3556</v>
      </c>
      <c r="B2763" s="2263" t="s">
        <v>3567</v>
      </c>
      <c r="C2763" s="2281" t="s">
        <v>3558</v>
      </c>
      <c r="D2763" s="2281" t="s">
        <v>3568</v>
      </c>
      <c r="E2763" s="2472" t="s">
        <v>3560</v>
      </c>
      <c r="F2763" s="2472"/>
      <c r="G2763" s="2264" t="s">
        <v>2143</v>
      </c>
      <c r="H2763" s="2265">
        <v>0.90700000000000003</v>
      </c>
      <c r="I2763" s="2266">
        <v>20.94</v>
      </c>
      <c r="J2763" s="2266">
        <v>18.989999999999998</v>
      </c>
    </row>
    <row r="2764" spans="1:10" ht="24" customHeight="1">
      <c r="A2764" s="2285" t="s">
        <v>3586</v>
      </c>
      <c r="B2764" s="2270" t="s">
        <v>5150</v>
      </c>
      <c r="C2764" s="2285" t="s">
        <v>3554</v>
      </c>
      <c r="D2764" s="2285" t="s">
        <v>5151</v>
      </c>
      <c r="E2764" s="2468" t="s">
        <v>3589</v>
      </c>
      <c r="F2764" s="2468"/>
      <c r="G2764" s="2271" t="s">
        <v>271</v>
      </c>
      <c r="H2764" s="2272">
        <v>1</v>
      </c>
      <c r="I2764" s="2273">
        <v>1.99</v>
      </c>
      <c r="J2764" s="2273">
        <v>1.99</v>
      </c>
    </row>
    <row r="2765" spans="1:10" ht="24" customHeight="1">
      <c r="A2765" s="2285" t="s">
        <v>3586</v>
      </c>
      <c r="B2765" s="2270" t="s">
        <v>5152</v>
      </c>
      <c r="C2765" s="2285" t="s">
        <v>3554</v>
      </c>
      <c r="D2765" s="2285" t="s">
        <v>5153</v>
      </c>
      <c r="E2765" s="2468" t="s">
        <v>3589</v>
      </c>
      <c r="F2765" s="2468"/>
      <c r="G2765" s="2271" t="s">
        <v>271</v>
      </c>
      <c r="H2765" s="2272">
        <v>1</v>
      </c>
      <c r="I2765" s="2273">
        <v>2.4</v>
      </c>
      <c r="J2765" s="2273">
        <v>2.4</v>
      </c>
    </row>
    <row r="2766" spans="1:10" ht="24" customHeight="1">
      <c r="A2766" s="2285" t="s">
        <v>3586</v>
      </c>
      <c r="B2766" s="2270" t="s">
        <v>5154</v>
      </c>
      <c r="C2766" s="2285" t="s">
        <v>3554</v>
      </c>
      <c r="D2766" s="2285" t="s">
        <v>5155</v>
      </c>
      <c r="E2766" s="2468" t="s">
        <v>3589</v>
      </c>
      <c r="F2766" s="2468"/>
      <c r="G2766" s="2271" t="s">
        <v>271</v>
      </c>
      <c r="H2766" s="2272">
        <v>1</v>
      </c>
      <c r="I2766" s="2273">
        <v>17.16</v>
      </c>
      <c r="J2766" s="2273">
        <v>17.16</v>
      </c>
    </row>
    <row r="2767" spans="1:10" ht="24" customHeight="1">
      <c r="A2767" s="2285" t="s">
        <v>3586</v>
      </c>
      <c r="B2767" s="2270" t="s">
        <v>5156</v>
      </c>
      <c r="C2767" s="2285" t="s">
        <v>3554</v>
      </c>
      <c r="D2767" s="2285" t="s">
        <v>5157</v>
      </c>
      <c r="E2767" s="2468" t="s">
        <v>3589</v>
      </c>
      <c r="F2767" s="2468"/>
      <c r="G2767" s="2271" t="s">
        <v>271</v>
      </c>
      <c r="H2767" s="2272">
        <v>3.9E-2</v>
      </c>
      <c r="I2767" s="2273">
        <v>28.11</v>
      </c>
      <c r="J2767" s="2273">
        <v>1.0900000000000001</v>
      </c>
    </row>
    <row r="2768" spans="1:10">
      <c r="A2768" s="2282"/>
      <c r="B2768" s="2282"/>
      <c r="C2768" s="2282"/>
      <c r="D2768" s="2282"/>
      <c r="E2768" s="2282" t="s">
        <v>3577</v>
      </c>
      <c r="F2768" s="2267">
        <v>23.64</v>
      </c>
      <c r="G2768" s="2282" t="s">
        <v>3578</v>
      </c>
      <c r="H2768" s="2267">
        <v>0</v>
      </c>
      <c r="I2768" s="2282" t="s">
        <v>3579</v>
      </c>
      <c r="J2768" s="2267">
        <v>23.64</v>
      </c>
    </row>
    <row r="2769" spans="1:10">
      <c r="A2769" s="2282"/>
      <c r="B2769" s="2282"/>
      <c r="C2769" s="2282"/>
      <c r="D2769" s="2282"/>
      <c r="E2769" s="2282" t="s">
        <v>3580</v>
      </c>
      <c r="F2769" s="2267">
        <v>15.234301</v>
      </c>
      <c r="G2769" s="2282"/>
      <c r="H2769" s="2467" t="s">
        <v>3581</v>
      </c>
      <c r="I2769" s="2467"/>
      <c r="J2769" s="2267">
        <v>71.8</v>
      </c>
    </row>
    <row r="2770" spans="1:10" ht="30" customHeight="1" thickBot="1">
      <c r="A2770" s="2290"/>
      <c r="B2770" s="2290"/>
      <c r="C2770" s="2290"/>
      <c r="D2770" s="2290"/>
      <c r="E2770" s="2290"/>
      <c r="F2770" s="2290"/>
      <c r="G2770" s="2290" t="s">
        <v>3582</v>
      </c>
      <c r="H2770" s="2268">
        <v>4</v>
      </c>
      <c r="I2770" s="2290" t="s">
        <v>3583</v>
      </c>
      <c r="J2770" s="2291">
        <v>287.2</v>
      </c>
    </row>
    <row r="2771" spans="1:10" ht="0.95" customHeight="1" thickTop="1">
      <c r="A2771" s="2269"/>
      <c r="B2771" s="2269"/>
      <c r="C2771" s="2269"/>
      <c r="D2771" s="2269"/>
      <c r="E2771" s="2269"/>
      <c r="F2771" s="2269"/>
      <c r="G2771" s="2269"/>
      <c r="H2771" s="2269"/>
      <c r="I2771" s="2269"/>
      <c r="J2771" s="2269"/>
    </row>
    <row r="2772" spans="1:10" ht="24" customHeight="1">
      <c r="A2772" s="2286" t="s">
        <v>5158</v>
      </c>
      <c r="B2772" s="2286"/>
      <c r="C2772" s="2286"/>
      <c r="D2772" s="2286" t="s">
        <v>4246</v>
      </c>
      <c r="E2772" s="2286"/>
      <c r="F2772" s="2469"/>
      <c r="G2772" s="2469"/>
      <c r="H2772" s="2257"/>
      <c r="I2772" s="2286"/>
      <c r="J2772" s="2258">
        <v>2891.58</v>
      </c>
    </row>
    <row r="2773" spans="1:10" ht="24" customHeight="1">
      <c r="A2773" s="2286" t="s">
        <v>5159</v>
      </c>
      <c r="B2773" s="2286"/>
      <c r="C2773" s="2286"/>
      <c r="D2773" s="2286" t="s">
        <v>5160</v>
      </c>
      <c r="E2773" s="2286"/>
      <c r="F2773" s="2469"/>
      <c r="G2773" s="2469"/>
      <c r="H2773" s="2257"/>
      <c r="I2773" s="2286"/>
      <c r="J2773" s="2258">
        <v>1902.24</v>
      </c>
    </row>
    <row r="2774" spans="1:10" ht="18" customHeight="1">
      <c r="A2774" s="2283" t="s">
        <v>5161</v>
      </c>
      <c r="B2774" s="2287" t="s">
        <v>259</v>
      </c>
      <c r="C2774" s="2283" t="s">
        <v>3548</v>
      </c>
      <c r="D2774" s="2283" t="s">
        <v>131</v>
      </c>
      <c r="E2774" s="2470" t="s">
        <v>3549</v>
      </c>
      <c r="F2774" s="2470"/>
      <c r="G2774" s="2288" t="s">
        <v>3550</v>
      </c>
      <c r="H2774" s="2287" t="s">
        <v>261</v>
      </c>
      <c r="I2774" s="2287" t="s">
        <v>3551</v>
      </c>
      <c r="J2774" s="2287" t="s">
        <v>2149</v>
      </c>
    </row>
    <row r="2775" spans="1:10" ht="36" customHeight="1">
      <c r="A2775" s="2284" t="s">
        <v>3552</v>
      </c>
      <c r="B2775" s="2259" t="s">
        <v>1211</v>
      </c>
      <c r="C2775" s="2284" t="s">
        <v>3600</v>
      </c>
      <c r="D2775" s="2284" t="s">
        <v>1212</v>
      </c>
      <c r="E2775" s="2471" t="s">
        <v>3705</v>
      </c>
      <c r="F2775" s="2471"/>
      <c r="G2775" s="2260" t="s">
        <v>316</v>
      </c>
      <c r="H2775" s="2261">
        <v>1</v>
      </c>
      <c r="I2775" s="2262">
        <v>124.89</v>
      </c>
      <c r="J2775" s="2262">
        <v>124.89</v>
      </c>
    </row>
    <row r="2776" spans="1:10" ht="24" customHeight="1">
      <c r="A2776" s="2281" t="s">
        <v>3556</v>
      </c>
      <c r="B2776" s="2263" t="s">
        <v>3985</v>
      </c>
      <c r="C2776" s="2281" t="s">
        <v>3558</v>
      </c>
      <c r="D2776" s="2281" t="s">
        <v>3986</v>
      </c>
      <c r="E2776" s="2472" t="s">
        <v>3560</v>
      </c>
      <c r="F2776" s="2472"/>
      <c r="G2776" s="2264" t="s">
        <v>2143</v>
      </c>
      <c r="H2776" s="2265">
        <v>0.38</v>
      </c>
      <c r="I2776" s="2266">
        <v>16.48</v>
      </c>
      <c r="J2776" s="2266">
        <v>6.26</v>
      </c>
    </row>
    <row r="2777" spans="1:10" ht="24" customHeight="1">
      <c r="A2777" s="2281" t="s">
        <v>3556</v>
      </c>
      <c r="B2777" s="2263" t="s">
        <v>3567</v>
      </c>
      <c r="C2777" s="2281" t="s">
        <v>3558</v>
      </c>
      <c r="D2777" s="2281" t="s">
        <v>3568</v>
      </c>
      <c r="E2777" s="2472" t="s">
        <v>3560</v>
      </c>
      <c r="F2777" s="2472"/>
      <c r="G2777" s="2264" t="s">
        <v>2143</v>
      </c>
      <c r="H2777" s="2265">
        <v>0.38</v>
      </c>
      <c r="I2777" s="2266">
        <v>20.94</v>
      </c>
      <c r="J2777" s="2266">
        <v>7.95</v>
      </c>
    </row>
    <row r="2778" spans="1:10" ht="24" customHeight="1">
      <c r="A2778" s="2285" t="s">
        <v>3586</v>
      </c>
      <c r="B2778" s="2270" t="s">
        <v>4844</v>
      </c>
      <c r="C2778" s="2285" t="s">
        <v>3558</v>
      </c>
      <c r="D2778" s="2285" t="s">
        <v>4845</v>
      </c>
      <c r="E2778" s="2468" t="s">
        <v>3589</v>
      </c>
      <c r="F2778" s="2468"/>
      <c r="G2778" s="2271" t="s">
        <v>271</v>
      </c>
      <c r="H2778" s="2272">
        <v>1.4800000000000001E-2</v>
      </c>
      <c r="I2778" s="2273">
        <v>67.400000000000006</v>
      </c>
      <c r="J2778" s="2273">
        <v>0.99</v>
      </c>
    </row>
    <row r="2779" spans="1:10" ht="24" customHeight="1">
      <c r="A2779" s="2285" t="s">
        <v>3586</v>
      </c>
      <c r="B2779" s="2270" t="s">
        <v>5102</v>
      </c>
      <c r="C2779" s="2285" t="s">
        <v>3558</v>
      </c>
      <c r="D2779" s="2285" t="s">
        <v>5103</v>
      </c>
      <c r="E2779" s="2468" t="s">
        <v>3589</v>
      </c>
      <c r="F2779" s="2468"/>
      <c r="G2779" s="2271" t="s">
        <v>271</v>
      </c>
      <c r="H2779" s="2272">
        <v>1</v>
      </c>
      <c r="I2779" s="2273">
        <v>1.62</v>
      </c>
      <c r="J2779" s="2273">
        <v>1.62</v>
      </c>
    </row>
    <row r="2780" spans="1:10" ht="36" customHeight="1">
      <c r="A2780" s="2285" t="s">
        <v>3586</v>
      </c>
      <c r="B2780" s="2270" t="s">
        <v>5106</v>
      </c>
      <c r="C2780" s="2285" t="s">
        <v>3558</v>
      </c>
      <c r="D2780" s="2285" t="s">
        <v>5107</v>
      </c>
      <c r="E2780" s="2468" t="s">
        <v>3589</v>
      </c>
      <c r="F2780" s="2468"/>
      <c r="G2780" s="2271" t="s">
        <v>271</v>
      </c>
      <c r="H2780" s="2272">
        <v>0.03</v>
      </c>
      <c r="I2780" s="2273">
        <v>27.82</v>
      </c>
      <c r="J2780" s="2273">
        <v>0.83</v>
      </c>
    </row>
    <row r="2781" spans="1:10" ht="24" customHeight="1">
      <c r="A2781" s="2285" t="s">
        <v>3586</v>
      </c>
      <c r="B2781" s="2270" t="s">
        <v>4840</v>
      </c>
      <c r="C2781" s="2285" t="s">
        <v>3558</v>
      </c>
      <c r="D2781" s="2285" t="s">
        <v>4841</v>
      </c>
      <c r="E2781" s="2468" t="s">
        <v>3589</v>
      </c>
      <c r="F2781" s="2468"/>
      <c r="G2781" s="2271" t="s">
        <v>271</v>
      </c>
      <c r="H2781" s="2272">
        <v>2.2499999999999999E-2</v>
      </c>
      <c r="I2781" s="2273">
        <v>76.36</v>
      </c>
      <c r="J2781" s="2273">
        <v>1.71</v>
      </c>
    </row>
    <row r="2782" spans="1:10" ht="24" customHeight="1">
      <c r="A2782" s="2285" t="s">
        <v>3586</v>
      </c>
      <c r="B2782" s="2270" t="s">
        <v>4816</v>
      </c>
      <c r="C2782" s="2285" t="s">
        <v>3558</v>
      </c>
      <c r="D2782" s="2285" t="s">
        <v>4817</v>
      </c>
      <c r="E2782" s="2468" t="s">
        <v>3589</v>
      </c>
      <c r="F2782" s="2468"/>
      <c r="G2782" s="2271" t="s">
        <v>271</v>
      </c>
      <c r="H2782" s="2272">
        <v>5.7000000000000002E-2</v>
      </c>
      <c r="I2782" s="2273">
        <v>2.33</v>
      </c>
      <c r="J2782" s="2273">
        <v>0.13</v>
      </c>
    </row>
    <row r="2783" spans="1:10" ht="24" customHeight="1">
      <c r="A2783" s="2285" t="s">
        <v>3586</v>
      </c>
      <c r="B2783" s="2270" t="s">
        <v>5162</v>
      </c>
      <c r="C2783" s="2285" t="s">
        <v>3600</v>
      </c>
      <c r="D2783" s="2285" t="s">
        <v>5163</v>
      </c>
      <c r="E2783" s="2468" t="s">
        <v>3589</v>
      </c>
      <c r="F2783" s="2468"/>
      <c r="G2783" s="2271" t="s">
        <v>322</v>
      </c>
      <c r="H2783" s="2272">
        <v>1</v>
      </c>
      <c r="I2783" s="2273">
        <v>28.9</v>
      </c>
      <c r="J2783" s="2273">
        <v>28.9</v>
      </c>
    </row>
    <row r="2784" spans="1:10" ht="24" customHeight="1">
      <c r="A2784" s="2285" t="s">
        <v>3586</v>
      </c>
      <c r="B2784" s="2270" t="s">
        <v>5164</v>
      </c>
      <c r="C2784" s="2285" t="s">
        <v>3554</v>
      </c>
      <c r="D2784" s="2285" t="s">
        <v>5165</v>
      </c>
      <c r="E2784" s="2468" t="s">
        <v>3589</v>
      </c>
      <c r="F2784" s="2468"/>
      <c r="G2784" s="2271" t="s">
        <v>271</v>
      </c>
      <c r="H2784" s="2272">
        <v>1</v>
      </c>
      <c r="I2784" s="2273">
        <v>50.9</v>
      </c>
      <c r="J2784" s="2273">
        <v>50.9</v>
      </c>
    </row>
    <row r="2785" spans="1:10" ht="24" customHeight="1">
      <c r="A2785" s="2285" t="s">
        <v>3586</v>
      </c>
      <c r="B2785" s="2270" t="s">
        <v>5166</v>
      </c>
      <c r="C2785" s="2285" t="s">
        <v>3554</v>
      </c>
      <c r="D2785" s="2285" t="s">
        <v>5167</v>
      </c>
      <c r="E2785" s="2468" t="s">
        <v>3589</v>
      </c>
      <c r="F2785" s="2468"/>
      <c r="G2785" s="2271" t="s">
        <v>271</v>
      </c>
      <c r="H2785" s="2272">
        <v>1</v>
      </c>
      <c r="I2785" s="2273">
        <v>25.6</v>
      </c>
      <c r="J2785" s="2273">
        <v>25.6</v>
      </c>
    </row>
    <row r="2786" spans="1:10">
      <c r="A2786" s="2282"/>
      <c r="B2786" s="2282"/>
      <c r="C2786" s="2282"/>
      <c r="D2786" s="2282"/>
      <c r="E2786" s="2282" t="s">
        <v>3577</v>
      </c>
      <c r="F2786" s="2267">
        <v>9.9</v>
      </c>
      <c r="G2786" s="2282" t="s">
        <v>3578</v>
      </c>
      <c r="H2786" s="2267">
        <v>0</v>
      </c>
      <c r="I2786" s="2282" t="s">
        <v>3579</v>
      </c>
      <c r="J2786" s="2267">
        <v>9.9</v>
      </c>
    </row>
    <row r="2787" spans="1:10">
      <c r="A2787" s="2282"/>
      <c r="B2787" s="2282"/>
      <c r="C2787" s="2282"/>
      <c r="D2787" s="2282"/>
      <c r="E2787" s="2282" t="s">
        <v>3580</v>
      </c>
      <c r="F2787" s="2267">
        <v>33.632877000000001</v>
      </c>
      <c r="G2787" s="2282"/>
      <c r="H2787" s="2467" t="s">
        <v>3581</v>
      </c>
      <c r="I2787" s="2467"/>
      <c r="J2787" s="2267">
        <v>158.52000000000001</v>
      </c>
    </row>
    <row r="2788" spans="1:10" ht="30" customHeight="1" thickBot="1">
      <c r="A2788" s="2290"/>
      <c r="B2788" s="2290"/>
      <c r="C2788" s="2290"/>
      <c r="D2788" s="2290"/>
      <c r="E2788" s="2290"/>
      <c r="F2788" s="2290"/>
      <c r="G2788" s="2290" t="s">
        <v>3582</v>
      </c>
      <c r="H2788" s="2268">
        <v>12</v>
      </c>
      <c r="I2788" s="2290" t="s">
        <v>3583</v>
      </c>
      <c r="J2788" s="2291">
        <v>1902.24</v>
      </c>
    </row>
    <row r="2789" spans="1:10" ht="0.95" customHeight="1" thickTop="1">
      <c r="A2789" s="2269"/>
      <c r="B2789" s="2269"/>
      <c r="C2789" s="2269"/>
      <c r="D2789" s="2269"/>
      <c r="E2789" s="2269"/>
      <c r="F2789" s="2269"/>
      <c r="G2789" s="2269"/>
      <c r="H2789" s="2269"/>
      <c r="I2789" s="2269"/>
      <c r="J2789" s="2269"/>
    </row>
    <row r="2790" spans="1:10" ht="24" customHeight="1">
      <c r="A2790" s="2286" t="s">
        <v>5168</v>
      </c>
      <c r="B2790" s="2286"/>
      <c r="C2790" s="2286"/>
      <c r="D2790" s="2286" t="s">
        <v>5169</v>
      </c>
      <c r="E2790" s="2286"/>
      <c r="F2790" s="2469"/>
      <c r="G2790" s="2469"/>
      <c r="H2790" s="2257"/>
      <c r="I2790" s="2286"/>
      <c r="J2790" s="2258">
        <v>570.9</v>
      </c>
    </row>
    <row r="2791" spans="1:10" ht="18" customHeight="1">
      <c r="A2791" s="2283" t="s">
        <v>5170</v>
      </c>
      <c r="B2791" s="2287" t="s">
        <v>259</v>
      </c>
      <c r="C2791" s="2283" t="s">
        <v>3548</v>
      </c>
      <c r="D2791" s="2283" t="s">
        <v>131</v>
      </c>
      <c r="E2791" s="2470" t="s">
        <v>3549</v>
      </c>
      <c r="F2791" s="2470"/>
      <c r="G2791" s="2288" t="s">
        <v>3550</v>
      </c>
      <c r="H2791" s="2287" t="s">
        <v>261</v>
      </c>
      <c r="I2791" s="2287" t="s">
        <v>3551</v>
      </c>
      <c r="J2791" s="2287" t="s">
        <v>2149</v>
      </c>
    </row>
    <row r="2792" spans="1:10" ht="24" customHeight="1">
      <c r="A2792" s="2284" t="s">
        <v>3552</v>
      </c>
      <c r="B2792" s="2259" t="s">
        <v>1216</v>
      </c>
      <c r="C2792" s="2284" t="s">
        <v>3600</v>
      </c>
      <c r="D2792" s="2284" t="s">
        <v>1217</v>
      </c>
      <c r="E2792" s="2471" t="s">
        <v>3705</v>
      </c>
      <c r="F2792" s="2471"/>
      <c r="G2792" s="2260" t="s">
        <v>322</v>
      </c>
      <c r="H2792" s="2261">
        <v>1</v>
      </c>
      <c r="I2792" s="2262">
        <v>224.89</v>
      </c>
      <c r="J2792" s="2262">
        <v>224.89</v>
      </c>
    </row>
    <row r="2793" spans="1:10" ht="24" customHeight="1">
      <c r="A2793" s="2281" t="s">
        <v>3556</v>
      </c>
      <c r="B2793" s="2263" t="s">
        <v>3573</v>
      </c>
      <c r="C2793" s="2281" t="s">
        <v>3558</v>
      </c>
      <c r="D2793" s="2281" t="s">
        <v>3574</v>
      </c>
      <c r="E2793" s="2472" t="s">
        <v>3560</v>
      </c>
      <c r="F2793" s="2472"/>
      <c r="G2793" s="2264" t="s">
        <v>2143</v>
      </c>
      <c r="H2793" s="2265">
        <v>0.5</v>
      </c>
      <c r="I2793" s="2266">
        <v>15.99</v>
      </c>
      <c r="J2793" s="2266">
        <v>7.99</v>
      </c>
    </row>
    <row r="2794" spans="1:10" ht="24" customHeight="1">
      <c r="A2794" s="2281" t="s">
        <v>3556</v>
      </c>
      <c r="B2794" s="2263" t="s">
        <v>3567</v>
      </c>
      <c r="C2794" s="2281" t="s">
        <v>3558</v>
      </c>
      <c r="D2794" s="2281" t="s">
        <v>3568</v>
      </c>
      <c r="E2794" s="2472" t="s">
        <v>3560</v>
      </c>
      <c r="F2794" s="2472"/>
      <c r="G2794" s="2264" t="s">
        <v>2143</v>
      </c>
      <c r="H2794" s="2265">
        <v>0.5</v>
      </c>
      <c r="I2794" s="2266">
        <v>20.94</v>
      </c>
      <c r="J2794" s="2266">
        <v>10.47</v>
      </c>
    </row>
    <row r="2795" spans="1:10" ht="24" customHeight="1">
      <c r="A2795" s="2285" t="s">
        <v>3586</v>
      </c>
      <c r="B2795" s="2270" t="s">
        <v>5171</v>
      </c>
      <c r="C2795" s="2285" t="s">
        <v>3600</v>
      </c>
      <c r="D2795" s="2285" t="s">
        <v>5172</v>
      </c>
      <c r="E2795" s="2468" t="s">
        <v>3589</v>
      </c>
      <c r="F2795" s="2468"/>
      <c r="G2795" s="2271" t="s">
        <v>271</v>
      </c>
      <c r="H2795" s="2272">
        <v>1</v>
      </c>
      <c r="I2795" s="2273">
        <v>206.43</v>
      </c>
      <c r="J2795" s="2273">
        <v>206.43</v>
      </c>
    </row>
    <row r="2796" spans="1:10">
      <c r="A2796" s="2282"/>
      <c r="B2796" s="2282"/>
      <c r="C2796" s="2282"/>
      <c r="D2796" s="2282"/>
      <c r="E2796" s="2282" t="s">
        <v>3577</v>
      </c>
      <c r="F2796" s="2267">
        <v>12.62</v>
      </c>
      <c r="G2796" s="2282" t="s">
        <v>3578</v>
      </c>
      <c r="H2796" s="2267">
        <v>0</v>
      </c>
      <c r="I2796" s="2282" t="s">
        <v>3579</v>
      </c>
      <c r="J2796" s="2267">
        <v>12.62</v>
      </c>
    </row>
    <row r="2797" spans="1:10">
      <c r="A2797" s="2282"/>
      <c r="B2797" s="2282"/>
      <c r="C2797" s="2282"/>
      <c r="D2797" s="2282"/>
      <c r="E2797" s="2282" t="s">
        <v>3580</v>
      </c>
      <c r="F2797" s="2267">
        <v>60.562877</v>
      </c>
      <c r="G2797" s="2282"/>
      <c r="H2797" s="2467" t="s">
        <v>3581</v>
      </c>
      <c r="I2797" s="2467"/>
      <c r="J2797" s="2267">
        <v>285.45</v>
      </c>
    </row>
    <row r="2798" spans="1:10" ht="30" customHeight="1" thickBot="1">
      <c r="A2798" s="2290"/>
      <c r="B2798" s="2290"/>
      <c r="C2798" s="2290"/>
      <c r="D2798" s="2290"/>
      <c r="E2798" s="2290"/>
      <c r="F2798" s="2290"/>
      <c r="G2798" s="2290" t="s">
        <v>3582</v>
      </c>
      <c r="H2798" s="2268">
        <v>2</v>
      </c>
      <c r="I2798" s="2290" t="s">
        <v>3583</v>
      </c>
      <c r="J2798" s="2291">
        <v>570.9</v>
      </c>
    </row>
    <row r="2799" spans="1:10" ht="0.95" customHeight="1" thickTop="1">
      <c r="A2799" s="2269"/>
      <c r="B2799" s="2269"/>
      <c r="C2799" s="2269"/>
      <c r="D2799" s="2269"/>
      <c r="E2799" s="2269"/>
      <c r="F2799" s="2269"/>
      <c r="G2799" s="2269"/>
      <c r="H2799" s="2269"/>
      <c r="I2799" s="2269"/>
      <c r="J2799" s="2269"/>
    </row>
    <row r="2800" spans="1:10" ht="24" customHeight="1">
      <c r="A2800" s="2286" t="s">
        <v>5173</v>
      </c>
      <c r="B2800" s="2286"/>
      <c r="C2800" s="2286"/>
      <c r="D2800" s="2286" t="s">
        <v>5174</v>
      </c>
      <c r="E2800" s="2286"/>
      <c r="F2800" s="2469"/>
      <c r="G2800" s="2469"/>
      <c r="H2800" s="2257"/>
      <c r="I2800" s="2286"/>
      <c r="J2800" s="2258">
        <v>418.44</v>
      </c>
    </row>
    <row r="2801" spans="1:10" ht="18" customHeight="1">
      <c r="A2801" s="2283" t="s">
        <v>5175</v>
      </c>
      <c r="B2801" s="2287" t="s">
        <v>259</v>
      </c>
      <c r="C2801" s="2283" t="s">
        <v>3548</v>
      </c>
      <c r="D2801" s="2283" t="s">
        <v>131</v>
      </c>
      <c r="E2801" s="2470" t="s">
        <v>3549</v>
      </c>
      <c r="F2801" s="2470"/>
      <c r="G2801" s="2288" t="s">
        <v>3550</v>
      </c>
      <c r="H2801" s="2287" t="s">
        <v>261</v>
      </c>
      <c r="I2801" s="2287" t="s">
        <v>3551</v>
      </c>
      <c r="J2801" s="2287" t="s">
        <v>2149</v>
      </c>
    </row>
    <row r="2802" spans="1:10" ht="24" customHeight="1">
      <c r="A2802" s="2284" t="s">
        <v>3552</v>
      </c>
      <c r="B2802" s="2259" t="s">
        <v>1221</v>
      </c>
      <c r="C2802" s="2284" t="s">
        <v>3600</v>
      </c>
      <c r="D2802" s="2284" t="s">
        <v>1222</v>
      </c>
      <c r="E2802" s="2471" t="s">
        <v>3705</v>
      </c>
      <c r="F2802" s="2471"/>
      <c r="G2802" s="2260" t="s">
        <v>1700</v>
      </c>
      <c r="H2802" s="2261">
        <v>1</v>
      </c>
      <c r="I2802" s="2262">
        <v>27.47</v>
      </c>
      <c r="J2802" s="2262">
        <v>27.47</v>
      </c>
    </row>
    <row r="2803" spans="1:10" ht="24" customHeight="1">
      <c r="A2803" s="2281" t="s">
        <v>3556</v>
      </c>
      <c r="B2803" s="2263" t="s">
        <v>3985</v>
      </c>
      <c r="C2803" s="2281" t="s">
        <v>3558</v>
      </c>
      <c r="D2803" s="2281" t="s">
        <v>3986</v>
      </c>
      <c r="E2803" s="2472" t="s">
        <v>3560</v>
      </c>
      <c r="F2803" s="2472"/>
      <c r="G2803" s="2264" t="s">
        <v>2143</v>
      </c>
      <c r="H2803" s="2265">
        <v>3.5000000000000003E-2</v>
      </c>
      <c r="I2803" s="2266">
        <v>16.48</v>
      </c>
      <c r="J2803" s="2266">
        <v>0.56999999999999995</v>
      </c>
    </row>
    <row r="2804" spans="1:10" ht="24" customHeight="1">
      <c r="A2804" s="2281" t="s">
        <v>3556</v>
      </c>
      <c r="B2804" s="2263" t="s">
        <v>3567</v>
      </c>
      <c r="C2804" s="2281" t="s">
        <v>3558</v>
      </c>
      <c r="D2804" s="2281" t="s">
        <v>3568</v>
      </c>
      <c r="E2804" s="2472" t="s">
        <v>3560</v>
      </c>
      <c r="F2804" s="2472"/>
      <c r="G2804" s="2264" t="s">
        <v>2143</v>
      </c>
      <c r="H2804" s="2265">
        <v>3.5000000000000003E-2</v>
      </c>
      <c r="I2804" s="2266">
        <v>20.94</v>
      </c>
      <c r="J2804" s="2266">
        <v>0.73</v>
      </c>
    </row>
    <row r="2805" spans="1:10" ht="24" customHeight="1">
      <c r="A2805" s="2285" t="s">
        <v>3586</v>
      </c>
      <c r="B2805" s="2270" t="s">
        <v>5176</v>
      </c>
      <c r="C2805" s="2285" t="s">
        <v>3600</v>
      </c>
      <c r="D2805" s="2285" t="s">
        <v>5177</v>
      </c>
      <c r="E2805" s="2468" t="s">
        <v>3589</v>
      </c>
      <c r="F2805" s="2468"/>
      <c r="G2805" s="2271" t="s">
        <v>271</v>
      </c>
      <c r="H2805" s="2272">
        <v>1</v>
      </c>
      <c r="I2805" s="2273">
        <v>13.47</v>
      </c>
      <c r="J2805" s="2273">
        <v>13.47</v>
      </c>
    </row>
    <row r="2806" spans="1:10" ht="24" customHeight="1">
      <c r="A2806" s="2285" t="s">
        <v>3586</v>
      </c>
      <c r="B2806" s="2270" t="s">
        <v>5178</v>
      </c>
      <c r="C2806" s="2285" t="s">
        <v>3600</v>
      </c>
      <c r="D2806" s="2285" t="s">
        <v>5179</v>
      </c>
      <c r="E2806" s="2468" t="s">
        <v>3589</v>
      </c>
      <c r="F2806" s="2468"/>
      <c r="G2806" s="2271" t="s">
        <v>271</v>
      </c>
      <c r="H2806" s="2272">
        <v>1</v>
      </c>
      <c r="I2806" s="2273">
        <v>12.7</v>
      </c>
      <c r="J2806" s="2273">
        <v>12.7</v>
      </c>
    </row>
    <row r="2807" spans="1:10">
      <c r="A2807" s="2282"/>
      <c r="B2807" s="2282"/>
      <c r="C2807" s="2282"/>
      <c r="D2807" s="2282"/>
      <c r="E2807" s="2282" t="s">
        <v>3577</v>
      </c>
      <c r="F2807" s="2267">
        <v>0.9</v>
      </c>
      <c r="G2807" s="2282" t="s">
        <v>3578</v>
      </c>
      <c r="H2807" s="2267">
        <v>0</v>
      </c>
      <c r="I2807" s="2282" t="s">
        <v>3579</v>
      </c>
      <c r="J2807" s="2267">
        <v>0.9</v>
      </c>
    </row>
    <row r="2808" spans="1:10">
      <c r="A2808" s="2282"/>
      <c r="B2808" s="2282"/>
      <c r="C2808" s="2282"/>
      <c r="D2808" s="2282"/>
      <c r="E2808" s="2282" t="s">
        <v>3580</v>
      </c>
      <c r="F2808" s="2267">
        <v>7.3976709999999999</v>
      </c>
      <c r="G2808" s="2282"/>
      <c r="H2808" s="2467" t="s">
        <v>3581</v>
      </c>
      <c r="I2808" s="2467"/>
      <c r="J2808" s="2267">
        <v>34.869999999999997</v>
      </c>
    </row>
    <row r="2809" spans="1:10" ht="30" customHeight="1" thickBot="1">
      <c r="A2809" s="2290"/>
      <c r="B2809" s="2290"/>
      <c r="C2809" s="2290"/>
      <c r="D2809" s="2290"/>
      <c r="E2809" s="2290"/>
      <c r="F2809" s="2290"/>
      <c r="G2809" s="2290" t="s">
        <v>3582</v>
      </c>
      <c r="H2809" s="2268">
        <v>12</v>
      </c>
      <c r="I2809" s="2290" t="s">
        <v>3583</v>
      </c>
      <c r="J2809" s="2291">
        <v>418.44</v>
      </c>
    </row>
    <row r="2810" spans="1:10" ht="0.95" customHeight="1" thickTop="1">
      <c r="A2810" s="2269"/>
      <c r="B2810" s="2269"/>
      <c r="C2810" s="2269"/>
      <c r="D2810" s="2269"/>
      <c r="E2810" s="2269"/>
      <c r="F2810" s="2269"/>
      <c r="G2810" s="2269"/>
      <c r="H2810" s="2269"/>
      <c r="I2810" s="2269"/>
      <c r="J2810" s="2269"/>
    </row>
    <row r="2811" spans="1:10" ht="24" customHeight="1">
      <c r="A2811" s="2286" t="s">
        <v>5180</v>
      </c>
      <c r="B2811" s="2286"/>
      <c r="C2811" s="2286"/>
      <c r="D2811" s="2286" t="s">
        <v>5181</v>
      </c>
      <c r="E2811" s="2286"/>
      <c r="F2811" s="2469"/>
      <c r="G2811" s="2469"/>
      <c r="H2811" s="2257"/>
      <c r="I2811" s="2286"/>
      <c r="J2811" s="2258">
        <v>0</v>
      </c>
    </row>
    <row r="2812" spans="1:10" ht="24" customHeight="1">
      <c r="A2812" s="2286" t="s">
        <v>5182</v>
      </c>
      <c r="B2812" s="2286"/>
      <c r="C2812" s="2286"/>
      <c r="D2812" s="2286" t="s">
        <v>5183</v>
      </c>
      <c r="E2812" s="2286"/>
      <c r="F2812" s="2469"/>
      <c r="G2812" s="2469"/>
      <c r="H2812" s="2257"/>
      <c r="I2812" s="2286"/>
      <c r="J2812" s="2258">
        <v>0</v>
      </c>
    </row>
    <row r="2813" spans="1:10" ht="24" customHeight="1">
      <c r="A2813" s="2286" t="s">
        <v>5184</v>
      </c>
      <c r="B2813" s="2286"/>
      <c r="C2813" s="2286"/>
      <c r="D2813" s="2286" t="s">
        <v>145</v>
      </c>
      <c r="E2813" s="2286"/>
      <c r="F2813" s="2469"/>
      <c r="G2813" s="2469"/>
      <c r="H2813" s="2257"/>
      <c r="I2813" s="2286"/>
      <c r="J2813" s="2258">
        <v>1247796.02</v>
      </c>
    </row>
    <row r="2814" spans="1:10" ht="24" customHeight="1">
      <c r="A2814" s="2286" t="s">
        <v>5185</v>
      </c>
      <c r="B2814" s="2286"/>
      <c r="C2814" s="2286"/>
      <c r="D2814" s="2286" t="s">
        <v>5186</v>
      </c>
      <c r="E2814" s="2286"/>
      <c r="F2814" s="2469"/>
      <c r="G2814" s="2469"/>
      <c r="H2814" s="2257"/>
      <c r="I2814" s="2286"/>
      <c r="J2814" s="2258">
        <v>27509.79</v>
      </c>
    </row>
    <row r="2815" spans="1:10" ht="24" customHeight="1">
      <c r="A2815" s="2286" t="s">
        <v>5187</v>
      </c>
      <c r="B2815" s="2286"/>
      <c r="C2815" s="2286"/>
      <c r="D2815" s="2286" t="s">
        <v>5188</v>
      </c>
      <c r="E2815" s="2286"/>
      <c r="F2815" s="2469"/>
      <c r="G2815" s="2469"/>
      <c r="H2815" s="2257"/>
      <c r="I2815" s="2286"/>
      <c r="J2815" s="2258">
        <v>5190.8</v>
      </c>
    </row>
    <row r="2816" spans="1:10" ht="18" customHeight="1">
      <c r="A2816" s="2283" t="s">
        <v>5189</v>
      </c>
      <c r="B2816" s="2287" t="s">
        <v>259</v>
      </c>
      <c r="C2816" s="2283" t="s">
        <v>3548</v>
      </c>
      <c r="D2816" s="2283" t="s">
        <v>131</v>
      </c>
      <c r="E2816" s="2470" t="s">
        <v>3549</v>
      </c>
      <c r="F2816" s="2470"/>
      <c r="G2816" s="2288" t="s">
        <v>3550</v>
      </c>
      <c r="H2816" s="2287" t="s">
        <v>261</v>
      </c>
      <c r="I2816" s="2287" t="s">
        <v>3551</v>
      </c>
      <c r="J2816" s="2287" t="s">
        <v>2149</v>
      </c>
    </row>
    <row r="2817" spans="1:10" ht="24" customHeight="1">
      <c r="A2817" s="2284" t="s">
        <v>3552</v>
      </c>
      <c r="B2817" s="2259" t="s">
        <v>1229</v>
      </c>
      <c r="C2817" s="2284" t="s">
        <v>3600</v>
      </c>
      <c r="D2817" s="2284" t="s">
        <v>1230</v>
      </c>
      <c r="E2817" s="2471" t="s">
        <v>3688</v>
      </c>
      <c r="F2817" s="2471"/>
      <c r="G2817" s="2260" t="s">
        <v>347</v>
      </c>
      <c r="H2817" s="2261">
        <v>1</v>
      </c>
      <c r="I2817" s="2262">
        <v>52.48</v>
      </c>
      <c r="J2817" s="2262">
        <v>52.48</v>
      </c>
    </row>
    <row r="2818" spans="1:10" ht="24" customHeight="1">
      <c r="A2818" s="2281" t="s">
        <v>3556</v>
      </c>
      <c r="B2818" s="2263" t="s">
        <v>3565</v>
      </c>
      <c r="C2818" s="2281" t="s">
        <v>3558</v>
      </c>
      <c r="D2818" s="2281" t="s">
        <v>3566</v>
      </c>
      <c r="E2818" s="2472" t="s">
        <v>3560</v>
      </c>
      <c r="F2818" s="2472"/>
      <c r="G2818" s="2264" t="s">
        <v>2143</v>
      </c>
      <c r="H2818" s="2265">
        <v>0.03</v>
      </c>
      <c r="I2818" s="2266">
        <v>21.6</v>
      </c>
      <c r="J2818" s="2266">
        <v>0.64</v>
      </c>
    </row>
    <row r="2819" spans="1:10" ht="24" customHeight="1">
      <c r="A2819" s="2281" t="s">
        <v>3556</v>
      </c>
      <c r="B2819" s="2263" t="s">
        <v>3561</v>
      </c>
      <c r="C2819" s="2281" t="s">
        <v>3558</v>
      </c>
      <c r="D2819" s="2281" t="s">
        <v>3562</v>
      </c>
      <c r="E2819" s="2472" t="s">
        <v>3560</v>
      </c>
      <c r="F2819" s="2472"/>
      <c r="G2819" s="2264" t="s">
        <v>2143</v>
      </c>
      <c r="H2819" s="2265">
        <v>0.03</v>
      </c>
      <c r="I2819" s="2266">
        <v>16.989999999999998</v>
      </c>
      <c r="J2819" s="2266">
        <v>0.5</v>
      </c>
    </row>
    <row r="2820" spans="1:10" ht="24" customHeight="1">
      <c r="A2820" s="2285" t="s">
        <v>3586</v>
      </c>
      <c r="B2820" s="2270" t="s">
        <v>5190</v>
      </c>
      <c r="C2820" s="2285" t="s">
        <v>3600</v>
      </c>
      <c r="D2820" s="2285" t="s">
        <v>3216</v>
      </c>
      <c r="E2820" s="2468" t="s">
        <v>3589</v>
      </c>
      <c r="F2820" s="2468"/>
      <c r="G2820" s="2271" t="s">
        <v>347</v>
      </c>
      <c r="H2820" s="2272">
        <v>1.05</v>
      </c>
      <c r="I2820" s="2273">
        <v>48.9</v>
      </c>
      <c r="J2820" s="2273">
        <v>51.34</v>
      </c>
    </row>
    <row r="2821" spans="1:10">
      <c r="A2821" s="2282"/>
      <c r="B2821" s="2282"/>
      <c r="C2821" s="2282"/>
      <c r="D2821" s="2282"/>
      <c r="E2821" s="2282" t="s">
        <v>3577</v>
      </c>
      <c r="F2821" s="2267">
        <v>0.78</v>
      </c>
      <c r="G2821" s="2282" t="s">
        <v>3578</v>
      </c>
      <c r="H2821" s="2267">
        <v>0</v>
      </c>
      <c r="I2821" s="2282" t="s">
        <v>3579</v>
      </c>
      <c r="J2821" s="2267">
        <v>0.78</v>
      </c>
    </row>
    <row r="2822" spans="1:10">
      <c r="A2822" s="2282"/>
      <c r="B2822" s="2282"/>
      <c r="C2822" s="2282"/>
      <c r="D2822" s="2282"/>
      <c r="E2822" s="2282" t="s">
        <v>3580</v>
      </c>
      <c r="F2822" s="2267">
        <v>14.132864</v>
      </c>
      <c r="G2822" s="2282"/>
      <c r="H2822" s="2467" t="s">
        <v>3581</v>
      </c>
      <c r="I2822" s="2467"/>
      <c r="J2822" s="2267">
        <v>66.61</v>
      </c>
    </row>
    <row r="2823" spans="1:10" ht="30" customHeight="1" thickBot="1">
      <c r="A2823" s="2290"/>
      <c r="B2823" s="2290"/>
      <c r="C2823" s="2290"/>
      <c r="D2823" s="2290"/>
      <c r="E2823" s="2290"/>
      <c r="F2823" s="2290"/>
      <c r="G2823" s="2290" t="s">
        <v>3582</v>
      </c>
      <c r="H2823" s="2268">
        <v>50</v>
      </c>
      <c r="I2823" s="2290" t="s">
        <v>3583</v>
      </c>
      <c r="J2823" s="2291">
        <v>3330.5</v>
      </c>
    </row>
    <row r="2824" spans="1:10" ht="0.95" customHeight="1" thickTop="1">
      <c r="A2824" s="2269"/>
      <c r="B2824" s="2269"/>
      <c r="C2824" s="2269"/>
      <c r="D2824" s="2269"/>
      <c r="E2824" s="2269"/>
      <c r="F2824" s="2269"/>
      <c r="G2824" s="2269"/>
      <c r="H2824" s="2269"/>
      <c r="I2824" s="2269"/>
      <c r="J2824" s="2269"/>
    </row>
    <row r="2825" spans="1:10" ht="18" customHeight="1">
      <c r="A2825" s="2283" t="s">
        <v>5191</v>
      </c>
      <c r="B2825" s="2287" t="s">
        <v>259</v>
      </c>
      <c r="C2825" s="2283" t="s">
        <v>3548</v>
      </c>
      <c r="D2825" s="2283" t="s">
        <v>131</v>
      </c>
      <c r="E2825" s="2470" t="s">
        <v>3549</v>
      </c>
      <c r="F2825" s="2470"/>
      <c r="G2825" s="2288" t="s">
        <v>3550</v>
      </c>
      <c r="H2825" s="2287" t="s">
        <v>261</v>
      </c>
      <c r="I2825" s="2287" t="s">
        <v>3551</v>
      </c>
      <c r="J2825" s="2287" t="s">
        <v>2149</v>
      </c>
    </row>
    <row r="2826" spans="1:10" ht="24" customHeight="1">
      <c r="A2826" s="2284" t="s">
        <v>3552</v>
      </c>
      <c r="B2826" s="2259" t="s">
        <v>1232</v>
      </c>
      <c r="C2826" s="2284" t="s">
        <v>3600</v>
      </c>
      <c r="D2826" s="2284" t="s">
        <v>1233</v>
      </c>
      <c r="E2826" s="2471" t="s">
        <v>3688</v>
      </c>
      <c r="F2826" s="2471"/>
      <c r="G2826" s="2260" t="s">
        <v>347</v>
      </c>
      <c r="H2826" s="2261">
        <v>1</v>
      </c>
      <c r="I2826" s="2262">
        <v>32.57</v>
      </c>
      <c r="J2826" s="2262">
        <v>32.57</v>
      </c>
    </row>
    <row r="2827" spans="1:10" ht="24" customHeight="1">
      <c r="A2827" s="2281" t="s">
        <v>3556</v>
      </c>
      <c r="B2827" s="2263" t="s">
        <v>3565</v>
      </c>
      <c r="C2827" s="2281" t="s">
        <v>3558</v>
      </c>
      <c r="D2827" s="2281" t="s">
        <v>3566</v>
      </c>
      <c r="E2827" s="2472" t="s">
        <v>3560</v>
      </c>
      <c r="F2827" s="2472"/>
      <c r="G2827" s="2264" t="s">
        <v>2143</v>
      </c>
      <c r="H2827" s="2265">
        <v>0.3</v>
      </c>
      <c r="I2827" s="2266">
        <v>21.6</v>
      </c>
      <c r="J2827" s="2266">
        <v>6.48</v>
      </c>
    </row>
    <row r="2828" spans="1:10" ht="24" customHeight="1">
      <c r="A2828" s="2281" t="s">
        <v>3556</v>
      </c>
      <c r="B2828" s="2263" t="s">
        <v>3561</v>
      </c>
      <c r="C2828" s="2281" t="s">
        <v>3558</v>
      </c>
      <c r="D2828" s="2281" t="s">
        <v>3562</v>
      </c>
      <c r="E2828" s="2472" t="s">
        <v>3560</v>
      </c>
      <c r="F2828" s="2472"/>
      <c r="G2828" s="2264" t="s">
        <v>2143</v>
      </c>
      <c r="H2828" s="2265">
        <v>0.3</v>
      </c>
      <c r="I2828" s="2266">
        <v>16.989999999999998</v>
      </c>
      <c r="J2828" s="2266">
        <v>5.09</v>
      </c>
    </row>
    <row r="2829" spans="1:10" ht="24" customHeight="1">
      <c r="A2829" s="2285" t="s">
        <v>3586</v>
      </c>
      <c r="B2829" s="2270" t="s">
        <v>5192</v>
      </c>
      <c r="C2829" s="2285" t="s">
        <v>3600</v>
      </c>
      <c r="D2829" s="2285" t="s">
        <v>3004</v>
      </c>
      <c r="E2829" s="2468" t="s">
        <v>3589</v>
      </c>
      <c r="F2829" s="2468"/>
      <c r="G2829" s="2271" t="s">
        <v>347</v>
      </c>
      <c r="H2829" s="2272">
        <v>1.05</v>
      </c>
      <c r="I2829" s="2273">
        <v>20</v>
      </c>
      <c r="J2829" s="2273">
        <v>21</v>
      </c>
    </row>
    <row r="2830" spans="1:10">
      <c r="A2830" s="2282"/>
      <c r="B2830" s="2282"/>
      <c r="C2830" s="2282"/>
      <c r="D2830" s="2282"/>
      <c r="E2830" s="2282" t="s">
        <v>3577</v>
      </c>
      <c r="F2830" s="2267">
        <v>7.9</v>
      </c>
      <c r="G2830" s="2282" t="s">
        <v>3578</v>
      </c>
      <c r="H2830" s="2267">
        <v>0</v>
      </c>
      <c r="I2830" s="2282" t="s">
        <v>3579</v>
      </c>
      <c r="J2830" s="2267">
        <v>7.9</v>
      </c>
    </row>
    <row r="2831" spans="1:10">
      <c r="A2831" s="2282"/>
      <c r="B2831" s="2282"/>
      <c r="C2831" s="2282"/>
      <c r="D2831" s="2282"/>
      <c r="E2831" s="2282" t="s">
        <v>3580</v>
      </c>
      <c r="F2831" s="2267">
        <v>8.7711009999999998</v>
      </c>
      <c r="G2831" s="2282"/>
      <c r="H2831" s="2467" t="s">
        <v>3581</v>
      </c>
      <c r="I2831" s="2467"/>
      <c r="J2831" s="2267">
        <v>41.34</v>
      </c>
    </row>
    <row r="2832" spans="1:10" ht="30" customHeight="1" thickBot="1">
      <c r="A2832" s="2290"/>
      <c r="B2832" s="2290"/>
      <c r="C2832" s="2290"/>
      <c r="D2832" s="2290"/>
      <c r="E2832" s="2290"/>
      <c r="F2832" s="2290"/>
      <c r="G2832" s="2290" t="s">
        <v>3582</v>
      </c>
      <c r="H2832" s="2268">
        <v>45</v>
      </c>
      <c r="I2832" s="2290" t="s">
        <v>3583</v>
      </c>
      <c r="J2832" s="2291">
        <v>1860.3</v>
      </c>
    </row>
    <row r="2833" spans="1:10" ht="0.95" customHeight="1" thickTop="1">
      <c r="A2833" s="2269"/>
      <c r="B2833" s="2269"/>
      <c r="C2833" s="2269"/>
      <c r="D2833" s="2269"/>
      <c r="E2833" s="2269"/>
      <c r="F2833" s="2269"/>
      <c r="G2833" s="2269"/>
      <c r="H2833" s="2269"/>
      <c r="I2833" s="2269"/>
      <c r="J2833" s="2269"/>
    </row>
    <row r="2834" spans="1:10" ht="24" customHeight="1">
      <c r="A2834" s="2286" t="s">
        <v>5193</v>
      </c>
      <c r="B2834" s="2286"/>
      <c r="C2834" s="2286"/>
      <c r="D2834" s="2286" t="s">
        <v>5194</v>
      </c>
      <c r="E2834" s="2286"/>
      <c r="F2834" s="2469"/>
      <c r="G2834" s="2469"/>
      <c r="H2834" s="2257"/>
      <c r="I2834" s="2286"/>
      <c r="J2834" s="2258">
        <v>11429.62</v>
      </c>
    </row>
    <row r="2835" spans="1:10" ht="18" customHeight="1">
      <c r="A2835" s="2283" t="s">
        <v>5195</v>
      </c>
      <c r="B2835" s="2287" t="s">
        <v>259</v>
      </c>
      <c r="C2835" s="2283" t="s">
        <v>3548</v>
      </c>
      <c r="D2835" s="2283" t="s">
        <v>131</v>
      </c>
      <c r="E2835" s="2470" t="s">
        <v>3549</v>
      </c>
      <c r="F2835" s="2470"/>
      <c r="G2835" s="2288" t="s">
        <v>3550</v>
      </c>
      <c r="H2835" s="2287" t="s">
        <v>261</v>
      </c>
      <c r="I2835" s="2287" t="s">
        <v>3551</v>
      </c>
      <c r="J2835" s="2287" t="s">
        <v>2149</v>
      </c>
    </row>
    <row r="2836" spans="1:10" ht="36" customHeight="1">
      <c r="A2836" s="2284" t="s">
        <v>3552</v>
      </c>
      <c r="B2836" s="2259" t="s">
        <v>1237</v>
      </c>
      <c r="C2836" s="2284" t="s">
        <v>3600</v>
      </c>
      <c r="D2836" s="2284" t="s">
        <v>1238</v>
      </c>
      <c r="E2836" s="2471" t="s">
        <v>3688</v>
      </c>
      <c r="F2836" s="2471"/>
      <c r="G2836" s="2260" t="s">
        <v>347</v>
      </c>
      <c r="H2836" s="2261">
        <v>1</v>
      </c>
      <c r="I2836" s="2262">
        <v>215.76</v>
      </c>
      <c r="J2836" s="2262">
        <v>215.76</v>
      </c>
    </row>
    <row r="2837" spans="1:10" ht="24" customHeight="1">
      <c r="A2837" s="2281" t="s">
        <v>3556</v>
      </c>
      <c r="B2837" s="2263" t="s">
        <v>3565</v>
      </c>
      <c r="C2837" s="2281" t="s">
        <v>3558</v>
      </c>
      <c r="D2837" s="2281" t="s">
        <v>3566</v>
      </c>
      <c r="E2837" s="2472" t="s">
        <v>3560</v>
      </c>
      <c r="F2837" s="2472"/>
      <c r="G2837" s="2264" t="s">
        <v>2143</v>
      </c>
      <c r="H2837" s="2265">
        <v>1</v>
      </c>
      <c r="I2837" s="2266">
        <v>21.6</v>
      </c>
      <c r="J2837" s="2266">
        <v>21.6</v>
      </c>
    </row>
    <row r="2838" spans="1:10" ht="24" customHeight="1">
      <c r="A2838" s="2281" t="s">
        <v>3556</v>
      </c>
      <c r="B2838" s="2263" t="s">
        <v>3561</v>
      </c>
      <c r="C2838" s="2281" t="s">
        <v>3558</v>
      </c>
      <c r="D2838" s="2281" t="s">
        <v>3562</v>
      </c>
      <c r="E2838" s="2472" t="s">
        <v>3560</v>
      </c>
      <c r="F2838" s="2472"/>
      <c r="G2838" s="2264" t="s">
        <v>2143</v>
      </c>
      <c r="H2838" s="2265">
        <v>1</v>
      </c>
      <c r="I2838" s="2266">
        <v>16.989999999999998</v>
      </c>
      <c r="J2838" s="2266">
        <v>16.989999999999998</v>
      </c>
    </row>
    <row r="2839" spans="1:10" ht="48" customHeight="1">
      <c r="A2839" s="2281" t="s">
        <v>3556</v>
      </c>
      <c r="B2839" s="2263" t="s">
        <v>5196</v>
      </c>
      <c r="C2839" s="2281" t="s">
        <v>3558</v>
      </c>
      <c r="D2839" s="2281" t="s">
        <v>5197</v>
      </c>
      <c r="E2839" s="2472" t="s">
        <v>3705</v>
      </c>
      <c r="F2839" s="2472"/>
      <c r="G2839" s="2264" t="s">
        <v>689</v>
      </c>
      <c r="H2839" s="2265">
        <v>1</v>
      </c>
      <c r="I2839" s="2266">
        <v>5.43</v>
      </c>
      <c r="J2839" s="2266">
        <v>5.43</v>
      </c>
    </row>
    <row r="2840" spans="1:10" ht="36" customHeight="1">
      <c r="A2840" s="2285" t="s">
        <v>3586</v>
      </c>
      <c r="B2840" s="2270" t="s">
        <v>5198</v>
      </c>
      <c r="C2840" s="2285" t="s">
        <v>3600</v>
      </c>
      <c r="D2840" s="2285" t="s">
        <v>1238</v>
      </c>
      <c r="E2840" s="2468" t="s">
        <v>3589</v>
      </c>
      <c r="F2840" s="2468"/>
      <c r="G2840" s="2271" t="s">
        <v>347</v>
      </c>
      <c r="H2840" s="2272">
        <v>1.05</v>
      </c>
      <c r="I2840" s="2273">
        <v>163.57</v>
      </c>
      <c r="J2840" s="2273">
        <v>171.74</v>
      </c>
    </row>
    <row r="2841" spans="1:10">
      <c r="A2841" s="2282"/>
      <c r="B2841" s="2282"/>
      <c r="C2841" s="2282"/>
      <c r="D2841" s="2282"/>
      <c r="E2841" s="2282" t="s">
        <v>3577</v>
      </c>
      <c r="F2841" s="2267">
        <v>29.83</v>
      </c>
      <c r="G2841" s="2282" t="s">
        <v>3578</v>
      </c>
      <c r="H2841" s="2267">
        <v>0</v>
      </c>
      <c r="I2841" s="2282" t="s">
        <v>3579</v>
      </c>
      <c r="J2841" s="2267">
        <v>29.83</v>
      </c>
    </row>
    <row r="2842" spans="1:10">
      <c r="A2842" s="2282"/>
      <c r="B2842" s="2282"/>
      <c r="C2842" s="2282"/>
      <c r="D2842" s="2282"/>
      <c r="E2842" s="2282" t="s">
        <v>3580</v>
      </c>
      <c r="F2842" s="2267">
        <v>58.104168000000001</v>
      </c>
      <c r="G2842" s="2282"/>
      <c r="H2842" s="2467" t="s">
        <v>3581</v>
      </c>
      <c r="I2842" s="2467"/>
      <c r="J2842" s="2267">
        <v>273.86</v>
      </c>
    </row>
    <row r="2843" spans="1:10" ht="30" customHeight="1" thickBot="1">
      <c r="A2843" s="2290"/>
      <c r="B2843" s="2290"/>
      <c r="C2843" s="2290"/>
      <c r="D2843" s="2290"/>
      <c r="E2843" s="2290"/>
      <c r="F2843" s="2290"/>
      <c r="G2843" s="2290" t="s">
        <v>3582</v>
      </c>
      <c r="H2843" s="2268">
        <v>12</v>
      </c>
      <c r="I2843" s="2290" t="s">
        <v>3583</v>
      </c>
      <c r="J2843" s="2291">
        <v>3286.32</v>
      </c>
    </row>
    <row r="2844" spans="1:10" ht="0.95" customHeight="1" thickTop="1">
      <c r="A2844" s="2269"/>
      <c r="B2844" s="2269"/>
      <c r="C2844" s="2269"/>
      <c r="D2844" s="2269"/>
      <c r="E2844" s="2269"/>
      <c r="F2844" s="2269"/>
      <c r="G2844" s="2269"/>
      <c r="H2844" s="2269"/>
      <c r="I2844" s="2269"/>
      <c r="J2844" s="2269"/>
    </row>
    <row r="2845" spans="1:10" ht="18" customHeight="1">
      <c r="A2845" s="2283" t="s">
        <v>5199</v>
      </c>
      <c r="B2845" s="2287" t="s">
        <v>259</v>
      </c>
      <c r="C2845" s="2283" t="s">
        <v>3548</v>
      </c>
      <c r="D2845" s="2283" t="s">
        <v>131</v>
      </c>
      <c r="E2845" s="2470" t="s">
        <v>3549</v>
      </c>
      <c r="F2845" s="2470"/>
      <c r="G2845" s="2288" t="s">
        <v>3550</v>
      </c>
      <c r="H2845" s="2287" t="s">
        <v>261</v>
      </c>
      <c r="I2845" s="2287" t="s">
        <v>3551</v>
      </c>
      <c r="J2845" s="2287" t="s">
        <v>2149</v>
      </c>
    </row>
    <row r="2846" spans="1:10" ht="48" customHeight="1">
      <c r="A2846" s="2284" t="s">
        <v>3552</v>
      </c>
      <c r="B2846" s="2259" t="s">
        <v>1240</v>
      </c>
      <c r="C2846" s="2284" t="s">
        <v>3600</v>
      </c>
      <c r="D2846" s="2284" t="s">
        <v>1241</v>
      </c>
      <c r="E2846" s="2471" t="s">
        <v>3688</v>
      </c>
      <c r="F2846" s="2471"/>
      <c r="G2846" s="2260" t="s">
        <v>347</v>
      </c>
      <c r="H2846" s="2261">
        <v>1</v>
      </c>
      <c r="I2846" s="2262">
        <v>58.32</v>
      </c>
      <c r="J2846" s="2262">
        <v>58.32</v>
      </c>
    </row>
    <row r="2847" spans="1:10" ht="24" customHeight="1">
      <c r="A2847" s="2281" t="s">
        <v>3556</v>
      </c>
      <c r="B2847" s="2263" t="s">
        <v>3561</v>
      </c>
      <c r="C2847" s="2281" t="s">
        <v>3558</v>
      </c>
      <c r="D2847" s="2281" t="s">
        <v>3562</v>
      </c>
      <c r="E2847" s="2472" t="s">
        <v>3560</v>
      </c>
      <c r="F2847" s="2472"/>
      <c r="G2847" s="2264" t="s">
        <v>2143</v>
      </c>
      <c r="H2847" s="2265">
        <v>0.8</v>
      </c>
      <c r="I2847" s="2266">
        <v>16.989999999999998</v>
      </c>
      <c r="J2847" s="2266">
        <v>13.59</v>
      </c>
    </row>
    <row r="2848" spans="1:10" ht="24" customHeight="1">
      <c r="A2848" s="2281" t="s">
        <v>3556</v>
      </c>
      <c r="B2848" s="2263" t="s">
        <v>3565</v>
      </c>
      <c r="C2848" s="2281" t="s">
        <v>3558</v>
      </c>
      <c r="D2848" s="2281" t="s">
        <v>3566</v>
      </c>
      <c r="E2848" s="2472" t="s">
        <v>3560</v>
      </c>
      <c r="F2848" s="2472"/>
      <c r="G2848" s="2264" t="s">
        <v>2143</v>
      </c>
      <c r="H2848" s="2265">
        <v>0.8</v>
      </c>
      <c r="I2848" s="2266">
        <v>21.6</v>
      </c>
      <c r="J2848" s="2266">
        <v>17.28</v>
      </c>
    </row>
    <row r="2849" spans="1:10" ht="24" customHeight="1">
      <c r="A2849" s="2285" t="s">
        <v>3586</v>
      </c>
      <c r="B2849" s="2270" t="s">
        <v>5200</v>
      </c>
      <c r="C2849" s="2285" t="s">
        <v>4347</v>
      </c>
      <c r="D2849" s="2285" t="s">
        <v>5201</v>
      </c>
      <c r="E2849" s="2468" t="s">
        <v>3589</v>
      </c>
      <c r="F2849" s="2468"/>
      <c r="G2849" s="2271" t="s">
        <v>347</v>
      </c>
      <c r="H2849" s="2272">
        <v>1.1000000000000001</v>
      </c>
      <c r="I2849" s="2273">
        <v>24.96</v>
      </c>
      <c r="J2849" s="2273">
        <v>27.45</v>
      </c>
    </row>
    <row r="2850" spans="1:10">
      <c r="A2850" s="2282"/>
      <c r="B2850" s="2282"/>
      <c r="C2850" s="2282"/>
      <c r="D2850" s="2282"/>
      <c r="E2850" s="2282" t="s">
        <v>3577</v>
      </c>
      <c r="F2850" s="2267">
        <v>21.07</v>
      </c>
      <c r="G2850" s="2282" t="s">
        <v>3578</v>
      </c>
      <c r="H2850" s="2267">
        <v>0</v>
      </c>
      <c r="I2850" s="2282" t="s">
        <v>3579</v>
      </c>
      <c r="J2850" s="2267">
        <v>21.07</v>
      </c>
    </row>
    <row r="2851" spans="1:10">
      <c r="A2851" s="2282"/>
      <c r="B2851" s="2282"/>
      <c r="C2851" s="2282"/>
      <c r="D2851" s="2282"/>
      <c r="E2851" s="2282" t="s">
        <v>3580</v>
      </c>
      <c r="F2851" s="2267">
        <v>15.705576000000001</v>
      </c>
      <c r="G2851" s="2282"/>
      <c r="H2851" s="2467" t="s">
        <v>3581</v>
      </c>
      <c r="I2851" s="2467"/>
      <c r="J2851" s="2267">
        <v>74.03</v>
      </c>
    </row>
    <row r="2852" spans="1:10" ht="30" customHeight="1" thickBot="1">
      <c r="A2852" s="2290"/>
      <c r="B2852" s="2290"/>
      <c r="C2852" s="2290"/>
      <c r="D2852" s="2290"/>
      <c r="E2852" s="2290"/>
      <c r="F2852" s="2290"/>
      <c r="G2852" s="2290" t="s">
        <v>3582</v>
      </c>
      <c r="H2852" s="2268">
        <v>110</v>
      </c>
      <c r="I2852" s="2290" t="s">
        <v>3583</v>
      </c>
      <c r="J2852" s="2291">
        <v>8143.3</v>
      </c>
    </row>
    <row r="2853" spans="1:10" ht="0.95" customHeight="1" thickTop="1">
      <c r="A2853" s="2269"/>
      <c r="B2853" s="2269"/>
      <c r="C2853" s="2269"/>
      <c r="D2853" s="2269"/>
      <c r="E2853" s="2269"/>
      <c r="F2853" s="2269"/>
      <c r="G2853" s="2269"/>
      <c r="H2853" s="2269"/>
      <c r="I2853" s="2269"/>
      <c r="J2853" s="2269"/>
    </row>
    <row r="2854" spans="1:10" ht="24" customHeight="1">
      <c r="A2854" s="2286" t="s">
        <v>5202</v>
      </c>
      <c r="B2854" s="2286"/>
      <c r="C2854" s="2286"/>
      <c r="D2854" s="2286" t="s">
        <v>5203</v>
      </c>
      <c r="E2854" s="2286"/>
      <c r="F2854" s="2469"/>
      <c r="G2854" s="2469"/>
      <c r="H2854" s="2257"/>
      <c r="I2854" s="2286"/>
      <c r="J2854" s="2258">
        <v>10042.25</v>
      </c>
    </row>
    <row r="2855" spans="1:10" ht="18" customHeight="1">
      <c r="A2855" s="2283" t="s">
        <v>5204</v>
      </c>
      <c r="B2855" s="2287" t="s">
        <v>259</v>
      </c>
      <c r="C2855" s="2283" t="s">
        <v>3548</v>
      </c>
      <c r="D2855" s="2283" t="s">
        <v>131</v>
      </c>
      <c r="E2855" s="2470" t="s">
        <v>3549</v>
      </c>
      <c r="F2855" s="2470"/>
      <c r="G2855" s="2288" t="s">
        <v>3550</v>
      </c>
      <c r="H2855" s="2287" t="s">
        <v>261</v>
      </c>
      <c r="I2855" s="2287" t="s">
        <v>3551</v>
      </c>
      <c r="J2855" s="2287" t="s">
        <v>2149</v>
      </c>
    </row>
    <row r="2856" spans="1:10" ht="48" customHeight="1">
      <c r="A2856" s="2284" t="s">
        <v>3552</v>
      </c>
      <c r="B2856" s="2259" t="s">
        <v>1245</v>
      </c>
      <c r="C2856" s="2284" t="s">
        <v>3600</v>
      </c>
      <c r="D2856" s="2284" t="s">
        <v>5205</v>
      </c>
      <c r="E2856" s="2471" t="s">
        <v>3688</v>
      </c>
      <c r="F2856" s="2471"/>
      <c r="G2856" s="2260" t="s">
        <v>271</v>
      </c>
      <c r="H2856" s="2261">
        <v>1</v>
      </c>
      <c r="I2856" s="2262">
        <v>804.73</v>
      </c>
      <c r="J2856" s="2262">
        <v>804.73</v>
      </c>
    </row>
    <row r="2857" spans="1:10" ht="60" customHeight="1">
      <c r="A2857" s="2281" t="s">
        <v>3556</v>
      </c>
      <c r="B2857" s="2263" t="s">
        <v>5206</v>
      </c>
      <c r="C2857" s="2281" t="s">
        <v>3558</v>
      </c>
      <c r="D2857" s="2281" t="s">
        <v>5207</v>
      </c>
      <c r="E2857" s="2472" t="s">
        <v>3938</v>
      </c>
      <c r="F2857" s="2472"/>
      <c r="G2857" s="2264" t="s">
        <v>3939</v>
      </c>
      <c r="H2857" s="2265">
        <v>2.3599999999999999E-2</v>
      </c>
      <c r="I2857" s="2266">
        <v>102.18</v>
      </c>
      <c r="J2857" s="2266">
        <v>2.41</v>
      </c>
    </row>
    <row r="2858" spans="1:10" ht="60" customHeight="1">
      <c r="A2858" s="2281" t="s">
        <v>3556</v>
      </c>
      <c r="B2858" s="2263" t="s">
        <v>5208</v>
      </c>
      <c r="C2858" s="2281" t="s">
        <v>3558</v>
      </c>
      <c r="D2858" s="2281" t="s">
        <v>5209</v>
      </c>
      <c r="E2858" s="2472" t="s">
        <v>3938</v>
      </c>
      <c r="F2858" s="2472"/>
      <c r="G2858" s="2264" t="s">
        <v>3942</v>
      </c>
      <c r="H2858" s="2265">
        <v>6.5600000000000006E-2</v>
      </c>
      <c r="I2858" s="2266">
        <v>39.6</v>
      </c>
      <c r="J2858" s="2266">
        <v>2.59</v>
      </c>
    </row>
    <row r="2859" spans="1:10" ht="36" customHeight="1">
      <c r="A2859" s="2281" t="s">
        <v>3556</v>
      </c>
      <c r="B2859" s="2263" t="s">
        <v>5210</v>
      </c>
      <c r="C2859" s="2281" t="s">
        <v>3558</v>
      </c>
      <c r="D2859" s="2281" t="s">
        <v>5211</v>
      </c>
      <c r="E2859" s="2472" t="s">
        <v>3560</v>
      </c>
      <c r="F2859" s="2472"/>
      <c r="G2859" s="2264" t="s">
        <v>368</v>
      </c>
      <c r="H2859" s="2265">
        <v>2.8E-3</v>
      </c>
      <c r="I2859" s="2266">
        <v>398.88</v>
      </c>
      <c r="J2859" s="2266">
        <v>1.1100000000000001</v>
      </c>
    </row>
    <row r="2860" spans="1:10" ht="24" customHeight="1">
      <c r="A2860" s="2281" t="s">
        <v>3556</v>
      </c>
      <c r="B2860" s="2263" t="s">
        <v>3761</v>
      </c>
      <c r="C2860" s="2281" t="s">
        <v>3558</v>
      </c>
      <c r="D2860" s="2281" t="s">
        <v>3762</v>
      </c>
      <c r="E2860" s="2472" t="s">
        <v>3560</v>
      </c>
      <c r="F2860" s="2472"/>
      <c r="G2860" s="2264" t="s">
        <v>2143</v>
      </c>
      <c r="H2860" s="2265">
        <v>7.9993999999999996</v>
      </c>
      <c r="I2860" s="2266">
        <v>21.42</v>
      </c>
      <c r="J2860" s="2266">
        <v>171.34</v>
      </c>
    </row>
    <row r="2861" spans="1:10" ht="24" customHeight="1">
      <c r="A2861" s="2281" t="s">
        <v>3556</v>
      </c>
      <c r="B2861" s="2263" t="s">
        <v>3573</v>
      </c>
      <c r="C2861" s="2281" t="s">
        <v>3558</v>
      </c>
      <c r="D2861" s="2281" t="s">
        <v>3574</v>
      </c>
      <c r="E2861" s="2472" t="s">
        <v>3560</v>
      </c>
      <c r="F2861" s="2472"/>
      <c r="G2861" s="2264" t="s">
        <v>2143</v>
      </c>
      <c r="H2861" s="2265">
        <v>7.9993999999999996</v>
      </c>
      <c r="I2861" s="2266">
        <v>15.99</v>
      </c>
      <c r="J2861" s="2266">
        <v>127.91</v>
      </c>
    </row>
    <row r="2862" spans="1:10" ht="36" customHeight="1">
      <c r="A2862" s="2281" t="s">
        <v>3556</v>
      </c>
      <c r="B2862" s="2263" t="s">
        <v>5212</v>
      </c>
      <c r="C2862" s="2281" t="s">
        <v>3558</v>
      </c>
      <c r="D2862" s="2281" t="s">
        <v>5213</v>
      </c>
      <c r="E2862" s="2472" t="s">
        <v>3560</v>
      </c>
      <c r="F2862" s="2472"/>
      <c r="G2862" s="2264" t="s">
        <v>368</v>
      </c>
      <c r="H2862" s="2265">
        <v>0.2306</v>
      </c>
      <c r="I2862" s="2266">
        <v>450.93</v>
      </c>
      <c r="J2862" s="2266">
        <v>103.98</v>
      </c>
    </row>
    <row r="2863" spans="1:10" ht="36" customHeight="1">
      <c r="A2863" s="2281" t="s">
        <v>3556</v>
      </c>
      <c r="B2863" s="2263" t="s">
        <v>5214</v>
      </c>
      <c r="C2863" s="2281" t="s">
        <v>3558</v>
      </c>
      <c r="D2863" s="2281" t="s">
        <v>5215</v>
      </c>
      <c r="E2863" s="2472" t="s">
        <v>3606</v>
      </c>
      <c r="F2863" s="2472"/>
      <c r="G2863" s="2264" t="s">
        <v>368</v>
      </c>
      <c r="H2863" s="2265">
        <v>0.09</v>
      </c>
      <c r="I2863" s="2266">
        <v>2163.17</v>
      </c>
      <c r="J2863" s="2266">
        <v>194.68</v>
      </c>
    </row>
    <row r="2864" spans="1:10" ht="36" customHeight="1">
      <c r="A2864" s="2281" t="s">
        <v>3556</v>
      </c>
      <c r="B2864" s="2263" t="s">
        <v>5216</v>
      </c>
      <c r="C2864" s="2281" t="s">
        <v>3558</v>
      </c>
      <c r="D2864" s="2281" t="s">
        <v>5217</v>
      </c>
      <c r="E2864" s="2472" t="s">
        <v>3709</v>
      </c>
      <c r="F2864" s="2472"/>
      <c r="G2864" s="2264" t="s">
        <v>368</v>
      </c>
      <c r="H2864" s="2265">
        <v>0.13100000000000001</v>
      </c>
      <c r="I2864" s="2266">
        <v>218.2</v>
      </c>
      <c r="J2864" s="2266">
        <v>28.58</v>
      </c>
    </row>
    <row r="2865" spans="1:10" ht="24" customHeight="1">
      <c r="A2865" s="2285" t="s">
        <v>3586</v>
      </c>
      <c r="B2865" s="2270" t="s">
        <v>3892</v>
      </c>
      <c r="C2865" s="2285" t="s">
        <v>3558</v>
      </c>
      <c r="D2865" s="2285" t="s">
        <v>3893</v>
      </c>
      <c r="E2865" s="2468" t="s">
        <v>3589</v>
      </c>
      <c r="F2865" s="2468"/>
      <c r="G2865" s="2271" t="s">
        <v>271</v>
      </c>
      <c r="H2865" s="2272">
        <v>226.49160000000001</v>
      </c>
      <c r="I2865" s="2273">
        <v>0.76</v>
      </c>
      <c r="J2865" s="2273">
        <v>172.13</v>
      </c>
    </row>
    <row r="2866" spans="1:10">
      <c r="A2866" s="2282"/>
      <c r="B2866" s="2282"/>
      <c r="C2866" s="2282"/>
      <c r="D2866" s="2282"/>
      <c r="E2866" s="2282" t="s">
        <v>3577</v>
      </c>
      <c r="F2866" s="2267">
        <v>290.12</v>
      </c>
      <c r="G2866" s="2282" t="s">
        <v>3578</v>
      </c>
      <c r="H2866" s="2267">
        <v>0</v>
      </c>
      <c r="I2866" s="2282" t="s">
        <v>3579</v>
      </c>
      <c r="J2866" s="2267">
        <v>290.12</v>
      </c>
    </row>
    <row r="2867" spans="1:10">
      <c r="A2867" s="2282"/>
      <c r="B2867" s="2282"/>
      <c r="C2867" s="2282"/>
      <c r="D2867" s="2282"/>
      <c r="E2867" s="2282" t="s">
        <v>3580</v>
      </c>
      <c r="F2867" s="2267">
        <v>216.71378899999999</v>
      </c>
      <c r="G2867" s="2282"/>
      <c r="H2867" s="2467" t="s">
        <v>3581</v>
      </c>
      <c r="I2867" s="2467"/>
      <c r="J2867" s="2267">
        <v>1021.44</v>
      </c>
    </row>
    <row r="2868" spans="1:10" ht="30" customHeight="1" thickBot="1">
      <c r="A2868" s="2290"/>
      <c r="B2868" s="2290"/>
      <c r="C2868" s="2290"/>
      <c r="D2868" s="2290"/>
      <c r="E2868" s="2290"/>
      <c r="F2868" s="2290"/>
      <c r="G2868" s="2290" t="s">
        <v>3582</v>
      </c>
      <c r="H2868" s="2268">
        <v>5</v>
      </c>
      <c r="I2868" s="2290" t="s">
        <v>3583</v>
      </c>
      <c r="J2868" s="2291">
        <v>5107.2</v>
      </c>
    </row>
    <row r="2869" spans="1:10" ht="0.95" customHeight="1" thickTop="1">
      <c r="A2869" s="2269"/>
      <c r="B2869" s="2269"/>
      <c r="C2869" s="2269"/>
      <c r="D2869" s="2269"/>
      <c r="E2869" s="2269"/>
      <c r="F2869" s="2269"/>
      <c r="G2869" s="2269"/>
      <c r="H2869" s="2269"/>
      <c r="I2869" s="2269"/>
      <c r="J2869" s="2269"/>
    </row>
    <row r="2870" spans="1:10" ht="18" customHeight="1">
      <c r="A2870" s="2283" t="s">
        <v>5218</v>
      </c>
      <c r="B2870" s="2287" t="s">
        <v>259</v>
      </c>
      <c r="C2870" s="2283" t="s">
        <v>3548</v>
      </c>
      <c r="D2870" s="2283" t="s">
        <v>131</v>
      </c>
      <c r="E2870" s="2470" t="s">
        <v>3549</v>
      </c>
      <c r="F2870" s="2470"/>
      <c r="G2870" s="2288" t="s">
        <v>3550</v>
      </c>
      <c r="H2870" s="2287" t="s">
        <v>261</v>
      </c>
      <c r="I2870" s="2287" t="s">
        <v>3551</v>
      </c>
      <c r="J2870" s="2287" t="s">
        <v>2149</v>
      </c>
    </row>
    <row r="2871" spans="1:10" ht="24" customHeight="1">
      <c r="A2871" s="2284" t="s">
        <v>3552</v>
      </c>
      <c r="B2871" s="2259" t="s">
        <v>1248</v>
      </c>
      <c r="C2871" s="2284" t="s">
        <v>3600</v>
      </c>
      <c r="D2871" s="2284" t="s">
        <v>5219</v>
      </c>
      <c r="E2871" s="2471" t="s">
        <v>4643</v>
      </c>
      <c r="F2871" s="2471"/>
      <c r="G2871" s="2260" t="s">
        <v>1797</v>
      </c>
      <c r="H2871" s="2261">
        <v>1</v>
      </c>
      <c r="I2871" s="2262">
        <v>777.6</v>
      </c>
      <c r="J2871" s="2262">
        <v>777.6</v>
      </c>
    </row>
    <row r="2872" spans="1:10" ht="24" customHeight="1">
      <c r="A2872" s="2281" t="s">
        <v>3556</v>
      </c>
      <c r="B2872" s="2263" t="s">
        <v>3761</v>
      </c>
      <c r="C2872" s="2281" t="s">
        <v>3558</v>
      </c>
      <c r="D2872" s="2281" t="s">
        <v>3762</v>
      </c>
      <c r="E2872" s="2472" t="s">
        <v>3560</v>
      </c>
      <c r="F2872" s="2472"/>
      <c r="G2872" s="2264" t="s">
        <v>2143</v>
      </c>
      <c r="H2872" s="2265">
        <v>1.4</v>
      </c>
      <c r="I2872" s="2266">
        <v>21.42</v>
      </c>
      <c r="J2872" s="2266">
        <v>29.98</v>
      </c>
    </row>
    <row r="2873" spans="1:10" ht="24" customHeight="1">
      <c r="A2873" s="2281" t="s">
        <v>3556</v>
      </c>
      <c r="B2873" s="2263" t="s">
        <v>3573</v>
      </c>
      <c r="C2873" s="2281" t="s">
        <v>3558</v>
      </c>
      <c r="D2873" s="2281" t="s">
        <v>3574</v>
      </c>
      <c r="E2873" s="2472" t="s">
        <v>3560</v>
      </c>
      <c r="F2873" s="2472"/>
      <c r="G2873" s="2264" t="s">
        <v>2143</v>
      </c>
      <c r="H2873" s="2265">
        <v>1.4</v>
      </c>
      <c r="I2873" s="2266">
        <v>15.99</v>
      </c>
      <c r="J2873" s="2266">
        <v>22.38</v>
      </c>
    </row>
    <row r="2874" spans="1:10" ht="36" customHeight="1">
      <c r="A2874" s="2281" t="s">
        <v>3556</v>
      </c>
      <c r="B2874" s="2263" t="s">
        <v>4331</v>
      </c>
      <c r="C2874" s="2281" t="s">
        <v>3558</v>
      </c>
      <c r="D2874" s="2281" t="s">
        <v>4332</v>
      </c>
      <c r="E2874" s="2472" t="s">
        <v>3606</v>
      </c>
      <c r="F2874" s="2472"/>
      <c r="G2874" s="2264" t="s">
        <v>368</v>
      </c>
      <c r="H2874" s="2265">
        <v>2.81E-2</v>
      </c>
      <c r="I2874" s="2266">
        <v>403.93</v>
      </c>
      <c r="J2874" s="2266">
        <v>11.35</v>
      </c>
    </row>
    <row r="2875" spans="1:10" ht="24" customHeight="1">
      <c r="A2875" s="2285" t="s">
        <v>3586</v>
      </c>
      <c r="B2875" s="2270" t="s">
        <v>5220</v>
      </c>
      <c r="C2875" s="2285" t="s">
        <v>3600</v>
      </c>
      <c r="D2875" s="2285" t="s">
        <v>3231</v>
      </c>
      <c r="E2875" s="2468" t="s">
        <v>3589</v>
      </c>
      <c r="F2875" s="2468"/>
      <c r="G2875" s="2271" t="s">
        <v>322</v>
      </c>
      <c r="H2875" s="2272">
        <v>1</v>
      </c>
      <c r="I2875" s="2273">
        <v>713.89</v>
      </c>
      <c r="J2875" s="2273">
        <v>713.89</v>
      </c>
    </row>
    <row r="2876" spans="1:10">
      <c r="A2876" s="2282"/>
      <c r="B2876" s="2282"/>
      <c r="C2876" s="2282"/>
      <c r="D2876" s="2282"/>
      <c r="E2876" s="2282" t="s">
        <v>3577</v>
      </c>
      <c r="F2876" s="2267">
        <v>36.340000000000003</v>
      </c>
      <c r="G2876" s="2282" t="s">
        <v>3578</v>
      </c>
      <c r="H2876" s="2267">
        <v>0</v>
      </c>
      <c r="I2876" s="2282" t="s">
        <v>3579</v>
      </c>
      <c r="J2876" s="2267">
        <v>36.340000000000003</v>
      </c>
    </row>
    <row r="2877" spans="1:10">
      <c r="A2877" s="2282"/>
      <c r="B2877" s="2282"/>
      <c r="C2877" s="2282"/>
      <c r="D2877" s="2282"/>
      <c r="E2877" s="2282" t="s">
        <v>3580</v>
      </c>
      <c r="F2877" s="2267">
        <v>209.40768</v>
      </c>
      <c r="G2877" s="2282"/>
      <c r="H2877" s="2467" t="s">
        <v>3581</v>
      </c>
      <c r="I2877" s="2467"/>
      <c r="J2877" s="2267">
        <v>987.01</v>
      </c>
    </row>
    <row r="2878" spans="1:10" ht="30" customHeight="1" thickBot="1">
      <c r="A2878" s="2290"/>
      <c r="B2878" s="2290"/>
      <c r="C2878" s="2290"/>
      <c r="D2878" s="2290"/>
      <c r="E2878" s="2290"/>
      <c r="F2878" s="2290"/>
      <c r="G2878" s="2290" t="s">
        <v>3582</v>
      </c>
      <c r="H2878" s="2268">
        <v>5</v>
      </c>
      <c r="I2878" s="2290" t="s">
        <v>3583</v>
      </c>
      <c r="J2878" s="2291">
        <v>4935.05</v>
      </c>
    </row>
    <row r="2879" spans="1:10" ht="0.95" customHeight="1" thickTop="1">
      <c r="A2879" s="2269"/>
      <c r="B2879" s="2269"/>
      <c r="C2879" s="2269"/>
      <c r="D2879" s="2269"/>
      <c r="E2879" s="2269"/>
      <c r="F2879" s="2269"/>
      <c r="G2879" s="2269"/>
      <c r="H2879" s="2269"/>
      <c r="I2879" s="2269"/>
      <c r="J2879" s="2269"/>
    </row>
    <row r="2880" spans="1:10" ht="24" customHeight="1">
      <c r="A2880" s="2286" t="s">
        <v>5221</v>
      </c>
      <c r="B2880" s="2286"/>
      <c r="C2880" s="2286"/>
      <c r="D2880" s="2286" t="s">
        <v>5222</v>
      </c>
      <c r="E2880" s="2286"/>
      <c r="F2880" s="2469"/>
      <c r="G2880" s="2469"/>
      <c r="H2880" s="2257"/>
      <c r="I2880" s="2286"/>
      <c r="J2880" s="2258">
        <v>847.12</v>
      </c>
    </row>
    <row r="2881" spans="1:10" ht="18" customHeight="1">
      <c r="A2881" s="2283" t="s">
        <v>5223</v>
      </c>
      <c r="B2881" s="2287" t="s">
        <v>259</v>
      </c>
      <c r="C2881" s="2283" t="s">
        <v>3548</v>
      </c>
      <c r="D2881" s="2283" t="s">
        <v>131</v>
      </c>
      <c r="E2881" s="2470" t="s">
        <v>3549</v>
      </c>
      <c r="F2881" s="2470"/>
      <c r="G2881" s="2288" t="s">
        <v>3550</v>
      </c>
      <c r="H2881" s="2287" t="s">
        <v>261</v>
      </c>
      <c r="I2881" s="2287" t="s">
        <v>3551</v>
      </c>
      <c r="J2881" s="2287" t="s">
        <v>2149</v>
      </c>
    </row>
    <row r="2882" spans="1:10" ht="24" customHeight="1">
      <c r="A2882" s="2284" t="s">
        <v>3552</v>
      </c>
      <c r="B2882" s="2259" t="s">
        <v>1253</v>
      </c>
      <c r="C2882" s="2284" t="s">
        <v>3600</v>
      </c>
      <c r="D2882" s="2284" t="s">
        <v>5224</v>
      </c>
      <c r="E2882" s="2471" t="s">
        <v>3688</v>
      </c>
      <c r="F2882" s="2471"/>
      <c r="G2882" s="2260" t="s">
        <v>271</v>
      </c>
      <c r="H2882" s="2261">
        <v>1</v>
      </c>
      <c r="I2882" s="2262">
        <v>47.46</v>
      </c>
      <c r="J2882" s="2262">
        <v>47.46</v>
      </c>
    </row>
    <row r="2883" spans="1:10" ht="24" customHeight="1">
      <c r="A2883" s="2281" t="s">
        <v>3556</v>
      </c>
      <c r="B2883" s="2263" t="s">
        <v>3561</v>
      </c>
      <c r="C2883" s="2281" t="s">
        <v>3558</v>
      </c>
      <c r="D2883" s="2281" t="s">
        <v>3562</v>
      </c>
      <c r="E2883" s="2472" t="s">
        <v>3560</v>
      </c>
      <c r="F2883" s="2472"/>
      <c r="G2883" s="2264" t="s">
        <v>2143</v>
      </c>
      <c r="H2883" s="2265">
        <v>7.0000000000000007E-2</v>
      </c>
      <c r="I2883" s="2266">
        <v>16.989999999999998</v>
      </c>
      <c r="J2883" s="2266">
        <v>1.18</v>
      </c>
    </row>
    <row r="2884" spans="1:10" ht="24" customHeight="1">
      <c r="A2884" s="2281" t="s">
        <v>3556</v>
      </c>
      <c r="B2884" s="2263" t="s">
        <v>3565</v>
      </c>
      <c r="C2884" s="2281" t="s">
        <v>3558</v>
      </c>
      <c r="D2884" s="2281" t="s">
        <v>3566</v>
      </c>
      <c r="E2884" s="2472" t="s">
        <v>3560</v>
      </c>
      <c r="F2884" s="2472"/>
      <c r="G2884" s="2264" t="s">
        <v>2143</v>
      </c>
      <c r="H2884" s="2265">
        <v>7.0000000000000007E-2</v>
      </c>
      <c r="I2884" s="2266">
        <v>21.6</v>
      </c>
      <c r="J2884" s="2266">
        <v>1.51</v>
      </c>
    </row>
    <row r="2885" spans="1:10" ht="24" customHeight="1">
      <c r="A2885" s="2285" t="s">
        <v>3586</v>
      </c>
      <c r="B2885" s="2270" t="s">
        <v>5225</v>
      </c>
      <c r="C2885" s="2285" t="s">
        <v>3600</v>
      </c>
      <c r="D2885" s="2285" t="s">
        <v>5226</v>
      </c>
      <c r="E2885" s="2468" t="s">
        <v>3589</v>
      </c>
      <c r="F2885" s="2468"/>
      <c r="G2885" s="2271" t="s">
        <v>1797</v>
      </c>
      <c r="H2885" s="2272">
        <v>1</v>
      </c>
      <c r="I2885" s="2273">
        <v>44.77</v>
      </c>
      <c r="J2885" s="2273">
        <v>44.77</v>
      </c>
    </row>
    <row r="2886" spans="1:10">
      <c r="A2886" s="2282"/>
      <c r="B2886" s="2282"/>
      <c r="C2886" s="2282"/>
      <c r="D2886" s="2282"/>
      <c r="E2886" s="2282" t="s">
        <v>3577</v>
      </c>
      <c r="F2886" s="2267">
        <v>1.84</v>
      </c>
      <c r="G2886" s="2282" t="s">
        <v>3578</v>
      </c>
      <c r="H2886" s="2267">
        <v>0</v>
      </c>
      <c r="I2886" s="2282" t="s">
        <v>3579</v>
      </c>
      <c r="J2886" s="2267">
        <v>1.84</v>
      </c>
    </row>
    <row r="2887" spans="1:10">
      <c r="A2887" s="2282"/>
      <c r="B2887" s="2282"/>
      <c r="C2887" s="2282"/>
      <c r="D2887" s="2282"/>
      <c r="E2887" s="2282" t="s">
        <v>3580</v>
      </c>
      <c r="F2887" s="2267">
        <v>12.780977999999999</v>
      </c>
      <c r="G2887" s="2282"/>
      <c r="H2887" s="2467" t="s">
        <v>3581</v>
      </c>
      <c r="I2887" s="2467"/>
      <c r="J2887" s="2267">
        <v>60.24</v>
      </c>
    </row>
    <row r="2888" spans="1:10" ht="30" customHeight="1" thickBot="1">
      <c r="A2888" s="2290"/>
      <c r="B2888" s="2290"/>
      <c r="C2888" s="2290"/>
      <c r="D2888" s="2290"/>
      <c r="E2888" s="2290"/>
      <c r="F2888" s="2290"/>
      <c r="G2888" s="2290" t="s">
        <v>3582</v>
      </c>
      <c r="H2888" s="2268">
        <v>4</v>
      </c>
      <c r="I2888" s="2290" t="s">
        <v>3583</v>
      </c>
      <c r="J2888" s="2291">
        <v>240.96</v>
      </c>
    </row>
    <row r="2889" spans="1:10" ht="0.95" customHeight="1" thickTop="1">
      <c r="A2889" s="2269"/>
      <c r="B2889" s="2269"/>
      <c r="C2889" s="2269"/>
      <c r="D2889" s="2269"/>
      <c r="E2889" s="2269"/>
      <c r="F2889" s="2269"/>
      <c r="G2889" s="2269"/>
      <c r="H2889" s="2269"/>
      <c r="I2889" s="2269"/>
      <c r="J2889" s="2269"/>
    </row>
    <row r="2890" spans="1:10" ht="18" customHeight="1">
      <c r="A2890" s="2283" t="s">
        <v>5227</v>
      </c>
      <c r="B2890" s="2287" t="s">
        <v>259</v>
      </c>
      <c r="C2890" s="2283" t="s">
        <v>3548</v>
      </c>
      <c r="D2890" s="2283" t="s">
        <v>131</v>
      </c>
      <c r="E2890" s="2470" t="s">
        <v>3549</v>
      </c>
      <c r="F2890" s="2470"/>
      <c r="G2890" s="2288" t="s">
        <v>3550</v>
      </c>
      <c r="H2890" s="2287" t="s">
        <v>261</v>
      </c>
      <c r="I2890" s="2287" t="s">
        <v>3551</v>
      </c>
      <c r="J2890" s="2287" t="s">
        <v>2149</v>
      </c>
    </row>
    <row r="2891" spans="1:10" ht="24" customHeight="1">
      <c r="A2891" s="2284" t="s">
        <v>3552</v>
      </c>
      <c r="B2891" s="2259" t="s">
        <v>1256</v>
      </c>
      <c r="C2891" s="2284" t="s">
        <v>3600</v>
      </c>
      <c r="D2891" s="2284" t="s">
        <v>5228</v>
      </c>
      <c r="E2891" s="2471" t="s">
        <v>3688</v>
      </c>
      <c r="F2891" s="2471"/>
      <c r="G2891" s="2260" t="s">
        <v>271</v>
      </c>
      <c r="H2891" s="2261">
        <v>1</v>
      </c>
      <c r="I2891" s="2262">
        <v>31.85</v>
      </c>
      <c r="J2891" s="2262">
        <v>31.85</v>
      </c>
    </row>
    <row r="2892" spans="1:10" ht="24" customHeight="1">
      <c r="A2892" s="2281" t="s">
        <v>3556</v>
      </c>
      <c r="B2892" s="2263" t="s">
        <v>3561</v>
      </c>
      <c r="C2892" s="2281" t="s">
        <v>3558</v>
      </c>
      <c r="D2892" s="2281" t="s">
        <v>3562</v>
      </c>
      <c r="E2892" s="2472" t="s">
        <v>3560</v>
      </c>
      <c r="F2892" s="2472"/>
      <c r="G2892" s="2264" t="s">
        <v>2143</v>
      </c>
      <c r="H2892" s="2265">
        <v>0.1</v>
      </c>
      <c r="I2892" s="2266">
        <v>16.989999999999998</v>
      </c>
      <c r="J2892" s="2266">
        <v>1.69</v>
      </c>
    </row>
    <row r="2893" spans="1:10" ht="24" customHeight="1">
      <c r="A2893" s="2281" t="s">
        <v>3556</v>
      </c>
      <c r="B2893" s="2263" t="s">
        <v>3565</v>
      </c>
      <c r="C2893" s="2281" t="s">
        <v>3558</v>
      </c>
      <c r="D2893" s="2281" t="s">
        <v>3566</v>
      </c>
      <c r="E2893" s="2472" t="s">
        <v>3560</v>
      </c>
      <c r="F2893" s="2472"/>
      <c r="G2893" s="2264" t="s">
        <v>2143</v>
      </c>
      <c r="H2893" s="2265">
        <v>0.1</v>
      </c>
      <c r="I2893" s="2266">
        <v>21.6</v>
      </c>
      <c r="J2893" s="2266">
        <v>2.16</v>
      </c>
    </row>
    <row r="2894" spans="1:10" ht="24" customHeight="1">
      <c r="A2894" s="2285" t="s">
        <v>3586</v>
      </c>
      <c r="B2894" s="2270" t="s">
        <v>5229</v>
      </c>
      <c r="C2894" s="2285" t="s">
        <v>3600</v>
      </c>
      <c r="D2894" s="2285" t="s">
        <v>5230</v>
      </c>
      <c r="E2894" s="2468" t="s">
        <v>3589</v>
      </c>
      <c r="F2894" s="2468"/>
      <c r="G2894" s="2271" t="s">
        <v>316</v>
      </c>
      <c r="H2894" s="2272">
        <v>1</v>
      </c>
      <c r="I2894" s="2273">
        <v>28</v>
      </c>
      <c r="J2894" s="2273">
        <v>28</v>
      </c>
    </row>
    <row r="2895" spans="1:10">
      <c r="A2895" s="2282"/>
      <c r="B2895" s="2282"/>
      <c r="C2895" s="2282"/>
      <c r="D2895" s="2282"/>
      <c r="E2895" s="2282" t="s">
        <v>3577</v>
      </c>
      <c r="F2895" s="2267">
        <v>2.62</v>
      </c>
      <c r="G2895" s="2282" t="s">
        <v>3578</v>
      </c>
      <c r="H2895" s="2267">
        <v>0</v>
      </c>
      <c r="I2895" s="2282" t="s">
        <v>3579</v>
      </c>
      <c r="J2895" s="2267">
        <v>2.62</v>
      </c>
    </row>
    <row r="2896" spans="1:10">
      <c r="A2896" s="2282"/>
      <c r="B2896" s="2282"/>
      <c r="C2896" s="2282"/>
      <c r="D2896" s="2282"/>
      <c r="E2896" s="2282" t="s">
        <v>3580</v>
      </c>
      <c r="F2896" s="2267">
        <v>8.5772049999999993</v>
      </c>
      <c r="G2896" s="2282"/>
      <c r="H2896" s="2467" t="s">
        <v>3581</v>
      </c>
      <c r="I2896" s="2467"/>
      <c r="J2896" s="2267">
        <v>40.43</v>
      </c>
    </row>
    <row r="2897" spans="1:10" ht="30" customHeight="1" thickBot="1">
      <c r="A2897" s="2290"/>
      <c r="B2897" s="2290"/>
      <c r="C2897" s="2290"/>
      <c r="D2897" s="2290"/>
      <c r="E2897" s="2290"/>
      <c r="F2897" s="2290"/>
      <c r="G2897" s="2290" t="s">
        <v>3582</v>
      </c>
      <c r="H2897" s="2268">
        <v>3</v>
      </c>
      <c r="I2897" s="2290" t="s">
        <v>3583</v>
      </c>
      <c r="J2897" s="2291">
        <v>121.29</v>
      </c>
    </row>
    <row r="2898" spans="1:10" ht="0.95" customHeight="1" thickTop="1">
      <c r="A2898" s="2269"/>
      <c r="B2898" s="2269"/>
      <c r="C2898" s="2269"/>
      <c r="D2898" s="2269"/>
      <c r="E2898" s="2269"/>
      <c r="F2898" s="2269"/>
      <c r="G2898" s="2269"/>
      <c r="H2898" s="2269"/>
      <c r="I2898" s="2269"/>
      <c r="J2898" s="2269"/>
    </row>
    <row r="2899" spans="1:10" ht="18" customHeight="1">
      <c r="A2899" s="2283" t="s">
        <v>5231</v>
      </c>
      <c r="B2899" s="2287" t="s">
        <v>259</v>
      </c>
      <c r="C2899" s="2283" t="s">
        <v>3548</v>
      </c>
      <c r="D2899" s="2283" t="s">
        <v>131</v>
      </c>
      <c r="E2899" s="2470" t="s">
        <v>3549</v>
      </c>
      <c r="F2899" s="2470"/>
      <c r="G2899" s="2288" t="s">
        <v>3550</v>
      </c>
      <c r="H2899" s="2287" t="s">
        <v>261</v>
      </c>
      <c r="I2899" s="2287" t="s">
        <v>3551</v>
      </c>
      <c r="J2899" s="2287" t="s">
        <v>2149</v>
      </c>
    </row>
    <row r="2900" spans="1:10" ht="36" customHeight="1">
      <c r="A2900" s="2284" t="s">
        <v>3552</v>
      </c>
      <c r="B2900" s="2259" t="s">
        <v>1259</v>
      </c>
      <c r="C2900" s="2284" t="s">
        <v>3600</v>
      </c>
      <c r="D2900" s="2284" t="s">
        <v>5232</v>
      </c>
      <c r="E2900" s="2471" t="s">
        <v>3688</v>
      </c>
      <c r="F2900" s="2471"/>
      <c r="G2900" s="2260" t="s">
        <v>322</v>
      </c>
      <c r="H2900" s="2261">
        <v>1</v>
      </c>
      <c r="I2900" s="2262">
        <v>382</v>
      </c>
      <c r="J2900" s="2262">
        <v>382</v>
      </c>
    </row>
    <row r="2901" spans="1:10" ht="24" customHeight="1">
      <c r="A2901" s="2281" t="s">
        <v>3556</v>
      </c>
      <c r="B2901" s="2263" t="s">
        <v>3565</v>
      </c>
      <c r="C2901" s="2281" t="s">
        <v>3558</v>
      </c>
      <c r="D2901" s="2281" t="s">
        <v>3566</v>
      </c>
      <c r="E2901" s="2472" t="s">
        <v>3560</v>
      </c>
      <c r="F2901" s="2472"/>
      <c r="G2901" s="2264" t="s">
        <v>2143</v>
      </c>
      <c r="H2901" s="2265">
        <v>0.50600000000000001</v>
      </c>
      <c r="I2901" s="2266">
        <v>21.6</v>
      </c>
      <c r="J2901" s="2266">
        <v>10.92</v>
      </c>
    </row>
    <row r="2902" spans="1:10" ht="24" customHeight="1">
      <c r="A2902" s="2281" t="s">
        <v>3556</v>
      </c>
      <c r="B2902" s="2263" t="s">
        <v>3561</v>
      </c>
      <c r="C2902" s="2281" t="s">
        <v>3558</v>
      </c>
      <c r="D2902" s="2281" t="s">
        <v>3562</v>
      </c>
      <c r="E2902" s="2472" t="s">
        <v>3560</v>
      </c>
      <c r="F2902" s="2472"/>
      <c r="G2902" s="2264" t="s">
        <v>2143</v>
      </c>
      <c r="H2902" s="2265">
        <v>0.50600000000000001</v>
      </c>
      <c r="I2902" s="2266">
        <v>16.989999999999998</v>
      </c>
      <c r="J2902" s="2266">
        <v>8.59</v>
      </c>
    </row>
    <row r="2903" spans="1:10" ht="36" customHeight="1">
      <c r="A2903" s="2285" t="s">
        <v>3586</v>
      </c>
      <c r="B2903" s="2270" t="s">
        <v>5233</v>
      </c>
      <c r="C2903" s="2285" t="s">
        <v>3600</v>
      </c>
      <c r="D2903" s="2285" t="s">
        <v>5232</v>
      </c>
      <c r="E2903" s="2468" t="s">
        <v>3589</v>
      </c>
      <c r="F2903" s="2468"/>
      <c r="G2903" s="2271" t="s">
        <v>322</v>
      </c>
      <c r="H2903" s="2272">
        <v>1</v>
      </c>
      <c r="I2903" s="2273">
        <v>362.49</v>
      </c>
      <c r="J2903" s="2273">
        <v>362.49</v>
      </c>
    </row>
    <row r="2904" spans="1:10">
      <c r="A2904" s="2282"/>
      <c r="B2904" s="2282"/>
      <c r="C2904" s="2282"/>
      <c r="D2904" s="2282"/>
      <c r="E2904" s="2282" t="s">
        <v>3577</v>
      </c>
      <c r="F2904" s="2267">
        <v>13.33</v>
      </c>
      <c r="G2904" s="2282" t="s">
        <v>3578</v>
      </c>
      <c r="H2904" s="2267">
        <v>0</v>
      </c>
      <c r="I2904" s="2282" t="s">
        <v>3579</v>
      </c>
      <c r="J2904" s="2267">
        <v>13.33</v>
      </c>
    </row>
    <row r="2905" spans="1:10">
      <c r="A2905" s="2282"/>
      <c r="B2905" s="2282"/>
      <c r="C2905" s="2282"/>
      <c r="D2905" s="2282"/>
      <c r="E2905" s="2282" t="s">
        <v>3580</v>
      </c>
      <c r="F2905" s="2267">
        <v>102.87260000000001</v>
      </c>
      <c r="G2905" s="2282"/>
      <c r="H2905" s="2467" t="s">
        <v>3581</v>
      </c>
      <c r="I2905" s="2467"/>
      <c r="J2905" s="2267">
        <v>484.87</v>
      </c>
    </row>
    <row r="2906" spans="1:10" ht="30" customHeight="1" thickBot="1">
      <c r="A2906" s="2290"/>
      <c r="B2906" s="2290"/>
      <c r="C2906" s="2290"/>
      <c r="D2906" s="2290"/>
      <c r="E2906" s="2290"/>
      <c r="F2906" s="2290"/>
      <c r="G2906" s="2290" t="s">
        <v>3582</v>
      </c>
      <c r="H2906" s="2268">
        <v>1</v>
      </c>
      <c r="I2906" s="2290" t="s">
        <v>3583</v>
      </c>
      <c r="J2906" s="2291">
        <v>484.87</v>
      </c>
    </row>
    <row r="2907" spans="1:10" ht="0.95" customHeight="1" thickTop="1">
      <c r="A2907" s="2269"/>
      <c r="B2907" s="2269"/>
      <c r="C2907" s="2269"/>
      <c r="D2907" s="2269"/>
      <c r="E2907" s="2269"/>
      <c r="F2907" s="2269"/>
      <c r="G2907" s="2269"/>
      <c r="H2907" s="2269"/>
      <c r="I2907" s="2269"/>
      <c r="J2907" s="2269"/>
    </row>
    <row r="2908" spans="1:10" ht="24" customHeight="1">
      <c r="A2908" s="2286" t="s">
        <v>5234</v>
      </c>
      <c r="B2908" s="2286"/>
      <c r="C2908" s="2286"/>
      <c r="D2908" s="2286" t="s">
        <v>5235</v>
      </c>
      <c r="E2908" s="2286"/>
      <c r="F2908" s="2469"/>
      <c r="G2908" s="2469"/>
      <c r="H2908" s="2257"/>
      <c r="I2908" s="2286"/>
      <c r="J2908" s="2258">
        <v>481114.56</v>
      </c>
    </row>
    <row r="2909" spans="1:10" ht="24" customHeight="1">
      <c r="A2909" s="2286" t="s">
        <v>5236</v>
      </c>
      <c r="B2909" s="2286"/>
      <c r="C2909" s="2286"/>
      <c r="D2909" s="2286" t="s">
        <v>5237</v>
      </c>
      <c r="E2909" s="2286"/>
      <c r="F2909" s="2469"/>
      <c r="G2909" s="2469"/>
      <c r="H2909" s="2257"/>
      <c r="I2909" s="2286"/>
      <c r="J2909" s="2258">
        <v>1066.17</v>
      </c>
    </row>
    <row r="2910" spans="1:10" ht="18" customHeight="1">
      <c r="A2910" s="2283" t="s">
        <v>5238</v>
      </c>
      <c r="B2910" s="2287" t="s">
        <v>259</v>
      </c>
      <c r="C2910" s="2283" t="s">
        <v>3548</v>
      </c>
      <c r="D2910" s="2283" t="s">
        <v>131</v>
      </c>
      <c r="E2910" s="2470" t="s">
        <v>3549</v>
      </c>
      <c r="F2910" s="2470"/>
      <c r="G2910" s="2288" t="s">
        <v>3550</v>
      </c>
      <c r="H2910" s="2287" t="s">
        <v>261</v>
      </c>
      <c r="I2910" s="2287" t="s">
        <v>3551</v>
      </c>
      <c r="J2910" s="2287" t="s">
        <v>2149</v>
      </c>
    </row>
    <row r="2911" spans="1:10" ht="96" customHeight="1">
      <c r="A2911" s="2284" t="s">
        <v>3552</v>
      </c>
      <c r="B2911" s="2259" t="s">
        <v>1264</v>
      </c>
      <c r="C2911" s="2284" t="s">
        <v>3600</v>
      </c>
      <c r="D2911" s="2284" t="s">
        <v>5239</v>
      </c>
      <c r="E2911" s="2471" t="s">
        <v>3688</v>
      </c>
      <c r="F2911" s="2471"/>
      <c r="G2911" s="2260" t="s">
        <v>322</v>
      </c>
      <c r="H2911" s="2261">
        <v>1</v>
      </c>
      <c r="I2911" s="2262">
        <v>279.99</v>
      </c>
      <c r="J2911" s="2262">
        <v>279.99</v>
      </c>
    </row>
    <row r="2912" spans="1:10" ht="24" customHeight="1">
      <c r="A2912" s="2281" t="s">
        <v>3556</v>
      </c>
      <c r="B2912" s="2263" t="s">
        <v>3565</v>
      </c>
      <c r="C2912" s="2281" t="s">
        <v>3558</v>
      </c>
      <c r="D2912" s="2281" t="s">
        <v>3566</v>
      </c>
      <c r="E2912" s="2472" t="s">
        <v>3560</v>
      </c>
      <c r="F2912" s="2472"/>
      <c r="G2912" s="2264" t="s">
        <v>2143</v>
      </c>
      <c r="H2912" s="2265">
        <v>0.5</v>
      </c>
      <c r="I2912" s="2266">
        <v>21.6</v>
      </c>
      <c r="J2912" s="2266">
        <v>10.8</v>
      </c>
    </row>
    <row r="2913" spans="1:10" ht="24" customHeight="1">
      <c r="A2913" s="2281" t="s">
        <v>3556</v>
      </c>
      <c r="B2913" s="2263" t="s">
        <v>3561</v>
      </c>
      <c r="C2913" s="2281" t="s">
        <v>3558</v>
      </c>
      <c r="D2913" s="2281" t="s">
        <v>3562</v>
      </c>
      <c r="E2913" s="2472" t="s">
        <v>3560</v>
      </c>
      <c r="F2913" s="2472"/>
      <c r="G2913" s="2264" t="s">
        <v>2143</v>
      </c>
      <c r="H2913" s="2265">
        <v>0.5</v>
      </c>
      <c r="I2913" s="2266">
        <v>16.989999999999998</v>
      </c>
      <c r="J2913" s="2266">
        <v>8.49</v>
      </c>
    </row>
    <row r="2914" spans="1:10" ht="36" customHeight="1">
      <c r="A2914" s="2285" t="s">
        <v>3586</v>
      </c>
      <c r="B2914" s="2270" t="s">
        <v>5240</v>
      </c>
      <c r="C2914" s="2285" t="s">
        <v>3554</v>
      </c>
      <c r="D2914" s="2285" t="s">
        <v>5241</v>
      </c>
      <c r="E2914" s="2468" t="s">
        <v>3589</v>
      </c>
      <c r="F2914" s="2468"/>
      <c r="G2914" s="2271" t="s">
        <v>271</v>
      </c>
      <c r="H2914" s="2272">
        <v>1</v>
      </c>
      <c r="I2914" s="2273">
        <v>260.7</v>
      </c>
      <c r="J2914" s="2273">
        <v>260.7</v>
      </c>
    </row>
    <row r="2915" spans="1:10">
      <c r="A2915" s="2282"/>
      <c r="B2915" s="2282"/>
      <c r="C2915" s="2282"/>
      <c r="D2915" s="2282"/>
      <c r="E2915" s="2282" t="s">
        <v>3577</v>
      </c>
      <c r="F2915" s="2267">
        <v>13.17</v>
      </c>
      <c r="G2915" s="2282" t="s">
        <v>3578</v>
      </c>
      <c r="H2915" s="2267">
        <v>0</v>
      </c>
      <c r="I2915" s="2282" t="s">
        <v>3579</v>
      </c>
      <c r="J2915" s="2267">
        <v>13.17</v>
      </c>
    </row>
    <row r="2916" spans="1:10">
      <c r="A2916" s="2282"/>
      <c r="B2916" s="2282"/>
      <c r="C2916" s="2282"/>
      <c r="D2916" s="2282"/>
      <c r="E2916" s="2282" t="s">
        <v>3580</v>
      </c>
      <c r="F2916" s="2267">
        <v>75.401307000000003</v>
      </c>
      <c r="G2916" s="2282"/>
      <c r="H2916" s="2467" t="s">
        <v>3581</v>
      </c>
      <c r="I2916" s="2467"/>
      <c r="J2916" s="2267">
        <v>355.39</v>
      </c>
    </row>
    <row r="2917" spans="1:10" ht="30" customHeight="1" thickBot="1">
      <c r="A2917" s="2290"/>
      <c r="B2917" s="2290"/>
      <c r="C2917" s="2290"/>
      <c r="D2917" s="2290"/>
      <c r="E2917" s="2290"/>
      <c r="F2917" s="2290"/>
      <c r="G2917" s="2290" t="s">
        <v>3582</v>
      </c>
      <c r="H2917" s="2268">
        <v>3</v>
      </c>
      <c r="I2917" s="2290" t="s">
        <v>3583</v>
      </c>
      <c r="J2917" s="2291">
        <v>1066.17</v>
      </c>
    </row>
    <row r="2918" spans="1:10" ht="0.95" customHeight="1" thickTop="1">
      <c r="A2918" s="2269"/>
      <c r="B2918" s="2269"/>
      <c r="C2918" s="2269"/>
      <c r="D2918" s="2269"/>
      <c r="E2918" s="2269"/>
      <c r="F2918" s="2269"/>
      <c r="G2918" s="2269"/>
      <c r="H2918" s="2269"/>
      <c r="I2918" s="2269"/>
      <c r="J2918" s="2269"/>
    </row>
    <row r="2919" spans="1:10" ht="24" customHeight="1">
      <c r="A2919" s="2286" t="s">
        <v>5242</v>
      </c>
      <c r="B2919" s="2286"/>
      <c r="C2919" s="2286"/>
      <c r="D2919" s="2286" t="s">
        <v>5243</v>
      </c>
      <c r="E2919" s="2286"/>
      <c r="F2919" s="2469"/>
      <c r="G2919" s="2469"/>
      <c r="H2919" s="2257"/>
      <c r="I2919" s="2286"/>
      <c r="J2919" s="2258">
        <v>1432.65</v>
      </c>
    </row>
    <row r="2920" spans="1:10" ht="18" customHeight="1">
      <c r="A2920" s="2283" t="s">
        <v>5244</v>
      </c>
      <c r="B2920" s="2287" t="s">
        <v>259</v>
      </c>
      <c r="C2920" s="2283" t="s">
        <v>3548</v>
      </c>
      <c r="D2920" s="2283" t="s">
        <v>131</v>
      </c>
      <c r="E2920" s="2470" t="s">
        <v>3549</v>
      </c>
      <c r="F2920" s="2470"/>
      <c r="G2920" s="2288" t="s">
        <v>3550</v>
      </c>
      <c r="H2920" s="2287" t="s">
        <v>261</v>
      </c>
      <c r="I2920" s="2287" t="s">
        <v>3551</v>
      </c>
      <c r="J2920" s="2287" t="s">
        <v>2149</v>
      </c>
    </row>
    <row r="2921" spans="1:10" ht="24" customHeight="1">
      <c r="A2921" s="2284" t="s">
        <v>3552</v>
      </c>
      <c r="B2921" s="2259" t="s">
        <v>1269</v>
      </c>
      <c r="C2921" s="2284" t="s">
        <v>3600</v>
      </c>
      <c r="D2921" s="2284" t="s">
        <v>5245</v>
      </c>
      <c r="E2921" s="2471" t="s">
        <v>3688</v>
      </c>
      <c r="F2921" s="2471"/>
      <c r="G2921" s="2260" t="s">
        <v>322</v>
      </c>
      <c r="H2921" s="2261">
        <v>1</v>
      </c>
      <c r="I2921" s="2262">
        <v>376.23</v>
      </c>
      <c r="J2921" s="2262">
        <v>376.23</v>
      </c>
    </row>
    <row r="2922" spans="1:10" ht="24" customHeight="1">
      <c r="A2922" s="2281" t="s">
        <v>3556</v>
      </c>
      <c r="B2922" s="2263" t="s">
        <v>3561</v>
      </c>
      <c r="C2922" s="2281" t="s">
        <v>3558</v>
      </c>
      <c r="D2922" s="2281" t="s">
        <v>3562</v>
      </c>
      <c r="E2922" s="2472" t="s">
        <v>3560</v>
      </c>
      <c r="F2922" s="2472"/>
      <c r="G2922" s="2264" t="s">
        <v>2143</v>
      </c>
      <c r="H2922" s="2265">
        <v>2</v>
      </c>
      <c r="I2922" s="2266">
        <v>16.989999999999998</v>
      </c>
      <c r="J2922" s="2266">
        <v>33.979999999999997</v>
      </c>
    </row>
    <row r="2923" spans="1:10" ht="24" customHeight="1">
      <c r="A2923" s="2281" t="s">
        <v>3556</v>
      </c>
      <c r="B2923" s="2263" t="s">
        <v>3565</v>
      </c>
      <c r="C2923" s="2281" t="s">
        <v>3558</v>
      </c>
      <c r="D2923" s="2281" t="s">
        <v>3566</v>
      </c>
      <c r="E2923" s="2472" t="s">
        <v>3560</v>
      </c>
      <c r="F2923" s="2472"/>
      <c r="G2923" s="2264" t="s">
        <v>2143</v>
      </c>
      <c r="H2923" s="2265">
        <v>1</v>
      </c>
      <c r="I2923" s="2266">
        <v>21.6</v>
      </c>
      <c r="J2923" s="2266">
        <v>21.6</v>
      </c>
    </row>
    <row r="2924" spans="1:10" ht="24" customHeight="1">
      <c r="A2924" s="2281" t="s">
        <v>3556</v>
      </c>
      <c r="B2924" s="2263" t="s">
        <v>5246</v>
      </c>
      <c r="C2924" s="2281" t="s">
        <v>3558</v>
      </c>
      <c r="D2924" s="2281" t="s">
        <v>5247</v>
      </c>
      <c r="E2924" s="2472" t="s">
        <v>3560</v>
      </c>
      <c r="F2924" s="2472"/>
      <c r="G2924" s="2264" t="s">
        <v>2143</v>
      </c>
      <c r="H2924" s="2265">
        <v>0.3</v>
      </c>
      <c r="I2924" s="2266">
        <v>28.84</v>
      </c>
      <c r="J2924" s="2266">
        <v>8.65</v>
      </c>
    </row>
    <row r="2925" spans="1:10" ht="24" customHeight="1">
      <c r="A2925" s="2285" t="s">
        <v>3586</v>
      </c>
      <c r="B2925" s="2270" t="s">
        <v>5248</v>
      </c>
      <c r="C2925" s="2285" t="s">
        <v>3554</v>
      </c>
      <c r="D2925" s="2285" t="s">
        <v>5249</v>
      </c>
      <c r="E2925" s="2468" t="s">
        <v>3589</v>
      </c>
      <c r="F2925" s="2468"/>
      <c r="G2925" s="2271" t="s">
        <v>271</v>
      </c>
      <c r="H2925" s="2272">
        <v>1</v>
      </c>
      <c r="I2925" s="2273">
        <v>312</v>
      </c>
      <c r="J2925" s="2273">
        <v>312</v>
      </c>
    </row>
    <row r="2926" spans="1:10">
      <c r="A2926" s="2282"/>
      <c r="B2926" s="2282"/>
      <c r="C2926" s="2282"/>
      <c r="D2926" s="2282"/>
      <c r="E2926" s="2282" t="s">
        <v>3577</v>
      </c>
      <c r="F2926" s="2267">
        <v>44.03</v>
      </c>
      <c r="G2926" s="2282" t="s">
        <v>3578</v>
      </c>
      <c r="H2926" s="2267">
        <v>0</v>
      </c>
      <c r="I2926" s="2282" t="s">
        <v>3579</v>
      </c>
      <c r="J2926" s="2267">
        <v>44.03</v>
      </c>
    </row>
    <row r="2927" spans="1:10">
      <c r="A2927" s="2282"/>
      <c r="B2927" s="2282"/>
      <c r="C2927" s="2282"/>
      <c r="D2927" s="2282"/>
      <c r="E2927" s="2282" t="s">
        <v>3580</v>
      </c>
      <c r="F2927" s="2267">
        <v>101.31873899999999</v>
      </c>
      <c r="G2927" s="2282"/>
      <c r="H2927" s="2467" t="s">
        <v>3581</v>
      </c>
      <c r="I2927" s="2467"/>
      <c r="J2927" s="2267">
        <v>477.55</v>
      </c>
    </row>
    <row r="2928" spans="1:10" ht="30" customHeight="1" thickBot="1">
      <c r="A2928" s="2290"/>
      <c r="B2928" s="2290"/>
      <c r="C2928" s="2290"/>
      <c r="D2928" s="2290"/>
      <c r="E2928" s="2290"/>
      <c r="F2928" s="2290"/>
      <c r="G2928" s="2290" t="s">
        <v>3582</v>
      </c>
      <c r="H2928" s="2268">
        <v>3</v>
      </c>
      <c r="I2928" s="2290" t="s">
        <v>3583</v>
      </c>
      <c r="J2928" s="2291">
        <v>1432.65</v>
      </c>
    </row>
    <row r="2929" spans="1:10" ht="0.95" customHeight="1" thickTop="1">
      <c r="A2929" s="2269"/>
      <c r="B2929" s="2269"/>
      <c r="C2929" s="2269"/>
      <c r="D2929" s="2269"/>
      <c r="E2929" s="2269"/>
      <c r="F2929" s="2269"/>
      <c r="G2929" s="2269"/>
      <c r="H2929" s="2269"/>
      <c r="I2929" s="2269"/>
      <c r="J2929" s="2269"/>
    </row>
    <row r="2930" spans="1:10" ht="24" customHeight="1">
      <c r="A2930" s="2286" t="s">
        <v>5250</v>
      </c>
      <c r="B2930" s="2286"/>
      <c r="C2930" s="2286"/>
      <c r="D2930" s="2286" t="s">
        <v>5251</v>
      </c>
      <c r="E2930" s="2286"/>
      <c r="F2930" s="2469"/>
      <c r="G2930" s="2469"/>
      <c r="H2930" s="2257"/>
      <c r="I2930" s="2286"/>
      <c r="J2930" s="2258">
        <v>478615.74</v>
      </c>
    </row>
    <row r="2931" spans="1:10" ht="18" customHeight="1">
      <c r="A2931" s="2283" t="s">
        <v>5252</v>
      </c>
      <c r="B2931" s="2287" t="s">
        <v>259</v>
      </c>
      <c r="C2931" s="2283" t="s">
        <v>3548</v>
      </c>
      <c r="D2931" s="2283" t="s">
        <v>131</v>
      </c>
      <c r="E2931" s="2470" t="s">
        <v>3549</v>
      </c>
      <c r="F2931" s="2470"/>
      <c r="G2931" s="2288" t="s">
        <v>3550</v>
      </c>
      <c r="H2931" s="2287" t="s">
        <v>261</v>
      </c>
      <c r="I2931" s="2287" t="s">
        <v>3551</v>
      </c>
      <c r="J2931" s="2287" t="s">
        <v>2149</v>
      </c>
    </row>
    <row r="2932" spans="1:10" ht="96" customHeight="1">
      <c r="A2932" s="2284" t="s">
        <v>3552</v>
      </c>
      <c r="B2932" s="2259" t="s">
        <v>1274</v>
      </c>
      <c r="C2932" s="2284" t="s">
        <v>3600</v>
      </c>
      <c r="D2932" s="2284" t="s">
        <v>3114</v>
      </c>
      <c r="E2932" s="2471" t="s">
        <v>3688</v>
      </c>
      <c r="F2932" s="2471"/>
      <c r="G2932" s="2260" t="s">
        <v>271</v>
      </c>
      <c r="H2932" s="2261">
        <v>1</v>
      </c>
      <c r="I2932" s="2262">
        <v>385541</v>
      </c>
      <c r="J2932" s="2262">
        <v>385541</v>
      </c>
    </row>
    <row r="2933" spans="1:10" ht="96" customHeight="1">
      <c r="A2933" s="2285" t="s">
        <v>3586</v>
      </c>
      <c r="B2933" s="2270" t="s">
        <v>5253</v>
      </c>
      <c r="C2933" s="2285" t="s">
        <v>3600</v>
      </c>
      <c r="D2933" s="2285" t="s">
        <v>3114</v>
      </c>
      <c r="E2933" s="2468" t="s">
        <v>3804</v>
      </c>
      <c r="F2933" s="2468"/>
      <c r="G2933" s="2271" t="s">
        <v>271</v>
      </c>
      <c r="H2933" s="2272">
        <v>1</v>
      </c>
      <c r="I2933" s="2273">
        <v>385541</v>
      </c>
      <c r="J2933" s="2273">
        <v>385541</v>
      </c>
    </row>
    <row r="2934" spans="1:10">
      <c r="A2934" s="2282"/>
      <c r="B2934" s="2282"/>
      <c r="C2934" s="2282"/>
      <c r="D2934" s="2282"/>
      <c r="E2934" s="2282" t="s">
        <v>3577</v>
      </c>
      <c r="F2934" s="2267">
        <v>0</v>
      </c>
      <c r="G2934" s="2282" t="s">
        <v>3578</v>
      </c>
      <c r="H2934" s="2267">
        <v>0</v>
      </c>
      <c r="I2934" s="2282" t="s">
        <v>3579</v>
      </c>
      <c r="J2934" s="2267">
        <v>0</v>
      </c>
    </row>
    <row r="2935" spans="1:10">
      <c r="A2935" s="2282"/>
      <c r="B2935" s="2282"/>
      <c r="C2935" s="2282"/>
      <c r="D2935" s="2282"/>
      <c r="E2935" s="2282" t="s">
        <v>3580</v>
      </c>
      <c r="F2935" s="2267">
        <v>80693.731299999999</v>
      </c>
      <c r="G2935" s="2282"/>
      <c r="H2935" s="2467" t="s">
        <v>3581</v>
      </c>
      <c r="I2935" s="2467"/>
      <c r="J2935" s="2267">
        <v>466234.73</v>
      </c>
    </row>
    <row r="2936" spans="1:10" ht="30" customHeight="1" thickBot="1">
      <c r="A2936" s="2290"/>
      <c r="B2936" s="2290"/>
      <c r="C2936" s="2290"/>
      <c r="D2936" s="2290"/>
      <c r="E2936" s="2290"/>
      <c r="F2936" s="2290"/>
      <c r="G2936" s="2290" t="s">
        <v>3582</v>
      </c>
      <c r="H2936" s="2268">
        <v>1</v>
      </c>
      <c r="I2936" s="2290" t="s">
        <v>3583</v>
      </c>
      <c r="J2936" s="2291">
        <v>466234.73</v>
      </c>
    </row>
    <row r="2937" spans="1:10" ht="0.95" customHeight="1" thickTop="1">
      <c r="A2937" s="2269"/>
      <c r="B2937" s="2269"/>
      <c r="C2937" s="2269"/>
      <c r="D2937" s="2269"/>
      <c r="E2937" s="2269"/>
      <c r="F2937" s="2269"/>
      <c r="G2937" s="2269"/>
      <c r="H2937" s="2269"/>
      <c r="I2937" s="2269"/>
      <c r="J2937" s="2269"/>
    </row>
    <row r="2938" spans="1:10" ht="18" customHeight="1">
      <c r="A2938" s="2283" t="s">
        <v>5254</v>
      </c>
      <c r="B2938" s="2287" t="s">
        <v>259</v>
      </c>
      <c r="C2938" s="2283" t="s">
        <v>3548</v>
      </c>
      <c r="D2938" s="2283" t="s">
        <v>131</v>
      </c>
      <c r="E2938" s="2470" t="s">
        <v>3549</v>
      </c>
      <c r="F2938" s="2470"/>
      <c r="G2938" s="2288" t="s">
        <v>3550</v>
      </c>
      <c r="H2938" s="2287" t="s">
        <v>261</v>
      </c>
      <c r="I2938" s="2287" t="s">
        <v>3551</v>
      </c>
      <c r="J2938" s="2287" t="s">
        <v>2149</v>
      </c>
    </row>
    <row r="2939" spans="1:10" ht="24" customHeight="1">
      <c r="A2939" s="2284" t="s">
        <v>3552</v>
      </c>
      <c r="B2939" s="2259" t="s">
        <v>1277</v>
      </c>
      <c r="C2939" s="2284" t="s">
        <v>3600</v>
      </c>
      <c r="D2939" s="2284" t="s">
        <v>1278</v>
      </c>
      <c r="E2939" s="2471" t="s">
        <v>3688</v>
      </c>
      <c r="F2939" s="2471"/>
      <c r="G2939" s="2260" t="s">
        <v>271</v>
      </c>
      <c r="H2939" s="2261">
        <v>1</v>
      </c>
      <c r="I2939" s="2262">
        <v>9754.2000000000007</v>
      </c>
      <c r="J2939" s="2262">
        <v>9754.2000000000007</v>
      </c>
    </row>
    <row r="2940" spans="1:10" ht="24" customHeight="1">
      <c r="A2940" s="2281" t="s">
        <v>3556</v>
      </c>
      <c r="B2940" s="2263" t="s">
        <v>3565</v>
      </c>
      <c r="C2940" s="2281" t="s">
        <v>3558</v>
      </c>
      <c r="D2940" s="2281" t="s">
        <v>3566</v>
      </c>
      <c r="E2940" s="2472" t="s">
        <v>3560</v>
      </c>
      <c r="F2940" s="2472"/>
      <c r="G2940" s="2264" t="s">
        <v>2143</v>
      </c>
      <c r="H2940" s="2265">
        <v>60</v>
      </c>
      <c r="I2940" s="2266">
        <v>21.6</v>
      </c>
      <c r="J2940" s="2266">
        <v>1296</v>
      </c>
    </row>
    <row r="2941" spans="1:10" ht="24" customHeight="1">
      <c r="A2941" s="2281" t="s">
        <v>3556</v>
      </c>
      <c r="B2941" s="2263" t="s">
        <v>3561</v>
      </c>
      <c r="C2941" s="2281" t="s">
        <v>3558</v>
      </c>
      <c r="D2941" s="2281" t="s">
        <v>3562</v>
      </c>
      <c r="E2941" s="2472" t="s">
        <v>3560</v>
      </c>
      <c r="F2941" s="2472"/>
      <c r="G2941" s="2264" t="s">
        <v>2143</v>
      </c>
      <c r="H2941" s="2265">
        <v>60</v>
      </c>
      <c r="I2941" s="2266">
        <v>16.989999999999998</v>
      </c>
      <c r="J2941" s="2266">
        <v>1019.4</v>
      </c>
    </row>
    <row r="2942" spans="1:10" ht="24" customHeight="1">
      <c r="A2942" s="2281" t="s">
        <v>3556</v>
      </c>
      <c r="B2942" s="2263" t="s">
        <v>5255</v>
      </c>
      <c r="C2942" s="2281" t="s">
        <v>3558</v>
      </c>
      <c r="D2942" s="2281" t="s">
        <v>2139</v>
      </c>
      <c r="E2942" s="2472" t="s">
        <v>3560</v>
      </c>
      <c r="F2942" s="2472"/>
      <c r="G2942" s="2264" t="s">
        <v>2143</v>
      </c>
      <c r="H2942" s="2265">
        <v>60</v>
      </c>
      <c r="I2942" s="2266">
        <v>95.14</v>
      </c>
      <c r="J2942" s="2266">
        <v>5708.4</v>
      </c>
    </row>
    <row r="2943" spans="1:10" ht="24" customHeight="1">
      <c r="A2943" s="2281" t="s">
        <v>3556</v>
      </c>
      <c r="B2943" s="2263" t="s">
        <v>5246</v>
      </c>
      <c r="C2943" s="2281" t="s">
        <v>3558</v>
      </c>
      <c r="D2943" s="2281" t="s">
        <v>5247</v>
      </c>
      <c r="E2943" s="2472" t="s">
        <v>3560</v>
      </c>
      <c r="F2943" s="2472"/>
      <c r="G2943" s="2264" t="s">
        <v>2143</v>
      </c>
      <c r="H2943" s="2265">
        <v>60</v>
      </c>
      <c r="I2943" s="2266">
        <v>28.84</v>
      </c>
      <c r="J2943" s="2266">
        <v>1730.4</v>
      </c>
    </row>
    <row r="2944" spans="1:10">
      <c r="A2944" s="2282"/>
      <c r="B2944" s="2282"/>
      <c r="C2944" s="2282"/>
      <c r="D2944" s="2282"/>
      <c r="E2944" s="2282" t="s">
        <v>3577</v>
      </c>
      <c r="F2944" s="2267">
        <v>8582.4</v>
      </c>
      <c r="G2944" s="2282" t="s">
        <v>3578</v>
      </c>
      <c r="H2944" s="2267">
        <v>0</v>
      </c>
      <c r="I2944" s="2282" t="s">
        <v>3579</v>
      </c>
      <c r="J2944" s="2267">
        <v>8582.4</v>
      </c>
    </row>
    <row r="2945" spans="1:10">
      <c r="A2945" s="2282"/>
      <c r="B2945" s="2282"/>
      <c r="C2945" s="2282"/>
      <c r="D2945" s="2282"/>
      <c r="E2945" s="2282" t="s">
        <v>3580</v>
      </c>
      <c r="F2945" s="2267">
        <v>2626.8060599999999</v>
      </c>
      <c r="G2945" s="2282"/>
      <c r="H2945" s="2467" t="s">
        <v>3581</v>
      </c>
      <c r="I2945" s="2467"/>
      <c r="J2945" s="2267">
        <v>12381.01</v>
      </c>
    </row>
    <row r="2946" spans="1:10" ht="30" customHeight="1" thickBot="1">
      <c r="A2946" s="2290"/>
      <c r="B2946" s="2290"/>
      <c r="C2946" s="2290"/>
      <c r="D2946" s="2290"/>
      <c r="E2946" s="2290"/>
      <c r="F2946" s="2290"/>
      <c r="G2946" s="2290" t="s">
        <v>3582</v>
      </c>
      <c r="H2946" s="2268">
        <v>1</v>
      </c>
      <c r="I2946" s="2290" t="s">
        <v>3583</v>
      </c>
      <c r="J2946" s="2291">
        <v>12381.01</v>
      </c>
    </row>
    <row r="2947" spans="1:10" ht="0.95" customHeight="1" thickTop="1">
      <c r="A2947" s="2269"/>
      <c r="B2947" s="2269"/>
      <c r="C2947" s="2269"/>
      <c r="D2947" s="2269"/>
      <c r="E2947" s="2269"/>
      <c r="F2947" s="2269"/>
      <c r="G2947" s="2269"/>
      <c r="H2947" s="2269"/>
      <c r="I2947" s="2269"/>
      <c r="J2947" s="2269"/>
    </row>
    <row r="2948" spans="1:10" ht="24" customHeight="1">
      <c r="A2948" s="2286" t="s">
        <v>5256</v>
      </c>
      <c r="B2948" s="2286"/>
      <c r="C2948" s="2286"/>
      <c r="D2948" s="2286" t="s">
        <v>5257</v>
      </c>
      <c r="E2948" s="2286"/>
      <c r="F2948" s="2469"/>
      <c r="G2948" s="2469"/>
      <c r="H2948" s="2257"/>
      <c r="I2948" s="2286"/>
      <c r="J2948" s="2258">
        <v>482337.88</v>
      </c>
    </row>
    <row r="2949" spans="1:10" ht="24" customHeight="1">
      <c r="A2949" s="2286" t="s">
        <v>5258</v>
      </c>
      <c r="B2949" s="2286"/>
      <c r="C2949" s="2286"/>
      <c r="D2949" s="2286" t="s">
        <v>5259</v>
      </c>
      <c r="E2949" s="2286"/>
      <c r="F2949" s="2469"/>
      <c r="G2949" s="2469"/>
      <c r="H2949" s="2257"/>
      <c r="I2949" s="2286"/>
      <c r="J2949" s="2258">
        <v>2288.46</v>
      </c>
    </row>
    <row r="2950" spans="1:10" ht="18" customHeight="1">
      <c r="A2950" s="2283" t="s">
        <v>5260</v>
      </c>
      <c r="B2950" s="2287" t="s">
        <v>259</v>
      </c>
      <c r="C2950" s="2283" t="s">
        <v>3548</v>
      </c>
      <c r="D2950" s="2283" t="s">
        <v>131</v>
      </c>
      <c r="E2950" s="2470" t="s">
        <v>3549</v>
      </c>
      <c r="F2950" s="2470"/>
      <c r="G2950" s="2288" t="s">
        <v>3550</v>
      </c>
      <c r="H2950" s="2287" t="s">
        <v>261</v>
      </c>
      <c r="I2950" s="2287" t="s">
        <v>3551</v>
      </c>
      <c r="J2950" s="2287" t="s">
        <v>2149</v>
      </c>
    </row>
    <row r="2951" spans="1:10" ht="72" customHeight="1">
      <c r="A2951" s="2284" t="s">
        <v>3552</v>
      </c>
      <c r="B2951" s="2259" t="s">
        <v>1282</v>
      </c>
      <c r="C2951" s="2284" t="s">
        <v>3600</v>
      </c>
      <c r="D2951" s="2284" t="s">
        <v>5261</v>
      </c>
      <c r="E2951" s="2471" t="s">
        <v>3688</v>
      </c>
      <c r="F2951" s="2471"/>
      <c r="G2951" s="2260" t="s">
        <v>271</v>
      </c>
      <c r="H2951" s="2261">
        <v>1</v>
      </c>
      <c r="I2951" s="2262">
        <v>1802.93</v>
      </c>
      <c r="J2951" s="2262">
        <v>1802.93</v>
      </c>
    </row>
    <row r="2952" spans="1:10" ht="48" customHeight="1">
      <c r="A2952" s="2281" t="s">
        <v>3556</v>
      </c>
      <c r="B2952" s="2263" t="s">
        <v>5262</v>
      </c>
      <c r="C2952" s="2281" t="s">
        <v>3558</v>
      </c>
      <c r="D2952" s="2281" t="s">
        <v>5263</v>
      </c>
      <c r="E2952" s="2472" t="s">
        <v>3560</v>
      </c>
      <c r="F2952" s="2472"/>
      <c r="G2952" s="2264" t="s">
        <v>368</v>
      </c>
      <c r="H2952" s="2265">
        <v>1.9199999999999998E-2</v>
      </c>
      <c r="I2952" s="2266">
        <v>566.69000000000005</v>
      </c>
      <c r="J2952" s="2266">
        <v>10.88</v>
      </c>
    </row>
    <row r="2953" spans="1:10" ht="24" customHeight="1">
      <c r="A2953" s="2281" t="s">
        <v>3556</v>
      </c>
      <c r="B2953" s="2263" t="s">
        <v>3561</v>
      </c>
      <c r="C2953" s="2281" t="s">
        <v>3558</v>
      </c>
      <c r="D2953" s="2281" t="s">
        <v>3562</v>
      </c>
      <c r="E2953" s="2472" t="s">
        <v>3560</v>
      </c>
      <c r="F2953" s="2472"/>
      <c r="G2953" s="2264" t="s">
        <v>2143</v>
      </c>
      <c r="H2953" s="2265">
        <v>0.63370000000000004</v>
      </c>
      <c r="I2953" s="2266">
        <v>16.989999999999998</v>
      </c>
      <c r="J2953" s="2266">
        <v>10.76</v>
      </c>
    </row>
    <row r="2954" spans="1:10" ht="24" customHeight="1">
      <c r="A2954" s="2281" t="s">
        <v>3556</v>
      </c>
      <c r="B2954" s="2263" t="s">
        <v>3565</v>
      </c>
      <c r="C2954" s="2281" t="s">
        <v>3558</v>
      </c>
      <c r="D2954" s="2281" t="s">
        <v>3566</v>
      </c>
      <c r="E2954" s="2472" t="s">
        <v>3560</v>
      </c>
      <c r="F2954" s="2472"/>
      <c r="G2954" s="2264" t="s">
        <v>2143</v>
      </c>
      <c r="H2954" s="2265">
        <v>0.63370000000000004</v>
      </c>
      <c r="I2954" s="2266">
        <v>21.6</v>
      </c>
      <c r="J2954" s="2266">
        <v>13.68</v>
      </c>
    </row>
    <row r="2955" spans="1:10" ht="60" customHeight="1">
      <c r="A2955" s="2285" t="s">
        <v>3586</v>
      </c>
      <c r="B2955" s="2270" t="s">
        <v>5264</v>
      </c>
      <c r="C2955" s="2285" t="s">
        <v>3600</v>
      </c>
      <c r="D2955" s="2285" t="s">
        <v>3223</v>
      </c>
      <c r="E2955" s="2468" t="s">
        <v>3589</v>
      </c>
      <c r="F2955" s="2468"/>
      <c r="G2955" s="2271" t="s">
        <v>271</v>
      </c>
      <c r="H2955" s="2272">
        <v>1</v>
      </c>
      <c r="I2955" s="2273">
        <v>1319.99</v>
      </c>
      <c r="J2955" s="2273">
        <v>1319.99</v>
      </c>
    </row>
    <row r="2956" spans="1:10" ht="36" customHeight="1">
      <c r="A2956" s="2285" t="s">
        <v>3586</v>
      </c>
      <c r="B2956" s="2270" t="s">
        <v>5265</v>
      </c>
      <c r="C2956" s="2285" t="s">
        <v>3600</v>
      </c>
      <c r="D2956" s="2285" t="s">
        <v>3252</v>
      </c>
      <c r="E2956" s="2468" t="s">
        <v>3589</v>
      </c>
      <c r="F2956" s="2468"/>
      <c r="G2956" s="2271" t="s">
        <v>271</v>
      </c>
      <c r="H2956" s="2272">
        <v>1</v>
      </c>
      <c r="I2956" s="2273">
        <v>447.62</v>
      </c>
      <c r="J2956" s="2273">
        <v>447.62</v>
      </c>
    </row>
    <row r="2957" spans="1:10">
      <c r="A2957" s="2282"/>
      <c r="B2957" s="2282"/>
      <c r="C2957" s="2282"/>
      <c r="D2957" s="2282"/>
      <c r="E2957" s="2282" t="s">
        <v>3577</v>
      </c>
      <c r="F2957" s="2267">
        <v>18.829999999999998</v>
      </c>
      <c r="G2957" s="2282" t="s">
        <v>3578</v>
      </c>
      <c r="H2957" s="2267">
        <v>0</v>
      </c>
      <c r="I2957" s="2282" t="s">
        <v>3579</v>
      </c>
      <c r="J2957" s="2267">
        <v>18.829999999999998</v>
      </c>
    </row>
    <row r="2958" spans="1:10">
      <c r="A2958" s="2282"/>
      <c r="B2958" s="2282"/>
      <c r="C2958" s="2282"/>
      <c r="D2958" s="2282"/>
      <c r="E2958" s="2282" t="s">
        <v>3580</v>
      </c>
      <c r="F2958" s="2267">
        <v>485.52904899999999</v>
      </c>
      <c r="G2958" s="2282"/>
      <c r="H2958" s="2467" t="s">
        <v>3581</v>
      </c>
      <c r="I2958" s="2467"/>
      <c r="J2958" s="2267">
        <v>2288.46</v>
      </c>
    </row>
    <row r="2959" spans="1:10" ht="30" customHeight="1" thickBot="1">
      <c r="A2959" s="2290"/>
      <c r="B2959" s="2290"/>
      <c r="C2959" s="2290"/>
      <c r="D2959" s="2290"/>
      <c r="E2959" s="2290"/>
      <c r="F2959" s="2290"/>
      <c r="G2959" s="2290" t="s">
        <v>3582</v>
      </c>
      <c r="H2959" s="2268">
        <v>1</v>
      </c>
      <c r="I2959" s="2290" t="s">
        <v>3583</v>
      </c>
      <c r="J2959" s="2291">
        <v>2288.46</v>
      </c>
    </row>
    <row r="2960" spans="1:10" ht="0.95" customHeight="1" thickTop="1">
      <c r="A2960" s="2269"/>
      <c r="B2960" s="2269"/>
      <c r="C2960" s="2269"/>
      <c r="D2960" s="2269"/>
      <c r="E2960" s="2269"/>
      <c r="F2960" s="2269"/>
      <c r="G2960" s="2269"/>
      <c r="H2960" s="2269"/>
      <c r="I2960" s="2269"/>
      <c r="J2960" s="2269"/>
    </row>
    <row r="2961" spans="1:10" ht="24" customHeight="1">
      <c r="A2961" s="2286" t="s">
        <v>5266</v>
      </c>
      <c r="B2961" s="2286"/>
      <c r="C2961" s="2286"/>
      <c r="D2961" s="2286" t="s">
        <v>5267</v>
      </c>
      <c r="E2961" s="2286"/>
      <c r="F2961" s="2469"/>
      <c r="G2961" s="2469"/>
      <c r="H2961" s="2257"/>
      <c r="I2961" s="2286"/>
      <c r="J2961" s="2258">
        <v>10173.120000000001</v>
      </c>
    </row>
    <row r="2962" spans="1:10" ht="18" customHeight="1">
      <c r="A2962" s="2283" t="s">
        <v>5268</v>
      </c>
      <c r="B2962" s="2287" t="s">
        <v>259</v>
      </c>
      <c r="C2962" s="2283" t="s">
        <v>3548</v>
      </c>
      <c r="D2962" s="2283" t="s">
        <v>131</v>
      </c>
      <c r="E2962" s="2470" t="s">
        <v>3549</v>
      </c>
      <c r="F2962" s="2470"/>
      <c r="G2962" s="2288" t="s">
        <v>3550</v>
      </c>
      <c r="H2962" s="2287" t="s">
        <v>261</v>
      </c>
      <c r="I2962" s="2287" t="s">
        <v>3551</v>
      </c>
      <c r="J2962" s="2287" t="s">
        <v>2149</v>
      </c>
    </row>
    <row r="2963" spans="1:10" ht="60" customHeight="1">
      <c r="A2963" s="2284" t="s">
        <v>3552</v>
      </c>
      <c r="B2963" s="2259" t="s">
        <v>1287</v>
      </c>
      <c r="C2963" s="2284" t="s">
        <v>3600</v>
      </c>
      <c r="D2963" s="2284" t="s">
        <v>5269</v>
      </c>
      <c r="E2963" s="2471" t="s">
        <v>3688</v>
      </c>
      <c r="F2963" s="2471"/>
      <c r="G2963" s="2260" t="s">
        <v>271</v>
      </c>
      <c r="H2963" s="2261">
        <v>1</v>
      </c>
      <c r="I2963" s="2262">
        <v>868.65</v>
      </c>
      <c r="J2963" s="2262">
        <v>868.65</v>
      </c>
    </row>
    <row r="2964" spans="1:10" ht="48" customHeight="1">
      <c r="A2964" s="2281" t="s">
        <v>3556</v>
      </c>
      <c r="B2964" s="2263" t="s">
        <v>5262</v>
      </c>
      <c r="C2964" s="2281" t="s">
        <v>3558</v>
      </c>
      <c r="D2964" s="2281" t="s">
        <v>5263</v>
      </c>
      <c r="E2964" s="2472" t="s">
        <v>3560</v>
      </c>
      <c r="F2964" s="2472"/>
      <c r="G2964" s="2264" t="s">
        <v>368</v>
      </c>
      <c r="H2964" s="2265">
        <v>1.9199999999999998E-2</v>
      </c>
      <c r="I2964" s="2266">
        <v>566.69000000000005</v>
      </c>
      <c r="J2964" s="2266">
        <v>10.88</v>
      </c>
    </row>
    <row r="2965" spans="1:10" ht="24" customHeight="1">
      <c r="A2965" s="2281" t="s">
        <v>3556</v>
      </c>
      <c r="B2965" s="2263" t="s">
        <v>3561</v>
      </c>
      <c r="C2965" s="2281" t="s">
        <v>3558</v>
      </c>
      <c r="D2965" s="2281" t="s">
        <v>3562</v>
      </c>
      <c r="E2965" s="2472" t="s">
        <v>3560</v>
      </c>
      <c r="F2965" s="2472"/>
      <c r="G2965" s="2264" t="s">
        <v>2143</v>
      </c>
      <c r="H2965" s="2265">
        <v>0.63370000000000004</v>
      </c>
      <c r="I2965" s="2266">
        <v>16.989999999999998</v>
      </c>
      <c r="J2965" s="2266">
        <v>10.76</v>
      </c>
    </row>
    <row r="2966" spans="1:10" ht="24" customHeight="1">
      <c r="A2966" s="2281" t="s">
        <v>3556</v>
      </c>
      <c r="B2966" s="2263" t="s">
        <v>3565</v>
      </c>
      <c r="C2966" s="2281" t="s">
        <v>3558</v>
      </c>
      <c r="D2966" s="2281" t="s">
        <v>3566</v>
      </c>
      <c r="E2966" s="2472" t="s">
        <v>3560</v>
      </c>
      <c r="F2966" s="2472"/>
      <c r="G2966" s="2264" t="s">
        <v>2143</v>
      </c>
      <c r="H2966" s="2265">
        <v>0.63370000000000004</v>
      </c>
      <c r="I2966" s="2266">
        <v>21.6</v>
      </c>
      <c r="J2966" s="2266">
        <v>13.68</v>
      </c>
    </row>
    <row r="2967" spans="1:10" ht="60" customHeight="1">
      <c r="A2967" s="2285" t="s">
        <v>3586</v>
      </c>
      <c r="B2967" s="2270" t="s">
        <v>5270</v>
      </c>
      <c r="C2967" s="2285" t="s">
        <v>3600</v>
      </c>
      <c r="D2967" s="2285" t="s">
        <v>2970</v>
      </c>
      <c r="E2967" s="2468" t="s">
        <v>3589</v>
      </c>
      <c r="F2967" s="2468"/>
      <c r="G2967" s="2271" t="s">
        <v>271</v>
      </c>
      <c r="H2967" s="2272">
        <v>1</v>
      </c>
      <c r="I2967" s="2273">
        <v>833.33</v>
      </c>
      <c r="J2967" s="2273">
        <v>833.33</v>
      </c>
    </row>
    <row r="2968" spans="1:10">
      <c r="A2968" s="2282"/>
      <c r="B2968" s="2282"/>
      <c r="C2968" s="2282"/>
      <c r="D2968" s="2282"/>
      <c r="E2968" s="2282" t="s">
        <v>3577</v>
      </c>
      <c r="F2968" s="2267">
        <v>18.829999999999998</v>
      </c>
      <c r="G2968" s="2282" t="s">
        <v>3578</v>
      </c>
      <c r="H2968" s="2267">
        <v>0</v>
      </c>
      <c r="I2968" s="2282" t="s">
        <v>3579</v>
      </c>
      <c r="J2968" s="2267">
        <v>18.829999999999998</v>
      </c>
    </row>
    <row r="2969" spans="1:10">
      <c r="A2969" s="2282"/>
      <c r="B2969" s="2282"/>
      <c r="C2969" s="2282"/>
      <c r="D2969" s="2282"/>
      <c r="E2969" s="2282" t="s">
        <v>3580</v>
      </c>
      <c r="F2969" s="2267">
        <v>233.92744500000001</v>
      </c>
      <c r="G2969" s="2282"/>
      <c r="H2969" s="2467" t="s">
        <v>3581</v>
      </c>
      <c r="I2969" s="2467"/>
      <c r="J2969" s="2267">
        <v>1102.58</v>
      </c>
    </row>
    <row r="2970" spans="1:10" ht="30" customHeight="1" thickBot="1">
      <c r="A2970" s="2290"/>
      <c r="B2970" s="2290"/>
      <c r="C2970" s="2290"/>
      <c r="D2970" s="2290"/>
      <c r="E2970" s="2290"/>
      <c r="F2970" s="2290"/>
      <c r="G2970" s="2290" t="s">
        <v>3582</v>
      </c>
      <c r="H2970" s="2268">
        <v>3</v>
      </c>
      <c r="I2970" s="2290" t="s">
        <v>3583</v>
      </c>
      <c r="J2970" s="2291">
        <v>3307.74</v>
      </c>
    </row>
    <row r="2971" spans="1:10" ht="0.95" customHeight="1" thickTop="1">
      <c r="A2971" s="2269"/>
      <c r="B2971" s="2269"/>
      <c r="C2971" s="2269"/>
      <c r="D2971" s="2269"/>
      <c r="E2971" s="2269"/>
      <c r="F2971" s="2269"/>
      <c r="G2971" s="2269"/>
      <c r="H2971" s="2269"/>
      <c r="I2971" s="2269"/>
      <c r="J2971" s="2269"/>
    </row>
    <row r="2972" spans="1:10" ht="18" customHeight="1">
      <c r="A2972" s="2283" t="s">
        <v>5271</v>
      </c>
      <c r="B2972" s="2287" t="s">
        <v>259</v>
      </c>
      <c r="C2972" s="2283" t="s">
        <v>3548</v>
      </c>
      <c r="D2972" s="2283" t="s">
        <v>131</v>
      </c>
      <c r="E2972" s="2470" t="s">
        <v>3549</v>
      </c>
      <c r="F2972" s="2470"/>
      <c r="G2972" s="2288" t="s">
        <v>3550</v>
      </c>
      <c r="H2972" s="2287" t="s">
        <v>261</v>
      </c>
      <c r="I2972" s="2287" t="s">
        <v>3551</v>
      </c>
      <c r="J2972" s="2287" t="s">
        <v>2149</v>
      </c>
    </row>
    <row r="2973" spans="1:10" ht="72" customHeight="1">
      <c r="A2973" s="2284" t="s">
        <v>3552</v>
      </c>
      <c r="B2973" s="2259" t="s">
        <v>1282</v>
      </c>
      <c r="C2973" s="2284" t="s">
        <v>3600</v>
      </c>
      <c r="D2973" s="2284" t="s">
        <v>5261</v>
      </c>
      <c r="E2973" s="2471" t="s">
        <v>3688</v>
      </c>
      <c r="F2973" s="2471"/>
      <c r="G2973" s="2260" t="s">
        <v>271</v>
      </c>
      <c r="H2973" s="2261">
        <v>1</v>
      </c>
      <c r="I2973" s="2262">
        <v>1802.93</v>
      </c>
      <c r="J2973" s="2262">
        <v>1802.93</v>
      </c>
    </row>
    <row r="2974" spans="1:10" ht="48" customHeight="1">
      <c r="A2974" s="2281" t="s">
        <v>3556</v>
      </c>
      <c r="B2974" s="2263" t="s">
        <v>5262</v>
      </c>
      <c r="C2974" s="2281" t="s">
        <v>3558</v>
      </c>
      <c r="D2974" s="2281" t="s">
        <v>5263</v>
      </c>
      <c r="E2974" s="2472" t="s">
        <v>3560</v>
      </c>
      <c r="F2974" s="2472"/>
      <c r="G2974" s="2264" t="s">
        <v>368</v>
      </c>
      <c r="H2974" s="2265">
        <v>1.9199999999999998E-2</v>
      </c>
      <c r="I2974" s="2266">
        <v>566.69000000000005</v>
      </c>
      <c r="J2974" s="2266">
        <v>10.88</v>
      </c>
    </row>
    <row r="2975" spans="1:10" ht="24" customHeight="1">
      <c r="A2975" s="2281" t="s">
        <v>3556</v>
      </c>
      <c r="B2975" s="2263" t="s">
        <v>3561</v>
      </c>
      <c r="C2975" s="2281" t="s">
        <v>3558</v>
      </c>
      <c r="D2975" s="2281" t="s">
        <v>3562</v>
      </c>
      <c r="E2975" s="2472" t="s">
        <v>3560</v>
      </c>
      <c r="F2975" s="2472"/>
      <c r="G2975" s="2264" t="s">
        <v>2143</v>
      </c>
      <c r="H2975" s="2265">
        <v>0.63370000000000004</v>
      </c>
      <c r="I2975" s="2266">
        <v>16.989999999999998</v>
      </c>
      <c r="J2975" s="2266">
        <v>10.76</v>
      </c>
    </row>
    <row r="2976" spans="1:10" ht="24" customHeight="1">
      <c r="A2976" s="2281" t="s">
        <v>3556</v>
      </c>
      <c r="B2976" s="2263" t="s">
        <v>3565</v>
      </c>
      <c r="C2976" s="2281" t="s">
        <v>3558</v>
      </c>
      <c r="D2976" s="2281" t="s">
        <v>3566</v>
      </c>
      <c r="E2976" s="2472" t="s">
        <v>3560</v>
      </c>
      <c r="F2976" s="2472"/>
      <c r="G2976" s="2264" t="s">
        <v>2143</v>
      </c>
      <c r="H2976" s="2265">
        <v>0.63370000000000004</v>
      </c>
      <c r="I2976" s="2266">
        <v>21.6</v>
      </c>
      <c r="J2976" s="2266">
        <v>13.68</v>
      </c>
    </row>
    <row r="2977" spans="1:10" ht="60" customHeight="1">
      <c r="A2977" s="2285" t="s">
        <v>3586</v>
      </c>
      <c r="B2977" s="2270" t="s">
        <v>5264</v>
      </c>
      <c r="C2977" s="2285" t="s">
        <v>3600</v>
      </c>
      <c r="D2977" s="2285" t="s">
        <v>3223</v>
      </c>
      <c r="E2977" s="2468" t="s">
        <v>3589</v>
      </c>
      <c r="F2977" s="2468"/>
      <c r="G2977" s="2271" t="s">
        <v>271</v>
      </c>
      <c r="H2977" s="2272">
        <v>1</v>
      </c>
      <c r="I2977" s="2273">
        <v>1319.99</v>
      </c>
      <c r="J2977" s="2273">
        <v>1319.99</v>
      </c>
    </row>
    <row r="2978" spans="1:10" ht="36" customHeight="1">
      <c r="A2978" s="2285" t="s">
        <v>3586</v>
      </c>
      <c r="B2978" s="2270" t="s">
        <v>5265</v>
      </c>
      <c r="C2978" s="2285" t="s">
        <v>3600</v>
      </c>
      <c r="D2978" s="2285" t="s">
        <v>3252</v>
      </c>
      <c r="E2978" s="2468" t="s">
        <v>3589</v>
      </c>
      <c r="F2978" s="2468"/>
      <c r="G2978" s="2271" t="s">
        <v>271</v>
      </c>
      <c r="H2978" s="2272">
        <v>1</v>
      </c>
      <c r="I2978" s="2273">
        <v>447.62</v>
      </c>
      <c r="J2978" s="2273">
        <v>447.62</v>
      </c>
    </row>
    <row r="2979" spans="1:10">
      <c r="A2979" s="2282"/>
      <c r="B2979" s="2282"/>
      <c r="C2979" s="2282"/>
      <c r="D2979" s="2282"/>
      <c r="E2979" s="2282" t="s">
        <v>3577</v>
      </c>
      <c r="F2979" s="2267">
        <v>18.829999999999998</v>
      </c>
      <c r="G2979" s="2282" t="s">
        <v>3578</v>
      </c>
      <c r="H2979" s="2267">
        <v>0</v>
      </c>
      <c r="I2979" s="2282" t="s">
        <v>3579</v>
      </c>
      <c r="J2979" s="2267">
        <v>18.829999999999998</v>
      </c>
    </row>
    <row r="2980" spans="1:10">
      <c r="A2980" s="2282"/>
      <c r="B2980" s="2282"/>
      <c r="C2980" s="2282"/>
      <c r="D2980" s="2282"/>
      <c r="E2980" s="2282" t="s">
        <v>3580</v>
      </c>
      <c r="F2980" s="2267">
        <v>485.52904899999999</v>
      </c>
      <c r="G2980" s="2282"/>
      <c r="H2980" s="2467" t="s">
        <v>3581</v>
      </c>
      <c r="I2980" s="2467"/>
      <c r="J2980" s="2267">
        <v>2288.46</v>
      </c>
    </row>
    <row r="2981" spans="1:10" ht="30" customHeight="1" thickBot="1">
      <c r="A2981" s="2290"/>
      <c r="B2981" s="2290"/>
      <c r="C2981" s="2290"/>
      <c r="D2981" s="2290"/>
      <c r="E2981" s="2290"/>
      <c r="F2981" s="2290"/>
      <c r="G2981" s="2290" t="s">
        <v>3582</v>
      </c>
      <c r="H2981" s="2268">
        <v>3</v>
      </c>
      <c r="I2981" s="2290" t="s">
        <v>3583</v>
      </c>
      <c r="J2981" s="2291">
        <v>6865.38</v>
      </c>
    </row>
    <row r="2982" spans="1:10" ht="0.95" customHeight="1" thickTop="1">
      <c r="A2982" s="2269"/>
      <c r="B2982" s="2269"/>
      <c r="C2982" s="2269"/>
      <c r="D2982" s="2269"/>
      <c r="E2982" s="2269"/>
      <c r="F2982" s="2269"/>
      <c r="G2982" s="2269"/>
      <c r="H2982" s="2269"/>
      <c r="I2982" s="2269"/>
      <c r="J2982" s="2269"/>
    </row>
    <row r="2983" spans="1:10" ht="24" customHeight="1">
      <c r="A2983" s="2286" t="s">
        <v>5272</v>
      </c>
      <c r="B2983" s="2286"/>
      <c r="C2983" s="2286"/>
      <c r="D2983" s="2286" t="s">
        <v>5194</v>
      </c>
      <c r="E2983" s="2286"/>
      <c r="F2983" s="2469"/>
      <c r="G2983" s="2469"/>
      <c r="H2983" s="2257"/>
      <c r="I2983" s="2286"/>
      <c r="J2983" s="2258">
        <v>31686.34</v>
      </c>
    </row>
    <row r="2984" spans="1:10" ht="18" customHeight="1">
      <c r="A2984" s="2283" t="s">
        <v>5273</v>
      </c>
      <c r="B2984" s="2287" t="s">
        <v>259</v>
      </c>
      <c r="C2984" s="2283" t="s">
        <v>3548</v>
      </c>
      <c r="D2984" s="2283" t="s">
        <v>131</v>
      </c>
      <c r="E2984" s="2470" t="s">
        <v>3549</v>
      </c>
      <c r="F2984" s="2470"/>
      <c r="G2984" s="2288" t="s">
        <v>3550</v>
      </c>
      <c r="H2984" s="2287" t="s">
        <v>261</v>
      </c>
      <c r="I2984" s="2287" t="s">
        <v>3551</v>
      </c>
      <c r="J2984" s="2287" t="s">
        <v>2149</v>
      </c>
    </row>
    <row r="2985" spans="1:10" ht="36" customHeight="1">
      <c r="A2985" s="2284" t="s">
        <v>3552</v>
      </c>
      <c r="B2985" s="2259" t="s">
        <v>5274</v>
      </c>
      <c r="C2985" s="2284" t="s">
        <v>3558</v>
      </c>
      <c r="D2985" s="2284" t="s">
        <v>5275</v>
      </c>
      <c r="E2985" s="2471" t="s">
        <v>3688</v>
      </c>
      <c r="F2985" s="2471"/>
      <c r="G2985" s="2260" t="s">
        <v>689</v>
      </c>
      <c r="H2985" s="2261">
        <v>1</v>
      </c>
      <c r="I2985" s="2262">
        <v>23.05</v>
      </c>
      <c r="J2985" s="2262">
        <v>23.05</v>
      </c>
    </row>
    <row r="2986" spans="1:10" ht="36" customHeight="1">
      <c r="A2986" s="2281" t="s">
        <v>3556</v>
      </c>
      <c r="B2986" s="2263" t="s">
        <v>5276</v>
      </c>
      <c r="C2986" s="2281" t="s">
        <v>3558</v>
      </c>
      <c r="D2986" s="2281" t="s">
        <v>5277</v>
      </c>
      <c r="E2986" s="2472" t="s">
        <v>3688</v>
      </c>
      <c r="F2986" s="2472"/>
      <c r="G2986" s="2264" t="s">
        <v>271</v>
      </c>
      <c r="H2986" s="2265">
        <v>0.33329999999999999</v>
      </c>
      <c r="I2986" s="2266">
        <v>8.81</v>
      </c>
      <c r="J2986" s="2266">
        <v>2.93</v>
      </c>
    </row>
    <row r="2987" spans="1:10" ht="48" customHeight="1">
      <c r="A2987" s="2281" t="s">
        <v>3556</v>
      </c>
      <c r="B2987" s="2263" t="s">
        <v>3706</v>
      </c>
      <c r="C2987" s="2281" t="s">
        <v>3558</v>
      </c>
      <c r="D2987" s="2281" t="s">
        <v>3707</v>
      </c>
      <c r="E2987" s="2472" t="s">
        <v>3705</v>
      </c>
      <c r="F2987" s="2472"/>
      <c r="G2987" s="2264" t="s">
        <v>689</v>
      </c>
      <c r="H2987" s="2265">
        <v>2</v>
      </c>
      <c r="I2987" s="2266">
        <v>1.26</v>
      </c>
      <c r="J2987" s="2266">
        <v>2.52</v>
      </c>
    </row>
    <row r="2988" spans="1:10" ht="24" customHeight="1">
      <c r="A2988" s="2281" t="s">
        <v>3556</v>
      </c>
      <c r="B2988" s="2263" t="s">
        <v>3561</v>
      </c>
      <c r="C2988" s="2281" t="s">
        <v>3558</v>
      </c>
      <c r="D2988" s="2281" t="s">
        <v>3562</v>
      </c>
      <c r="E2988" s="2472" t="s">
        <v>3560</v>
      </c>
      <c r="F2988" s="2472"/>
      <c r="G2988" s="2264" t="s">
        <v>2143</v>
      </c>
      <c r="H2988" s="2265">
        <v>0.19439999999999999</v>
      </c>
      <c r="I2988" s="2266">
        <v>16.989999999999998</v>
      </c>
      <c r="J2988" s="2266">
        <v>3.3</v>
      </c>
    </row>
    <row r="2989" spans="1:10" ht="24" customHeight="1">
      <c r="A2989" s="2281" t="s">
        <v>3556</v>
      </c>
      <c r="B2989" s="2263" t="s">
        <v>3565</v>
      </c>
      <c r="C2989" s="2281" t="s">
        <v>3558</v>
      </c>
      <c r="D2989" s="2281" t="s">
        <v>3566</v>
      </c>
      <c r="E2989" s="2472" t="s">
        <v>3560</v>
      </c>
      <c r="F2989" s="2472"/>
      <c r="G2989" s="2264" t="s">
        <v>2143</v>
      </c>
      <c r="H2989" s="2265">
        <v>0.19439999999999999</v>
      </c>
      <c r="I2989" s="2266">
        <v>21.6</v>
      </c>
      <c r="J2989" s="2266">
        <v>4.1900000000000004</v>
      </c>
    </row>
    <row r="2990" spans="1:10" ht="36" customHeight="1">
      <c r="A2990" s="2285" t="s">
        <v>3586</v>
      </c>
      <c r="B2990" s="2270" t="s">
        <v>5278</v>
      </c>
      <c r="C2990" s="2285" t="s">
        <v>3558</v>
      </c>
      <c r="D2990" s="2285" t="s">
        <v>5279</v>
      </c>
      <c r="E2990" s="2468" t="s">
        <v>3589</v>
      </c>
      <c r="F2990" s="2468"/>
      <c r="G2990" s="2271" t="s">
        <v>689</v>
      </c>
      <c r="H2990" s="2272">
        <v>1.05</v>
      </c>
      <c r="I2990" s="2273">
        <v>9.6300000000000008</v>
      </c>
      <c r="J2990" s="2273">
        <v>10.11</v>
      </c>
    </row>
    <row r="2991" spans="1:10">
      <c r="A2991" s="2282"/>
      <c r="B2991" s="2282"/>
      <c r="C2991" s="2282"/>
      <c r="D2991" s="2282"/>
      <c r="E2991" s="2282" t="s">
        <v>3577</v>
      </c>
      <c r="F2991" s="2267">
        <v>7.86</v>
      </c>
      <c r="G2991" s="2282" t="s">
        <v>3578</v>
      </c>
      <c r="H2991" s="2267">
        <v>0</v>
      </c>
      <c r="I2991" s="2282" t="s">
        <v>3579</v>
      </c>
      <c r="J2991" s="2267">
        <v>7.86</v>
      </c>
    </row>
    <row r="2992" spans="1:10">
      <c r="A2992" s="2282"/>
      <c r="B2992" s="2282"/>
      <c r="C2992" s="2282"/>
      <c r="D2992" s="2282"/>
      <c r="E2992" s="2282" t="s">
        <v>3580</v>
      </c>
      <c r="F2992" s="2267">
        <v>6.2073650000000002</v>
      </c>
      <c r="G2992" s="2282"/>
      <c r="H2992" s="2467" t="s">
        <v>3581</v>
      </c>
      <c r="I2992" s="2467"/>
      <c r="J2992" s="2267">
        <v>29.26</v>
      </c>
    </row>
    <row r="2993" spans="1:10" ht="30" customHeight="1" thickBot="1">
      <c r="A2993" s="2290"/>
      <c r="B2993" s="2290"/>
      <c r="C2993" s="2290"/>
      <c r="D2993" s="2290"/>
      <c r="E2993" s="2290"/>
      <c r="F2993" s="2290"/>
      <c r="G2993" s="2290" t="s">
        <v>3582</v>
      </c>
      <c r="H2993" s="2268">
        <v>897</v>
      </c>
      <c r="I2993" s="2290" t="s">
        <v>3583</v>
      </c>
      <c r="J2993" s="2291">
        <v>26246.22</v>
      </c>
    </row>
    <row r="2994" spans="1:10" ht="0.95" customHeight="1" thickTop="1">
      <c r="A2994" s="2269"/>
      <c r="B2994" s="2269"/>
      <c r="C2994" s="2269"/>
      <c r="D2994" s="2269"/>
      <c r="E2994" s="2269"/>
      <c r="F2994" s="2269"/>
      <c r="G2994" s="2269"/>
      <c r="H2994" s="2269"/>
      <c r="I2994" s="2269"/>
      <c r="J2994" s="2269"/>
    </row>
    <row r="2995" spans="1:10" ht="18" customHeight="1">
      <c r="A2995" s="2283" t="s">
        <v>5280</v>
      </c>
      <c r="B2995" s="2287" t="s">
        <v>259</v>
      </c>
      <c r="C2995" s="2283" t="s">
        <v>3548</v>
      </c>
      <c r="D2995" s="2283" t="s">
        <v>131</v>
      </c>
      <c r="E2995" s="2470" t="s">
        <v>3549</v>
      </c>
      <c r="F2995" s="2470"/>
      <c r="G2995" s="2288" t="s">
        <v>3550</v>
      </c>
      <c r="H2995" s="2287" t="s">
        <v>261</v>
      </c>
      <c r="I2995" s="2287" t="s">
        <v>3551</v>
      </c>
      <c r="J2995" s="2287" t="s">
        <v>2149</v>
      </c>
    </row>
    <row r="2996" spans="1:10" ht="36" customHeight="1">
      <c r="A2996" s="2284" t="s">
        <v>3552</v>
      </c>
      <c r="B2996" s="2259" t="s">
        <v>5281</v>
      </c>
      <c r="C2996" s="2284" t="s">
        <v>3558</v>
      </c>
      <c r="D2996" s="2284" t="s">
        <v>5282</v>
      </c>
      <c r="E2996" s="2471" t="s">
        <v>3688</v>
      </c>
      <c r="F2996" s="2471"/>
      <c r="G2996" s="2260" t="s">
        <v>689</v>
      </c>
      <c r="H2996" s="2261">
        <v>1</v>
      </c>
      <c r="I2996" s="2262">
        <v>27.21</v>
      </c>
      <c r="J2996" s="2262">
        <v>27.21</v>
      </c>
    </row>
    <row r="2997" spans="1:10" ht="36" customHeight="1">
      <c r="A2997" s="2281" t="s">
        <v>3556</v>
      </c>
      <c r="B2997" s="2263" t="s">
        <v>5283</v>
      </c>
      <c r="C2997" s="2281" t="s">
        <v>3558</v>
      </c>
      <c r="D2997" s="2281" t="s">
        <v>5284</v>
      </c>
      <c r="E2997" s="2472" t="s">
        <v>3688</v>
      </c>
      <c r="F2997" s="2472"/>
      <c r="G2997" s="2264" t="s">
        <v>271</v>
      </c>
      <c r="H2997" s="2265">
        <v>0.33329999999999999</v>
      </c>
      <c r="I2997" s="2266">
        <v>9.9</v>
      </c>
      <c r="J2997" s="2266">
        <v>3.29</v>
      </c>
    </row>
    <row r="2998" spans="1:10" ht="48" customHeight="1">
      <c r="A2998" s="2281" t="s">
        <v>3556</v>
      </c>
      <c r="B2998" s="2263" t="s">
        <v>3706</v>
      </c>
      <c r="C2998" s="2281" t="s">
        <v>3558</v>
      </c>
      <c r="D2998" s="2281" t="s">
        <v>3707</v>
      </c>
      <c r="E2998" s="2472" t="s">
        <v>3705</v>
      </c>
      <c r="F2998" s="2472"/>
      <c r="G2998" s="2264" t="s">
        <v>689</v>
      </c>
      <c r="H2998" s="2265">
        <v>2</v>
      </c>
      <c r="I2998" s="2266">
        <v>1.26</v>
      </c>
      <c r="J2998" s="2266">
        <v>2.52</v>
      </c>
    </row>
    <row r="2999" spans="1:10" ht="24" customHeight="1">
      <c r="A2999" s="2281" t="s">
        <v>3556</v>
      </c>
      <c r="B2999" s="2263" t="s">
        <v>3561</v>
      </c>
      <c r="C2999" s="2281" t="s">
        <v>3558</v>
      </c>
      <c r="D2999" s="2281" t="s">
        <v>3562</v>
      </c>
      <c r="E2999" s="2472" t="s">
        <v>3560</v>
      </c>
      <c r="F2999" s="2472"/>
      <c r="G2999" s="2264" t="s">
        <v>2143</v>
      </c>
      <c r="H2999" s="2265">
        <v>0.21629999999999999</v>
      </c>
      <c r="I2999" s="2266">
        <v>16.989999999999998</v>
      </c>
      <c r="J2999" s="2266">
        <v>3.67</v>
      </c>
    </row>
    <row r="3000" spans="1:10" ht="24" customHeight="1">
      <c r="A3000" s="2281" t="s">
        <v>3556</v>
      </c>
      <c r="B3000" s="2263" t="s">
        <v>3565</v>
      </c>
      <c r="C3000" s="2281" t="s">
        <v>3558</v>
      </c>
      <c r="D3000" s="2281" t="s">
        <v>3566</v>
      </c>
      <c r="E3000" s="2472" t="s">
        <v>3560</v>
      </c>
      <c r="F3000" s="2472"/>
      <c r="G3000" s="2264" t="s">
        <v>2143</v>
      </c>
      <c r="H3000" s="2265">
        <v>0.21629999999999999</v>
      </c>
      <c r="I3000" s="2266">
        <v>21.6</v>
      </c>
      <c r="J3000" s="2266">
        <v>4.67</v>
      </c>
    </row>
    <row r="3001" spans="1:10" ht="36" customHeight="1">
      <c r="A3001" s="2285" t="s">
        <v>3586</v>
      </c>
      <c r="B3001" s="2270" t="s">
        <v>5285</v>
      </c>
      <c r="C3001" s="2285" t="s">
        <v>3558</v>
      </c>
      <c r="D3001" s="2285" t="s">
        <v>5286</v>
      </c>
      <c r="E3001" s="2468" t="s">
        <v>3589</v>
      </c>
      <c r="F3001" s="2468"/>
      <c r="G3001" s="2271" t="s">
        <v>689</v>
      </c>
      <c r="H3001" s="2272">
        <v>1.05</v>
      </c>
      <c r="I3001" s="2273">
        <v>12.44</v>
      </c>
      <c r="J3001" s="2273">
        <v>13.06</v>
      </c>
    </row>
    <row r="3002" spans="1:10">
      <c r="A3002" s="2282"/>
      <c r="B3002" s="2282"/>
      <c r="C3002" s="2282"/>
      <c r="D3002" s="2282"/>
      <c r="E3002" s="2282" t="s">
        <v>3577</v>
      </c>
      <c r="F3002" s="2267">
        <v>8.6199999999999992</v>
      </c>
      <c r="G3002" s="2282" t="s">
        <v>3578</v>
      </c>
      <c r="H3002" s="2267">
        <v>0</v>
      </c>
      <c r="I3002" s="2282" t="s">
        <v>3579</v>
      </c>
      <c r="J3002" s="2267">
        <v>8.6199999999999992</v>
      </c>
    </row>
    <row r="3003" spans="1:10">
      <c r="A3003" s="2282"/>
      <c r="B3003" s="2282"/>
      <c r="C3003" s="2282"/>
      <c r="D3003" s="2282"/>
      <c r="E3003" s="2282" t="s">
        <v>3580</v>
      </c>
      <c r="F3003" s="2267">
        <v>7.3276529999999998</v>
      </c>
      <c r="G3003" s="2282"/>
      <c r="H3003" s="2467" t="s">
        <v>3581</v>
      </c>
      <c r="I3003" s="2467"/>
      <c r="J3003" s="2267">
        <v>34.54</v>
      </c>
    </row>
    <row r="3004" spans="1:10" ht="30" customHeight="1" thickBot="1">
      <c r="A3004" s="2290"/>
      <c r="B3004" s="2290"/>
      <c r="C3004" s="2290"/>
      <c r="D3004" s="2290"/>
      <c r="E3004" s="2290"/>
      <c r="F3004" s="2290"/>
      <c r="G3004" s="2290" t="s">
        <v>3582</v>
      </c>
      <c r="H3004" s="2268">
        <v>25</v>
      </c>
      <c r="I3004" s="2290" t="s">
        <v>3583</v>
      </c>
      <c r="J3004" s="2291">
        <v>863.5</v>
      </c>
    </row>
    <row r="3005" spans="1:10" ht="0.95" customHeight="1" thickTop="1">
      <c r="A3005" s="2269"/>
      <c r="B3005" s="2269"/>
      <c r="C3005" s="2269"/>
      <c r="D3005" s="2269"/>
      <c r="E3005" s="2269"/>
      <c r="F3005" s="2269"/>
      <c r="G3005" s="2269"/>
      <c r="H3005" s="2269"/>
      <c r="I3005" s="2269"/>
      <c r="J3005" s="2269"/>
    </row>
    <row r="3006" spans="1:10" ht="18" customHeight="1">
      <c r="A3006" s="2283" t="s">
        <v>5287</v>
      </c>
      <c r="B3006" s="2287" t="s">
        <v>259</v>
      </c>
      <c r="C3006" s="2283" t="s">
        <v>3548</v>
      </c>
      <c r="D3006" s="2283" t="s">
        <v>131</v>
      </c>
      <c r="E3006" s="2470" t="s">
        <v>3549</v>
      </c>
      <c r="F3006" s="2470"/>
      <c r="G3006" s="2288" t="s">
        <v>3550</v>
      </c>
      <c r="H3006" s="2287" t="s">
        <v>261</v>
      </c>
      <c r="I3006" s="2287" t="s">
        <v>3551</v>
      </c>
      <c r="J3006" s="2287" t="s">
        <v>2149</v>
      </c>
    </row>
    <row r="3007" spans="1:10" ht="24" customHeight="1">
      <c r="A3007" s="2284" t="s">
        <v>3552</v>
      </c>
      <c r="B3007" s="2259" t="s">
        <v>5288</v>
      </c>
      <c r="C3007" s="2284" t="s">
        <v>3554</v>
      </c>
      <c r="D3007" s="2284" t="s">
        <v>5289</v>
      </c>
      <c r="E3007" s="2471">
        <v>59</v>
      </c>
      <c r="F3007" s="2471"/>
      <c r="G3007" s="2260" t="s">
        <v>689</v>
      </c>
      <c r="H3007" s="2261">
        <v>1</v>
      </c>
      <c r="I3007" s="2262">
        <v>109.01</v>
      </c>
      <c r="J3007" s="2262">
        <v>109.01</v>
      </c>
    </row>
    <row r="3008" spans="1:10" ht="24" customHeight="1">
      <c r="A3008" s="2281" t="s">
        <v>3556</v>
      </c>
      <c r="B3008" s="2263" t="s">
        <v>3561</v>
      </c>
      <c r="C3008" s="2281" t="s">
        <v>3558</v>
      </c>
      <c r="D3008" s="2281" t="s">
        <v>3562</v>
      </c>
      <c r="E3008" s="2472" t="s">
        <v>3560</v>
      </c>
      <c r="F3008" s="2472"/>
      <c r="G3008" s="2264" t="s">
        <v>2143</v>
      </c>
      <c r="H3008" s="2265">
        <v>0.63600000000000001</v>
      </c>
      <c r="I3008" s="2266">
        <v>16.989999999999998</v>
      </c>
      <c r="J3008" s="2266">
        <v>10.8</v>
      </c>
    </row>
    <row r="3009" spans="1:10" ht="24" customHeight="1">
      <c r="A3009" s="2281" t="s">
        <v>3556</v>
      </c>
      <c r="B3009" s="2263" t="s">
        <v>3565</v>
      </c>
      <c r="C3009" s="2281" t="s">
        <v>3558</v>
      </c>
      <c r="D3009" s="2281" t="s">
        <v>3566</v>
      </c>
      <c r="E3009" s="2472" t="s">
        <v>3560</v>
      </c>
      <c r="F3009" s="2472"/>
      <c r="G3009" s="2264" t="s">
        <v>2143</v>
      </c>
      <c r="H3009" s="2265">
        <v>0.63600000000000001</v>
      </c>
      <c r="I3009" s="2266">
        <v>21.6</v>
      </c>
      <c r="J3009" s="2266">
        <v>13.73</v>
      </c>
    </row>
    <row r="3010" spans="1:10" ht="24" customHeight="1">
      <c r="A3010" s="2285" t="s">
        <v>3586</v>
      </c>
      <c r="B3010" s="2270" t="s">
        <v>5290</v>
      </c>
      <c r="C3010" s="2285" t="s">
        <v>3554</v>
      </c>
      <c r="D3010" s="2285" t="s">
        <v>5291</v>
      </c>
      <c r="E3010" s="2468" t="s">
        <v>3589</v>
      </c>
      <c r="F3010" s="2468"/>
      <c r="G3010" s="2271" t="s">
        <v>689</v>
      </c>
      <c r="H3010" s="2272">
        <v>1.05</v>
      </c>
      <c r="I3010" s="2273">
        <v>80.459999999999994</v>
      </c>
      <c r="J3010" s="2273">
        <v>84.48</v>
      </c>
    </row>
    <row r="3011" spans="1:10">
      <c r="A3011" s="2282"/>
      <c r="B3011" s="2282"/>
      <c r="C3011" s="2282"/>
      <c r="D3011" s="2282"/>
      <c r="E3011" s="2282" t="s">
        <v>3577</v>
      </c>
      <c r="F3011" s="2267">
        <v>16.75</v>
      </c>
      <c r="G3011" s="2282" t="s">
        <v>3578</v>
      </c>
      <c r="H3011" s="2267">
        <v>0</v>
      </c>
      <c r="I3011" s="2282" t="s">
        <v>3579</v>
      </c>
      <c r="J3011" s="2267">
        <v>16.75</v>
      </c>
    </row>
    <row r="3012" spans="1:10">
      <c r="A3012" s="2282"/>
      <c r="B3012" s="2282"/>
      <c r="C3012" s="2282"/>
      <c r="D3012" s="2282"/>
      <c r="E3012" s="2282" t="s">
        <v>3580</v>
      </c>
      <c r="F3012" s="2267">
        <v>29.356393000000001</v>
      </c>
      <c r="G3012" s="2282"/>
      <c r="H3012" s="2467" t="s">
        <v>3581</v>
      </c>
      <c r="I3012" s="2467"/>
      <c r="J3012" s="2267">
        <v>138.37</v>
      </c>
    </row>
    <row r="3013" spans="1:10" ht="30" customHeight="1" thickBot="1">
      <c r="A3013" s="2290"/>
      <c r="B3013" s="2290"/>
      <c r="C3013" s="2290"/>
      <c r="D3013" s="2290"/>
      <c r="E3013" s="2290"/>
      <c r="F3013" s="2290"/>
      <c r="G3013" s="2290" t="s">
        <v>3582</v>
      </c>
      <c r="H3013" s="2268">
        <v>3</v>
      </c>
      <c r="I3013" s="2290" t="s">
        <v>3583</v>
      </c>
      <c r="J3013" s="2291">
        <v>415.11</v>
      </c>
    </row>
    <row r="3014" spans="1:10" ht="0.95" customHeight="1" thickTop="1">
      <c r="A3014" s="2269"/>
      <c r="B3014" s="2269"/>
      <c r="C3014" s="2269"/>
      <c r="D3014" s="2269"/>
      <c r="E3014" s="2269"/>
      <c r="F3014" s="2269"/>
      <c r="G3014" s="2269"/>
      <c r="H3014" s="2269"/>
      <c r="I3014" s="2269"/>
      <c r="J3014" s="2269"/>
    </row>
    <row r="3015" spans="1:10" ht="18" customHeight="1">
      <c r="A3015" s="2283" t="s">
        <v>5292</v>
      </c>
      <c r="B3015" s="2287" t="s">
        <v>259</v>
      </c>
      <c r="C3015" s="2283" t="s">
        <v>3548</v>
      </c>
      <c r="D3015" s="2283" t="s">
        <v>131</v>
      </c>
      <c r="E3015" s="2470" t="s">
        <v>3549</v>
      </c>
      <c r="F3015" s="2470"/>
      <c r="G3015" s="2288" t="s">
        <v>3550</v>
      </c>
      <c r="H3015" s="2287" t="s">
        <v>261</v>
      </c>
      <c r="I3015" s="2287" t="s">
        <v>3551</v>
      </c>
      <c r="J3015" s="2287" t="s">
        <v>2149</v>
      </c>
    </row>
    <row r="3016" spans="1:10" ht="24" customHeight="1">
      <c r="A3016" s="2284" t="s">
        <v>3552</v>
      </c>
      <c r="B3016" s="2259" t="s">
        <v>5293</v>
      </c>
      <c r="C3016" s="2284" t="s">
        <v>3554</v>
      </c>
      <c r="D3016" s="2284" t="s">
        <v>5294</v>
      </c>
      <c r="E3016" s="2471">
        <v>59</v>
      </c>
      <c r="F3016" s="2471"/>
      <c r="G3016" s="2260" t="s">
        <v>689</v>
      </c>
      <c r="H3016" s="2261">
        <v>1</v>
      </c>
      <c r="I3016" s="2262">
        <v>159.25</v>
      </c>
      <c r="J3016" s="2262">
        <v>159.25</v>
      </c>
    </row>
    <row r="3017" spans="1:10" ht="24" customHeight="1">
      <c r="A3017" s="2281" t="s">
        <v>3556</v>
      </c>
      <c r="B3017" s="2263" t="s">
        <v>3561</v>
      </c>
      <c r="C3017" s="2281" t="s">
        <v>3558</v>
      </c>
      <c r="D3017" s="2281" t="s">
        <v>3562</v>
      </c>
      <c r="E3017" s="2472" t="s">
        <v>3560</v>
      </c>
      <c r="F3017" s="2472"/>
      <c r="G3017" s="2264" t="s">
        <v>2143</v>
      </c>
      <c r="H3017" s="2265">
        <v>0.80500000000000005</v>
      </c>
      <c r="I3017" s="2266">
        <v>16.989999999999998</v>
      </c>
      <c r="J3017" s="2266">
        <v>13.67</v>
      </c>
    </row>
    <row r="3018" spans="1:10" ht="24" customHeight="1">
      <c r="A3018" s="2281" t="s">
        <v>3556</v>
      </c>
      <c r="B3018" s="2263" t="s">
        <v>3565</v>
      </c>
      <c r="C3018" s="2281" t="s">
        <v>3558</v>
      </c>
      <c r="D3018" s="2281" t="s">
        <v>3566</v>
      </c>
      <c r="E3018" s="2472" t="s">
        <v>3560</v>
      </c>
      <c r="F3018" s="2472"/>
      <c r="G3018" s="2264" t="s">
        <v>2143</v>
      </c>
      <c r="H3018" s="2265">
        <v>0.80500000000000005</v>
      </c>
      <c r="I3018" s="2266">
        <v>21.6</v>
      </c>
      <c r="J3018" s="2266">
        <v>17.38</v>
      </c>
    </row>
    <row r="3019" spans="1:10" ht="24" customHeight="1">
      <c r="A3019" s="2285" t="s">
        <v>3586</v>
      </c>
      <c r="B3019" s="2270" t="s">
        <v>5295</v>
      </c>
      <c r="C3019" s="2285" t="s">
        <v>3554</v>
      </c>
      <c r="D3019" s="2285" t="s">
        <v>5296</v>
      </c>
      <c r="E3019" s="2468" t="s">
        <v>3589</v>
      </c>
      <c r="F3019" s="2468"/>
      <c r="G3019" s="2271" t="s">
        <v>689</v>
      </c>
      <c r="H3019" s="2272">
        <v>1.05</v>
      </c>
      <c r="I3019" s="2273">
        <v>122.1</v>
      </c>
      <c r="J3019" s="2273">
        <v>128.19999999999999</v>
      </c>
    </row>
    <row r="3020" spans="1:10">
      <c r="A3020" s="2282"/>
      <c r="B3020" s="2282"/>
      <c r="C3020" s="2282"/>
      <c r="D3020" s="2282"/>
      <c r="E3020" s="2282" t="s">
        <v>3577</v>
      </c>
      <c r="F3020" s="2267">
        <v>21.21</v>
      </c>
      <c r="G3020" s="2282" t="s">
        <v>3578</v>
      </c>
      <c r="H3020" s="2267">
        <v>0</v>
      </c>
      <c r="I3020" s="2282" t="s">
        <v>3579</v>
      </c>
      <c r="J3020" s="2267">
        <v>21.21</v>
      </c>
    </row>
    <row r="3021" spans="1:10">
      <c r="A3021" s="2282"/>
      <c r="B3021" s="2282"/>
      <c r="C3021" s="2282"/>
      <c r="D3021" s="2282"/>
      <c r="E3021" s="2282" t="s">
        <v>3580</v>
      </c>
      <c r="F3021" s="2267">
        <v>42.886024999999997</v>
      </c>
      <c r="G3021" s="2282"/>
      <c r="H3021" s="2467" t="s">
        <v>3581</v>
      </c>
      <c r="I3021" s="2467"/>
      <c r="J3021" s="2267">
        <v>202.14</v>
      </c>
    </row>
    <row r="3022" spans="1:10" ht="30" customHeight="1" thickBot="1">
      <c r="A3022" s="2290"/>
      <c r="B3022" s="2290"/>
      <c r="C3022" s="2290"/>
      <c r="D3022" s="2290"/>
      <c r="E3022" s="2290"/>
      <c r="F3022" s="2290"/>
      <c r="G3022" s="2290" t="s">
        <v>3582</v>
      </c>
      <c r="H3022" s="2268">
        <v>3</v>
      </c>
      <c r="I3022" s="2290" t="s">
        <v>3583</v>
      </c>
      <c r="J3022" s="2291">
        <v>606.41999999999996</v>
      </c>
    </row>
    <row r="3023" spans="1:10" ht="0.95" customHeight="1" thickTop="1">
      <c r="A3023" s="2269"/>
      <c r="B3023" s="2269"/>
      <c r="C3023" s="2269"/>
      <c r="D3023" s="2269"/>
      <c r="E3023" s="2269"/>
      <c r="F3023" s="2269"/>
      <c r="G3023" s="2269"/>
      <c r="H3023" s="2269"/>
      <c r="I3023" s="2269"/>
      <c r="J3023" s="2269"/>
    </row>
    <row r="3024" spans="1:10" ht="18" customHeight="1">
      <c r="A3024" s="2283" t="s">
        <v>5297</v>
      </c>
      <c r="B3024" s="2287" t="s">
        <v>259</v>
      </c>
      <c r="C3024" s="2283" t="s">
        <v>3548</v>
      </c>
      <c r="D3024" s="2283" t="s">
        <v>131</v>
      </c>
      <c r="E3024" s="2470" t="s">
        <v>3549</v>
      </c>
      <c r="F3024" s="2470"/>
      <c r="G3024" s="2288" t="s">
        <v>3550</v>
      </c>
      <c r="H3024" s="2287" t="s">
        <v>261</v>
      </c>
      <c r="I3024" s="2287" t="s">
        <v>3551</v>
      </c>
      <c r="J3024" s="2287" t="s">
        <v>2149</v>
      </c>
    </row>
    <row r="3025" spans="1:10" ht="24" customHeight="1">
      <c r="A3025" s="2284" t="s">
        <v>3552</v>
      </c>
      <c r="B3025" s="2259" t="s">
        <v>5298</v>
      </c>
      <c r="C3025" s="2284" t="s">
        <v>3554</v>
      </c>
      <c r="D3025" s="2284" t="s">
        <v>5299</v>
      </c>
      <c r="E3025" s="2471">
        <v>61</v>
      </c>
      <c r="F3025" s="2471"/>
      <c r="G3025" s="2260" t="s">
        <v>689</v>
      </c>
      <c r="H3025" s="2261">
        <v>1</v>
      </c>
      <c r="I3025" s="2262">
        <v>311.2</v>
      </c>
      <c r="J3025" s="2262">
        <v>311.2</v>
      </c>
    </row>
    <row r="3026" spans="1:10" ht="24" customHeight="1">
      <c r="A3026" s="2281" t="s">
        <v>3556</v>
      </c>
      <c r="B3026" s="2263" t="s">
        <v>3561</v>
      </c>
      <c r="C3026" s="2281" t="s">
        <v>3558</v>
      </c>
      <c r="D3026" s="2281" t="s">
        <v>3562</v>
      </c>
      <c r="E3026" s="2472" t="s">
        <v>3560</v>
      </c>
      <c r="F3026" s="2472"/>
      <c r="G3026" s="2264" t="s">
        <v>2143</v>
      </c>
      <c r="H3026" s="2265">
        <v>0.28399999999999997</v>
      </c>
      <c r="I3026" s="2266">
        <v>16.989999999999998</v>
      </c>
      <c r="J3026" s="2266">
        <v>4.82</v>
      </c>
    </row>
    <row r="3027" spans="1:10" ht="24" customHeight="1">
      <c r="A3027" s="2281" t="s">
        <v>3556</v>
      </c>
      <c r="B3027" s="2263" t="s">
        <v>3565</v>
      </c>
      <c r="C3027" s="2281" t="s">
        <v>3558</v>
      </c>
      <c r="D3027" s="2281" t="s">
        <v>3566</v>
      </c>
      <c r="E3027" s="2472" t="s">
        <v>3560</v>
      </c>
      <c r="F3027" s="2472"/>
      <c r="G3027" s="2264" t="s">
        <v>2143</v>
      </c>
      <c r="H3027" s="2265">
        <v>0.28399999999999997</v>
      </c>
      <c r="I3027" s="2266">
        <v>21.6</v>
      </c>
      <c r="J3027" s="2266">
        <v>6.13</v>
      </c>
    </row>
    <row r="3028" spans="1:10" ht="24" customHeight="1">
      <c r="A3028" s="2285" t="s">
        <v>3586</v>
      </c>
      <c r="B3028" s="2270" t="s">
        <v>5300</v>
      </c>
      <c r="C3028" s="2285" t="s">
        <v>3554</v>
      </c>
      <c r="D3028" s="2285" t="s">
        <v>5301</v>
      </c>
      <c r="E3028" s="2468" t="s">
        <v>3589</v>
      </c>
      <c r="F3028" s="2468"/>
      <c r="G3028" s="2271" t="s">
        <v>271</v>
      </c>
      <c r="H3028" s="2272">
        <v>0.2</v>
      </c>
      <c r="I3028" s="2273">
        <v>343.66</v>
      </c>
      <c r="J3028" s="2273">
        <v>68.73</v>
      </c>
    </row>
    <row r="3029" spans="1:10" ht="24" customHeight="1">
      <c r="A3029" s="2285" t="s">
        <v>3586</v>
      </c>
      <c r="B3029" s="2270" t="s">
        <v>5302</v>
      </c>
      <c r="C3029" s="2285" t="s">
        <v>3554</v>
      </c>
      <c r="D3029" s="2285" t="s">
        <v>5303</v>
      </c>
      <c r="E3029" s="2468" t="s">
        <v>3589</v>
      </c>
      <c r="F3029" s="2468"/>
      <c r="G3029" s="2271" t="s">
        <v>689</v>
      </c>
      <c r="H3029" s="2272">
        <v>1.05</v>
      </c>
      <c r="I3029" s="2273">
        <v>220.5</v>
      </c>
      <c r="J3029" s="2273">
        <v>231.52</v>
      </c>
    </row>
    <row r="3030" spans="1:10">
      <c r="A3030" s="2282"/>
      <c r="B3030" s="2282"/>
      <c r="C3030" s="2282"/>
      <c r="D3030" s="2282"/>
      <c r="E3030" s="2282" t="s">
        <v>3577</v>
      </c>
      <c r="F3030" s="2267">
        <v>7.47</v>
      </c>
      <c r="G3030" s="2282" t="s">
        <v>3578</v>
      </c>
      <c r="H3030" s="2267">
        <v>0</v>
      </c>
      <c r="I3030" s="2282" t="s">
        <v>3579</v>
      </c>
      <c r="J3030" s="2267">
        <v>7.47</v>
      </c>
    </row>
    <row r="3031" spans="1:10">
      <c r="A3031" s="2282"/>
      <c r="B3031" s="2282"/>
      <c r="C3031" s="2282"/>
      <c r="D3031" s="2282"/>
      <c r="E3031" s="2282" t="s">
        <v>3580</v>
      </c>
      <c r="F3031" s="2267">
        <v>83.806160000000006</v>
      </c>
      <c r="G3031" s="2282"/>
      <c r="H3031" s="2467" t="s">
        <v>3581</v>
      </c>
      <c r="I3031" s="2467"/>
      <c r="J3031" s="2267">
        <v>395.01</v>
      </c>
    </row>
    <row r="3032" spans="1:10" ht="30" customHeight="1" thickBot="1">
      <c r="A3032" s="2290"/>
      <c r="B3032" s="2290"/>
      <c r="C3032" s="2290"/>
      <c r="D3032" s="2290"/>
      <c r="E3032" s="2290"/>
      <c r="F3032" s="2290"/>
      <c r="G3032" s="2290" t="s">
        <v>3582</v>
      </c>
      <c r="H3032" s="2268">
        <v>9</v>
      </c>
      <c r="I3032" s="2290" t="s">
        <v>3583</v>
      </c>
      <c r="J3032" s="2291">
        <v>3555.09</v>
      </c>
    </row>
    <row r="3033" spans="1:10" ht="0.95" customHeight="1" thickTop="1">
      <c r="A3033" s="2269"/>
      <c r="B3033" s="2269"/>
      <c r="C3033" s="2269"/>
      <c r="D3033" s="2269"/>
      <c r="E3033" s="2269"/>
      <c r="F3033" s="2269"/>
      <c r="G3033" s="2269"/>
      <c r="H3033" s="2269"/>
      <c r="I3033" s="2269"/>
      <c r="J3033" s="2269"/>
    </row>
    <row r="3034" spans="1:10" ht="24" customHeight="1">
      <c r="A3034" s="2286" t="s">
        <v>5304</v>
      </c>
      <c r="B3034" s="2286"/>
      <c r="C3034" s="2286"/>
      <c r="D3034" s="2286" t="s">
        <v>5305</v>
      </c>
      <c r="E3034" s="2286"/>
      <c r="F3034" s="2469"/>
      <c r="G3034" s="2469"/>
      <c r="H3034" s="2257"/>
      <c r="I3034" s="2286"/>
      <c r="J3034" s="2258">
        <v>362848.72</v>
      </c>
    </row>
    <row r="3035" spans="1:10" ht="18" customHeight="1">
      <c r="A3035" s="2283" t="s">
        <v>5306</v>
      </c>
      <c r="B3035" s="2287" t="s">
        <v>259</v>
      </c>
      <c r="C3035" s="2283" t="s">
        <v>3548</v>
      </c>
      <c r="D3035" s="2283" t="s">
        <v>131</v>
      </c>
      <c r="E3035" s="2470" t="s">
        <v>3549</v>
      </c>
      <c r="F3035" s="2470"/>
      <c r="G3035" s="2288" t="s">
        <v>3550</v>
      </c>
      <c r="H3035" s="2287" t="s">
        <v>261</v>
      </c>
      <c r="I3035" s="2287" t="s">
        <v>3551</v>
      </c>
      <c r="J3035" s="2287" t="s">
        <v>2149</v>
      </c>
    </row>
    <row r="3036" spans="1:10" ht="36" customHeight="1">
      <c r="A3036" s="2284" t="s">
        <v>3552</v>
      </c>
      <c r="B3036" s="2259" t="s">
        <v>1310</v>
      </c>
      <c r="C3036" s="2284" t="s">
        <v>3600</v>
      </c>
      <c r="D3036" s="2284" t="s">
        <v>1311</v>
      </c>
      <c r="E3036" s="2471" t="s">
        <v>3688</v>
      </c>
      <c r="F3036" s="2471"/>
      <c r="G3036" s="2260" t="s">
        <v>689</v>
      </c>
      <c r="H3036" s="2261">
        <v>1</v>
      </c>
      <c r="I3036" s="2262">
        <v>4.25</v>
      </c>
      <c r="J3036" s="2262">
        <v>4.25</v>
      </c>
    </row>
    <row r="3037" spans="1:10" ht="24" customHeight="1">
      <c r="A3037" s="2281" t="s">
        <v>3556</v>
      </c>
      <c r="B3037" s="2263" t="s">
        <v>3561</v>
      </c>
      <c r="C3037" s="2281" t="s">
        <v>3558</v>
      </c>
      <c r="D3037" s="2281" t="s">
        <v>3562</v>
      </c>
      <c r="E3037" s="2472" t="s">
        <v>3560</v>
      </c>
      <c r="F3037" s="2472"/>
      <c r="G3037" s="2264" t="s">
        <v>2143</v>
      </c>
      <c r="H3037" s="2265">
        <v>0.03</v>
      </c>
      <c r="I3037" s="2266">
        <v>16.989999999999998</v>
      </c>
      <c r="J3037" s="2266">
        <v>0.5</v>
      </c>
    </row>
    <row r="3038" spans="1:10" ht="24" customHeight="1">
      <c r="A3038" s="2281" t="s">
        <v>3556</v>
      </c>
      <c r="B3038" s="2263" t="s">
        <v>3565</v>
      </c>
      <c r="C3038" s="2281" t="s">
        <v>3558</v>
      </c>
      <c r="D3038" s="2281" t="s">
        <v>3566</v>
      </c>
      <c r="E3038" s="2472" t="s">
        <v>3560</v>
      </c>
      <c r="F3038" s="2472"/>
      <c r="G3038" s="2264" t="s">
        <v>2143</v>
      </c>
      <c r="H3038" s="2265">
        <v>0.03</v>
      </c>
      <c r="I3038" s="2266">
        <v>21.6</v>
      </c>
      <c r="J3038" s="2266">
        <v>0.64</v>
      </c>
    </row>
    <row r="3039" spans="1:10" ht="24" customHeight="1">
      <c r="A3039" s="2285" t="s">
        <v>3586</v>
      </c>
      <c r="B3039" s="2270" t="s">
        <v>3628</v>
      </c>
      <c r="C3039" s="2285" t="s">
        <v>3558</v>
      </c>
      <c r="D3039" s="2285" t="s">
        <v>3629</v>
      </c>
      <c r="E3039" s="2468" t="s">
        <v>3589</v>
      </c>
      <c r="F3039" s="2468"/>
      <c r="G3039" s="2271" t="s">
        <v>271</v>
      </c>
      <c r="H3039" s="2272">
        <v>8.9999999999999993E-3</v>
      </c>
      <c r="I3039" s="2273">
        <v>3.76</v>
      </c>
      <c r="J3039" s="2273">
        <v>0.03</v>
      </c>
    </row>
    <row r="3040" spans="1:10" ht="24" customHeight="1">
      <c r="A3040" s="2285" t="s">
        <v>3586</v>
      </c>
      <c r="B3040" s="2270" t="s">
        <v>5307</v>
      </c>
      <c r="C3040" s="2285" t="s">
        <v>4493</v>
      </c>
      <c r="D3040" s="2285" t="s">
        <v>5308</v>
      </c>
      <c r="E3040" s="2468" t="s">
        <v>3589</v>
      </c>
      <c r="F3040" s="2468"/>
      <c r="G3040" s="2271" t="s">
        <v>689</v>
      </c>
      <c r="H3040" s="2272">
        <v>1.19</v>
      </c>
      <c r="I3040" s="2273">
        <v>2.59</v>
      </c>
      <c r="J3040" s="2273">
        <v>3.08</v>
      </c>
    </row>
    <row r="3041" spans="1:10">
      <c r="A3041" s="2282"/>
      <c r="B3041" s="2282"/>
      <c r="C3041" s="2282"/>
      <c r="D3041" s="2282"/>
      <c r="E3041" s="2282" t="s">
        <v>3577</v>
      </c>
      <c r="F3041" s="2267">
        <v>0.78</v>
      </c>
      <c r="G3041" s="2282" t="s">
        <v>3578</v>
      </c>
      <c r="H3041" s="2267">
        <v>0</v>
      </c>
      <c r="I3041" s="2282" t="s">
        <v>3579</v>
      </c>
      <c r="J3041" s="2267">
        <v>0.78</v>
      </c>
    </row>
    <row r="3042" spans="1:10">
      <c r="A3042" s="2282"/>
      <c r="B3042" s="2282"/>
      <c r="C3042" s="2282"/>
      <c r="D3042" s="2282"/>
      <c r="E3042" s="2282" t="s">
        <v>3580</v>
      </c>
      <c r="F3042" s="2267">
        <v>1.144525</v>
      </c>
      <c r="G3042" s="2282"/>
      <c r="H3042" s="2467" t="s">
        <v>3581</v>
      </c>
      <c r="I3042" s="2467"/>
      <c r="J3042" s="2267">
        <v>5.39</v>
      </c>
    </row>
    <row r="3043" spans="1:10" ht="30" customHeight="1" thickBot="1">
      <c r="A3043" s="2290"/>
      <c r="B3043" s="2290"/>
      <c r="C3043" s="2290"/>
      <c r="D3043" s="2290"/>
      <c r="E3043" s="2290"/>
      <c r="F3043" s="2290"/>
      <c r="G3043" s="2290" t="s">
        <v>3582</v>
      </c>
      <c r="H3043" s="2268">
        <v>50</v>
      </c>
      <c r="I3043" s="2290" t="s">
        <v>3583</v>
      </c>
      <c r="J3043" s="2291">
        <v>269.5</v>
      </c>
    </row>
    <row r="3044" spans="1:10" ht="0.95" customHeight="1" thickTop="1">
      <c r="A3044" s="2269"/>
      <c r="B3044" s="2269"/>
      <c r="C3044" s="2269"/>
      <c r="D3044" s="2269"/>
      <c r="E3044" s="2269"/>
      <c r="F3044" s="2269"/>
      <c r="G3044" s="2269"/>
      <c r="H3044" s="2269"/>
      <c r="I3044" s="2269"/>
      <c r="J3044" s="2269"/>
    </row>
    <row r="3045" spans="1:10" ht="18" customHeight="1">
      <c r="A3045" s="2283" t="s">
        <v>5309</v>
      </c>
      <c r="B3045" s="2287" t="s">
        <v>259</v>
      </c>
      <c r="C3045" s="2283" t="s">
        <v>3548</v>
      </c>
      <c r="D3045" s="2283" t="s">
        <v>131</v>
      </c>
      <c r="E3045" s="2470" t="s">
        <v>3549</v>
      </c>
      <c r="F3045" s="2470"/>
      <c r="G3045" s="2288" t="s">
        <v>3550</v>
      </c>
      <c r="H3045" s="2287" t="s">
        <v>261</v>
      </c>
      <c r="I3045" s="2287" t="s">
        <v>3551</v>
      </c>
      <c r="J3045" s="2287" t="s">
        <v>2149</v>
      </c>
    </row>
    <row r="3046" spans="1:10" ht="72" customHeight="1">
      <c r="A3046" s="2284" t="s">
        <v>3552</v>
      </c>
      <c r="B3046" s="2259" t="s">
        <v>1313</v>
      </c>
      <c r="C3046" s="2284" t="s">
        <v>3600</v>
      </c>
      <c r="D3046" s="2284" t="s">
        <v>1314</v>
      </c>
      <c r="E3046" s="2471" t="s">
        <v>3688</v>
      </c>
      <c r="F3046" s="2471"/>
      <c r="G3046" s="2260" t="s">
        <v>689</v>
      </c>
      <c r="H3046" s="2261">
        <v>1</v>
      </c>
      <c r="I3046" s="2262">
        <v>6.14</v>
      </c>
      <c r="J3046" s="2262">
        <v>6.14</v>
      </c>
    </row>
    <row r="3047" spans="1:10" ht="24" customHeight="1">
      <c r="A3047" s="2281" t="s">
        <v>3556</v>
      </c>
      <c r="B3047" s="2263" t="s">
        <v>3561</v>
      </c>
      <c r="C3047" s="2281" t="s">
        <v>3558</v>
      </c>
      <c r="D3047" s="2281" t="s">
        <v>3562</v>
      </c>
      <c r="E3047" s="2472" t="s">
        <v>3560</v>
      </c>
      <c r="F3047" s="2472"/>
      <c r="G3047" s="2264" t="s">
        <v>2143</v>
      </c>
      <c r="H3047" s="2265">
        <v>0.03</v>
      </c>
      <c r="I3047" s="2266">
        <v>16.989999999999998</v>
      </c>
      <c r="J3047" s="2266">
        <v>0.5</v>
      </c>
    </row>
    <row r="3048" spans="1:10" ht="24" customHeight="1">
      <c r="A3048" s="2281" t="s">
        <v>3556</v>
      </c>
      <c r="B3048" s="2263" t="s">
        <v>3565</v>
      </c>
      <c r="C3048" s="2281" t="s">
        <v>3558</v>
      </c>
      <c r="D3048" s="2281" t="s">
        <v>3566</v>
      </c>
      <c r="E3048" s="2472" t="s">
        <v>3560</v>
      </c>
      <c r="F3048" s="2472"/>
      <c r="G3048" s="2264" t="s">
        <v>2143</v>
      </c>
      <c r="H3048" s="2265">
        <v>0.03</v>
      </c>
      <c r="I3048" s="2266">
        <v>21.6</v>
      </c>
      <c r="J3048" s="2266">
        <v>0.64</v>
      </c>
    </row>
    <row r="3049" spans="1:10" ht="24" customHeight="1">
      <c r="A3049" s="2285" t="s">
        <v>3586</v>
      </c>
      <c r="B3049" s="2270" t="s">
        <v>3628</v>
      </c>
      <c r="C3049" s="2285" t="s">
        <v>3558</v>
      </c>
      <c r="D3049" s="2285" t="s">
        <v>3629</v>
      </c>
      <c r="E3049" s="2468" t="s">
        <v>3589</v>
      </c>
      <c r="F3049" s="2468"/>
      <c r="G3049" s="2271" t="s">
        <v>271</v>
      </c>
      <c r="H3049" s="2272">
        <v>8.9999999999999993E-3</v>
      </c>
      <c r="I3049" s="2273">
        <v>3.76</v>
      </c>
      <c r="J3049" s="2273">
        <v>0.03</v>
      </c>
    </row>
    <row r="3050" spans="1:10" ht="24" customHeight="1">
      <c r="A3050" s="2285" t="s">
        <v>3586</v>
      </c>
      <c r="B3050" s="2270" t="s">
        <v>5310</v>
      </c>
      <c r="C3050" s="2285" t="s">
        <v>4493</v>
      </c>
      <c r="D3050" s="2285" t="s">
        <v>5311</v>
      </c>
      <c r="E3050" s="2468" t="s">
        <v>3589</v>
      </c>
      <c r="F3050" s="2468"/>
      <c r="G3050" s="2271" t="s">
        <v>689</v>
      </c>
      <c r="H3050" s="2272">
        <v>1.19</v>
      </c>
      <c r="I3050" s="2273">
        <v>4.18</v>
      </c>
      <c r="J3050" s="2273">
        <v>4.97</v>
      </c>
    </row>
    <row r="3051" spans="1:10">
      <c r="A3051" s="2282"/>
      <c r="B3051" s="2282"/>
      <c r="C3051" s="2282"/>
      <c r="D3051" s="2282"/>
      <c r="E3051" s="2282" t="s">
        <v>3577</v>
      </c>
      <c r="F3051" s="2267">
        <v>0.78</v>
      </c>
      <c r="G3051" s="2282" t="s">
        <v>3578</v>
      </c>
      <c r="H3051" s="2267">
        <v>0</v>
      </c>
      <c r="I3051" s="2282" t="s">
        <v>3579</v>
      </c>
      <c r="J3051" s="2267">
        <v>0.78</v>
      </c>
    </row>
    <row r="3052" spans="1:10">
      <c r="A3052" s="2282"/>
      <c r="B3052" s="2282"/>
      <c r="C3052" s="2282"/>
      <c r="D3052" s="2282"/>
      <c r="E3052" s="2282" t="s">
        <v>3580</v>
      </c>
      <c r="F3052" s="2267">
        <v>1.653502</v>
      </c>
      <c r="G3052" s="2282"/>
      <c r="H3052" s="2467" t="s">
        <v>3581</v>
      </c>
      <c r="I3052" s="2467"/>
      <c r="J3052" s="2267">
        <v>7.79</v>
      </c>
    </row>
    <row r="3053" spans="1:10" ht="30" customHeight="1" thickBot="1">
      <c r="A3053" s="2290"/>
      <c r="B3053" s="2290"/>
      <c r="C3053" s="2290"/>
      <c r="D3053" s="2290"/>
      <c r="E3053" s="2290"/>
      <c r="F3053" s="2290"/>
      <c r="G3053" s="2290" t="s">
        <v>3582</v>
      </c>
      <c r="H3053" s="2268">
        <v>15</v>
      </c>
      <c r="I3053" s="2290" t="s">
        <v>3583</v>
      </c>
      <c r="J3053" s="2291">
        <v>116.85</v>
      </c>
    </row>
    <row r="3054" spans="1:10" ht="0.95" customHeight="1" thickTop="1">
      <c r="A3054" s="2269"/>
      <c r="B3054" s="2269"/>
      <c r="C3054" s="2269"/>
      <c r="D3054" s="2269"/>
      <c r="E3054" s="2269"/>
      <c r="F3054" s="2269"/>
      <c r="G3054" s="2269"/>
      <c r="H3054" s="2269"/>
      <c r="I3054" s="2269"/>
      <c r="J3054" s="2269"/>
    </row>
    <row r="3055" spans="1:10" ht="18" customHeight="1">
      <c r="A3055" s="2283" t="s">
        <v>5312</v>
      </c>
      <c r="B3055" s="2287" t="s">
        <v>259</v>
      </c>
      <c r="C3055" s="2283" t="s">
        <v>3548</v>
      </c>
      <c r="D3055" s="2283" t="s">
        <v>131</v>
      </c>
      <c r="E3055" s="2470" t="s">
        <v>3549</v>
      </c>
      <c r="F3055" s="2470"/>
      <c r="G3055" s="2288" t="s">
        <v>3550</v>
      </c>
      <c r="H3055" s="2287" t="s">
        <v>261</v>
      </c>
      <c r="I3055" s="2287" t="s">
        <v>3551</v>
      </c>
      <c r="J3055" s="2287" t="s">
        <v>2149</v>
      </c>
    </row>
    <row r="3056" spans="1:10" ht="36" customHeight="1">
      <c r="A3056" s="2284" t="s">
        <v>3552</v>
      </c>
      <c r="B3056" s="2259" t="s">
        <v>1316</v>
      </c>
      <c r="C3056" s="2284" t="s">
        <v>3600</v>
      </c>
      <c r="D3056" s="2284" t="s">
        <v>1317</v>
      </c>
      <c r="E3056" s="2471" t="s">
        <v>3688</v>
      </c>
      <c r="F3056" s="2471"/>
      <c r="G3056" s="2260" t="s">
        <v>689</v>
      </c>
      <c r="H3056" s="2261">
        <v>1</v>
      </c>
      <c r="I3056" s="2262">
        <v>8.82</v>
      </c>
      <c r="J3056" s="2262">
        <v>8.82</v>
      </c>
    </row>
    <row r="3057" spans="1:10" ht="24" customHeight="1">
      <c r="A3057" s="2281" t="s">
        <v>3556</v>
      </c>
      <c r="B3057" s="2263" t="s">
        <v>3561</v>
      </c>
      <c r="C3057" s="2281" t="s">
        <v>3558</v>
      </c>
      <c r="D3057" s="2281" t="s">
        <v>3562</v>
      </c>
      <c r="E3057" s="2472" t="s">
        <v>3560</v>
      </c>
      <c r="F3057" s="2472"/>
      <c r="G3057" s="2264" t="s">
        <v>2143</v>
      </c>
      <c r="H3057" s="2265">
        <v>5.1999999999999998E-2</v>
      </c>
      <c r="I3057" s="2266">
        <v>16.989999999999998</v>
      </c>
      <c r="J3057" s="2266">
        <v>0.88</v>
      </c>
    </row>
    <row r="3058" spans="1:10" ht="24" customHeight="1">
      <c r="A3058" s="2281" t="s">
        <v>3556</v>
      </c>
      <c r="B3058" s="2263" t="s">
        <v>3565</v>
      </c>
      <c r="C3058" s="2281" t="s">
        <v>3558</v>
      </c>
      <c r="D3058" s="2281" t="s">
        <v>3566</v>
      </c>
      <c r="E3058" s="2472" t="s">
        <v>3560</v>
      </c>
      <c r="F3058" s="2472"/>
      <c r="G3058" s="2264" t="s">
        <v>2143</v>
      </c>
      <c r="H3058" s="2265">
        <v>5.1999999999999998E-2</v>
      </c>
      <c r="I3058" s="2266">
        <v>21.6</v>
      </c>
      <c r="J3058" s="2266">
        <v>1.1200000000000001</v>
      </c>
    </row>
    <row r="3059" spans="1:10" ht="24" customHeight="1">
      <c r="A3059" s="2285" t="s">
        <v>3586</v>
      </c>
      <c r="B3059" s="2270" t="s">
        <v>3628</v>
      </c>
      <c r="C3059" s="2285" t="s">
        <v>3558</v>
      </c>
      <c r="D3059" s="2285" t="s">
        <v>3629</v>
      </c>
      <c r="E3059" s="2468" t="s">
        <v>3589</v>
      </c>
      <c r="F3059" s="2468"/>
      <c r="G3059" s="2271" t="s">
        <v>271</v>
      </c>
      <c r="H3059" s="2272">
        <v>8.9999999999999993E-3</v>
      </c>
      <c r="I3059" s="2273">
        <v>3.76</v>
      </c>
      <c r="J3059" s="2273">
        <v>0.03</v>
      </c>
    </row>
    <row r="3060" spans="1:10" ht="24" customHeight="1">
      <c r="A3060" s="2285" t="s">
        <v>3586</v>
      </c>
      <c r="B3060" s="2270" t="s">
        <v>5313</v>
      </c>
      <c r="C3060" s="2285" t="s">
        <v>4493</v>
      </c>
      <c r="D3060" s="2285" t="s">
        <v>5314</v>
      </c>
      <c r="E3060" s="2468" t="s">
        <v>3589</v>
      </c>
      <c r="F3060" s="2468"/>
      <c r="G3060" s="2271" t="s">
        <v>689</v>
      </c>
      <c r="H3060" s="2272">
        <v>1.19</v>
      </c>
      <c r="I3060" s="2273">
        <v>5.71</v>
      </c>
      <c r="J3060" s="2273">
        <v>6.79</v>
      </c>
    </row>
    <row r="3061" spans="1:10">
      <c r="A3061" s="2282"/>
      <c r="B3061" s="2282"/>
      <c r="C3061" s="2282"/>
      <c r="D3061" s="2282"/>
      <c r="E3061" s="2282" t="s">
        <v>3577</v>
      </c>
      <c r="F3061" s="2267">
        <v>1.36</v>
      </c>
      <c r="G3061" s="2282" t="s">
        <v>3578</v>
      </c>
      <c r="H3061" s="2267">
        <v>0</v>
      </c>
      <c r="I3061" s="2282" t="s">
        <v>3579</v>
      </c>
      <c r="J3061" s="2267">
        <v>1.36</v>
      </c>
    </row>
    <row r="3062" spans="1:10">
      <c r="A3062" s="2282"/>
      <c r="B3062" s="2282"/>
      <c r="C3062" s="2282"/>
      <c r="D3062" s="2282"/>
      <c r="E3062" s="2282" t="s">
        <v>3580</v>
      </c>
      <c r="F3062" s="2267">
        <v>2.3752260000000001</v>
      </c>
      <c r="G3062" s="2282"/>
      <c r="H3062" s="2467" t="s">
        <v>3581</v>
      </c>
      <c r="I3062" s="2467"/>
      <c r="J3062" s="2267">
        <v>11.2</v>
      </c>
    </row>
    <row r="3063" spans="1:10" ht="30" customHeight="1" thickBot="1">
      <c r="A3063" s="2290"/>
      <c r="B3063" s="2290"/>
      <c r="C3063" s="2290"/>
      <c r="D3063" s="2290"/>
      <c r="E3063" s="2290"/>
      <c r="F3063" s="2290"/>
      <c r="G3063" s="2290" t="s">
        <v>3582</v>
      </c>
      <c r="H3063" s="2268">
        <v>75</v>
      </c>
      <c r="I3063" s="2290" t="s">
        <v>3583</v>
      </c>
      <c r="J3063" s="2291">
        <v>840</v>
      </c>
    </row>
    <row r="3064" spans="1:10" ht="0.95" customHeight="1" thickTop="1">
      <c r="A3064" s="2269"/>
      <c r="B3064" s="2269"/>
      <c r="C3064" s="2269"/>
      <c r="D3064" s="2269"/>
      <c r="E3064" s="2269"/>
      <c r="F3064" s="2269"/>
      <c r="G3064" s="2269"/>
      <c r="H3064" s="2269"/>
      <c r="I3064" s="2269"/>
      <c r="J3064" s="2269"/>
    </row>
    <row r="3065" spans="1:10" ht="18" customHeight="1">
      <c r="A3065" s="2283" t="s">
        <v>5315</v>
      </c>
      <c r="B3065" s="2287" t="s">
        <v>259</v>
      </c>
      <c r="C3065" s="2283" t="s">
        <v>3548</v>
      </c>
      <c r="D3065" s="2283" t="s">
        <v>131</v>
      </c>
      <c r="E3065" s="2470" t="s">
        <v>3549</v>
      </c>
      <c r="F3065" s="2470"/>
      <c r="G3065" s="2288" t="s">
        <v>3550</v>
      </c>
      <c r="H3065" s="2287" t="s">
        <v>261</v>
      </c>
      <c r="I3065" s="2287" t="s">
        <v>3551</v>
      </c>
      <c r="J3065" s="2287" t="s">
        <v>2149</v>
      </c>
    </row>
    <row r="3066" spans="1:10" ht="72" customHeight="1">
      <c r="A3066" s="2284" t="s">
        <v>3552</v>
      </c>
      <c r="B3066" s="2259" t="s">
        <v>1319</v>
      </c>
      <c r="C3066" s="2284" t="s">
        <v>3600</v>
      </c>
      <c r="D3066" s="2284" t="s">
        <v>1320</v>
      </c>
      <c r="E3066" s="2471" t="s">
        <v>3688</v>
      </c>
      <c r="F3066" s="2471"/>
      <c r="G3066" s="2260" t="s">
        <v>689</v>
      </c>
      <c r="H3066" s="2261">
        <v>1</v>
      </c>
      <c r="I3066" s="2262">
        <v>22.02</v>
      </c>
      <c r="J3066" s="2262">
        <v>22.02</v>
      </c>
    </row>
    <row r="3067" spans="1:10" ht="24" customHeight="1">
      <c r="A3067" s="2281" t="s">
        <v>3556</v>
      </c>
      <c r="B3067" s="2263" t="s">
        <v>3561</v>
      </c>
      <c r="C3067" s="2281" t="s">
        <v>3558</v>
      </c>
      <c r="D3067" s="2281" t="s">
        <v>3562</v>
      </c>
      <c r="E3067" s="2472" t="s">
        <v>3560</v>
      </c>
      <c r="F3067" s="2472"/>
      <c r="G3067" s="2264" t="s">
        <v>2143</v>
      </c>
      <c r="H3067" s="2265">
        <v>0.115</v>
      </c>
      <c r="I3067" s="2266">
        <v>16.989999999999998</v>
      </c>
      <c r="J3067" s="2266">
        <v>1.95</v>
      </c>
    </row>
    <row r="3068" spans="1:10" ht="24" customHeight="1">
      <c r="A3068" s="2281" t="s">
        <v>3556</v>
      </c>
      <c r="B3068" s="2263" t="s">
        <v>3565</v>
      </c>
      <c r="C3068" s="2281" t="s">
        <v>3558</v>
      </c>
      <c r="D3068" s="2281" t="s">
        <v>3566</v>
      </c>
      <c r="E3068" s="2472" t="s">
        <v>3560</v>
      </c>
      <c r="F3068" s="2472"/>
      <c r="G3068" s="2264" t="s">
        <v>2143</v>
      </c>
      <c r="H3068" s="2265">
        <v>0.115</v>
      </c>
      <c r="I3068" s="2266">
        <v>21.6</v>
      </c>
      <c r="J3068" s="2266">
        <v>2.48</v>
      </c>
    </row>
    <row r="3069" spans="1:10" ht="24" customHeight="1">
      <c r="A3069" s="2285" t="s">
        <v>3586</v>
      </c>
      <c r="B3069" s="2270" t="s">
        <v>3628</v>
      </c>
      <c r="C3069" s="2285" t="s">
        <v>3558</v>
      </c>
      <c r="D3069" s="2285" t="s">
        <v>3629</v>
      </c>
      <c r="E3069" s="2468" t="s">
        <v>3589</v>
      </c>
      <c r="F3069" s="2468"/>
      <c r="G3069" s="2271" t="s">
        <v>271</v>
      </c>
      <c r="H3069" s="2272">
        <v>8.9999999999999993E-3</v>
      </c>
      <c r="I3069" s="2273">
        <v>3.76</v>
      </c>
      <c r="J3069" s="2273">
        <v>0.03</v>
      </c>
    </row>
    <row r="3070" spans="1:10" ht="24" customHeight="1">
      <c r="A3070" s="2285" t="s">
        <v>3586</v>
      </c>
      <c r="B3070" s="2270" t="s">
        <v>5316</v>
      </c>
      <c r="C3070" s="2285" t="s">
        <v>4493</v>
      </c>
      <c r="D3070" s="2285" t="s">
        <v>5317</v>
      </c>
      <c r="E3070" s="2468" t="s">
        <v>3589</v>
      </c>
      <c r="F3070" s="2468"/>
      <c r="G3070" s="2271" t="s">
        <v>689</v>
      </c>
      <c r="H3070" s="2272">
        <v>1.19</v>
      </c>
      <c r="I3070" s="2273">
        <v>14.76</v>
      </c>
      <c r="J3070" s="2273">
        <v>17.559999999999999</v>
      </c>
    </row>
    <row r="3071" spans="1:10">
      <c r="A3071" s="2282"/>
      <c r="B3071" s="2282"/>
      <c r="C3071" s="2282"/>
      <c r="D3071" s="2282"/>
      <c r="E3071" s="2282" t="s">
        <v>3577</v>
      </c>
      <c r="F3071" s="2267">
        <v>3.03</v>
      </c>
      <c r="G3071" s="2282" t="s">
        <v>3578</v>
      </c>
      <c r="H3071" s="2267">
        <v>0</v>
      </c>
      <c r="I3071" s="2282" t="s">
        <v>3579</v>
      </c>
      <c r="J3071" s="2267">
        <v>3.03</v>
      </c>
    </row>
    <row r="3072" spans="1:10">
      <c r="A3072" s="2282"/>
      <c r="B3072" s="2282"/>
      <c r="C3072" s="2282"/>
      <c r="D3072" s="2282"/>
      <c r="E3072" s="2282" t="s">
        <v>3580</v>
      </c>
      <c r="F3072" s="2267">
        <v>5.9299860000000004</v>
      </c>
      <c r="G3072" s="2282"/>
      <c r="H3072" s="2467" t="s">
        <v>3581</v>
      </c>
      <c r="I3072" s="2467"/>
      <c r="J3072" s="2267">
        <v>27.95</v>
      </c>
    </row>
    <row r="3073" spans="1:10" ht="30" customHeight="1" thickBot="1">
      <c r="A3073" s="2290"/>
      <c r="B3073" s="2290"/>
      <c r="C3073" s="2290"/>
      <c r="D3073" s="2290"/>
      <c r="E3073" s="2290"/>
      <c r="F3073" s="2290"/>
      <c r="G3073" s="2290" t="s">
        <v>3582</v>
      </c>
      <c r="H3073" s="2268">
        <v>180</v>
      </c>
      <c r="I3073" s="2290" t="s">
        <v>3583</v>
      </c>
      <c r="J3073" s="2291">
        <v>5031</v>
      </c>
    </row>
    <row r="3074" spans="1:10" ht="0.95" customHeight="1" thickTop="1">
      <c r="A3074" s="2269"/>
      <c r="B3074" s="2269"/>
      <c r="C3074" s="2269"/>
      <c r="D3074" s="2269"/>
      <c r="E3074" s="2269"/>
      <c r="F3074" s="2269"/>
      <c r="G3074" s="2269"/>
      <c r="H3074" s="2269"/>
      <c r="I3074" s="2269"/>
      <c r="J3074" s="2269"/>
    </row>
    <row r="3075" spans="1:10" ht="18" customHeight="1">
      <c r="A3075" s="2283" t="s">
        <v>5318</v>
      </c>
      <c r="B3075" s="2287" t="s">
        <v>259</v>
      </c>
      <c r="C3075" s="2283" t="s">
        <v>3548</v>
      </c>
      <c r="D3075" s="2283" t="s">
        <v>131</v>
      </c>
      <c r="E3075" s="2470" t="s">
        <v>3549</v>
      </c>
      <c r="F3075" s="2470"/>
      <c r="G3075" s="2288" t="s">
        <v>3550</v>
      </c>
      <c r="H3075" s="2287" t="s">
        <v>261</v>
      </c>
      <c r="I3075" s="2287" t="s">
        <v>3551</v>
      </c>
      <c r="J3075" s="2287" t="s">
        <v>2149</v>
      </c>
    </row>
    <row r="3076" spans="1:10" ht="36" customHeight="1">
      <c r="A3076" s="2284" t="s">
        <v>3552</v>
      </c>
      <c r="B3076" s="2259" t="s">
        <v>1322</v>
      </c>
      <c r="C3076" s="2284" t="s">
        <v>3600</v>
      </c>
      <c r="D3076" s="2284" t="s">
        <v>1323</v>
      </c>
      <c r="E3076" s="2471" t="s">
        <v>3688</v>
      </c>
      <c r="F3076" s="2471"/>
      <c r="G3076" s="2260" t="s">
        <v>689</v>
      </c>
      <c r="H3076" s="2261">
        <v>1</v>
      </c>
      <c r="I3076" s="2262">
        <v>31.11</v>
      </c>
      <c r="J3076" s="2262">
        <v>31.11</v>
      </c>
    </row>
    <row r="3077" spans="1:10" ht="24" customHeight="1">
      <c r="A3077" s="2281" t="s">
        <v>3556</v>
      </c>
      <c r="B3077" s="2263" t="s">
        <v>3561</v>
      </c>
      <c r="C3077" s="2281" t="s">
        <v>3558</v>
      </c>
      <c r="D3077" s="2281" t="s">
        <v>3562</v>
      </c>
      <c r="E3077" s="2472" t="s">
        <v>3560</v>
      </c>
      <c r="F3077" s="2472"/>
      <c r="G3077" s="2264" t="s">
        <v>2143</v>
      </c>
      <c r="H3077" s="2265">
        <v>0.115</v>
      </c>
      <c r="I3077" s="2266">
        <v>16.989999999999998</v>
      </c>
      <c r="J3077" s="2266">
        <v>1.95</v>
      </c>
    </row>
    <row r="3078" spans="1:10" ht="24" customHeight="1">
      <c r="A3078" s="2281" t="s">
        <v>3556</v>
      </c>
      <c r="B3078" s="2263" t="s">
        <v>3565</v>
      </c>
      <c r="C3078" s="2281" t="s">
        <v>3558</v>
      </c>
      <c r="D3078" s="2281" t="s">
        <v>3566</v>
      </c>
      <c r="E3078" s="2472" t="s">
        <v>3560</v>
      </c>
      <c r="F3078" s="2472"/>
      <c r="G3078" s="2264" t="s">
        <v>2143</v>
      </c>
      <c r="H3078" s="2265">
        <v>0.115</v>
      </c>
      <c r="I3078" s="2266">
        <v>21.6</v>
      </c>
      <c r="J3078" s="2266">
        <v>2.48</v>
      </c>
    </row>
    <row r="3079" spans="1:10" ht="24" customHeight="1">
      <c r="A3079" s="2285" t="s">
        <v>3586</v>
      </c>
      <c r="B3079" s="2270" t="s">
        <v>3628</v>
      </c>
      <c r="C3079" s="2285" t="s">
        <v>3558</v>
      </c>
      <c r="D3079" s="2285" t="s">
        <v>3629</v>
      </c>
      <c r="E3079" s="2468" t="s">
        <v>3589</v>
      </c>
      <c r="F3079" s="2468"/>
      <c r="G3079" s="2271" t="s">
        <v>271</v>
      </c>
      <c r="H3079" s="2272">
        <v>8.9999999999999993E-3</v>
      </c>
      <c r="I3079" s="2273">
        <v>3.76</v>
      </c>
      <c r="J3079" s="2273">
        <v>0.03</v>
      </c>
    </row>
    <row r="3080" spans="1:10" ht="24" customHeight="1">
      <c r="A3080" s="2285" t="s">
        <v>3586</v>
      </c>
      <c r="B3080" s="2270" t="s">
        <v>5319</v>
      </c>
      <c r="C3080" s="2285" t="s">
        <v>4493</v>
      </c>
      <c r="D3080" s="2285" t="s">
        <v>5320</v>
      </c>
      <c r="E3080" s="2468" t="s">
        <v>3589</v>
      </c>
      <c r="F3080" s="2468"/>
      <c r="G3080" s="2271" t="s">
        <v>689</v>
      </c>
      <c r="H3080" s="2272">
        <v>1.19</v>
      </c>
      <c r="I3080" s="2273">
        <v>22.4</v>
      </c>
      <c r="J3080" s="2273">
        <v>26.65</v>
      </c>
    </row>
    <row r="3081" spans="1:10">
      <c r="A3081" s="2282"/>
      <c r="B3081" s="2282"/>
      <c r="C3081" s="2282"/>
      <c r="D3081" s="2282"/>
      <c r="E3081" s="2282" t="s">
        <v>3577</v>
      </c>
      <c r="F3081" s="2267">
        <v>3.03</v>
      </c>
      <c r="G3081" s="2282" t="s">
        <v>3578</v>
      </c>
      <c r="H3081" s="2267">
        <v>0</v>
      </c>
      <c r="I3081" s="2282" t="s">
        <v>3579</v>
      </c>
      <c r="J3081" s="2267">
        <v>3.03</v>
      </c>
    </row>
    <row r="3082" spans="1:10">
      <c r="A3082" s="2282"/>
      <c r="B3082" s="2282"/>
      <c r="C3082" s="2282"/>
      <c r="D3082" s="2282"/>
      <c r="E3082" s="2282" t="s">
        <v>3580</v>
      </c>
      <c r="F3082" s="2267">
        <v>8.3779229999999991</v>
      </c>
      <c r="G3082" s="2282"/>
      <c r="H3082" s="2467" t="s">
        <v>3581</v>
      </c>
      <c r="I3082" s="2467"/>
      <c r="J3082" s="2267">
        <v>39.49</v>
      </c>
    </row>
    <row r="3083" spans="1:10" ht="30" customHeight="1" thickBot="1">
      <c r="A3083" s="2290"/>
      <c r="B3083" s="2290"/>
      <c r="C3083" s="2290"/>
      <c r="D3083" s="2290"/>
      <c r="E3083" s="2290"/>
      <c r="F3083" s="2290"/>
      <c r="G3083" s="2290" t="s">
        <v>3582</v>
      </c>
      <c r="H3083" s="2268">
        <v>8</v>
      </c>
      <c r="I3083" s="2290" t="s">
        <v>3583</v>
      </c>
      <c r="J3083" s="2291">
        <v>315.92</v>
      </c>
    </row>
    <row r="3084" spans="1:10" ht="0.95" customHeight="1" thickTop="1">
      <c r="A3084" s="2269"/>
      <c r="B3084" s="2269"/>
      <c r="C3084" s="2269"/>
      <c r="D3084" s="2269"/>
      <c r="E3084" s="2269"/>
      <c r="F3084" s="2269"/>
      <c r="G3084" s="2269"/>
      <c r="H3084" s="2269"/>
      <c r="I3084" s="2269"/>
      <c r="J3084" s="2269"/>
    </row>
    <row r="3085" spans="1:10" ht="18" customHeight="1">
      <c r="A3085" s="2283" t="s">
        <v>5321</v>
      </c>
      <c r="B3085" s="2287" t="s">
        <v>259</v>
      </c>
      <c r="C3085" s="2283" t="s">
        <v>3548</v>
      </c>
      <c r="D3085" s="2283" t="s">
        <v>131</v>
      </c>
      <c r="E3085" s="2470" t="s">
        <v>3549</v>
      </c>
      <c r="F3085" s="2470"/>
      <c r="G3085" s="2288" t="s">
        <v>3550</v>
      </c>
      <c r="H3085" s="2287" t="s">
        <v>261</v>
      </c>
      <c r="I3085" s="2287" t="s">
        <v>3551</v>
      </c>
      <c r="J3085" s="2287" t="s">
        <v>2149</v>
      </c>
    </row>
    <row r="3086" spans="1:10" ht="36" customHeight="1">
      <c r="A3086" s="2284" t="s">
        <v>3552</v>
      </c>
      <c r="B3086" s="2259" t="s">
        <v>1325</v>
      </c>
      <c r="C3086" s="2284" t="s">
        <v>3600</v>
      </c>
      <c r="D3086" s="2284" t="s">
        <v>1326</v>
      </c>
      <c r="E3086" s="2471" t="s">
        <v>3688</v>
      </c>
      <c r="F3086" s="2471"/>
      <c r="G3086" s="2260" t="s">
        <v>689</v>
      </c>
      <c r="H3086" s="2261">
        <v>1</v>
      </c>
      <c r="I3086" s="2262">
        <v>41.05</v>
      </c>
      <c r="J3086" s="2262">
        <v>41.05</v>
      </c>
    </row>
    <row r="3087" spans="1:10" ht="24" customHeight="1">
      <c r="A3087" s="2281" t="s">
        <v>3556</v>
      </c>
      <c r="B3087" s="2263" t="s">
        <v>3561</v>
      </c>
      <c r="C3087" s="2281" t="s">
        <v>3558</v>
      </c>
      <c r="D3087" s="2281" t="s">
        <v>3562</v>
      </c>
      <c r="E3087" s="2472" t="s">
        <v>3560</v>
      </c>
      <c r="F3087" s="2472"/>
      <c r="G3087" s="2264" t="s">
        <v>2143</v>
      </c>
      <c r="H3087" s="2265">
        <v>7.2999999999999995E-2</v>
      </c>
      <c r="I3087" s="2266">
        <v>16.989999999999998</v>
      </c>
      <c r="J3087" s="2266">
        <v>1.24</v>
      </c>
    </row>
    <row r="3088" spans="1:10" ht="24" customHeight="1">
      <c r="A3088" s="2281" t="s">
        <v>3556</v>
      </c>
      <c r="B3088" s="2263" t="s">
        <v>3565</v>
      </c>
      <c r="C3088" s="2281" t="s">
        <v>3558</v>
      </c>
      <c r="D3088" s="2281" t="s">
        <v>3566</v>
      </c>
      <c r="E3088" s="2472" t="s">
        <v>3560</v>
      </c>
      <c r="F3088" s="2472"/>
      <c r="G3088" s="2264" t="s">
        <v>2143</v>
      </c>
      <c r="H3088" s="2265">
        <v>7.2999999999999995E-2</v>
      </c>
      <c r="I3088" s="2266">
        <v>21.6</v>
      </c>
      <c r="J3088" s="2266">
        <v>1.57</v>
      </c>
    </row>
    <row r="3089" spans="1:10" ht="24" customHeight="1">
      <c r="A3089" s="2285" t="s">
        <v>3586</v>
      </c>
      <c r="B3089" s="2270" t="s">
        <v>3628</v>
      </c>
      <c r="C3089" s="2285" t="s">
        <v>3558</v>
      </c>
      <c r="D3089" s="2285" t="s">
        <v>3629</v>
      </c>
      <c r="E3089" s="2468" t="s">
        <v>3589</v>
      </c>
      <c r="F3089" s="2468"/>
      <c r="G3089" s="2271" t="s">
        <v>271</v>
      </c>
      <c r="H3089" s="2272">
        <v>8.9999999999999993E-3</v>
      </c>
      <c r="I3089" s="2273">
        <v>3.76</v>
      </c>
      <c r="J3089" s="2273">
        <v>0.03</v>
      </c>
    </row>
    <row r="3090" spans="1:10" ht="24" customHeight="1">
      <c r="A3090" s="2285" t="s">
        <v>3586</v>
      </c>
      <c r="B3090" s="2270" t="s">
        <v>5322</v>
      </c>
      <c r="C3090" s="2285" t="s">
        <v>4493</v>
      </c>
      <c r="D3090" s="2285" t="s">
        <v>5323</v>
      </c>
      <c r="E3090" s="2468" t="s">
        <v>3589</v>
      </c>
      <c r="F3090" s="2468"/>
      <c r="G3090" s="2271" t="s">
        <v>689</v>
      </c>
      <c r="H3090" s="2272">
        <v>1.19</v>
      </c>
      <c r="I3090" s="2273">
        <v>32.11</v>
      </c>
      <c r="J3090" s="2273">
        <v>38.21</v>
      </c>
    </row>
    <row r="3091" spans="1:10">
      <c r="A3091" s="2282"/>
      <c r="B3091" s="2282"/>
      <c r="C3091" s="2282"/>
      <c r="D3091" s="2282"/>
      <c r="E3091" s="2282" t="s">
        <v>3577</v>
      </c>
      <c r="F3091" s="2267">
        <v>1.92</v>
      </c>
      <c r="G3091" s="2282" t="s">
        <v>3578</v>
      </c>
      <c r="H3091" s="2267">
        <v>0</v>
      </c>
      <c r="I3091" s="2282" t="s">
        <v>3579</v>
      </c>
      <c r="J3091" s="2267">
        <v>1.92</v>
      </c>
    </row>
    <row r="3092" spans="1:10">
      <c r="A3092" s="2282"/>
      <c r="B3092" s="2282"/>
      <c r="C3092" s="2282"/>
      <c r="D3092" s="2282"/>
      <c r="E3092" s="2282" t="s">
        <v>3580</v>
      </c>
      <c r="F3092" s="2267">
        <v>11.054765</v>
      </c>
      <c r="G3092" s="2282"/>
      <c r="H3092" s="2467" t="s">
        <v>3581</v>
      </c>
      <c r="I3092" s="2467"/>
      <c r="J3092" s="2267">
        <v>52.1</v>
      </c>
    </row>
    <row r="3093" spans="1:10" ht="30" customHeight="1" thickBot="1">
      <c r="A3093" s="2290"/>
      <c r="B3093" s="2290"/>
      <c r="C3093" s="2290"/>
      <c r="D3093" s="2290"/>
      <c r="E3093" s="2290"/>
      <c r="F3093" s="2290"/>
      <c r="G3093" s="2290" t="s">
        <v>3582</v>
      </c>
      <c r="H3093" s="2268">
        <v>2</v>
      </c>
      <c r="I3093" s="2290" t="s">
        <v>3583</v>
      </c>
      <c r="J3093" s="2291">
        <v>104.2</v>
      </c>
    </row>
    <row r="3094" spans="1:10" ht="0.95" customHeight="1" thickTop="1">
      <c r="A3094" s="2269"/>
      <c r="B3094" s="2269"/>
      <c r="C3094" s="2269"/>
      <c r="D3094" s="2269"/>
      <c r="E3094" s="2269"/>
      <c r="F3094" s="2269"/>
      <c r="G3094" s="2269"/>
      <c r="H3094" s="2269"/>
      <c r="I3094" s="2269"/>
      <c r="J3094" s="2269"/>
    </row>
    <row r="3095" spans="1:10" ht="18" customHeight="1">
      <c r="A3095" s="2283" t="s">
        <v>5324</v>
      </c>
      <c r="B3095" s="2287" t="s">
        <v>259</v>
      </c>
      <c r="C3095" s="2283" t="s">
        <v>3548</v>
      </c>
      <c r="D3095" s="2283" t="s">
        <v>131</v>
      </c>
      <c r="E3095" s="2470" t="s">
        <v>3549</v>
      </c>
      <c r="F3095" s="2470"/>
      <c r="G3095" s="2288" t="s">
        <v>3550</v>
      </c>
      <c r="H3095" s="2287" t="s">
        <v>261</v>
      </c>
      <c r="I3095" s="2287" t="s">
        <v>3551</v>
      </c>
      <c r="J3095" s="2287" t="s">
        <v>2149</v>
      </c>
    </row>
    <row r="3096" spans="1:10" ht="36" customHeight="1">
      <c r="A3096" s="2284" t="s">
        <v>3552</v>
      </c>
      <c r="B3096" s="2259" t="s">
        <v>1328</v>
      </c>
      <c r="C3096" s="2284" t="s">
        <v>3600</v>
      </c>
      <c r="D3096" s="2284" t="s">
        <v>1329</v>
      </c>
      <c r="E3096" s="2471" t="s">
        <v>3688</v>
      </c>
      <c r="F3096" s="2471"/>
      <c r="G3096" s="2260" t="s">
        <v>689</v>
      </c>
      <c r="H3096" s="2261">
        <v>1</v>
      </c>
      <c r="I3096" s="2262">
        <v>55.9</v>
      </c>
      <c r="J3096" s="2262">
        <v>55.9</v>
      </c>
    </row>
    <row r="3097" spans="1:10" ht="24" customHeight="1">
      <c r="A3097" s="2281" t="s">
        <v>3556</v>
      </c>
      <c r="B3097" s="2263" t="s">
        <v>3561</v>
      </c>
      <c r="C3097" s="2281" t="s">
        <v>3558</v>
      </c>
      <c r="D3097" s="2281" t="s">
        <v>3562</v>
      </c>
      <c r="E3097" s="2472" t="s">
        <v>3560</v>
      </c>
      <c r="F3097" s="2472"/>
      <c r="G3097" s="2264" t="s">
        <v>2143</v>
      </c>
      <c r="H3097" s="2265">
        <v>8.6999999999999994E-2</v>
      </c>
      <c r="I3097" s="2266">
        <v>16.989999999999998</v>
      </c>
      <c r="J3097" s="2266">
        <v>1.47</v>
      </c>
    </row>
    <row r="3098" spans="1:10" ht="24" customHeight="1">
      <c r="A3098" s="2281" t="s">
        <v>3556</v>
      </c>
      <c r="B3098" s="2263" t="s">
        <v>3565</v>
      </c>
      <c r="C3098" s="2281" t="s">
        <v>3558</v>
      </c>
      <c r="D3098" s="2281" t="s">
        <v>3566</v>
      </c>
      <c r="E3098" s="2472" t="s">
        <v>3560</v>
      </c>
      <c r="F3098" s="2472"/>
      <c r="G3098" s="2264" t="s">
        <v>2143</v>
      </c>
      <c r="H3098" s="2265">
        <v>8.6999999999999994E-2</v>
      </c>
      <c r="I3098" s="2266">
        <v>21.6</v>
      </c>
      <c r="J3098" s="2266">
        <v>1.87</v>
      </c>
    </row>
    <row r="3099" spans="1:10" ht="24" customHeight="1">
      <c r="A3099" s="2285" t="s">
        <v>3586</v>
      </c>
      <c r="B3099" s="2270" t="s">
        <v>3628</v>
      </c>
      <c r="C3099" s="2285" t="s">
        <v>3558</v>
      </c>
      <c r="D3099" s="2285" t="s">
        <v>3629</v>
      </c>
      <c r="E3099" s="2468" t="s">
        <v>3589</v>
      </c>
      <c r="F3099" s="2468"/>
      <c r="G3099" s="2271" t="s">
        <v>271</v>
      </c>
      <c r="H3099" s="2272">
        <v>8.9999999999999993E-3</v>
      </c>
      <c r="I3099" s="2273">
        <v>3.76</v>
      </c>
      <c r="J3099" s="2273">
        <v>0.03</v>
      </c>
    </row>
    <row r="3100" spans="1:10" ht="24" customHeight="1">
      <c r="A3100" s="2285" t="s">
        <v>3586</v>
      </c>
      <c r="B3100" s="2270" t="s">
        <v>5325</v>
      </c>
      <c r="C3100" s="2285" t="s">
        <v>4493</v>
      </c>
      <c r="D3100" s="2285" t="s">
        <v>5326</v>
      </c>
      <c r="E3100" s="2468" t="s">
        <v>3589</v>
      </c>
      <c r="F3100" s="2468"/>
      <c r="G3100" s="2271" t="s">
        <v>689</v>
      </c>
      <c r="H3100" s="2272">
        <v>1.19</v>
      </c>
      <c r="I3100" s="2273">
        <v>44.15</v>
      </c>
      <c r="J3100" s="2273">
        <v>52.53</v>
      </c>
    </row>
    <row r="3101" spans="1:10">
      <c r="A3101" s="2282"/>
      <c r="B3101" s="2282"/>
      <c r="C3101" s="2282"/>
      <c r="D3101" s="2282"/>
      <c r="E3101" s="2282" t="s">
        <v>3577</v>
      </c>
      <c r="F3101" s="2267">
        <v>2.2799999999999998</v>
      </c>
      <c r="G3101" s="2282" t="s">
        <v>3578</v>
      </c>
      <c r="H3101" s="2267">
        <v>0</v>
      </c>
      <c r="I3101" s="2282" t="s">
        <v>3579</v>
      </c>
      <c r="J3101" s="2267">
        <v>2.2799999999999998</v>
      </c>
    </row>
    <row r="3102" spans="1:10">
      <c r="A3102" s="2282"/>
      <c r="B3102" s="2282"/>
      <c r="C3102" s="2282"/>
      <c r="D3102" s="2282"/>
      <c r="E3102" s="2282" t="s">
        <v>3580</v>
      </c>
      <c r="F3102" s="2267">
        <v>15.05387</v>
      </c>
      <c r="G3102" s="2282"/>
      <c r="H3102" s="2467" t="s">
        <v>3581</v>
      </c>
      <c r="I3102" s="2467"/>
      <c r="J3102" s="2267">
        <v>70.95</v>
      </c>
    </row>
    <row r="3103" spans="1:10" ht="30" customHeight="1" thickBot="1">
      <c r="A3103" s="2290"/>
      <c r="B3103" s="2290"/>
      <c r="C3103" s="2290"/>
      <c r="D3103" s="2290"/>
      <c r="E3103" s="2290"/>
      <c r="F3103" s="2290"/>
      <c r="G3103" s="2290" t="s">
        <v>3582</v>
      </c>
      <c r="H3103" s="2268">
        <v>69</v>
      </c>
      <c r="I3103" s="2290" t="s">
        <v>3583</v>
      </c>
      <c r="J3103" s="2291">
        <v>4895.55</v>
      </c>
    </row>
    <row r="3104" spans="1:10" ht="0.95" customHeight="1" thickTop="1">
      <c r="A3104" s="2269"/>
      <c r="B3104" s="2269"/>
      <c r="C3104" s="2269"/>
      <c r="D3104" s="2269"/>
      <c r="E3104" s="2269"/>
      <c r="F3104" s="2269"/>
      <c r="G3104" s="2269"/>
      <c r="H3104" s="2269"/>
      <c r="I3104" s="2269"/>
      <c r="J3104" s="2269"/>
    </row>
    <row r="3105" spans="1:10" ht="18" customHeight="1">
      <c r="A3105" s="2283" t="s">
        <v>5327</v>
      </c>
      <c r="B3105" s="2287" t="s">
        <v>259</v>
      </c>
      <c r="C3105" s="2283" t="s">
        <v>3548</v>
      </c>
      <c r="D3105" s="2283" t="s">
        <v>131</v>
      </c>
      <c r="E3105" s="2470" t="s">
        <v>3549</v>
      </c>
      <c r="F3105" s="2470"/>
      <c r="G3105" s="2288" t="s">
        <v>3550</v>
      </c>
      <c r="H3105" s="2287" t="s">
        <v>261</v>
      </c>
      <c r="I3105" s="2287" t="s">
        <v>3551</v>
      </c>
      <c r="J3105" s="2287" t="s">
        <v>2149</v>
      </c>
    </row>
    <row r="3106" spans="1:10" ht="36" customHeight="1">
      <c r="A3106" s="2284" t="s">
        <v>3552</v>
      </c>
      <c r="B3106" s="2259" t="s">
        <v>1331</v>
      </c>
      <c r="C3106" s="2284" t="s">
        <v>3600</v>
      </c>
      <c r="D3106" s="2284" t="s">
        <v>1332</v>
      </c>
      <c r="E3106" s="2471" t="s">
        <v>3688</v>
      </c>
      <c r="F3106" s="2471"/>
      <c r="G3106" s="2260" t="s">
        <v>689</v>
      </c>
      <c r="H3106" s="2261">
        <v>1</v>
      </c>
      <c r="I3106" s="2262">
        <v>71.349999999999994</v>
      </c>
      <c r="J3106" s="2262">
        <v>71.349999999999994</v>
      </c>
    </row>
    <row r="3107" spans="1:10" ht="24" customHeight="1">
      <c r="A3107" s="2281" t="s">
        <v>3556</v>
      </c>
      <c r="B3107" s="2263" t="s">
        <v>3561</v>
      </c>
      <c r="C3107" s="2281" t="s">
        <v>3558</v>
      </c>
      <c r="D3107" s="2281" t="s">
        <v>3562</v>
      </c>
      <c r="E3107" s="2472" t="s">
        <v>3560</v>
      </c>
      <c r="F3107" s="2472"/>
      <c r="G3107" s="2264" t="s">
        <v>2143</v>
      </c>
      <c r="H3107" s="2265">
        <v>0.105</v>
      </c>
      <c r="I3107" s="2266">
        <v>16.989999999999998</v>
      </c>
      <c r="J3107" s="2266">
        <v>1.78</v>
      </c>
    </row>
    <row r="3108" spans="1:10" ht="24" customHeight="1">
      <c r="A3108" s="2281" t="s">
        <v>3556</v>
      </c>
      <c r="B3108" s="2263" t="s">
        <v>3565</v>
      </c>
      <c r="C3108" s="2281" t="s">
        <v>3558</v>
      </c>
      <c r="D3108" s="2281" t="s">
        <v>3566</v>
      </c>
      <c r="E3108" s="2472" t="s">
        <v>3560</v>
      </c>
      <c r="F3108" s="2472"/>
      <c r="G3108" s="2264" t="s">
        <v>2143</v>
      </c>
      <c r="H3108" s="2265">
        <v>0.105</v>
      </c>
      <c r="I3108" s="2266">
        <v>21.6</v>
      </c>
      <c r="J3108" s="2266">
        <v>2.2599999999999998</v>
      </c>
    </row>
    <row r="3109" spans="1:10" ht="24" customHeight="1">
      <c r="A3109" s="2285" t="s">
        <v>3586</v>
      </c>
      <c r="B3109" s="2270" t="s">
        <v>3628</v>
      </c>
      <c r="C3109" s="2285" t="s">
        <v>3558</v>
      </c>
      <c r="D3109" s="2285" t="s">
        <v>3629</v>
      </c>
      <c r="E3109" s="2468" t="s">
        <v>3589</v>
      </c>
      <c r="F3109" s="2468"/>
      <c r="G3109" s="2271" t="s">
        <v>271</v>
      </c>
      <c r="H3109" s="2272">
        <v>8.9999999999999993E-3</v>
      </c>
      <c r="I3109" s="2273">
        <v>3.76</v>
      </c>
      <c r="J3109" s="2273">
        <v>0.03</v>
      </c>
    </row>
    <row r="3110" spans="1:10" ht="24" customHeight="1">
      <c r="A3110" s="2285" t="s">
        <v>3586</v>
      </c>
      <c r="B3110" s="2270" t="s">
        <v>5328</v>
      </c>
      <c r="C3110" s="2285" t="s">
        <v>4493</v>
      </c>
      <c r="D3110" s="2285" t="s">
        <v>5329</v>
      </c>
      <c r="E3110" s="2468" t="s">
        <v>3589</v>
      </c>
      <c r="F3110" s="2468"/>
      <c r="G3110" s="2271" t="s">
        <v>689</v>
      </c>
      <c r="H3110" s="2272">
        <v>1.19</v>
      </c>
      <c r="I3110" s="2273">
        <v>56.54</v>
      </c>
      <c r="J3110" s="2273">
        <v>67.28</v>
      </c>
    </row>
    <row r="3111" spans="1:10">
      <c r="A3111" s="2282"/>
      <c r="B3111" s="2282"/>
      <c r="C3111" s="2282"/>
      <c r="D3111" s="2282"/>
      <c r="E3111" s="2282" t="s">
        <v>3577</v>
      </c>
      <c r="F3111" s="2267">
        <v>2.76</v>
      </c>
      <c r="G3111" s="2282" t="s">
        <v>3578</v>
      </c>
      <c r="H3111" s="2267">
        <v>0</v>
      </c>
      <c r="I3111" s="2282" t="s">
        <v>3579</v>
      </c>
      <c r="J3111" s="2267">
        <v>2.76</v>
      </c>
    </row>
    <row r="3112" spans="1:10">
      <c r="A3112" s="2282"/>
      <c r="B3112" s="2282"/>
      <c r="C3112" s="2282"/>
      <c r="D3112" s="2282"/>
      <c r="E3112" s="2282" t="s">
        <v>3580</v>
      </c>
      <c r="F3112" s="2267">
        <v>19.214555000000001</v>
      </c>
      <c r="G3112" s="2282"/>
      <c r="H3112" s="2467" t="s">
        <v>3581</v>
      </c>
      <c r="I3112" s="2467"/>
      <c r="J3112" s="2267">
        <v>90.56</v>
      </c>
    </row>
    <row r="3113" spans="1:10" ht="30" customHeight="1" thickBot="1">
      <c r="A3113" s="2290"/>
      <c r="B3113" s="2290"/>
      <c r="C3113" s="2290"/>
      <c r="D3113" s="2290"/>
      <c r="E3113" s="2290"/>
      <c r="F3113" s="2290"/>
      <c r="G3113" s="2290" t="s">
        <v>3582</v>
      </c>
      <c r="H3113" s="2268">
        <v>8</v>
      </c>
      <c r="I3113" s="2290" t="s">
        <v>3583</v>
      </c>
      <c r="J3113" s="2291">
        <v>724.48</v>
      </c>
    </row>
    <row r="3114" spans="1:10" ht="0.95" customHeight="1" thickTop="1">
      <c r="A3114" s="2269"/>
      <c r="B3114" s="2269"/>
      <c r="C3114" s="2269"/>
      <c r="D3114" s="2269"/>
      <c r="E3114" s="2269"/>
      <c r="F3114" s="2269"/>
      <c r="G3114" s="2269"/>
      <c r="H3114" s="2269"/>
      <c r="I3114" s="2269"/>
      <c r="J3114" s="2269"/>
    </row>
    <row r="3115" spans="1:10" ht="18" customHeight="1">
      <c r="A3115" s="2283" t="s">
        <v>5330</v>
      </c>
      <c r="B3115" s="2287" t="s">
        <v>259</v>
      </c>
      <c r="C3115" s="2283" t="s">
        <v>3548</v>
      </c>
      <c r="D3115" s="2283" t="s">
        <v>131</v>
      </c>
      <c r="E3115" s="2470" t="s">
        <v>3549</v>
      </c>
      <c r="F3115" s="2470"/>
      <c r="G3115" s="2288" t="s">
        <v>3550</v>
      </c>
      <c r="H3115" s="2287" t="s">
        <v>261</v>
      </c>
      <c r="I3115" s="2287" t="s">
        <v>3551</v>
      </c>
      <c r="J3115" s="2287" t="s">
        <v>2149</v>
      </c>
    </row>
    <row r="3116" spans="1:10" ht="36" customHeight="1">
      <c r="A3116" s="2284" t="s">
        <v>3552</v>
      </c>
      <c r="B3116" s="2259" t="s">
        <v>1334</v>
      </c>
      <c r="C3116" s="2284" t="s">
        <v>3600</v>
      </c>
      <c r="D3116" s="2284" t="s">
        <v>1335</v>
      </c>
      <c r="E3116" s="2471" t="s">
        <v>3688</v>
      </c>
      <c r="F3116" s="2471"/>
      <c r="G3116" s="2260" t="s">
        <v>689</v>
      </c>
      <c r="H3116" s="2261">
        <v>1</v>
      </c>
      <c r="I3116" s="2262">
        <v>128.44</v>
      </c>
      <c r="J3116" s="2262">
        <v>128.44</v>
      </c>
    </row>
    <row r="3117" spans="1:10" ht="24" customHeight="1">
      <c r="A3117" s="2281" t="s">
        <v>3556</v>
      </c>
      <c r="B3117" s="2263" t="s">
        <v>3561</v>
      </c>
      <c r="C3117" s="2281" t="s">
        <v>3558</v>
      </c>
      <c r="D3117" s="2281" t="s">
        <v>3562</v>
      </c>
      <c r="E3117" s="2472" t="s">
        <v>3560</v>
      </c>
      <c r="F3117" s="2472"/>
      <c r="G3117" s="2264" t="s">
        <v>2143</v>
      </c>
      <c r="H3117" s="2265">
        <v>0.152</v>
      </c>
      <c r="I3117" s="2266">
        <v>16.989999999999998</v>
      </c>
      <c r="J3117" s="2266">
        <v>2.58</v>
      </c>
    </row>
    <row r="3118" spans="1:10" ht="24" customHeight="1">
      <c r="A3118" s="2281" t="s">
        <v>3556</v>
      </c>
      <c r="B3118" s="2263" t="s">
        <v>3565</v>
      </c>
      <c r="C3118" s="2281" t="s">
        <v>3558</v>
      </c>
      <c r="D3118" s="2281" t="s">
        <v>3566</v>
      </c>
      <c r="E3118" s="2472" t="s">
        <v>3560</v>
      </c>
      <c r="F3118" s="2472"/>
      <c r="G3118" s="2264" t="s">
        <v>2143</v>
      </c>
      <c r="H3118" s="2265">
        <v>0.152</v>
      </c>
      <c r="I3118" s="2266">
        <v>21.6</v>
      </c>
      <c r="J3118" s="2266">
        <v>3.28</v>
      </c>
    </row>
    <row r="3119" spans="1:10" ht="24" customHeight="1">
      <c r="A3119" s="2285" t="s">
        <v>3586</v>
      </c>
      <c r="B3119" s="2270" t="s">
        <v>3628</v>
      </c>
      <c r="C3119" s="2285" t="s">
        <v>3558</v>
      </c>
      <c r="D3119" s="2285" t="s">
        <v>3629</v>
      </c>
      <c r="E3119" s="2468" t="s">
        <v>3589</v>
      </c>
      <c r="F3119" s="2468"/>
      <c r="G3119" s="2271" t="s">
        <v>271</v>
      </c>
      <c r="H3119" s="2272">
        <v>8.9999999999999993E-3</v>
      </c>
      <c r="I3119" s="2273">
        <v>3.76</v>
      </c>
      <c r="J3119" s="2273">
        <v>0.03</v>
      </c>
    </row>
    <row r="3120" spans="1:10" ht="24" customHeight="1">
      <c r="A3120" s="2285" t="s">
        <v>3586</v>
      </c>
      <c r="B3120" s="2270" t="s">
        <v>5331</v>
      </c>
      <c r="C3120" s="2285" t="s">
        <v>4493</v>
      </c>
      <c r="D3120" s="2285" t="s">
        <v>5332</v>
      </c>
      <c r="E3120" s="2468" t="s">
        <v>3589</v>
      </c>
      <c r="F3120" s="2468"/>
      <c r="G3120" s="2271" t="s">
        <v>689</v>
      </c>
      <c r="H3120" s="2272">
        <v>1.19</v>
      </c>
      <c r="I3120" s="2273">
        <v>102.99</v>
      </c>
      <c r="J3120" s="2273">
        <v>122.55</v>
      </c>
    </row>
    <row r="3121" spans="1:10">
      <c r="A3121" s="2282"/>
      <c r="B3121" s="2282"/>
      <c r="C3121" s="2282"/>
      <c r="D3121" s="2282"/>
      <c r="E3121" s="2282" t="s">
        <v>3577</v>
      </c>
      <c r="F3121" s="2267">
        <v>4</v>
      </c>
      <c r="G3121" s="2282" t="s">
        <v>3578</v>
      </c>
      <c r="H3121" s="2267">
        <v>0</v>
      </c>
      <c r="I3121" s="2282" t="s">
        <v>3579</v>
      </c>
      <c r="J3121" s="2267">
        <v>4</v>
      </c>
    </row>
    <row r="3122" spans="1:10">
      <c r="A3122" s="2282"/>
      <c r="B3122" s="2282"/>
      <c r="C3122" s="2282"/>
      <c r="D3122" s="2282"/>
      <c r="E3122" s="2282" t="s">
        <v>3580</v>
      </c>
      <c r="F3122" s="2267">
        <v>34.588892000000001</v>
      </c>
      <c r="G3122" s="2282"/>
      <c r="H3122" s="2467" t="s">
        <v>3581</v>
      </c>
      <c r="I3122" s="2467"/>
      <c r="J3122" s="2267">
        <v>163.03</v>
      </c>
    </row>
    <row r="3123" spans="1:10" ht="30" customHeight="1" thickBot="1">
      <c r="A3123" s="2290"/>
      <c r="B3123" s="2290"/>
      <c r="C3123" s="2290"/>
      <c r="D3123" s="2290"/>
      <c r="E3123" s="2290"/>
      <c r="F3123" s="2290"/>
      <c r="G3123" s="2290" t="s">
        <v>3582</v>
      </c>
      <c r="H3123" s="2268">
        <v>73</v>
      </c>
      <c r="I3123" s="2290" t="s">
        <v>3583</v>
      </c>
      <c r="J3123" s="2291">
        <v>11901.19</v>
      </c>
    </row>
    <row r="3124" spans="1:10" ht="0.95" customHeight="1" thickTop="1">
      <c r="A3124" s="2269"/>
      <c r="B3124" s="2269"/>
      <c r="C3124" s="2269"/>
      <c r="D3124" s="2269"/>
      <c r="E3124" s="2269"/>
      <c r="F3124" s="2269"/>
      <c r="G3124" s="2269"/>
      <c r="H3124" s="2269"/>
      <c r="I3124" s="2269"/>
      <c r="J3124" s="2269"/>
    </row>
    <row r="3125" spans="1:10" ht="18" customHeight="1">
      <c r="A3125" s="2283" t="s">
        <v>5333</v>
      </c>
      <c r="B3125" s="2287" t="s">
        <v>259</v>
      </c>
      <c r="C3125" s="2283" t="s">
        <v>3548</v>
      </c>
      <c r="D3125" s="2283" t="s">
        <v>131</v>
      </c>
      <c r="E3125" s="2470" t="s">
        <v>3549</v>
      </c>
      <c r="F3125" s="2470"/>
      <c r="G3125" s="2288" t="s">
        <v>3550</v>
      </c>
      <c r="H3125" s="2287" t="s">
        <v>261</v>
      </c>
      <c r="I3125" s="2287" t="s">
        <v>3551</v>
      </c>
      <c r="J3125" s="2287" t="s">
        <v>2149</v>
      </c>
    </row>
    <row r="3126" spans="1:10" ht="36" customHeight="1">
      <c r="A3126" s="2284" t="s">
        <v>3552</v>
      </c>
      <c r="B3126" s="2259" t="s">
        <v>1337</v>
      </c>
      <c r="C3126" s="2284" t="s">
        <v>3600</v>
      </c>
      <c r="D3126" s="2284" t="s">
        <v>1338</v>
      </c>
      <c r="E3126" s="2471" t="s">
        <v>3688</v>
      </c>
      <c r="F3126" s="2471"/>
      <c r="G3126" s="2260" t="s">
        <v>689</v>
      </c>
      <c r="H3126" s="2261">
        <v>1</v>
      </c>
      <c r="I3126" s="2262">
        <v>248.46</v>
      </c>
      <c r="J3126" s="2262">
        <v>248.46</v>
      </c>
    </row>
    <row r="3127" spans="1:10" ht="24" customHeight="1">
      <c r="A3127" s="2281" t="s">
        <v>3556</v>
      </c>
      <c r="B3127" s="2263" t="s">
        <v>3561</v>
      </c>
      <c r="C3127" s="2281" t="s">
        <v>3558</v>
      </c>
      <c r="D3127" s="2281" t="s">
        <v>3562</v>
      </c>
      <c r="E3127" s="2472" t="s">
        <v>3560</v>
      </c>
      <c r="F3127" s="2472"/>
      <c r="G3127" s="2264" t="s">
        <v>2143</v>
      </c>
      <c r="H3127" s="2265">
        <v>0.03</v>
      </c>
      <c r="I3127" s="2266">
        <v>16.989999999999998</v>
      </c>
      <c r="J3127" s="2266">
        <v>0.5</v>
      </c>
    </row>
    <row r="3128" spans="1:10" ht="24" customHeight="1">
      <c r="A3128" s="2281" t="s">
        <v>3556</v>
      </c>
      <c r="B3128" s="2263" t="s">
        <v>3565</v>
      </c>
      <c r="C3128" s="2281" t="s">
        <v>3558</v>
      </c>
      <c r="D3128" s="2281" t="s">
        <v>3566</v>
      </c>
      <c r="E3128" s="2472" t="s">
        <v>3560</v>
      </c>
      <c r="F3128" s="2472"/>
      <c r="G3128" s="2264" t="s">
        <v>2143</v>
      </c>
      <c r="H3128" s="2265">
        <v>0.03</v>
      </c>
      <c r="I3128" s="2266">
        <v>21.6</v>
      </c>
      <c r="J3128" s="2266">
        <v>0.64</v>
      </c>
    </row>
    <row r="3129" spans="1:10" ht="24" customHeight="1">
      <c r="A3129" s="2285" t="s">
        <v>3586</v>
      </c>
      <c r="B3129" s="2270" t="s">
        <v>3628</v>
      </c>
      <c r="C3129" s="2285" t="s">
        <v>3558</v>
      </c>
      <c r="D3129" s="2285" t="s">
        <v>3629</v>
      </c>
      <c r="E3129" s="2468" t="s">
        <v>3589</v>
      </c>
      <c r="F3129" s="2468"/>
      <c r="G3129" s="2271" t="s">
        <v>271</v>
      </c>
      <c r="H3129" s="2272">
        <v>8.9999999999999993E-3</v>
      </c>
      <c r="I3129" s="2273">
        <v>3.76</v>
      </c>
      <c r="J3129" s="2273">
        <v>0.03</v>
      </c>
    </row>
    <row r="3130" spans="1:10" ht="24" customHeight="1">
      <c r="A3130" s="2285" t="s">
        <v>3586</v>
      </c>
      <c r="B3130" s="2270" t="s">
        <v>5334</v>
      </c>
      <c r="C3130" s="2285" t="s">
        <v>4493</v>
      </c>
      <c r="D3130" s="2285" t="s">
        <v>5335</v>
      </c>
      <c r="E3130" s="2468" t="s">
        <v>3589</v>
      </c>
      <c r="F3130" s="2468"/>
      <c r="G3130" s="2271" t="s">
        <v>689</v>
      </c>
      <c r="H3130" s="2272">
        <v>1.19</v>
      </c>
      <c r="I3130" s="2273">
        <v>207.81</v>
      </c>
      <c r="J3130" s="2273">
        <v>247.29</v>
      </c>
    </row>
    <row r="3131" spans="1:10">
      <c r="A3131" s="2282"/>
      <c r="B3131" s="2282"/>
      <c r="C3131" s="2282"/>
      <c r="D3131" s="2282"/>
      <c r="E3131" s="2282" t="s">
        <v>3577</v>
      </c>
      <c r="F3131" s="2267">
        <v>0.78</v>
      </c>
      <c r="G3131" s="2282" t="s">
        <v>3578</v>
      </c>
      <c r="H3131" s="2267">
        <v>0</v>
      </c>
      <c r="I3131" s="2282" t="s">
        <v>3579</v>
      </c>
      <c r="J3131" s="2267">
        <v>0.78</v>
      </c>
    </row>
    <row r="3132" spans="1:10">
      <c r="A3132" s="2282"/>
      <c r="B3132" s="2282"/>
      <c r="C3132" s="2282"/>
      <c r="D3132" s="2282"/>
      <c r="E3132" s="2282" t="s">
        <v>3580</v>
      </c>
      <c r="F3132" s="2267">
        <v>66.910278000000005</v>
      </c>
      <c r="G3132" s="2282"/>
      <c r="H3132" s="2467" t="s">
        <v>3581</v>
      </c>
      <c r="I3132" s="2467"/>
      <c r="J3132" s="2267">
        <v>315.37</v>
      </c>
    </row>
    <row r="3133" spans="1:10" ht="30" customHeight="1" thickBot="1">
      <c r="A3133" s="2290"/>
      <c r="B3133" s="2290"/>
      <c r="C3133" s="2290"/>
      <c r="D3133" s="2290"/>
      <c r="E3133" s="2290"/>
      <c r="F3133" s="2290"/>
      <c r="G3133" s="2290" t="s">
        <v>3582</v>
      </c>
      <c r="H3133" s="2268">
        <v>584</v>
      </c>
      <c r="I3133" s="2290" t="s">
        <v>3583</v>
      </c>
      <c r="J3133" s="2291">
        <v>184176.08</v>
      </c>
    </row>
    <row r="3134" spans="1:10" ht="0.95" customHeight="1" thickTop="1">
      <c r="A3134" s="2269"/>
      <c r="B3134" s="2269"/>
      <c r="C3134" s="2269"/>
      <c r="D3134" s="2269"/>
      <c r="E3134" s="2269"/>
      <c r="F3134" s="2269"/>
      <c r="G3134" s="2269"/>
      <c r="H3134" s="2269"/>
      <c r="I3134" s="2269"/>
      <c r="J3134" s="2269"/>
    </row>
    <row r="3135" spans="1:10" ht="18" customHeight="1">
      <c r="A3135" s="2283" t="s">
        <v>5336</v>
      </c>
      <c r="B3135" s="2287" t="s">
        <v>259</v>
      </c>
      <c r="C3135" s="2283" t="s">
        <v>3548</v>
      </c>
      <c r="D3135" s="2283" t="s">
        <v>131</v>
      </c>
      <c r="E3135" s="2470" t="s">
        <v>3549</v>
      </c>
      <c r="F3135" s="2470"/>
      <c r="G3135" s="2288" t="s">
        <v>3550</v>
      </c>
      <c r="H3135" s="2287" t="s">
        <v>261</v>
      </c>
      <c r="I3135" s="2287" t="s">
        <v>3551</v>
      </c>
      <c r="J3135" s="2287" t="s">
        <v>2149</v>
      </c>
    </row>
    <row r="3136" spans="1:10" ht="36" customHeight="1">
      <c r="A3136" s="2284" t="s">
        <v>3552</v>
      </c>
      <c r="B3136" s="2259" t="s">
        <v>3729</v>
      </c>
      <c r="C3136" s="2284" t="s">
        <v>3558</v>
      </c>
      <c r="D3136" s="2284" t="s">
        <v>1341</v>
      </c>
      <c r="E3136" s="2471" t="s">
        <v>3688</v>
      </c>
      <c r="F3136" s="2471"/>
      <c r="G3136" s="2260" t="s">
        <v>689</v>
      </c>
      <c r="H3136" s="2261">
        <v>1</v>
      </c>
      <c r="I3136" s="2262">
        <v>4.0199999999999996</v>
      </c>
      <c r="J3136" s="2262">
        <v>4.0199999999999996</v>
      </c>
    </row>
    <row r="3137" spans="1:10" ht="24" customHeight="1">
      <c r="A3137" s="2281" t="s">
        <v>3556</v>
      </c>
      <c r="B3137" s="2263" t="s">
        <v>3561</v>
      </c>
      <c r="C3137" s="2281" t="s">
        <v>3558</v>
      </c>
      <c r="D3137" s="2281" t="s">
        <v>3562</v>
      </c>
      <c r="E3137" s="2472" t="s">
        <v>3560</v>
      </c>
      <c r="F3137" s="2472"/>
      <c r="G3137" s="2264" t="s">
        <v>2143</v>
      </c>
      <c r="H3137" s="2265">
        <v>0.03</v>
      </c>
      <c r="I3137" s="2266">
        <v>16.989999999999998</v>
      </c>
      <c r="J3137" s="2266">
        <v>0.5</v>
      </c>
    </row>
    <row r="3138" spans="1:10" ht="24" customHeight="1">
      <c r="A3138" s="2281" t="s">
        <v>3556</v>
      </c>
      <c r="B3138" s="2263" t="s">
        <v>3565</v>
      </c>
      <c r="C3138" s="2281" t="s">
        <v>3558</v>
      </c>
      <c r="D3138" s="2281" t="s">
        <v>3566</v>
      </c>
      <c r="E3138" s="2472" t="s">
        <v>3560</v>
      </c>
      <c r="F3138" s="2472"/>
      <c r="G3138" s="2264" t="s">
        <v>2143</v>
      </c>
      <c r="H3138" s="2265">
        <v>0.03</v>
      </c>
      <c r="I3138" s="2266">
        <v>21.6</v>
      </c>
      <c r="J3138" s="2266">
        <v>0.64</v>
      </c>
    </row>
    <row r="3139" spans="1:10" ht="36" customHeight="1">
      <c r="A3139" s="2285" t="s">
        <v>3586</v>
      </c>
      <c r="B3139" s="2270" t="s">
        <v>5337</v>
      </c>
      <c r="C3139" s="2285" t="s">
        <v>3558</v>
      </c>
      <c r="D3139" s="2285" t="s">
        <v>5338</v>
      </c>
      <c r="E3139" s="2468" t="s">
        <v>3589</v>
      </c>
      <c r="F3139" s="2468"/>
      <c r="G3139" s="2271" t="s">
        <v>689</v>
      </c>
      <c r="H3139" s="2272">
        <v>1.19</v>
      </c>
      <c r="I3139" s="2273">
        <v>2.4</v>
      </c>
      <c r="J3139" s="2273">
        <v>2.85</v>
      </c>
    </row>
    <row r="3140" spans="1:10" ht="24" customHeight="1">
      <c r="A3140" s="2285" t="s">
        <v>3586</v>
      </c>
      <c r="B3140" s="2270" t="s">
        <v>3628</v>
      </c>
      <c r="C3140" s="2285" t="s">
        <v>3558</v>
      </c>
      <c r="D3140" s="2285" t="s">
        <v>3629</v>
      </c>
      <c r="E3140" s="2468" t="s">
        <v>3589</v>
      </c>
      <c r="F3140" s="2468"/>
      <c r="G3140" s="2271" t="s">
        <v>271</v>
      </c>
      <c r="H3140" s="2272">
        <v>8.9999999999999993E-3</v>
      </c>
      <c r="I3140" s="2273">
        <v>3.76</v>
      </c>
      <c r="J3140" s="2273">
        <v>0.03</v>
      </c>
    </row>
    <row r="3141" spans="1:10">
      <c r="A3141" s="2282"/>
      <c r="B3141" s="2282"/>
      <c r="C3141" s="2282"/>
      <c r="D3141" s="2282"/>
      <c r="E3141" s="2282" t="s">
        <v>3577</v>
      </c>
      <c r="F3141" s="2267">
        <v>0.78</v>
      </c>
      <c r="G3141" s="2282" t="s">
        <v>3578</v>
      </c>
      <c r="H3141" s="2267">
        <v>0</v>
      </c>
      <c r="I3141" s="2282" t="s">
        <v>3579</v>
      </c>
      <c r="J3141" s="2267">
        <v>0.78</v>
      </c>
    </row>
    <row r="3142" spans="1:10">
      <c r="A3142" s="2282"/>
      <c r="B3142" s="2282"/>
      <c r="C3142" s="2282"/>
      <c r="D3142" s="2282"/>
      <c r="E3142" s="2282" t="s">
        <v>3580</v>
      </c>
      <c r="F3142" s="2267">
        <v>1.082586</v>
      </c>
      <c r="G3142" s="2282"/>
      <c r="H3142" s="2467" t="s">
        <v>3581</v>
      </c>
      <c r="I3142" s="2467"/>
      <c r="J3142" s="2267">
        <v>5.0999999999999996</v>
      </c>
    </row>
    <row r="3143" spans="1:10" ht="30" customHeight="1" thickBot="1">
      <c r="A3143" s="2290"/>
      <c r="B3143" s="2290"/>
      <c r="C3143" s="2290"/>
      <c r="D3143" s="2290"/>
      <c r="E3143" s="2290"/>
      <c r="F3143" s="2290"/>
      <c r="G3143" s="2290" t="s">
        <v>3582</v>
      </c>
      <c r="H3143" s="2268">
        <v>7591</v>
      </c>
      <c r="I3143" s="2290" t="s">
        <v>3583</v>
      </c>
      <c r="J3143" s="2291">
        <v>38714.1</v>
      </c>
    </row>
    <row r="3144" spans="1:10" ht="0.95" customHeight="1" thickTop="1">
      <c r="A3144" s="2269"/>
      <c r="B3144" s="2269"/>
      <c r="C3144" s="2269"/>
      <c r="D3144" s="2269"/>
      <c r="E3144" s="2269"/>
      <c r="F3144" s="2269"/>
      <c r="G3144" s="2269"/>
      <c r="H3144" s="2269"/>
      <c r="I3144" s="2269"/>
      <c r="J3144" s="2269"/>
    </row>
    <row r="3145" spans="1:10" ht="18" customHeight="1">
      <c r="A3145" s="2283" t="s">
        <v>5339</v>
      </c>
      <c r="B3145" s="2287" t="s">
        <v>259</v>
      </c>
      <c r="C3145" s="2283" t="s">
        <v>3548</v>
      </c>
      <c r="D3145" s="2283" t="s">
        <v>131</v>
      </c>
      <c r="E3145" s="2470" t="s">
        <v>3549</v>
      </c>
      <c r="F3145" s="2470"/>
      <c r="G3145" s="2288" t="s">
        <v>3550</v>
      </c>
      <c r="H3145" s="2287" t="s">
        <v>261</v>
      </c>
      <c r="I3145" s="2287" t="s">
        <v>3551</v>
      </c>
      <c r="J3145" s="2287" t="s">
        <v>2149</v>
      </c>
    </row>
    <row r="3146" spans="1:10" ht="36" customHeight="1">
      <c r="A3146" s="2284" t="s">
        <v>3552</v>
      </c>
      <c r="B3146" s="2259" t="s">
        <v>3821</v>
      </c>
      <c r="C3146" s="2284" t="s">
        <v>3558</v>
      </c>
      <c r="D3146" s="2284" t="s">
        <v>1344</v>
      </c>
      <c r="E3146" s="2471" t="s">
        <v>3688</v>
      </c>
      <c r="F3146" s="2471"/>
      <c r="G3146" s="2260" t="s">
        <v>689</v>
      </c>
      <c r="H3146" s="2261">
        <v>1</v>
      </c>
      <c r="I3146" s="2262">
        <v>6.67</v>
      </c>
      <c r="J3146" s="2262">
        <v>6.67</v>
      </c>
    </row>
    <row r="3147" spans="1:10" ht="24" customHeight="1">
      <c r="A3147" s="2281" t="s">
        <v>3556</v>
      </c>
      <c r="B3147" s="2263" t="s">
        <v>3561</v>
      </c>
      <c r="C3147" s="2281" t="s">
        <v>3558</v>
      </c>
      <c r="D3147" s="2281" t="s">
        <v>3562</v>
      </c>
      <c r="E3147" s="2472" t="s">
        <v>3560</v>
      </c>
      <c r="F3147" s="2472"/>
      <c r="G3147" s="2264" t="s">
        <v>2143</v>
      </c>
      <c r="H3147" s="2265">
        <v>0.04</v>
      </c>
      <c r="I3147" s="2266">
        <v>16.989999999999998</v>
      </c>
      <c r="J3147" s="2266">
        <v>0.67</v>
      </c>
    </row>
    <row r="3148" spans="1:10" ht="24" customHeight="1">
      <c r="A3148" s="2281" t="s">
        <v>3556</v>
      </c>
      <c r="B3148" s="2263" t="s">
        <v>3565</v>
      </c>
      <c r="C3148" s="2281" t="s">
        <v>3558</v>
      </c>
      <c r="D3148" s="2281" t="s">
        <v>3566</v>
      </c>
      <c r="E3148" s="2472" t="s">
        <v>3560</v>
      </c>
      <c r="F3148" s="2472"/>
      <c r="G3148" s="2264" t="s">
        <v>2143</v>
      </c>
      <c r="H3148" s="2265">
        <v>0.04</v>
      </c>
      <c r="I3148" s="2266">
        <v>21.6</v>
      </c>
      <c r="J3148" s="2266">
        <v>0.86</v>
      </c>
    </row>
    <row r="3149" spans="1:10" ht="36" customHeight="1">
      <c r="A3149" s="2285" t="s">
        <v>3586</v>
      </c>
      <c r="B3149" s="2270" t="s">
        <v>5340</v>
      </c>
      <c r="C3149" s="2285" t="s">
        <v>3558</v>
      </c>
      <c r="D3149" s="2285" t="s">
        <v>5341</v>
      </c>
      <c r="E3149" s="2468" t="s">
        <v>3589</v>
      </c>
      <c r="F3149" s="2468"/>
      <c r="G3149" s="2271" t="s">
        <v>689</v>
      </c>
      <c r="H3149" s="2272">
        <v>1.19</v>
      </c>
      <c r="I3149" s="2273">
        <v>4.3</v>
      </c>
      <c r="J3149" s="2273">
        <v>5.1100000000000003</v>
      </c>
    </row>
    <row r="3150" spans="1:10" ht="24" customHeight="1">
      <c r="A3150" s="2285" t="s">
        <v>3586</v>
      </c>
      <c r="B3150" s="2270" t="s">
        <v>3628</v>
      </c>
      <c r="C3150" s="2285" t="s">
        <v>3558</v>
      </c>
      <c r="D3150" s="2285" t="s">
        <v>3629</v>
      </c>
      <c r="E3150" s="2468" t="s">
        <v>3589</v>
      </c>
      <c r="F3150" s="2468"/>
      <c r="G3150" s="2271" t="s">
        <v>271</v>
      </c>
      <c r="H3150" s="2272">
        <v>8.9999999999999993E-3</v>
      </c>
      <c r="I3150" s="2273">
        <v>3.76</v>
      </c>
      <c r="J3150" s="2273">
        <v>0.03</v>
      </c>
    </row>
    <row r="3151" spans="1:10">
      <c r="A3151" s="2282"/>
      <c r="B3151" s="2282"/>
      <c r="C3151" s="2282"/>
      <c r="D3151" s="2282"/>
      <c r="E3151" s="2282" t="s">
        <v>3577</v>
      </c>
      <c r="F3151" s="2267">
        <v>1.04</v>
      </c>
      <c r="G3151" s="2282" t="s">
        <v>3578</v>
      </c>
      <c r="H3151" s="2267">
        <v>0</v>
      </c>
      <c r="I3151" s="2282" t="s">
        <v>3579</v>
      </c>
      <c r="J3151" s="2267">
        <v>1.04</v>
      </c>
    </row>
    <row r="3152" spans="1:10">
      <c r="A3152" s="2282"/>
      <c r="B3152" s="2282"/>
      <c r="C3152" s="2282"/>
      <c r="D3152" s="2282"/>
      <c r="E3152" s="2282" t="s">
        <v>3580</v>
      </c>
      <c r="F3152" s="2267">
        <v>1.7962309999999999</v>
      </c>
      <c r="G3152" s="2282"/>
      <c r="H3152" s="2467" t="s">
        <v>3581</v>
      </c>
      <c r="I3152" s="2467"/>
      <c r="J3152" s="2267">
        <v>8.4700000000000006</v>
      </c>
    </row>
    <row r="3153" spans="1:10" ht="30" customHeight="1" thickBot="1">
      <c r="A3153" s="2290"/>
      <c r="B3153" s="2290"/>
      <c r="C3153" s="2290"/>
      <c r="D3153" s="2290"/>
      <c r="E3153" s="2290"/>
      <c r="F3153" s="2290"/>
      <c r="G3153" s="2290" t="s">
        <v>3582</v>
      </c>
      <c r="H3153" s="2268">
        <v>2037</v>
      </c>
      <c r="I3153" s="2290" t="s">
        <v>3583</v>
      </c>
      <c r="J3153" s="2291">
        <v>17253.39</v>
      </c>
    </row>
    <row r="3154" spans="1:10" ht="0.95" customHeight="1" thickTop="1">
      <c r="A3154" s="2269"/>
      <c r="B3154" s="2269"/>
      <c r="C3154" s="2269"/>
      <c r="D3154" s="2269"/>
      <c r="E3154" s="2269"/>
      <c r="F3154" s="2269"/>
      <c r="G3154" s="2269"/>
      <c r="H3154" s="2269"/>
      <c r="I3154" s="2269"/>
      <c r="J3154" s="2269"/>
    </row>
    <row r="3155" spans="1:10" ht="18" customHeight="1">
      <c r="A3155" s="2283" t="s">
        <v>5342</v>
      </c>
      <c r="B3155" s="2287" t="s">
        <v>259</v>
      </c>
      <c r="C3155" s="2283" t="s">
        <v>3548</v>
      </c>
      <c r="D3155" s="2283" t="s">
        <v>131</v>
      </c>
      <c r="E3155" s="2470" t="s">
        <v>3549</v>
      </c>
      <c r="F3155" s="2470"/>
      <c r="G3155" s="2288" t="s">
        <v>3550</v>
      </c>
      <c r="H3155" s="2287" t="s">
        <v>261</v>
      </c>
      <c r="I3155" s="2287" t="s">
        <v>3551</v>
      </c>
      <c r="J3155" s="2287" t="s">
        <v>2149</v>
      </c>
    </row>
    <row r="3156" spans="1:10" ht="36" customHeight="1">
      <c r="A3156" s="2284" t="s">
        <v>3552</v>
      </c>
      <c r="B3156" s="2259" t="s">
        <v>5343</v>
      </c>
      <c r="C3156" s="2284" t="s">
        <v>3558</v>
      </c>
      <c r="D3156" s="2284" t="s">
        <v>1347</v>
      </c>
      <c r="E3156" s="2471" t="s">
        <v>3688</v>
      </c>
      <c r="F3156" s="2471"/>
      <c r="G3156" s="2260" t="s">
        <v>689</v>
      </c>
      <c r="H3156" s="2261">
        <v>1</v>
      </c>
      <c r="I3156" s="2262">
        <v>9.18</v>
      </c>
      <c r="J3156" s="2262">
        <v>9.18</v>
      </c>
    </row>
    <row r="3157" spans="1:10" ht="24" customHeight="1">
      <c r="A3157" s="2281" t="s">
        <v>3556</v>
      </c>
      <c r="B3157" s="2263" t="s">
        <v>3561</v>
      </c>
      <c r="C3157" s="2281" t="s">
        <v>3558</v>
      </c>
      <c r="D3157" s="2281" t="s">
        <v>3562</v>
      </c>
      <c r="E3157" s="2472" t="s">
        <v>3560</v>
      </c>
      <c r="F3157" s="2472"/>
      <c r="G3157" s="2264" t="s">
        <v>2143</v>
      </c>
      <c r="H3157" s="2265">
        <v>5.1999999999999998E-2</v>
      </c>
      <c r="I3157" s="2266">
        <v>16.989999999999998</v>
      </c>
      <c r="J3157" s="2266">
        <v>0.88</v>
      </c>
    </row>
    <row r="3158" spans="1:10" ht="24" customHeight="1">
      <c r="A3158" s="2281" t="s">
        <v>3556</v>
      </c>
      <c r="B3158" s="2263" t="s">
        <v>3565</v>
      </c>
      <c r="C3158" s="2281" t="s">
        <v>3558</v>
      </c>
      <c r="D3158" s="2281" t="s">
        <v>3566</v>
      </c>
      <c r="E3158" s="2472" t="s">
        <v>3560</v>
      </c>
      <c r="F3158" s="2472"/>
      <c r="G3158" s="2264" t="s">
        <v>2143</v>
      </c>
      <c r="H3158" s="2265">
        <v>5.1999999999999998E-2</v>
      </c>
      <c r="I3158" s="2266">
        <v>21.6</v>
      </c>
      <c r="J3158" s="2266">
        <v>1.1200000000000001</v>
      </c>
    </row>
    <row r="3159" spans="1:10" ht="36" customHeight="1">
      <c r="A3159" s="2285" t="s">
        <v>3586</v>
      </c>
      <c r="B3159" s="2270" t="s">
        <v>5344</v>
      </c>
      <c r="C3159" s="2285" t="s">
        <v>3558</v>
      </c>
      <c r="D3159" s="2285" t="s">
        <v>5345</v>
      </c>
      <c r="E3159" s="2468" t="s">
        <v>3589</v>
      </c>
      <c r="F3159" s="2468"/>
      <c r="G3159" s="2271" t="s">
        <v>689</v>
      </c>
      <c r="H3159" s="2272">
        <v>1.19</v>
      </c>
      <c r="I3159" s="2273">
        <v>6.01</v>
      </c>
      <c r="J3159" s="2273">
        <v>7.15</v>
      </c>
    </row>
    <row r="3160" spans="1:10" ht="24" customHeight="1">
      <c r="A3160" s="2285" t="s">
        <v>3586</v>
      </c>
      <c r="B3160" s="2270" t="s">
        <v>3628</v>
      </c>
      <c r="C3160" s="2285" t="s">
        <v>3558</v>
      </c>
      <c r="D3160" s="2285" t="s">
        <v>3629</v>
      </c>
      <c r="E3160" s="2468" t="s">
        <v>3589</v>
      </c>
      <c r="F3160" s="2468"/>
      <c r="G3160" s="2271" t="s">
        <v>271</v>
      </c>
      <c r="H3160" s="2272">
        <v>8.9999999999999993E-3</v>
      </c>
      <c r="I3160" s="2273">
        <v>3.76</v>
      </c>
      <c r="J3160" s="2273">
        <v>0.03</v>
      </c>
    </row>
    <row r="3161" spans="1:10">
      <c r="A3161" s="2282"/>
      <c r="B3161" s="2282"/>
      <c r="C3161" s="2282"/>
      <c r="D3161" s="2282"/>
      <c r="E3161" s="2282" t="s">
        <v>3577</v>
      </c>
      <c r="F3161" s="2267">
        <v>1.36</v>
      </c>
      <c r="G3161" s="2282" t="s">
        <v>3578</v>
      </c>
      <c r="H3161" s="2267">
        <v>0</v>
      </c>
      <c r="I3161" s="2282" t="s">
        <v>3579</v>
      </c>
      <c r="J3161" s="2267">
        <v>1.36</v>
      </c>
    </row>
    <row r="3162" spans="1:10">
      <c r="A3162" s="2282"/>
      <c r="B3162" s="2282"/>
      <c r="C3162" s="2282"/>
      <c r="D3162" s="2282"/>
      <c r="E3162" s="2282" t="s">
        <v>3580</v>
      </c>
      <c r="F3162" s="2267">
        <v>2.4721739999999999</v>
      </c>
      <c r="G3162" s="2282"/>
      <c r="H3162" s="2467" t="s">
        <v>3581</v>
      </c>
      <c r="I3162" s="2467"/>
      <c r="J3162" s="2267">
        <v>11.65</v>
      </c>
    </row>
    <row r="3163" spans="1:10" ht="30" customHeight="1" thickBot="1">
      <c r="A3163" s="2290"/>
      <c r="B3163" s="2290"/>
      <c r="C3163" s="2290"/>
      <c r="D3163" s="2290"/>
      <c r="E3163" s="2290"/>
      <c r="F3163" s="2290"/>
      <c r="G3163" s="2290" t="s">
        <v>3582</v>
      </c>
      <c r="H3163" s="2268">
        <v>1091.76</v>
      </c>
      <c r="I3163" s="2290" t="s">
        <v>3583</v>
      </c>
      <c r="J3163" s="2291">
        <v>12719</v>
      </c>
    </row>
    <row r="3164" spans="1:10" ht="0.95" customHeight="1" thickTop="1">
      <c r="A3164" s="2269"/>
      <c r="B3164" s="2269"/>
      <c r="C3164" s="2269"/>
      <c r="D3164" s="2269"/>
      <c r="E3164" s="2269"/>
      <c r="F3164" s="2269"/>
      <c r="G3164" s="2269"/>
      <c r="H3164" s="2269"/>
      <c r="I3164" s="2269"/>
      <c r="J3164" s="2269"/>
    </row>
    <row r="3165" spans="1:10" ht="18" customHeight="1">
      <c r="A3165" s="2283" t="s">
        <v>5346</v>
      </c>
      <c r="B3165" s="2287" t="s">
        <v>259</v>
      </c>
      <c r="C3165" s="2283" t="s">
        <v>3548</v>
      </c>
      <c r="D3165" s="2283" t="s">
        <v>131</v>
      </c>
      <c r="E3165" s="2470" t="s">
        <v>3549</v>
      </c>
      <c r="F3165" s="2470"/>
      <c r="G3165" s="2288" t="s">
        <v>3550</v>
      </c>
      <c r="H3165" s="2287" t="s">
        <v>261</v>
      </c>
      <c r="I3165" s="2287" t="s">
        <v>3551</v>
      </c>
      <c r="J3165" s="2287" t="s">
        <v>2149</v>
      </c>
    </row>
    <row r="3166" spans="1:10" ht="36" customHeight="1">
      <c r="A3166" s="2284" t="s">
        <v>3552</v>
      </c>
      <c r="B3166" s="2259" t="s">
        <v>1349</v>
      </c>
      <c r="C3166" s="2284" t="s">
        <v>3600</v>
      </c>
      <c r="D3166" s="2284" t="s">
        <v>1350</v>
      </c>
      <c r="E3166" s="2471" t="s">
        <v>3688</v>
      </c>
      <c r="F3166" s="2471"/>
      <c r="G3166" s="2260" t="s">
        <v>347</v>
      </c>
      <c r="H3166" s="2261">
        <v>1</v>
      </c>
      <c r="I3166" s="2262">
        <v>23.97</v>
      </c>
      <c r="J3166" s="2262">
        <v>23.97</v>
      </c>
    </row>
    <row r="3167" spans="1:10" ht="24" customHeight="1">
      <c r="A3167" s="2281" t="s">
        <v>3556</v>
      </c>
      <c r="B3167" s="2263" t="s">
        <v>3565</v>
      </c>
      <c r="C3167" s="2281" t="s">
        <v>3558</v>
      </c>
      <c r="D3167" s="2281" t="s">
        <v>3566</v>
      </c>
      <c r="E3167" s="2472" t="s">
        <v>3560</v>
      </c>
      <c r="F3167" s="2472"/>
      <c r="G3167" s="2264" t="s">
        <v>2143</v>
      </c>
      <c r="H3167" s="2265">
        <v>0.02</v>
      </c>
      <c r="I3167" s="2266">
        <v>21.6</v>
      </c>
      <c r="J3167" s="2266">
        <v>0.43</v>
      </c>
    </row>
    <row r="3168" spans="1:10" ht="24" customHeight="1">
      <c r="A3168" s="2281" t="s">
        <v>3556</v>
      </c>
      <c r="B3168" s="2263" t="s">
        <v>3561</v>
      </c>
      <c r="C3168" s="2281" t="s">
        <v>3558</v>
      </c>
      <c r="D3168" s="2281" t="s">
        <v>3562</v>
      </c>
      <c r="E3168" s="2472" t="s">
        <v>3560</v>
      </c>
      <c r="F3168" s="2472"/>
      <c r="G3168" s="2264" t="s">
        <v>2143</v>
      </c>
      <c r="H3168" s="2265">
        <v>0.02</v>
      </c>
      <c r="I3168" s="2266">
        <v>16.989999999999998</v>
      </c>
      <c r="J3168" s="2266">
        <v>0.33</v>
      </c>
    </row>
    <row r="3169" spans="1:10" ht="36" customHeight="1">
      <c r="A3169" s="2285" t="s">
        <v>3586</v>
      </c>
      <c r="B3169" s="2270" t="s">
        <v>5347</v>
      </c>
      <c r="C3169" s="2285" t="s">
        <v>3558</v>
      </c>
      <c r="D3169" s="2285" t="s">
        <v>5348</v>
      </c>
      <c r="E3169" s="2468" t="s">
        <v>3589</v>
      </c>
      <c r="F3169" s="2468"/>
      <c r="G3169" s="2271" t="s">
        <v>689</v>
      </c>
      <c r="H3169" s="2272">
        <v>1.1000000000000001</v>
      </c>
      <c r="I3169" s="2273">
        <v>21.1</v>
      </c>
      <c r="J3169" s="2273">
        <v>23.21</v>
      </c>
    </row>
    <row r="3170" spans="1:10">
      <c r="A3170" s="2282"/>
      <c r="B3170" s="2282"/>
      <c r="C3170" s="2282"/>
      <c r="D3170" s="2282"/>
      <c r="E3170" s="2282" t="s">
        <v>3577</v>
      </c>
      <c r="F3170" s="2267">
        <v>0.51</v>
      </c>
      <c r="G3170" s="2282" t="s">
        <v>3578</v>
      </c>
      <c r="H3170" s="2267">
        <v>0</v>
      </c>
      <c r="I3170" s="2282" t="s">
        <v>3579</v>
      </c>
      <c r="J3170" s="2267">
        <v>0.51</v>
      </c>
    </row>
    <row r="3171" spans="1:10">
      <c r="A3171" s="2282"/>
      <c r="B3171" s="2282"/>
      <c r="C3171" s="2282"/>
      <c r="D3171" s="2282"/>
      <c r="E3171" s="2282" t="s">
        <v>3580</v>
      </c>
      <c r="F3171" s="2267">
        <v>6.4551210000000001</v>
      </c>
      <c r="G3171" s="2282"/>
      <c r="H3171" s="2467" t="s">
        <v>3581</v>
      </c>
      <c r="I3171" s="2467"/>
      <c r="J3171" s="2267">
        <v>30.43</v>
      </c>
    </row>
    <row r="3172" spans="1:10" ht="30" customHeight="1" thickBot="1">
      <c r="A3172" s="2290"/>
      <c r="B3172" s="2290"/>
      <c r="C3172" s="2290"/>
      <c r="D3172" s="2290"/>
      <c r="E3172" s="2290"/>
      <c r="F3172" s="2290"/>
      <c r="G3172" s="2290" t="s">
        <v>3582</v>
      </c>
      <c r="H3172" s="2268">
        <v>2442</v>
      </c>
      <c r="I3172" s="2290" t="s">
        <v>3583</v>
      </c>
      <c r="J3172" s="2291">
        <v>74310.06</v>
      </c>
    </row>
    <row r="3173" spans="1:10" ht="0.95" customHeight="1" thickTop="1">
      <c r="A3173" s="2269"/>
      <c r="B3173" s="2269"/>
      <c r="C3173" s="2269"/>
      <c r="D3173" s="2269"/>
      <c r="E3173" s="2269"/>
      <c r="F3173" s="2269"/>
      <c r="G3173" s="2269"/>
      <c r="H3173" s="2269"/>
      <c r="I3173" s="2269"/>
      <c r="J3173" s="2269"/>
    </row>
    <row r="3174" spans="1:10" ht="18" customHeight="1">
      <c r="A3174" s="2283" t="s">
        <v>5349</v>
      </c>
      <c r="B3174" s="2287" t="s">
        <v>259</v>
      </c>
      <c r="C3174" s="2283" t="s">
        <v>3548</v>
      </c>
      <c r="D3174" s="2283" t="s">
        <v>131</v>
      </c>
      <c r="E3174" s="2470" t="s">
        <v>3549</v>
      </c>
      <c r="F3174" s="2470"/>
      <c r="G3174" s="2288" t="s">
        <v>3550</v>
      </c>
      <c r="H3174" s="2287" t="s">
        <v>261</v>
      </c>
      <c r="I3174" s="2287" t="s">
        <v>3551</v>
      </c>
      <c r="J3174" s="2287" t="s">
        <v>2149</v>
      </c>
    </row>
    <row r="3175" spans="1:10" ht="24" customHeight="1">
      <c r="A3175" s="2284" t="s">
        <v>3552</v>
      </c>
      <c r="B3175" s="2259" t="s">
        <v>1352</v>
      </c>
      <c r="C3175" s="2284" t="s">
        <v>3600</v>
      </c>
      <c r="D3175" s="2284" t="s">
        <v>1353</v>
      </c>
      <c r="E3175" s="2471" t="s">
        <v>3688</v>
      </c>
      <c r="F3175" s="2471"/>
      <c r="G3175" s="2260" t="s">
        <v>347</v>
      </c>
      <c r="H3175" s="2261">
        <v>1</v>
      </c>
      <c r="I3175" s="2262">
        <v>13.7</v>
      </c>
      <c r="J3175" s="2262">
        <v>13.7</v>
      </c>
    </row>
    <row r="3176" spans="1:10" ht="24" customHeight="1">
      <c r="A3176" s="2281" t="s">
        <v>3556</v>
      </c>
      <c r="B3176" s="2263" t="s">
        <v>3565</v>
      </c>
      <c r="C3176" s="2281" t="s">
        <v>3558</v>
      </c>
      <c r="D3176" s="2281" t="s">
        <v>3566</v>
      </c>
      <c r="E3176" s="2472" t="s">
        <v>3560</v>
      </c>
      <c r="F3176" s="2472"/>
      <c r="G3176" s="2264" t="s">
        <v>2143</v>
      </c>
      <c r="H3176" s="2265">
        <v>0.13</v>
      </c>
      <c r="I3176" s="2266">
        <v>21.6</v>
      </c>
      <c r="J3176" s="2266">
        <v>2.8</v>
      </c>
    </row>
    <row r="3177" spans="1:10" ht="24" customHeight="1">
      <c r="A3177" s="2281" t="s">
        <v>3556</v>
      </c>
      <c r="B3177" s="2263" t="s">
        <v>3561</v>
      </c>
      <c r="C3177" s="2281" t="s">
        <v>3558</v>
      </c>
      <c r="D3177" s="2281" t="s">
        <v>3562</v>
      </c>
      <c r="E3177" s="2472" t="s">
        <v>3560</v>
      </c>
      <c r="F3177" s="2472"/>
      <c r="G3177" s="2264" t="s">
        <v>2143</v>
      </c>
      <c r="H3177" s="2265">
        <v>0.13</v>
      </c>
      <c r="I3177" s="2266">
        <v>16.989999999999998</v>
      </c>
      <c r="J3177" s="2266">
        <v>2.2000000000000002</v>
      </c>
    </row>
    <row r="3178" spans="1:10" ht="24" customHeight="1">
      <c r="A3178" s="2285" t="s">
        <v>3586</v>
      </c>
      <c r="B3178" s="2270" t="s">
        <v>5350</v>
      </c>
      <c r="C3178" s="2285" t="s">
        <v>3600</v>
      </c>
      <c r="D3178" s="2285" t="s">
        <v>3169</v>
      </c>
      <c r="E3178" s="2468" t="s">
        <v>3589</v>
      </c>
      <c r="F3178" s="2468"/>
      <c r="G3178" s="2271" t="s">
        <v>347</v>
      </c>
      <c r="H3178" s="2272">
        <v>1.03</v>
      </c>
      <c r="I3178" s="2273">
        <v>8.4499999999999993</v>
      </c>
      <c r="J3178" s="2273">
        <v>8.6999999999999993</v>
      </c>
    </row>
    <row r="3179" spans="1:10">
      <c r="A3179" s="2282"/>
      <c r="B3179" s="2282"/>
      <c r="C3179" s="2282"/>
      <c r="D3179" s="2282"/>
      <c r="E3179" s="2282" t="s">
        <v>3577</v>
      </c>
      <c r="F3179" s="2267">
        <v>3.42</v>
      </c>
      <c r="G3179" s="2282" t="s">
        <v>3578</v>
      </c>
      <c r="H3179" s="2267">
        <v>0</v>
      </c>
      <c r="I3179" s="2282" t="s">
        <v>3579</v>
      </c>
      <c r="J3179" s="2267">
        <v>3.42</v>
      </c>
    </row>
    <row r="3180" spans="1:10">
      <c r="A3180" s="2282"/>
      <c r="B3180" s="2282"/>
      <c r="C3180" s="2282"/>
      <c r="D3180" s="2282"/>
      <c r="E3180" s="2282" t="s">
        <v>3580</v>
      </c>
      <c r="F3180" s="2267">
        <v>3.6894100000000001</v>
      </c>
      <c r="G3180" s="2282"/>
      <c r="H3180" s="2467" t="s">
        <v>3581</v>
      </c>
      <c r="I3180" s="2467"/>
      <c r="J3180" s="2267">
        <v>17.39</v>
      </c>
    </row>
    <row r="3181" spans="1:10" ht="30" customHeight="1" thickBot="1">
      <c r="A3181" s="2290"/>
      <c r="B3181" s="2290"/>
      <c r="C3181" s="2290"/>
      <c r="D3181" s="2290"/>
      <c r="E3181" s="2290"/>
      <c r="F3181" s="2290"/>
      <c r="G3181" s="2290" t="s">
        <v>3582</v>
      </c>
      <c r="H3181" s="2268">
        <v>660</v>
      </c>
      <c r="I3181" s="2290" t="s">
        <v>3583</v>
      </c>
      <c r="J3181" s="2291">
        <v>11477.4</v>
      </c>
    </row>
    <row r="3182" spans="1:10" ht="0.95" customHeight="1" thickTop="1">
      <c r="A3182" s="2269"/>
      <c r="B3182" s="2269"/>
      <c r="C3182" s="2269"/>
      <c r="D3182" s="2269"/>
      <c r="E3182" s="2269"/>
      <c r="F3182" s="2269"/>
      <c r="G3182" s="2269"/>
      <c r="H3182" s="2269"/>
      <c r="I3182" s="2269"/>
      <c r="J3182" s="2269"/>
    </row>
    <row r="3183" spans="1:10" ht="24" customHeight="1">
      <c r="A3183" s="2286" t="s">
        <v>5351</v>
      </c>
      <c r="B3183" s="2286"/>
      <c r="C3183" s="2286"/>
      <c r="D3183" s="2286" t="s">
        <v>5352</v>
      </c>
      <c r="E3183" s="2286"/>
      <c r="F3183" s="2469"/>
      <c r="G3183" s="2469"/>
      <c r="H3183" s="2257"/>
      <c r="I3183" s="2286"/>
      <c r="J3183" s="2258">
        <v>14887.44</v>
      </c>
    </row>
    <row r="3184" spans="1:10" ht="18" customHeight="1">
      <c r="A3184" s="2283" t="s">
        <v>5353</v>
      </c>
      <c r="B3184" s="2287" t="s">
        <v>259</v>
      </c>
      <c r="C3184" s="2283" t="s">
        <v>3548</v>
      </c>
      <c r="D3184" s="2283" t="s">
        <v>131</v>
      </c>
      <c r="E3184" s="2470" t="s">
        <v>3549</v>
      </c>
      <c r="F3184" s="2470"/>
      <c r="G3184" s="2288" t="s">
        <v>3550</v>
      </c>
      <c r="H3184" s="2287" t="s">
        <v>261</v>
      </c>
      <c r="I3184" s="2287" t="s">
        <v>3551</v>
      </c>
      <c r="J3184" s="2287" t="s">
        <v>2149</v>
      </c>
    </row>
    <row r="3185" spans="1:10" ht="36" customHeight="1">
      <c r="A3185" s="2284" t="s">
        <v>3552</v>
      </c>
      <c r="B3185" s="2259" t="s">
        <v>5354</v>
      </c>
      <c r="C3185" s="2284" t="s">
        <v>3558</v>
      </c>
      <c r="D3185" s="2284" t="s">
        <v>1358</v>
      </c>
      <c r="E3185" s="2471" t="s">
        <v>3688</v>
      </c>
      <c r="F3185" s="2471"/>
      <c r="G3185" s="2260" t="s">
        <v>271</v>
      </c>
      <c r="H3185" s="2261">
        <v>1</v>
      </c>
      <c r="I3185" s="2262">
        <v>12.17</v>
      </c>
      <c r="J3185" s="2262">
        <v>12.17</v>
      </c>
    </row>
    <row r="3186" spans="1:10" ht="24" customHeight="1">
      <c r="A3186" s="2281" t="s">
        <v>3556</v>
      </c>
      <c r="B3186" s="2263" t="s">
        <v>4342</v>
      </c>
      <c r="C3186" s="2281" t="s">
        <v>3558</v>
      </c>
      <c r="D3186" s="2281" t="s">
        <v>4343</v>
      </c>
      <c r="E3186" s="2472" t="s">
        <v>3560</v>
      </c>
      <c r="F3186" s="2472"/>
      <c r="G3186" s="2264" t="s">
        <v>368</v>
      </c>
      <c r="H3186" s="2265">
        <v>8.9999999999999998E-4</v>
      </c>
      <c r="I3186" s="2266">
        <v>530.53</v>
      </c>
      <c r="J3186" s="2266">
        <v>0.47</v>
      </c>
    </row>
    <row r="3187" spans="1:10" ht="24" customHeight="1">
      <c r="A3187" s="2281" t="s">
        <v>3556</v>
      </c>
      <c r="B3187" s="2263" t="s">
        <v>3561</v>
      </c>
      <c r="C3187" s="2281" t="s">
        <v>3558</v>
      </c>
      <c r="D3187" s="2281" t="s">
        <v>3562</v>
      </c>
      <c r="E3187" s="2472" t="s">
        <v>3560</v>
      </c>
      <c r="F3187" s="2472"/>
      <c r="G3187" s="2264" t="s">
        <v>2143</v>
      </c>
      <c r="H3187" s="2265">
        <v>0.247</v>
      </c>
      <c r="I3187" s="2266">
        <v>16.989999999999998</v>
      </c>
      <c r="J3187" s="2266">
        <v>4.1900000000000004</v>
      </c>
    </row>
    <row r="3188" spans="1:10" ht="24" customHeight="1">
      <c r="A3188" s="2281" t="s">
        <v>3556</v>
      </c>
      <c r="B3188" s="2263" t="s">
        <v>3565</v>
      </c>
      <c r="C3188" s="2281" t="s">
        <v>3558</v>
      </c>
      <c r="D3188" s="2281" t="s">
        <v>3566</v>
      </c>
      <c r="E3188" s="2472" t="s">
        <v>3560</v>
      </c>
      <c r="F3188" s="2472"/>
      <c r="G3188" s="2264" t="s">
        <v>2143</v>
      </c>
      <c r="H3188" s="2265">
        <v>0.247</v>
      </c>
      <c r="I3188" s="2266">
        <v>21.6</v>
      </c>
      <c r="J3188" s="2266">
        <v>5.33</v>
      </c>
    </row>
    <row r="3189" spans="1:10" ht="24" customHeight="1">
      <c r="A3189" s="2285" t="s">
        <v>3586</v>
      </c>
      <c r="B3189" s="2270" t="s">
        <v>5355</v>
      </c>
      <c r="C3189" s="2285" t="s">
        <v>3558</v>
      </c>
      <c r="D3189" s="2285" t="s">
        <v>5356</v>
      </c>
      <c r="E3189" s="2468" t="s">
        <v>3589</v>
      </c>
      <c r="F3189" s="2468"/>
      <c r="G3189" s="2271" t="s">
        <v>271</v>
      </c>
      <c r="H3189" s="2272">
        <v>1</v>
      </c>
      <c r="I3189" s="2273">
        <v>2.1800000000000002</v>
      </c>
      <c r="J3189" s="2273">
        <v>2.1800000000000002</v>
      </c>
    </row>
    <row r="3190" spans="1:10">
      <c r="A3190" s="2282"/>
      <c r="B3190" s="2282"/>
      <c r="C3190" s="2282"/>
      <c r="D3190" s="2282"/>
      <c r="E3190" s="2282" t="s">
        <v>3577</v>
      </c>
      <c r="F3190" s="2267">
        <v>6.57</v>
      </c>
      <c r="G3190" s="2282" t="s">
        <v>3578</v>
      </c>
      <c r="H3190" s="2267">
        <v>0</v>
      </c>
      <c r="I3190" s="2282" t="s">
        <v>3579</v>
      </c>
      <c r="J3190" s="2267">
        <v>6.57</v>
      </c>
    </row>
    <row r="3191" spans="1:10">
      <c r="A3191" s="2282"/>
      <c r="B3191" s="2282"/>
      <c r="C3191" s="2282"/>
      <c r="D3191" s="2282"/>
      <c r="E3191" s="2282" t="s">
        <v>3580</v>
      </c>
      <c r="F3191" s="2267">
        <v>3.2773810000000001</v>
      </c>
      <c r="G3191" s="2282"/>
      <c r="H3191" s="2467" t="s">
        <v>3581</v>
      </c>
      <c r="I3191" s="2467"/>
      <c r="J3191" s="2267">
        <v>15.45</v>
      </c>
    </row>
    <row r="3192" spans="1:10" ht="30" customHeight="1" thickBot="1">
      <c r="A3192" s="2290"/>
      <c r="B3192" s="2290"/>
      <c r="C3192" s="2290"/>
      <c r="D3192" s="2290"/>
      <c r="E3192" s="2290"/>
      <c r="F3192" s="2290"/>
      <c r="G3192" s="2290" t="s">
        <v>3582</v>
      </c>
      <c r="H3192" s="2268">
        <v>7</v>
      </c>
      <c r="I3192" s="2290" t="s">
        <v>3583</v>
      </c>
      <c r="J3192" s="2291">
        <v>108.15</v>
      </c>
    </row>
    <row r="3193" spans="1:10" ht="0.95" customHeight="1" thickTop="1">
      <c r="A3193" s="2269"/>
      <c r="B3193" s="2269"/>
      <c r="C3193" s="2269"/>
      <c r="D3193" s="2269"/>
      <c r="E3193" s="2269"/>
      <c r="F3193" s="2269"/>
      <c r="G3193" s="2269"/>
      <c r="H3193" s="2269"/>
      <c r="I3193" s="2269"/>
      <c r="J3193" s="2269"/>
    </row>
    <row r="3194" spans="1:10" ht="18" customHeight="1">
      <c r="A3194" s="2283" t="s">
        <v>5357</v>
      </c>
      <c r="B3194" s="2287" t="s">
        <v>259</v>
      </c>
      <c r="C3194" s="2283" t="s">
        <v>3548</v>
      </c>
      <c r="D3194" s="2283" t="s">
        <v>131</v>
      </c>
      <c r="E3194" s="2470" t="s">
        <v>3549</v>
      </c>
      <c r="F3194" s="2470"/>
      <c r="G3194" s="2288" t="s">
        <v>3550</v>
      </c>
      <c r="H3194" s="2287" t="s">
        <v>261</v>
      </c>
      <c r="I3194" s="2287" t="s">
        <v>3551</v>
      </c>
      <c r="J3194" s="2287" t="s">
        <v>2149</v>
      </c>
    </row>
    <row r="3195" spans="1:10" ht="24" customHeight="1">
      <c r="A3195" s="2284" t="s">
        <v>3552</v>
      </c>
      <c r="B3195" s="2259" t="s">
        <v>5358</v>
      </c>
      <c r="C3195" s="2284" t="s">
        <v>3554</v>
      </c>
      <c r="D3195" s="2284" t="s">
        <v>1361</v>
      </c>
      <c r="E3195" s="2471">
        <v>61</v>
      </c>
      <c r="F3195" s="2471"/>
      <c r="G3195" s="2260" t="s">
        <v>271</v>
      </c>
      <c r="H3195" s="2261">
        <v>1</v>
      </c>
      <c r="I3195" s="2262">
        <v>41.41</v>
      </c>
      <c r="J3195" s="2262">
        <v>41.41</v>
      </c>
    </row>
    <row r="3196" spans="1:10" ht="24" customHeight="1">
      <c r="A3196" s="2281" t="s">
        <v>3556</v>
      </c>
      <c r="B3196" s="2263" t="s">
        <v>3561</v>
      </c>
      <c r="C3196" s="2281" t="s">
        <v>3558</v>
      </c>
      <c r="D3196" s="2281" t="s">
        <v>3562</v>
      </c>
      <c r="E3196" s="2472" t="s">
        <v>3560</v>
      </c>
      <c r="F3196" s="2472"/>
      <c r="G3196" s="2264" t="s">
        <v>2143</v>
      </c>
      <c r="H3196" s="2265">
        <v>0.373</v>
      </c>
      <c r="I3196" s="2266">
        <v>16.989999999999998</v>
      </c>
      <c r="J3196" s="2266">
        <v>6.33</v>
      </c>
    </row>
    <row r="3197" spans="1:10" ht="24" customHeight="1">
      <c r="A3197" s="2281" t="s">
        <v>3556</v>
      </c>
      <c r="B3197" s="2263" t="s">
        <v>3565</v>
      </c>
      <c r="C3197" s="2281" t="s">
        <v>3558</v>
      </c>
      <c r="D3197" s="2281" t="s">
        <v>3566</v>
      </c>
      <c r="E3197" s="2472" t="s">
        <v>3560</v>
      </c>
      <c r="F3197" s="2472"/>
      <c r="G3197" s="2264" t="s">
        <v>2143</v>
      </c>
      <c r="H3197" s="2265">
        <v>0.373</v>
      </c>
      <c r="I3197" s="2266">
        <v>21.6</v>
      </c>
      <c r="J3197" s="2266">
        <v>8.0500000000000007</v>
      </c>
    </row>
    <row r="3198" spans="1:10" ht="24" customHeight="1">
      <c r="A3198" s="2285" t="s">
        <v>3586</v>
      </c>
      <c r="B3198" s="2270" t="s">
        <v>5359</v>
      </c>
      <c r="C3198" s="2285" t="s">
        <v>3554</v>
      </c>
      <c r="D3198" s="2285" t="s">
        <v>1361</v>
      </c>
      <c r="E3198" s="2468" t="s">
        <v>3589</v>
      </c>
      <c r="F3198" s="2468"/>
      <c r="G3198" s="2271" t="s">
        <v>271</v>
      </c>
      <c r="H3198" s="2272">
        <v>1</v>
      </c>
      <c r="I3198" s="2273">
        <v>27.03</v>
      </c>
      <c r="J3198" s="2273">
        <v>27.03</v>
      </c>
    </row>
    <row r="3199" spans="1:10">
      <c r="A3199" s="2282"/>
      <c r="B3199" s="2282"/>
      <c r="C3199" s="2282"/>
      <c r="D3199" s="2282"/>
      <c r="E3199" s="2282" t="s">
        <v>3577</v>
      </c>
      <c r="F3199" s="2267">
        <v>9.82</v>
      </c>
      <c r="G3199" s="2282" t="s">
        <v>3578</v>
      </c>
      <c r="H3199" s="2267">
        <v>0</v>
      </c>
      <c r="I3199" s="2282" t="s">
        <v>3579</v>
      </c>
      <c r="J3199" s="2267">
        <v>9.82</v>
      </c>
    </row>
    <row r="3200" spans="1:10">
      <c r="A3200" s="2282"/>
      <c r="B3200" s="2282"/>
      <c r="C3200" s="2282"/>
      <c r="D3200" s="2282"/>
      <c r="E3200" s="2282" t="s">
        <v>3580</v>
      </c>
      <c r="F3200" s="2267">
        <v>11.151713000000001</v>
      </c>
      <c r="G3200" s="2282"/>
      <c r="H3200" s="2467" t="s">
        <v>3581</v>
      </c>
      <c r="I3200" s="2467"/>
      <c r="J3200" s="2267">
        <v>52.56</v>
      </c>
    </row>
    <row r="3201" spans="1:10" ht="30" customHeight="1" thickBot="1">
      <c r="A3201" s="2290"/>
      <c r="B3201" s="2290"/>
      <c r="C3201" s="2290"/>
      <c r="D3201" s="2290"/>
      <c r="E3201" s="2290"/>
      <c r="F3201" s="2290"/>
      <c r="G3201" s="2290" t="s">
        <v>3582</v>
      </c>
      <c r="H3201" s="2268">
        <v>1</v>
      </c>
      <c r="I3201" s="2290" t="s">
        <v>3583</v>
      </c>
      <c r="J3201" s="2291">
        <v>52.56</v>
      </c>
    </row>
    <row r="3202" spans="1:10" ht="0.95" customHeight="1" thickTop="1">
      <c r="A3202" s="2269"/>
      <c r="B3202" s="2269"/>
      <c r="C3202" s="2269"/>
      <c r="D3202" s="2269"/>
      <c r="E3202" s="2269"/>
      <c r="F3202" s="2269"/>
      <c r="G3202" s="2269"/>
      <c r="H3202" s="2269"/>
      <c r="I3202" s="2269"/>
      <c r="J3202" s="2269"/>
    </row>
    <row r="3203" spans="1:10" ht="18" customHeight="1">
      <c r="A3203" s="2283" t="s">
        <v>5360</v>
      </c>
      <c r="B3203" s="2287" t="s">
        <v>259</v>
      </c>
      <c r="C3203" s="2283" t="s">
        <v>3548</v>
      </c>
      <c r="D3203" s="2283" t="s">
        <v>131</v>
      </c>
      <c r="E3203" s="2470" t="s">
        <v>3549</v>
      </c>
      <c r="F3203" s="2470"/>
      <c r="G3203" s="2288" t="s">
        <v>3550</v>
      </c>
      <c r="H3203" s="2287" t="s">
        <v>261</v>
      </c>
      <c r="I3203" s="2287" t="s">
        <v>3551</v>
      </c>
      <c r="J3203" s="2287" t="s">
        <v>2149</v>
      </c>
    </row>
    <row r="3204" spans="1:10" ht="24" customHeight="1">
      <c r="A3204" s="2284" t="s">
        <v>3552</v>
      </c>
      <c r="B3204" s="2259" t="s">
        <v>5361</v>
      </c>
      <c r="C3204" s="2284" t="s">
        <v>3558</v>
      </c>
      <c r="D3204" s="2284" t="s">
        <v>1367</v>
      </c>
      <c r="E3204" s="2471" t="s">
        <v>3688</v>
      </c>
      <c r="F3204" s="2471"/>
      <c r="G3204" s="2260" t="s">
        <v>271</v>
      </c>
      <c r="H3204" s="2261">
        <v>1</v>
      </c>
      <c r="I3204" s="2262">
        <v>19.579999999999998</v>
      </c>
      <c r="J3204" s="2262">
        <v>19.579999999999998</v>
      </c>
    </row>
    <row r="3205" spans="1:10" ht="24" customHeight="1">
      <c r="A3205" s="2281" t="s">
        <v>3556</v>
      </c>
      <c r="B3205" s="2263" t="s">
        <v>3565</v>
      </c>
      <c r="C3205" s="2281" t="s">
        <v>3558</v>
      </c>
      <c r="D3205" s="2281" t="s">
        <v>3566</v>
      </c>
      <c r="E3205" s="2472" t="s">
        <v>3560</v>
      </c>
      <c r="F3205" s="2472"/>
      <c r="G3205" s="2264" t="s">
        <v>2143</v>
      </c>
      <c r="H3205" s="2265">
        <v>0.25</v>
      </c>
      <c r="I3205" s="2266">
        <v>21.6</v>
      </c>
      <c r="J3205" s="2266">
        <v>5.4</v>
      </c>
    </row>
    <row r="3206" spans="1:10" ht="24" customHeight="1">
      <c r="A3206" s="2285" t="s">
        <v>3586</v>
      </c>
      <c r="B3206" s="2270" t="s">
        <v>5362</v>
      </c>
      <c r="C3206" s="2285" t="s">
        <v>3558</v>
      </c>
      <c r="D3206" s="2285" t="s">
        <v>5363</v>
      </c>
      <c r="E3206" s="2468" t="s">
        <v>3589</v>
      </c>
      <c r="F3206" s="2468"/>
      <c r="G3206" s="2271" t="s">
        <v>271</v>
      </c>
      <c r="H3206" s="2272">
        <v>4</v>
      </c>
      <c r="I3206" s="2273">
        <v>0.35</v>
      </c>
      <c r="J3206" s="2273">
        <v>1.4</v>
      </c>
    </row>
    <row r="3207" spans="1:10" ht="24" customHeight="1">
      <c r="A3207" s="2285" t="s">
        <v>3586</v>
      </c>
      <c r="B3207" s="2270" t="s">
        <v>5364</v>
      </c>
      <c r="C3207" s="2285" t="s">
        <v>3558</v>
      </c>
      <c r="D3207" s="2285" t="s">
        <v>5365</v>
      </c>
      <c r="E3207" s="2468" t="s">
        <v>3589</v>
      </c>
      <c r="F3207" s="2468"/>
      <c r="G3207" s="2271" t="s">
        <v>271</v>
      </c>
      <c r="H3207" s="2272">
        <v>4</v>
      </c>
      <c r="I3207" s="2273">
        <v>0.68</v>
      </c>
      <c r="J3207" s="2273">
        <v>2.72</v>
      </c>
    </row>
    <row r="3208" spans="1:10" ht="24" customHeight="1">
      <c r="A3208" s="2285" t="s">
        <v>3586</v>
      </c>
      <c r="B3208" s="2270" t="s">
        <v>5366</v>
      </c>
      <c r="C3208" s="2285" t="s">
        <v>3558</v>
      </c>
      <c r="D3208" s="2285" t="s">
        <v>5367</v>
      </c>
      <c r="E3208" s="2468" t="s">
        <v>3589</v>
      </c>
      <c r="F3208" s="2468"/>
      <c r="G3208" s="2271" t="s">
        <v>271</v>
      </c>
      <c r="H3208" s="2272">
        <v>1</v>
      </c>
      <c r="I3208" s="2273">
        <v>10.06</v>
      </c>
      <c r="J3208" s="2273">
        <v>10.06</v>
      </c>
    </row>
    <row r="3209" spans="1:10">
      <c r="A3209" s="2282"/>
      <c r="B3209" s="2282"/>
      <c r="C3209" s="2282"/>
      <c r="D3209" s="2282"/>
      <c r="E3209" s="2282" t="s">
        <v>3577</v>
      </c>
      <c r="F3209" s="2267">
        <v>3.87</v>
      </c>
      <c r="G3209" s="2282" t="s">
        <v>3578</v>
      </c>
      <c r="H3209" s="2267">
        <v>0</v>
      </c>
      <c r="I3209" s="2282" t="s">
        <v>3579</v>
      </c>
      <c r="J3209" s="2267">
        <v>3.87</v>
      </c>
    </row>
    <row r="3210" spans="1:10">
      <c r="A3210" s="2282"/>
      <c r="B3210" s="2282"/>
      <c r="C3210" s="2282"/>
      <c r="D3210" s="2282"/>
      <c r="E3210" s="2282" t="s">
        <v>3580</v>
      </c>
      <c r="F3210" s="2267">
        <v>5.272894</v>
      </c>
      <c r="G3210" s="2282"/>
      <c r="H3210" s="2467" t="s">
        <v>3581</v>
      </c>
      <c r="I3210" s="2467"/>
      <c r="J3210" s="2267">
        <v>24.85</v>
      </c>
    </row>
    <row r="3211" spans="1:10" ht="30" customHeight="1" thickBot="1">
      <c r="A3211" s="2290"/>
      <c r="B3211" s="2290"/>
      <c r="C3211" s="2290"/>
      <c r="D3211" s="2290"/>
      <c r="E3211" s="2290"/>
      <c r="F3211" s="2290"/>
      <c r="G3211" s="2290" t="s">
        <v>3582</v>
      </c>
      <c r="H3211" s="2268">
        <v>496</v>
      </c>
      <c r="I3211" s="2290" t="s">
        <v>3583</v>
      </c>
      <c r="J3211" s="2291">
        <v>12325.6</v>
      </c>
    </row>
    <row r="3212" spans="1:10" ht="0.95" customHeight="1" thickTop="1">
      <c r="A3212" s="2269"/>
      <c r="B3212" s="2269"/>
      <c r="C3212" s="2269"/>
      <c r="D3212" s="2269"/>
      <c r="E3212" s="2269"/>
      <c r="F3212" s="2269"/>
      <c r="G3212" s="2269"/>
      <c r="H3212" s="2269"/>
      <c r="I3212" s="2269"/>
      <c r="J3212" s="2269"/>
    </row>
    <row r="3213" spans="1:10" ht="18" customHeight="1">
      <c r="A3213" s="2283" t="s">
        <v>5368</v>
      </c>
      <c r="B3213" s="2287" t="s">
        <v>259</v>
      </c>
      <c r="C3213" s="2283" t="s">
        <v>3548</v>
      </c>
      <c r="D3213" s="2283" t="s">
        <v>131</v>
      </c>
      <c r="E3213" s="2470" t="s">
        <v>3549</v>
      </c>
      <c r="F3213" s="2470"/>
      <c r="G3213" s="2288" t="s">
        <v>3550</v>
      </c>
      <c r="H3213" s="2287" t="s">
        <v>261</v>
      </c>
      <c r="I3213" s="2287" t="s">
        <v>3551</v>
      </c>
      <c r="J3213" s="2287" t="s">
        <v>2149</v>
      </c>
    </row>
    <row r="3214" spans="1:10" ht="24" customHeight="1">
      <c r="A3214" s="2284" t="s">
        <v>3552</v>
      </c>
      <c r="B3214" s="2259" t="s">
        <v>5369</v>
      </c>
      <c r="C3214" s="2284" t="s">
        <v>3558</v>
      </c>
      <c r="D3214" s="2284" t="s">
        <v>1370</v>
      </c>
      <c r="E3214" s="2471" t="s">
        <v>3688</v>
      </c>
      <c r="F3214" s="2471"/>
      <c r="G3214" s="2260" t="s">
        <v>271</v>
      </c>
      <c r="H3214" s="2261">
        <v>1</v>
      </c>
      <c r="I3214" s="2262">
        <v>23.31</v>
      </c>
      <c r="J3214" s="2262">
        <v>23.31</v>
      </c>
    </row>
    <row r="3215" spans="1:10" ht="24" customHeight="1">
      <c r="A3215" s="2281" t="s">
        <v>3556</v>
      </c>
      <c r="B3215" s="2263" t="s">
        <v>3565</v>
      </c>
      <c r="C3215" s="2281" t="s">
        <v>3558</v>
      </c>
      <c r="D3215" s="2281" t="s">
        <v>3566</v>
      </c>
      <c r="E3215" s="2472" t="s">
        <v>3560</v>
      </c>
      <c r="F3215" s="2472"/>
      <c r="G3215" s="2264" t="s">
        <v>2143</v>
      </c>
      <c r="H3215" s="2265">
        <v>0.3</v>
      </c>
      <c r="I3215" s="2266">
        <v>21.6</v>
      </c>
      <c r="J3215" s="2266">
        <v>6.48</v>
      </c>
    </row>
    <row r="3216" spans="1:10" ht="24" customHeight="1">
      <c r="A3216" s="2285" t="s">
        <v>3586</v>
      </c>
      <c r="B3216" s="2270" t="s">
        <v>5370</v>
      </c>
      <c r="C3216" s="2285" t="s">
        <v>3558</v>
      </c>
      <c r="D3216" s="2285" t="s">
        <v>5371</v>
      </c>
      <c r="E3216" s="2468" t="s">
        <v>3589</v>
      </c>
      <c r="F3216" s="2468"/>
      <c r="G3216" s="2271" t="s">
        <v>271</v>
      </c>
      <c r="H3216" s="2272">
        <v>4</v>
      </c>
      <c r="I3216" s="2273">
        <v>0.54</v>
      </c>
      <c r="J3216" s="2273">
        <v>2.16</v>
      </c>
    </row>
    <row r="3217" spans="1:10" ht="24" customHeight="1">
      <c r="A3217" s="2285" t="s">
        <v>3586</v>
      </c>
      <c r="B3217" s="2270" t="s">
        <v>5372</v>
      </c>
      <c r="C3217" s="2285" t="s">
        <v>3558</v>
      </c>
      <c r="D3217" s="2285" t="s">
        <v>5373</v>
      </c>
      <c r="E3217" s="2468" t="s">
        <v>3589</v>
      </c>
      <c r="F3217" s="2468"/>
      <c r="G3217" s="2271" t="s">
        <v>271</v>
      </c>
      <c r="H3217" s="2272">
        <v>4</v>
      </c>
      <c r="I3217" s="2273">
        <v>0.73</v>
      </c>
      <c r="J3217" s="2273">
        <v>2.92</v>
      </c>
    </row>
    <row r="3218" spans="1:10" ht="24" customHeight="1">
      <c r="A3218" s="2285" t="s">
        <v>3586</v>
      </c>
      <c r="B3218" s="2270" t="s">
        <v>5374</v>
      </c>
      <c r="C3218" s="2285" t="s">
        <v>3558</v>
      </c>
      <c r="D3218" s="2285" t="s">
        <v>5375</v>
      </c>
      <c r="E3218" s="2468" t="s">
        <v>3589</v>
      </c>
      <c r="F3218" s="2468"/>
      <c r="G3218" s="2271" t="s">
        <v>271</v>
      </c>
      <c r="H3218" s="2272">
        <v>1</v>
      </c>
      <c r="I3218" s="2273">
        <v>11.75</v>
      </c>
      <c r="J3218" s="2273">
        <v>11.75</v>
      </c>
    </row>
    <row r="3219" spans="1:10">
      <c r="A3219" s="2282"/>
      <c r="B3219" s="2282"/>
      <c r="C3219" s="2282"/>
      <c r="D3219" s="2282"/>
      <c r="E3219" s="2282" t="s">
        <v>3577</v>
      </c>
      <c r="F3219" s="2267">
        <v>4.6399999999999997</v>
      </c>
      <c r="G3219" s="2282" t="s">
        <v>3578</v>
      </c>
      <c r="H3219" s="2267">
        <v>0</v>
      </c>
      <c r="I3219" s="2282" t="s">
        <v>3579</v>
      </c>
      <c r="J3219" s="2267">
        <v>4.6399999999999997</v>
      </c>
    </row>
    <row r="3220" spans="1:10">
      <c r="A3220" s="2282"/>
      <c r="B3220" s="2282"/>
      <c r="C3220" s="2282"/>
      <c r="D3220" s="2282"/>
      <c r="E3220" s="2282" t="s">
        <v>3580</v>
      </c>
      <c r="F3220" s="2267">
        <v>6.2773830000000004</v>
      </c>
      <c r="G3220" s="2282"/>
      <c r="H3220" s="2467" t="s">
        <v>3581</v>
      </c>
      <c r="I3220" s="2467"/>
      <c r="J3220" s="2267">
        <v>29.59</v>
      </c>
    </row>
    <row r="3221" spans="1:10" ht="30" customHeight="1" thickBot="1">
      <c r="A3221" s="2290"/>
      <c r="B3221" s="2290"/>
      <c r="C3221" s="2290"/>
      <c r="D3221" s="2290"/>
      <c r="E3221" s="2290"/>
      <c r="F3221" s="2290"/>
      <c r="G3221" s="2290" t="s">
        <v>3582</v>
      </c>
      <c r="H3221" s="2268">
        <v>7</v>
      </c>
      <c r="I3221" s="2290" t="s">
        <v>3583</v>
      </c>
      <c r="J3221" s="2291">
        <v>207.13</v>
      </c>
    </row>
    <row r="3222" spans="1:10" ht="0.95" customHeight="1" thickTop="1">
      <c r="A3222" s="2269"/>
      <c r="B3222" s="2269"/>
      <c r="C3222" s="2269"/>
      <c r="D3222" s="2269"/>
      <c r="E3222" s="2269"/>
      <c r="F3222" s="2269"/>
      <c r="G3222" s="2269"/>
      <c r="H3222" s="2269"/>
      <c r="I3222" s="2269"/>
      <c r="J3222" s="2269"/>
    </row>
    <row r="3223" spans="1:10" ht="18" customHeight="1">
      <c r="A3223" s="2283" t="s">
        <v>5376</v>
      </c>
      <c r="B3223" s="2287" t="s">
        <v>259</v>
      </c>
      <c r="C3223" s="2283" t="s">
        <v>3548</v>
      </c>
      <c r="D3223" s="2283" t="s">
        <v>131</v>
      </c>
      <c r="E3223" s="2470" t="s">
        <v>3549</v>
      </c>
      <c r="F3223" s="2470"/>
      <c r="G3223" s="2288" t="s">
        <v>3550</v>
      </c>
      <c r="H3223" s="2287" t="s">
        <v>261</v>
      </c>
      <c r="I3223" s="2287" t="s">
        <v>3551</v>
      </c>
      <c r="J3223" s="2287" t="s">
        <v>2149</v>
      </c>
    </row>
    <row r="3224" spans="1:10" ht="24" customHeight="1">
      <c r="A3224" s="2284" t="s">
        <v>3552</v>
      </c>
      <c r="B3224" s="2259" t="s">
        <v>1372</v>
      </c>
      <c r="C3224" s="2284" t="s">
        <v>3600</v>
      </c>
      <c r="D3224" s="2284" t="s">
        <v>1373</v>
      </c>
      <c r="E3224" s="2471" t="s">
        <v>3688</v>
      </c>
      <c r="F3224" s="2471"/>
      <c r="G3224" s="2260" t="s">
        <v>1700</v>
      </c>
      <c r="H3224" s="2261">
        <v>1</v>
      </c>
      <c r="I3224" s="2262">
        <v>91.94</v>
      </c>
      <c r="J3224" s="2262">
        <v>91.94</v>
      </c>
    </row>
    <row r="3225" spans="1:10" ht="24" customHeight="1">
      <c r="A3225" s="2281" t="s">
        <v>3556</v>
      </c>
      <c r="B3225" s="2263" t="s">
        <v>3565</v>
      </c>
      <c r="C3225" s="2281" t="s">
        <v>3558</v>
      </c>
      <c r="D3225" s="2281" t="s">
        <v>3566</v>
      </c>
      <c r="E3225" s="2472" t="s">
        <v>3560</v>
      </c>
      <c r="F3225" s="2472"/>
      <c r="G3225" s="2264" t="s">
        <v>2143</v>
      </c>
      <c r="H3225" s="2265">
        <v>0.5</v>
      </c>
      <c r="I3225" s="2266">
        <v>21.6</v>
      </c>
      <c r="J3225" s="2266">
        <v>10.8</v>
      </c>
    </row>
    <row r="3226" spans="1:10" ht="24" customHeight="1">
      <c r="A3226" s="2281" t="s">
        <v>3556</v>
      </c>
      <c r="B3226" s="2263" t="s">
        <v>3561</v>
      </c>
      <c r="C3226" s="2281" t="s">
        <v>3558</v>
      </c>
      <c r="D3226" s="2281" t="s">
        <v>3562</v>
      </c>
      <c r="E3226" s="2472" t="s">
        <v>3560</v>
      </c>
      <c r="F3226" s="2472"/>
      <c r="G3226" s="2264" t="s">
        <v>2143</v>
      </c>
      <c r="H3226" s="2265">
        <v>0.5</v>
      </c>
      <c r="I3226" s="2266">
        <v>16.989999999999998</v>
      </c>
      <c r="J3226" s="2266">
        <v>8.49</v>
      </c>
    </row>
    <row r="3227" spans="1:10" ht="48" customHeight="1">
      <c r="A3227" s="2285" t="s">
        <v>3586</v>
      </c>
      <c r="B3227" s="2270" t="s">
        <v>5377</v>
      </c>
      <c r="C3227" s="2285" t="s">
        <v>4493</v>
      </c>
      <c r="D3227" s="2285" t="s">
        <v>5378</v>
      </c>
      <c r="E3227" s="2468" t="s">
        <v>3589</v>
      </c>
      <c r="F3227" s="2468"/>
      <c r="G3227" s="2271" t="s">
        <v>271</v>
      </c>
      <c r="H3227" s="2272">
        <v>1</v>
      </c>
      <c r="I3227" s="2273">
        <v>72.650000000000006</v>
      </c>
      <c r="J3227" s="2273">
        <v>72.650000000000006</v>
      </c>
    </row>
    <row r="3228" spans="1:10">
      <c r="A3228" s="2282"/>
      <c r="B3228" s="2282"/>
      <c r="C3228" s="2282"/>
      <c r="D3228" s="2282"/>
      <c r="E3228" s="2282" t="s">
        <v>3577</v>
      </c>
      <c r="F3228" s="2267">
        <v>13.17</v>
      </c>
      <c r="G3228" s="2282" t="s">
        <v>3578</v>
      </c>
      <c r="H3228" s="2267">
        <v>0</v>
      </c>
      <c r="I3228" s="2282" t="s">
        <v>3579</v>
      </c>
      <c r="J3228" s="2267">
        <v>13.17</v>
      </c>
    </row>
    <row r="3229" spans="1:10">
      <c r="A3229" s="2282"/>
      <c r="B3229" s="2282"/>
      <c r="C3229" s="2282"/>
      <c r="D3229" s="2282"/>
      <c r="E3229" s="2282" t="s">
        <v>3580</v>
      </c>
      <c r="F3229" s="2267">
        <v>24.759442</v>
      </c>
      <c r="G3229" s="2282"/>
      <c r="H3229" s="2467" t="s">
        <v>3581</v>
      </c>
      <c r="I3229" s="2467"/>
      <c r="J3229" s="2267">
        <v>116.7</v>
      </c>
    </row>
    <row r="3230" spans="1:10" ht="30" customHeight="1" thickBot="1">
      <c r="A3230" s="2290"/>
      <c r="B3230" s="2290"/>
      <c r="C3230" s="2290"/>
      <c r="D3230" s="2290"/>
      <c r="E3230" s="2290"/>
      <c r="F3230" s="2290"/>
      <c r="G3230" s="2290" t="s">
        <v>3582</v>
      </c>
      <c r="H3230" s="2268">
        <v>2</v>
      </c>
      <c r="I3230" s="2290" t="s">
        <v>3583</v>
      </c>
      <c r="J3230" s="2291">
        <v>233.4</v>
      </c>
    </row>
    <row r="3231" spans="1:10" ht="0.95" customHeight="1" thickTop="1">
      <c r="A3231" s="2269"/>
      <c r="B3231" s="2269"/>
      <c r="C3231" s="2269"/>
      <c r="D3231" s="2269"/>
      <c r="E3231" s="2269"/>
      <c r="F3231" s="2269"/>
      <c r="G3231" s="2269"/>
      <c r="H3231" s="2269"/>
      <c r="I3231" s="2269"/>
      <c r="J3231" s="2269"/>
    </row>
    <row r="3232" spans="1:10" ht="18" customHeight="1">
      <c r="A3232" s="2283" t="s">
        <v>5379</v>
      </c>
      <c r="B3232" s="2287" t="s">
        <v>259</v>
      </c>
      <c r="C3232" s="2283" t="s">
        <v>3548</v>
      </c>
      <c r="D3232" s="2283" t="s">
        <v>131</v>
      </c>
      <c r="E3232" s="2470" t="s">
        <v>3549</v>
      </c>
      <c r="F3232" s="2470"/>
      <c r="G3232" s="2288" t="s">
        <v>3550</v>
      </c>
      <c r="H3232" s="2287" t="s">
        <v>261</v>
      </c>
      <c r="I3232" s="2287" t="s">
        <v>3551</v>
      </c>
      <c r="J3232" s="2287" t="s">
        <v>2149</v>
      </c>
    </row>
    <row r="3233" spans="1:10" ht="24" customHeight="1">
      <c r="A3233" s="2284" t="s">
        <v>3552</v>
      </c>
      <c r="B3233" s="2259" t="s">
        <v>1375</v>
      </c>
      <c r="C3233" s="2284" t="s">
        <v>3600</v>
      </c>
      <c r="D3233" s="2284" t="s">
        <v>1376</v>
      </c>
      <c r="E3233" s="2471" t="s">
        <v>3688</v>
      </c>
      <c r="F3233" s="2471"/>
      <c r="G3233" s="2260" t="s">
        <v>1700</v>
      </c>
      <c r="H3233" s="2261">
        <v>1</v>
      </c>
      <c r="I3233" s="2262">
        <v>189.35</v>
      </c>
      <c r="J3233" s="2262">
        <v>189.35</v>
      </c>
    </row>
    <row r="3234" spans="1:10" ht="24" customHeight="1">
      <c r="A3234" s="2281" t="s">
        <v>3556</v>
      </c>
      <c r="B3234" s="2263" t="s">
        <v>3565</v>
      </c>
      <c r="C3234" s="2281" t="s">
        <v>3558</v>
      </c>
      <c r="D3234" s="2281" t="s">
        <v>3566</v>
      </c>
      <c r="E3234" s="2472" t="s">
        <v>3560</v>
      </c>
      <c r="F3234" s="2472"/>
      <c r="G3234" s="2264" t="s">
        <v>2143</v>
      </c>
      <c r="H3234" s="2265">
        <v>0.5</v>
      </c>
      <c r="I3234" s="2266">
        <v>21.6</v>
      </c>
      <c r="J3234" s="2266">
        <v>10.8</v>
      </c>
    </row>
    <row r="3235" spans="1:10" ht="24" customHeight="1">
      <c r="A3235" s="2281" t="s">
        <v>3556</v>
      </c>
      <c r="B3235" s="2263" t="s">
        <v>3561</v>
      </c>
      <c r="C3235" s="2281" t="s">
        <v>3558</v>
      </c>
      <c r="D3235" s="2281" t="s">
        <v>3562</v>
      </c>
      <c r="E3235" s="2472" t="s">
        <v>3560</v>
      </c>
      <c r="F3235" s="2472"/>
      <c r="G3235" s="2264" t="s">
        <v>2143</v>
      </c>
      <c r="H3235" s="2265">
        <v>0.5</v>
      </c>
      <c r="I3235" s="2266">
        <v>16.989999999999998</v>
      </c>
      <c r="J3235" s="2266">
        <v>8.49</v>
      </c>
    </row>
    <row r="3236" spans="1:10" ht="48" customHeight="1">
      <c r="A3236" s="2285" t="s">
        <v>3586</v>
      </c>
      <c r="B3236" s="2270" t="s">
        <v>5380</v>
      </c>
      <c r="C3236" s="2285" t="s">
        <v>4493</v>
      </c>
      <c r="D3236" s="2285" t="s">
        <v>5381</v>
      </c>
      <c r="E3236" s="2468" t="s">
        <v>3589</v>
      </c>
      <c r="F3236" s="2468"/>
      <c r="G3236" s="2271" t="s">
        <v>271</v>
      </c>
      <c r="H3236" s="2272">
        <v>1</v>
      </c>
      <c r="I3236" s="2273">
        <v>170.06</v>
      </c>
      <c r="J3236" s="2273">
        <v>170.06</v>
      </c>
    </row>
    <row r="3237" spans="1:10">
      <c r="A3237" s="2282"/>
      <c r="B3237" s="2282"/>
      <c r="C3237" s="2282"/>
      <c r="D3237" s="2282"/>
      <c r="E3237" s="2282" t="s">
        <v>3577</v>
      </c>
      <c r="F3237" s="2267">
        <v>13.17</v>
      </c>
      <c r="G3237" s="2282" t="s">
        <v>3578</v>
      </c>
      <c r="H3237" s="2267">
        <v>0</v>
      </c>
      <c r="I3237" s="2282" t="s">
        <v>3579</v>
      </c>
      <c r="J3237" s="2267">
        <v>13.17</v>
      </c>
    </row>
    <row r="3238" spans="1:10">
      <c r="A3238" s="2282"/>
      <c r="B3238" s="2282"/>
      <c r="C3238" s="2282"/>
      <c r="D3238" s="2282"/>
      <c r="E3238" s="2282" t="s">
        <v>3580</v>
      </c>
      <c r="F3238" s="2267">
        <v>50.991954999999997</v>
      </c>
      <c r="G3238" s="2282"/>
      <c r="H3238" s="2467" t="s">
        <v>3581</v>
      </c>
      <c r="I3238" s="2467"/>
      <c r="J3238" s="2267">
        <v>240.34</v>
      </c>
    </row>
    <row r="3239" spans="1:10" ht="30" customHeight="1" thickBot="1">
      <c r="A3239" s="2290"/>
      <c r="B3239" s="2290"/>
      <c r="C3239" s="2290"/>
      <c r="D3239" s="2290"/>
      <c r="E3239" s="2290"/>
      <c r="F3239" s="2290"/>
      <c r="G3239" s="2290" t="s">
        <v>3582</v>
      </c>
      <c r="H3239" s="2268">
        <v>2</v>
      </c>
      <c r="I3239" s="2290" t="s">
        <v>3583</v>
      </c>
      <c r="J3239" s="2291">
        <v>480.68</v>
      </c>
    </row>
    <row r="3240" spans="1:10" ht="0.95" customHeight="1" thickTop="1">
      <c r="A3240" s="2269"/>
      <c r="B3240" s="2269"/>
      <c r="C3240" s="2269"/>
      <c r="D3240" s="2269"/>
      <c r="E3240" s="2269"/>
      <c r="F3240" s="2269"/>
      <c r="G3240" s="2269"/>
      <c r="H3240" s="2269"/>
      <c r="I3240" s="2269"/>
      <c r="J3240" s="2269"/>
    </row>
    <row r="3241" spans="1:10" ht="18" customHeight="1">
      <c r="A3241" s="2283" t="s">
        <v>5382</v>
      </c>
      <c r="B3241" s="2287" t="s">
        <v>259</v>
      </c>
      <c r="C3241" s="2283" t="s">
        <v>3548</v>
      </c>
      <c r="D3241" s="2283" t="s">
        <v>131</v>
      </c>
      <c r="E3241" s="2470" t="s">
        <v>3549</v>
      </c>
      <c r="F3241" s="2470"/>
      <c r="G3241" s="2288" t="s">
        <v>3550</v>
      </c>
      <c r="H3241" s="2287" t="s">
        <v>261</v>
      </c>
      <c r="I3241" s="2287" t="s">
        <v>3551</v>
      </c>
      <c r="J3241" s="2287" t="s">
        <v>2149</v>
      </c>
    </row>
    <row r="3242" spans="1:10" ht="36" customHeight="1">
      <c r="A3242" s="2284" t="s">
        <v>3552</v>
      </c>
      <c r="B3242" s="2259" t="s">
        <v>5383</v>
      </c>
      <c r="C3242" s="2284" t="s">
        <v>3600</v>
      </c>
      <c r="D3242" s="2284" t="s">
        <v>1364</v>
      </c>
      <c r="E3242" s="2471" t="s">
        <v>3688</v>
      </c>
      <c r="F3242" s="2471"/>
      <c r="G3242" s="2260" t="s">
        <v>271</v>
      </c>
      <c r="H3242" s="2261">
        <v>1</v>
      </c>
      <c r="I3242" s="2262">
        <v>145.74</v>
      </c>
      <c r="J3242" s="2262">
        <v>145.74</v>
      </c>
    </row>
    <row r="3243" spans="1:10" ht="24" customHeight="1">
      <c r="A3243" s="2281" t="s">
        <v>3556</v>
      </c>
      <c r="B3243" s="2263" t="s">
        <v>3565</v>
      </c>
      <c r="C3243" s="2281" t="s">
        <v>3558</v>
      </c>
      <c r="D3243" s="2281" t="s">
        <v>3566</v>
      </c>
      <c r="E3243" s="2472" t="s">
        <v>3560</v>
      </c>
      <c r="F3243" s="2472"/>
      <c r="G3243" s="2264" t="s">
        <v>2143</v>
      </c>
      <c r="H3243" s="2265">
        <v>0.75</v>
      </c>
      <c r="I3243" s="2266">
        <v>21.6</v>
      </c>
      <c r="J3243" s="2266">
        <v>16.2</v>
      </c>
    </row>
    <row r="3244" spans="1:10" ht="24" customHeight="1">
      <c r="A3244" s="2281" t="s">
        <v>3556</v>
      </c>
      <c r="B3244" s="2263" t="s">
        <v>3561</v>
      </c>
      <c r="C3244" s="2281" t="s">
        <v>3558</v>
      </c>
      <c r="D3244" s="2281" t="s">
        <v>3562</v>
      </c>
      <c r="E3244" s="2472" t="s">
        <v>3560</v>
      </c>
      <c r="F3244" s="2472"/>
      <c r="G3244" s="2264" t="s">
        <v>2143</v>
      </c>
      <c r="H3244" s="2265">
        <v>0.75</v>
      </c>
      <c r="I3244" s="2266">
        <v>16.989999999999998</v>
      </c>
      <c r="J3244" s="2266">
        <v>12.74</v>
      </c>
    </row>
    <row r="3245" spans="1:10" ht="36" customHeight="1">
      <c r="A3245" s="2285" t="s">
        <v>3586</v>
      </c>
      <c r="B3245" s="2270" t="s">
        <v>5384</v>
      </c>
      <c r="C3245" s="2285" t="s">
        <v>3600</v>
      </c>
      <c r="D3245" s="2285" t="s">
        <v>1364</v>
      </c>
      <c r="E3245" s="2468" t="s">
        <v>3589</v>
      </c>
      <c r="F3245" s="2468"/>
      <c r="G3245" s="2271" t="s">
        <v>271</v>
      </c>
      <c r="H3245" s="2272">
        <v>1</v>
      </c>
      <c r="I3245" s="2273">
        <v>116.8</v>
      </c>
      <c r="J3245" s="2273">
        <v>116.8</v>
      </c>
    </row>
    <row r="3246" spans="1:10">
      <c r="A3246" s="2282"/>
      <c r="B3246" s="2282"/>
      <c r="C3246" s="2282"/>
      <c r="D3246" s="2282"/>
      <c r="E3246" s="2282" t="s">
        <v>3577</v>
      </c>
      <c r="F3246" s="2267">
        <v>19.760000000000002</v>
      </c>
      <c r="G3246" s="2282" t="s">
        <v>3578</v>
      </c>
      <c r="H3246" s="2267">
        <v>0</v>
      </c>
      <c r="I3246" s="2282" t="s">
        <v>3579</v>
      </c>
      <c r="J3246" s="2267">
        <v>19.760000000000002</v>
      </c>
    </row>
    <row r="3247" spans="1:10">
      <c r="A3247" s="2282"/>
      <c r="B3247" s="2282"/>
      <c r="C3247" s="2282"/>
      <c r="D3247" s="2282"/>
      <c r="E3247" s="2282" t="s">
        <v>3580</v>
      </c>
      <c r="F3247" s="2267">
        <v>39.247782000000001</v>
      </c>
      <c r="G3247" s="2282"/>
      <c r="H3247" s="2467" t="s">
        <v>3581</v>
      </c>
      <c r="I3247" s="2467"/>
      <c r="J3247" s="2267">
        <v>184.99</v>
      </c>
    </row>
    <row r="3248" spans="1:10" ht="30" customHeight="1" thickBot="1">
      <c r="A3248" s="2290"/>
      <c r="B3248" s="2290"/>
      <c r="C3248" s="2290"/>
      <c r="D3248" s="2290"/>
      <c r="E3248" s="2290"/>
      <c r="F3248" s="2290"/>
      <c r="G3248" s="2290" t="s">
        <v>3582</v>
      </c>
      <c r="H3248" s="2268">
        <v>8</v>
      </c>
      <c r="I3248" s="2290" t="s">
        <v>3583</v>
      </c>
      <c r="J3248" s="2291">
        <v>1479.92</v>
      </c>
    </row>
    <row r="3249" spans="1:10" ht="0.95" customHeight="1" thickTop="1">
      <c r="A3249" s="2269"/>
      <c r="B3249" s="2269"/>
      <c r="C3249" s="2269"/>
      <c r="D3249" s="2269"/>
      <c r="E3249" s="2269"/>
      <c r="F3249" s="2269"/>
      <c r="G3249" s="2269"/>
      <c r="H3249" s="2269"/>
      <c r="I3249" s="2269"/>
      <c r="J3249" s="2269"/>
    </row>
    <row r="3250" spans="1:10" ht="24" customHeight="1">
      <c r="A3250" s="2286" t="s">
        <v>5385</v>
      </c>
      <c r="B3250" s="2286"/>
      <c r="C3250" s="2286"/>
      <c r="D3250" s="2286" t="s">
        <v>5386</v>
      </c>
      <c r="E3250" s="2286"/>
      <c r="F3250" s="2469"/>
      <c r="G3250" s="2469"/>
      <c r="H3250" s="2257"/>
      <c r="I3250" s="2286"/>
      <c r="J3250" s="2258">
        <v>14686.34</v>
      </c>
    </row>
    <row r="3251" spans="1:10" ht="18" customHeight="1">
      <c r="A3251" s="2283" t="s">
        <v>5387</v>
      </c>
      <c r="B3251" s="2287" t="s">
        <v>259</v>
      </c>
      <c r="C3251" s="2283" t="s">
        <v>3548</v>
      </c>
      <c r="D3251" s="2283" t="s">
        <v>131</v>
      </c>
      <c r="E3251" s="2470" t="s">
        <v>3549</v>
      </c>
      <c r="F3251" s="2470"/>
      <c r="G3251" s="2288" t="s">
        <v>3550</v>
      </c>
      <c r="H3251" s="2287" t="s">
        <v>261</v>
      </c>
      <c r="I3251" s="2287" t="s">
        <v>3551</v>
      </c>
      <c r="J3251" s="2287" t="s">
        <v>2149</v>
      </c>
    </row>
    <row r="3252" spans="1:10" ht="24" customHeight="1">
      <c r="A3252" s="2284" t="s">
        <v>3552</v>
      </c>
      <c r="B3252" s="2259" t="s">
        <v>5388</v>
      </c>
      <c r="C3252" s="2284" t="s">
        <v>3558</v>
      </c>
      <c r="D3252" s="2284" t="s">
        <v>1381</v>
      </c>
      <c r="E3252" s="2471" t="s">
        <v>3688</v>
      </c>
      <c r="F3252" s="2471"/>
      <c r="G3252" s="2260" t="s">
        <v>271</v>
      </c>
      <c r="H3252" s="2261">
        <v>1</v>
      </c>
      <c r="I3252" s="2262">
        <v>11.66</v>
      </c>
      <c r="J3252" s="2262">
        <v>11.66</v>
      </c>
    </row>
    <row r="3253" spans="1:10" ht="24" customHeight="1">
      <c r="A3253" s="2281" t="s">
        <v>3556</v>
      </c>
      <c r="B3253" s="2263" t="s">
        <v>3561</v>
      </c>
      <c r="C3253" s="2281" t="s">
        <v>3558</v>
      </c>
      <c r="D3253" s="2281" t="s">
        <v>3562</v>
      </c>
      <c r="E3253" s="2472" t="s">
        <v>3560</v>
      </c>
      <c r="F3253" s="2472"/>
      <c r="G3253" s="2264" t="s">
        <v>2143</v>
      </c>
      <c r="H3253" s="2265">
        <v>3.5200000000000002E-2</v>
      </c>
      <c r="I3253" s="2266">
        <v>16.989999999999998</v>
      </c>
      <c r="J3253" s="2266">
        <v>0.59</v>
      </c>
    </row>
    <row r="3254" spans="1:10" ht="24" customHeight="1">
      <c r="A3254" s="2281" t="s">
        <v>3556</v>
      </c>
      <c r="B3254" s="2263" t="s">
        <v>3565</v>
      </c>
      <c r="C3254" s="2281" t="s">
        <v>3558</v>
      </c>
      <c r="D3254" s="2281" t="s">
        <v>3566</v>
      </c>
      <c r="E3254" s="2472" t="s">
        <v>3560</v>
      </c>
      <c r="F3254" s="2472"/>
      <c r="G3254" s="2264" t="s">
        <v>2143</v>
      </c>
      <c r="H3254" s="2265">
        <v>3.5200000000000002E-2</v>
      </c>
      <c r="I3254" s="2266">
        <v>21.6</v>
      </c>
      <c r="J3254" s="2266">
        <v>0.76</v>
      </c>
    </row>
    <row r="3255" spans="1:10" ht="24" customHeight="1">
      <c r="A3255" s="2285" t="s">
        <v>3586</v>
      </c>
      <c r="B3255" s="2270" t="s">
        <v>5389</v>
      </c>
      <c r="C3255" s="2285" t="s">
        <v>3558</v>
      </c>
      <c r="D3255" s="2285" t="s">
        <v>5390</v>
      </c>
      <c r="E3255" s="2468" t="s">
        <v>3589</v>
      </c>
      <c r="F3255" s="2468"/>
      <c r="G3255" s="2271" t="s">
        <v>271</v>
      </c>
      <c r="H3255" s="2272">
        <v>1</v>
      </c>
      <c r="I3255" s="2273">
        <v>9.4600000000000009</v>
      </c>
      <c r="J3255" s="2273">
        <v>9.4600000000000009</v>
      </c>
    </row>
    <row r="3256" spans="1:10" ht="36" customHeight="1">
      <c r="A3256" s="2285" t="s">
        <v>3586</v>
      </c>
      <c r="B3256" s="2270" t="s">
        <v>5391</v>
      </c>
      <c r="C3256" s="2285" t="s">
        <v>3558</v>
      </c>
      <c r="D3256" s="2285" t="s">
        <v>5392</v>
      </c>
      <c r="E3256" s="2468" t="s">
        <v>3589</v>
      </c>
      <c r="F3256" s="2468"/>
      <c r="G3256" s="2271" t="s">
        <v>271</v>
      </c>
      <c r="H3256" s="2272">
        <v>1</v>
      </c>
      <c r="I3256" s="2273">
        <v>0.85</v>
      </c>
      <c r="J3256" s="2273">
        <v>0.85</v>
      </c>
    </row>
    <row r="3257" spans="1:10">
      <c r="A3257" s="2282"/>
      <c r="B3257" s="2282"/>
      <c r="C3257" s="2282"/>
      <c r="D3257" s="2282"/>
      <c r="E3257" s="2282" t="s">
        <v>3577</v>
      </c>
      <c r="F3257" s="2267">
        <v>0.92</v>
      </c>
      <c r="G3257" s="2282" t="s">
        <v>3578</v>
      </c>
      <c r="H3257" s="2267">
        <v>0</v>
      </c>
      <c r="I3257" s="2282" t="s">
        <v>3579</v>
      </c>
      <c r="J3257" s="2267">
        <v>0.92</v>
      </c>
    </row>
    <row r="3258" spans="1:10">
      <c r="A3258" s="2282"/>
      <c r="B3258" s="2282"/>
      <c r="C3258" s="2282"/>
      <c r="D3258" s="2282"/>
      <c r="E3258" s="2282" t="s">
        <v>3580</v>
      </c>
      <c r="F3258" s="2267">
        <v>3.1400380000000001</v>
      </c>
      <c r="G3258" s="2282"/>
      <c r="H3258" s="2467" t="s">
        <v>3581</v>
      </c>
      <c r="I3258" s="2467"/>
      <c r="J3258" s="2267">
        <v>14.8</v>
      </c>
    </row>
    <row r="3259" spans="1:10" ht="30" customHeight="1" thickBot="1">
      <c r="A3259" s="2290"/>
      <c r="B3259" s="2290"/>
      <c r="C3259" s="2290"/>
      <c r="D3259" s="2290"/>
      <c r="E3259" s="2290"/>
      <c r="F3259" s="2290"/>
      <c r="G3259" s="2290" t="s">
        <v>3582</v>
      </c>
      <c r="H3259" s="2268">
        <v>48</v>
      </c>
      <c r="I3259" s="2290" t="s">
        <v>3583</v>
      </c>
      <c r="J3259" s="2291">
        <v>710.4</v>
      </c>
    </row>
    <row r="3260" spans="1:10" ht="0.95" customHeight="1" thickTop="1">
      <c r="A3260" s="2269"/>
      <c r="B3260" s="2269"/>
      <c r="C3260" s="2269"/>
      <c r="D3260" s="2269"/>
      <c r="E3260" s="2269"/>
      <c r="F3260" s="2269"/>
      <c r="G3260" s="2269"/>
      <c r="H3260" s="2269"/>
      <c r="I3260" s="2269"/>
      <c r="J3260" s="2269"/>
    </row>
    <row r="3261" spans="1:10" ht="18" customHeight="1">
      <c r="A3261" s="2283" t="s">
        <v>5393</v>
      </c>
      <c r="B3261" s="2287" t="s">
        <v>259</v>
      </c>
      <c r="C3261" s="2283" t="s">
        <v>3548</v>
      </c>
      <c r="D3261" s="2283" t="s">
        <v>131</v>
      </c>
      <c r="E3261" s="2470" t="s">
        <v>3549</v>
      </c>
      <c r="F3261" s="2470"/>
      <c r="G3261" s="2288" t="s">
        <v>3550</v>
      </c>
      <c r="H3261" s="2287" t="s">
        <v>261</v>
      </c>
      <c r="I3261" s="2287" t="s">
        <v>3551</v>
      </c>
      <c r="J3261" s="2287" t="s">
        <v>2149</v>
      </c>
    </row>
    <row r="3262" spans="1:10" ht="24" customHeight="1">
      <c r="A3262" s="2284" t="s">
        <v>3552</v>
      </c>
      <c r="B3262" s="2259" t="s">
        <v>5394</v>
      </c>
      <c r="C3262" s="2284" t="s">
        <v>3558</v>
      </c>
      <c r="D3262" s="2284" t="s">
        <v>1384</v>
      </c>
      <c r="E3262" s="2471" t="s">
        <v>3688</v>
      </c>
      <c r="F3262" s="2471"/>
      <c r="G3262" s="2260" t="s">
        <v>271</v>
      </c>
      <c r="H3262" s="2261">
        <v>1</v>
      </c>
      <c r="I3262" s="2262">
        <v>12.13</v>
      </c>
      <c r="J3262" s="2262">
        <v>12.13</v>
      </c>
    </row>
    <row r="3263" spans="1:10" ht="24" customHeight="1">
      <c r="A3263" s="2281" t="s">
        <v>3556</v>
      </c>
      <c r="B3263" s="2263" t="s">
        <v>3561</v>
      </c>
      <c r="C3263" s="2281" t="s">
        <v>3558</v>
      </c>
      <c r="D3263" s="2281" t="s">
        <v>3562</v>
      </c>
      <c r="E3263" s="2472" t="s">
        <v>3560</v>
      </c>
      <c r="F3263" s="2472"/>
      <c r="G3263" s="2264" t="s">
        <v>2143</v>
      </c>
      <c r="H3263" s="2265">
        <v>4.7600000000000003E-2</v>
      </c>
      <c r="I3263" s="2266">
        <v>16.989999999999998</v>
      </c>
      <c r="J3263" s="2266">
        <v>0.8</v>
      </c>
    </row>
    <row r="3264" spans="1:10" ht="24" customHeight="1">
      <c r="A3264" s="2281" t="s">
        <v>3556</v>
      </c>
      <c r="B3264" s="2263" t="s">
        <v>3565</v>
      </c>
      <c r="C3264" s="2281" t="s">
        <v>3558</v>
      </c>
      <c r="D3264" s="2281" t="s">
        <v>3566</v>
      </c>
      <c r="E3264" s="2472" t="s">
        <v>3560</v>
      </c>
      <c r="F3264" s="2472"/>
      <c r="G3264" s="2264" t="s">
        <v>2143</v>
      </c>
      <c r="H3264" s="2265">
        <v>4.7600000000000003E-2</v>
      </c>
      <c r="I3264" s="2266">
        <v>21.6</v>
      </c>
      <c r="J3264" s="2266">
        <v>1.02</v>
      </c>
    </row>
    <row r="3265" spans="1:10" ht="24" customHeight="1">
      <c r="A3265" s="2285" t="s">
        <v>3586</v>
      </c>
      <c r="B3265" s="2270" t="s">
        <v>5389</v>
      </c>
      <c r="C3265" s="2285" t="s">
        <v>3558</v>
      </c>
      <c r="D3265" s="2285" t="s">
        <v>5390</v>
      </c>
      <c r="E3265" s="2468" t="s">
        <v>3589</v>
      </c>
      <c r="F3265" s="2468"/>
      <c r="G3265" s="2271" t="s">
        <v>271</v>
      </c>
      <c r="H3265" s="2272">
        <v>1</v>
      </c>
      <c r="I3265" s="2273">
        <v>9.4600000000000009</v>
      </c>
      <c r="J3265" s="2273">
        <v>9.4600000000000009</v>
      </c>
    </row>
    <row r="3266" spans="1:10" ht="36" customHeight="1">
      <c r="A3266" s="2285" t="s">
        <v>3586</v>
      </c>
      <c r="B3266" s="2270" t="s">
        <v>5391</v>
      </c>
      <c r="C3266" s="2285" t="s">
        <v>3558</v>
      </c>
      <c r="D3266" s="2285" t="s">
        <v>5392</v>
      </c>
      <c r="E3266" s="2468" t="s">
        <v>3589</v>
      </c>
      <c r="F3266" s="2468"/>
      <c r="G3266" s="2271" t="s">
        <v>271</v>
      </c>
      <c r="H3266" s="2272">
        <v>1</v>
      </c>
      <c r="I3266" s="2273">
        <v>0.85</v>
      </c>
      <c r="J3266" s="2273">
        <v>0.85</v>
      </c>
    </row>
    <row r="3267" spans="1:10">
      <c r="A3267" s="2282"/>
      <c r="B3267" s="2282"/>
      <c r="C3267" s="2282"/>
      <c r="D3267" s="2282"/>
      <c r="E3267" s="2282" t="s">
        <v>3577</v>
      </c>
      <c r="F3267" s="2267">
        <v>1.24</v>
      </c>
      <c r="G3267" s="2282" t="s">
        <v>3578</v>
      </c>
      <c r="H3267" s="2267">
        <v>0</v>
      </c>
      <c r="I3267" s="2282" t="s">
        <v>3579</v>
      </c>
      <c r="J3267" s="2267">
        <v>1.24</v>
      </c>
    </row>
    <row r="3268" spans="1:10">
      <c r="A3268" s="2282"/>
      <c r="B3268" s="2282"/>
      <c r="C3268" s="2282"/>
      <c r="D3268" s="2282"/>
      <c r="E3268" s="2282" t="s">
        <v>3580</v>
      </c>
      <c r="F3268" s="2267">
        <v>3.2666089999999999</v>
      </c>
      <c r="G3268" s="2282"/>
      <c r="H3268" s="2467" t="s">
        <v>3581</v>
      </c>
      <c r="I3268" s="2467"/>
      <c r="J3268" s="2267">
        <v>15.4</v>
      </c>
    </row>
    <row r="3269" spans="1:10" ht="30" customHeight="1" thickBot="1">
      <c r="A3269" s="2290"/>
      <c r="B3269" s="2290"/>
      <c r="C3269" s="2290"/>
      <c r="D3269" s="2290"/>
      <c r="E3269" s="2290"/>
      <c r="F3269" s="2290"/>
      <c r="G3269" s="2290" t="s">
        <v>3582</v>
      </c>
      <c r="H3269" s="2268">
        <v>35</v>
      </c>
      <c r="I3269" s="2290" t="s">
        <v>3583</v>
      </c>
      <c r="J3269" s="2291">
        <v>539</v>
      </c>
    </row>
    <row r="3270" spans="1:10" ht="0.95" customHeight="1" thickTop="1">
      <c r="A3270" s="2269"/>
      <c r="B3270" s="2269"/>
      <c r="C3270" s="2269"/>
      <c r="D3270" s="2269"/>
      <c r="E3270" s="2269"/>
      <c r="F3270" s="2269"/>
      <c r="G3270" s="2269"/>
      <c r="H3270" s="2269"/>
      <c r="I3270" s="2269"/>
      <c r="J3270" s="2269"/>
    </row>
    <row r="3271" spans="1:10" ht="18" customHeight="1">
      <c r="A3271" s="2283" t="s">
        <v>5395</v>
      </c>
      <c r="B3271" s="2287" t="s">
        <v>259</v>
      </c>
      <c r="C3271" s="2283" t="s">
        <v>3548</v>
      </c>
      <c r="D3271" s="2283" t="s">
        <v>131</v>
      </c>
      <c r="E3271" s="2470" t="s">
        <v>3549</v>
      </c>
      <c r="F3271" s="2470"/>
      <c r="G3271" s="2288" t="s">
        <v>3550</v>
      </c>
      <c r="H3271" s="2287" t="s">
        <v>261</v>
      </c>
      <c r="I3271" s="2287" t="s">
        <v>3551</v>
      </c>
      <c r="J3271" s="2287" t="s">
        <v>2149</v>
      </c>
    </row>
    <row r="3272" spans="1:10" ht="24" customHeight="1">
      <c r="A3272" s="2284" t="s">
        <v>3552</v>
      </c>
      <c r="B3272" s="2259" t="s">
        <v>5396</v>
      </c>
      <c r="C3272" s="2284" t="s">
        <v>3558</v>
      </c>
      <c r="D3272" s="2284" t="s">
        <v>1387</v>
      </c>
      <c r="E3272" s="2471" t="s">
        <v>3688</v>
      </c>
      <c r="F3272" s="2471"/>
      <c r="G3272" s="2260" t="s">
        <v>271</v>
      </c>
      <c r="H3272" s="2261">
        <v>1</v>
      </c>
      <c r="I3272" s="2262">
        <v>13.12</v>
      </c>
      <c r="J3272" s="2262">
        <v>13.12</v>
      </c>
    </row>
    <row r="3273" spans="1:10" ht="24" customHeight="1">
      <c r="A3273" s="2281" t="s">
        <v>3556</v>
      </c>
      <c r="B3273" s="2263" t="s">
        <v>3561</v>
      </c>
      <c r="C3273" s="2281" t="s">
        <v>3558</v>
      </c>
      <c r="D3273" s="2281" t="s">
        <v>3562</v>
      </c>
      <c r="E3273" s="2472" t="s">
        <v>3560</v>
      </c>
      <c r="F3273" s="2472"/>
      <c r="G3273" s="2264" t="s">
        <v>2143</v>
      </c>
      <c r="H3273" s="2265">
        <v>6.6299999999999998E-2</v>
      </c>
      <c r="I3273" s="2266">
        <v>16.989999999999998</v>
      </c>
      <c r="J3273" s="2266">
        <v>1.1200000000000001</v>
      </c>
    </row>
    <row r="3274" spans="1:10" ht="24" customHeight="1">
      <c r="A3274" s="2281" t="s">
        <v>3556</v>
      </c>
      <c r="B3274" s="2263" t="s">
        <v>3565</v>
      </c>
      <c r="C3274" s="2281" t="s">
        <v>3558</v>
      </c>
      <c r="D3274" s="2281" t="s">
        <v>3566</v>
      </c>
      <c r="E3274" s="2472" t="s">
        <v>3560</v>
      </c>
      <c r="F3274" s="2472"/>
      <c r="G3274" s="2264" t="s">
        <v>2143</v>
      </c>
      <c r="H3274" s="2265">
        <v>6.6299999999999998E-2</v>
      </c>
      <c r="I3274" s="2266">
        <v>21.6</v>
      </c>
      <c r="J3274" s="2266">
        <v>1.43</v>
      </c>
    </row>
    <row r="3275" spans="1:10" ht="24" customHeight="1">
      <c r="A3275" s="2285" t="s">
        <v>3586</v>
      </c>
      <c r="B3275" s="2270" t="s">
        <v>5389</v>
      </c>
      <c r="C3275" s="2285" t="s">
        <v>3558</v>
      </c>
      <c r="D3275" s="2285" t="s">
        <v>5390</v>
      </c>
      <c r="E3275" s="2468" t="s">
        <v>3589</v>
      </c>
      <c r="F3275" s="2468"/>
      <c r="G3275" s="2271" t="s">
        <v>271</v>
      </c>
      <c r="H3275" s="2272">
        <v>1</v>
      </c>
      <c r="I3275" s="2273">
        <v>9.4600000000000009</v>
      </c>
      <c r="J3275" s="2273">
        <v>9.4600000000000009</v>
      </c>
    </row>
    <row r="3276" spans="1:10" ht="36" customHeight="1">
      <c r="A3276" s="2285" t="s">
        <v>3586</v>
      </c>
      <c r="B3276" s="2270" t="s">
        <v>5397</v>
      </c>
      <c r="C3276" s="2285" t="s">
        <v>3558</v>
      </c>
      <c r="D3276" s="2285" t="s">
        <v>5398</v>
      </c>
      <c r="E3276" s="2468" t="s">
        <v>3589</v>
      </c>
      <c r="F3276" s="2468"/>
      <c r="G3276" s="2271" t="s">
        <v>271</v>
      </c>
      <c r="H3276" s="2272">
        <v>1</v>
      </c>
      <c r="I3276" s="2273">
        <v>1.1100000000000001</v>
      </c>
      <c r="J3276" s="2273">
        <v>1.1100000000000001</v>
      </c>
    </row>
    <row r="3277" spans="1:10">
      <c r="A3277" s="2282"/>
      <c r="B3277" s="2282"/>
      <c r="C3277" s="2282"/>
      <c r="D3277" s="2282"/>
      <c r="E3277" s="2282" t="s">
        <v>3577</v>
      </c>
      <c r="F3277" s="2267">
        <v>1.74</v>
      </c>
      <c r="G3277" s="2282" t="s">
        <v>3578</v>
      </c>
      <c r="H3277" s="2267">
        <v>0</v>
      </c>
      <c r="I3277" s="2282" t="s">
        <v>3579</v>
      </c>
      <c r="J3277" s="2267">
        <v>1.74</v>
      </c>
    </row>
    <row r="3278" spans="1:10">
      <c r="A3278" s="2282"/>
      <c r="B3278" s="2282"/>
      <c r="C3278" s="2282"/>
      <c r="D3278" s="2282"/>
      <c r="E3278" s="2282" t="s">
        <v>3580</v>
      </c>
      <c r="F3278" s="2267">
        <v>3.5332159999999999</v>
      </c>
      <c r="G3278" s="2282"/>
      <c r="H3278" s="2467" t="s">
        <v>3581</v>
      </c>
      <c r="I3278" s="2467"/>
      <c r="J3278" s="2267">
        <v>16.649999999999999</v>
      </c>
    </row>
    <row r="3279" spans="1:10" ht="30" customHeight="1" thickBot="1">
      <c r="A3279" s="2290"/>
      <c r="B3279" s="2290"/>
      <c r="C3279" s="2290"/>
      <c r="D3279" s="2290"/>
      <c r="E3279" s="2290"/>
      <c r="F3279" s="2290"/>
      <c r="G3279" s="2290" t="s">
        <v>3582</v>
      </c>
      <c r="H3279" s="2268">
        <v>90</v>
      </c>
      <c r="I3279" s="2290" t="s">
        <v>3583</v>
      </c>
      <c r="J3279" s="2291">
        <v>1498.5</v>
      </c>
    </row>
    <row r="3280" spans="1:10" ht="0.95" customHeight="1" thickTop="1">
      <c r="A3280" s="2269"/>
      <c r="B3280" s="2269"/>
      <c r="C3280" s="2269"/>
      <c r="D3280" s="2269"/>
      <c r="E3280" s="2269"/>
      <c r="F3280" s="2269"/>
      <c r="G3280" s="2269"/>
      <c r="H3280" s="2269"/>
      <c r="I3280" s="2269"/>
      <c r="J3280" s="2269"/>
    </row>
    <row r="3281" spans="1:10" ht="18" customHeight="1">
      <c r="A3281" s="2283" t="s">
        <v>5399</v>
      </c>
      <c r="B3281" s="2287" t="s">
        <v>259</v>
      </c>
      <c r="C3281" s="2283" t="s">
        <v>3548</v>
      </c>
      <c r="D3281" s="2283" t="s">
        <v>131</v>
      </c>
      <c r="E3281" s="2470" t="s">
        <v>3549</v>
      </c>
      <c r="F3281" s="2470"/>
      <c r="G3281" s="2288" t="s">
        <v>3550</v>
      </c>
      <c r="H3281" s="2287" t="s">
        <v>261</v>
      </c>
      <c r="I3281" s="2287" t="s">
        <v>3551</v>
      </c>
      <c r="J3281" s="2287" t="s">
        <v>2149</v>
      </c>
    </row>
    <row r="3282" spans="1:10" ht="24" customHeight="1">
      <c r="A3282" s="2284" t="s">
        <v>3552</v>
      </c>
      <c r="B3282" s="2259" t="s">
        <v>5400</v>
      </c>
      <c r="C3282" s="2284" t="s">
        <v>3558</v>
      </c>
      <c r="D3282" s="2284" t="s">
        <v>1390</v>
      </c>
      <c r="E3282" s="2471" t="s">
        <v>3688</v>
      </c>
      <c r="F3282" s="2471"/>
      <c r="G3282" s="2260" t="s">
        <v>271</v>
      </c>
      <c r="H3282" s="2261">
        <v>1</v>
      </c>
      <c r="I3282" s="2262">
        <v>14.28</v>
      </c>
      <c r="J3282" s="2262">
        <v>14.28</v>
      </c>
    </row>
    <row r="3283" spans="1:10" ht="24" customHeight="1">
      <c r="A3283" s="2281" t="s">
        <v>3556</v>
      </c>
      <c r="B3283" s="2263" t="s">
        <v>3561</v>
      </c>
      <c r="C3283" s="2281" t="s">
        <v>3558</v>
      </c>
      <c r="D3283" s="2281" t="s">
        <v>3562</v>
      </c>
      <c r="E3283" s="2472" t="s">
        <v>3560</v>
      </c>
      <c r="F3283" s="2472"/>
      <c r="G3283" s="2264" t="s">
        <v>2143</v>
      </c>
      <c r="H3283" s="2265">
        <v>9.11E-2</v>
      </c>
      <c r="I3283" s="2266">
        <v>16.989999999999998</v>
      </c>
      <c r="J3283" s="2266">
        <v>1.54</v>
      </c>
    </row>
    <row r="3284" spans="1:10" ht="24" customHeight="1">
      <c r="A3284" s="2281" t="s">
        <v>3556</v>
      </c>
      <c r="B3284" s="2263" t="s">
        <v>3565</v>
      </c>
      <c r="C3284" s="2281" t="s">
        <v>3558</v>
      </c>
      <c r="D3284" s="2281" t="s">
        <v>3566</v>
      </c>
      <c r="E3284" s="2472" t="s">
        <v>3560</v>
      </c>
      <c r="F3284" s="2472"/>
      <c r="G3284" s="2264" t="s">
        <v>2143</v>
      </c>
      <c r="H3284" s="2265">
        <v>9.11E-2</v>
      </c>
      <c r="I3284" s="2266">
        <v>21.6</v>
      </c>
      <c r="J3284" s="2266">
        <v>1.96</v>
      </c>
    </row>
    <row r="3285" spans="1:10" ht="24" customHeight="1">
      <c r="A3285" s="2285" t="s">
        <v>3586</v>
      </c>
      <c r="B3285" s="2270" t="s">
        <v>5389</v>
      </c>
      <c r="C3285" s="2285" t="s">
        <v>3558</v>
      </c>
      <c r="D3285" s="2285" t="s">
        <v>5390</v>
      </c>
      <c r="E3285" s="2468" t="s">
        <v>3589</v>
      </c>
      <c r="F3285" s="2468"/>
      <c r="G3285" s="2271" t="s">
        <v>271</v>
      </c>
      <c r="H3285" s="2272">
        <v>1</v>
      </c>
      <c r="I3285" s="2273">
        <v>9.4600000000000009</v>
      </c>
      <c r="J3285" s="2273">
        <v>9.4600000000000009</v>
      </c>
    </row>
    <row r="3286" spans="1:10" ht="36" customHeight="1">
      <c r="A3286" s="2285" t="s">
        <v>3586</v>
      </c>
      <c r="B3286" s="2270" t="s">
        <v>5401</v>
      </c>
      <c r="C3286" s="2285" t="s">
        <v>3558</v>
      </c>
      <c r="D3286" s="2285" t="s">
        <v>5402</v>
      </c>
      <c r="E3286" s="2468" t="s">
        <v>3589</v>
      </c>
      <c r="F3286" s="2468"/>
      <c r="G3286" s="2271" t="s">
        <v>271</v>
      </c>
      <c r="H3286" s="2272">
        <v>1</v>
      </c>
      <c r="I3286" s="2273">
        <v>1.32</v>
      </c>
      <c r="J3286" s="2273">
        <v>1.32</v>
      </c>
    </row>
    <row r="3287" spans="1:10">
      <c r="A3287" s="2282"/>
      <c r="B3287" s="2282"/>
      <c r="C3287" s="2282"/>
      <c r="D3287" s="2282"/>
      <c r="E3287" s="2282" t="s">
        <v>3577</v>
      </c>
      <c r="F3287" s="2267">
        <v>2.4</v>
      </c>
      <c r="G3287" s="2282" t="s">
        <v>3578</v>
      </c>
      <c r="H3287" s="2267">
        <v>0</v>
      </c>
      <c r="I3287" s="2282" t="s">
        <v>3579</v>
      </c>
      <c r="J3287" s="2267">
        <v>2.4</v>
      </c>
    </row>
    <row r="3288" spans="1:10">
      <c r="A3288" s="2282"/>
      <c r="B3288" s="2282"/>
      <c r="C3288" s="2282"/>
      <c r="D3288" s="2282"/>
      <c r="E3288" s="2282" t="s">
        <v>3580</v>
      </c>
      <c r="F3288" s="2267">
        <v>3.8456039999999998</v>
      </c>
      <c r="G3288" s="2282"/>
      <c r="H3288" s="2467" t="s">
        <v>3581</v>
      </c>
      <c r="I3288" s="2467"/>
      <c r="J3288" s="2267">
        <v>18.13</v>
      </c>
    </row>
    <row r="3289" spans="1:10" ht="30" customHeight="1" thickBot="1">
      <c r="A3289" s="2290"/>
      <c r="B3289" s="2290"/>
      <c r="C3289" s="2290"/>
      <c r="D3289" s="2290"/>
      <c r="E3289" s="2290"/>
      <c r="F3289" s="2290"/>
      <c r="G3289" s="2290" t="s">
        <v>3582</v>
      </c>
      <c r="H3289" s="2268">
        <v>3</v>
      </c>
      <c r="I3289" s="2290" t="s">
        <v>3583</v>
      </c>
      <c r="J3289" s="2291">
        <v>54.39</v>
      </c>
    </row>
    <row r="3290" spans="1:10" ht="0.95" customHeight="1" thickTop="1">
      <c r="A3290" s="2269"/>
      <c r="B3290" s="2269"/>
      <c r="C3290" s="2269"/>
      <c r="D3290" s="2269"/>
      <c r="E3290" s="2269"/>
      <c r="F3290" s="2269"/>
      <c r="G3290" s="2269"/>
      <c r="H3290" s="2269"/>
      <c r="I3290" s="2269"/>
      <c r="J3290" s="2269"/>
    </row>
    <row r="3291" spans="1:10" ht="18" customHeight="1">
      <c r="A3291" s="2283" t="s">
        <v>5403</v>
      </c>
      <c r="B3291" s="2287" t="s">
        <v>259</v>
      </c>
      <c r="C3291" s="2283" t="s">
        <v>3548</v>
      </c>
      <c r="D3291" s="2283" t="s">
        <v>131</v>
      </c>
      <c r="E3291" s="2470" t="s">
        <v>3549</v>
      </c>
      <c r="F3291" s="2470"/>
      <c r="G3291" s="2288" t="s">
        <v>3550</v>
      </c>
      <c r="H3291" s="2287" t="s">
        <v>261</v>
      </c>
      <c r="I3291" s="2287" t="s">
        <v>3551</v>
      </c>
      <c r="J3291" s="2287" t="s">
        <v>2149</v>
      </c>
    </row>
    <row r="3292" spans="1:10" ht="24" customHeight="1">
      <c r="A3292" s="2284" t="s">
        <v>3552</v>
      </c>
      <c r="B3292" s="2259" t="s">
        <v>5404</v>
      </c>
      <c r="C3292" s="2284" t="s">
        <v>3558</v>
      </c>
      <c r="D3292" s="2284" t="s">
        <v>1393</v>
      </c>
      <c r="E3292" s="2471" t="s">
        <v>3688</v>
      </c>
      <c r="F3292" s="2471"/>
      <c r="G3292" s="2260" t="s">
        <v>271</v>
      </c>
      <c r="H3292" s="2261">
        <v>1</v>
      </c>
      <c r="I3292" s="2262">
        <v>74.53</v>
      </c>
      <c r="J3292" s="2262">
        <v>74.53</v>
      </c>
    </row>
    <row r="3293" spans="1:10" ht="24" customHeight="1">
      <c r="A3293" s="2281" t="s">
        <v>3556</v>
      </c>
      <c r="B3293" s="2263" t="s">
        <v>3561</v>
      </c>
      <c r="C3293" s="2281" t="s">
        <v>3558</v>
      </c>
      <c r="D3293" s="2281" t="s">
        <v>3562</v>
      </c>
      <c r="E3293" s="2472" t="s">
        <v>3560</v>
      </c>
      <c r="F3293" s="2472"/>
      <c r="G3293" s="2264" t="s">
        <v>2143</v>
      </c>
      <c r="H3293" s="2265">
        <v>0.14280000000000001</v>
      </c>
      <c r="I3293" s="2266">
        <v>16.989999999999998</v>
      </c>
      <c r="J3293" s="2266">
        <v>2.42</v>
      </c>
    </row>
    <row r="3294" spans="1:10" ht="24" customHeight="1">
      <c r="A3294" s="2281" t="s">
        <v>3556</v>
      </c>
      <c r="B3294" s="2263" t="s">
        <v>3565</v>
      </c>
      <c r="C3294" s="2281" t="s">
        <v>3558</v>
      </c>
      <c r="D3294" s="2281" t="s">
        <v>3566</v>
      </c>
      <c r="E3294" s="2472" t="s">
        <v>3560</v>
      </c>
      <c r="F3294" s="2472"/>
      <c r="G3294" s="2264" t="s">
        <v>2143</v>
      </c>
      <c r="H3294" s="2265">
        <v>0.14280000000000001</v>
      </c>
      <c r="I3294" s="2266">
        <v>21.6</v>
      </c>
      <c r="J3294" s="2266">
        <v>3.08</v>
      </c>
    </row>
    <row r="3295" spans="1:10" ht="24" customHeight="1">
      <c r="A3295" s="2285" t="s">
        <v>3586</v>
      </c>
      <c r="B3295" s="2270" t="s">
        <v>5405</v>
      </c>
      <c r="C3295" s="2285" t="s">
        <v>3558</v>
      </c>
      <c r="D3295" s="2285" t="s">
        <v>5406</v>
      </c>
      <c r="E3295" s="2468" t="s">
        <v>3589</v>
      </c>
      <c r="F3295" s="2468"/>
      <c r="G3295" s="2271" t="s">
        <v>271</v>
      </c>
      <c r="H3295" s="2272">
        <v>1</v>
      </c>
      <c r="I3295" s="2273">
        <v>66.48</v>
      </c>
      <c r="J3295" s="2273">
        <v>66.48</v>
      </c>
    </row>
    <row r="3296" spans="1:10" ht="36" customHeight="1">
      <c r="A3296" s="2285" t="s">
        <v>3586</v>
      </c>
      <c r="B3296" s="2270" t="s">
        <v>5391</v>
      </c>
      <c r="C3296" s="2285" t="s">
        <v>3558</v>
      </c>
      <c r="D3296" s="2285" t="s">
        <v>5392</v>
      </c>
      <c r="E3296" s="2468" t="s">
        <v>3589</v>
      </c>
      <c r="F3296" s="2468"/>
      <c r="G3296" s="2271" t="s">
        <v>271</v>
      </c>
      <c r="H3296" s="2272">
        <v>3</v>
      </c>
      <c r="I3296" s="2273">
        <v>0.85</v>
      </c>
      <c r="J3296" s="2273">
        <v>2.5499999999999998</v>
      </c>
    </row>
    <row r="3297" spans="1:10">
      <c r="A3297" s="2282"/>
      <c r="B3297" s="2282"/>
      <c r="C3297" s="2282"/>
      <c r="D3297" s="2282"/>
      <c r="E3297" s="2282" t="s">
        <v>3577</v>
      </c>
      <c r="F3297" s="2267">
        <v>3.76</v>
      </c>
      <c r="G3297" s="2282" t="s">
        <v>3578</v>
      </c>
      <c r="H3297" s="2267">
        <v>0</v>
      </c>
      <c r="I3297" s="2282" t="s">
        <v>3579</v>
      </c>
      <c r="J3297" s="2267">
        <v>3.76</v>
      </c>
    </row>
    <row r="3298" spans="1:10">
      <c r="A3298" s="2282"/>
      <c r="B3298" s="2282"/>
      <c r="C3298" s="2282"/>
      <c r="D3298" s="2282"/>
      <c r="E3298" s="2282" t="s">
        <v>3580</v>
      </c>
      <c r="F3298" s="2267">
        <v>20.070929</v>
      </c>
      <c r="G3298" s="2282"/>
      <c r="H3298" s="2467" t="s">
        <v>3581</v>
      </c>
      <c r="I3298" s="2467"/>
      <c r="J3298" s="2267">
        <v>94.6</v>
      </c>
    </row>
    <row r="3299" spans="1:10" ht="30" customHeight="1" thickBot="1">
      <c r="A3299" s="2290"/>
      <c r="B3299" s="2290"/>
      <c r="C3299" s="2290"/>
      <c r="D3299" s="2290"/>
      <c r="E3299" s="2290"/>
      <c r="F3299" s="2290"/>
      <c r="G3299" s="2290" t="s">
        <v>3582</v>
      </c>
      <c r="H3299" s="2268">
        <v>4</v>
      </c>
      <c r="I3299" s="2290" t="s">
        <v>3583</v>
      </c>
      <c r="J3299" s="2291">
        <v>378.4</v>
      </c>
    </row>
    <row r="3300" spans="1:10" ht="0.95" customHeight="1" thickTop="1">
      <c r="A3300" s="2269"/>
      <c r="B3300" s="2269"/>
      <c r="C3300" s="2269"/>
      <c r="D3300" s="2269"/>
      <c r="E3300" s="2269"/>
      <c r="F3300" s="2269"/>
      <c r="G3300" s="2269"/>
      <c r="H3300" s="2269"/>
      <c r="I3300" s="2269"/>
      <c r="J3300" s="2269"/>
    </row>
    <row r="3301" spans="1:10" ht="18" customHeight="1">
      <c r="A3301" s="2283" t="s">
        <v>5407</v>
      </c>
      <c r="B3301" s="2287" t="s">
        <v>259</v>
      </c>
      <c r="C3301" s="2283" t="s">
        <v>3548</v>
      </c>
      <c r="D3301" s="2283" t="s">
        <v>131</v>
      </c>
      <c r="E3301" s="2470" t="s">
        <v>3549</v>
      </c>
      <c r="F3301" s="2470"/>
      <c r="G3301" s="2288" t="s">
        <v>3550</v>
      </c>
      <c r="H3301" s="2287" t="s">
        <v>261</v>
      </c>
      <c r="I3301" s="2287" t="s">
        <v>3551</v>
      </c>
      <c r="J3301" s="2287" t="s">
        <v>2149</v>
      </c>
    </row>
    <row r="3302" spans="1:10" ht="24" customHeight="1">
      <c r="A3302" s="2284" t="s">
        <v>3552</v>
      </c>
      <c r="B3302" s="2259" t="s">
        <v>5408</v>
      </c>
      <c r="C3302" s="2284" t="s">
        <v>3558</v>
      </c>
      <c r="D3302" s="2284" t="s">
        <v>1396</v>
      </c>
      <c r="E3302" s="2471" t="s">
        <v>3688</v>
      </c>
      <c r="F3302" s="2471"/>
      <c r="G3302" s="2260" t="s">
        <v>271</v>
      </c>
      <c r="H3302" s="2261">
        <v>1</v>
      </c>
      <c r="I3302" s="2262">
        <v>77.47</v>
      </c>
      <c r="J3302" s="2262">
        <v>77.47</v>
      </c>
    </row>
    <row r="3303" spans="1:10" ht="24" customHeight="1">
      <c r="A3303" s="2281" t="s">
        <v>3556</v>
      </c>
      <c r="B3303" s="2263" t="s">
        <v>3561</v>
      </c>
      <c r="C3303" s="2281" t="s">
        <v>3558</v>
      </c>
      <c r="D3303" s="2281" t="s">
        <v>3562</v>
      </c>
      <c r="E3303" s="2472" t="s">
        <v>3560</v>
      </c>
      <c r="F3303" s="2472"/>
      <c r="G3303" s="2264" t="s">
        <v>2143</v>
      </c>
      <c r="H3303" s="2265">
        <v>0.1988</v>
      </c>
      <c r="I3303" s="2266">
        <v>16.989999999999998</v>
      </c>
      <c r="J3303" s="2266">
        <v>3.37</v>
      </c>
    </row>
    <row r="3304" spans="1:10" ht="24" customHeight="1">
      <c r="A3304" s="2281" t="s">
        <v>3556</v>
      </c>
      <c r="B3304" s="2263" t="s">
        <v>3565</v>
      </c>
      <c r="C3304" s="2281" t="s">
        <v>3558</v>
      </c>
      <c r="D3304" s="2281" t="s">
        <v>3566</v>
      </c>
      <c r="E3304" s="2472" t="s">
        <v>3560</v>
      </c>
      <c r="F3304" s="2472"/>
      <c r="G3304" s="2264" t="s">
        <v>2143</v>
      </c>
      <c r="H3304" s="2265">
        <v>0.1988</v>
      </c>
      <c r="I3304" s="2266">
        <v>21.6</v>
      </c>
      <c r="J3304" s="2266">
        <v>4.29</v>
      </c>
    </row>
    <row r="3305" spans="1:10" ht="24" customHeight="1">
      <c r="A3305" s="2285" t="s">
        <v>3586</v>
      </c>
      <c r="B3305" s="2270" t="s">
        <v>5405</v>
      </c>
      <c r="C3305" s="2285" t="s">
        <v>3558</v>
      </c>
      <c r="D3305" s="2285" t="s">
        <v>5406</v>
      </c>
      <c r="E3305" s="2468" t="s">
        <v>3589</v>
      </c>
      <c r="F3305" s="2468"/>
      <c r="G3305" s="2271" t="s">
        <v>271</v>
      </c>
      <c r="H3305" s="2272">
        <v>1</v>
      </c>
      <c r="I3305" s="2273">
        <v>66.48</v>
      </c>
      <c r="J3305" s="2273">
        <v>66.48</v>
      </c>
    </row>
    <row r="3306" spans="1:10" ht="36" customHeight="1">
      <c r="A3306" s="2285" t="s">
        <v>3586</v>
      </c>
      <c r="B3306" s="2270" t="s">
        <v>5397</v>
      </c>
      <c r="C3306" s="2285" t="s">
        <v>3558</v>
      </c>
      <c r="D3306" s="2285" t="s">
        <v>5398</v>
      </c>
      <c r="E3306" s="2468" t="s">
        <v>3589</v>
      </c>
      <c r="F3306" s="2468"/>
      <c r="G3306" s="2271" t="s">
        <v>271</v>
      </c>
      <c r="H3306" s="2272">
        <v>3</v>
      </c>
      <c r="I3306" s="2273">
        <v>1.1100000000000001</v>
      </c>
      <c r="J3306" s="2273">
        <v>3.33</v>
      </c>
    </row>
    <row r="3307" spans="1:10">
      <c r="A3307" s="2282"/>
      <c r="B3307" s="2282"/>
      <c r="C3307" s="2282"/>
      <c r="D3307" s="2282"/>
      <c r="E3307" s="2282" t="s">
        <v>3577</v>
      </c>
      <c r="F3307" s="2267">
        <v>5.23</v>
      </c>
      <c r="G3307" s="2282" t="s">
        <v>3578</v>
      </c>
      <c r="H3307" s="2267">
        <v>0</v>
      </c>
      <c r="I3307" s="2282" t="s">
        <v>3579</v>
      </c>
      <c r="J3307" s="2267">
        <v>5.23</v>
      </c>
    </row>
    <row r="3308" spans="1:10">
      <c r="A3308" s="2282"/>
      <c r="B3308" s="2282"/>
      <c r="C3308" s="2282"/>
      <c r="D3308" s="2282"/>
      <c r="E3308" s="2282" t="s">
        <v>3580</v>
      </c>
      <c r="F3308" s="2267">
        <v>20.862670999999999</v>
      </c>
      <c r="G3308" s="2282"/>
      <c r="H3308" s="2467" t="s">
        <v>3581</v>
      </c>
      <c r="I3308" s="2467"/>
      <c r="J3308" s="2267">
        <v>98.33</v>
      </c>
    </row>
    <row r="3309" spans="1:10" ht="30" customHeight="1" thickBot="1">
      <c r="A3309" s="2290"/>
      <c r="B3309" s="2290"/>
      <c r="C3309" s="2290"/>
      <c r="D3309" s="2290"/>
      <c r="E3309" s="2290"/>
      <c r="F3309" s="2290"/>
      <c r="G3309" s="2290" t="s">
        <v>3582</v>
      </c>
      <c r="H3309" s="2268">
        <v>2</v>
      </c>
      <c r="I3309" s="2290" t="s">
        <v>3583</v>
      </c>
      <c r="J3309" s="2291">
        <v>196.66</v>
      </c>
    </row>
    <row r="3310" spans="1:10" ht="0.95" customHeight="1" thickTop="1">
      <c r="A3310" s="2269"/>
      <c r="B3310" s="2269"/>
      <c r="C3310" s="2269"/>
      <c r="D3310" s="2269"/>
      <c r="E3310" s="2269"/>
      <c r="F3310" s="2269"/>
      <c r="G3310" s="2269"/>
      <c r="H3310" s="2269"/>
      <c r="I3310" s="2269"/>
      <c r="J3310" s="2269"/>
    </row>
    <row r="3311" spans="1:10" ht="18" customHeight="1">
      <c r="A3311" s="2283" t="s">
        <v>5409</v>
      </c>
      <c r="B3311" s="2287" t="s">
        <v>259</v>
      </c>
      <c r="C3311" s="2283" t="s">
        <v>3548</v>
      </c>
      <c r="D3311" s="2283" t="s">
        <v>131</v>
      </c>
      <c r="E3311" s="2470" t="s">
        <v>3549</v>
      </c>
      <c r="F3311" s="2470"/>
      <c r="G3311" s="2288" t="s">
        <v>3550</v>
      </c>
      <c r="H3311" s="2287" t="s">
        <v>261</v>
      </c>
      <c r="I3311" s="2287" t="s">
        <v>3551</v>
      </c>
      <c r="J3311" s="2287" t="s">
        <v>2149</v>
      </c>
    </row>
    <row r="3312" spans="1:10" ht="24" customHeight="1">
      <c r="A3312" s="2284" t="s">
        <v>3552</v>
      </c>
      <c r="B3312" s="2259" t="s">
        <v>5410</v>
      </c>
      <c r="C3312" s="2284" t="s">
        <v>3558</v>
      </c>
      <c r="D3312" s="2284" t="s">
        <v>1399</v>
      </c>
      <c r="E3312" s="2471" t="s">
        <v>3688</v>
      </c>
      <c r="F3312" s="2471"/>
      <c r="G3312" s="2260" t="s">
        <v>271</v>
      </c>
      <c r="H3312" s="2261">
        <v>1</v>
      </c>
      <c r="I3312" s="2262">
        <v>80.98</v>
      </c>
      <c r="J3312" s="2262">
        <v>80.98</v>
      </c>
    </row>
    <row r="3313" spans="1:10" ht="24" customHeight="1">
      <c r="A3313" s="2281" t="s">
        <v>3556</v>
      </c>
      <c r="B3313" s="2263" t="s">
        <v>3561</v>
      </c>
      <c r="C3313" s="2281" t="s">
        <v>3558</v>
      </c>
      <c r="D3313" s="2281" t="s">
        <v>3562</v>
      </c>
      <c r="E3313" s="2472" t="s">
        <v>3560</v>
      </c>
      <c r="F3313" s="2472"/>
      <c r="G3313" s="2264" t="s">
        <v>2143</v>
      </c>
      <c r="H3313" s="2265">
        <v>0.27339999999999998</v>
      </c>
      <c r="I3313" s="2266">
        <v>16.989999999999998</v>
      </c>
      <c r="J3313" s="2266">
        <v>4.6399999999999997</v>
      </c>
    </row>
    <row r="3314" spans="1:10" ht="24" customHeight="1">
      <c r="A3314" s="2281" t="s">
        <v>3556</v>
      </c>
      <c r="B3314" s="2263" t="s">
        <v>3565</v>
      </c>
      <c r="C3314" s="2281" t="s">
        <v>3558</v>
      </c>
      <c r="D3314" s="2281" t="s">
        <v>3566</v>
      </c>
      <c r="E3314" s="2472" t="s">
        <v>3560</v>
      </c>
      <c r="F3314" s="2472"/>
      <c r="G3314" s="2264" t="s">
        <v>2143</v>
      </c>
      <c r="H3314" s="2265">
        <v>0.27339999999999998</v>
      </c>
      <c r="I3314" s="2266">
        <v>21.6</v>
      </c>
      <c r="J3314" s="2266">
        <v>5.9</v>
      </c>
    </row>
    <row r="3315" spans="1:10" ht="24" customHeight="1">
      <c r="A3315" s="2285" t="s">
        <v>3586</v>
      </c>
      <c r="B3315" s="2270" t="s">
        <v>5405</v>
      </c>
      <c r="C3315" s="2285" t="s">
        <v>3558</v>
      </c>
      <c r="D3315" s="2285" t="s">
        <v>5406</v>
      </c>
      <c r="E3315" s="2468" t="s">
        <v>3589</v>
      </c>
      <c r="F3315" s="2468"/>
      <c r="G3315" s="2271" t="s">
        <v>271</v>
      </c>
      <c r="H3315" s="2272">
        <v>1</v>
      </c>
      <c r="I3315" s="2273">
        <v>66.48</v>
      </c>
      <c r="J3315" s="2273">
        <v>66.48</v>
      </c>
    </row>
    <row r="3316" spans="1:10" ht="36" customHeight="1">
      <c r="A3316" s="2285" t="s">
        <v>3586</v>
      </c>
      <c r="B3316" s="2270" t="s">
        <v>5401</v>
      </c>
      <c r="C3316" s="2285" t="s">
        <v>3558</v>
      </c>
      <c r="D3316" s="2285" t="s">
        <v>5402</v>
      </c>
      <c r="E3316" s="2468" t="s">
        <v>3589</v>
      </c>
      <c r="F3316" s="2468"/>
      <c r="G3316" s="2271" t="s">
        <v>271</v>
      </c>
      <c r="H3316" s="2272">
        <v>3</v>
      </c>
      <c r="I3316" s="2273">
        <v>1.32</v>
      </c>
      <c r="J3316" s="2273">
        <v>3.96</v>
      </c>
    </row>
    <row r="3317" spans="1:10">
      <c r="A3317" s="2282"/>
      <c r="B3317" s="2282"/>
      <c r="C3317" s="2282"/>
      <c r="D3317" s="2282"/>
      <c r="E3317" s="2282" t="s">
        <v>3577</v>
      </c>
      <c r="F3317" s="2267">
        <v>7.2</v>
      </c>
      <c r="G3317" s="2282" t="s">
        <v>3578</v>
      </c>
      <c r="H3317" s="2267">
        <v>0</v>
      </c>
      <c r="I3317" s="2282" t="s">
        <v>3579</v>
      </c>
      <c r="J3317" s="2267">
        <v>7.2</v>
      </c>
    </row>
    <row r="3318" spans="1:10">
      <c r="A3318" s="2282"/>
      <c r="B3318" s="2282"/>
      <c r="C3318" s="2282"/>
      <c r="D3318" s="2282"/>
      <c r="E3318" s="2282" t="s">
        <v>3580</v>
      </c>
      <c r="F3318" s="2267">
        <v>21.807914</v>
      </c>
      <c r="G3318" s="2282"/>
      <c r="H3318" s="2467" t="s">
        <v>3581</v>
      </c>
      <c r="I3318" s="2467"/>
      <c r="J3318" s="2267">
        <v>102.79</v>
      </c>
    </row>
    <row r="3319" spans="1:10" ht="30" customHeight="1" thickBot="1">
      <c r="A3319" s="2290"/>
      <c r="B3319" s="2290"/>
      <c r="C3319" s="2290"/>
      <c r="D3319" s="2290"/>
      <c r="E3319" s="2290"/>
      <c r="F3319" s="2290"/>
      <c r="G3319" s="2290" t="s">
        <v>3582</v>
      </c>
      <c r="H3319" s="2268">
        <v>3</v>
      </c>
      <c r="I3319" s="2290" t="s">
        <v>3583</v>
      </c>
      <c r="J3319" s="2291">
        <v>308.37</v>
      </c>
    </row>
    <row r="3320" spans="1:10" ht="0.95" customHeight="1" thickTop="1">
      <c r="A3320" s="2269"/>
      <c r="B3320" s="2269"/>
      <c r="C3320" s="2269"/>
      <c r="D3320" s="2269"/>
      <c r="E3320" s="2269"/>
      <c r="F3320" s="2269"/>
      <c r="G3320" s="2269"/>
      <c r="H3320" s="2269"/>
      <c r="I3320" s="2269"/>
      <c r="J3320" s="2269"/>
    </row>
    <row r="3321" spans="1:10" ht="18" customHeight="1">
      <c r="A3321" s="2283" t="s">
        <v>5411</v>
      </c>
      <c r="B3321" s="2287" t="s">
        <v>259</v>
      </c>
      <c r="C3321" s="2283" t="s">
        <v>3548</v>
      </c>
      <c r="D3321" s="2283" t="s">
        <v>131</v>
      </c>
      <c r="E3321" s="2470" t="s">
        <v>3549</v>
      </c>
      <c r="F3321" s="2470"/>
      <c r="G3321" s="2288" t="s">
        <v>3550</v>
      </c>
      <c r="H3321" s="2287" t="s">
        <v>261</v>
      </c>
      <c r="I3321" s="2287" t="s">
        <v>3551</v>
      </c>
      <c r="J3321" s="2287" t="s">
        <v>2149</v>
      </c>
    </row>
    <row r="3322" spans="1:10" ht="24" customHeight="1">
      <c r="A3322" s="2284" t="s">
        <v>3552</v>
      </c>
      <c r="B3322" s="2259" t="s">
        <v>5412</v>
      </c>
      <c r="C3322" s="2284" t="s">
        <v>3558</v>
      </c>
      <c r="D3322" s="2284" t="s">
        <v>1402</v>
      </c>
      <c r="E3322" s="2471" t="s">
        <v>3688</v>
      </c>
      <c r="F3322" s="2471"/>
      <c r="G3322" s="2260" t="s">
        <v>271</v>
      </c>
      <c r="H3322" s="2261">
        <v>1</v>
      </c>
      <c r="I3322" s="2262">
        <v>86.42</v>
      </c>
      <c r="J3322" s="2262">
        <v>86.42</v>
      </c>
    </row>
    <row r="3323" spans="1:10" ht="24" customHeight="1">
      <c r="A3323" s="2281" t="s">
        <v>3556</v>
      </c>
      <c r="B3323" s="2263" t="s">
        <v>3561</v>
      </c>
      <c r="C3323" s="2281" t="s">
        <v>3558</v>
      </c>
      <c r="D3323" s="2281" t="s">
        <v>3562</v>
      </c>
      <c r="E3323" s="2472" t="s">
        <v>3560</v>
      </c>
      <c r="F3323" s="2472"/>
      <c r="G3323" s="2264" t="s">
        <v>2143</v>
      </c>
      <c r="H3323" s="2265">
        <v>0.40570000000000001</v>
      </c>
      <c r="I3323" s="2266">
        <v>16.989999999999998</v>
      </c>
      <c r="J3323" s="2266">
        <v>6.89</v>
      </c>
    </row>
    <row r="3324" spans="1:10" ht="24" customHeight="1">
      <c r="A3324" s="2281" t="s">
        <v>3556</v>
      </c>
      <c r="B3324" s="2263" t="s">
        <v>3565</v>
      </c>
      <c r="C3324" s="2281" t="s">
        <v>3558</v>
      </c>
      <c r="D3324" s="2281" t="s">
        <v>3566</v>
      </c>
      <c r="E3324" s="2472" t="s">
        <v>3560</v>
      </c>
      <c r="F3324" s="2472"/>
      <c r="G3324" s="2264" t="s">
        <v>2143</v>
      </c>
      <c r="H3324" s="2265">
        <v>0.40570000000000001</v>
      </c>
      <c r="I3324" s="2266">
        <v>21.6</v>
      </c>
      <c r="J3324" s="2266">
        <v>8.76</v>
      </c>
    </row>
    <row r="3325" spans="1:10" ht="24" customHeight="1">
      <c r="A3325" s="2285" t="s">
        <v>3586</v>
      </c>
      <c r="B3325" s="2270" t="s">
        <v>5405</v>
      </c>
      <c r="C3325" s="2285" t="s">
        <v>3558</v>
      </c>
      <c r="D3325" s="2285" t="s">
        <v>5406</v>
      </c>
      <c r="E3325" s="2468" t="s">
        <v>3589</v>
      </c>
      <c r="F3325" s="2468"/>
      <c r="G3325" s="2271" t="s">
        <v>271</v>
      </c>
      <c r="H3325" s="2272">
        <v>1</v>
      </c>
      <c r="I3325" s="2273">
        <v>66.48</v>
      </c>
      <c r="J3325" s="2273">
        <v>66.48</v>
      </c>
    </row>
    <row r="3326" spans="1:10" ht="36" customHeight="1">
      <c r="A3326" s="2285" t="s">
        <v>3586</v>
      </c>
      <c r="B3326" s="2270" t="s">
        <v>5413</v>
      </c>
      <c r="C3326" s="2285" t="s">
        <v>3558</v>
      </c>
      <c r="D3326" s="2285" t="s">
        <v>5414</v>
      </c>
      <c r="E3326" s="2468" t="s">
        <v>3589</v>
      </c>
      <c r="F3326" s="2468"/>
      <c r="G3326" s="2271" t="s">
        <v>271</v>
      </c>
      <c r="H3326" s="2272">
        <v>3</v>
      </c>
      <c r="I3326" s="2273">
        <v>1.43</v>
      </c>
      <c r="J3326" s="2273">
        <v>4.29</v>
      </c>
    </row>
    <row r="3327" spans="1:10">
      <c r="A3327" s="2282"/>
      <c r="B3327" s="2282"/>
      <c r="C3327" s="2282"/>
      <c r="D3327" s="2282"/>
      <c r="E3327" s="2282" t="s">
        <v>3577</v>
      </c>
      <c r="F3327" s="2267">
        <v>10.68</v>
      </c>
      <c r="G3327" s="2282" t="s">
        <v>3578</v>
      </c>
      <c r="H3327" s="2267">
        <v>0</v>
      </c>
      <c r="I3327" s="2282" t="s">
        <v>3579</v>
      </c>
      <c r="J3327" s="2267">
        <v>10.68</v>
      </c>
    </row>
    <row r="3328" spans="1:10">
      <c r="A3328" s="2282"/>
      <c r="B3328" s="2282"/>
      <c r="C3328" s="2282"/>
      <c r="D3328" s="2282"/>
      <c r="E3328" s="2282" t="s">
        <v>3580</v>
      </c>
      <c r="F3328" s="2267">
        <v>23.272905999999999</v>
      </c>
      <c r="G3328" s="2282"/>
      <c r="H3328" s="2467" t="s">
        <v>3581</v>
      </c>
      <c r="I3328" s="2467"/>
      <c r="J3328" s="2267">
        <v>109.69</v>
      </c>
    </row>
    <row r="3329" spans="1:10" ht="30" customHeight="1" thickBot="1">
      <c r="A3329" s="2290"/>
      <c r="B3329" s="2290"/>
      <c r="C3329" s="2290"/>
      <c r="D3329" s="2290"/>
      <c r="E3329" s="2290"/>
      <c r="F3329" s="2290"/>
      <c r="G3329" s="2290" t="s">
        <v>3582</v>
      </c>
      <c r="H3329" s="2268">
        <v>1</v>
      </c>
      <c r="I3329" s="2290" t="s">
        <v>3583</v>
      </c>
      <c r="J3329" s="2291">
        <v>109.69</v>
      </c>
    </row>
    <row r="3330" spans="1:10" ht="0.95" customHeight="1" thickTop="1">
      <c r="A3330" s="2269"/>
      <c r="B3330" s="2269"/>
      <c r="C3330" s="2269"/>
      <c r="D3330" s="2269"/>
      <c r="E3330" s="2269"/>
      <c r="F3330" s="2269"/>
      <c r="G3330" s="2269"/>
      <c r="H3330" s="2269"/>
      <c r="I3330" s="2269"/>
      <c r="J3330" s="2269"/>
    </row>
    <row r="3331" spans="1:10" ht="18" customHeight="1">
      <c r="A3331" s="2283" t="s">
        <v>5415</v>
      </c>
      <c r="B3331" s="2287" t="s">
        <v>259</v>
      </c>
      <c r="C3331" s="2283" t="s">
        <v>3548</v>
      </c>
      <c r="D3331" s="2283" t="s">
        <v>131</v>
      </c>
      <c r="E3331" s="2470" t="s">
        <v>3549</v>
      </c>
      <c r="F3331" s="2470"/>
      <c r="G3331" s="2288" t="s">
        <v>3550</v>
      </c>
      <c r="H3331" s="2287" t="s">
        <v>261</v>
      </c>
      <c r="I3331" s="2287" t="s">
        <v>3551</v>
      </c>
      <c r="J3331" s="2287" t="s">
        <v>2149</v>
      </c>
    </row>
    <row r="3332" spans="1:10" ht="24" customHeight="1">
      <c r="A3332" s="2284" t="s">
        <v>3552</v>
      </c>
      <c r="B3332" s="2259" t="s">
        <v>5416</v>
      </c>
      <c r="C3332" s="2284" t="s">
        <v>3558</v>
      </c>
      <c r="D3332" s="2284" t="s">
        <v>1405</v>
      </c>
      <c r="E3332" s="2471" t="s">
        <v>3688</v>
      </c>
      <c r="F3332" s="2471"/>
      <c r="G3332" s="2260" t="s">
        <v>271</v>
      </c>
      <c r="H3332" s="2261">
        <v>1</v>
      </c>
      <c r="I3332" s="2262">
        <v>93.45</v>
      </c>
      <c r="J3332" s="2262">
        <v>93.45</v>
      </c>
    </row>
    <row r="3333" spans="1:10" ht="24" customHeight="1">
      <c r="A3333" s="2281" t="s">
        <v>3556</v>
      </c>
      <c r="B3333" s="2263" t="s">
        <v>3561</v>
      </c>
      <c r="C3333" s="2281" t="s">
        <v>3558</v>
      </c>
      <c r="D3333" s="2281" t="s">
        <v>3562</v>
      </c>
      <c r="E3333" s="2472" t="s">
        <v>3560</v>
      </c>
      <c r="F3333" s="2472"/>
      <c r="G3333" s="2264" t="s">
        <v>2143</v>
      </c>
      <c r="H3333" s="2265">
        <v>0.56769999999999998</v>
      </c>
      <c r="I3333" s="2266">
        <v>16.989999999999998</v>
      </c>
      <c r="J3333" s="2266">
        <v>9.64</v>
      </c>
    </row>
    <row r="3334" spans="1:10" ht="24" customHeight="1">
      <c r="A3334" s="2281" t="s">
        <v>3556</v>
      </c>
      <c r="B3334" s="2263" t="s">
        <v>3565</v>
      </c>
      <c r="C3334" s="2281" t="s">
        <v>3558</v>
      </c>
      <c r="D3334" s="2281" t="s">
        <v>3566</v>
      </c>
      <c r="E3334" s="2472" t="s">
        <v>3560</v>
      </c>
      <c r="F3334" s="2472"/>
      <c r="G3334" s="2264" t="s">
        <v>2143</v>
      </c>
      <c r="H3334" s="2265">
        <v>0.56769999999999998</v>
      </c>
      <c r="I3334" s="2266">
        <v>21.6</v>
      </c>
      <c r="J3334" s="2266">
        <v>12.26</v>
      </c>
    </row>
    <row r="3335" spans="1:10" ht="24" customHeight="1">
      <c r="A3335" s="2285" t="s">
        <v>3586</v>
      </c>
      <c r="B3335" s="2270" t="s">
        <v>5405</v>
      </c>
      <c r="C3335" s="2285" t="s">
        <v>3558</v>
      </c>
      <c r="D3335" s="2285" t="s">
        <v>5406</v>
      </c>
      <c r="E3335" s="2468" t="s">
        <v>3589</v>
      </c>
      <c r="F3335" s="2468"/>
      <c r="G3335" s="2271" t="s">
        <v>271</v>
      </c>
      <c r="H3335" s="2272">
        <v>1</v>
      </c>
      <c r="I3335" s="2273">
        <v>66.48</v>
      </c>
      <c r="J3335" s="2273">
        <v>66.48</v>
      </c>
    </row>
    <row r="3336" spans="1:10" ht="36" customHeight="1">
      <c r="A3336" s="2285" t="s">
        <v>3586</v>
      </c>
      <c r="B3336" s="2270" t="s">
        <v>5417</v>
      </c>
      <c r="C3336" s="2285" t="s">
        <v>3558</v>
      </c>
      <c r="D3336" s="2285" t="s">
        <v>5418</v>
      </c>
      <c r="E3336" s="2468" t="s">
        <v>3589</v>
      </c>
      <c r="F3336" s="2468"/>
      <c r="G3336" s="2271" t="s">
        <v>271</v>
      </c>
      <c r="H3336" s="2272">
        <v>3</v>
      </c>
      <c r="I3336" s="2273">
        <v>1.69</v>
      </c>
      <c r="J3336" s="2273">
        <v>5.07</v>
      </c>
    </row>
    <row r="3337" spans="1:10">
      <c r="A3337" s="2282"/>
      <c r="B3337" s="2282"/>
      <c r="C3337" s="2282"/>
      <c r="D3337" s="2282"/>
      <c r="E3337" s="2282" t="s">
        <v>3577</v>
      </c>
      <c r="F3337" s="2267">
        <v>14.95</v>
      </c>
      <c r="G3337" s="2282" t="s">
        <v>3578</v>
      </c>
      <c r="H3337" s="2267">
        <v>0</v>
      </c>
      <c r="I3337" s="2282" t="s">
        <v>3579</v>
      </c>
      <c r="J3337" s="2267">
        <v>14.95</v>
      </c>
    </row>
    <row r="3338" spans="1:10">
      <c r="A3338" s="2282"/>
      <c r="B3338" s="2282"/>
      <c r="C3338" s="2282"/>
      <c r="D3338" s="2282"/>
      <c r="E3338" s="2282" t="s">
        <v>3580</v>
      </c>
      <c r="F3338" s="2267">
        <v>25.166084999999999</v>
      </c>
      <c r="G3338" s="2282"/>
      <c r="H3338" s="2467" t="s">
        <v>3581</v>
      </c>
      <c r="I3338" s="2467"/>
      <c r="J3338" s="2267">
        <v>118.62</v>
      </c>
    </row>
    <row r="3339" spans="1:10" ht="30" customHeight="1" thickBot="1">
      <c r="A3339" s="2290"/>
      <c r="B3339" s="2290"/>
      <c r="C3339" s="2290"/>
      <c r="D3339" s="2290"/>
      <c r="E3339" s="2290"/>
      <c r="F3339" s="2290"/>
      <c r="G3339" s="2290" t="s">
        <v>3582</v>
      </c>
      <c r="H3339" s="2268">
        <v>1</v>
      </c>
      <c r="I3339" s="2290" t="s">
        <v>3583</v>
      </c>
      <c r="J3339" s="2291">
        <v>118.62</v>
      </c>
    </row>
    <row r="3340" spans="1:10" ht="0.95" customHeight="1" thickTop="1">
      <c r="A3340" s="2269"/>
      <c r="B3340" s="2269"/>
      <c r="C3340" s="2269"/>
      <c r="D3340" s="2269"/>
      <c r="E3340" s="2269"/>
      <c r="F3340" s="2269"/>
      <c r="G3340" s="2269"/>
      <c r="H3340" s="2269"/>
      <c r="I3340" s="2269"/>
      <c r="J3340" s="2269"/>
    </row>
    <row r="3341" spans="1:10" ht="18" customHeight="1">
      <c r="A3341" s="2283" t="s">
        <v>5419</v>
      </c>
      <c r="B3341" s="2287" t="s">
        <v>259</v>
      </c>
      <c r="C3341" s="2283" t="s">
        <v>3548</v>
      </c>
      <c r="D3341" s="2283" t="s">
        <v>131</v>
      </c>
      <c r="E3341" s="2470" t="s">
        <v>3549</v>
      </c>
      <c r="F3341" s="2470"/>
      <c r="G3341" s="2288" t="s">
        <v>3550</v>
      </c>
      <c r="H3341" s="2287" t="s">
        <v>261</v>
      </c>
      <c r="I3341" s="2287" t="s">
        <v>3551</v>
      </c>
      <c r="J3341" s="2287" t="s">
        <v>2149</v>
      </c>
    </row>
    <row r="3342" spans="1:10" ht="24" customHeight="1">
      <c r="A3342" s="2284" t="s">
        <v>3552</v>
      </c>
      <c r="B3342" s="2259" t="s">
        <v>1407</v>
      </c>
      <c r="C3342" s="2284" t="s">
        <v>3600</v>
      </c>
      <c r="D3342" s="2284" t="s">
        <v>1408</v>
      </c>
      <c r="E3342" s="2471" t="s">
        <v>3688</v>
      </c>
      <c r="F3342" s="2471"/>
      <c r="G3342" s="2260" t="s">
        <v>322</v>
      </c>
      <c r="H3342" s="2261">
        <v>1</v>
      </c>
      <c r="I3342" s="2262">
        <v>190.43</v>
      </c>
      <c r="J3342" s="2262">
        <v>190.43</v>
      </c>
    </row>
    <row r="3343" spans="1:10" ht="24" customHeight="1">
      <c r="A3343" s="2281" t="s">
        <v>3556</v>
      </c>
      <c r="B3343" s="2263" t="s">
        <v>3565</v>
      </c>
      <c r="C3343" s="2281" t="s">
        <v>3558</v>
      </c>
      <c r="D3343" s="2281" t="s">
        <v>3566</v>
      </c>
      <c r="E3343" s="2472" t="s">
        <v>3560</v>
      </c>
      <c r="F3343" s="2472"/>
      <c r="G3343" s="2264" t="s">
        <v>2143</v>
      </c>
      <c r="H3343" s="2265">
        <v>0.9</v>
      </c>
      <c r="I3343" s="2266">
        <v>21.6</v>
      </c>
      <c r="J3343" s="2266">
        <v>19.440000000000001</v>
      </c>
    </row>
    <row r="3344" spans="1:10" ht="24" customHeight="1">
      <c r="A3344" s="2281" t="s">
        <v>3556</v>
      </c>
      <c r="B3344" s="2263" t="s">
        <v>3573</v>
      </c>
      <c r="C3344" s="2281" t="s">
        <v>3558</v>
      </c>
      <c r="D3344" s="2281" t="s">
        <v>3574</v>
      </c>
      <c r="E3344" s="2472" t="s">
        <v>3560</v>
      </c>
      <c r="F3344" s="2472"/>
      <c r="G3344" s="2264" t="s">
        <v>2143</v>
      </c>
      <c r="H3344" s="2265">
        <v>0.9</v>
      </c>
      <c r="I3344" s="2266">
        <v>15.99</v>
      </c>
      <c r="J3344" s="2266">
        <v>14.39</v>
      </c>
    </row>
    <row r="3345" spans="1:10" ht="24" customHeight="1">
      <c r="A3345" s="2285" t="s">
        <v>3586</v>
      </c>
      <c r="B3345" s="2270" t="s">
        <v>5420</v>
      </c>
      <c r="C3345" s="2285" t="s">
        <v>4347</v>
      </c>
      <c r="D3345" s="2285" t="s">
        <v>1408</v>
      </c>
      <c r="E3345" s="2468" t="s">
        <v>3589</v>
      </c>
      <c r="F3345" s="2468"/>
      <c r="G3345" s="2271" t="s">
        <v>322</v>
      </c>
      <c r="H3345" s="2272">
        <v>1</v>
      </c>
      <c r="I3345" s="2273">
        <v>156.6</v>
      </c>
      <c r="J3345" s="2273">
        <v>156.6</v>
      </c>
    </row>
    <row r="3346" spans="1:10">
      <c r="A3346" s="2282"/>
      <c r="B3346" s="2282"/>
      <c r="C3346" s="2282"/>
      <c r="D3346" s="2282"/>
      <c r="E3346" s="2282" t="s">
        <v>3577</v>
      </c>
      <c r="F3346" s="2267">
        <v>22.91</v>
      </c>
      <c r="G3346" s="2282" t="s">
        <v>3578</v>
      </c>
      <c r="H3346" s="2267">
        <v>0</v>
      </c>
      <c r="I3346" s="2282" t="s">
        <v>3579</v>
      </c>
      <c r="J3346" s="2267">
        <v>22.91</v>
      </c>
    </row>
    <row r="3347" spans="1:10">
      <c r="A3347" s="2282"/>
      <c r="B3347" s="2282"/>
      <c r="C3347" s="2282"/>
      <c r="D3347" s="2282"/>
      <c r="E3347" s="2282" t="s">
        <v>3580</v>
      </c>
      <c r="F3347" s="2267">
        <v>51.282798999999997</v>
      </c>
      <c r="G3347" s="2282"/>
      <c r="H3347" s="2467" t="s">
        <v>3581</v>
      </c>
      <c r="I3347" s="2467"/>
      <c r="J3347" s="2267">
        <v>241.71</v>
      </c>
    </row>
    <row r="3348" spans="1:10" ht="30" customHeight="1" thickBot="1">
      <c r="A3348" s="2290"/>
      <c r="B3348" s="2290"/>
      <c r="C3348" s="2290"/>
      <c r="D3348" s="2290"/>
      <c r="E3348" s="2290"/>
      <c r="F3348" s="2290"/>
      <c r="G3348" s="2290" t="s">
        <v>3582</v>
      </c>
      <c r="H3348" s="2268">
        <v>2</v>
      </c>
      <c r="I3348" s="2290" t="s">
        <v>3583</v>
      </c>
      <c r="J3348" s="2291">
        <v>483.42</v>
      </c>
    </row>
    <row r="3349" spans="1:10" ht="0.95" customHeight="1" thickTop="1">
      <c r="A3349" s="2269"/>
      <c r="B3349" s="2269"/>
      <c r="C3349" s="2269"/>
      <c r="D3349" s="2269"/>
      <c r="E3349" s="2269"/>
      <c r="F3349" s="2269"/>
      <c r="G3349" s="2269"/>
      <c r="H3349" s="2269"/>
      <c r="I3349" s="2269"/>
      <c r="J3349" s="2269"/>
    </row>
    <row r="3350" spans="1:10" ht="18" customHeight="1">
      <c r="A3350" s="2283" t="s">
        <v>5421</v>
      </c>
      <c r="B3350" s="2287" t="s">
        <v>259</v>
      </c>
      <c r="C3350" s="2283" t="s">
        <v>3548</v>
      </c>
      <c r="D3350" s="2283" t="s">
        <v>131</v>
      </c>
      <c r="E3350" s="2470" t="s">
        <v>3549</v>
      </c>
      <c r="F3350" s="2470"/>
      <c r="G3350" s="2288" t="s">
        <v>3550</v>
      </c>
      <c r="H3350" s="2287" t="s">
        <v>261</v>
      </c>
      <c r="I3350" s="2287" t="s">
        <v>3551</v>
      </c>
      <c r="J3350" s="2287" t="s">
        <v>2149</v>
      </c>
    </row>
    <row r="3351" spans="1:10" ht="24" customHeight="1">
      <c r="A3351" s="2284" t="s">
        <v>3552</v>
      </c>
      <c r="B3351" s="2259" t="s">
        <v>1410</v>
      </c>
      <c r="C3351" s="2284" t="s">
        <v>3600</v>
      </c>
      <c r="D3351" s="2284" t="s">
        <v>1411</v>
      </c>
      <c r="E3351" s="2471" t="s">
        <v>3688</v>
      </c>
      <c r="F3351" s="2471"/>
      <c r="G3351" s="2260" t="s">
        <v>322</v>
      </c>
      <c r="H3351" s="2261">
        <v>1</v>
      </c>
      <c r="I3351" s="2262">
        <v>416.99</v>
      </c>
      <c r="J3351" s="2262">
        <v>416.99</v>
      </c>
    </row>
    <row r="3352" spans="1:10" ht="24" customHeight="1">
      <c r="A3352" s="2281" t="s">
        <v>3556</v>
      </c>
      <c r="B3352" s="2263" t="s">
        <v>3573</v>
      </c>
      <c r="C3352" s="2281" t="s">
        <v>3558</v>
      </c>
      <c r="D3352" s="2281" t="s">
        <v>3574</v>
      </c>
      <c r="E3352" s="2472" t="s">
        <v>3560</v>
      </c>
      <c r="F3352" s="2472"/>
      <c r="G3352" s="2264" t="s">
        <v>2143</v>
      </c>
      <c r="H3352" s="2265">
        <v>2</v>
      </c>
      <c r="I3352" s="2266">
        <v>15.99</v>
      </c>
      <c r="J3352" s="2266">
        <v>31.98</v>
      </c>
    </row>
    <row r="3353" spans="1:10" ht="24" customHeight="1">
      <c r="A3353" s="2281" t="s">
        <v>3556</v>
      </c>
      <c r="B3353" s="2263" t="s">
        <v>3565</v>
      </c>
      <c r="C3353" s="2281" t="s">
        <v>3558</v>
      </c>
      <c r="D3353" s="2281" t="s">
        <v>3566</v>
      </c>
      <c r="E3353" s="2472" t="s">
        <v>3560</v>
      </c>
      <c r="F3353" s="2472"/>
      <c r="G3353" s="2264" t="s">
        <v>2143</v>
      </c>
      <c r="H3353" s="2265">
        <v>2</v>
      </c>
      <c r="I3353" s="2266">
        <v>21.6</v>
      </c>
      <c r="J3353" s="2266">
        <v>43.2</v>
      </c>
    </row>
    <row r="3354" spans="1:10" ht="24" customHeight="1">
      <c r="A3354" s="2285" t="s">
        <v>3586</v>
      </c>
      <c r="B3354" s="2270" t="s">
        <v>5422</v>
      </c>
      <c r="C3354" s="2285" t="s">
        <v>4347</v>
      </c>
      <c r="D3354" s="2285" t="s">
        <v>1411</v>
      </c>
      <c r="E3354" s="2468" t="s">
        <v>3589</v>
      </c>
      <c r="F3354" s="2468"/>
      <c r="G3354" s="2271" t="s">
        <v>322</v>
      </c>
      <c r="H3354" s="2272">
        <v>1</v>
      </c>
      <c r="I3354" s="2273">
        <v>341.81</v>
      </c>
      <c r="J3354" s="2273">
        <v>341.81</v>
      </c>
    </row>
    <row r="3355" spans="1:10">
      <c r="A3355" s="2282"/>
      <c r="B3355" s="2282"/>
      <c r="C3355" s="2282"/>
      <c r="D3355" s="2282"/>
      <c r="E3355" s="2282" t="s">
        <v>3577</v>
      </c>
      <c r="F3355" s="2267">
        <v>50.92</v>
      </c>
      <c r="G3355" s="2282" t="s">
        <v>3578</v>
      </c>
      <c r="H3355" s="2267">
        <v>0</v>
      </c>
      <c r="I3355" s="2282" t="s">
        <v>3579</v>
      </c>
      <c r="J3355" s="2267">
        <v>50.92</v>
      </c>
    </row>
    <row r="3356" spans="1:10">
      <c r="A3356" s="2282"/>
      <c r="B3356" s="2282"/>
      <c r="C3356" s="2282"/>
      <c r="D3356" s="2282"/>
      <c r="E3356" s="2282" t="s">
        <v>3580</v>
      </c>
      <c r="F3356" s="2267">
        <v>112.295407</v>
      </c>
      <c r="G3356" s="2282"/>
      <c r="H3356" s="2467" t="s">
        <v>3581</v>
      </c>
      <c r="I3356" s="2467"/>
      <c r="J3356" s="2267">
        <v>529.29</v>
      </c>
    </row>
    <row r="3357" spans="1:10" ht="30" customHeight="1" thickBot="1">
      <c r="A3357" s="2290"/>
      <c r="B3357" s="2290"/>
      <c r="C3357" s="2290"/>
      <c r="D3357" s="2290"/>
      <c r="E3357" s="2290"/>
      <c r="F3357" s="2290"/>
      <c r="G3357" s="2290" t="s">
        <v>3582</v>
      </c>
      <c r="H3357" s="2268">
        <v>5</v>
      </c>
      <c r="I3357" s="2290" t="s">
        <v>3583</v>
      </c>
      <c r="J3357" s="2291">
        <v>2646.45</v>
      </c>
    </row>
    <row r="3358" spans="1:10" ht="0.95" customHeight="1" thickTop="1">
      <c r="A3358" s="2269"/>
      <c r="B3358" s="2269"/>
      <c r="C3358" s="2269"/>
      <c r="D3358" s="2269"/>
      <c r="E3358" s="2269"/>
      <c r="F3358" s="2269"/>
      <c r="G3358" s="2269"/>
      <c r="H3358" s="2269"/>
      <c r="I3358" s="2269"/>
      <c r="J3358" s="2269"/>
    </row>
    <row r="3359" spans="1:10" ht="18" customHeight="1">
      <c r="A3359" s="2283" t="s">
        <v>5423</v>
      </c>
      <c r="B3359" s="2287" t="s">
        <v>259</v>
      </c>
      <c r="C3359" s="2283" t="s">
        <v>3548</v>
      </c>
      <c r="D3359" s="2283" t="s">
        <v>131</v>
      </c>
      <c r="E3359" s="2470" t="s">
        <v>3549</v>
      </c>
      <c r="F3359" s="2470"/>
      <c r="G3359" s="2288" t="s">
        <v>3550</v>
      </c>
      <c r="H3359" s="2287" t="s">
        <v>261</v>
      </c>
      <c r="I3359" s="2287" t="s">
        <v>3551</v>
      </c>
      <c r="J3359" s="2287" t="s">
        <v>2149</v>
      </c>
    </row>
    <row r="3360" spans="1:10" ht="36" customHeight="1">
      <c r="A3360" s="2284" t="s">
        <v>3552</v>
      </c>
      <c r="B3360" s="2259" t="s">
        <v>1413</v>
      </c>
      <c r="C3360" s="2284" t="s">
        <v>3600</v>
      </c>
      <c r="D3360" s="2284" t="s">
        <v>1414</v>
      </c>
      <c r="E3360" s="2471" t="s">
        <v>3688</v>
      </c>
      <c r="F3360" s="2471"/>
      <c r="G3360" s="2260" t="s">
        <v>322</v>
      </c>
      <c r="H3360" s="2261">
        <v>1</v>
      </c>
      <c r="I3360" s="2262">
        <v>519.42999999999995</v>
      </c>
      <c r="J3360" s="2262">
        <v>519.42999999999995</v>
      </c>
    </row>
    <row r="3361" spans="1:10" ht="24" customHeight="1">
      <c r="A3361" s="2281" t="s">
        <v>3556</v>
      </c>
      <c r="B3361" s="2263" t="s">
        <v>3565</v>
      </c>
      <c r="C3361" s="2281" t="s">
        <v>3558</v>
      </c>
      <c r="D3361" s="2281" t="s">
        <v>3566</v>
      </c>
      <c r="E3361" s="2472" t="s">
        <v>3560</v>
      </c>
      <c r="F3361" s="2472"/>
      <c r="G3361" s="2264" t="s">
        <v>2143</v>
      </c>
      <c r="H3361" s="2265">
        <v>0.4</v>
      </c>
      <c r="I3361" s="2266">
        <v>21.6</v>
      </c>
      <c r="J3361" s="2266">
        <v>8.64</v>
      </c>
    </row>
    <row r="3362" spans="1:10" ht="24" customHeight="1">
      <c r="A3362" s="2281" t="s">
        <v>3556</v>
      </c>
      <c r="B3362" s="2263" t="s">
        <v>3561</v>
      </c>
      <c r="C3362" s="2281" t="s">
        <v>3558</v>
      </c>
      <c r="D3362" s="2281" t="s">
        <v>3562</v>
      </c>
      <c r="E3362" s="2472" t="s">
        <v>3560</v>
      </c>
      <c r="F3362" s="2472"/>
      <c r="G3362" s="2264" t="s">
        <v>2143</v>
      </c>
      <c r="H3362" s="2265">
        <v>0.4</v>
      </c>
      <c r="I3362" s="2266">
        <v>16.989999999999998</v>
      </c>
      <c r="J3362" s="2266">
        <v>6.79</v>
      </c>
    </row>
    <row r="3363" spans="1:10" ht="36" customHeight="1">
      <c r="A3363" s="2285" t="s">
        <v>3586</v>
      </c>
      <c r="B3363" s="2270" t="s">
        <v>5424</v>
      </c>
      <c r="C3363" s="2285" t="s">
        <v>3600</v>
      </c>
      <c r="D3363" s="2285" t="s">
        <v>5425</v>
      </c>
      <c r="E3363" s="2468" t="s">
        <v>3589</v>
      </c>
      <c r="F3363" s="2468"/>
      <c r="G3363" s="2271" t="s">
        <v>322</v>
      </c>
      <c r="H3363" s="2272">
        <v>1</v>
      </c>
      <c r="I3363" s="2273">
        <v>504</v>
      </c>
      <c r="J3363" s="2273">
        <v>504</v>
      </c>
    </row>
    <row r="3364" spans="1:10">
      <c r="A3364" s="2282"/>
      <c r="B3364" s="2282"/>
      <c r="C3364" s="2282"/>
      <c r="D3364" s="2282"/>
      <c r="E3364" s="2282" t="s">
        <v>3577</v>
      </c>
      <c r="F3364" s="2267">
        <v>10.53</v>
      </c>
      <c r="G3364" s="2282" t="s">
        <v>3578</v>
      </c>
      <c r="H3364" s="2267">
        <v>0</v>
      </c>
      <c r="I3364" s="2282" t="s">
        <v>3579</v>
      </c>
      <c r="J3364" s="2267">
        <v>10.53</v>
      </c>
    </row>
    <row r="3365" spans="1:10">
      <c r="A3365" s="2282"/>
      <c r="B3365" s="2282"/>
      <c r="C3365" s="2282"/>
      <c r="D3365" s="2282"/>
      <c r="E3365" s="2282" t="s">
        <v>3580</v>
      </c>
      <c r="F3365" s="2267">
        <v>139.882499</v>
      </c>
      <c r="G3365" s="2282"/>
      <c r="H3365" s="2467" t="s">
        <v>3581</v>
      </c>
      <c r="I3365" s="2467"/>
      <c r="J3365" s="2267">
        <v>659.31</v>
      </c>
    </row>
    <row r="3366" spans="1:10" ht="30" customHeight="1" thickBot="1">
      <c r="A3366" s="2290"/>
      <c r="B3366" s="2290"/>
      <c r="C3366" s="2290"/>
      <c r="D3366" s="2290"/>
      <c r="E3366" s="2290"/>
      <c r="F3366" s="2290"/>
      <c r="G3366" s="2290" t="s">
        <v>3582</v>
      </c>
      <c r="H3366" s="2268">
        <v>2</v>
      </c>
      <c r="I3366" s="2290" t="s">
        <v>3583</v>
      </c>
      <c r="J3366" s="2291">
        <v>1318.62</v>
      </c>
    </row>
    <row r="3367" spans="1:10" ht="0.95" customHeight="1" thickTop="1">
      <c r="A3367" s="2269"/>
      <c r="B3367" s="2269"/>
      <c r="C3367" s="2269"/>
      <c r="D3367" s="2269"/>
      <c r="E3367" s="2269"/>
      <c r="F3367" s="2269"/>
      <c r="G3367" s="2269"/>
      <c r="H3367" s="2269"/>
      <c r="I3367" s="2269"/>
      <c r="J3367" s="2269"/>
    </row>
    <row r="3368" spans="1:10" ht="18" customHeight="1">
      <c r="A3368" s="2283" t="s">
        <v>5426</v>
      </c>
      <c r="B3368" s="2287" t="s">
        <v>259</v>
      </c>
      <c r="C3368" s="2283" t="s">
        <v>3548</v>
      </c>
      <c r="D3368" s="2283" t="s">
        <v>131</v>
      </c>
      <c r="E3368" s="2470" t="s">
        <v>3549</v>
      </c>
      <c r="F3368" s="2470"/>
      <c r="G3368" s="2288" t="s">
        <v>3550</v>
      </c>
      <c r="H3368" s="2287" t="s">
        <v>261</v>
      </c>
      <c r="I3368" s="2287" t="s">
        <v>3551</v>
      </c>
      <c r="J3368" s="2287" t="s">
        <v>2149</v>
      </c>
    </row>
    <row r="3369" spans="1:10" ht="36" customHeight="1">
      <c r="A3369" s="2284" t="s">
        <v>3552</v>
      </c>
      <c r="B3369" s="2259" t="s">
        <v>1416</v>
      </c>
      <c r="C3369" s="2284" t="s">
        <v>3600</v>
      </c>
      <c r="D3369" s="2284" t="s">
        <v>1417</v>
      </c>
      <c r="E3369" s="2471" t="s">
        <v>3688</v>
      </c>
      <c r="F3369" s="2471"/>
      <c r="G3369" s="2260" t="s">
        <v>322</v>
      </c>
      <c r="H3369" s="2261">
        <v>1</v>
      </c>
      <c r="I3369" s="2262">
        <v>422.13</v>
      </c>
      <c r="J3369" s="2262">
        <v>422.13</v>
      </c>
    </row>
    <row r="3370" spans="1:10" ht="24" customHeight="1">
      <c r="A3370" s="2281" t="s">
        <v>3556</v>
      </c>
      <c r="B3370" s="2263" t="s">
        <v>3565</v>
      </c>
      <c r="C3370" s="2281" t="s">
        <v>3558</v>
      </c>
      <c r="D3370" s="2281" t="s">
        <v>3566</v>
      </c>
      <c r="E3370" s="2472" t="s">
        <v>3560</v>
      </c>
      <c r="F3370" s="2472"/>
      <c r="G3370" s="2264" t="s">
        <v>2143</v>
      </c>
      <c r="H3370" s="2265">
        <v>0.4</v>
      </c>
      <c r="I3370" s="2266">
        <v>21.6</v>
      </c>
      <c r="J3370" s="2266">
        <v>8.64</v>
      </c>
    </row>
    <row r="3371" spans="1:10" ht="24" customHeight="1">
      <c r="A3371" s="2281" t="s">
        <v>3556</v>
      </c>
      <c r="B3371" s="2263" t="s">
        <v>3561</v>
      </c>
      <c r="C3371" s="2281" t="s">
        <v>3558</v>
      </c>
      <c r="D3371" s="2281" t="s">
        <v>3562</v>
      </c>
      <c r="E3371" s="2472" t="s">
        <v>3560</v>
      </c>
      <c r="F3371" s="2472"/>
      <c r="G3371" s="2264" t="s">
        <v>2143</v>
      </c>
      <c r="H3371" s="2265">
        <v>0.4</v>
      </c>
      <c r="I3371" s="2266">
        <v>16.989999999999998</v>
      </c>
      <c r="J3371" s="2266">
        <v>6.79</v>
      </c>
    </row>
    <row r="3372" spans="1:10" ht="36" customHeight="1">
      <c r="A3372" s="2285" t="s">
        <v>3586</v>
      </c>
      <c r="B3372" s="2270" t="s">
        <v>5427</v>
      </c>
      <c r="C3372" s="2285" t="s">
        <v>3600</v>
      </c>
      <c r="D3372" s="2285" t="s">
        <v>5428</v>
      </c>
      <c r="E3372" s="2468" t="s">
        <v>3589</v>
      </c>
      <c r="F3372" s="2468"/>
      <c r="G3372" s="2271" t="s">
        <v>1797</v>
      </c>
      <c r="H3372" s="2272">
        <v>1</v>
      </c>
      <c r="I3372" s="2273">
        <v>406.7</v>
      </c>
      <c r="J3372" s="2273">
        <v>406.7</v>
      </c>
    </row>
    <row r="3373" spans="1:10">
      <c r="A3373" s="2282"/>
      <c r="B3373" s="2282"/>
      <c r="C3373" s="2282"/>
      <c r="D3373" s="2282"/>
      <c r="E3373" s="2282" t="s">
        <v>3577</v>
      </c>
      <c r="F3373" s="2267">
        <v>10.53</v>
      </c>
      <c r="G3373" s="2282" t="s">
        <v>3578</v>
      </c>
      <c r="H3373" s="2267">
        <v>0</v>
      </c>
      <c r="I3373" s="2282" t="s">
        <v>3579</v>
      </c>
      <c r="J3373" s="2267">
        <v>10.53</v>
      </c>
    </row>
    <row r="3374" spans="1:10">
      <c r="A3374" s="2282"/>
      <c r="B3374" s="2282"/>
      <c r="C3374" s="2282"/>
      <c r="D3374" s="2282"/>
      <c r="E3374" s="2282" t="s">
        <v>3580</v>
      </c>
      <c r="F3374" s="2267">
        <v>113.679609</v>
      </c>
      <c r="G3374" s="2282"/>
      <c r="H3374" s="2467" t="s">
        <v>3581</v>
      </c>
      <c r="I3374" s="2467"/>
      <c r="J3374" s="2267">
        <v>535.80999999999995</v>
      </c>
    </row>
    <row r="3375" spans="1:10" ht="30" customHeight="1" thickBot="1">
      <c r="A3375" s="2290"/>
      <c r="B3375" s="2290"/>
      <c r="C3375" s="2290"/>
      <c r="D3375" s="2290"/>
      <c r="E3375" s="2290"/>
      <c r="F3375" s="2290"/>
      <c r="G3375" s="2290" t="s">
        <v>3582</v>
      </c>
      <c r="H3375" s="2268">
        <v>2</v>
      </c>
      <c r="I3375" s="2290" t="s">
        <v>3583</v>
      </c>
      <c r="J3375" s="2291">
        <v>1071.6199999999999</v>
      </c>
    </row>
    <row r="3376" spans="1:10" ht="0.95" customHeight="1" thickTop="1">
      <c r="A3376" s="2269"/>
      <c r="B3376" s="2269"/>
      <c r="C3376" s="2269"/>
      <c r="D3376" s="2269"/>
      <c r="E3376" s="2269"/>
      <c r="F3376" s="2269"/>
      <c r="G3376" s="2269"/>
      <c r="H3376" s="2269"/>
      <c r="I3376" s="2269"/>
      <c r="J3376" s="2269"/>
    </row>
    <row r="3377" spans="1:10" ht="18" customHeight="1">
      <c r="A3377" s="2283" t="s">
        <v>5429</v>
      </c>
      <c r="B3377" s="2287" t="s">
        <v>259</v>
      </c>
      <c r="C3377" s="2283" t="s">
        <v>3548</v>
      </c>
      <c r="D3377" s="2283" t="s">
        <v>131</v>
      </c>
      <c r="E3377" s="2470" t="s">
        <v>3549</v>
      </c>
      <c r="F3377" s="2470"/>
      <c r="G3377" s="2288" t="s">
        <v>3550</v>
      </c>
      <c r="H3377" s="2287" t="s">
        <v>261</v>
      </c>
      <c r="I3377" s="2287" t="s">
        <v>3551</v>
      </c>
      <c r="J3377" s="2287" t="s">
        <v>2149</v>
      </c>
    </row>
    <row r="3378" spans="1:10" ht="24" customHeight="1">
      <c r="A3378" s="2284" t="s">
        <v>3552</v>
      </c>
      <c r="B3378" s="2259" t="s">
        <v>1419</v>
      </c>
      <c r="C3378" s="2284" t="s">
        <v>3600</v>
      </c>
      <c r="D3378" s="2284" t="s">
        <v>1420</v>
      </c>
      <c r="E3378" s="2471" t="s">
        <v>3688</v>
      </c>
      <c r="F3378" s="2471"/>
      <c r="G3378" s="2260" t="s">
        <v>322</v>
      </c>
      <c r="H3378" s="2261">
        <v>1</v>
      </c>
      <c r="I3378" s="2262">
        <v>1258.2</v>
      </c>
      <c r="J3378" s="2262">
        <v>1258.2</v>
      </c>
    </row>
    <row r="3379" spans="1:10" ht="24" customHeight="1">
      <c r="A3379" s="2281" t="s">
        <v>3556</v>
      </c>
      <c r="B3379" s="2263" t="s">
        <v>3565</v>
      </c>
      <c r="C3379" s="2281" t="s">
        <v>3558</v>
      </c>
      <c r="D3379" s="2281" t="s">
        <v>3566</v>
      </c>
      <c r="E3379" s="2472" t="s">
        <v>3560</v>
      </c>
      <c r="F3379" s="2472"/>
      <c r="G3379" s="2264" t="s">
        <v>2143</v>
      </c>
      <c r="H3379" s="2265">
        <v>4.048</v>
      </c>
      <c r="I3379" s="2266">
        <v>21.6</v>
      </c>
      <c r="J3379" s="2266">
        <v>87.43</v>
      </c>
    </row>
    <row r="3380" spans="1:10" ht="24" customHeight="1">
      <c r="A3380" s="2281" t="s">
        <v>3556</v>
      </c>
      <c r="B3380" s="2263" t="s">
        <v>3561</v>
      </c>
      <c r="C3380" s="2281" t="s">
        <v>3558</v>
      </c>
      <c r="D3380" s="2281" t="s">
        <v>3562</v>
      </c>
      <c r="E3380" s="2472" t="s">
        <v>3560</v>
      </c>
      <c r="F3380" s="2472"/>
      <c r="G3380" s="2264" t="s">
        <v>2143</v>
      </c>
      <c r="H3380" s="2265">
        <v>4.048</v>
      </c>
      <c r="I3380" s="2266">
        <v>16.989999999999998</v>
      </c>
      <c r="J3380" s="2266">
        <v>68.77</v>
      </c>
    </row>
    <row r="3381" spans="1:10" ht="24" customHeight="1">
      <c r="A3381" s="2285" t="s">
        <v>3586</v>
      </c>
      <c r="B3381" s="2270" t="s">
        <v>5430</v>
      </c>
      <c r="C3381" s="2285" t="s">
        <v>3600</v>
      </c>
      <c r="D3381" s="2285" t="s">
        <v>1420</v>
      </c>
      <c r="E3381" s="2468" t="s">
        <v>3589</v>
      </c>
      <c r="F3381" s="2468"/>
      <c r="G3381" s="2271" t="s">
        <v>271</v>
      </c>
      <c r="H3381" s="2272">
        <v>1</v>
      </c>
      <c r="I3381" s="2273">
        <v>1102</v>
      </c>
      <c r="J3381" s="2273">
        <v>1102</v>
      </c>
    </row>
    <row r="3382" spans="1:10">
      <c r="A3382" s="2282"/>
      <c r="B3382" s="2282"/>
      <c r="C3382" s="2282"/>
      <c r="D3382" s="2282"/>
      <c r="E3382" s="2282" t="s">
        <v>3577</v>
      </c>
      <c r="F3382" s="2267">
        <v>106.66</v>
      </c>
      <c r="G3382" s="2282" t="s">
        <v>3578</v>
      </c>
      <c r="H3382" s="2267">
        <v>0</v>
      </c>
      <c r="I3382" s="2282" t="s">
        <v>3579</v>
      </c>
      <c r="J3382" s="2267">
        <v>106.66</v>
      </c>
    </row>
    <row r="3383" spans="1:10">
      <c r="A3383" s="2282"/>
      <c r="B3383" s="2282"/>
      <c r="C3383" s="2282"/>
      <c r="D3383" s="2282"/>
      <c r="E3383" s="2282" t="s">
        <v>3580</v>
      </c>
      <c r="F3383" s="2267">
        <v>338.83326</v>
      </c>
      <c r="G3383" s="2282"/>
      <c r="H3383" s="2467" t="s">
        <v>3581</v>
      </c>
      <c r="I3383" s="2467"/>
      <c r="J3383" s="2267">
        <v>1597.03</v>
      </c>
    </row>
    <row r="3384" spans="1:10" ht="30" customHeight="1" thickBot="1">
      <c r="A3384" s="2290"/>
      <c r="B3384" s="2290"/>
      <c r="C3384" s="2290"/>
      <c r="D3384" s="2290"/>
      <c r="E3384" s="2290"/>
      <c r="F3384" s="2290"/>
      <c r="G3384" s="2290" t="s">
        <v>3582</v>
      </c>
      <c r="H3384" s="2268">
        <v>2</v>
      </c>
      <c r="I3384" s="2290" t="s">
        <v>3583</v>
      </c>
      <c r="J3384" s="2291">
        <v>3194.06</v>
      </c>
    </row>
    <row r="3385" spans="1:10" ht="0.95" customHeight="1" thickTop="1">
      <c r="A3385" s="2269"/>
      <c r="B3385" s="2269"/>
      <c r="C3385" s="2269"/>
      <c r="D3385" s="2269"/>
      <c r="E3385" s="2269"/>
      <c r="F3385" s="2269"/>
      <c r="G3385" s="2269"/>
      <c r="H3385" s="2269"/>
      <c r="I3385" s="2269"/>
      <c r="J3385" s="2269"/>
    </row>
    <row r="3386" spans="1:10" ht="18" customHeight="1">
      <c r="A3386" s="2283" t="s">
        <v>5431</v>
      </c>
      <c r="B3386" s="2287" t="s">
        <v>259</v>
      </c>
      <c r="C3386" s="2283" t="s">
        <v>3548</v>
      </c>
      <c r="D3386" s="2283" t="s">
        <v>131</v>
      </c>
      <c r="E3386" s="2470" t="s">
        <v>3549</v>
      </c>
      <c r="F3386" s="2470"/>
      <c r="G3386" s="2288" t="s">
        <v>3550</v>
      </c>
      <c r="H3386" s="2287" t="s">
        <v>261</v>
      </c>
      <c r="I3386" s="2287" t="s">
        <v>3551</v>
      </c>
      <c r="J3386" s="2287" t="s">
        <v>2149</v>
      </c>
    </row>
    <row r="3387" spans="1:10" ht="24" customHeight="1">
      <c r="A3387" s="2284" t="s">
        <v>3552</v>
      </c>
      <c r="B3387" s="2259" t="s">
        <v>1422</v>
      </c>
      <c r="C3387" s="2284" t="s">
        <v>3600</v>
      </c>
      <c r="D3387" s="2284" t="s">
        <v>1423</v>
      </c>
      <c r="E3387" s="2471" t="s">
        <v>3688</v>
      </c>
      <c r="F3387" s="2471"/>
      <c r="G3387" s="2260" t="s">
        <v>271</v>
      </c>
      <c r="H3387" s="2261">
        <v>1</v>
      </c>
      <c r="I3387" s="2262">
        <v>1621.48</v>
      </c>
      <c r="J3387" s="2262">
        <v>1621.48</v>
      </c>
    </row>
    <row r="3388" spans="1:10" ht="24" customHeight="1">
      <c r="A3388" s="2281" t="s">
        <v>3556</v>
      </c>
      <c r="B3388" s="2263" t="s">
        <v>3565</v>
      </c>
      <c r="C3388" s="2281" t="s">
        <v>3558</v>
      </c>
      <c r="D3388" s="2281" t="s">
        <v>3566</v>
      </c>
      <c r="E3388" s="2472" t="s">
        <v>3560</v>
      </c>
      <c r="F3388" s="2472"/>
      <c r="G3388" s="2264" t="s">
        <v>2143</v>
      </c>
      <c r="H3388" s="2265">
        <v>2</v>
      </c>
      <c r="I3388" s="2266">
        <v>21.6</v>
      </c>
      <c r="J3388" s="2266">
        <v>43.2</v>
      </c>
    </row>
    <row r="3389" spans="1:10" ht="24" customHeight="1">
      <c r="A3389" s="2281" t="s">
        <v>3556</v>
      </c>
      <c r="B3389" s="2263" t="s">
        <v>3561</v>
      </c>
      <c r="C3389" s="2281" t="s">
        <v>3558</v>
      </c>
      <c r="D3389" s="2281" t="s">
        <v>3562</v>
      </c>
      <c r="E3389" s="2472" t="s">
        <v>3560</v>
      </c>
      <c r="F3389" s="2472"/>
      <c r="G3389" s="2264" t="s">
        <v>2143</v>
      </c>
      <c r="H3389" s="2265">
        <v>2</v>
      </c>
      <c r="I3389" s="2266">
        <v>16.989999999999998</v>
      </c>
      <c r="J3389" s="2266">
        <v>33.979999999999997</v>
      </c>
    </row>
    <row r="3390" spans="1:10" ht="24" customHeight="1">
      <c r="A3390" s="2285" t="s">
        <v>3586</v>
      </c>
      <c r="B3390" s="2270" t="s">
        <v>5432</v>
      </c>
      <c r="C3390" s="2285" t="s">
        <v>3600</v>
      </c>
      <c r="D3390" s="2285" t="s">
        <v>2984</v>
      </c>
      <c r="E3390" s="2468" t="s">
        <v>3589</v>
      </c>
      <c r="F3390" s="2468"/>
      <c r="G3390" s="2271" t="s">
        <v>316</v>
      </c>
      <c r="H3390" s="2272">
        <v>1</v>
      </c>
      <c r="I3390" s="2273">
        <v>1544.3</v>
      </c>
      <c r="J3390" s="2273">
        <v>1544.3</v>
      </c>
    </row>
    <row r="3391" spans="1:10">
      <c r="A3391" s="2282"/>
      <c r="B3391" s="2282"/>
      <c r="C3391" s="2282"/>
      <c r="D3391" s="2282"/>
      <c r="E3391" s="2282" t="s">
        <v>3577</v>
      </c>
      <c r="F3391" s="2267">
        <v>52.7</v>
      </c>
      <c r="G3391" s="2282" t="s">
        <v>3578</v>
      </c>
      <c r="H3391" s="2267">
        <v>0</v>
      </c>
      <c r="I3391" s="2282" t="s">
        <v>3579</v>
      </c>
      <c r="J3391" s="2267">
        <v>52.7</v>
      </c>
    </row>
    <row r="3392" spans="1:10">
      <c r="A3392" s="2282"/>
      <c r="B3392" s="2282"/>
      <c r="C3392" s="2282"/>
      <c r="D3392" s="2282"/>
      <c r="E3392" s="2282" t="s">
        <v>3580</v>
      </c>
      <c r="F3392" s="2267">
        <v>436.66456399999998</v>
      </c>
      <c r="G3392" s="2282"/>
      <c r="H3392" s="2467" t="s">
        <v>3581</v>
      </c>
      <c r="I3392" s="2467"/>
      <c r="J3392" s="2267">
        <v>2058.14</v>
      </c>
    </row>
    <row r="3393" spans="1:10" ht="30" customHeight="1" thickBot="1">
      <c r="A3393" s="2290"/>
      <c r="B3393" s="2290"/>
      <c r="C3393" s="2290"/>
      <c r="D3393" s="2290"/>
      <c r="E3393" s="2290"/>
      <c r="F3393" s="2290"/>
      <c r="G3393" s="2290" t="s">
        <v>3582</v>
      </c>
      <c r="H3393" s="2268">
        <v>1</v>
      </c>
      <c r="I3393" s="2290" t="s">
        <v>3583</v>
      </c>
      <c r="J3393" s="2291">
        <v>2058.14</v>
      </c>
    </row>
    <row r="3394" spans="1:10" ht="0.95" customHeight="1" thickTop="1">
      <c r="A3394" s="2269"/>
      <c r="B3394" s="2269"/>
      <c r="C3394" s="2269"/>
      <c r="D3394" s="2269"/>
      <c r="E3394" s="2269"/>
      <c r="F3394" s="2269"/>
      <c r="G3394" s="2269"/>
      <c r="H3394" s="2269"/>
      <c r="I3394" s="2269"/>
      <c r="J3394" s="2269"/>
    </row>
    <row r="3395" spans="1:10" ht="24" customHeight="1">
      <c r="A3395" s="2286" t="s">
        <v>5433</v>
      </c>
      <c r="B3395" s="2286"/>
      <c r="C3395" s="2286"/>
      <c r="D3395" s="2286" t="s">
        <v>5434</v>
      </c>
      <c r="E3395" s="2286"/>
      <c r="F3395" s="2469"/>
      <c r="G3395" s="2469"/>
      <c r="H3395" s="2257"/>
      <c r="I3395" s="2286"/>
      <c r="J3395" s="2258">
        <v>45767.46</v>
      </c>
    </row>
    <row r="3396" spans="1:10" ht="18" customHeight="1">
      <c r="A3396" s="2283" t="s">
        <v>5435</v>
      </c>
      <c r="B3396" s="2287" t="s">
        <v>259</v>
      </c>
      <c r="C3396" s="2283" t="s">
        <v>3548</v>
      </c>
      <c r="D3396" s="2283" t="s">
        <v>131</v>
      </c>
      <c r="E3396" s="2470" t="s">
        <v>3549</v>
      </c>
      <c r="F3396" s="2470"/>
      <c r="G3396" s="2288" t="s">
        <v>3550</v>
      </c>
      <c r="H3396" s="2287" t="s">
        <v>261</v>
      </c>
      <c r="I3396" s="2287" t="s">
        <v>3551</v>
      </c>
      <c r="J3396" s="2287" t="s">
        <v>2149</v>
      </c>
    </row>
    <row r="3397" spans="1:10" ht="24" customHeight="1">
      <c r="A3397" s="2284" t="s">
        <v>3552</v>
      </c>
      <c r="B3397" s="2259" t="s">
        <v>5436</v>
      </c>
      <c r="C3397" s="2284" t="s">
        <v>3554</v>
      </c>
      <c r="D3397" s="2284" t="s">
        <v>1428</v>
      </c>
      <c r="E3397" s="2471">
        <v>63</v>
      </c>
      <c r="F3397" s="2471"/>
      <c r="G3397" s="2260" t="s">
        <v>689</v>
      </c>
      <c r="H3397" s="2261">
        <v>1</v>
      </c>
      <c r="I3397" s="2262">
        <v>41.64</v>
      </c>
      <c r="J3397" s="2262">
        <v>41.64</v>
      </c>
    </row>
    <row r="3398" spans="1:10" ht="24" customHeight="1">
      <c r="A3398" s="2281" t="s">
        <v>3556</v>
      </c>
      <c r="B3398" s="2263" t="s">
        <v>3561</v>
      </c>
      <c r="C3398" s="2281" t="s">
        <v>3558</v>
      </c>
      <c r="D3398" s="2281" t="s">
        <v>3562</v>
      </c>
      <c r="E3398" s="2472" t="s">
        <v>3560</v>
      </c>
      <c r="F3398" s="2472"/>
      <c r="G3398" s="2264" t="s">
        <v>2143</v>
      </c>
      <c r="H3398" s="2265">
        <v>0.53300000000000003</v>
      </c>
      <c r="I3398" s="2266">
        <v>16.989999999999998</v>
      </c>
      <c r="J3398" s="2266">
        <v>9.0500000000000007</v>
      </c>
    </row>
    <row r="3399" spans="1:10" ht="24" customHeight="1">
      <c r="A3399" s="2281" t="s">
        <v>3556</v>
      </c>
      <c r="B3399" s="2263" t="s">
        <v>3565</v>
      </c>
      <c r="C3399" s="2281" t="s">
        <v>3558</v>
      </c>
      <c r="D3399" s="2281" t="s">
        <v>3566</v>
      </c>
      <c r="E3399" s="2472" t="s">
        <v>3560</v>
      </c>
      <c r="F3399" s="2472"/>
      <c r="G3399" s="2264" t="s">
        <v>2143</v>
      </c>
      <c r="H3399" s="2265">
        <v>0.53300000000000003</v>
      </c>
      <c r="I3399" s="2266">
        <v>21.6</v>
      </c>
      <c r="J3399" s="2266">
        <v>11.51</v>
      </c>
    </row>
    <row r="3400" spans="1:10" ht="24" customHeight="1">
      <c r="A3400" s="2285" t="s">
        <v>3586</v>
      </c>
      <c r="B3400" s="2270" t="s">
        <v>5437</v>
      </c>
      <c r="C3400" s="2285" t="s">
        <v>3554</v>
      </c>
      <c r="D3400" s="2285" t="s">
        <v>5438</v>
      </c>
      <c r="E3400" s="2468" t="s">
        <v>3589</v>
      </c>
      <c r="F3400" s="2468"/>
      <c r="G3400" s="2271" t="s">
        <v>689</v>
      </c>
      <c r="H3400" s="2272">
        <v>1.1000000000000001</v>
      </c>
      <c r="I3400" s="2273">
        <v>19.170000000000002</v>
      </c>
      <c r="J3400" s="2273">
        <v>21.08</v>
      </c>
    </row>
    <row r="3401" spans="1:10">
      <c r="A3401" s="2282"/>
      <c r="B3401" s="2282"/>
      <c r="C3401" s="2282"/>
      <c r="D3401" s="2282"/>
      <c r="E3401" s="2282" t="s">
        <v>3577</v>
      </c>
      <c r="F3401" s="2267">
        <v>14.04</v>
      </c>
      <c r="G3401" s="2282" t="s">
        <v>3578</v>
      </c>
      <c r="H3401" s="2267">
        <v>0</v>
      </c>
      <c r="I3401" s="2282" t="s">
        <v>3579</v>
      </c>
      <c r="J3401" s="2267">
        <v>14.04</v>
      </c>
    </row>
    <row r="3402" spans="1:10">
      <c r="A3402" s="2282"/>
      <c r="B3402" s="2282"/>
      <c r="C3402" s="2282"/>
      <c r="D3402" s="2282"/>
      <c r="E3402" s="2282" t="s">
        <v>3580</v>
      </c>
      <c r="F3402" s="2267">
        <v>11.213652</v>
      </c>
      <c r="G3402" s="2282"/>
      <c r="H3402" s="2467" t="s">
        <v>3581</v>
      </c>
      <c r="I3402" s="2467"/>
      <c r="J3402" s="2267">
        <v>52.85</v>
      </c>
    </row>
    <row r="3403" spans="1:10" ht="30" customHeight="1" thickBot="1">
      <c r="A3403" s="2290"/>
      <c r="B3403" s="2290"/>
      <c r="C3403" s="2290"/>
      <c r="D3403" s="2290"/>
      <c r="E3403" s="2290"/>
      <c r="F3403" s="2290"/>
      <c r="G3403" s="2290" t="s">
        <v>3582</v>
      </c>
      <c r="H3403" s="2268">
        <v>128</v>
      </c>
      <c r="I3403" s="2290" t="s">
        <v>3583</v>
      </c>
      <c r="J3403" s="2291">
        <v>6764.8</v>
      </c>
    </row>
    <row r="3404" spans="1:10" ht="0.95" customHeight="1" thickTop="1">
      <c r="A3404" s="2269"/>
      <c r="B3404" s="2269"/>
      <c r="C3404" s="2269"/>
      <c r="D3404" s="2269"/>
      <c r="E3404" s="2269"/>
      <c r="F3404" s="2269"/>
      <c r="G3404" s="2269"/>
      <c r="H3404" s="2269"/>
      <c r="I3404" s="2269"/>
      <c r="J3404" s="2269"/>
    </row>
    <row r="3405" spans="1:10" ht="18" customHeight="1">
      <c r="A3405" s="2283" t="s">
        <v>5439</v>
      </c>
      <c r="B3405" s="2287" t="s">
        <v>259</v>
      </c>
      <c r="C3405" s="2283" t="s">
        <v>3548</v>
      </c>
      <c r="D3405" s="2283" t="s">
        <v>131</v>
      </c>
      <c r="E3405" s="2470" t="s">
        <v>3549</v>
      </c>
      <c r="F3405" s="2470"/>
      <c r="G3405" s="2288" t="s">
        <v>3550</v>
      </c>
      <c r="H3405" s="2287" t="s">
        <v>261</v>
      </c>
      <c r="I3405" s="2287" t="s">
        <v>3551</v>
      </c>
      <c r="J3405" s="2287" t="s">
        <v>2149</v>
      </c>
    </row>
    <row r="3406" spans="1:10" ht="24" customHeight="1">
      <c r="A3406" s="2284" t="s">
        <v>3552</v>
      </c>
      <c r="B3406" s="2259" t="s">
        <v>5440</v>
      </c>
      <c r="C3406" s="2284" t="s">
        <v>3554</v>
      </c>
      <c r="D3406" s="2284" t="s">
        <v>1431</v>
      </c>
      <c r="E3406" s="2471">
        <v>63</v>
      </c>
      <c r="F3406" s="2471"/>
      <c r="G3406" s="2260" t="s">
        <v>271</v>
      </c>
      <c r="H3406" s="2261">
        <v>1</v>
      </c>
      <c r="I3406" s="2262">
        <v>22.67</v>
      </c>
      <c r="J3406" s="2262">
        <v>22.67</v>
      </c>
    </row>
    <row r="3407" spans="1:10" ht="24" customHeight="1">
      <c r="A3407" s="2281" t="s">
        <v>3556</v>
      </c>
      <c r="B3407" s="2263" t="s">
        <v>3565</v>
      </c>
      <c r="C3407" s="2281" t="s">
        <v>3558</v>
      </c>
      <c r="D3407" s="2281" t="s">
        <v>3566</v>
      </c>
      <c r="E3407" s="2472" t="s">
        <v>3560</v>
      </c>
      <c r="F3407" s="2472"/>
      <c r="G3407" s="2264" t="s">
        <v>2143</v>
      </c>
      <c r="H3407" s="2265">
        <v>0.53300000000000003</v>
      </c>
      <c r="I3407" s="2266">
        <v>21.6</v>
      </c>
      <c r="J3407" s="2266">
        <v>11.51</v>
      </c>
    </row>
    <row r="3408" spans="1:10" ht="24" customHeight="1">
      <c r="A3408" s="2285" t="s">
        <v>3586</v>
      </c>
      <c r="B3408" s="2270" t="s">
        <v>5441</v>
      </c>
      <c r="C3408" s="2285" t="s">
        <v>3554</v>
      </c>
      <c r="D3408" s="2285" t="s">
        <v>5442</v>
      </c>
      <c r="E3408" s="2468" t="s">
        <v>3589</v>
      </c>
      <c r="F3408" s="2468"/>
      <c r="G3408" s="2271" t="s">
        <v>271</v>
      </c>
      <c r="H3408" s="2272">
        <v>1</v>
      </c>
      <c r="I3408" s="2273">
        <v>11.16</v>
      </c>
      <c r="J3408" s="2273">
        <v>11.16</v>
      </c>
    </row>
    <row r="3409" spans="1:10">
      <c r="A3409" s="2282"/>
      <c r="B3409" s="2282"/>
      <c r="C3409" s="2282"/>
      <c r="D3409" s="2282"/>
      <c r="E3409" s="2282" t="s">
        <v>3577</v>
      </c>
      <c r="F3409" s="2267">
        <v>8.25</v>
      </c>
      <c r="G3409" s="2282" t="s">
        <v>3578</v>
      </c>
      <c r="H3409" s="2267">
        <v>0</v>
      </c>
      <c r="I3409" s="2282" t="s">
        <v>3579</v>
      </c>
      <c r="J3409" s="2267">
        <v>8.25</v>
      </c>
    </row>
    <row r="3410" spans="1:10">
      <c r="A3410" s="2282"/>
      <c r="B3410" s="2282"/>
      <c r="C3410" s="2282"/>
      <c r="D3410" s="2282"/>
      <c r="E3410" s="2282" t="s">
        <v>3580</v>
      </c>
      <c r="F3410" s="2267">
        <v>6.1050310000000003</v>
      </c>
      <c r="G3410" s="2282"/>
      <c r="H3410" s="2467" t="s">
        <v>3581</v>
      </c>
      <c r="I3410" s="2467"/>
      <c r="J3410" s="2267">
        <v>28.78</v>
      </c>
    </row>
    <row r="3411" spans="1:10" ht="30" customHeight="1" thickBot="1">
      <c r="A3411" s="2290"/>
      <c r="B3411" s="2290"/>
      <c r="C3411" s="2290"/>
      <c r="D3411" s="2290"/>
      <c r="E3411" s="2290"/>
      <c r="F3411" s="2290"/>
      <c r="G3411" s="2290" t="s">
        <v>3582</v>
      </c>
      <c r="H3411" s="2268">
        <v>43</v>
      </c>
      <c r="I3411" s="2290" t="s">
        <v>3583</v>
      </c>
      <c r="J3411" s="2291">
        <v>1237.54</v>
      </c>
    </row>
    <row r="3412" spans="1:10" ht="0.95" customHeight="1" thickTop="1">
      <c r="A3412" s="2269"/>
      <c r="B3412" s="2269"/>
      <c r="C3412" s="2269"/>
      <c r="D3412" s="2269"/>
      <c r="E3412" s="2269"/>
      <c r="F3412" s="2269"/>
      <c r="G3412" s="2269"/>
      <c r="H3412" s="2269"/>
      <c r="I3412" s="2269"/>
      <c r="J3412" s="2269"/>
    </row>
    <row r="3413" spans="1:10" ht="18" customHeight="1">
      <c r="A3413" s="2283" t="s">
        <v>5443</v>
      </c>
      <c r="B3413" s="2287" t="s">
        <v>259</v>
      </c>
      <c r="C3413" s="2283" t="s">
        <v>3548</v>
      </c>
      <c r="D3413" s="2283" t="s">
        <v>131</v>
      </c>
      <c r="E3413" s="2470" t="s">
        <v>3549</v>
      </c>
      <c r="F3413" s="2470"/>
      <c r="G3413" s="2288" t="s">
        <v>3550</v>
      </c>
      <c r="H3413" s="2287" t="s">
        <v>261</v>
      </c>
      <c r="I3413" s="2287" t="s">
        <v>3551</v>
      </c>
      <c r="J3413" s="2287" t="s">
        <v>2149</v>
      </c>
    </row>
    <row r="3414" spans="1:10" ht="24" customHeight="1">
      <c r="A3414" s="2284" t="s">
        <v>3552</v>
      </c>
      <c r="B3414" s="2259" t="s">
        <v>5444</v>
      </c>
      <c r="C3414" s="2284" t="s">
        <v>3554</v>
      </c>
      <c r="D3414" s="2284" t="s">
        <v>1434</v>
      </c>
      <c r="E3414" s="2471">
        <v>60</v>
      </c>
      <c r="F3414" s="2471"/>
      <c r="G3414" s="2260" t="s">
        <v>689</v>
      </c>
      <c r="H3414" s="2261">
        <v>1</v>
      </c>
      <c r="I3414" s="2262">
        <v>48.11</v>
      </c>
      <c r="J3414" s="2262">
        <v>48.11</v>
      </c>
    </row>
    <row r="3415" spans="1:10" ht="24" customHeight="1">
      <c r="A3415" s="2281" t="s">
        <v>3556</v>
      </c>
      <c r="B3415" s="2263" t="s">
        <v>3561</v>
      </c>
      <c r="C3415" s="2281" t="s">
        <v>3558</v>
      </c>
      <c r="D3415" s="2281" t="s">
        <v>3562</v>
      </c>
      <c r="E3415" s="2472" t="s">
        <v>3560</v>
      </c>
      <c r="F3415" s="2472"/>
      <c r="G3415" s="2264" t="s">
        <v>2143</v>
      </c>
      <c r="H3415" s="2265">
        <v>0.53300000000000003</v>
      </c>
      <c r="I3415" s="2266">
        <v>16.989999999999998</v>
      </c>
      <c r="J3415" s="2266">
        <v>9.0500000000000007</v>
      </c>
    </row>
    <row r="3416" spans="1:10" ht="24" customHeight="1">
      <c r="A3416" s="2281" t="s">
        <v>3556</v>
      </c>
      <c r="B3416" s="2263" t="s">
        <v>3565</v>
      </c>
      <c r="C3416" s="2281" t="s">
        <v>3558</v>
      </c>
      <c r="D3416" s="2281" t="s">
        <v>3566</v>
      </c>
      <c r="E3416" s="2472" t="s">
        <v>3560</v>
      </c>
      <c r="F3416" s="2472"/>
      <c r="G3416" s="2264" t="s">
        <v>2143</v>
      </c>
      <c r="H3416" s="2265">
        <v>0.53300000000000003</v>
      </c>
      <c r="I3416" s="2266">
        <v>21.6</v>
      </c>
      <c r="J3416" s="2266">
        <v>11.51</v>
      </c>
    </row>
    <row r="3417" spans="1:10" ht="24" customHeight="1">
      <c r="A3417" s="2285" t="s">
        <v>3586</v>
      </c>
      <c r="B3417" s="2270" t="s">
        <v>5445</v>
      </c>
      <c r="C3417" s="2285" t="s">
        <v>3554</v>
      </c>
      <c r="D3417" s="2285" t="s">
        <v>5446</v>
      </c>
      <c r="E3417" s="2468" t="s">
        <v>3589</v>
      </c>
      <c r="F3417" s="2468"/>
      <c r="G3417" s="2271" t="s">
        <v>689</v>
      </c>
      <c r="H3417" s="2272">
        <v>1.1000000000000001</v>
      </c>
      <c r="I3417" s="2273">
        <v>25.05</v>
      </c>
      <c r="J3417" s="2273">
        <v>27.55</v>
      </c>
    </row>
    <row r="3418" spans="1:10">
      <c r="A3418" s="2282"/>
      <c r="B3418" s="2282"/>
      <c r="C3418" s="2282"/>
      <c r="D3418" s="2282"/>
      <c r="E3418" s="2282" t="s">
        <v>3577</v>
      </c>
      <c r="F3418" s="2267">
        <v>14.04</v>
      </c>
      <c r="G3418" s="2282" t="s">
        <v>3578</v>
      </c>
      <c r="H3418" s="2267">
        <v>0</v>
      </c>
      <c r="I3418" s="2282" t="s">
        <v>3579</v>
      </c>
      <c r="J3418" s="2267">
        <v>14.04</v>
      </c>
    </row>
    <row r="3419" spans="1:10">
      <c r="A3419" s="2282"/>
      <c r="B3419" s="2282"/>
      <c r="C3419" s="2282"/>
      <c r="D3419" s="2282"/>
      <c r="E3419" s="2282" t="s">
        <v>3580</v>
      </c>
      <c r="F3419" s="2267">
        <v>12.956023</v>
      </c>
      <c r="G3419" s="2282"/>
      <c r="H3419" s="2467" t="s">
        <v>3581</v>
      </c>
      <c r="I3419" s="2467"/>
      <c r="J3419" s="2267">
        <v>61.07</v>
      </c>
    </row>
    <row r="3420" spans="1:10" ht="30" customHeight="1" thickBot="1">
      <c r="A3420" s="2290"/>
      <c r="B3420" s="2290"/>
      <c r="C3420" s="2290"/>
      <c r="D3420" s="2290"/>
      <c r="E3420" s="2290"/>
      <c r="F3420" s="2290"/>
      <c r="G3420" s="2290" t="s">
        <v>3582</v>
      </c>
      <c r="H3420" s="2268">
        <v>211</v>
      </c>
      <c r="I3420" s="2290" t="s">
        <v>3583</v>
      </c>
      <c r="J3420" s="2291">
        <v>12885.77</v>
      </c>
    </row>
    <row r="3421" spans="1:10" ht="0.95" customHeight="1" thickTop="1">
      <c r="A3421" s="2269"/>
      <c r="B3421" s="2269"/>
      <c r="C3421" s="2269"/>
      <c r="D3421" s="2269"/>
      <c r="E3421" s="2269"/>
      <c r="F3421" s="2269"/>
      <c r="G3421" s="2269"/>
      <c r="H3421" s="2269"/>
      <c r="I3421" s="2269"/>
      <c r="J3421" s="2269"/>
    </row>
    <row r="3422" spans="1:10" ht="18" customHeight="1">
      <c r="A3422" s="2283" t="s">
        <v>5447</v>
      </c>
      <c r="B3422" s="2287" t="s">
        <v>259</v>
      </c>
      <c r="C3422" s="2283" t="s">
        <v>3548</v>
      </c>
      <c r="D3422" s="2283" t="s">
        <v>131</v>
      </c>
      <c r="E3422" s="2470" t="s">
        <v>3549</v>
      </c>
      <c r="F3422" s="2470"/>
      <c r="G3422" s="2288" t="s">
        <v>3550</v>
      </c>
      <c r="H3422" s="2287" t="s">
        <v>261</v>
      </c>
      <c r="I3422" s="2287" t="s">
        <v>3551</v>
      </c>
      <c r="J3422" s="2287" t="s">
        <v>2149</v>
      </c>
    </row>
    <row r="3423" spans="1:10" ht="24" customHeight="1">
      <c r="A3423" s="2284" t="s">
        <v>3552</v>
      </c>
      <c r="B3423" s="2259" t="s">
        <v>1436</v>
      </c>
      <c r="C3423" s="2284" t="s">
        <v>3600</v>
      </c>
      <c r="D3423" s="2284" t="s">
        <v>1437</v>
      </c>
      <c r="E3423" s="2471" t="s">
        <v>3688</v>
      </c>
      <c r="F3423" s="2471"/>
      <c r="G3423" s="2260" t="s">
        <v>322</v>
      </c>
      <c r="H3423" s="2261">
        <v>1</v>
      </c>
      <c r="I3423" s="2262">
        <v>32.229999999999997</v>
      </c>
      <c r="J3423" s="2262">
        <v>32.229999999999997</v>
      </c>
    </row>
    <row r="3424" spans="1:10" ht="24" customHeight="1">
      <c r="A3424" s="2281" t="s">
        <v>3556</v>
      </c>
      <c r="B3424" s="2263" t="s">
        <v>3565</v>
      </c>
      <c r="C3424" s="2281" t="s">
        <v>3558</v>
      </c>
      <c r="D3424" s="2281" t="s">
        <v>3566</v>
      </c>
      <c r="E3424" s="2472" t="s">
        <v>3560</v>
      </c>
      <c r="F3424" s="2472"/>
      <c r="G3424" s="2264" t="s">
        <v>2143</v>
      </c>
      <c r="H3424" s="2265">
        <v>0.50600000000000001</v>
      </c>
      <c r="I3424" s="2266">
        <v>21.6</v>
      </c>
      <c r="J3424" s="2266">
        <v>10.92</v>
      </c>
    </row>
    <row r="3425" spans="1:10" ht="24" customHeight="1">
      <c r="A3425" s="2285" t="s">
        <v>3586</v>
      </c>
      <c r="B3425" s="2270" t="s">
        <v>5448</v>
      </c>
      <c r="C3425" s="2285" t="s">
        <v>3554</v>
      </c>
      <c r="D3425" s="2285" t="s">
        <v>5449</v>
      </c>
      <c r="E3425" s="2468" t="s">
        <v>3589</v>
      </c>
      <c r="F3425" s="2468"/>
      <c r="G3425" s="2271" t="s">
        <v>271</v>
      </c>
      <c r="H3425" s="2272">
        <v>1</v>
      </c>
      <c r="I3425" s="2273">
        <v>21.31</v>
      </c>
      <c r="J3425" s="2273">
        <v>21.31</v>
      </c>
    </row>
    <row r="3426" spans="1:10">
      <c r="A3426" s="2282"/>
      <c r="B3426" s="2282"/>
      <c r="C3426" s="2282"/>
      <c r="D3426" s="2282"/>
      <c r="E3426" s="2282" t="s">
        <v>3577</v>
      </c>
      <c r="F3426" s="2267">
        <v>7.83</v>
      </c>
      <c r="G3426" s="2282" t="s">
        <v>3578</v>
      </c>
      <c r="H3426" s="2267">
        <v>0</v>
      </c>
      <c r="I3426" s="2282" t="s">
        <v>3579</v>
      </c>
      <c r="J3426" s="2267">
        <v>7.83</v>
      </c>
    </row>
    <row r="3427" spans="1:10">
      <c r="A3427" s="2282"/>
      <c r="B3427" s="2282"/>
      <c r="C3427" s="2282"/>
      <c r="D3427" s="2282"/>
      <c r="E3427" s="2282" t="s">
        <v>3580</v>
      </c>
      <c r="F3427" s="2267">
        <v>8.6795390000000001</v>
      </c>
      <c r="G3427" s="2282"/>
      <c r="H3427" s="2467" t="s">
        <v>3581</v>
      </c>
      <c r="I3427" s="2467"/>
      <c r="J3427" s="2267">
        <v>40.909999999999997</v>
      </c>
    </row>
    <row r="3428" spans="1:10" ht="30" customHeight="1" thickBot="1">
      <c r="A3428" s="2290"/>
      <c r="B3428" s="2290"/>
      <c r="C3428" s="2290"/>
      <c r="D3428" s="2290"/>
      <c r="E3428" s="2290"/>
      <c r="F3428" s="2290"/>
      <c r="G3428" s="2290" t="s">
        <v>3582</v>
      </c>
      <c r="H3428" s="2268">
        <v>71</v>
      </c>
      <c r="I3428" s="2290" t="s">
        <v>3583</v>
      </c>
      <c r="J3428" s="2291">
        <v>2904.61</v>
      </c>
    </row>
    <row r="3429" spans="1:10" ht="0.95" customHeight="1" thickTop="1">
      <c r="A3429" s="2269"/>
      <c r="B3429" s="2269"/>
      <c r="C3429" s="2269"/>
      <c r="D3429" s="2269"/>
      <c r="E3429" s="2269"/>
      <c r="F3429" s="2269"/>
      <c r="G3429" s="2269"/>
      <c r="H3429" s="2269"/>
      <c r="I3429" s="2269"/>
      <c r="J3429" s="2269"/>
    </row>
    <row r="3430" spans="1:10" ht="18" customHeight="1">
      <c r="A3430" s="2283" t="s">
        <v>5450</v>
      </c>
      <c r="B3430" s="2287" t="s">
        <v>259</v>
      </c>
      <c r="C3430" s="2283" t="s">
        <v>3548</v>
      </c>
      <c r="D3430" s="2283" t="s">
        <v>131</v>
      </c>
      <c r="E3430" s="2470" t="s">
        <v>3549</v>
      </c>
      <c r="F3430" s="2470"/>
      <c r="G3430" s="2288" t="s">
        <v>3550</v>
      </c>
      <c r="H3430" s="2287" t="s">
        <v>261</v>
      </c>
      <c r="I3430" s="2287" t="s">
        <v>3551</v>
      </c>
      <c r="J3430" s="2287" t="s">
        <v>2149</v>
      </c>
    </row>
    <row r="3431" spans="1:10" ht="24" customHeight="1">
      <c r="A3431" s="2284" t="s">
        <v>3552</v>
      </c>
      <c r="B3431" s="2259" t="s">
        <v>5451</v>
      </c>
      <c r="C3431" s="2284" t="s">
        <v>3554</v>
      </c>
      <c r="D3431" s="2284" t="s">
        <v>1440</v>
      </c>
      <c r="E3431" s="2471">
        <v>59</v>
      </c>
      <c r="F3431" s="2471"/>
      <c r="G3431" s="2260" t="s">
        <v>689</v>
      </c>
      <c r="H3431" s="2261">
        <v>1</v>
      </c>
      <c r="I3431" s="2262">
        <v>55.67</v>
      </c>
      <c r="J3431" s="2262">
        <v>55.67</v>
      </c>
    </row>
    <row r="3432" spans="1:10" ht="24" customHeight="1">
      <c r="A3432" s="2281" t="s">
        <v>3556</v>
      </c>
      <c r="B3432" s="2263" t="s">
        <v>3561</v>
      </c>
      <c r="C3432" s="2281" t="s">
        <v>3558</v>
      </c>
      <c r="D3432" s="2281" t="s">
        <v>3562</v>
      </c>
      <c r="E3432" s="2472" t="s">
        <v>3560</v>
      </c>
      <c r="F3432" s="2472"/>
      <c r="G3432" s="2264" t="s">
        <v>2143</v>
      </c>
      <c r="H3432" s="2265">
        <v>0.53300000000000003</v>
      </c>
      <c r="I3432" s="2266">
        <v>16.989999999999998</v>
      </c>
      <c r="J3432" s="2266">
        <v>9.0500000000000007</v>
      </c>
    </row>
    <row r="3433" spans="1:10" ht="24" customHeight="1">
      <c r="A3433" s="2281" t="s">
        <v>3556</v>
      </c>
      <c r="B3433" s="2263" t="s">
        <v>3565</v>
      </c>
      <c r="C3433" s="2281" t="s">
        <v>3558</v>
      </c>
      <c r="D3433" s="2281" t="s">
        <v>3566</v>
      </c>
      <c r="E3433" s="2472" t="s">
        <v>3560</v>
      </c>
      <c r="F3433" s="2472"/>
      <c r="G3433" s="2264" t="s">
        <v>2143</v>
      </c>
      <c r="H3433" s="2265">
        <v>0.53300000000000003</v>
      </c>
      <c r="I3433" s="2266">
        <v>21.6</v>
      </c>
      <c r="J3433" s="2266">
        <v>11.51</v>
      </c>
    </row>
    <row r="3434" spans="1:10" ht="24" customHeight="1">
      <c r="A3434" s="2285" t="s">
        <v>3586</v>
      </c>
      <c r="B3434" s="2270" t="s">
        <v>5452</v>
      </c>
      <c r="C3434" s="2285" t="s">
        <v>3554</v>
      </c>
      <c r="D3434" s="2285" t="s">
        <v>5453</v>
      </c>
      <c r="E3434" s="2468" t="s">
        <v>3589</v>
      </c>
      <c r="F3434" s="2468"/>
      <c r="G3434" s="2271" t="s">
        <v>689</v>
      </c>
      <c r="H3434" s="2272">
        <v>1.1000000000000001</v>
      </c>
      <c r="I3434" s="2273">
        <v>31.92</v>
      </c>
      <c r="J3434" s="2273">
        <v>35.11</v>
      </c>
    </row>
    <row r="3435" spans="1:10">
      <c r="A3435" s="2282"/>
      <c r="B3435" s="2282"/>
      <c r="C3435" s="2282"/>
      <c r="D3435" s="2282"/>
      <c r="E3435" s="2282" t="s">
        <v>3577</v>
      </c>
      <c r="F3435" s="2267">
        <v>14.04</v>
      </c>
      <c r="G3435" s="2282" t="s">
        <v>3578</v>
      </c>
      <c r="H3435" s="2267">
        <v>0</v>
      </c>
      <c r="I3435" s="2282" t="s">
        <v>3579</v>
      </c>
      <c r="J3435" s="2267">
        <v>14.04</v>
      </c>
    </row>
    <row r="3436" spans="1:10">
      <c r="A3436" s="2282"/>
      <c r="B3436" s="2282"/>
      <c r="C3436" s="2282"/>
      <c r="D3436" s="2282"/>
      <c r="E3436" s="2282" t="s">
        <v>3580</v>
      </c>
      <c r="F3436" s="2267">
        <v>14.991930999999999</v>
      </c>
      <c r="G3436" s="2282"/>
      <c r="H3436" s="2467" t="s">
        <v>3581</v>
      </c>
      <c r="I3436" s="2467"/>
      <c r="J3436" s="2267">
        <v>70.66</v>
      </c>
    </row>
    <row r="3437" spans="1:10" ht="30" customHeight="1" thickBot="1">
      <c r="A3437" s="2290"/>
      <c r="B3437" s="2290"/>
      <c r="C3437" s="2290"/>
      <c r="D3437" s="2290"/>
      <c r="E3437" s="2290"/>
      <c r="F3437" s="2290"/>
      <c r="G3437" s="2290" t="s">
        <v>3582</v>
      </c>
      <c r="H3437" s="2268">
        <v>113</v>
      </c>
      <c r="I3437" s="2290" t="s">
        <v>3583</v>
      </c>
      <c r="J3437" s="2291">
        <v>7984.58</v>
      </c>
    </row>
    <row r="3438" spans="1:10" ht="0.95" customHeight="1" thickTop="1">
      <c r="A3438" s="2269"/>
      <c r="B3438" s="2269"/>
      <c r="C3438" s="2269"/>
      <c r="D3438" s="2269"/>
      <c r="E3438" s="2269"/>
      <c r="F3438" s="2269"/>
      <c r="G3438" s="2269"/>
      <c r="H3438" s="2269"/>
      <c r="I3438" s="2269"/>
      <c r="J3438" s="2269"/>
    </row>
    <row r="3439" spans="1:10" ht="18" customHeight="1">
      <c r="A3439" s="2283" t="s">
        <v>5454</v>
      </c>
      <c r="B3439" s="2287" t="s">
        <v>259</v>
      </c>
      <c r="C3439" s="2283" t="s">
        <v>3548</v>
      </c>
      <c r="D3439" s="2283" t="s">
        <v>131</v>
      </c>
      <c r="E3439" s="2470" t="s">
        <v>3549</v>
      </c>
      <c r="F3439" s="2470"/>
      <c r="G3439" s="2288" t="s">
        <v>3550</v>
      </c>
      <c r="H3439" s="2287" t="s">
        <v>261</v>
      </c>
      <c r="I3439" s="2287" t="s">
        <v>3551</v>
      </c>
      <c r="J3439" s="2287" t="s">
        <v>2149</v>
      </c>
    </row>
    <row r="3440" spans="1:10" ht="24" customHeight="1">
      <c r="A3440" s="2284" t="s">
        <v>3552</v>
      </c>
      <c r="B3440" s="2259" t="s">
        <v>1442</v>
      </c>
      <c r="C3440" s="2284" t="s">
        <v>3600</v>
      </c>
      <c r="D3440" s="2284" t="s">
        <v>1443</v>
      </c>
      <c r="E3440" s="2471" t="s">
        <v>3688</v>
      </c>
      <c r="F3440" s="2471"/>
      <c r="G3440" s="2260" t="s">
        <v>347</v>
      </c>
      <c r="H3440" s="2261">
        <v>1</v>
      </c>
      <c r="I3440" s="2262">
        <v>16.989999999999998</v>
      </c>
      <c r="J3440" s="2262">
        <v>16.989999999999998</v>
      </c>
    </row>
    <row r="3441" spans="1:10" ht="24" customHeight="1">
      <c r="A3441" s="2281" t="s">
        <v>3556</v>
      </c>
      <c r="B3441" s="2263" t="s">
        <v>3565</v>
      </c>
      <c r="C3441" s="2281" t="s">
        <v>3558</v>
      </c>
      <c r="D3441" s="2281" t="s">
        <v>3566</v>
      </c>
      <c r="E3441" s="2472" t="s">
        <v>3560</v>
      </c>
      <c r="F3441" s="2472"/>
      <c r="G3441" s="2264" t="s">
        <v>2143</v>
      </c>
      <c r="H3441" s="2265">
        <v>0.2</v>
      </c>
      <c r="I3441" s="2266">
        <v>21.6</v>
      </c>
      <c r="J3441" s="2266">
        <v>4.32</v>
      </c>
    </row>
    <row r="3442" spans="1:10" ht="24" customHeight="1">
      <c r="A3442" s="2281" t="s">
        <v>3556</v>
      </c>
      <c r="B3442" s="2263" t="s">
        <v>3886</v>
      </c>
      <c r="C3442" s="2281" t="s">
        <v>3558</v>
      </c>
      <c r="D3442" s="2281" t="s">
        <v>3887</v>
      </c>
      <c r="E3442" s="2472" t="s">
        <v>3560</v>
      </c>
      <c r="F3442" s="2472"/>
      <c r="G3442" s="2264" t="s">
        <v>2143</v>
      </c>
      <c r="H3442" s="2265">
        <v>0.2</v>
      </c>
      <c r="I3442" s="2266">
        <v>18.87</v>
      </c>
      <c r="J3442" s="2266">
        <v>3.77</v>
      </c>
    </row>
    <row r="3443" spans="1:10" ht="24" customHeight="1">
      <c r="A3443" s="2285" t="s">
        <v>3586</v>
      </c>
      <c r="B3443" s="2270" t="s">
        <v>5455</v>
      </c>
      <c r="C3443" s="2285" t="s">
        <v>3600</v>
      </c>
      <c r="D3443" s="2285" t="s">
        <v>1443</v>
      </c>
      <c r="E3443" s="2468" t="s">
        <v>3589</v>
      </c>
      <c r="F3443" s="2468"/>
      <c r="G3443" s="2271" t="s">
        <v>347</v>
      </c>
      <c r="H3443" s="2272">
        <v>1</v>
      </c>
      <c r="I3443" s="2273">
        <v>8.9</v>
      </c>
      <c r="J3443" s="2273">
        <v>8.9</v>
      </c>
    </row>
    <row r="3444" spans="1:10">
      <c r="A3444" s="2282"/>
      <c r="B3444" s="2282"/>
      <c r="C3444" s="2282"/>
      <c r="D3444" s="2282"/>
      <c r="E3444" s="2282" t="s">
        <v>3577</v>
      </c>
      <c r="F3444" s="2267">
        <v>5.66</v>
      </c>
      <c r="G3444" s="2282" t="s">
        <v>3578</v>
      </c>
      <c r="H3444" s="2267">
        <v>0</v>
      </c>
      <c r="I3444" s="2282" t="s">
        <v>3579</v>
      </c>
      <c r="J3444" s="2267">
        <v>5.66</v>
      </c>
    </row>
    <row r="3445" spans="1:10">
      <c r="A3445" s="2282"/>
      <c r="B3445" s="2282"/>
      <c r="C3445" s="2282"/>
      <c r="D3445" s="2282"/>
      <c r="E3445" s="2282" t="s">
        <v>3580</v>
      </c>
      <c r="F3445" s="2267">
        <v>4.5754070000000002</v>
      </c>
      <c r="G3445" s="2282"/>
      <c r="H3445" s="2467" t="s">
        <v>3581</v>
      </c>
      <c r="I3445" s="2467"/>
      <c r="J3445" s="2267">
        <v>21.57</v>
      </c>
    </row>
    <row r="3446" spans="1:10" ht="30" customHeight="1" thickBot="1">
      <c r="A3446" s="2290"/>
      <c r="B3446" s="2290"/>
      <c r="C3446" s="2290"/>
      <c r="D3446" s="2290"/>
      <c r="E3446" s="2290"/>
      <c r="F3446" s="2290"/>
      <c r="G3446" s="2290" t="s">
        <v>3582</v>
      </c>
      <c r="H3446" s="2268">
        <v>58</v>
      </c>
      <c r="I3446" s="2290" t="s">
        <v>3583</v>
      </c>
      <c r="J3446" s="2291">
        <v>1251.06</v>
      </c>
    </row>
    <row r="3447" spans="1:10" ht="0.95" customHeight="1" thickTop="1">
      <c r="A3447" s="2269"/>
      <c r="B3447" s="2269"/>
      <c r="C3447" s="2269"/>
      <c r="D3447" s="2269"/>
      <c r="E3447" s="2269"/>
      <c r="F3447" s="2269"/>
      <c r="G3447" s="2269"/>
      <c r="H3447" s="2269"/>
      <c r="I3447" s="2269"/>
      <c r="J3447" s="2269"/>
    </row>
    <row r="3448" spans="1:10" ht="18" customHeight="1">
      <c r="A3448" s="2283" t="s">
        <v>5456</v>
      </c>
      <c r="B3448" s="2287" t="s">
        <v>259</v>
      </c>
      <c r="C3448" s="2283" t="s">
        <v>3548</v>
      </c>
      <c r="D3448" s="2283" t="s">
        <v>131</v>
      </c>
      <c r="E3448" s="2470" t="s">
        <v>3549</v>
      </c>
      <c r="F3448" s="2470"/>
      <c r="G3448" s="2288" t="s">
        <v>3550</v>
      </c>
      <c r="H3448" s="2287" t="s">
        <v>261</v>
      </c>
      <c r="I3448" s="2287" t="s">
        <v>3551</v>
      </c>
      <c r="J3448" s="2287" t="s">
        <v>2149</v>
      </c>
    </row>
    <row r="3449" spans="1:10" ht="24" customHeight="1">
      <c r="A3449" s="2284" t="s">
        <v>3552</v>
      </c>
      <c r="B3449" s="2259" t="s">
        <v>5457</v>
      </c>
      <c r="C3449" s="2284" t="s">
        <v>3554</v>
      </c>
      <c r="D3449" s="2284" t="s">
        <v>1446</v>
      </c>
      <c r="E3449" s="2471">
        <v>63</v>
      </c>
      <c r="F3449" s="2471"/>
      <c r="G3449" s="2260" t="s">
        <v>689</v>
      </c>
      <c r="H3449" s="2261">
        <v>1</v>
      </c>
      <c r="I3449" s="2262">
        <v>80.95</v>
      </c>
      <c r="J3449" s="2262">
        <v>80.95</v>
      </c>
    </row>
    <row r="3450" spans="1:10" ht="24" customHeight="1">
      <c r="A3450" s="2281" t="s">
        <v>3556</v>
      </c>
      <c r="B3450" s="2263" t="s">
        <v>3561</v>
      </c>
      <c r="C3450" s="2281" t="s">
        <v>3558</v>
      </c>
      <c r="D3450" s="2281" t="s">
        <v>3562</v>
      </c>
      <c r="E3450" s="2472" t="s">
        <v>3560</v>
      </c>
      <c r="F3450" s="2472"/>
      <c r="G3450" s="2264" t="s">
        <v>2143</v>
      </c>
      <c r="H3450" s="2265">
        <v>0.53300000000000003</v>
      </c>
      <c r="I3450" s="2266">
        <v>16.989999999999998</v>
      </c>
      <c r="J3450" s="2266">
        <v>9.0500000000000007</v>
      </c>
    </row>
    <row r="3451" spans="1:10" ht="24" customHeight="1">
      <c r="A3451" s="2281" t="s">
        <v>3556</v>
      </c>
      <c r="B3451" s="2263" t="s">
        <v>3565</v>
      </c>
      <c r="C3451" s="2281" t="s">
        <v>3558</v>
      </c>
      <c r="D3451" s="2281" t="s">
        <v>3566</v>
      </c>
      <c r="E3451" s="2472" t="s">
        <v>3560</v>
      </c>
      <c r="F3451" s="2472"/>
      <c r="G3451" s="2264" t="s">
        <v>2143</v>
      </c>
      <c r="H3451" s="2265">
        <v>0.53300000000000003</v>
      </c>
      <c r="I3451" s="2266">
        <v>21.6</v>
      </c>
      <c r="J3451" s="2266">
        <v>11.51</v>
      </c>
    </row>
    <row r="3452" spans="1:10" ht="24" customHeight="1">
      <c r="A3452" s="2285" t="s">
        <v>3586</v>
      </c>
      <c r="B3452" s="2270" t="s">
        <v>5458</v>
      </c>
      <c r="C3452" s="2285" t="s">
        <v>3554</v>
      </c>
      <c r="D3452" s="2285" t="s">
        <v>5459</v>
      </c>
      <c r="E3452" s="2468" t="s">
        <v>3589</v>
      </c>
      <c r="F3452" s="2468"/>
      <c r="G3452" s="2271" t="s">
        <v>689</v>
      </c>
      <c r="H3452" s="2272">
        <v>1.1000000000000001</v>
      </c>
      <c r="I3452" s="2273">
        <v>54.9</v>
      </c>
      <c r="J3452" s="2273">
        <v>60.39</v>
      </c>
    </row>
    <row r="3453" spans="1:10">
      <c r="A3453" s="2282"/>
      <c r="B3453" s="2282"/>
      <c r="C3453" s="2282"/>
      <c r="D3453" s="2282"/>
      <c r="E3453" s="2282" t="s">
        <v>3577</v>
      </c>
      <c r="F3453" s="2267">
        <v>14.04</v>
      </c>
      <c r="G3453" s="2282" t="s">
        <v>3578</v>
      </c>
      <c r="H3453" s="2267">
        <v>0</v>
      </c>
      <c r="I3453" s="2282" t="s">
        <v>3579</v>
      </c>
      <c r="J3453" s="2267">
        <v>14.04</v>
      </c>
    </row>
    <row r="3454" spans="1:10">
      <c r="A3454" s="2282"/>
      <c r="B3454" s="2282"/>
      <c r="C3454" s="2282"/>
      <c r="D3454" s="2282"/>
      <c r="E3454" s="2282" t="s">
        <v>3580</v>
      </c>
      <c r="F3454" s="2267">
        <v>21.799835000000002</v>
      </c>
      <c r="G3454" s="2282"/>
      <c r="H3454" s="2467" t="s">
        <v>3581</v>
      </c>
      <c r="I3454" s="2467"/>
      <c r="J3454" s="2267">
        <v>102.75</v>
      </c>
    </row>
    <row r="3455" spans="1:10" ht="30" customHeight="1" thickBot="1">
      <c r="A3455" s="2290"/>
      <c r="B3455" s="2290"/>
      <c r="C3455" s="2290"/>
      <c r="D3455" s="2290"/>
      <c r="E3455" s="2290"/>
      <c r="F3455" s="2290"/>
      <c r="G3455" s="2290" t="s">
        <v>3582</v>
      </c>
      <c r="H3455" s="2268">
        <v>32</v>
      </c>
      <c r="I3455" s="2290" t="s">
        <v>3583</v>
      </c>
      <c r="J3455" s="2291">
        <v>3288</v>
      </c>
    </row>
    <row r="3456" spans="1:10" ht="0.95" customHeight="1" thickTop="1">
      <c r="A3456" s="2269"/>
      <c r="B3456" s="2269"/>
      <c r="C3456" s="2269"/>
      <c r="D3456" s="2269"/>
      <c r="E3456" s="2269"/>
      <c r="F3456" s="2269"/>
      <c r="G3456" s="2269"/>
      <c r="H3456" s="2269"/>
      <c r="I3456" s="2269"/>
      <c r="J3456" s="2269"/>
    </row>
    <row r="3457" spans="1:10" ht="18" customHeight="1">
      <c r="A3457" s="2283" t="s">
        <v>5460</v>
      </c>
      <c r="B3457" s="2287" t="s">
        <v>259</v>
      </c>
      <c r="C3457" s="2283" t="s">
        <v>3548</v>
      </c>
      <c r="D3457" s="2283" t="s">
        <v>131</v>
      </c>
      <c r="E3457" s="2470" t="s">
        <v>3549</v>
      </c>
      <c r="F3457" s="2470"/>
      <c r="G3457" s="2288" t="s">
        <v>3550</v>
      </c>
      <c r="H3457" s="2287" t="s">
        <v>261</v>
      </c>
      <c r="I3457" s="2287" t="s">
        <v>3551</v>
      </c>
      <c r="J3457" s="2287" t="s">
        <v>2149</v>
      </c>
    </row>
    <row r="3458" spans="1:10" ht="24" customHeight="1">
      <c r="A3458" s="2284" t="s">
        <v>3552</v>
      </c>
      <c r="B3458" s="2259" t="s">
        <v>5461</v>
      </c>
      <c r="C3458" s="2284" t="s">
        <v>3554</v>
      </c>
      <c r="D3458" s="2284" t="s">
        <v>1449</v>
      </c>
      <c r="E3458" s="2471">
        <v>63</v>
      </c>
      <c r="F3458" s="2471"/>
      <c r="G3458" s="2260" t="s">
        <v>271</v>
      </c>
      <c r="H3458" s="2261">
        <v>1</v>
      </c>
      <c r="I3458" s="2262">
        <v>101.44</v>
      </c>
      <c r="J3458" s="2262">
        <v>101.44</v>
      </c>
    </row>
    <row r="3459" spans="1:10" ht="24" customHeight="1">
      <c r="A3459" s="2281" t="s">
        <v>3556</v>
      </c>
      <c r="B3459" s="2263" t="s">
        <v>3565</v>
      </c>
      <c r="C3459" s="2281" t="s">
        <v>3558</v>
      </c>
      <c r="D3459" s="2281" t="s">
        <v>3566</v>
      </c>
      <c r="E3459" s="2472" t="s">
        <v>3560</v>
      </c>
      <c r="F3459" s="2472"/>
      <c r="G3459" s="2264" t="s">
        <v>2143</v>
      </c>
      <c r="H3459" s="2265">
        <v>0.53300000000000003</v>
      </c>
      <c r="I3459" s="2266">
        <v>21.6</v>
      </c>
      <c r="J3459" s="2266">
        <v>11.51</v>
      </c>
    </row>
    <row r="3460" spans="1:10" ht="24" customHeight="1">
      <c r="A3460" s="2285" t="s">
        <v>3586</v>
      </c>
      <c r="B3460" s="2270" t="s">
        <v>5462</v>
      </c>
      <c r="C3460" s="2285" t="s">
        <v>3554</v>
      </c>
      <c r="D3460" s="2285" t="s">
        <v>5463</v>
      </c>
      <c r="E3460" s="2468" t="s">
        <v>3589</v>
      </c>
      <c r="F3460" s="2468"/>
      <c r="G3460" s="2271" t="s">
        <v>271</v>
      </c>
      <c r="H3460" s="2272">
        <v>1</v>
      </c>
      <c r="I3460" s="2273">
        <v>89.93</v>
      </c>
      <c r="J3460" s="2273">
        <v>89.93</v>
      </c>
    </row>
    <row r="3461" spans="1:10">
      <c r="A3461" s="2282"/>
      <c r="B3461" s="2282"/>
      <c r="C3461" s="2282"/>
      <c r="D3461" s="2282"/>
      <c r="E3461" s="2282" t="s">
        <v>3577</v>
      </c>
      <c r="F3461" s="2267">
        <v>8.25</v>
      </c>
      <c r="G3461" s="2282" t="s">
        <v>3578</v>
      </c>
      <c r="H3461" s="2267">
        <v>0</v>
      </c>
      <c r="I3461" s="2282" t="s">
        <v>3579</v>
      </c>
      <c r="J3461" s="2267">
        <v>8.25</v>
      </c>
    </row>
    <row r="3462" spans="1:10">
      <c r="A3462" s="2282"/>
      <c r="B3462" s="2282"/>
      <c r="C3462" s="2282"/>
      <c r="D3462" s="2282"/>
      <c r="E3462" s="2282" t="s">
        <v>3580</v>
      </c>
      <c r="F3462" s="2267">
        <v>27.317792000000001</v>
      </c>
      <c r="G3462" s="2282"/>
      <c r="H3462" s="2467" t="s">
        <v>3581</v>
      </c>
      <c r="I3462" s="2467"/>
      <c r="J3462" s="2267">
        <v>128.76</v>
      </c>
    </row>
    <row r="3463" spans="1:10" ht="30" customHeight="1" thickBot="1">
      <c r="A3463" s="2290"/>
      <c r="B3463" s="2290"/>
      <c r="C3463" s="2290"/>
      <c r="D3463" s="2290"/>
      <c r="E3463" s="2290"/>
      <c r="F3463" s="2290"/>
      <c r="G3463" s="2290" t="s">
        <v>3582</v>
      </c>
      <c r="H3463" s="2268">
        <v>11</v>
      </c>
      <c r="I3463" s="2290" t="s">
        <v>3583</v>
      </c>
      <c r="J3463" s="2291">
        <v>1416.36</v>
      </c>
    </row>
    <row r="3464" spans="1:10" ht="0.95" customHeight="1" thickTop="1">
      <c r="A3464" s="2269"/>
      <c r="B3464" s="2269"/>
      <c r="C3464" s="2269"/>
      <c r="D3464" s="2269"/>
      <c r="E3464" s="2269"/>
      <c r="F3464" s="2269"/>
      <c r="G3464" s="2269"/>
      <c r="H3464" s="2269"/>
      <c r="I3464" s="2269"/>
      <c r="J3464" s="2269"/>
    </row>
    <row r="3465" spans="1:10" ht="18" customHeight="1">
      <c r="A3465" s="2283" t="s">
        <v>5464</v>
      </c>
      <c r="B3465" s="2287" t="s">
        <v>259</v>
      </c>
      <c r="C3465" s="2283" t="s">
        <v>3548</v>
      </c>
      <c r="D3465" s="2283" t="s">
        <v>131</v>
      </c>
      <c r="E3465" s="2470" t="s">
        <v>3549</v>
      </c>
      <c r="F3465" s="2470"/>
      <c r="G3465" s="2288" t="s">
        <v>3550</v>
      </c>
      <c r="H3465" s="2287" t="s">
        <v>261</v>
      </c>
      <c r="I3465" s="2287" t="s">
        <v>3551</v>
      </c>
      <c r="J3465" s="2287" t="s">
        <v>2149</v>
      </c>
    </row>
    <row r="3466" spans="1:10" ht="48" customHeight="1">
      <c r="A3466" s="2284" t="s">
        <v>3552</v>
      </c>
      <c r="B3466" s="2259" t="s">
        <v>1451</v>
      </c>
      <c r="C3466" s="2284" t="s">
        <v>3600</v>
      </c>
      <c r="D3466" s="2284" t="s">
        <v>1452</v>
      </c>
      <c r="E3466" s="2471" t="s">
        <v>3688</v>
      </c>
      <c r="F3466" s="2471"/>
      <c r="G3466" s="2260" t="s">
        <v>347</v>
      </c>
      <c r="H3466" s="2261">
        <v>1</v>
      </c>
      <c r="I3466" s="2262">
        <v>81.81</v>
      </c>
      <c r="J3466" s="2262">
        <v>81.81</v>
      </c>
    </row>
    <row r="3467" spans="1:10" ht="24" customHeight="1">
      <c r="A3467" s="2281" t="s">
        <v>3556</v>
      </c>
      <c r="B3467" s="2263" t="s">
        <v>3565</v>
      </c>
      <c r="C3467" s="2281" t="s">
        <v>3558</v>
      </c>
      <c r="D3467" s="2281" t="s">
        <v>3566</v>
      </c>
      <c r="E3467" s="2472" t="s">
        <v>3560</v>
      </c>
      <c r="F3467" s="2472"/>
      <c r="G3467" s="2264" t="s">
        <v>2143</v>
      </c>
      <c r="H3467" s="2265">
        <v>0.5</v>
      </c>
      <c r="I3467" s="2266">
        <v>21.6</v>
      </c>
      <c r="J3467" s="2266">
        <v>10.8</v>
      </c>
    </row>
    <row r="3468" spans="1:10" ht="24" customHeight="1">
      <c r="A3468" s="2281" t="s">
        <v>3556</v>
      </c>
      <c r="B3468" s="2263" t="s">
        <v>3561</v>
      </c>
      <c r="C3468" s="2281" t="s">
        <v>3558</v>
      </c>
      <c r="D3468" s="2281" t="s">
        <v>3562</v>
      </c>
      <c r="E3468" s="2472" t="s">
        <v>3560</v>
      </c>
      <c r="F3468" s="2472"/>
      <c r="G3468" s="2264" t="s">
        <v>2143</v>
      </c>
      <c r="H3468" s="2265">
        <v>0.5</v>
      </c>
      <c r="I3468" s="2266">
        <v>16.989999999999998</v>
      </c>
      <c r="J3468" s="2266">
        <v>8.49</v>
      </c>
    </row>
    <row r="3469" spans="1:10" ht="24" customHeight="1">
      <c r="A3469" s="2285" t="s">
        <v>3586</v>
      </c>
      <c r="B3469" s="2270" t="s">
        <v>5465</v>
      </c>
      <c r="C3469" s="2285" t="s">
        <v>3554</v>
      </c>
      <c r="D3469" s="2285" t="s">
        <v>5466</v>
      </c>
      <c r="E3469" s="2468" t="s">
        <v>3589</v>
      </c>
      <c r="F3469" s="2468"/>
      <c r="G3469" s="2271" t="s">
        <v>271</v>
      </c>
      <c r="H3469" s="2272">
        <v>0.33329999999999999</v>
      </c>
      <c r="I3469" s="2273">
        <v>26.92</v>
      </c>
      <c r="J3469" s="2273">
        <v>8.9700000000000006</v>
      </c>
    </row>
    <row r="3470" spans="1:10" ht="24" customHeight="1">
      <c r="A3470" s="2285" t="s">
        <v>3586</v>
      </c>
      <c r="B3470" s="2270" t="s">
        <v>5467</v>
      </c>
      <c r="C3470" s="2285" t="s">
        <v>3554</v>
      </c>
      <c r="D3470" s="2285" t="s">
        <v>5468</v>
      </c>
      <c r="E3470" s="2468" t="s">
        <v>3589</v>
      </c>
      <c r="F3470" s="2468"/>
      <c r="G3470" s="2271" t="s">
        <v>689</v>
      </c>
      <c r="H3470" s="2272">
        <v>1</v>
      </c>
      <c r="I3470" s="2273">
        <v>53.55</v>
      </c>
      <c r="J3470" s="2273">
        <v>53.55</v>
      </c>
    </row>
    <row r="3471" spans="1:10">
      <c r="A3471" s="2282"/>
      <c r="B3471" s="2282"/>
      <c r="C3471" s="2282"/>
      <c r="D3471" s="2282"/>
      <c r="E3471" s="2282" t="s">
        <v>3577</v>
      </c>
      <c r="F3471" s="2267">
        <v>13.17</v>
      </c>
      <c r="G3471" s="2282" t="s">
        <v>3578</v>
      </c>
      <c r="H3471" s="2267">
        <v>0</v>
      </c>
      <c r="I3471" s="2282" t="s">
        <v>3579</v>
      </c>
      <c r="J3471" s="2267">
        <v>13.17</v>
      </c>
    </row>
    <row r="3472" spans="1:10">
      <c r="A3472" s="2282"/>
      <c r="B3472" s="2282"/>
      <c r="C3472" s="2282"/>
      <c r="D3472" s="2282"/>
      <c r="E3472" s="2282" t="s">
        <v>3580</v>
      </c>
      <c r="F3472" s="2267">
        <v>22.031433</v>
      </c>
      <c r="G3472" s="2282"/>
      <c r="H3472" s="2467" t="s">
        <v>3581</v>
      </c>
      <c r="I3472" s="2467"/>
      <c r="J3472" s="2267">
        <v>103.84</v>
      </c>
    </row>
    <row r="3473" spans="1:10" ht="30" customHeight="1" thickBot="1">
      <c r="A3473" s="2290"/>
      <c r="B3473" s="2290"/>
      <c r="C3473" s="2290"/>
      <c r="D3473" s="2290"/>
      <c r="E3473" s="2290"/>
      <c r="F3473" s="2290"/>
      <c r="G3473" s="2290" t="s">
        <v>3582</v>
      </c>
      <c r="H3473" s="2268">
        <v>21</v>
      </c>
      <c r="I3473" s="2290" t="s">
        <v>3583</v>
      </c>
      <c r="J3473" s="2291">
        <v>2180.64</v>
      </c>
    </row>
    <row r="3474" spans="1:10" ht="0.95" customHeight="1" thickTop="1">
      <c r="A3474" s="2269"/>
      <c r="B3474" s="2269"/>
      <c r="C3474" s="2269"/>
      <c r="D3474" s="2269"/>
      <c r="E3474" s="2269"/>
      <c r="F3474" s="2269"/>
      <c r="G3474" s="2269"/>
      <c r="H3474" s="2269"/>
      <c r="I3474" s="2269"/>
      <c r="J3474" s="2269"/>
    </row>
    <row r="3475" spans="1:10" ht="18" customHeight="1">
      <c r="A3475" s="2283" t="s">
        <v>5469</v>
      </c>
      <c r="B3475" s="2287" t="s">
        <v>259</v>
      </c>
      <c r="C3475" s="2283" t="s">
        <v>3548</v>
      </c>
      <c r="D3475" s="2283" t="s">
        <v>131</v>
      </c>
      <c r="E3475" s="2470" t="s">
        <v>3549</v>
      </c>
      <c r="F3475" s="2470"/>
      <c r="G3475" s="2288" t="s">
        <v>3550</v>
      </c>
      <c r="H3475" s="2287" t="s">
        <v>261</v>
      </c>
      <c r="I3475" s="2287" t="s">
        <v>3551</v>
      </c>
      <c r="J3475" s="2287" t="s">
        <v>2149</v>
      </c>
    </row>
    <row r="3476" spans="1:10" ht="24" customHeight="1">
      <c r="A3476" s="2284" t="s">
        <v>3552</v>
      </c>
      <c r="B3476" s="2259" t="s">
        <v>5470</v>
      </c>
      <c r="C3476" s="2284" t="s">
        <v>3554</v>
      </c>
      <c r="D3476" s="2284" t="s">
        <v>1455</v>
      </c>
      <c r="E3476" s="2471">
        <v>59</v>
      </c>
      <c r="F3476" s="2471"/>
      <c r="G3476" s="2260" t="s">
        <v>689</v>
      </c>
      <c r="H3476" s="2261">
        <v>1</v>
      </c>
      <c r="I3476" s="2262">
        <v>39.39</v>
      </c>
      <c r="J3476" s="2262">
        <v>39.39</v>
      </c>
    </row>
    <row r="3477" spans="1:10" ht="24" customHeight="1">
      <c r="A3477" s="2281" t="s">
        <v>3556</v>
      </c>
      <c r="B3477" s="2263" t="s">
        <v>3561</v>
      </c>
      <c r="C3477" s="2281" t="s">
        <v>3558</v>
      </c>
      <c r="D3477" s="2281" t="s">
        <v>3562</v>
      </c>
      <c r="E3477" s="2472" t="s">
        <v>3560</v>
      </c>
      <c r="F3477" s="2472"/>
      <c r="G3477" s="2264" t="s">
        <v>2143</v>
      </c>
      <c r="H3477" s="2265">
        <v>0.53300000000000003</v>
      </c>
      <c r="I3477" s="2266">
        <v>16.989999999999998</v>
      </c>
      <c r="J3477" s="2266">
        <v>9.0500000000000007</v>
      </c>
    </row>
    <row r="3478" spans="1:10" ht="24" customHeight="1">
      <c r="A3478" s="2281" t="s">
        <v>3556</v>
      </c>
      <c r="B3478" s="2263" t="s">
        <v>3565</v>
      </c>
      <c r="C3478" s="2281" t="s">
        <v>3558</v>
      </c>
      <c r="D3478" s="2281" t="s">
        <v>3566</v>
      </c>
      <c r="E3478" s="2472" t="s">
        <v>3560</v>
      </c>
      <c r="F3478" s="2472"/>
      <c r="G3478" s="2264" t="s">
        <v>2143</v>
      </c>
      <c r="H3478" s="2265">
        <v>0.53300000000000003</v>
      </c>
      <c r="I3478" s="2266">
        <v>21.6</v>
      </c>
      <c r="J3478" s="2266">
        <v>11.51</v>
      </c>
    </row>
    <row r="3479" spans="1:10" ht="24" customHeight="1">
      <c r="A3479" s="2285" t="s">
        <v>3586</v>
      </c>
      <c r="B3479" s="2270" t="s">
        <v>5471</v>
      </c>
      <c r="C3479" s="2285" t="s">
        <v>3554</v>
      </c>
      <c r="D3479" s="2285" t="s">
        <v>5472</v>
      </c>
      <c r="E3479" s="2468" t="s">
        <v>3589</v>
      </c>
      <c r="F3479" s="2468"/>
      <c r="G3479" s="2271" t="s">
        <v>689</v>
      </c>
      <c r="H3479" s="2272">
        <v>1.1000000000000001</v>
      </c>
      <c r="I3479" s="2273">
        <v>17.12</v>
      </c>
      <c r="J3479" s="2273">
        <v>18.829999999999998</v>
      </c>
    </row>
    <row r="3480" spans="1:10">
      <c r="A3480" s="2282"/>
      <c r="B3480" s="2282"/>
      <c r="C3480" s="2282"/>
      <c r="D3480" s="2282"/>
      <c r="E3480" s="2282" t="s">
        <v>3577</v>
      </c>
      <c r="F3480" s="2267">
        <v>14.04</v>
      </c>
      <c r="G3480" s="2282" t="s">
        <v>3578</v>
      </c>
      <c r="H3480" s="2267">
        <v>0</v>
      </c>
      <c r="I3480" s="2282" t="s">
        <v>3579</v>
      </c>
      <c r="J3480" s="2267">
        <v>14.04</v>
      </c>
    </row>
    <row r="3481" spans="1:10">
      <c r="A3481" s="2282"/>
      <c r="B3481" s="2282"/>
      <c r="C3481" s="2282"/>
      <c r="D3481" s="2282"/>
      <c r="E3481" s="2282" t="s">
        <v>3580</v>
      </c>
      <c r="F3481" s="2267">
        <v>10.607727000000001</v>
      </c>
      <c r="G3481" s="2282"/>
      <c r="H3481" s="2467" t="s">
        <v>3581</v>
      </c>
      <c r="I3481" s="2467"/>
      <c r="J3481" s="2267">
        <v>50</v>
      </c>
    </row>
    <row r="3482" spans="1:10" ht="30" customHeight="1" thickBot="1">
      <c r="A3482" s="2290"/>
      <c r="B3482" s="2290"/>
      <c r="C3482" s="2290"/>
      <c r="D3482" s="2290"/>
      <c r="E3482" s="2290"/>
      <c r="F3482" s="2290"/>
      <c r="G3482" s="2290" t="s">
        <v>3582</v>
      </c>
      <c r="H3482" s="2268">
        <v>55</v>
      </c>
      <c r="I3482" s="2290" t="s">
        <v>3583</v>
      </c>
      <c r="J3482" s="2291">
        <v>2750</v>
      </c>
    </row>
    <row r="3483" spans="1:10" ht="0.95" customHeight="1" thickTop="1">
      <c r="A3483" s="2269"/>
      <c r="B3483" s="2269"/>
      <c r="C3483" s="2269"/>
      <c r="D3483" s="2269"/>
      <c r="E3483" s="2269"/>
      <c r="F3483" s="2269"/>
      <c r="G3483" s="2269"/>
      <c r="H3483" s="2269"/>
      <c r="I3483" s="2269"/>
      <c r="J3483" s="2269"/>
    </row>
    <row r="3484" spans="1:10" ht="18" customHeight="1">
      <c r="A3484" s="2283" t="s">
        <v>5473</v>
      </c>
      <c r="B3484" s="2287" t="s">
        <v>259</v>
      </c>
      <c r="C3484" s="2283" t="s">
        <v>3548</v>
      </c>
      <c r="D3484" s="2283" t="s">
        <v>131</v>
      </c>
      <c r="E3484" s="2470" t="s">
        <v>3549</v>
      </c>
      <c r="F3484" s="2470"/>
      <c r="G3484" s="2288" t="s">
        <v>3550</v>
      </c>
      <c r="H3484" s="2287" t="s">
        <v>261</v>
      </c>
      <c r="I3484" s="2287" t="s">
        <v>3551</v>
      </c>
      <c r="J3484" s="2287" t="s">
        <v>2149</v>
      </c>
    </row>
    <row r="3485" spans="1:10" ht="24" customHeight="1">
      <c r="A3485" s="2284" t="s">
        <v>3552</v>
      </c>
      <c r="B3485" s="2259" t="s">
        <v>5474</v>
      </c>
      <c r="C3485" s="2284" t="s">
        <v>3554</v>
      </c>
      <c r="D3485" s="2284" t="s">
        <v>1458</v>
      </c>
      <c r="E3485" s="2471">
        <v>61</v>
      </c>
      <c r="F3485" s="2471"/>
      <c r="G3485" s="2260" t="s">
        <v>689</v>
      </c>
      <c r="H3485" s="2261">
        <v>1</v>
      </c>
      <c r="I3485" s="2262">
        <v>62.76</v>
      </c>
      <c r="J3485" s="2262">
        <v>62.76</v>
      </c>
    </row>
    <row r="3486" spans="1:10" ht="24" customHeight="1">
      <c r="A3486" s="2281" t="s">
        <v>3556</v>
      </c>
      <c r="B3486" s="2263" t="s">
        <v>3561</v>
      </c>
      <c r="C3486" s="2281" t="s">
        <v>3558</v>
      </c>
      <c r="D3486" s="2281" t="s">
        <v>3562</v>
      </c>
      <c r="E3486" s="2472" t="s">
        <v>3560</v>
      </c>
      <c r="F3486" s="2472"/>
      <c r="G3486" s="2264" t="s">
        <v>2143</v>
      </c>
      <c r="H3486" s="2265">
        <v>0.53300000000000003</v>
      </c>
      <c r="I3486" s="2266">
        <v>16.989999999999998</v>
      </c>
      <c r="J3486" s="2266">
        <v>9.0500000000000007</v>
      </c>
    </row>
    <row r="3487" spans="1:10" ht="24" customHeight="1">
      <c r="A3487" s="2281" t="s">
        <v>3556</v>
      </c>
      <c r="B3487" s="2263" t="s">
        <v>3565</v>
      </c>
      <c r="C3487" s="2281" t="s">
        <v>3558</v>
      </c>
      <c r="D3487" s="2281" t="s">
        <v>3566</v>
      </c>
      <c r="E3487" s="2472" t="s">
        <v>3560</v>
      </c>
      <c r="F3487" s="2472"/>
      <c r="G3487" s="2264" t="s">
        <v>2143</v>
      </c>
      <c r="H3487" s="2265">
        <v>0.53300000000000003</v>
      </c>
      <c r="I3487" s="2266">
        <v>21.6</v>
      </c>
      <c r="J3487" s="2266">
        <v>11.51</v>
      </c>
    </row>
    <row r="3488" spans="1:10" ht="24" customHeight="1">
      <c r="A3488" s="2285" t="s">
        <v>3586</v>
      </c>
      <c r="B3488" s="2270" t="s">
        <v>5475</v>
      </c>
      <c r="C3488" s="2285" t="s">
        <v>3554</v>
      </c>
      <c r="D3488" s="2285" t="s">
        <v>5476</v>
      </c>
      <c r="E3488" s="2468" t="s">
        <v>3589</v>
      </c>
      <c r="F3488" s="2468"/>
      <c r="G3488" s="2271" t="s">
        <v>689</v>
      </c>
      <c r="H3488" s="2272">
        <v>1.1000000000000001</v>
      </c>
      <c r="I3488" s="2273">
        <v>38.369999999999997</v>
      </c>
      <c r="J3488" s="2273">
        <v>42.2</v>
      </c>
    </row>
    <row r="3489" spans="1:10">
      <c r="A3489" s="2282"/>
      <c r="B3489" s="2282"/>
      <c r="C3489" s="2282"/>
      <c r="D3489" s="2282"/>
      <c r="E3489" s="2282" t="s">
        <v>3577</v>
      </c>
      <c r="F3489" s="2267">
        <v>14.04</v>
      </c>
      <c r="G3489" s="2282" t="s">
        <v>3578</v>
      </c>
      <c r="H3489" s="2267">
        <v>0</v>
      </c>
      <c r="I3489" s="2282" t="s">
        <v>3579</v>
      </c>
      <c r="J3489" s="2267">
        <v>14.04</v>
      </c>
    </row>
    <row r="3490" spans="1:10">
      <c r="A3490" s="2282"/>
      <c r="B3490" s="2282"/>
      <c r="C3490" s="2282"/>
      <c r="D3490" s="2282"/>
      <c r="E3490" s="2282" t="s">
        <v>3580</v>
      </c>
      <c r="F3490" s="2267">
        <v>16.901268000000002</v>
      </c>
      <c r="G3490" s="2282"/>
      <c r="H3490" s="2467" t="s">
        <v>3581</v>
      </c>
      <c r="I3490" s="2467"/>
      <c r="J3490" s="2267">
        <v>79.66</v>
      </c>
    </row>
    <row r="3491" spans="1:10" ht="30" customHeight="1" thickBot="1">
      <c r="A3491" s="2290"/>
      <c r="B3491" s="2290"/>
      <c r="C3491" s="2290"/>
      <c r="D3491" s="2290"/>
      <c r="E3491" s="2290"/>
      <c r="F3491" s="2290"/>
      <c r="G3491" s="2290" t="s">
        <v>3582</v>
      </c>
      <c r="H3491" s="2268">
        <v>12</v>
      </c>
      <c r="I3491" s="2290" t="s">
        <v>3583</v>
      </c>
      <c r="J3491" s="2291">
        <v>955.92</v>
      </c>
    </row>
    <row r="3492" spans="1:10" ht="0.95" customHeight="1" thickTop="1">
      <c r="A3492" s="2269"/>
      <c r="B3492" s="2269"/>
      <c r="C3492" s="2269"/>
      <c r="D3492" s="2269"/>
      <c r="E3492" s="2269"/>
      <c r="F3492" s="2269"/>
      <c r="G3492" s="2269"/>
      <c r="H3492" s="2269"/>
      <c r="I3492" s="2269"/>
      <c r="J3492" s="2269"/>
    </row>
    <row r="3493" spans="1:10" ht="18" customHeight="1">
      <c r="A3493" s="2283" t="s">
        <v>5477</v>
      </c>
      <c r="B3493" s="2287" t="s">
        <v>259</v>
      </c>
      <c r="C3493" s="2283" t="s">
        <v>3548</v>
      </c>
      <c r="D3493" s="2283" t="s">
        <v>131</v>
      </c>
      <c r="E3493" s="2470" t="s">
        <v>3549</v>
      </c>
      <c r="F3493" s="2470"/>
      <c r="G3493" s="2288" t="s">
        <v>3550</v>
      </c>
      <c r="H3493" s="2287" t="s">
        <v>261</v>
      </c>
      <c r="I3493" s="2287" t="s">
        <v>3551</v>
      </c>
      <c r="J3493" s="2287" t="s">
        <v>2149</v>
      </c>
    </row>
    <row r="3494" spans="1:10" ht="24" customHeight="1">
      <c r="A3494" s="2284" t="s">
        <v>3552</v>
      </c>
      <c r="B3494" s="2259" t="s">
        <v>5478</v>
      </c>
      <c r="C3494" s="2284" t="s">
        <v>3554</v>
      </c>
      <c r="D3494" s="2284" t="s">
        <v>1461</v>
      </c>
      <c r="E3494" s="2471">
        <v>63</v>
      </c>
      <c r="F3494" s="2471"/>
      <c r="G3494" s="2260" t="s">
        <v>271</v>
      </c>
      <c r="H3494" s="2261">
        <v>1</v>
      </c>
      <c r="I3494" s="2262">
        <v>66.8</v>
      </c>
      <c r="J3494" s="2262">
        <v>66.8</v>
      </c>
    </row>
    <row r="3495" spans="1:10" ht="24" customHeight="1">
      <c r="A3495" s="2281" t="s">
        <v>3556</v>
      </c>
      <c r="B3495" s="2263" t="s">
        <v>3565</v>
      </c>
      <c r="C3495" s="2281" t="s">
        <v>3558</v>
      </c>
      <c r="D3495" s="2281" t="s">
        <v>3566</v>
      </c>
      <c r="E3495" s="2472" t="s">
        <v>3560</v>
      </c>
      <c r="F3495" s="2472"/>
      <c r="G3495" s="2264" t="s">
        <v>2143</v>
      </c>
      <c r="H3495" s="2265">
        <v>0.53300000000000003</v>
      </c>
      <c r="I3495" s="2266">
        <v>21.6</v>
      </c>
      <c r="J3495" s="2266">
        <v>11.51</v>
      </c>
    </row>
    <row r="3496" spans="1:10" ht="24" customHeight="1">
      <c r="A3496" s="2285" t="s">
        <v>3586</v>
      </c>
      <c r="B3496" s="2270" t="s">
        <v>5479</v>
      </c>
      <c r="C3496" s="2285" t="s">
        <v>3554</v>
      </c>
      <c r="D3496" s="2285" t="s">
        <v>5480</v>
      </c>
      <c r="E3496" s="2468" t="s">
        <v>3589</v>
      </c>
      <c r="F3496" s="2468"/>
      <c r="G3496" s="2271" t="s">
        <v>271</v>
      </c>
      <c r="H3496" s="2272">
        <v>1</v>
      </c>
      <c r="I3496" s="2273">
        <v>55.29</v>
      </c>
      <c r="J3496" s="2273">
        <v>55.29</v>
      </c>
    </row>
    <row r="3497" spans="1:10">
      <c r="A3497" s="2282"/>
      <c r="B3497" s="2282"/>
      <c r="C3497" s="2282"/>
      <c r="D3497" s="2282"/>
      <c r="E3497" s="2282" t="s">
        <v>3577</v>
      </c>
      <c r="F3497" s="2267">
        <v>8.25</v>
      </c>
      <c r="G3497" s="2282" t="s">
        <v>3578</v>
      </c>
      <c r="H3497" s="2267">
        <v>0</v>
      </c>
      <c r="I3497" s="2282" t="s">
        <v>3579</v>
      </c>
      <c r="J3497" s="2267">
        <v>8.25</v>
      </c>
    </row>
    <row r="3498" spans="1:10">
      <c r="A3498" s="2282"/>
      <c r="B3498" s="2282"/>
      <c r="C3498" s="2282"/>
      <c r="D3498" s="2282"/>
      <c r="E3498" s="2282" t="s">
        <v>3580</v>
      </c>
      <c r="F3498" s="2267">
        <v>17.989239999999999</v>
      </c>
      <c r="G3498" s="2282"/>
      <c r="H3498" s="2467" t="s">
        <v>3581</v>
      </c>
      <c r="I3498" s="2467"/>
      <c r="J3498" s="2267">
        <v>84.79</v>
      </c>
    </row>
    <row r="3499" spans="1:10" ht="30" customHeight="1" thickBot="1">
      <c r="A3499" s="2290"/>
      <c r="B3499" s="2290"/>
      <c r="C3499" s="2290"/>
      <c r="D3499" s="2290"/>
      <c r="E3499" s="2290"/>
      <c r="F3499" s="2290"/>
      <c r="G3499" s="2290" t="s">
        <v>3582</v>
      </c>
      <c r="H3499" s="2268">
        <v>4</v>
      </c>
      <c r="I3499" s="2290" t="s">
        <v>3583</v>
      </c>
      <c r="J3499" s="2291">
        <v>339.16</v>
      </c>
    </row>
    <row r="3500" spans="1:10" ht="0.95" customHeight="1" thickTop="1">
      <c r="A3500" s="2269"/>
      <c r="B3500" s="2269"/>
      <c r="C3500" s="2269"/>
      <c r="D3500" s="2269"/>
      <c r="E3500" s="2269"/>
      <c r="F3500" s="2269"/>
      <c r="G3500" s="2269"/>
      <c r="H3500" s="2269"/>
      <c r="I3500" s="2269"/>
      <c r="J3500" s="2269"/>
    </row>
    <row r="3501" spans="1:10" ht="18" customHeight="1">
      <c r="A3501" s="2283" t="s">
        <v>5481</v>
      </c>
      <c r="B3501" s="2287" t="s">
        <v>259</v>
      </c>
      <c r="C3501" s="2283" t="s">
        <v>3548</v>
      </c>
      <c r="D3501" s="2283" t="s">
        <v>131</v>
      </c>
      <c r="E3501" s="2470" t="s">
        <v>3549</v>
      </c>
      <c r="F3501" s="2470"/>
      <c r="G3501" s="2288" t="s">
        <v>3550</v>
      </c>
      <c r="H3501" s="2287" t="s">
        <v>261</v>
      </c>
      <c r="I3501" s="2287" t="s">
        <v>3551</v>
      </c>
      <c r="J3501" s="2287" t="s">
        <v>2149</v>
      </c>
    </row>
    <row r="3502" spans="1:10" ht="24" customHeight="1">
      <c r="A3502" s="2284" t="s">
        <v>3552</v>
      </c>
      <c r="B3502" s="2259" t="s">
        <v>5482</v>
      </c>
      <c r="C3502" s="2284" t="s">
        <v>3600</v>
      </c>
      <c r="D3502" s="2284" t="s">
        <v>1464</v>
      </c>
      <c r="E3502" s="2471" t="s">
        <v>3688</v>
      </c>
      <c r="F3502" s="2471"/>
      <c r="G3502" s="2260" t="s">
        <v>689</v>
      </c>
      <c r="H3502" s="2261">
        <v>1</v>
      </c>
      <c r="I3502" s="2262">
        <v>169.73</v>
      </c>
      <c r="J3502" s="2262">
        <v>169.73</v>
      </c>
    </row>
    <row r="3503" spans="1:10" ht="24" customHeight="1">
      <c r="A3503" s="2281" t="s">
        <v>3556</v>
      </c>
      <c r="B3503" s="2263" t="s">
        <v>3565</v>
      </c>
      <c r="C3503" s="2281" t="s">
        <v>3558</v>
      </c>
      <c r="D3503" s="2281" t="s">
        <v>3566</v>
      </c>
      <c r="E3503" s="2472" t="s">
        <v>3560</v>
      </c>
      <c r="F3503" s="2472"/>
      <c r="G3503" s="2264" t="s">
        <v>2143</v>
      </c>
      <c r="H3503" s="2265">
        <v>0.3</v>
      </c>
      <c r="I3503" s="2266">
        <v>21.6</v>
      </c>
      <c r="J3503" s="2266">
        <v>6.48</v>
      </c>
    </row>
    <row r="3504" spans="1:10" ht="24" customHeight="1">
      <c r="A3504" s="2281" t="s">
        <v>3556</v>
      </c>
      <c r="B3504" s="2263" t="s">
        <v>3561</v>
      </c>
      <c r="C3504" s="2281" t="s">
        <v>3558</v>
      </c>
      <c r="D3504" s="2281" t="s">
        <v>3562</v>
      </c>
      <c r="E3504" s="2472" t="s">
        <v>3560</v>
      </c>
      <c r="F3504" s="2472"/>
      <c r="G3504" s="2264" t="s">
        <v>2143</v>
      </c>
      <c r="H3504" s="2265">
        <v>0.3</v>
      </c>
      <c r="I3504" s="2266">
        <v>16.989999999999998</v>
      </c>
      <c r="J3504" s="2266">
        <v>5.09</v>
      </c>
    </row>
    <row r="3505" spans="1:10" ht="24" customHeight="1">
      <c r="A3505" s="2285" t="s">
        <v>3586</v>
      </c>
      <c r="B3505" s="2270" t="s">
        <v>5483</v>
      </c>
      <c r="C3505" s="2285" t="s">
        <v>3600</v>
      </c>
      <c r="D3505" s="2285" t="s">
        <v>5484</v>
      </c>
      <c r="E3505" s="2468" t="s">
        <v>3589</v>
      </c>
      <c r="F3505" s="2468"/>
      <c r="G3505" s="2271" t="s">
        <v>689</v>
      </c>
      <c r="H3505" s="2272">
        <v>1.25</v>
      </c>
      <c r="I3505" s="2273">
        <v>126.53</v>
      </c>
      <c r="J3505" s="2273">
        <v>158.16</v>
      </c>
    </row>
    <row r="3506" spans="1:10">
      <c r="A3506" s="2282"/>
      <c r="B3506" s="2282"/>
      <c r="C3506" s="2282"/>
      <c r="D3506" s="2282"/>
      <c r="E3506" s="2282" t="s">
        <v>3577</v>
      </c>
      <c r="F3506" s="2267">
        <v>7.9</v>
      </c>
      <c r="G3506" s="2282" t="s">
        <v>3578</v>
      </c>
      <c r="H3506" s="2267">
        <v>0</v>
      </c>
      <c r="I3506" s="2282" t="s">
        <v>3579</v>
      </c>
      <c r="J3506" s="2267">
        <v>7.9</v>
      </c>
    </row>
    <row r="3507" spans="1:10">
      <c r="A3507" s="2282"/>
      <c r="B3507" s="2282"/>
      <c r="C3507" s="2282"/>
      <c r="D3507" s="2282"/>
      <c r="E3507" s="2282" t="s">
        <v>3580</v>
      </c>
      <c r="F3507" s="2267">
        <v>45.708289000000001</v>
      </c>
      <c r="G3507" s="2282"/>
      <c r="H3507" s="2467" t="s">
        <v>3581</v>
      </c>
      <c r="I3507" s="2467"/>
      <c r="J3507" s="2267">
        <v>215.44</v>
      </c>
    </row>
    <row r="3508" spans="1:10" ht="30" customHeight="1" thickBot="1">
      <c r="A3508" s="2290"/>
      <c r="B3508" s="2290"/>
      <c r="C3508" s="2290"/>
      <c r="D3508" s="2290"/>
      <c r="E3508" s="2290"/>
      <c r="F3508" s="2290"/>
      <c r="G3508" s="2290" t="s">
        <v>3582</v>
      </c>
      <c r="H3508" s="2268">
        <v>3</v>
      </c>
      <c r="I3508" s="2290" t="s">
        <v>3583</v>
      </c>
      <c r="J3508" s="2291">
        <v>646.32000000000005</v>
      </c>
    </row>
    <row r="3509" spans="1:10" ht="0.95" customHeight="1" thickTop="1">
      <c r="A3509" s="2269"/>
      <c r="B3509" s="2269"/>
      <c r="C3509" s="2269"/>
      <c r="D3509" s="2269"/>
      <c r="E3509" s="2269"/>
      <c r="F3509" s="2269"/>
      <c r="G3509" s="2269"/>
      <c r="H3509" s="2269"/>
      <c r="I3509" s="2269"/>
      <c r="J3509" s="2269"/>
    </row>
    <row r="3510" spans="1:10" ht="18" customHeight="1">
      <c r="A3510" s="2283" t="s">
        <v>5485</v>
      </c>
      <c r="B3510" s="2287" t="s">
        <v>259</v>
      </c>
      <c r="C3510" s="2283" t="s">
        <v>3548</v>
      </c>
      <c r="D3510" s="2283" t="s">
        <v>131</v>
      </c>
      <c r="E3510" s="2470" t="s">
        <v>3549</v>
      </c>
      <c r="F3510" s="2470"/>
      <c r="G3510" s="2288" t="s">
        <v>3550</v>
      </c>
      <c r="H3510" s="2287" t="s">
        <v>261</v>
      </c>
      <c r="I3510" s="2287" t="s">
        <v>3551</v>
      </c>
      <c r="J3510" s="2287" t="s">
        <v>2149</v>
      </c>
    </row>
    <row r="3511" spans="1:10" ht="24" customHeight="1">
      <c r="A3511" s="2284" t="s">
        <v>3552</v>
      </c>
      <c r="B3511" s="2259" t="s">
        <v>5486</v>
      </c>
      <c r="C3511" s="2284" t="s">
        <v>3600</v>
      </c>
      <c r="D3511" s="2284" t="s">
        <v>1467</v>
      </c>
      <c r="E3511" s="2471" t="s">
        <v>3688</v>
      </c>
      <c r="F3511" s="2471"/>
      <c r="G3511" s="2260" t="s">
        <v>689</v>
      </c>
      <c r="H3511" s="2261">
        <v>1</v>
      </c>
      <c r="I3511" s="2262">
        <v>183.2</v>
      </c>
      <c r="J3511" s="2262">
        <v>183.2</v>
      </c>
    </row>
    <row r="3512" spans="1:10" ht="24" customHeight="1">
      <c r="A3512" s="2281" t="s">
        <v>3556</v>
      </c>
      <c r="B3512" s="2263" t="s">
        <v>3565</v>
      </c>
      <c r="C3512" s="2281" t="s">
        <v>3558</v>
      </c>
      <c r="D3512" s="2281" t="s">
        <v>3566</v>
      </c>
      <c r="E3512" s="2472" t="s">
        <v>3560</v>
      </c>
      <c r="F3512" s="2472"/>
      <c r="G3512" s="2264" t="s">
        <v>2143</v>
      </c>
      <c r="H3512" s="2265">
        <v>0.3</v>
      </c>
      <c r="I3512" s="2266">
        <v>21.6</v>
      </c>
      <c r="J3512" s="2266">
        <v>6.48</v>
      </c>
    </row>
    <row r="3513" spans="1:10" ht="24" customHeight="1">
      <c r="A3513" s="2281" t="s">
        <v>3556</v>
      </c>
      <c r="B3513" s="2263" t="s">
        <v>3561</v>
      </c>
      <c r="C3513" s="2281" t="s">
        <v>3558</v>
      </c>
      <c r="D3513" s="2281" t="s">
        <v>3562</v>
      </c>
      <c r="E3513" s="2472" t="s">
        <v>3560</v>
      </c>
      <c r="F3513" s="2472"/>
      <c r="G3513" s="2264" t="s">
        <v>2143</v>
      </c>
      <c r="H3513" s="2265">
        <v>0.3</v>
      </c>
      <c r="I3513" s="2266">
        <v>16.989999999999998</v>
      </c>
      <c r="J3513" s="2266">
        <v>5.09</v>
      </c>
    </row>
    <row r="3514" spans="1:10" ht="24" customHeight="1">
      <c r="A3514" s="2285" t="s">
        <v>3586</v>
      </c>
      <c r="B3514" s="2270" t="s">
        <v>5487</v>
      </c>
      <c r="C3514" s="2285" t="s">
        <v>3600</v>
      </c>
      <c r="D3514" s="2285" t="s">
        <v>5488</v>
      </c>
      <c r="E3514" s="2468" t="s">
        <v>3589</v>
      </c>
      <c r="F3514" s="2468"/>
      <c r="G3514" s="2271" t="s">
        <v>347</v>
      </c>
      <c r="H3514" s="2272">
        <v>1.25</v>
      </c>
      <c r="I3514" s="2273">
        <v>137.31</v>
      </c>
      <c r="J3514" s="2273">
        <v>171.63</v>
      </c>
    </row>
    <row r="3515" spans="1:10">
      <c r="A3515" s="2282"/>
      <c r="B3515" s="2282"/>
      <c r="C3515" s="2282"/>
      <c r="D3515" s="2282"/>
      <c r="E3515" s="2282" t="s">
        <v>3577</v>
      </c>
      <c r="F3515" s="2267">
        <v>7.9</v>
      </c>
      <c r="G3515" s="2282" t="s">
        <v>3578</v>
      </c>
      <c r="H3515" s="2267">
        <v>0</v>
      </c>
      <c r="I3515" s="2282" t="s">
        <v>3579</v>
      </c>
      <c r="J3515" s="2267">
        <v>7.9</v>
      </c>
    </row>
    <row r="3516" spans="1:10">
      <c r="A3516" s="2282"/>
      <c r="B3516" s="2282"/>
      <c r="C3516" s="2282"/>
      <c r="D3516" s="2282"/>
      <c r="E3516" s="2282" t="s">
        <v>3580</v>
      </c>
      <c r="F3516" s="2267">
        <v>49.335760000000001</v>
      </c>
      <c r="G3516" s="2282"/>
      <c r="H3516" s="2467" t="s">
        <v>3581</v>
      </c>
      <c r="I3516" s="2467"/>
      <c r="J3516" s="2267">
        <v>232.54</v>
      </c>
    </row>
    <row r="3517" spans="1:10" ht="30" customHeight="1" thickBot="1">
      <c r="A3517" s="2290"/>
      <c r="B3517" s="2290"/>
      <c r="C3517" s="2290"/>
      <c r="D3517" s="2290"/>
      <c r="E3517" s="2290"/>
      <c r="F3517" s="2290"/>
      <c r="G3517" s="2290" t="s">
        <v>3582</v>
      </c>
      <c r="H3517" s="2268">
        <v>5</v>
      </c>
      <c r="I3517" s="2290" t="s">
        <v>3583</v>
      </c>
      <c r="J3517" s="2291">
        <v>1162.7</v>
      </c>
    </row>
    <row r="3518" spans="1:10" ht="0.95" customHeight="1" thickTop="1">
      <c r="A3518" s="2269"/>
      <c r="B3518" s="2269"/>
      <c r="C3518" s="2269"/>
      <c r="D3518" s="2269"/>
      <c r="E3518" s="2269"/>
      <c r="F3518" s="2269"/>
      <c r="G3518" s="2269"/>
      <c r="H3518" s="2269"/>
      <c r="I3518" s="2269"/>
      <c r="J3518" s="2269"/>
    </row>
    <row r="3519" spans="1:10" ht="24" customHeight="1">
      <c r="A3519" s="2286" t="s">
        <v>5489</v>
      </c>
      <c r="B3519" s="2286"/>
      <c r="C3519" s="2286"/>
      <c r="D3519" s="2286" t="s">
        <v>5490</v>
      </c>
      <c r="E3519" s="2286"/>
      <c r="F3519" s="2469"/>
      <c r="G3519" s="2469"/>
      <c r="H3519" s="2257"/>
      <c r="I3519" s="2286"/>
      <c r="J3519" s="2258">
        <v>31320.98</v>
      </c>
    </row>
    <row r="3520" spans="1:10" ht="18" customHeight="1">
      <c r="A3520" s="2283" t="s">
        <v>5491</v>
      </c>
      <c r="B3520" s="2287" t="s">
        <v>259</v>
      </c>
      <c r="C3520" s="2283" t="s">
        <v>3548</v>
      </c>
      <c r="D3520" s="2283" t="s">
        <v>131</v>
      </c>
      <c r="E3520" s="2470" t="s">
        <v>3549</v>
      </c>
      <c r="F3520" s="2470"/>
      <c r="G3520" s="2288" t="s">
        <v>3550</v>
      </c>
      <c r="H3520" s="2287" t="s">
        <v>261</v>
      </c>
      <c r="I3520" s="2287" t="s">
        <v>3551</v>
      </c>
      <c r="J3520" s="2287" t="s">
        <v>2149</v>
      </c>
    </row>
    <row r="3521" spans="1:10" ht="36" customHeight="1">
      <c r="A3521" s="2284" t="s">
        <v>3552</v>
      </c>
      <c r="B3521" s="2259" t="s">
        <v>1471</v>
      </c>
      <c r="C3521" s="2284" t="s">
        <v>3600</v>
      </c>
      <c r="D3521" s="2284" t="s">
        <v>1472</v>
      </c>
      <c r="E3521" s="2471" t="s">
        <v>3688</v>
      </c>
      <c r="F3521" s="2471"/>
      <c r="G3521" s="2260" t="s">
        <v>271</v>
      </c>
      <c r="H3521" s="2261">
        <v>1</v>
      </c>
      <c r="I3521" s="2262">
        <v>153</v>
      </c>
      <c r="J3521" s="2262">
        <v>153</v>
      </c>
    </row>
    <row r="3522" spans="1:10" ht="24" customHeight="1">
      <c r="A3522" s="2281" t="s">
        <v>3556</v>
      </c>
      <c r="B3522" s="2263" t="s">
        <v>3561</v>
      </c>
      <c r="C3522" s="2281" t="s">
        <v>3558</v>
      </c>
      <c r="D3522" s="2281" t="s">
        <v>3562</v>
      </c>
      <c r="E3522" s="2472" t="s">
        <v>3560</v>
      </c>
      <c r="F3522" s="2472"/>
      <c r="G3522" s="2264" t="s">
        <v>2143</v>
      </c>
      <c r="H3522" s="2265">
        <v>0.1</v>
      </c>
      <c r="I3522" s="2266">
        <v>16.989999999999998</v>
      </c>
      <c r="J3522" s="2266">
        <v>1.69</v>
      </c>
    </row>
    <row r="3523" spans="1:10" ht="24" customHeight="1">
      <c r="A3523" s="2281" t="s">
        <v>3556</v>
      </c>
      <c r="B3523" s="2263" t="s">
        <v>3565</v>
      </c>
      <c r="C3523" s="2281" t="s">
        <v>3558</v>
      </c>
      <c r="D3523" s="2281" t="s">
        <v>3566</v>
      </c>
      <c r="E3523" s="2472" t="s">
        <v>3560</v>
      </c>
      <c r="F3523" s="2472"/>
      <c r="G3523" s="2264" t="s">
        <v>2143</v>
      </c>
      <c r="H3523" s="2265">
        <v>0.1</v>
      </c>
      <c r="I3523" s="2266">
        <v>21.6</v>
      </c>
      <c r="J3523" s="2266">
        <v>2.16</v>
      </c>
    </row>
    <row r="3524" spans="1:10" ht="36" customHeight="1">
      <c r="A3524" s="2285" t="s">
        <v>3586</v>
      </c>
      <c r="B3524" s="2270" t="s">
        <v>5391</v>
      </c>
      <c r="C3524" s="2285" t="s">
        <v>3558</v>
      </c>
      <c r="D3524" s="2285" t="s">
        <v>5392</v>
      </c>
      <c r="E3524" s="2468" t="s">
        <v>3589</v>
      </c>
      <c r="F3524" s="2468"/>
      <c r="G3524" s="2271" t="s">
        <v>271</v>
      </c>
      <c r="H3524" s="2272">
        <v>4</v>
      </c>
      <c r="I3524" s="2273">
        <v>0.85</v>
      </c>
      <c r="J3524" s="2273">
        <v>3.4</v>
      </c>
    </row>
    <row r="3525" spans="1:10" ht="24" customHeight="1">
      <c r="A3525" s="2285" t="s">
        <v>3586</v>
      </c>
      <c r="B3525" s="2270" t="s">
        <v>5492</v>
      </c>
      <c r="C3525" s="2285" t="s">
        <v>3558</v>
      </c>
      <c r="D3525" s="2285" t="s">
        <v>5493</v>
      </c>
      <c r="E3525" s="2468" t="s">
        <v>3589</v>
      </c>
      <c r="F3525" s="2468"/>
      <c r="G3525" s="2271" t="s">
        <v>271</v>
      </c>
      <c r="H3525" s="2272">
        <v>1</v>
      </c>
      <c r="I3525" s="2273">
        <v>145.75</v>
      </c>
      <c r="J3525" s="2273">
        <v>145.75</v>
      </c>
    </row>
    <row r="3526" spans="1:10">
      <c r="A3526" s="2282"/>
      <c r="B3526" s="2282"/>
      <c r="C3526" s="2282"/>
      <c r="D3526" s="2282"/>
      <c r="E3526" s="2282" t="s">
        <v>3577</v>
      </c>
      <c r="F3526" s="2267">
        <v>2.62</v>
      </c>
      <c r="G3526" s="2282" t="s">
        <v>3578</v>
      </c>
      <c r="H3526" s="2267">
        <v>0</v>
      </c>
      <c r="I3526" s="2282" t="s">
        <v>3579</v>
      </c>
      <c r="J3526" s="2267">
        <v>2.62</v>
      </c>
    </row>
    <row r="3527" spans="1:10">
      <c r="A3527" s="2282"/>
      <c r="B3527" s="2282"/>
      <c r="C3527" s="2282"/>
      <c r="D3527" s="2282"/>
      <c r="E3527" s="2282" t="s">
        <v>3580</v>
      </c>
      <c r="F3527" s="2267">
        <v>41.2029</v>
      </c>
      <c r="G3527" s="2282"/>
      <c r="H3527" s="2467" t="s">
        <v>3581</v>
      </c>
      <c r="I3527" s="2467"/>
      <c r="J3527" s="2267">
        <v>194.2</v>
      </c>
    </row>
    <row r="3528" spans="1:10" ht="30" customHeight="1" thickBot="1">
      <c r="A3528" s="2290"/>
      <c r="B3528" s="2290"/>
      <c r="C3528" s="2290"/>
      <c r="D3528" s="2290"/>
      <c r="E3528" s="2290"/>
      <c r="F3528" s="2290"/>
      <c r="G3528" s="2290" t="s">
        <v>3582</v>
      </c>
      <c r="H3528" s="2268">
        <v>11</v>
      </c>
      <c r="I3528" s="2290" t="s">
        <v>3583</v>
      </c>
      <c r="J3528" s="2291">
        <v>2136.1999999999998</v>
      </c>
    </row>
    <row r="3529" spans="1:10" ht="0.95" customHeight="1" thickTop="1">
      <c r="A3529" s="2269"/>
      <c r="B3529" s="2269"/>
      <c r="C3529" s="2269"/>
      <c r="D3529" s="2269"/>
      <c r="E3529" s="2269"/>
      <c r="F3529" s="2269"/>
      <c r="G3529" s="2269"/>
      <c r="H3529" s="2269"/>
      <c r="I3529" s="2269"/>
      <c r="J3529" s="2269"/>
    </row>
    <row r="3530" spans="1:10" ht="18" customHeight="1">
      <c r="A3530" s="2283" t="s">
        <v>5494</v>
      </c>
      <c r="B3530" s="2287" t="s">
        <v>259</v>
      </c>
      <c r="C3530" s="2283" t="s">
        <v>3548</v>
      </c>
      <c r="D3530" s="2283" t="s">
        <v>131</v>
      </c>
      <c r="E3530" s="2470" t="s">
        <v>3549</v>
      </c>
      <c r="F3530" s="2470"/>
      <c r="G3530" s="2288" t="s">
        <v>3550</v>
      </c>
      <c r="H3530" s="2287" t="s">
        <v>261</v>
      </c>
      <c r="I3530" s="2287" t="s">
        <v>3551</v>
      </c>
      <c r="J3530" s="2287" t="s">
        <v>2149</v>
      </c>
    </row>
    <row r="3531" spans="1:10" ht="24" customHeight="1">
      <c r="A3531" s="2284" t="s">
        <v>3552</v>
      </c>
      <c r="B3531" s="2259" t="s">
        <v>1474</v>
      </c>
      <c r="C3531" s="2284" t="s">
        <v>3600</v>
      </c>
      <c r="D3531" s="2284" t="s">
        <v>1475</v>
      </c>
      <c r="E3531" s="2471" t="s">
        <v>3688</v>
      </c>
      <c r="F3531" s="2471"/>
      <c r="G3531" s="2260" t="s">
        <v>322</v>
      </c>
      <c r="H3531" s="2261">
        <v>1</v>
      </c>
      <c r="I3531" s="2262">
        <v>302.33999999999997</v>
      </c>
      <c r="J3531" s="2262">
        <v>302.33999999999997</v>
      </c>
    </row>
    <row r="3532" spans="1:10" ht="24" customHeight="1">
      <c r="A3532" s="2281" t="s">
        <v>3556</v>
      </c>
      <c r="B3532" s="2263" t="s">
        <v>3565</v>
      </c>
      <c r="C3532" s="2281" t="s">
        <v>3558</v>
      </c>
      <c r="D3532" s="2281" t="s">
        <v>3566</v>
      </c>
      <c r="E3532" s="2472" t="s">
        <v>3560</v>
      </c>
      <c r="F3532" s="2472"/>
      <c r="G3532" s="2264" t="s">
        <v>2143</v>
      </c>
      <c r="H3532" s="2265">
        <v>1.1000000000000001</v>
      </c>
      <c r="I3532" s="2266">
        <v>21.6</v>
      </c>
      <c r="J3532" s="2266">
        <v>23.76</v>
      </c>
    </row>
    <row r="3533" spans="1:10" ht="24" customHeight="1">
      <c r="A3533" s="2281" t="s">
        <v>3556</v>
      </c>
      <c r="B3533" s="2263" t="s">
        <v>3561</v>
      </c>
      <c r="C3533" s="2281" t="s">
        <v>3558</v>
      </c>
      <c r="D3533" s="2281" t="s">
        <v>3562</v>
      </c>
      <c r="E3533" s="2472" t="s">
        <v>3560</v>
      </c>
      <c r="F3533" s="2472"/>
      <c r="G3533" s="2264" t="s">
        <v>2143</v>
      </c>
      <c r="H3533" s="2265">
        <v>1.1000000000000001</v>
      </c>
      <c r="I3533" s="2266">
        <v>16.989999999999998</v>
      </c>
      <c r="J3533" s="2266">
        <v>18.68</v>
      </c>
    </row>
    <row r="3534" spans="1:10" ht="24" customHeight="1">
      <c r="A3534" s="2285" t="s">
        <v>3586</v>
      </c>
      <c r="B3534" s="2270" t="s">
        <v>5495</v>
      </c>
      <c r="C3534" s="2285" t="s">
        <v>3600</v>
      </c>
      <c r="D3534" s="2285" t="s">
        <v>1475</v>
      </c>
      <c r="E3534" s="2468" t="s">
        <v>3589</v>
      </c>
      <c r="F3534" s="2468"/>
      <c r="G3534" s="2271" t="s">
        <v>271</v>
      </c>
      <c r="H3534" s="2272">
        <v>1</v>
      </c>
      <c r="I3534" s="2273">
        <v>259.89999999999998</v>
      </c>
      <c r="J3534" s="2273">
        <v>259.89999999999998</v>
      </c>
    </row>
    <row r="3535" spans="1:10">
      <c r="A3535" s="2282"/>
      <c r="B3535" s="2282"/>
      <c r="C3535" s="2282"/>
      <c r="D3535" s="2282"/>
      <c r="E3535" s="2282" t="s">
        <v>3577</v>
      </c>
      <c r="F3535" s="2267">
        <v>28.97</v>
      </c>
      <c r="G3535" s="2282" t="s">
        <v>3578</v>
      </c>
      <c r="H3535" s="2267">
        <v>0</v>
      </c>
      <c r="I3535" s="2282" t="s">
        <v>3579</v>
      </c>
      <c r="J3535" s="2267">
        <v>28.97</v>
      </c>
    </row>
    <row r="3536" spans="1:10">
      <c r="A3536" s="2282"/>
      <c r="B3536" s="2282"/>
      <c r="C3536" s="2282"/>
      <c r="D3536" s="2282"/>
      <c r="E3536" s="2282" t="s">
        <v>3580</v>
      </c>
      <c r="F3536" s="2267">
        <v>81.420162000000005</v>
      </c>
      <c r="G3536" s="2282"/>
      <c r="H3536" s="2467" t="s">
        <v>3581</v>
      </c>
      <c r="I3536" s="2467"/>
      <c r="J3536" s="2267">
        <v>383.76</v>
      </c>
    </row>
    <row r="3537" spans="1:10" ht="30" customHeight="1" thickBot="1">
      <c r="A3537" s="2290"/>
      <c r="B3537" s="2290"/>
      <c r="C3537" s="2290"/>
      <c r="D3537" s="2290"/>
      <c r="E3537" s="2290"/>
      <c r="F3537" s="2290"/>
      <c r="G3537" s="2290" t="s">
        <v>3582</v>
      </c>
      <c r="H3537" s="2268">
        <v>2</v>
      </c>
      <c r="I3537" s="2290" t="s">
        <v>3583</v>
      </c>
      <c r="J3537" s="2291">
        <v>767.52</v>
      </c>
    </row>
    <row r="3538" spans="1:10" ht="0.95" customHeight="1" thickTop="1">
      <c r="A3538" s="2269"/>
      <c r="B3538" s="2269"/>
      <c r="C3538" s="2269"/>
      <c r="D3538" s="2269"/>
      <c r="E3538" s="2269"/>
      <c r="F3538" s="2269"/>
      <c r="G3538" s="2269"/>
      <c r="H3538" s="2269"/>
      <c r="I3538" s="2269"/>
      <c r="J3538" s="2269"/>
    </row>
    <row r="3539" spans="1:10" ht="18" customHeight="1">
      <c r="A3539" s="2283" t="s">
        <v>5496</v>
      </c>
      <c r="B3539" s="2287" t="s">
        <v>259</v>
      </c>
      <c r="C3539" s="2283" t="s">
        <v>3548</v>
      </c>
      <c r="D3539" s="2283" t="s">
        <v>131</v>
      </c>
      <c r="E3539" s="2470" t="s">
        <v>3549</v>
      </c>
      <c r="F3539" s="2470"/>
      <c r="G3539" s="2288" t="s">
        <v>3550</v>
      </c>
      <c r="H3539" s="2287" t="s">
        <v>261</v>
      </c>
      <c r="I3539" s="2287" t="s">
        <v>3551</v>
      </c>
      <c r="J3539" s="2287" t="s">
        <v>2149</v>
      </c>
    </row>
    <row r="3540" spans="1:10" ht="48" customHeight="1">
      <c r="A3540" s="2284" t="s">
        <v>3552</v>
      </c>
      <c r="B3540" s="2259" t="s">
        <v>1477</v>
      </c>
      <c r="C3540" s="2284" t="s">
        <v>3600</v>
      </c>
      <c r="D3540" s="2284" t="s">
        <v>1478</v>
      </c>
      <c r="E3540" s="2471" t="s">
        <v>3688</v>
      </c>
      <c r="F3540" s="2471"/>
      <c r="G3540" s="2260" t="s">
        <v>1700</v>
      </c>
      <c r="H3540" s="2261">
        <v>1</v>
      </c>
      <c r="I3540" s="2262">
        <v>147.52000000000001</v>
      </c>
      <c r="J3540" s="2262">
        <v>147.52000000000001</v>
      </c>
    </row>
    <row r="3541" spans="1:10" ht="24" customHeight="1">
      <c r="A3541" s="2281" t="s">
        <v>3556</v>
      </c>
      <c r="B3541" s="2263" t="s">
        <v>3561</v>
      </c>
      <c r="C3541" s="2281" t="s">
        <v>3558</v>
      </c>
      <c r="D3541" s="2281" t="s">
        <v>3562</v>
      </c>
      <c r="E3541" s="2472" t="s">
        <v>3560</v>
      </c>
      <c r="F3541" s="2472"/>
      <c r="G3541" s="2264" t="s">
        <v>2143</v>
      </c>
      <c r="H3541" s="2265">
        <v>1.5</v>
      </c>
      <c r="I3541" s="2266">
        <v>16.989999999999998</v>
      </c>
      <c r="J3541" s="2266">
        <v>25.48</v>
      </c>
    </row>
    <row r="3542" spans="1:10" ht="24" customHeight="1">
      <c r="A3542" s="2281" t="s">
        <v>3556</v>
      </c>
      <c r="B3542" s="2263" t="s">
        <v>3565</v>
      </c>
      <c r="C3542" s="2281" t="s">
        <v>3558</v>
      </c>
      <c r="D3542" s="2281" t="s">
        <v>3566</v>
      </c>
      <c r="E3542" s="2472" t="s">
        <v>3560</v>
      </c>
      <c r="F3542" s="2472"/>
      <c r="G3542" s="2264" t="s">
        <v>2143</v>
      </c>
      <c r="H3542" s="2265">
        <v>1.5</v>
      </c>
      <c r="I3542" s="2266">
        <v>21.6</v>
      </c>
      <c r="J3542" s="2266">
        <v>32.4</v>
      </c>
    </row>
    <row r="3543" spans="1:10" ht="36" customHeight="1">
      <c r="A3543" s="2285" t="s">
        <v>3586</v>
      </c>
      <c r="B3543" s="2270" t="s">
        <v>5497</v>
      </c>
      <c r="C3543" s="2285" t="s">
        <v>3558</v>
      </c>
      <c r="D3543" s="2285" t="s">
        <v>5498</v>
      </c>
      <c r="E3543" s="2468" t="s">
        <v>3589</v>
      </c>
      <c r="F3543" s="2468"/>
      <c r="G3543" s="2271" t="s">
        <v>689</v>
      </c>
      <c r="H3543" s="2272">
        <v>1</v>
      </c>
      <c r="I3543" s="2273">
        <v>15.84</v>
      </c>
      <c r="J3543" s="2273">
        <v>15.84</v>
      </c>
    </row>
    <row r="3544" spans="1:10" ht="24" customHeight="1">
      <c r="A3544" s="2285" t="s">
        <v>3586</v>
      </c>
      <c r="B3544" s="2270" t="s">
        <v>5499</v>
      </c>
      <c r="C3544" s="2285" t="s">
        <v>3558</v>
      </c>
      <c r="D3544" s="2285" t="s">
        <v>5500</v>
      </c>
      <c r="E3544" s="2468" t="s">
        <v>3589</v>
      </c>
      <c r="F3544" s="2468"/>
      <c r="G3544" s="2271" t="s">
        <v>271</v>
      </c>
      <c r="H3544" s="2272">
        <v>1</v>
      </c>
      <c r="I3544" s="2273">
        <v>73.8</v>
      </c>
      <c r="J3544" s="2273">
        <v>73.8</v>
      </c>
    </row>
    <row r="3545" spans="1:10">
      <c r="A3545" s="2282"/>
      <c r="B3545" s="2282"/>
      <c r="C3545" s="2282"/>
      <c r="D3545" s="2282"/>
      <c r="E3545" s="2282" t="s">
        <v>3577</v>
      </c>
      <c r="F3545" s="2267">
        <v>39.520000000000003</v>
      </c>
      <c r="G3545" s="2282" t="s">
        <v>3578</v>
      </c>
      <c r="H3545" s="2267">
        <v>0</v>
      </c>
      <c r="I3545" s="2282" t="s">
        <v>3579</v>
      </c>
      <c r="J3545" s="2267">
        <v>39.520000000000003</v>
      </c>
    </row>
    <row r="3546" spans="1:10">
      <c r="A3546" s="2282"/>
      <c r="B3546" s="2282"/>
      <c r="C3546" s="2282"/>
      <c r="D3546" s="2282"/>
      <c r="E3546" s="2282" t="s">
        <v>3580</v>
      </c>
      <c r="F3546" s="2267">
        <v>39.727136000000002</v>
      </c>
      <c r="G3546" s="2282"/>
      <c r="H3546" s="2467" t="s">
        <v>3581</v>
      </c>
      <c r="I3546" s="2467"/>
      <c r="J3546" s="2267">
        <v>187.25</v>
      </c>
    </row>
    <row r="3547" spans="1:10" ht="30" customHeight="1" thickBot="1">
      <c r="A3547" s="2290"/>
      <c r="B3547" s="2290"/>
      <c r="C3547" s="2290"/>
      <c r="D3547" s="2290"/>
      <c r="E3547" s="2290"/>
      <c r="F3547" s="2290"/>
      <c r="G3547" s="2290" t="s">
        <v>3582</v>
      </c>
      <c r="H3547" s="2268">
        <v>28</v>
      </c>
      <c r="I3547" s="2290" t="s">
        <v>3583</v>
      </c>
      <c r="J3547" s="2291">
        <v>5243</v>
      </c>
    </row>
    <row r="3548" spans="1:10" ht="0.95" customHeight="1" thickTop="1">
      <c r="A3548" s="2269"/>
      <c r="B3548" s="2269"/>
      <c r="C3548" s="2269"/>
      <c r="D3548" s="2269"/>
      <c r="E3548" s="2269"/>
      <c r="F3548" s="2269"/>
      <c r="G3548" s="2269"/>
      <c r="H3548" s="2269"/>
      <c r="I3548" s="2269"/>
      <c r="J3548" s="2269"/>
    </row>
    <row r="3549" spans="1:10" ht="18" customHeight="1">
      <c r="A3549" s="2283" t="s">
        <v>5501</v>
      </c>
      <c r="B3549" s="2287" t="s">
        <v>259</v>
      </c>
      <c r="C3549" s="2283" t="s">
        <v>3548</v>
      </c>
      <c r="D3549" s="2283" t="s">
        <v>131</v>
      </c>
      <c r="E3549" s="2470" t="s">
        <v>3549</v>
      </c>
      <c r="F3549" s="2470"/>
      <c r="G3549" s="2288" t="s">
        <v>3550</v>
      </c>
      <c r="H3549" s="2287" t="s">
        <v>261</v>
      </c>
      <c r="I3549" s="2287" t="s">
        <v>3551</v>
      </c>
      <c r="J3549" s="2287" t="s">
        <v>2149</v>
      </c>
    </row>
    <row r="3550" spans="1:10" ht="24" customHeight="1">
      <c r="A3550" s="2284" t="s">
        <v>3552</v>
      </c>
      <c r="B3550" s="2259" t="s">
        <v>1480</v>
      </c>
      <c r="C3550" s="2284" t="s">
        <v>3600</v>
      </c>
      <c r="D3550" s="2284" t="s">
        <v>1481</v>
      </c>
      <c r="E3550" s="2471" t="s">
        <v>3688</v>
      </c>
      <c r="F3550" s="2471"/>
      <c r="G3550" s="2260" t="s">
        <v>271</v>
      </c>
      <c r="H3550" s="2261">
        <v>1</v>
      </c>
      <c r="I3550" s="2262">
        <v>6.01</v>
      </c>
      <c r="J3550" s="2262">
        <v>6.01</v>
      </c>
    </row>
    <row r="3551" spans="1:10" ht="24" customHeight="1">
      <c r="A3551" s="2281" t="s">
        <v>3556</v>
      </c>
      <c r="B3551" s="2263" t="s">
        <v>3561</v>
      </c>
      <c r="C3551" s="2281" t="s">
        <v>3558</v>
      </c>
      <c r="D3551" s="2281" t="s">
        <v>3562</v>
      </c>
      <c r="E3551" s="2472" t="s">
        <v>3560</v>
      </c>
      <c r="F3551" s="2472"/>
      <c r="G3551" s="2264" t="s">
        <v>2143</v>
      </c>
      <c r="H3551" s="2265">
        <v>0.15</v>
      </c>
      <c r="I3551" s="2266">
        <v>16.989999999999998</v>
      </c>
      <c r="J3551" s="2266">
        <v>2.54</v>
      </c>
    </row>
    <row r="3552" spans="1:10" ht="24" customHeight="1">
      <c r="A3552" s="2281" t="s">
        <v>3556</v>
      </c>
      <c r="B3552" s="2263" t="s">
        <v>3565</v>
      </c>
      <c r="C3552" s="2281" t="s">
        <v>3558</v>
      </c>
      <c r="D3552" s="2281" t="s">
        <v>3566</v>
      </c>
      <c r="E3552" s="2472" t="s">
        <v>3560</v>
      </c>
      <c r="F3552" s="2472"/>
      <c r="G3552" s="2264" t="s">
        <v>2143</v>
      </c>
      <c r="H3552" s="2265">
        <v>0.15</v>
      </c>
      <c r="I3552" s="2266">
        <v>21.6</v>
      </c>
      <c r="J3552" s="2266">
        <v>3.24</v>
      </c>
    </row>
    <row r="3553" spans="1:10" ht="24" customHeight="1">
      <c r="A3553" s="2285" t="s">
        <v>3586</v>
      </c>
      <c r="B3553" s="2270" t="s">
        <v>5502</v>
      </c>
      <c r="C3553" s="2285" t="s">
        <v>3600</v>
      </c>
      <c r="D3553" s="2285" t="s">
        <v>5503</v>
      </c>
      <c r="E3553" s="2468" t="s">
        <v>3589</v>
      </c>
      <c r="F3553" s="2468"/>
      <c r="G3553" s="2271" t="s">
        <v>271</v>
      </c>
      <c r="H3553" s="2272">
        <v>1</v>
      </c>
      <c r="I3553" s="2273">
        <v>0.23</v>
      </c>
      <c r="J3553" s="2273">
        <v>0.23</v>
      </c>
    </row>
    <row r="3554" spans="1:10">
      <c r="A3554" s="2282"/>
      <c r="B3554" s="2282"/>
      <c r="C3554" s="2282"/>
      <c r="D3554" s="2282"/>
      <c r="E3554" s="2282" t="s">
        <v>3577</v>
      </c>
      <c r="F3554" s="2267">
        <v>3.95</v>
      </c>
      <c r="G3554" s="2282" t="s">
        <v>3578</v>
      </c>
      <c r="H3554" s="2267">
        <v>0</v>
      </c>
      <c r="I3554" s="2282" t="s">
        <v>3579</v>
      </c>
      <c r="J3554" s="2267">
        <v>3.95</v>
      </c>
    </row>
    <row r="3555" spans="1:10">
      <c r="A3555" s="2282"/>
      <c r="B3555" s="2282"/>
      <c r="C3555" s="2282"/>
      <c r="D3555" s="2282"/>
      <c r="E3555" s="2282" t="s">
        <v>3580</v>
      </c>
      <c r="F3555" s="2267">
        <v>1.618493</v>
      </c>
      <c r="G3555" s="2282"/>
      <c r="H3555" s="2467" t="s">
        <v>3581</v>
      </c>
      <c r="I3555" s="2467"/>
      <c r="J3555" s="2267">
        <v>7.63</v>
      </c>
    </row>
    <row r="3556" spans="1:10" ht="30" customHeight="1" thickBot="1">
      <c r="A3556" s="2290"/>
      <c r="B3556" s="2290"/>
      <c r="C3556" s="2290"/>
      <c r="D3556" s="2290"/>
      <c r="E3556" s="2290"/>
      <c r="F3556" s="2290"/>
      <c r="G3556" s="2290" t="s">
        <v>3582</v>
      </c>
      <c r="H3556" s="2268">
        <v>800</v>
      </c>
      <c r="I3556" s="2290" t="s">
        <v>3583</v>
      </c>
      <c r="J3556" s="2291">
        <v>6104</v>
      </c>
    </row>
    <row r="3557" spans="1:10" ht="0.95" customHeight="1" thickTop="1">
      <c r="A3557" s="2269"/>
      <c r="B3557" s="2269"/>
      <c r="C3557" s="2269"/>
      <c r="D3557" s="2269"/>
      <c r="E3557" s="2269"/>
      <c r="F3557" s="2269"/>
      <c r="G3557" s="2269"/>
      <c r="H3557" s="2269"/>
      <c r="I3557" s="2269"/>
      <c r="J3557" s="2269"/>
    </row>
    <row r="3558" spans="1:10" ht="18" customHeight="1">
      <c r="A3558" s="2283" t="s">
        <v>5504</v>
      </c>
      <c r="B3558" s="2287" t="s">
        <v>259</v>
      </c>
      <c r="C3558" s="2283" t="s">
        <v>3548</v>
      </c>
      <c r="D3558" s="2283" t="s">
        <v>131</v>
      </c>
      <c r="E3558" s="2470" t="s">
        <v>3549</v>
      </c>
      <c r="F3558" s="2470"/>
      <c r="G3558" s="2288" t="s">
        <v>3550</v>
      </c>
      <c r="H3558" s="2287" t="s">
        <v>261</v>
      </c>
      <c r="I3558" s="2287" t="s">
        <v>3551</v>
      </c>
      <c r="J3558" s="2287" t="s">
        <v>2149</v>
      </c>
    </row>
    <row r="3559" spans="1:10" ht="24" customHeight="1">
      <c r="A3559" s="2284" t="s">
        <v>3552</v>
      </c>
      <c r="B3559" s="2259" t="s">
        <v>1483</v>
      </c>
      <c r="C3559" s="2284" t="s">
        <v>3600</v>
      </c>
      <c r="D3559" s="2284" t="s">
        <v>1484</v>
      </c>
      <c r="E3559" s="2471" t="s">
        <v>3688</v>
      </c>
      <c r="F3559" s="2471"/>
      <c r="G3559" s="2260" t="s">
        <v>271</v>
      </c>
      <c r="H3559" s="2261">
        <v>1</v>
      </c>
      <c r="I3559" s="2262">
        <v>6.27</v>
      </c>
      <c r="J3559" s="2262">
        <v>6.27</v>
      </c>
    </row>
    <row r="3560" spans="1:10" ht="24" customHeight="1">
      <c r="A3560" s="2281" t="s">
        <v>3556</v>
      </c>
      <c r="B3560" s="2263" t="s">
        <v>3561</v>
      </c>
      <c r="C3560" s="2281" t="s">
        <v>3558</v>
      </c>
      <c r="D3560" s="2281" t="s">
        <v>3562</v>
      </c>
      <c r="E3560" s="2472" t="s">
        <v>3560</v>
      </c>
      <c r="F3560" s="2472"/>
      <c r="G3560" s="2264" t="s">
        <v>2143</v>
      </c>
      <c r="H3560" s="2265">
        <v>0.15</v>
      </c>
      <c r="I3560" s="2266">
        <v>16.989999999999998</v>
      </c>
      <c r="J3560" s="2266">
        <v>2.54</v>
      </c>
    </row>
    <row r="3561" spans="1:10" ht="24" customHeight="1">
      <c r="A3561" s="2281" t="s">
        <v>3556</v>
      </c>
      <c r="B3561" s="2263" t="s">
        <v>3565</v>
      </c>
      <c r="C3561" s="2281" t="s">
        <v>3558</v>
      </c>
      <c r="D3561" s="2281" t="s">
        <v>3566</v>
      </c>
      <c r="E3561" s="2472" t="s">
        <v>3560</v>
      </c>
      <c r="F3561" s="2472"/>
      <c r="G3561" s="2264" t="s">
        <v>2143</v>
      </c>
      <c r="H3561" s="2265">
        <v>0.15</v>
      </c>
      <c r="I3561" s="2266">
        <v>21.6</v>
      </c>
      <c r="J3561" s="2266">
        <v>3.24</v>
      </c>
    </row>
    <row r="3562" spans="1:10" ht="24" customHeight="1">
      <c r="A3562" s="2285" t="s">
        <v>3586</v>
      </c>
      <c r="B3562" s="2270" t="s">
        <v>5505</v>
      </c>
      <c r="C3562" s="2285" t="s">
        <v>3600</v>
      </c>
      <c r="D3562" s="2285" t="s">
        <v>2893</v>
      </c>
      <c r="E3562" s="2468" t="s">
        <v>3589</v>
      </c>
      <c r="F3562" s="2468"/>
      <c r="G3562" s="2271" t="s">
        <v>271</v>
      </c>
      <c r="H3562" s="2272">
        <v>1</v>
      </c>
      <c r="I3562" s="2273">
        <v>0.49</v>
      </c>
      <c r="J3562" s="2273">
        <v>0.49</v>
      </c>
    </row>
    <row r="3563" spans="1:10">
      <c r="A3563" s="2282"/>
      <c r="B3563" s="2282"/>
      <c r="C3563" s="2282"/>
      <c r="D3563" s="2282"/>
      <c r="E3563" s="2282" t="s">
        <v>3577</v>
      </c>
      <c r="F3563" s="2267">
        <v>3.95</v>
      </c>
      <c r="G3563" s="2282" t="s">
        <v>3578</v>
      </c>
      <c r="H3563" s="2267">
        <v>0</v>
      </c>
      <c r="I3563" s="2282" t="s">
        <v>3579</v>
      </c>
      <c r="J3563" s="2267">
        <v>3.95</v>
      </c>
    </row>
    <row r="3564" spans="1:10">
      <c r="A3564" s="2282"/>
      <c r="B3564" s="2282"/>
      <c r="C3564" s="2282"/>
      <c r="D3564" s="2282"/>
      <c r="E3564" s="2282" t="s">
        <v>3580</v>
      </c>
      <c r="F3564" s="2267">
        <v>1.6885110000000001</v>
      </c>
      <c r="G3564" s="2282"/>
      <c r="H3564" s="2467" t="s">
        <v>3581</v>
      </c>
      <c r="I3564" s="2467"/>
      <c r="J3564" s="2267">
        <v>7.96</v>
      </c>
    </row>
    <row r="3565" spans="1:10" ht="30" customHeight="1" thickBot="1">
      <c r="A3565" s="2290"/>
      <c r="B3565" s="2290"/>
      <c r="C3565" s="2290"/>
      <c r="D3565" s="2290"/>
      <c r="E3565" s="2290"/>
      <c r="F3565" s="2290"/>
      <c r="G3565" s="2290" t="s">
        <v>3582</v>
      </c>
      <c r="H3565" s="2268">
        <v>90</v>
      </c>
      <c r="I3565" s="2290" t="s">
        <v>3583</v>
      </c>
      <c r="J3565" s="2291">
        <v>716.4</v>
      </c>
    </row>
    <row r="3566" spans="1:10" ht="0.95" customHeight="1" thickTop="1">
      <c r="A3566" s="2269"/>
      <c r="B3566" s="2269"/>
      <c r="C3566" s="2269"/>
      <c r="D3566" s="2269"/>
      <c r="E3566" s="2269"/>
      <c r="F3566" s="2269"/>
      <c r="G3566" s="2269"/>
      <c r="H3566" s="2269"/>
      <c r="I3566" s="2269"/>
      <c r="J3566" s="2269"/>
    </row>
    <row r="3567" spans="1:10" ht="18" customHeight="1">
      <c r="A3567" s="2283" t="s">
        <v>5506</v>
      </c>
      <c r="B3567" s="2287" t="s">
        <v>259</v>
      </c>
      <c r="C3567" s="2283" t="s">
        <v>3548</v>
      </c>
      <c r="D3567" s="2283" t="s">
        <v>131</v>
      </c>
      <c r="E3567" s="2470" t="s">
        <v>3549</v>
      </c>
      <c r="F3567" s="2470"/>
      <c r="G3567" s="2288" t="s">
        <v>3550</v>
      </c>
      <c r="H3567" s="2287" t="s">
        <v>261</v>
      </c>
      <c r="I3567" s="2287" t="s">
        <v>3551</v>
      </c>
      <c r="J3567" s="2287" t="s">
        <v>2149</v>
      </c>
    </row>
    <row r="3568" spans="1:10" ht="24" customHeight="1">
      <c r="A3568" s="2284" t="s">
        <v>3552</v>
      </c>
      <c r="B3568" s="2259" t="s">
        <v>1486</v>
      </c>
      <c r="C3568" s="2284" t="s">
        <v>3600</v>
      </c>
      <c r="D3568" s="2284" t="s">
        <v>1487</v>
      </c>
      <c r="E3568" s="2471" t="s">
        <v>3688</v>
      </c>
      <c r="F3568" s="2471"/>
      <c r="G3568" s="2260" t="s">
        <v>271</v>
      </c>
      <c r="H3568" s="2261">
        <v>1</v>
      </c>
      <c r="I3568" s="2262">
        <v>6.54</v>
      </c>
      <c r="J3568" s="2262">
        <v>6.54</v>
      </c>
    </row>
    <row r="3569" spans="1:10" ht="24" customHeight="1">
      <c r="A3569" s="2281" t="s">
        <v>3556</v>
      </c>
      <c r="B3569" s="2263" t="s">
        <v>3561</v>
      </c>
      <c r="C3569" s="2281" t="s">
        <v>3558</v>
      </c>
      <c r="D3569" s="2281" t="s">
        <v>3562</v>
      </c>
      <c r="E3569" s="2472" t="s">
        <v>3560</v>
      </c>
      <c r="F3569" s="2472"/>
      <c r="G3569" s="2264" t="s">
        <v>2143</v>
      </c>
      <c r="H3569" s="2265">
        <v>0.15</v>
      </c>
      <c r="I3569" s="2266">
        <v>16.989999999999998</v>
      </c>
      <c r="J3569" s="2266">
        <v>2.54</v>
      </c>
    </row>
    <row r="3570" spans="1:10" ht="24" customHeight="1">
      <c r="A3570" s="2281" t="s">
        <v>3556</v>
      </c>
      <c r="B3570" s="2263" t="s">
        <v>3565</v>
      </c>
      <c r="C3570" s="2281" t="s">
        <v>3558</v>
      </c>
      <c r="D3570" s="2281" t="s">
        <v>3566</v>
      </c>
      <c r="E3570" s="2472" t="s">
        <v>3560</v>
      </c>
      <c r="F3570" s="2472"/>
      <c r="G3570" s="2264" t="s">
        <v>2143</v>
      </c>
      <c r="H3570" s="2265">
        <v>0.15</v>
      </c>
      <c r="I3570" s="2266">
        <v>21.6</v>
      </c>
      <c r="J3570" s="2266">
        <v>3.24</v>
      </c>
    </row>
    <row r="3571" spans="1:10" ht="24" customHeight="1">
      <c r="A3571" s="2285" t="s">
        <v>3586</v>
      </c>
      <c r="B3571" s="2270" t="s">
        <v>5507</v>
      </c>
      <c r="C3571" s="2285" t="s">
        <v>3600</v>
      </c>
      <c r="D3571" s="2285" t="s">
        <v>2929</v>
      </c>
      <c r="E3571" s="2468" t="s">
        <v>3589</v>
      </c>
      <c r="F3571" s="2468"/>
      <c r="G3571" s="2271" t="s">
        <v>322</v>
      </c>
      <c r="H3571" s="2272">
        <v>1</v>
      </c>
      <c r="I3571" s="2273">
        <v>0.76</v>
      </c>
      <c r="J3571" s="2273">
        <v>0.76</v>
      </c>
    </row>
    <row r="3572" spans="1:10">
      <c r="A3572" s="2282"/>
      <c r="B3572" s="2282"/>
      <c r="C3572" s="2282"/>
      <c r="D3572" s="2282"/>
      <c r="E3572" s="2282" t="s">
        <v>3577</v>
      </c>
      <c r="F3572" s="2267">
        <v>3.95</v>
      </c>
      <c r="G3572" s="2282" t="s">
        <v>3578</v>
      </c>
      <c r="H3572" s="2267">
        <v>0</v>
      </c>
      <c r="I3572" s="2282" t="s">
        <v>3579</v>
      </c>
      <c r="J3572" s="2267">
        <v>3.95</v>
      </c>
    </row>
    <row r="3573" spans="1:10">
      <c r="A3573" s="2282"/>
      <c r="B3573" s="2282"/>
      <c r="C3573" s="2282"/>
      <c r="D3573" s="2282"/>
      <c r="E3573" s="2282" t="s">
        <v>3580</v>
      </c>
      <c r="F3573" s="2267">
        <v>1.7612220000000001</v>
      </c>
      <c r="G3573" s="2282"/>
      <c r="H3573" s="2467" t="s">
        <v>3581</v>
      </c>
      <c r="I3573" s="2467"/>
      <c r="J3573" s="2267">
        <v>8.3000000000000007</v>
      </c>
    </row>
    <row r="3574" spans="1:10" ht="30" customHeight="1" thickBot="1">
      <c r="A3574" s="2290"/>
      <c r="B3574" s="2290"/>
      <c r="C3574" s="2290"/>
      <c r="D3574" s="2290"/>
      <c r="E3574" s="2290"/>
      <c r="F3574" s="2290"/>
      <c r="G3574" s="2290" t="s">
        <v>3582</v>
      </c>
      <c r="H3574" s="2268">
        <v>24</v>
      </c>
      <c r="I3574" s="2290" t="s">
        <v>3583</v>
      </c>
      <c r="J3574" s="2291">
        <v>199.2</v>
      </c>
    </row>
    <row r="3575" spans="1:10" ht="0.95" customHeight="1" thickTop="1">
      <c r="A3575" s="2269"/>
      <c r="B3575" s="2269"/>
      <c r="C3575" s="2269"/>
      <c r="D3575" s="2269"/>
      <c r="E3575" s="2269"/>
      <c r="F3575" s="2269"/>
      <c r="G3575" s="2269"/>
      <c r="H3575" s="2269"/>
      <c r="I3575" s="2269"/>
      <c r="J3575" s="2269"/>
    </row>
    <row r="3576" spans="1:10" ht="18" customHeight="1">
      <c r="A3576" s="2283" t="s">
        <v>5508</v>
      </c>
      <c r="B3576" s="2287" t="s">
        <v>259</v>
      </c>
      <c r="C3576" s="2283" t="s">
        <v>3548</v>
      </c>
      <c r="D3576" s="2283" t="s">
        <v>131</v>
      </c>
      <c r="E3576" s="2470" t="s">
        <v>3549</v>
      </c>
      <c r="F3576" s="2470"/>
      <c r="G3576" s="2288" t="s">
        <v>3550</v>
      </c>
      <c r="H3576" s="2287" t="s">
        <v>261</v>
      </c>
      <c r="I3576" s="2287" t="s">
        <v>3551</v>
      </c>
      <c r="J3576" s="2287" t="s">
        <v>2149</v>
      </c>
    </row>
    <row r="3577" spans="1:10" ht="24" customHeight="1">
      <c r="A3577" s="2284" t="s">
        <v>3552</v>
      </c>
      <c r="B3577" s="2259" t="s">
        <v>1489</v>
      </c>
      <c r="C3577" s="2284" t="s">
        <v>3600</v>
      </c>
      <c r="D3577" s="2284" t="s">
        <v>1490</v>
      </c>
      <c r="E3577" s="2471" t="s">
        <v>3688</v>
      </c>
      <c r="F3577" s="2471"/>
      <c r="G3577" s="2260" t="s">
        <v>271</v>
      </c>
      <c r="H3577" s="2261">
        <v>1</v>
      </c>
      <c r="I3577" s="2262">
        <v>7.61</v>
      </c>
      <c r="J3577" s="2262">
        <v>7.61</v>
      </c>
    </row>
    <row r="3578" spans="1:10" ht="24" customHeight="1">
      <c r="A3578" s="2281" t="s">
        <v>3556</v>
      </c>
      <c r="B3578" s="2263" t="s">
        <v>3561</v>
      </c>
      <c r="C3578" s="2281" t="s">
        <v>3558</v>
      </c>
      <c r="D3578" s="2281" t="s">
        <v>3562</v>
      </c>
      <c r="E3578" s="2472" t="s">
        <v>3560</v>
      </c>
      <c r="F3578" s="2472"/>
      <c r="G3578" s="2264" t="s">
        <v>2143</v>
      </c>
      <c r="H3578" s="2265">
        <v>0.15</v>
      </c>
      <c r="I3578" s="2266">
        <v>16.989999999999998</v>
      </c>
      <c r="J3578" s="2266">
        <v>2.54</v>
      </c>
    </row>
    <row r="3579" spans="1:10" ht="24" customHeight="1">
      <c r="A3579" s="2281" t="s">
        <v>3556</v>
      </c>
      <c r="B3579" s="2263" t="s">
        <v>3565</v>
      </c>
      <c r="C3579" s="2281" t="s">
        <v>3558</v>
      </c>
      <c r="D3579" s="2281" t="s">
        <v>3566</v>
      </c>
      <c r="E3579" s="2472" t="s">
        <v>3560</v>
      </c>
      <c r="F3579" s="2472"/>
      <c r="G3579" s="2264" t="s">
        <v>2143</v>
      </c>
      <c r="H3579" s="2265">
        <v>0.15</v>
      </c>
      <c r="I3579" s="2266">
        <v>21.6</v>
      </c>
      <c r="J3579" s="2266">
        <v>3.24</v>
      </c>
    </row>
    <row r="3580" spans="1:10" ht="24" customHeight="1">
      <c r="A3580" s="2285" t="s">
        <v>3586</v>
      </c>
      <c r="B3580" s="2270" t="s">
        <v>5509</v>
      </c>
      <c r="C3580" s="2285" t="s">
        <v>3600</v>
      </c>
      <c r="D3580" s="2285" t="s">
        <v>2873</v>
      </c>
      <c r="E3580" s="2468" t="s">
        <v>3589</v>
      </c>
      <c r="F3580" s="2468"/>
      <c r="G3580" s="2271" t="s">
        <v>322</v>
      </c>
      <c r="H3580" s="2272">
        <v>1</v>
      </c>
      <c r="I3580" s="2273">
        <v>1.83</v>
      </c>
      <c r="J3580" s="2273">
        <v>1.83</v>
      </c>
    </row>
    <row r="3581" spans="1:10">
      <c r="A3581" s="2282"/>
      <c r="B3581" s="2282"/>
      <c r="C3581" s="2282"/>
      <c r="D3581" s="2282"/>
      <c r="E3581" s="2282" t="s">
        <v>3577</v>
      </c>
      <c r="F3581" s="2267">
        <v>3.95</v>
      </c>
      <c r="G3581" s="2282" t="s">
        <v>3578</v>
      </c>
      <c r="H3581" s="2267">
        <v>0</v>
      </c>
      <c r="I3581" s="2282" t="s">
        <v>3579</v>
      </c>
      <c r="J3581" s="2267">
        <v>3.95</v>
      </c>
    </row>
    <row r="3582" spans="1:10">
      <c r="A3582" s="2282"/>
      <c r="B3582" s="2282"/>
      <c r="C3582" s="2282"/>
      <c r="D3582" s="2282"/>
      <c r="E3582" s="2282" t="s">
        <v>3580</v>
      </c>
      <c r="F3582" s="2267">
        <v>2.0493730000000001</v>
      </c>
      <c r="G3582" s="2282"/>
      <c r="H3582" s="2467" t="s">
        <v>3581</v>
      </c>
      <c r="I3582" s="2467"/>
      <c r="J3582" s="2267">
        <v>9.66</v>
      </c>
    </row>
    <row r="3583" spans="1:10" ht="30" customHeight="1" thickBot="1">
      <c r="A3583" s="2290"/>
      <c r="B3583" s="2290"/>
      <c r="C3583" s="2290"/>
      <c r="D3583" s="2290"/>
      <c r="E3583" s="2290"/>
      <c r="F3583" s="2290"/>
      <c r="G3583" s="2290" t="s">
        <v>3582</v>
      </c>
      <c r="H3583" s="2268">
        <v>30</v>
      </c>
      <c r="I3583" s="2290" t="s">
        <v>3583</v>
      </c>
      <c r="J3583" s="2291">
        <v>289.8</v>
      </c>
    </row>
    <row r="3584" spans="1:10" ht="0.95" customHeight="1" thickTop="1">
      <c r="A3584" s="2269"/>
      <c r="B3584" s="2269"/>
      <c r="C3584" s="2269"/>
      <c r="D3584" s="2269"/>
      <c r="E3584" s="2269"/>
      <c r="F3584" s="2269"/>
      <c r="G3584" s="2269"/>
      <c r="H3584" s="2269"/>
      <c r="I3584" s="2269"/>
      <c r="J3584" s="2269"/>
    </row>
    <row r="3585" spans="1:10" ht="18" customHeight="1">
      <c r="A3585" s="2283" t="s">
        <v>5510</v>
      </c>
      <c r="B3585" s="2287" t="s">
        <v>259</v>
      </c>
      <c r="C3585" s="2283" t="s">
        <v>3548</v>
      </c>
      <c r="D3585" s="2283" t="s">
        <v>131</v>
      </c>
      <c r="E3585" s="2470" t="s">
        <v>3549</v>
      </c>
      <c r="F3585" s="2470"/>
      <c r="G3585" s="2288" t="s">
        <v>3550</v>
      </c>
      <c r="H3585" s="2287" t="s">
        <v>261</v>
      </c>
      <c r="I3585" s="2287" t="s">
        <v>3551</v>
      </c>
      <c r="J3585" s="2287" t="s">
        <v>2149</v>
      </c>
    </row>
    <row r="3586" spans="1:10" ht="24" customHeight="1">
      <c r="A3586" s="2284" t="s">
        <v>3552</v>
      </c>
      <c r="B3586" s="2259" t="s">
        <v>1492</v>
      </c>
      <c r="C3586" s="2284" t="s">
        <v>3600</v>
      </c>
      <c r="D3586" s="2284" t="s">
        <v>1493</v>
      </c>
      <c r="E3586" s="2471" t="s">
        <v>3688</v>
      </c>
      <c r="F3586" s="2471"/>
      <c r="G3586" s="2260" t="s">
        <v>271</v>
      </c>
      <c r="H3586" s="2261">
        <v>1</v>
      </c>
      <c r="I3586" s="2262">
        <v>9.43</v>
      </c>
      <c r="J3586" s="2262">
        <v>9.43</v>
      </c>
    </row>
    <row r="3587" spans="1:10" ht="24" customHeight="1">
      <c r="A3587" s="2281" t="s">
        <v>3556</v>
      </c>
      <c r="B3587" s="2263" t="s">
        <v>3561</v>
      </c>
      <c r="C3587" s="2281" t="s">
        <v>3558</v>
      </c>
      <c r="D3587" s="2281" t="s">
        <v>3562</v>
      </c>
      <c r="E3587" s="2472" t="s">
        <v>3560</v>
      </c>
      <c r="F3587" s="2472"/>
      <c r="G3587" s="2264" t="s">
        <v>2143</v>
      </c>
      <c r="H3587" s="2265">
        <v>0.15</v>
      </c>
      <c r="I3587" s="2266">
        <v>16.989999999999998</v>
      </c>
      <c r="J3587" s="2266">
        <v>2.54</v>
      </c>
    </row>
    <row r="3588" spans="1:10" ht="24" customHeight="1">
      <c r="A3588" s="2281" t="s">
        <v>3556</v>
      </c>
      <c r="B3588" s="2263" t="s">
        <v>3565</v>
      </c>
      <c r="C3588" s="2281" t="s">
        <v>3558</v>
      </c>
      <c r="D3588" s="2281" t="s">
        <v>3566</v>
      </c>
      <c r="E3588" s="2472" t="s">
        <v>3560</v>
      </c>
      <c r="F3588" s="2472"/>
      <c r="G3588" s="2264" t="s">
        <v>2143</v>
      </c>
      <c r="H3588" s="2265">
        <v>0.15</v>
      </c>
      <c r="I3588" s="2266">
        <v>21.6</v>
      </c>
      <c r="J3588" s="2266">
        <v>3.24</v>
      </c>
    </row>
    <row r="3589" spans="1:10" ht="24" customHeight="1">
      <c r="A3589" s="2285" t="s">
        <v>3586</v>
      </c>
      <c r="B3589" s="2270" t="s">
        <v>5511</v>
      </c>
      <c r="C3589" s="2285" t="s">
        <v>3600</v>
      </c>
      <c r="D3589" s="2285" t="s">
        <v>2897</v>
      </c>
      <c r="E3589" s="2468" t="s">
        <v>3589</v>
      </c>
      <c r="F3589" s="2468"/>
      <c r="G3589" s="2271" t="s">
        <v>322</v>
      </c>
      <c r="H3589" s="2272">
        <v>1</v>
      </c>
      <c r="I3589" s="2273">
        <v>3.65</v>
      </c>
      <c r="J3589" s="2273">
        <v>3.65</v>
      </c>
    </row>
    <row r="3590" spans="1:10">
      <c r="A3590" s="2282"/>
      <c r="B3590" s="2282"/>
      <c r="C3590" s="2282"/>
      <c r="D3590" s="2282"/>
      <c r="E3590" s="2282" t="s">
        <v>3577</v>
      </c>
      <c r="F3590" s="2267">
        <v>3.95</v>
      </c>
      <c r="G3590" s="2282" t="s">
        <v>3578</v>
      </c>
      <c r="H3590" s="2267">
        <v>0</v>
      </c>
      <c r="I3590" s="2282" t="s">
        <v>3579</v>
      </c>
      <c r="J3590" s="2267">
        <v>3.95</v>
      </c>
    </row>
    <row r="3591" spans="1:10">
      <c r="A3591" s="2282"/>
      <c r="B3591" s="2282"/>
      <c r="C3591" s="2282"/>
      <c r="D3591" s="2282"/>
      <c r="E3591" s="2282" t="s">
        <v>3580</v>
      </c>
      <c r="F3591" s="2267">
        <v>2.5394990000000002</v>
      </c>
      <c r="G3591" s="2282"/>
      <c r="H3591" s="2467" t="s">
        <v>3581</v>
      </c>
      <c r="I3591" s="2467"/>
      <c r="J3591" s="2267">
        <v>11.97</v>
      </c>
    </row>
    <row r="3592" spans="1:10" ht="30" customHeight="1" thickBot="1">
      <c r="A3592" s="2290"/>
      <c r="B3592" s="2290"/>
      <c r="C3592" s="2290"/>
      <c r="D3592" s="2290"/>
      <c r="E3592" s="2290"/>
      <c r="F3592" s="2290"/>
      <c r="G3592" s="2290" t="s">
        <v>3582</v>
      </c>
      <c r="H3592" s="2268">
        <v>10</v>
      </c>
      <c r="I3592" s="2290" t="s">
        <v>3583</v>
      </c>
      <c r="J3592" s="2291">
        <v>119.7</v>
      </c>
    </row>
    <row r="3593" spans="1:10" ht="0.95" customHeight="1" thickTop="1">
      <c r="A3593" s="2269"/>
      <c r="B3593" s="2269"/>
      <c r="C3593" s="2269"/>
      <c r="D3593" s="2269"/>
      <c r="E3593" s="2269"/>
      <c r="F3593" s="2269"/>
      <c r="G3593" s="2269"/>
      <c r="H3593" s="2269"/>
      <c r="I3593" s="2269"/>
      <c r="J3593" s="2269"/>
    </row>
    <row r="3594" spans="1:10" ht="18" customHeight="1">
      <c r="A3594" s="2283" t="s">
        <v>5512</v>
      </c>
      <c r="B3594" s="2287" t="s">
        <v>259</v>
      </c>
      <c r="C3594" s="2283" t="s">
        <v>3548</v>
      </c>
      <c r="D3594" s="2283" t="s">
        <v>131</v>
      </c>
      <c r="E3594" s="2470" t="s">
        <v>3549</v>
      </c>
      <c r="F3594" s="2470"/>
      <c r="G3594" s="2288" t="s">
        <v>3550</v>
      </c>
      <c r="H3594" s="2287" t="s">
        <v>261</v>
      </c>
      <c r="I3594" s="2287" t="s">
        <v>3551</v>
      </c>
      <c r="J3594" s="2287" t="s">
        <v>2149</v>
      </c>
    </row>
    <row r="3595" spans="1:10" ht="24" customHeight="1">
      <c r="A3595" s="2284" t="s">
        <v>3552</v>
      </c>
      <c r="B3595" s="2259" t="s">
        <v>1495</v>
      </c>
      <c r="C3595" s="2284" t="s">
        <v>3600</v>
      </c>
      <c r="D3595" s="2284" t="s">
        <v>1496</v>
      </c>
      <c r="E3595" s="2471" t="s">
        <v>3688</v>
      </c>
      <c r="F3595" s="2471"/>
      <c r="G3595" s="2260" t="s">
        <v>271</v>
      </c>
      <c r="H3595" s="2261">
        <v>1</v>
      </c>
      <c r="I3595" s="2262">
        <v>23.45</v>
      </c>
      <c r="J3595" s="2262">
        <v>23.45</v>
      </c>
    </row>
    <row r="3596" spans="1:10" ht="24" customHeight="1">
      <c r="A3596" s="2281" t="s">
        <v>3556</v>
      </c>
      <c r="B3596" s="2263" t="s">
        <v>3561</v>
      </c>
      <c r="C3596" s="2281" t="s">
        <v>3558</v>
      </c>
      <c r="D3596" s="2281" t="s">
        <v>3562</v>
      </c>
      <c r="E3596" s="2472" t="s">
        <v>3560</v>
      </c>
      <c r="F3596" s="2472"/>
      <c r="G3596" s="2264" t="s">
        <v>2143</v>
      </c>
      <c r="H3596" s="2265">
        <v>0.15</v>
      </c>
      <c r="I3596" s="2266">
        <v>16.989999999999998</v>
      </c>
      <c r="J3596" s="2266">
        <v>2.54</v>
      </c>
    </row>
    <row r="3597" spans="1:10" ht="24" customHeight="1">
      <c r="A3597" s="2281" t="s">
        <v>3556</v>
      </c>
      <c r="B3597" s="2263" t="s">
        <v>3565</v>
      </c>
      <c r="C3597" s="2281" t="s">
        <v>3558</v>
      </c>
      <c r="D3597" s="2281" t="s">
        <v>3566</v>
      </c>
      <c r="E3597" s="2472" t="s">
        <v>3560</v>
      </c>
      <c r="F3597" s="2472"/>
      <c r="G3597" s="2264" t="s">
        <v>2143</v>
      </c>
      <c r="H3597" s="2265">
        <v>0.15</v>
      </c>
      <c r="I3597" s="2266">
        <v>21.6</v>
      </c>
      <c r="J3597" s="2266">
        <v>3.24</v>
      </c>
    </row>
    <row r="3598" spans="1:10" ht="24" customHeight="1">
      <c r="A3598" s="2285" t="s">
        <v>3586</v>
      </c>
      <c r="B3598" s="2270" t="s">
        <v>5513</v>
      </c>
      <c r="C3598" s="2285" t="s">
        <v>3600</v>
      </c>
      <c r="D3598" s="2285" t="s">
        <v>5514</v>
      </c>
      <c r="E3598" s="2468" t="s">
        <v>3589</v>
      </c>
      <c r="F3598" s="2468"/>
      <c r="G3598" s="2271" t="s">
        <v>322</v>
      </c>
      <c r="H3598" s="2272">
        <v>1</v>
      </c>
      <c r="I3598" s="2273">
        <v>17.670000000000002</v>
      </c>
      <c r="J3598" s="2273">
        <v>17.670000000000002</v>
      </c>
    </row>
    <row r="3599" spans="1:10">
      <c r="A3599" s="2282"/>
      <c r="B3599" s="2282"/>
      <c r="C3599" s="2282"/>
      <c r="D3599" s="2282"/>
      <c r="E3599" s="2282" t="s">
        <v>3577</v>
      </c>
      <c r="F3599" s="2267">
        <v>3.95</v>
      </c>
      <c r="G3599" s="2282" t="s">
        <v>3578</v>
      </c>
      <c r="H3599" s="2267">
        <v>0</v>
      </c>
      <c r="I3599" s="2282" t="s">
        <v>3579</v>
      </c>
      <c r="J3599" s="2267">
        <v>3.95</v>
      </c>
    </row>
    <row r="3600" spans="1:10">
      <c r="A3600" s="2282"/>
      <c r="B3600" s="2282"/>
      <c r="C3600" s="2282"/>
      <c r="D3600" s="2282"/>
      <c r="E3600" s="2282" t="s">
        <v>3580</v>
      </c>
      <c r="F3600" s="2267">
        <v>6.3150849999999998</v>
      </c>
      <c r="G3600" s="2282"/>
      <c r="H3600" s="2467" t="s">
        <v>3581</v>
      </c>
      <c r="I3600" s="2467"/>
      <c r="J3600" s="2267">
        <v>29.77</v>
      </c>
    </row>
    <row r="3601" spans="1:10" ht="30" customHeight="1" thickBot="1">
      <c r="A3601" s="2290"/>
      <c r="B3601" s="2290"/>
      <c r="C3601" s="2290"/>
      <c r="D3601" s="2290"/>
      <c r="E3601" s="2290"/>
      <c r="F3601" s="2290"/>
      <c r="G3601" s="2290" t="s">
        <v>3582</v>
      </c>
      <c r="H3601" s="2268">
        <v>2</v>
      </c>
      <c r="I3601" s="2290" t="s">
        <v>3583</v>
      </c>
      <c r="J3601" s="2291">
        <v>59.54</v>
      </c>
    </row>
    <row r="3602" spans="1:10" ht="0.95" customHeight="1" thickTop="1">
      <c r="A3602" s="2269"/>
      <c r="B3602" s="2269"/>
      <c r="C3602" s="2269"/>
      <c r="D3602" s="2269"/>
      <c r="E3602" s="2269"/>
      <c r="F3602" s="2269"/>
      <c r="G3602" s="2269"/>
      <c r="H3602" s="2269"/>
      <c r="I3602" s="2269"/>
      <c r="J3602" s="2269"/>
    </row>
    <row r="3603" spans="1:10" ht="18" customHeight="1">
      <c r="A3603" s="2283" t="s">
        <v>5515</v>
      </c>
      <c r="B3603" s="2287" t="s">
        <v>259</v>
      </c>
      <c r="C3603" s="2283" t="s">
        <v>3548</v>
      </c>
      <c r="D3603" s="2283" t="s">
        <v>131</v>
      </c>
      <c r="E3603" s="2470" t="s">
        <v>3549</v>
      </c>
      <c r="F3603" s="2470"/>
      <c r="G3603" s="2288" t="s">
        <v>3550</v>
      </c>
      <c r="H3603" s="2287" t="s">
        <v>261</v>
      </c>
      <c r="I3603" s="2287" t="s">
        <v>3551</v>
      </c>
      <c r="J3603" s="2287" t="s">
        <v>2149</v>
      </c>
    </row>
    <row r="3604" spans="1:10" ht="24" customHeight="1">
      <c r="A3604" s="2284" t="s">
        <v>3552</v>
      </c>
      <c r="B3604" s="2259" t="s">
        <v>1498</v>
      </c>
      <c r="C3604" s="2284" t="s">
        <v>3600</v>
      </c>
      <c r="D3604" s="2284" t="s">
        <v>1499</v>
      </c>
      <c r="E3604" s="2471" t="s">
        <v>3688</v>
      </c>
      <c r="F3604" s="2471"/>
      <c r="G3604" s="2260" t="s">
        <v>271</v>
      </c>
      <c r="H3604" s="2261">
        <v>1</v>
      </c>
      <c r="I3604" s="2262">
        <v>43.59</v>
      </c>
      <c r="J3604" s="2262">
        <v>43.59</v>
      </c>
    </row>
    <row r="3605" spans="1:10" ht="24" customHeight="1">
      <c r="A3605" s="2281" t="s">
        <v>3556</v>
      </c>
      <c r="B3605" s="2263" t="s">
        <v>3561</v>
      </c>
      <c r="C3605" s="2281" t="s">
        <v>3558</v>
      </c>
      <c r="D3605" s="2281" t="s">
        <v>3562</v>
      </c>
      <c r="E3605" s="2472" t="s">
        <v>3560</v>
      </c>
      <c r="F3605" s="2472"/>
      <c r="G3605" s="2264" t="s">
        <v>2143</v>
      </c>
      <c r="H3605" s="2265">
        <v>0.15</v>
      </c>
      <c r="I3605" s="2266">
        <v>16.989999999999998</v>
      </c>
      <c r="J3605" s="2266">
        <v>2.54</v>
      </c>
    </row>
    <row r="3606" spans="1:10" ht="24" customHeight="1">
      <c r="A3606" s="2281" t="s">
        <v>3556</v>
      </c>
      <c r="B3606" s="2263" t="s">
        <v>3565</v>
      </c>
      <c r="C3606" s="2281" t="s">
        <v>3558</v>
      </c>
      <c r="D3606" s="2281" t="s">
        <v>3566</v>
      </c>
      <c r="E3606" s="2472" t="s">
        <v>3560</v>
      </c>
      <c r="F3606" s="2472"/>
      <c r="G3606" s="2264" t="s">
        <v>2143</v>
      </c>
      <c r="H3606" s="2265">
        <v>0.15</v>
      </c>
      <c r="I3606" s="2266">
        <v>21.6</v>
      </c>
      <c r="J3606" s="2266">
        <v>3.24</v>
      </c>
    </row>
    <row r="3607" spans="1:10" ht="24" customHeight="1">
      <c r="A3607" s="2285" t="s">
        <v>3586</v>
      </c>
      <c r="B3607" s="2270" t="s">
        <v>5516</v>
      </c>
      <c r="C3607" s="2285" t="s">
        <v>3600</v>
      </c>
      <c r="D3607" s="2285" t="s">
        <v>5517</v>
      </c>
      <c r="E3607" s="2468" t="s">
        <v>3589</v>
      </c>
      <c r="F3607" s="2468"/>
      <c r="G3607" s="2271" t="s">
        <v>271</v>
      </c>
      <c r="H3607" s="2272">
        <v>1</v>
      </c>
      <c r="I3607" s="2273">
        <v>37.81</v>
      </c>
      <c r="J3607" s="2273">
        <v>37.81</v>
      </c>
    </row>
    <row r="3608" spans="1:10">
      <c r="A3608" s="2282"/>
      <c r="B3608" s="2282"/>
      <c r="C3608" s="2282"/>
      <c r="D3608" s="2282"/>
      <c r="E3608" s="2282" t="s">
        <v>3577</v>
      </c>
      <c r="F3608" s="2267">
        <v>3.95</v>
      </c>
      <c r="G3608" s="2282" t="s">
        <v>3578</v>
      </c>
      <c r="H3608" s="2267">
        <v>0</v>
      </c>
      <c r="I3608" s="2282" t="s">
        <v>3579</v>
      </c>
      <c r="J3608" s="2267">
        <v>3.95</v>
      </c>
    </row>
    <row r="3609" spans="1:10">
      <c r="A3609" s="2282"/>
      <c r="B3609" s="2282"/>
      <c r="C3609" s="2282"/>
      <c r="D3609" s="2282"/>
      <c r="E3609" s="2282" t="s">
        <v>3580</v>
      </c>
      <c r="F3609" s="2267">
        <v>11.738787</v>
      </c>
      <c r="G3609" s="2282"/>
      <c r="H3609" s="2467" t="s">
        <v>3581</v>
      </c>
      <c r="I3609" s="2467"/>
      <c r="J3609" s="2267">
        <v>55.33</v>
      </c>
    </row>
    <row r="3610" spans="1:10" ht="30" customHeight="1" thickBot="1">
      <c r="A3610" s="2290"/>
      <c r="B3610" s="2290"/>
      <c r="C3610" s="2290"/>
      <c r="D3610" s="2290"/>
      <c r="E3610" s="2290"/>
      <c r="F3610" s="2290"/>
      <c r="G3610" s="2290" t="s">
        <v>3582</v>
      </c>
      <c r="H3610" s="2268">
        <v>20</v>
      </c>
      <c r="I3610" s="2290" t="s">
        <v>3583</v>
      </c>
      <c r="J3610" s="2291">
        <v>1106.5999999999999</v>
      </c>
    </row>
    <row r="3611" spans="1:10" ht="0.95" customHeight="1" thickTop="1">
      <c r="A3611" s="2269"/>
      <c r="B3611" s="2269"/>
      <c r="C3611" s="2269"/>
      <c r="D3611" s="2269"/>
      <c r="E3611" s="2269"/>
      <c r="F3611" s="2269"/>
      <c r="G3611" s="2269"/>
      <c r="H3611" s="2269"/>
      <c r="I3611" s="2269"/>
      <c r="J3611" s="2269"/>
    </row>
    <row r="3612" spans="1:10" ht="18" customHeight="1">
      <c r="A3612" s="2283" t="s">
        <v>5518</v>
      </c>
      <c r="B3612" s="2287" t="s">
        <v>259</v>
      </c>
      <c r="C3612" s="2283" t="s">
        <v>3548</v>
      </c>
      <c r="D3612" s="2283" t="s">
        <v>131</v>
      </c>
      <c r="E3612" s="2470" t="s">
        <v>3549</v>
      </c>
      <c r="F3612" s="2470"/>
      <c r="G3612" s="2288" t="s">
        <v>3550</v>
      </c>
      <c r="H3612" s="2287" t="s">
        <v>261</v>
      </c>
      <c r="I3612" s="2287" t="s">
        <v>3551</v>
      </c>
      <c r="J3612" s="2287" t="s">
        <v>2149</v>
      </c>
    </row>
    <row r="3613" spans="1:10" ht="24" customHeight="1">
      <c r="A3613" s="2284" t="s">
        <v>3552</v>
      </c>
      <c r="B3613" s="2259" t="s">
        <v>5519</v>
      </c>
      <c r="C3613" s="2284" t="s">
        <v>3554</v>
      </c>
      <c r="D3613" s="2284" t="s">
        <v>1502</v>
      </c>
      <c r="E3613" s="2471">
        <v>62</v>
      </c>
      <c r="F3613" s="2471"/>
      <c r="G3613" s="2260" t="s">
        <v>271</v>
      </c>
      <c r="H3613" s="2261">
        <v>1</v>
      </c>
      <c r="I3613" s="2262">
        <v>394.44</v>
      </c>
      <c r="J3613" s="2262">
        <v>394.44</v>
      </c>
    </row>
    <row r="3614" spans="1:10" ht="24" customHeight="1">
      <c r="A3614" s="2281" t="s">
        <v>3556</v>
      </c>
      <c r="B3614" s="2263" t="s">
        <v>3561</v>
      </c>
      <c r="C3614" s="2281" t="s">
        <v>3558</v>
      </c>
      <c r="D3614" s="2281" t="s">
        <v>3562</v>
      </c>
      <c r="E3614" s="2472" t="s">
        <v>3560</v>
      </c>
      <c r="F3614" s="2472"/>
      <c r="G3614" s="2264" t="s">
        <v>2143</v>
      </c>
      <c r="H3614" s="2265">
        <v>0.66</v>
      </c>
      <c r="I3614" s="2266">
        <v>16.989999999999998</v>
      </c>
      <c r="J3614" s="2266">
        <v>11.21</v>
      </c>
    </row>
    <row r="3615" spans="1:10" ht="24" customHeight="1">
      <c r="A3615" s="2281" t="s">
        <v>3556</v>
      </c>
      <c r="B3615" s="2263" t="s">
        <v>3565</v>
      </c>
      <c r="C3615" s="2281" t="s">
        <v>3558</v>
      </c>
      <c r="D3615" s="2281" t="s">
        <v>3566</v>
      </c>
      <c r="E3615" s="2472" t="s">
        <v>3560</v>
      </c>
      <c r="F3615" s="2472"/>
      <c r="G3615" s="2264" t="s">
        <v>2143</v>
      </c>
      <c r="H3615" s="2265">
        <v>0.66</v>
      </c>
      <c r="I3615" s="2266">
        <v>21.6</v>
      </c>
      <c r="J3615" s="2266">
        <v>14.25</v>
      </c>
    </row>
    <row r="3616" spans="1:10" ht="24" customHeight="1">
      <c r="A3616" s="2285" t="s">
        <v>3586</v>
      </c>
      <c r="B3616" s="2270" t="s">
        <v>5520</v>
      </c>
      <c r="C3616" s="2285" t="s">
        <v>3554</v>
      </c>
      <c r="D3616" s="2285" t="s">
        <v>5521</v>
      </c>
      <c r="E3616" s="2468" t="s">
        <v>3589</v>
      </c>
      <c r="F3616" s="2468"/>
      <c r="G3616" s="2271" t="s">
        <v>271</v>
      </c>
      <c r="H3616" s="2272">
        <v>1</v>
      </c>
      <c r="I3616" s="2273">
        <v>368.98</v>
      </c>
      <c r="J3616" s="2273">
        <v>368.98</v>
      </c>
    </row>
    <row r="3617" spans="1:10">
      <c r="A3617" s="2282"/>
      <c r="B3617" s="2282"/>
      <c r="C3617" s="2282"/>
      <c r="D3617" s="2282"/>
      <c r="E3617" s="2282" t="s">
        <v>3577</v>
      </c>
      <c r="F3617" s="2267">
        <v>17.38</v>
      </c>
      <c r="G3617" s="2282" t="s">
        <v>3578</v>
      </c>
      <c r="H3617" s="2267">
        <v>0</v>
      </c>
      <c r="I3617" s="2282" t="s">
        <v>3579</v>
      </c>
      <c r="J3617" s="2267">
        <v>17.38</v>
      </c>
    </row>
    <row r="3618" spans="1:10">
      <c r="A3618" s="2282"/>
      <c r="B3618" s="2282"/>
      <c r="C3618" s="2282"/>
      <c r="D3618" s="2282"/>
      <c r="E3618" s="2282" t="s">
        <v>3580</v>
      </c>
      <c r="F3618" s="2267">
        <v>106.222692</v>
      </c>
      <c r="G3618" s="2282"/>
      <c r="H3618" s="2467" t="s">
        <v>3581</v>
      </c>
      <c r="I3618" s="2467"/>
      <c r="J3618" s="2267">
        <v>500.66</v>
      </c>
    </row>
    <row r="3619" spans="1:10" ht="30" customHeight="1" thickBot="1">
      <c r="A3619" s="2290"/>
      <c r="B3619" s="2290"/>
      <c r="C3619" s="2290"/>
      <c r="D3619" s="2290"/>
      <c r="E3619" s="2290"/>
      <c r="F3619" s="2290"/>
      <c r="G3619" s="2290" t="s">
        <v>3582</v>
      </c>
      <c r="H3619" s="2268">
        <v>6</v>
      </c>
      <c r="I3619" s="2290" t="s">
        <v>3583</v>
      </c>
      <c r="J3619" s="2291">
        <v>3003.96</v>
      </c>
    </row>
    <row r="3620" spans="1:10" ht="0.95" customHeight="1" thickTop="1">
      <c r="A3620" s="2269"/>
      <c r="B3620" s="2269"/>
      <c r="C3620" s="2269"/>
      <c r="D3620" s="2269"/>
      <c r="E3620" s="2269"/>
      <c r="F3620" s="2269"/>
      <c r="G3620" s="2269"/>
      <c r="H3620" s="2269"/>
      <c r="I3620" s="2269"/>
      <c r="J3620" s="2269"/>
    </row>
    <row r="3621" spans="1:10" ht="18" customHeight="1">
      <c r="A3621" s="2283" t="s">
        <v>5522</v>
      </c>
      <c r="B3621" s="2287" t="s">
        <v>259</v>
      </c>
      <c r="C3621" s="2283" t="s">
        <v>3548</v>
      </c>
      <c r="D3621" s="2283" t="s">
        <v>131</v>
      </c>
      <c r="E3621" s="2470" t="s">
        <v>3549</v>
      </c>
      <c r="F3621" s="2470"/>
      <c r="G3621" s="2288" t="s">
        <v>3550</v>
      </c>
      <c r="H3621" s="2287" t="s">
        <v>261</v>
      </c>
      <c r="I3621" s="2287" t="s">
        <v>3551</v>
      </c>
      <c r="J3621" s="2287" t="s">
        <v>2149</v>
      </c>
    </row>
    <row r="3622" spans="1:10" ht="48" customHeight="1">
      <c r="A3622" s="2284" t="s">
        <v>3552</v>
      </c>
      <c r="B3622" s="2259" t="s">
        <v>1504</v>
      </c>
      <c r="C3622" s="2284" t="s">
        <v>3600</v>
      </c>
      <c r="D3622" s="2284" t="s">
        <v>1505</v>
      </c>
      <c r="E3622" s="2471" t="s">
        <v>3688</v>
      </c>
      <c r="F3622" s="2471"/>
      <c r="G3622" s="2260" t="s">
        <v>1797</v>
      </c>
      <c r="H3622" s="2261">
        <v>1</v>
      </c>
      <c r="I3622" s="2262">
        <v>8693.56</v>
      </c>
      <c r="J3622" s="2262">
        <v>8693.56</v>
      </c>
    </row>
    <row r="3623" spans="1:10" ht="24" customHeight="1">
      <c r="A3623" s="2281" t="s">
        <v>3556</v>
      </c>
      <c r="B3623" s="2263" t="s">
        <v>3565</v>
      </c>
      <c r="C3623" s="2281" t="s">
        <v>3558</v>
      </c>
      <c r="D3623" s="2281" t="s">
        <v>3566</v>
      </c>
      <c r="E3623" s="2472" t="s">
        <v>3560</v>
      </c>
      <c r="F3623" s="2472"/>
      <c r="G3623" s="2264" t="s">
        <v>2143</v>
      </c>
      <c r="H3623" s="2265">
        <v>6</v>
      </c>
      <c r="I3623" s="2266">
        <v>21.6</v>
      </c>
      <c r="J3623" s="2266">
        <v>129.6</v>
      </c>
    </row>
    <row r="3624" spans="1:10" ht="24" customHeight="1">
      <c r="A3624" s="2281" t="s">
        <v>3556</v>
      </c>
      <c r="B3624" s="2263" t="s">
        <v>3561</v>
      </c>
      <c r="C3624" s="2281" t="s">
        <v>3558</v>
      </c>
      <c r="D3624" s="2281" t="s">
        <v>3562</v>
      </c>
      <c r="E3624" s="2472" t="s">
        <v>3560</v>
      </c>
      <c r="F3624" s="2472"/>
      <c r="G3624" s="2264" t="s">
        <v>2143</v>
      </c>
      <c r="H3624" s="2265">
        <v>6</v>
      </c>
      <c r="I3624" s="2266">
        <v>16.989999999999998</v>
      </c>
      <c r="J3624" s="2266">
        <v>101.94</v>
      </c>
    </row>
    <row r="3625" spans="1:10" ht="24" customHeight="1">
      <c r="A3625" s="2285" t="s">
        <v>3586</v>
      </c>
      <c r="B3625" s="2270" t="s">
        <v>5523</v>
      </c>
      <c r="C3625" s="2285" t="s">
        <v>3600</v>
      </c>
      <c r="D3625" s="2285" t="s">
        <v>2992</v>
      </c>
      <c r="E3625" s="2468" t="s">
        <v>3589</v>
      </c>
      <c r="F3625" s="2468"/>
      <c r="G3625" s="2271" t="s">
        <v>1223</v>
      </c>
      <c r="H3625" s="2272">
        <v>5</v>
      </c>
      <c r="I3625" s="2273">
        <v>278.3</v>
      </c>
      <c r="J3625" s="2273">
        <v>1391.5</v>
      </c>
    </row>
    <row r="3626" spans="1:10" ht="60" customHeight="1">
      <c r="A3626" s="2285" t="s">
        <v>3586</v>
      </c>
      <c r="B3626" s="2270" t="s">
        <v>5524</v>
      </c>
      <c r="C3626" s="2285" t="s">
        <v>3600</v>
      </c>
      <c r="D3626" s="2285" t="s">
        <v>3199</v>
      </c>
      <c r="E3626" s="2468" t="s">
        <v>3589</v>
      </c>
      <c r="F3626" s="2468"/>
      <c r="G3626" s="2271" t="s">
        <v>322</v>
      </c>
      <c r="H3626" s="2272">
        <v>1</v>
      </c>
      <c r="I3626" s="2273">
        <v>7070.52</v>
      </c>
      <c r="J3626" s="2273">
        <v>7070.52</v>
      </c>
    </row>
    <row r="3627" spans="1:10">
      <c r="A3627" s="2282"/>
      <c r="B3627" s="2282"/>
      <c r="C3627" s="2282"/>
      <c r="D3627" s="2282"/>
      <c r="E3627" s="2282" t="s">
        <v>3577</v>
      </c>
      <c r="F3627" s="2267">
        <v>158.1</v>
      </c>
      <c r="G3627" s="2282" t="s">
        <v>3578</v>
      </c>
      <c r="H3627" s="2267">
        <v>0</v>
      </c>
      <c r="I3627" s="2282" t="s">
        <v>3579</v>
      </c>
      <c r="J3627" s="2267">
        <v>158.1</v>
      </c>
    </row>
    <row r="3628" spans="1:10">
      <c r="A3628" s="2282"/>
      <c r="B3628" s="2282"/>
      <c r="C3628" s="2282"/>
      <c r="D3628" s="2282"/>
      <c r="E3628" s="2282" t="s">
        <v>3580</v>
      </c>
      <c r="F3628" s="2267">
        <v>2341.1757080000002</v>
      </c>
      <c r="G3628" s="2282"/>
      <c r="H3628" s="2467" t="s">
        <v>3581</v>
      </c>
      <c r="I3628" s="2467"/>
      <c r="J3628" s="2267">
        <v>11034.74</v>
      </c>
    </row>
    <row r="3629" spans="1:10" ht="30" customHeight="1" thickBot="1">
      <c r="A3629" s="2290"/>
      <c r="B3629" s="2290"/>
      <c r="C3629" s="2290"/>
      <c r="D3629" s="2290"/>
      <c r="E3629" s="2290"/>
      <c r="F3629" s="2290"/>
      <c r="G3629" s="2290" t="s">
        <v>3582</v>
      </c>
      <c r="H3629" s="2268">
        <v>1</v>
      </c>
      <c r="I3629" s="2290" t="s">
        <v>3583</v>
      </c>
      <c r="J3629" s="2291">
        <v>11034.74</v>
      </c>
    </row>
    <row r="3630" spans="1:10" ht="0.95" customHeight="1" thickTop="1">
      <c r="A3630" s="2269"/>
      <c r="B3630" s="2269"/>
      <c r="C3630" s="2269"/>
      <c r="D3630" s="2269"/>
      <c r="E3630" s="2269"/>
      <c r="F3630" s="2269"/>
      <c r="G3630" s="2269"/>
      <c r="H3630" s="2269"/>
      <c r="I3630" s="2269"/>
      <c r="J3630" s="2269"/>
    </row>
    <row r="3631" spans="1:10" ht="18" customHeight="1">
      <c r="A3631" s="2283" t="s">
        <v>5525</v>
      </c>
      <c r="B3631" s="2287" t="s">
        <v>259</v>
      </c>
      <c r="C3631" s="2283" t="s">
        <v>3548</v>
      </c>
      <c r="D3631" s="2283" t="s">
        <v>131</v>
      </c>
      <c r="E3631" s="2470" t="s">
        <v>3549</v>
      </c>
      <c r="F3631" s="2470"/>
      <c r="G3631" s="2288" t="s">
        <v>3550</v>
      </c>
      <c r="H3631" s="2287" t="s">
        <v>261</v>
      </c>
      <c r="I3631" s="2287" t="s">
        <v>3551</v>
      </c>
      <c r="J3631" s="2287" t="s">
        <v>2149</v>
      </c>
    </row>
    <row r="3632" spans="1:10" ht="24" customHeight="1">
      <c r="A3632" s="2284" t="s">
        <v>3552</v>
      </c>
      <c r="B3632" s="2259" t="s">
        <v>1507</v>
      </c>
      <c r="C3632" s="2284" t="s">
        <v>3600</v>
      </c>
      <c r="D3632" s="2284" t="s">
        <v>1508</v>
      </c>
      <c r="E3632" s="2471" t="s">
        <v>3688</v>
      </c>
      <c r="F3632" s="2471"/>
      <c r="G3632" s="2260" t="s">
        <v>271</v>
      </c>
      <c r="H3632" s="2261">
        <v>1</v>
      </c>
      <c r="I3632" s="2262">
        <v>19.34</v>
      </c>
      <c r="J3632" s="2262">
        <v>19.34</v>
      </c>
    </row>
    <row r="3633" spans="1:10" ht="24" customHeight="1">
      <c r="A3633" s="2281" t="s">
        <v>3556</v>
      </c>
      <c r="B3633" s="2263" t="s">
        <v>3561</v>
      </c>
      <c r="C3633" s="2281" t="s">
        <v>3558</v>
      </c>
      <c r="D3633" s="2281" t="s">
        <v>3562</v>
      </c>
      <c r="E3633" s="2472" t="s">
        <v>3560</v>
      </c>
      <c r="F3633" s="2472"/>
      <c r="G3633" s="2264" t="s">
        <v>2143</v>
      </c>
      <c r="H3633" s="2265">
        <v>0.1</v>
      </c>
      <c r="I3633" s="2266">
        <v>16.989999999999998</v>
      </c>
      <c r="J3633" s="2266">
        <v>1.69</v>
      </c>
    </row>
    <row r="3634" spans="1:10" ht="24" customHeight="1">
      <c r="A3634" s="2281" t="s">
        <v>3556</v>
      </c>
      <c r="B3634" s="2263" t="s">
        <v>3565</v>
      </c>
      <c r="C3634" s="2281" t="s">
        <v>3558</v>
      </c>
      <c r="D3634" s="2281" t="s">
        <v>3566</v>
      </c>
      <c r="E3634" s="2472" t="s">
        <v>3560</v>
      </c>
      <c r="F3634" s="2472"/>
      <c r="G3634" s="2264" t="s">
        <v>2143</v>
      </c>
      <c r="H3634" s="2265">
        <v>0.1</v>
      </c>
      <c r="I3634" s="2266">
        <v>21.6</v>
      </c>
      <c r="J3634" s="2266">
        <v>2.16</v>
      </c>
    </row>
    <row r="3635" spans="1:10" ht="24" customHeight="1">
      <c r="A3635" s="2285" t="s">
        <v>3586</v>
      </c>
      <c r="B3635" s="2270" t="s">
        <v>5526</v>
      </c>
      <c r="C3635" s="2285" t="s">
        <v>3600</v>
      </c>
      <c r="D3635" s="2285" t="s">
        <v>5527</v>
      </c>
      <c r="E3635" s="2468" t="s">
        <v>3589</v>
      </c>
      <c r="F3635" s="2468"/>
      <c r="G3635" s="2271" t="s">
        <v>271</v>
      </c>
      <c r="H3635" s="2272">
        <v>1</v>
      </c>
      <c r="I3635" s="2273">
        <v>15.49</v>
      </c>
      <c r="J3635" s="2273">
        <v>15.49</v>
      </c>
    </row>
    <row r="3636" spans="1:10">
      <c r="A3636" s="2282"/>
      <c r="B3636" s="2282"/>
      <c r="C3636" s="2282"/>
      <c r="D3636" s="2282"/>
      <c r="E3636" s="2282" t="s">
        <v>3577</v>
      </c>
      <c r="F3636" s="2267">
        <v>2.62</v>
      </c>
      <c r="G3636" s="2282" t="s">
        <v>3578</v>
      </c>
      <c r="H3636" s="2267">
        <v>0</v>
      </c>
      <c r="I3636" s="2282" t="s">
        <v>3579</v>
      </c>
      <c r="J3636" s="2267">
        <v>2.62</v>
      </c>
    </row>
    <row r="3637" spans="1:10">
      <c r="A3637" s="2282"/>
      <c r="B3637" s="2282"/>
      <c r="C3637" s="2282"/>
      <c r="D3637" s="2282"/>
      <c r="E3637" s="2282" t="s">
        <v>3580</v>
      </c>
      <c r="F3637" s="2267">
        <v>5.2082620000000004</v>
      </c>
      <c r="G3637" s="2282"/>
      <c r="H3637" s="2467" t="s">
        <v>3581</v>
      </c>
      <c r="I3637" s="2467"/>
      <c r="J3637" s="2267">
        <v>24.55</v>
      </c>
    </row>
    <row r="3638" spans="1:10" ht="30" customHeight="1" thickBot="1">
      <c r="A3638" s="2290"/>
      <c r="B3638" s="2290"/>
      <c r="C3638" s="2290"/>
      <c r="D3638" s="2290"/>
      <c r="E3638" s="2290"/>
      <c r="F3638" s="2290"/>
      <c r="G3638" s="2290" t="s">
        <v>3582</v>
      </c>
      <c r="H3638" s="2268">
        <v>2</v>
      </c>
      <c r="I3638" s="2290" t="s">
        <v>3583</v>
      </c>
      <c r="J3638" s="2291">
        <v>49.1</v>
      </c>
    </row>
    <row r="3639" spans="1:10" ht="0.95" customHeight="1" thickTop="1">
      <c r="A3639" s="2269"/>
      <c r="B3639" s="2269"/>
      <c r="C3639" s="2269"/>
      <c r="D3639" s="2269"/>
      <c r="E3639" s="2269"/>
      <c r="F3639" s="2269"/>
      <c r="G3639" s="2269"/>
      <c r="H3639" s="2269"/>
      <c r="I3639" s="2269"/>
      <c r="J3639" s="2269"/>
    </row>
    <row r="3640" spans="1:10" ht="18" customHeight="1">
      <c r="A3640" s="2283" t="s">
        <v>5528</v>
      </c>
      <c r="B3640" s="2287" t="s">
        <v>259</v>
      </c>
      <c r="C3640" s="2283" t="s">
        <v>3548</v>
      </c>
      <c r="D3640" s="2283" t="s">
        <v>131</v>
      </c>
      <c r="E3640" s="2470" t="s">
        <v>3549</v>
      </c>
      <c r="F3640" s="2470"/>
      <c r="G3640" s="2288" t="s">
        <v>3550</v>
      </c>
      <c r="H3640" s="2287" t="s">
        <v>261</v>
      </c>
      <c r="I3640" s="2287" t="s">
        <v>3551</v>
      </c>
      <c r="J3640" s="2287" t="s">
        <v>2149</v>
      </c>
    </row>
    <row r="3641" spans="1:10" ht="36" customHeight="1">
      <c r="A3641" s="2284" t="s">
        <v>3552</v>
      </c>
      <c r="B3641" s="2259" t="s">
        <v>1510</v>
      </c>
      <c r="C3641" s="2284" t="s">
        <v>3600</v>
      </c>
      <c r="D3641" s="2284" t="s">
        <v>1511</v>
      </c>
      <c r="E3641" s="2471" t="s">
        <v>3688</v>
      </c>
      <c r="F3641" s="2471"/>
      <c r="G3641" s="2260" t="s">
        <v>322</v>
      </c>
      <c r="H3641" s="2261">
        <v>1</v>
      </c>
      <c r="I3641" s="2262">
        <v>193.5</v>
      </c>
      <c r="J3641" s="2262">
        <v>193.5</v>
      </c>
    </row>
    <row r="3642" spans="1:10" ht="24" customHeight="1">
      <c r="A3642" s="2281" t="s">
        <v>3556</v>
      </c>
      <c r="B3642" s="2263" t="s">
        <v>3565</v>
      </c>
      <c r="C3642" s="2281" t="s">
        <v>3558</v>
      </c>
      <c r="D3642" s="2281" t="s">
        <v>3566</v>
      </c>
      <c r="E3642" s="2472" t="s">
        <v>3560</v>
      </c>
      <c r="F3642" s="2472"/>
      <c r="G3642" s="2264" t="s">
        <v>2143</v>
      </c>
      <c r="H3642" s="2265">
        <v>0.43</v>
      </c>
      <c r="I3642" s="2266">
        <v>21.6</v>
      </c>
      <c r="J3642" s="2266">
        <v>9.2799999999999994</v>
      </c>
    </row>
    <row r="3643" spans="1:10" ht="24" customHeight="1">
      <c r="A3643" s="2281" t="s">
        <v>3556</v>
      </c>
      <c r="B3643" s="2263" t="s">
        <v>3561</v>
      </c>
      <c r="C3643" s="2281" t="s">
        <v>3558</v>
      </c>
      <c r="D3643" s="2281" t="s">
        <v>3562</v>
      </c>
      <c r="E3643" s="2472" t="s">
        <v>3560</v>
      </c>
      <c r="F3643" s="2472"/>
      <c r="G3643" s="2264" t="s">
        <v>2143</v>
      </c>
      <c r="H3643" s="2265">
        <v>0.43</v>
      </c>
      <c r="I3643" s="2266">
        <v>16.989999999999998</v>
      </c>
      <c r="J3643" s="2266">
        <v>7.3</v>
      </c>
    </row>
    <row r="3644" spans="1:10" ht="24" customHeight="1">
      <c r="A3644" s="2285" t="s">
        <v>3586</v>
      </c>
      <c r="B3644" s="2270" t="s">
        <v>5529</v>
      </c>
      <c r="C3644" s="2285" t="s">
        <v>3600</v>
      </c>
      <c r="D3644" s="2285" t="s">
        <v>5530</v>
      </c>
      <c r="E3644" s="2468" t="s">
        <v>3589</v>
      </c>
      <c r="F3644" s="2468"/>
      <c r="G3644" s="2271" t="s">
        <v>322</v>
      </c>
      <c r="H3644" s="2272">
        <v>1</v>
      </c>
      <c r="I3644" s="2273">
        <v>176.92</v>
      </c>
      <c r="J3644" s="2273">
        <v>176.92</v>
      </c>
    </row>
    <row r="3645" spans="1:10">
      <c r="A3645" s="2282"/>
      <c r="B3645" s="2282"/>
      <c r="C3645" s="2282"/>
      <c r="D3645" s="2282"/>
      <c r="E3645" s="2282" t="s">
        <v>3577</v>
      </c>
      <c r="F3645" s="2267">
        <v>11.32</v>
      </c>
      <c r="G3645" s="2282" t="s">
        <v>3578</v>
      </c>
      <c r="H3645" s="2267">
        <v>0</v>
      </c>
      <c r="I3645" s="2282" t="s">
        <v>3579</v>
      </c>
      <c r="J3645" s="2267">
        <v>11.32</v>
      </c>
    </row>
    <row r="3646" spans="1:10">
      <c r="A3646" s="2282"/>
      <c r="B3646" s="2282"/>
      <c r="C3646" s="2282"/>
      <c r="D3646" s="2282"/>
      <c r="E3646" s="2282" t="s">
        <v>3580</v>
      </c>
      <c r="F3646" s="2267">
        <v>52.109549999999999</v>
      </c>
      <c r="G3646" s="2282"/>
      <c r="H3646" s="2467" t="s">
        <v>3581</v>
      </c>
      <c r="I3646" s="2467"/>
      <c r="J3646" s="2267">
        <v>245.61</v>
      </c>
    </row>
    <row r="3647" spans="1:10" ht="30" customHeight="1" thickBot="1">
      <c r="A3647" s="2290"/>
      <c r="B3647" s="2290"/>
      <c r="C3647" s="2290"/>
      <c r="D3647" s="2290"/>
      <c r="E3647" s="2290"/>
      <c r="F3647" s="2290"/>
      <c r="G3647" s="2290" t="s">
        <v>3582</v>
      </c>
      <c r="H3647" s="2268">
        <v>2</v>
      </c>
      <c r="I3647" s="2290" t="s">
        <v>3583</v>
      </c>
      <c r="J3647" s="2291">
        <v>491.22</v>
      </c>
    </row>
    <row r="3648" spans="1:10" ht="0.95" customHeight="1" thickTop="1">
      <c r="A3648" s="2269"/>
      <c r="B3648" s="2269"/>
      <c r="C3648" s="2269"/>
      <c r="D3648" s="2269"/>
      <c r="E3648" s="2269"/>
      <c r="F3648" s="2269"/>
      <c r="G3648" s="2269"/>
      <c r="H3648" s="2269"/>
      <c r="I3648" s="2269"/>
      <c r="J3648" s="2269"/>
    </row>
    <row r="3649" spans="1:10" ht="24" customHeight="1">
      <c r="A3649" s="2286" t="s">
        <v>5531</v>
      </c>
      <c r="B3649" s="2286"/>
      <c r="C3649" s="2286"/>
      <c r="D3649" s="2286" t="s">
        <v>5532</v>
      </c>
      <c r="E3649" s="2286"/>
      <c r="F3649" s="2469"/>
      <c r="G3649" s="2469"/>
      <c r="H3649" s="2257"/>
      <c r="I3649" s="2286"/>
      <c r="J3649" s="2258">
        <v>86194.36</v>
      </c>
    </row>
    <row r="3650" spans="1:10" ht="24" customHeight="1">
      <c r="A3650" s="2286" t="s">
        <v>5533</v>
      </c>
      <c r="B3650" s="2286"/>
      <c r="C3650" s="2286"/>
      <c r="D3650" s="2286" t="s">
        <v>5534</v>
      </c>
      <c r="E3650" s="2286"/>
      <c r="F3650" s="2469"/>
      <c r="G3650" s="2469"/>
      <c r="H3650" s="2257"/>
      <c r="I3650" s="2286"/>
      <c r="J3650" s="2258">
        <v>68465.77</v>
      </c>
    </row>
    <row r="3651" spans="1:10" ht="18" customHeight="1">
      <c r="A3651" s="2283" t="s">
        <v>5535</v>
      </c>
      <c r="B3651" s="2287" t="s">
        <v>259</v>
      </c>
      <c r="C3651" s="2283" t="s">
        <v>3548</v>
      </c>
      <c r="D3651" s="2283" t="s">
        <v>131</v>
      </c>
      <c r="E3651" s="2470" t="s">
        <v>3549</v>
      </c>
      <c r="F3651" s="2470"/>
      <c r="G3651" s="2288" t="s">
        <v>3550</v>
      </c>
      <c r="H3651" s="2287" t="s">
        <v>261</v>
      </c>
      <c r="I3651" s="2287" t="s">
        <v>3551</v>
      </c>
      <c r="J3651" s="2287" t="s">
        <v>2149</v>
      </c>
    </row>
    <row r="3652" spans="1:10" ht="96" customHeight="1">
      <c r="A3652" s="2284" t="s">
        <v>3552</v>
      </c>
      <c r="B3652" s="2259" t="s">
        <v>1514</v>
      </c>
      <c r="C3652" s="2284" t="s">
        <v>3600</v>
      </c>
      <c r="D3652" s="2284" t="s">
        <v>1515</v>
      </c>
      <c r="E3652" s="2471" t="s">
        <v>3688</v>
      </c>
      <c r="F3652" s="2471"/>
      <c r="G3652" s="2260" t="s">
        <v>271</v>
      </c>
      <c r="H3652" s="2261">
        <v>1</v>
      </c>
      <c r="I3652" s="2262">
        <v>100.94</v>
      </c>
      <c r="J3652" s="2262">
        <v>100.94</v>
      </c>
    </row>
    <row r="3653" spans="1:10" ht="24" customHeight="1">
      <c r="A3653" s="2281" t="s">
        <v>3556</v>
      </c>
      <c r="B3653" s="2263" t="s">
        <v>3565</v>
      </c>
      <c r="C3653" s="2281" t="s">
        <v>3558</v>
      </c>
      <c r="D3653" s="2281" t="s">
        <v>3566</v>
      </c>
      <c r="E3653" s="2472" t="s">
        <v>3560</v>
      </c>
      <c r="F3653" s="2472"/>
      <c r="G3653" s="2264" t="s">
        <v>2143</v>
      </c>
      <c r="H3653" s="2265">
        <v>0.9</v>
      </c>
      <c r="I3653" s="2266">
        <v>21.6</v>
      </c>
      <c r="J3653" s="2266">
        <v>19.440000000000001</v>
      </c>
    </row>
    <row r="3654" spans="1:10" ht="24" customHeight="1">
      <c r="A3654" s="2281" t="s">
        <v>3556</v>
      </c>
      <c r="B3654" s="2263" t="s">
        <v>3561</v>
      </c>
      <c r="C3654" s="2281" t="s">
        <v>3558</v>
      </c>
      <c r="D3654" s="2281" t="s">
        <v>3562</v>
      </c>
      <c r="E3654" s="2472" t="s">
        <v>3560</v>
      </c>
      <c r="F3654" s="2472"/>
      <c r="G3654" s="2264" t="s">
        <v>2143</v>
      </c>
      <c r="H3654" s="2265">
        <v>0.9</v>
      </c>
      <c r="I3654" s="2266">
        <v>16.989999999999998</v>
      </c>
      <c r="J3654" s="2266">
        <v>15.29</v>
      </c>
    </row>
    <row r="3655" spans="1:10" ht="24" customHeight="1">
      <c r="A3655" s="2285" t="s">
        <v>3586</v>
      </c>
      <c r="B3655" s="2270" t="s">
        <v>4737</v>
      </c>
      <c r="C3655" s="2285" t="s">
        <v>3558</v>
      </c>
      <c r="D3655" s="2285" t="s">
        <v>4738</v>
      </c>
      <c r="E3655" s="2468" t="s">
        <v>3589</v>
      </c>
      <c r="F3655" s="2468"/>
      <c r="G3655" s="2271" t="s">
        <v>271</v>
      </c>
      <c r="H3655" s="2272">
        <v>0.1</v>
      </c>
      <c r="I3655" s="2273">
        <v>9.9499999999999993</v>
      </c>
      <c r="J3655" s="2273">
        <v>0.99</v>
      </c>
    </row>
    <row r="3656" spans="1:10" ht="84" customHeight="1">
      <c r="A3656" s="2285" t="s">
        <v>3586</v>
      </c>
      <c r="B3656" s="2270" t="s">
        <v>5536</v>
      </c>
      <c r="C3656" s="2285" t="s">
        <v>3600</v>
      </c>
      <c r="D3656" s="2285" t="s">
        <v>3251</v>
      </c>
      <c r="E3656" s="2468" t="s">
        <v>3589</v>
      </c>
      <c r="F3656" s="2468"/>
      <c r="G3656" s="2271" t="s">
        <v>1797</v>
      </c>
      <c r="H3656" s="2272">
        <v>1</v>
      </c>
      <c r="I3656" s="2273">
        <v>65.22</v>
      </c>
      <c r="J3656" s="2273">
        <v>65.22</v>
      </c>
    </row>
    <row r="3657" spans="1:10">
      <c r="A3657" s="2282"/>
      <c r="B3657" s="2282"/>
      <c r="C3657" s="2282"/>
      <c r="D3657" s="2282"/>
      <c r="E3657" s="2282" t="s">
        <v>3577</v>
      </c>
      <c r="F3657" s="2267">
        <v>23.71</v>
      </c>
      <c r="G3657" s="2282" t="s">
        <v>3578</v>
      </c>
      <c r="H3657" s="2267">
        <v>0</v>
      </c>
      <c r="I3657" s="2282" t="s">
        <v>3579</v>
      </c>
      <c r="J3657" s="2267">
        <v>23.71</v>
      </c>
    </row>
    <row r="3658" spans="1:10">
      <c r="A3658" s="2282"/>
      <c r="B3658" s="2282"/>
      <c r="C3658" s="2282"/>
      <c r="D3658" s="2282"/>
      <c r="E3658" s="2282" t="s">
        <v>3580</v>
      </c>
      <c r="F3658" s="2267">
        <v>27.183142</v>
      </c>
      <c r="G3658" s="2282"/>
      <c r="H3658" s="2467" t="s">
        <v>3581</v>
      </c>
      <c r="I3658" s="2467"/>
      <c r="J3658" s="2267">
        <v>128.12</v>
      </c>
    </row>
    <row r="3659" spans="1:10" ht="30" customHeight="1" thickBot="1">
      <c r="A3659" s="2290"/>
      <c r="B3659" s="2290"/>
      <c r="C3659" s="2290"/>
      <c r="D3659" s="2290"/>
      <c r="E3659" s="2290"/>
      <c r="F3659" s="2290"/>
      <c r="G3659" s="2290" t="s">
        <v>3582</v>
      </c>
      <c r="H3659" s="2268">
        <v>33</v>
      </c>
      <c r="I3659" s="2290" t="s">
        <v>3583</v>
      </c>
      <c r="J3659" s="2291">
        <v>4227.96</v>
      </c>
    </row>
    <row r="3660" spans="1:10" ht="0.95" customHeight="1" thickTop="1">
      <c r="A3660" s="2269"/>
      <c r="B3660" s="2269"/>
      <c r="C3660" s="2269"/>
      <c r="D3660" s="2269"/>
      <c r="E3660" s="2269"/>
      <c r="F3660" s="2269"/>
      <c r="G3660" s="2269"/>
      <c r="H3660" s="2269"/>
      <c r="I3660" s="2269"/>
      <c r="J3660" s="2269"/>
    </row>
    <row r="3661" spans="1:10" ht="18" customHeight="1">
      <c r="A3661" s="2283" t="s">
        <v>5537</v>
      </c>
      <c r="B3661" s="2287" t="s">
        <v>259</v>
      </c>
      <c r="C3661" s="2283" t="s">
        <v>3548</v>
      </c>
      <c r="D3661" s="2283" t="s">
        <v>131</v>
      </c>
      <c r="E3661" s="2470" t="s">
        <v>3549</v>
      </c>
      <c r="F3661" s="2470"/>
      <c r="G3661" s="2288" t="s">
        <v>3550</v>
      </c>
      <c r="H3661" s="2287" t="s">
        <v>261</v>
      </c>
      <c r="I3661" s="2287" t="s">
        <v>3551</v>
      </c>
      <c r="J3661" s="2287" t="s">
        <v>2149</v>
      </c>
    </row>
    <row r="3662" spans="1:10" ht="96" customHeight="1">
      <c r="A3662" s="2284" t="s">
        <v>3552</v>
      </c>
      <c r="B3662" s="2259" t="s">
        <v>1517</v>
      </c>
      <c r="C3662" s="2284" t="s">
        <v>3600</v>
      </c>
      <c r="D3662" s="2284" t="s">
        <v>1518</v>
      </c>
      <c r="E3662" s="2471" t="s">
        <v>3688</v>
      </c>
      <c r="F3662" s="2471"/>
      <c r="G3662" s="2260" t="s">
        <v>271</v>
      </c>
      <c r="H3662" s="2261">
        <v>1</v>
      </c>
      <c r="I3662" s="2262">
        <v>93.67</v>
      </c>
      <c r="J3662" s="2262">
        <v>93.67</v>
      </c>
    </row>
    <row r="3663" spans="1:10" ht="24" customHeight="1">
      <c r="A3663" s="2281" t="s">
        <v>3556</v>
      </c>
      <c r="B3663" s="2263" t="s">
        <v>3565</v>
      </c>
      <c r="C3663" s="2281" t="s">
        <v>3558</v>
      </c>
      <c r="D3663" s="2281" t="s">
        <v>3566</v>
      </c>
      <c r="E3663" s="2472" t="s">
        <v>3560</v>
      </c>
      <c r="F3663" s="2472"/>
      <c r="G3663" s="2264" t="s">
        <v>2143</v>
      </c>
      <c r="H3663" s="2265">
        <v>0.9</v>
      </c>
      <c r="I3663" s="2266">
        <v>21.6</v>
      </c>
      <c r="J3663" s="2266">
        <v>19.440000000000001</v>
      </c>
    </row>
    <row r="3664" spans="1:10" ht="24" customHeight="1">
      <c r="A3664" s="2281" t="s">
        <v>3556</v>
      </c>
      <c r="B3664" s="2263" t="s">
        <v>3561</v>
      </c>
      <c r="C3664" s="2281" t="s">
        <v>3558</v>
      </c>
      <c r="D3664" s="2281" t="s">
        <v>3562</v>
      </c>
      <c r="E3664" s="2472" t="s">
        <v>3560</v>
      </c>
      <c r="F3664" s="2472"/>
      <c r="G3664" s="2264" t="s">
        <v>2143</v>
      </c>
      <c r="H3664" s="2265">
        <v>0.9</v>
      </c>
      <c r="I3664" s="2266">
        <v>16.989999999999998</v>
      </c>
      <c r="J3664" s="2266">
        <v>15.29</v>
      </c>
    </row>
    <row r="3665" spans="1:10" ht="24" customHeight="1">
      <c r="A3665" s="2285" t="s">
        <v>3586</v>
      </c>
      <c r="B3665" s="2270" t="s">
        <v>4737</v>
      </c>
      <c r="C3665" s="2285" t="s">
        <v>3558</v>
      </c>
      <c r="D3665" s="2285" t="s">
        <v>4738</v>
      </c>
      <c r="E3665" s="2468" t="s">
        <v>3589</v>
      </c>
      <c r="F3665" s="2468"/>
      <c r="G3665" s="2271" t="s">
        <v>271</v>
      </c>
      <c r="H3665" s="2272">
        <v>0.1</v>
      </c>
      <c r="I3665" s="2273">
        <v>9.9499999999999993</v>
      </c>
      <c r="J3665" s="2273">
        <v>0.99</v>
      </c>
    </row>
    <row r="3666" spans="1:10" ht="84" customHeight="1">
      <c r="A3666" s="2285" t="s">
        <v>3586</v>
      </c>
      <c r="B3666" s="2270" t="s">
        <v>5538</v>
      </c>
      <c r="C3666" s="2285" t="s">
        <v>3600</v>
      </c>
      <c r="D3666" s="2285" t="s">
        <v>5539</v>
      </c>
      <c r="E3666" s="2468" t="s">
        <v>3589</v>
      </c>
      <c r="F3666" s="2468"/>
      <c r="G3666" s="2271" t="s">
        <v>1797</v>
      </c>
      <c r="H3666" s="2272">
        <v>1</v>
      </c>
      <c r="I3666" s="2273">
        <v>57.95</v>
      </c>
      <c r="J3666" s="2273">
        <v>57.95</v>
      </c>
    </row>
    <row r="3667" spans="1:10">
      <c r="A3667" s="2282"/>
      <c r="B3667" s="2282"/>
      <c r="C3667" s="2282"/>
      <c r="D3667" s="2282"/>
      <c r="E3667" s="2282" t="s">
        <v>3577</v>
      </c>
      <c r="F3667" s="2267">
        <v>23.71</v>
      </c>
      <c r="G3667" s="2282" t="s">
        <v>3578</v>
      </c>
      <c r="H3667" s="2267">
        <v>0</v>
      </c>
      <c r="I3667" s="2282" t="s">
        <v>3579</v>
      </c>
      <c r="J3667" s="2267">
        <v>23.71</v>
      </c>
    </row>
    <row r="3668" spans="1:10">
      <c r="A3668" s="2282"/>
      <c r="B3668" s="2282"/>
      <c r="C3668" s="2282"/>
      <c r="D3668" s="2282"/>
      <c r="E3668" s="2282" t="s">
        <v>3580</v>
      </c>
      <c r="F3668" s="2267">
        <v>25.225331000000001</v>
      </c>
      <c r="G3668" s="2282"/>
      <c r="H3668" s="2467" t="s">
        <v>3581</v>
      </c>
      <c r="I3668" s="2467"/>
      <c r="J3668" s="2267">
        <v>118.9</v>
      </c>
    </row>
    <row r="3669" spans="1:10" ht="30" customHeight="1" thickBot="1">
      <c r="A3669" s="2290"/>
      <c r="B3669" s="2290"/>
      <c r="C3669" s="2290"/>
      <c r="D3669" s="2290"/>
      <c r="E3669" s="2290"/>
      <c r="F3669" s="2290"/>
      <c r="G3669" s="2290" t="s">
        <v>3582</v>
      </c>
      <c r="H3669" s="2268">
        <v>4</v>
      </c>
      <c r="I3669" s="2290" t="s">
        <v>3583</v>
      </c>
      <c r="J3669" s="2291">
        <v>475.6</v>
      </c>
    </row>
    <row r="3670" spans="1:10" ht="0.95" customHeight="1" thickTop="1">
      <c r="A3670" s="2269"/>
      <c r="B3670" s="2269"/>
      <c r="C3670" s="2269"/>
      <c r="D3670" s="2269"/>
      <c r="E3670" s="2269"/>
      <c r="F3670" s="2269"/>
      <c r="G3670" s="2269"/>
      <c r="H3670" s="2269"/>
      <c r="I3670" s="2269"/>
      <c r="J3670" s="2269"/>
    </row>
    <row r="3671" spans="1:10" ht="18" customHeight="1">
      <c r="A3671" s="2283" t="s">
        <v>5540</v>
      </c>
      <c r="B3671" s="2287" t="s">
        <v>259</v>
      </c>
      <c r="C3671" s="2283" t="s">
        <v>3548</v>
      </c>
      <c r="D3671" s="2283" t="s">
        <v>131</v>
      </c>
      <c r="E3671" s="2470" t="s">
        <v>3549</v>
      </c>
      <c r="F3671" s="2470"/>
      <c r="G3671" s="2288" t="s">
        <v>3550</v>
      </c>
      <c r="H3671" s="2287" t="s">
        <v>261</v>
      </c>
      <c r="I3671" s="2287" t="s">
        <v>3551</v>
      </c>
      <c r="J3671" s="2287" t="s">
        <v>2149</v>
      </c>
    </row>
    <row r="3672" spans="1:10" ht="96" customHeight="1">
      <c r="A3672" s="2284" t="s">
        <v>3552</v>
      </c>
      <c r="B3672" s="2259" t="s">
        <v>1520</v>
      </c>
      <c r="C3672" s="2284" t="s">
        <v>3600</v>
      </c>
      <c r="D3672" s="2284" t="s">
        <v>1521</v>
      </c>
      <c r="E3672" s="2471" t="s">
        <v>3688</v>
      </c>
      <c r="F3672" s="2471"/>
      <c r="G3672" s="2260" t="s">
        <v>271</v>
      </c>
      <c r="H3672" s="2261">
        <v>1</v>
      </c>
      <c r="I3672" s="2262">
        <v>71.760000000000005</v>
      </c>
      <c r="J3672" s="2262">
        <v>71.760000000000005</v>
      </c>
    </row>
    <row r="3673" spans="1:10" ht="24" customHeight="1">
      <c r="A3673" s="2281" t="s">
        <v>3556</v>
      </c>
      <c r="B3673" s="2263" t="s">
        <v>3565</v>
      </c>
      <c r="C3673" s="2281" t="s">
        <v>3558</v>
      </c>
      <c r="D3673" s="2281" t="s">
        <v>3566</v>
      </c>
      <c r="E3673" s="2472" t="s">
        <v>3560</v>
      </c>
      <c r="F3673" s="2472"/>
      <c r="G3673" s="2264" t="s">
        <v>2143</v>
      </c>
      <c r="H3673" s="2265">
        <v>0.8</v>
      </c>
      <c r="I3673" s="2266">
        <v>21.6</v>
      </c>
      <c r="J3673" s="2266">
        <v>17.28</v>
      </c>
    </row>
    <row r="3674" spans="1:10" ht="24" customHeight="1">
      <c r="A3674" s="2281" t="s">
        <v>3556</v>
      </c>
      <c r="B3674" s="2263" t="s">
        <v>3561</v>
      </c>
      <c r="C3674" s="2281" t="s">
        <v>3558</v>
      </c>
      <c r="D3674" s="2281" t="s">
        <v>3562</v>
      </c>
      <c r="E3674" s="2472" t="s">
        <v>3560</v>
      </c>
      <c r="F3674" s="2472"/>
      <c r="G3674" s="2264" t="s">
        <v>2143</v>
      </c>
      <c r="H3674" s="2265">
        <v>0.8</v>
      </c>
      <c r="I3674" s="2266">
        <v>16.989999999999998</v>
      </c>
      <c r="J3674" s="2266">
        <v>13.59</v>
      </c>
    </row>
    <row r="3675" spans="1:10" ht="24" customHeight="1">
      <c r="A3675" s="2285" t="s">
        <v>3586</v>
      </c>
      <c r="B3675" s="2270" t="s">
        <v>4737</v>
      </c>
      <c r="C3675" s="2285" t="s">
        <v>3558</v>
      </c>
      <c r="D3675" s="2285" t="s">
        <v>4738</v>
      </c>
      <c r="E3675" s="2468" t="s">
        <v>3589</v>
      </c>
      <c r="F3675" s="2468"/>
      <c r="G3675" s="2271" t="s">
        <v>271</v>
      </c>
      <c r="H3675" s="2272">
        <v>0.1</v>
      </c>
      <c r="I3675" s="2273">
        <v>9.9499999999999993</v>
      </c>
      <c r="J3675" s="2273">
        <v>0.99</v>
      </c>
    </row>
    <row r="3676" spans="1:10" ht="84" customHeight="1">
      <c r="A3676" s="2285" t="s">
        <v>3586</v>
      </c>
      <c r="B3676" s="2270" t="s">
        <v>5541</v>
      </c>
      <c r="C3676" s="2285" t="s">
        <v>3600</v>
      </c>
      <c r="D3676" s="2285" t="s">
        <v>5542</v>
      </c>
      <c r="E3676" s="2468" t="s">
        <v>3589</v>
      </c>
      <c r="F3676" s="2468"/>
      <c r="G3676" s="2271" t="s">
        <v>1797</v>
      </c>
      <c r="H3676" s="2272">
        <v>1</v>
      </c>
      <c r="I3676" s="2273">
        <v>39.9</v>
      </c>
      <c r="J3676" s="2273">
        <v>39.9</v>
      </c>
    </row>
    <row r="3677" spans="1:10">
      <c r="A3677" s="2282"/>
      <c r="B3677" s="2282"/>
      <c r="C3677" s="2282"/>
      <c r="D3677" s="2282"/>
      <c r="E3677" s="2282" t="s">
        <v>3577</v>
      </c>
      <c r="F3677" s="2267">
        <v>21.07</v>
      </c>
      <c r="G3677" s="2282" t="s">
        <v>3578</v>
      </c>
      <c r="H3677" s="2267">
        <v>0</v>
      </c>
      <c r="I3677" s="2282" t="s">
        <v>3579</v>
      </c>
      <c r="J3677" s="2267">
        <v>21.07</v>
      </c>
    </row>
    <row r="3678" spans="1:10">
      <c r="A3678" s="2282"/>
      <c r="B3678" s="2282"/>
      <c r="C3678" s="2282"/>
      <c r="D3678" s="2282"/>
      <c r="E3678" s="2282" t="s">
        <v>3580</v>
      </c>
      <c r="F3678" s="2267">
        <v>19.324967999999998</v>
      </c>
      <c r="G3678" s="2282"/>
      <c r="H3678" s="2467" t="s">
        <v>3581</v>
      </c>
      <c r="I3678" s="2467"/>
      <c r="J3678" s="2267">
        <v>91.08</v>
      </c>
    </row>
    <row r="3679" spans="1:10" ht="30" customHeight="1" thickBot="1">
      <c r="A3679" s="2290"/>
      <c r="B3679" s="2290"/>
      <c r="C3679" s="2290"/>
      <c r="D3679" s="2290"/>
      <c r="E3679" s="2290"/>
      <c r="F3679" s="2290"/>
      <c r="G3679" s="2290" t="s">
        <v>3582</v>
      </c>
      <c r="H3679" s="2268">
        <v>26</v>
      </c>
      <c r="I3679" s="2290" t="s">
        <v>3583</v>
      </c>
      <c r="J3679" s="2291">
        <v>2368.08</v>
      </c>
    </row>
    <row r="3680" spans="1:10" ht="0.95" customHeight="1" thickTop="1">
      <c r="A3680" s="2269"/>
      <c r="B3680" s="2269"/>
      <c r="C3680" s="2269"/>
      <c r="D3680" s="2269"/>
      <c r="E3680" s="2269"/>
      <c r="F3680" s="2269"/>
      <c r="G3680" s="2269"/>
      <c r="H3680" s="2269"/>
      <c r="I3680" s="2269"/>
      <c r="J3680" s="2269"/>
    </row>
    <row r="3681" spans="1:10" ht="18" customHeight="1">
      <c r="A3681" s="2283" t="s">
        <v>5543</v>
      </c>
      <c r="B3681" s="2287" t="s">
        <v>259</v>
      </c>
      <c r="C3681" s="2283" t="s">
        <v>3548</v>
      </c>
      <c r="D3681" s="2283" t="s">
        <v>131</v>
      </c>
      <c r="E3681" s="2470" t="s">
        <v>3549</v>
      </c>
      <c r="F3681" s="2470"/>
      <c r="G3681" s="2288" t="s">
        <v>3550</v>
      </c>
      <c r="H3681" s="2287" t="s">
        <v>261</v>
      </c>
      <c r="I3681" s="2287" t="s">
        <v>3551</v>
      </c>
      <c r="J3681" s="2287" t="s">
        <v>2149</v>
      </c>
    </row>
    <row r="3682" spans="1:10" ht="96" customHeight="1">
      <c r="A3682" s="2284" t="s">
        <v>3552</v>
      </c>
      <c r="B3682" s="2259" t="s">
        <v>1523</v>
      </c>
      <c r="C3682" s="2284" t="s">
        <v>3600</v>
      </c>
      <c r="D3682" s="2284" t="s">
        <v>1524</v>
      </c>
      <c r="E3682" s="2471" t="s">
        <v>3688</v>
      </c>
      <c r="F3682" s="2471"/>
      <c r="G3682" s="2260" t="s">
        <v>271</v>
      </c>
      <c r="H3682" s="2261">
        <v>1</v>
      </c>
      <c r="I3682" s="2262">
        <v>489.29</v>
      </c>
      <c r="J3682" s="2262">
        <v>489.29</v>
      </c>
    </row>
    <row r="3683" spans="1:10" ht="24" customHeight="1">
      <c r="A3683" s="2281" t="s">
        <v>3556</v>
      </c>
      <c r="B3683" s="2263" t="s">
        <v>3565</v>
      </c>
      <c r="C3683" s="2281" t="s">
        <v>3558</v>
      </c>
      <c r="D3683" s="2281" t="s">
        <v>3566</v>
      </c>
      <c r="E3683" s="2472" t="s">
        <v>3560</v>
      </c>
      <c r="F3683" s="2472"/>
      <c r="G3683" s="2264" t="s">
        <v>2143</v>
      </c>
      <c r="H3683" s="2265">
        <v>1.012</v>
      </c>
      <c r="I3683" s="2266">
        <v>21.6</v>
      </c>
      <c r="J3683" s="2266">
        <v>21.85</v>
      </c>
    </row>
    <row r="3684" spans="1:10" ht="24" customHeight="1">
      <c r="A3684" s="2281" t="s">
        <v>3556</v>
      </c>
      <c r="B3684" s="2263" t="s">
        <v>3561</v>
      </c>
      <c r="C3684" s="2281" t="s">
        <v>3558</v>
      </c>
      <c r="D3684" s="2281" t="s">
        <v>3562</v>
      </c>
      <c r="E3684" s="2472" t="s">
        <v>3560</v>
      </c>
      <c r="F3684" s="2472"/>
      <c r="G3684" s="2264" t="s">
        <v>2143</v>
      </c>
      <c r="H3684" s="2265">
        <v>1.012</v>
      </c>
      <c r="I3684" s="2266">
        <v>16.989999999999998</v>
      </c>
      <c r="J3684" s="2266">
        <v>17.190000000000001</v>
      </c>
    </row>
    <row r="3685" spans="1:10" ht="24" customHeight="1">
      <c r="A3685" s="2285" t="s">
        <v>3586</v>
      </c>
      <c r="B3685" s="2270" t="s">
        <v>4737</v>
      </c>
      <c r="C3685" s="2285" t="s">
        <v>3558</v>
      </c>
      <c r="D3685" s="2285" t="s">
        <v>4738</v>
      </c>
      <c r="E3685" s="2468" t="s">
        <v>3589</v>
      </c>
      <c r="F3685" s="2468"/>
      <c r="G3685" s="2271" t="s">
        <v>271</v>
      </c>
      <c r="H3685" s="2272">
        <v>0.1</v>
      </c>
      <c r="I3685" s="2273">
        <v>9.9499999999999993</v>
      </c>
      <c r="J3685" s="2273">
        <v>0.99</v>
      </c>
    </row>
    <row r="3686" spans="1:10" ht="84" customHeight="1">
      <c r="A3686" s="2285" t="s">
        <v>3586</v>
      </c>
      <c r="B3686" s="2270" t="s">
        <v>5544</v>
      </c>
      <c r="C3686" s="2285" t="s">
        <v>3600</v>
      </c>
      <c r="D3686" s="2285" t="s">
        <v>3198</v>
      </c>
      <c r="E3686" s="2468" t="s">
        <v>3589</v>
      </c>
      <c r="F3686" s="2468"/>
      <c r="G3686" s="2271" t="s">
        <v>1797</v>
      </c>
      <c r="H3686" s="2272">
        <v>1</v>
      </c>
      <c r="I3686" s="2273">
        <v>449.26</v>
      </c>
      <c r="J3686" s="2273">
        <v>449.26</v>
      </c>
    </row>
    <row r="3687" spans="1:10">
      <c r="A3687" s="2282"/>
      <c r="B3687" s="2282"/>
      <c r="C3687" s="2282"/>
      <c r="D3687" s="2282"/>
      <c r="E3687" s="2282" t="s">
        <v>3577</v>
      </c>
      <c r="F3687" s="2267">
        <v>26.66</v>
      </c>
      <c r="G3687" s="2282" t="s">
        <v>3578</v>
      </c>
      <c r="H3687" s="2267">
        <v>0</v>
      </c>
      <c r="I3687" s="2282" t="s">
        <v>3579</v>
      </c>
      <c r="J3687" s="2267">
        <v>26.66</v>
      </c>
    </row>
    <row r="3688" spans="1:10">
      <c r="A3688" s="2282"/>
      <c r="B3688" s="2282"/>
      <c r="C3688" s="2282"/>
      <c r="D3688" s="2282"/>
      <c r="E3688" s="2282" t="s">
        <v>3580</v>
      </c>
      <c r="F3688" s="2267">
        <v>131.76579699999999</v>
      </c>
      <c r="G3688" s="2282"/>
      <c r="H3688" s="2467" t="s">
        <v>3581</v>
      </c>
      <c r="I3688" s="2467"/>
      <c r="J3688" s="2267">
        <v>621.05999999999995</v>
      </c>
    </row>
    <row r="3689" spans="1:10" ht="30" customHeight="1" thickBot="1">
      <c r="A3689" s="2290"/>
      <c r="B3689" s="2290"/>
      <c r="C3689" s="2290"/>
      <c r="D3689" s="2290"/>
      <c r="E3689" s="2290"/>
      <c r="F3689" s="2290"/>
      <c r="G3689" s="2290" t="s">
        <v>3582</v>
      </c>
      <c r="H3689" s="2268">
        <v>15</v>
      </c>
      <c r="I3689" s="2290" t="s">
        <v>3583</v>
      </c>
      <c r="J3689" s="2291">
        <v>9315.9</v>
      </c>
    </row>
    <row r="3690" spans="1:10" ht="0.95" customHeight="1" thickTop="1">
      <c r="A3690" s="2269"/>
      <c r="B3690" s="2269"/>
      <c r="C3690" s="2269"/>
      <c r="D3690" s="2269"/>
      <c r="E3690" s="2269"/>
      <c r="F3690" s="2269"/>
      <c r="G3690" s="2269"/>
      <c r="H3690" s="2269"/>
      <c r="I3690" s="2269"/>
      <c r="J3690" s="2269"/>
    </row>
    <row r="3691" spans="1:10" ht="18" customHeight="1">
      <c r="A3691" s="2283" t="s">
        <v>5545</v>
      </c>
      <c r="B3691" s="2287" t="s">
        <v>259</v>
      </c>
      <c r="C3691" s="2283" t="s">
        <v>3548</v>
      </c>
      <c r="D3691" s="2283" t="s">
        <v>131</v>
      </c>
      <c r="E3691" s="2470" t="s">
        <v>3549</v>
      </c>
      <c r="F3691" s="2470"/>
      <c r="G3691" s="2288" t="s">
        <v>3550</v>
      </c>
      <c r="H3691" s="2287" t="s">
        <v>261</v>
      </c>
      <c r="I3691" s="2287" t="s">
        <v>3551</v>
      </c>
      <c r="J3691" s="2287" t="s">
        <v>2149</v>
      </c>
    </row>
    <row r="3692" spans="1:10" ht="96" customHeight="1">
      <c r="A3692" s="2284" t="s">
        <v>3552</v>
      </c>
      <c r="B3692" s="2259" t="s">
        <v>1526</v>
      </c>
      <c r="C3692" s="2284" t="s">
        <v>3600</v>
      </c>
      <c r="D3692" s="2284" t="s">
        <v>1527</v>
      </c>
      <c r="E3692" s="2471" t="s">
        <v>3688</v>
      </c>
      <c r="F3692" s="2471"/>
      <c r="G3692" s="2260" t="s">
        <v>271</v>
      </c>
      <c r="H3692" s="2261">
        <v>1</v>
      </c>
      <c r="I3692" s="2262">
        <v>225.94</v>
      </c>
      <c r="J3692" s="2262">
        <v>225.94</v>
      </c>
    </row>
    <row r="3693" spans="1:10" ht="24" customHeight="1">
      <c r="A3693" s="2281" t="s">
        <v>3556</v>
      </c>
      <c r="B3693" s="2263" t="s">
        <v>3565</v>
      </c>
      <c r="C3693" s="2281" t="s">
        <v>3558</v>
      </c>
      <c r="D3693" s="2281" t="s">
        <v>3566</v>
      </c>
      <c r="E3693" s="2472" t="s">
        <v>3560</v>
      </c>
      <c r="F3693" s="2472"/>
      <c r="G3693" s="2264" t="s">
        <v>2143</v>
      </c>
      <c r="H3693" s="2265">
        <v>1.012</v>
      </c>
      <c r="I3693" s="2266">
        <v>21.6</v>
      </c>
      <c r="J3693" s="2266">
        <v>21.85</v>
      </c>
    </row>
    <row r="3694" spans="1:10" ht="24" customHeight="1">
      <c r="A3694" s="2281" t="s">
        <v>3556</v>
      </c>
      <c r="B3694" s="2263" t="s">
        <v>3561</v>
      </c>
      <c r="C3694" s="2281" t="s">
        <v>3558</v>
      </c>
      <c r="D3694" s="2281" t="s">
        <v>3562</v>
      </c>
      <c r="E3694" s="2472" t="s">
        <v>3560</v>
      </c>
      <c r="F3694" s="2472"/>
      <c r="G3694" s="2264" t="s">
        <v>2143</v>
      </c>
      <c r="H3694" s="2265">
        <v>1.012</v>
      </c>
      <c r="I3694" s="2266">
        <v>16.989999999999998</v>
      </c>
      <c r="J3694" s="2266">
        <v>17.190000000000001</v>
      </c>
    </row>
    <row r="3695" spans="1:10" ht="24" customHeight="1">
      <c r="A3695" s="2285" t="s">
        <v>3586</v>
      </c>
      <c r="B3695" s="2270" t="s">
        <v>4737</v>
      </c>
      <c r="C3695" s="2285" t="s">
        <v>3558</v>
      </c>
      <c r="D3695" s="2285" t="s">
        <v>4738</v>
      </c>
      <c r="E3695" s="2468" t="s">
        <v>3589</v>
      </c>
      <c r="F3695" s="2468"/>
      <c r="G3695" s="2271" t="s">
        <v>271</v>
      </c>
      <c r="H3695" s="2272">
        <v>0.1</v>
      </c>
      <c r="I3695" s="2273">
        <v>9.9499999999999993</v>
      </c>
      <c r="J3695" s="2273">
        <v>0.99</v>
      </c>
    </row>
    <row r="3696" spans="1:10" ht="84" customHeight="1">
      <c r="A3696" s="2285" t="s">
        <v>3586</v>
      </c>
      <c r="B3696" s="2270" t="s">
        <v>5546</v>
      </c>
      <c r="C3696" s="2285" t="s">
        <v>3600</v>
      </c>
      <c r="D3696" s="2285" t="s">
        <v>5547</v>
      </c>
      <c r="E3696" s="2468" t="s">
        <v>3589</v>
      </c>
      <c r="F3696" s="2468"/>
      <c r="G3696" s="2271" t="s">
        <v>1797</v>
      </c>
      <c r="H3696" s="2272">
        <v>1</v>
      </c>
      <c r="I3696" s="2273">
        <v>185.91</v>
      </c>
      <c r="J3696" s="2273">
        <v>185.91</v>
      </c>
    </row>
    <row r="3697" spans="1:10">
      <c r="A3697" s="2282"/>
      <c r="B3697" s="2282"/>
      <c r="C3697" s="2282"/>
      <c r="D3697" s="2282"/>
      <c r="E3697" s="2282" t="s">
        <v>3577</v>
      </c>
      <c r="F3697" s="2267">
        <v>26.66</v>
      </c>
      <c r="G3697" s="2282" t="s">
        <v>3578</v>
      </c>
      <c r="H3697" s="2267">
        <v>0</v>
      </c>
      <c r="I3697" s="2282" t="s">
        <v>3579</v>
      </c>
      <c r="J3697" s="2267">
        <v>26.66</v>
      </c>
    </row>
    <row r="3698" spans="1:10">
      <c r="A3698" s="2282"/>
      <c r="B3698" s="2282"/>
      <c r="C3698" s="2282"/>
      <c r="D3698" s="2282"/>
      <c r="E3698" s="2282" t="s">
        <v>3580</v>
      </c>
      <c r="F3698" s="2267">
        <v>60.845641999999998</v>
      </c>
      <c r="G3698" s="2282"/>
      <c r="H3698" s="2467" t="s">
        <v>3581</v>
      </c>
      <c r="I3698" s="2467"/>
      <c r="J3698" s="2267">
        <v>286.79000000000002</v>
      </c>
    </row>
    <row r="3699" spans="1:10" ht="30" customHeight="1" thickBot="1">
      <c r="A3699" s="2290"/>
      <c r="B3699" s="2290"/>
      <c r="C3699" s="2290"/>
      <c r="D3699" s="2290"/>
      <c r="E3699" s="2290"/>
      <c r="F3699" s="2290"/>
      <c r="G3699" s="2290" t="s">
        <v>3582</v>
      </c>
      <c r="H3699" s="2268">
        <v>2</v>
      </c>
      <c r="I3699" s="2290" t="s">
        <v>3583</v>
      </c>
      <c r="J3699" s="2291">
        <v>573.58000000000004</v>
      </c>
    </row>
    <row r="3700" spans="1:10" ht="0.95" customHeight="1" thickTop="1">
      <c r="A3700" s="2269"/>
      <c r="B3700" s="2269"/>
      <c r="C3700" s="2269"/>
      <c r="D3700" s="2269"/>
      <c r="E3700" s="2269"/>
      <c r="F3700" s="2269"/>
      <c r="G3700" s="2269"/>
      <c r="H3700" s="2269"/>
      <c r="I3700" s="2269"/>
      <c r="J3700" s="2269"/>
    </row>
    <row r="3701" spans="1:10" ht="18" customHeight="1">
      <c r="A3701" s="2283" t="s">
        <v>5548</v>
      </c>
      <c r="B3701" s="2287" t="s">
        <v>259</v>
      </c>
      <c r="C3701" s="2283" t="s">
        <v>3548</v>
      </c>
      <c r="D3701" s="2283" t="s">
        <v>131</v>
      </c>
      <c r="E3701" s="2470" t="s">
        <v>3549</v>
      </c>
      <c r="F3701" s="2470"/>
      <c r="G3701" s="2288" t="s">
        <v>3550</v>
      </c>
      <c r="H3701" s="2287" t="s">
        <v>261</v>
      </c>
      <c r="I3701" s="2287" t="s">
        <v>3551</v>
      </c>
      <c r="J3701" s="2287" t="s">
        <v>2149</v>
      </c>
    </row>
    <row r="3702" spans="1:10" ht="84" customHeight="1">
      <c r="A3702" s="2284" t="s">
        <v>3552</v>
      </c>
      <c r="B3702" s="2259" t="s">
        <v>1529</v>
      </c>
      <c r="C3702" s="2284" t="s">
        <v>3600</v>
      </c>
      <c r="D3702" s="2284" t="s">
        <v>1530</v>
      </c>
      <c r="E3702" s="2471" t="s">
        <v>3688</v>
      </c>
      <c r="F3702" s="2471"/>
      <c r="G3702" s="2260" t="s">
        <v>271</v>
      </c>
      <c r="H3702" s="2261">
        <v>1</v>
      </c>
      <c r="I3702" s="2262">
        <v>262.58</v>
      </c>
      <c r="J3702" s="2262">
        <v>262.58</v>
      </c>
    </row>
    <row r="3703" spans="1:10" ht="24" customHeight="1">
      <c r="A3703" s="2281" t="s">
        <v>3556</v>
      </c>
      <c r="B3703" s="2263" t="s">
        <v>3565</v>
      </c>
      <c r="C3703" s="2281" t="s">
        <v>3558</v>
      </c>
      <c r="D3703" s="2281" t="s">
        <v>3566</v>
      </c>
      <c r="E3703" s="2472" t="s">
        <v>3560</v>
      </c>
      <c r="F3703" s="2472"/>
      <c r="G3703" s="2264" t="s">
        <v>2143</v>
      </c>
      <c r="H3703" s="2265">
        <v>0.9</v>
      </c>
      <c r="I3703" s="2266">
        <v>21.6</v>
      </c>
      <c r="J3703" s="2266">
        <v>19.440000000000001</v>
      </c>
    </row>
    <row r="3704" spans="1:10" ht="24" customHeight="1">
      <c r="A3704" s="2281" t="s">
        <v>3556</v>
      </c>
      <c r="B3704" s="2263" t="s">
        <v>3561</v>
      </c>
      <c r="C3704" s="2281" t="s">
        <v>3558</v>
      </c>
      <c r="D3704" s="2281" t="s">
        <v>3562</v>
      </c>
      <c r="E3704" s="2472" t="s">
        <v>3560</v>
      </c>
      <c r="F3704" s="2472"/>
      <c r="G3704" s="2264" t="s">
        <v>2143</v>
      </c>
      <c r="H3704" s="2265">
        <v>0.9</v>
      </c>
      <c r="I3704" s="2266">
        <v>16.989999999999998</v>
      </c>
      <c r="J3704" s="2266">
        <v>15.29</v>
      </c>
    </row>
    <row r="3705" spans="1:10" ht="24" customHeight="1">
      <c r="A3705" s="2285" t="s">
        <v>3586</v>
      </c>
      <c r="B3705" s="2270" t="s">
        <v>4737</v>
      </c>
      <c r="C3705" s="2285" t="s">
        <v>3558</v>
      </c>
      <c r="D3705" s="2285" t="s">
        <v>4738</v>
      </c>
      <c r="E3705" s="2468" t="s">
        <v>3589</v>
      </c>
      <c r="F3705" s="2468"/>
      <c r="G3705" s="2271" t="s">
        <v>271</v>
      </c>
      <c r="H3705" s="2272">
        <v>0.1</v>
      </c>
      <c r="I3705" s="2273">
        <v>9.9499999999999993</v>
      </c>
      <c r="J3705" s="2273">
        <v>0.99</v>
      </c>
    </row>
    <row r="3706" spans="1:10" ht="84" customHeight="1">
      <c r="A3706" s="2285" t="s">
        <v>3586</v>
      </c>
      <c r="B3706" s="2270" t="s">
        <v>5549</v>
      </c>
      <c r="C3706" s="2285" t="s">
        <v>3600</v>
      </c>
      <c r="D3706" s="2285" t="s">
        <v>5550</v>
      </c>
      <c r="E3706" s="2468" t="s">
        <v>3589</v>
      </c>
      <c r="F3706" s="2468"/>
      <c r="G3706" s="2271" t="s">
        <v>1797</v>
      </c>
      <c r="H3706" s="2272">
        <v>1</v>
      </c>
      <c r="I3706" s="2273">
        <v>226.86</v>
      </c>
      <c r="J3706" s="2273">
        <v>226.86</v>
      </c>
    </row>
    <row r="3707" spans="1:10">
      <c r="A3707" s="2282"/>
      <c r="B3707" s="2282"/>
      <c r="C3707" s="2282"/>
      <c r="D3707" s="2282"/>
      <c r="E3707" s="2282" t="s">
        <v>3577</v>
      </c>
      <c r="F3707" s="2267">
        <v>23.71</v>
      </c>
      <c r="G3707" s="2282" t="s">
        <v>3578</v>
      </c>
      <c r="H3707" s="2267">
        <v>0</v>
      </c>
      <c r="I3707" s="2282" t="s">
        <v>3579</v>
      </c>
      <c r="J3707" s="2267">
        <v>23.71</v>
      </c>
    </row>
    <row r="3708" spans="1:10">
      <c r="A3708" s="2282"/>
      <c r="B3708" s="2282"/>
      <c r="C3708" s="2282"/>
      <c r="D3708" s="2282"/>
      <c r="E3708" s="2282" t="s">
        <v>3580</v>
      </c>
      <c r="F3708" s="2267">
        <v>70.712794000000002</v>
      </c>
      <c r="G3708" s="2282"/>
      <c r="H3708" s="2467" t="s">
        <v>3581</v>
      </c>
      <c r="I3708" s="2467"/>
      <c r="J3708" s="2267">
        <v>333.29</v>
      </c>
    </row>
    <row r="3709" spans="1:10" ht="30" customHeight="1" thickBot="1">
      <c r="A3709" s="2290"/>
      <c r="B3709" s="2290"/>
      <c r="C3709" s="2290"/>
      <c r="D3709" s="2290"/>
      <c r="E3709" s="2290"/>
      <c r="F3709" s="2290"/>
      <c r="G3709" s="2290" t="s">
        <v>3582</v>
      </c>
      <c r="H3709" s="2268">
        <v>2</v>
      </c>
      <c r="I3709" s="2290" t="s">
        <v>3583</v>
      </c>
      <c r="J3709" s="2291">
        <v>666.58</v>
      </c>
    </row>
    <row r="3710" spans="1:10" ht="0.95" customHeight="1" thickTop="1">
      <c r="A3710" s="2269"/>
      <c r="B3710" s="2269"/>
      <c r="C3710" s="2269"/>
      <c r="D3710" s="2269"/>
      <c r="E3710" s="2269"/>
      <c r="F3710" s="2269"/>
      <c r="G3710" s="2269"/>
      <c r="H3710" s="2269"/>
      <c r="I3710" s="2269"/>
      <c r="J3710" s="2269"/>
    </row>
    <row r="3711" spans="1:10" ht="18" customHeight="1">
      <c r="A3711" s="2283" t="s">
        <v>5551</v>
      </c>
      <c r="B3711" s="2287" t="s">
        <v>259</v>
      </c>
      <c r="C3711" s="2283" t="s">
        <v>3548</v>
      </c>
      <c r="D3711" s="2283" t="s">
        <v>131</v>
      </c>
      <c r="E3711" s="2470" t="s">
        <v>3549</v>
      </c>
      <c r="F3711" s="2470"/>
      <c r="G3711" s="2288" t="s">
        <v>3550</v>
      </c>
      <c r="H3711" s="2287" t="s">
        <v>261</v>
      </c>
      <c r="I3711" s="2287" t="s">
        <v>3551</v>
      </c>
      <c r="J3711" s="2287" t="s">
        <v>2149</v>
      </c>
    </row>
    <row r="3712" spans="1:10" ht="84" customHeight="1">
      <c r="A3712" s="2284" t="s">
        <v>3552</v>
      </c>
      <c r="B3712" s="2259" t="s">
        <v>1532</v>
      </c>
      <c r="C3712" s="2284" t="s">
        <v>3600</v>
      </c>
      <c r="D3712" s="2284" t="s">
        <v>1533</v>
      </c>
      <c r="E3712" s="2471" t="s">
        <v>3688</v>
      </c>
      <c r="F3712" s="2471"/>
      <c r="G3712" s="2260" t="s">
        <v>271</v>
      </c>
      <c r="H3712" s="2261">
        <v>1</v>
      </c>
      <c r="I3712" s="2262">
        <v>104.6</v>
      </c>
      <c r="J3712" s="2262">
        <v>104.6</v>
      </c>
    </row>
    <row r="3713" spans="1:10" ht="24" customHeight="1">
      <c r="A3713" s="2281" t="s">
        <v>3556</v>
      </c>
      <c r="B3713" s="2263" t="s">
        <v>3565</v>
      </c>
      <c r="C3713" s="2281" t="s">
        <v>3558</v>
      </c>
      <c r="D3713" s="2281" t="s">
        <v>3566</v>
      </c>
      <c r="E3713" s="2472" t="s">
        <v>3560</v>
      </c>
      <c r="F3713" s="2472"/>
      <c r="G3713" s="2264" t="s">
        <v>2143</v>
      </c>
      <c r="H3713" s="2265">
        <v>0.9</v>
      </c>
      <c r="I3713" s="2266">
        <v>21.6</v>
      </c>
      <c r="J3713" s="2266">
        <v>19.440000000000001</v>
      </c>
    </row>
    <row r="3714" spans="1:10" ht="24" customHeight="1">
      <c r="A3714" s="2281" t="s">
        <v>3556</v>
      </c>
      <c r="B3714" s="2263" t="s">
        <v>3561</v>
      </c>
      <c r="C3714" s="2281" t="s">
        <v>3558</v>
      </c>
      <c r="D3714" s="2281" t="s">
        <v>3562</v>
      </c>
      <c r="E3714" s="2472" t="s">
        <v>3560</v>
      </c>
      <c r="F3714" s="2472"/>
      <c r="G3714" s="2264" t="s">
        <v>2143</v>
      </c>
      <c r="H3714" s="2265">
        <v>0.9</v>
      </c>
      <c r="I3714" s="2266">
        <v>16.989999999999998</v>
      </c>
      <c r="J3714" s="2266">
        <v>15.29</v>
      </c>
    </row>
    <row r="3715" spans="1:10" ht="24" customHeight="1">
      <c r="A3715" s="2285" t="s">
        <v>3586</v>
      </c>
      <c r="B3715" s="2270" t="s">
        <v>4737</v>
      </c>
      <c r="C3715" s="2285" t="s">
        <v>3558</v>
      </c>
      <c r="D3715" s="2285" t="s">
        <v>4738</v>
      </c>
      <c r="E3715" s="2468" t="s">
        <v>3589</v>
      </c>
      <c r="F3715" s="2468"/>
      <c r="G3715" s="2271" t="s">
        <v>271</v>
      </c>
      <c r="H3715" s="2272">
        <v>0.1</v>
      </c>
      <c r="I3715" s="2273">
        <v>9.9499999999999993</v>
      </c>
      <c r="J3715" s="2273">
        <v>0.99</v>
      </c>
    </row>
    <row r="3716" spans="1:10" ht="84" customHeight="1">
      <c r="A3716" s="2285" t="s">
        <v>3586</v>
      </c>
      <c r="B3716" s="2270" t="s">
        <v>5552</v>
      </c>
      <c r="C3716" s="2285" t="s">
        <v>3600</v>
      </c>
      <c r="D3716" s="2285" t="s">
        <v>5553</v>
      </c>
      <c r="E3716" s="2468" t="s">
        <v>3589</v>
      </c>
      <c r="F3716" s="2468"/>
      <c r="G3716" s="2271" t="s">
        <v>1797</v>
      </c>
      <c r="H3716" s="2272">
        <v>1</v>
      </c>
      <c r="I3716" s="2273">
        <v>68.88</v>
      </c>
      <c r="J3716" s="2273">
        <v>68.88</v>
      </c>
    </row>
    <row r="3717" spans="1:10">
      <c r="A3717" s="2282"/>
      <c r="B3717" s="2282"/>
      <c r="C3717" s="2282"/>
      <c r="D3717" s="2282"/>
      <c r="E3717" s="2282" t="s">
        <v>3577</v>
      </c>
      <c r="F3717" s="2267">
        <v>23.71</v>
      </c>
      <c r="G3717" s="2282" t="s">
        <v>3578</v>
      </c>
      <c r="H3717" s="2267">
        <v>0</v>
      </c>
      <c r="I3717" s="2282" t="s">
        <v>3579</v>
      </c>
      <c r="J3717" s="2267">
        <v>23.71</v>
      </c>
    </row>
    <row r="3718" spans="1:10">
      <c r="A3718" s="2282"/>
      <c r="B3718" s="2282"/>
      <c r="C3718" s="2282"/>
      <c r="D3718" s="2282"/>
      <c r="E3718" s="2282" t="s">
        <v>3580</v>
      </c>
      <c r="F3718" s="2267">
        <v>28.168780000000002</v>
      </c>
      <c r="G3718" s="2282"/>
      <c r="H3718" s="2467" t="s">
        <v>3581</v>
      </c>
      <c r="I3718" s="2467"/>
      <c r="J3718" s="2267">
        <v>132.77000000000001</v>
      </c>
    </row>
    <row r="3719" spans="1:10" ht="30" customHeight="1" thickBot="1">
      <c r="A3719" s="2290"/>
      <c r="B3719" s="2290"/>
      <c r="C3719" s="2290"/>
      <c r="D3719" s="2290"/>
      <c r="E3719" s="2290"/>
      <c r="F3719" s="2290"/>
      <c r="G3719" s="2290" t="s">
        <v>3582</v>
      </c>
      <c r="H3719" s="2268">
        <v>15</v>
      </c>
      <c r="I3719" s="2290" t="s">
        <v>3583</v>
      </c>
      <c r="J3719" s="2291">
        <v>1991.55</v>
      </c>
    </row>
    <row r="3720" spans="1:10" ht="0.95" customHeight="1" thickTop="1">
      <c r="A3720" s="2269"/>
      <c r="B3720" s="2269"/>
      <c r="C3720" s="2269"/>
      <c r="D3720" s="2269"/>
      <c r="E3720" s="2269"/>
      <c r="F3720" s="2269"/>
      <c r="G3720" s="2269"/>
      <c r="H3720" s="2269"/>
      <c r="I3720" s="2269"/>
      <c r="J3720" s="2269"/>
    </row>
    <row r="3721" spans="1:10" ht="18" customHeight="1">
      <c r="A3721" s="2283" t="s">
        <v>5554</v>
      </c>
      <c r="B3721" s="2287" t="s">
        <v>259</v>
      </c>
      <c r="C3721" s="2283" t="s">
        <v>3548</v>
      </c>
      <c r="D3721" s="2283" t="s">
        <v>131</v>
      </c>
      <c r="E3721" s="2470" t="s">
        <v>3549</v>
      </c>
      <c r="F3721" s="2470"/>
      <c r="G3721" s="2288" t="s">
        <v>3550</v>
      </c>
      <c r="H3721" s="2287" t="s">
        <v>261</v>
      </c>
      <c r="I3721" s="2287" t="s">
        <v>3551</v>
      </c>
      <c r="J3721" s="2287" t="s">
        <v>2149</v>
      </c>
    </row>
    <row r="3722" spans="1:10" ht="84" customHeight="1">
      <c r="A3722" s="2284" t="s">
        <v>3552</v>
      </c>
      <c r="B3722" s="2259" t="s">
        <v>1535</v>
      </c>
      <c r="C3722" s="2284" t="s">
        <v>3600</v>
      </c>
      <c r="D3722" s="2284" t="s">
        <v>1536</v>
      </c>
      <c r="E3722" s="2471" t="s">
        <v>3688</v>
      </c>
      <c r="F3722" s="2471"/>
      <c r="G3722" s="2260" t="s">
        <v>271</v>
      </c>
      <c r="H3722" s="2261">
        <v>1</v>
      </c>
      <c r="I3722" s="2262">
        <v>180.16</v>
      </c>
      <c r="J3722" s="2262">
        <v>180.16</v>
      </c>
    </row>
    <row r="3723" spans="1:10" ht="24" customHeight="1">
      <c r="A3723" s="2281" t="s">
        <v>3556</v>
      </c>
      <c r="B3723" s="2263" t="s">
        <v>3565</v>
      </c>
      <c r="C3723" s="2281" t="s">
        <v>3558</v>
      </c>
      <c r="D3723" s="2281" t="s">
        <v>3566</v>
      </c>
      <c r="E3723" s="2472" t="s">
        <v>3560</v>
      </c>
      <c r="F3723" s="2472"/>
      <c r="G3723" s="2264" t="s">
        <v>2143</v>
      </c>
      <c r="H3723" s="2265">
        <v>0.9</v>
      </c>
      <c r="I3723" s="2266">
        <v>21.6</v>
      </c>
      <c r="J3723" s="2266">
        <v>19.440000000000001</v>
      </c>
    </row>
    <row r="3724" spans="1:10" ht="24" customHeight="1">
      <c r="A3724" s="2281" t="s">
        <v>3556</v>
      </c>
      <c r="B3724" s="2263" t="s">
        <v>3561</v>
      </c>
      <c r="C3724" s="2281" t="s">
        <v>3558</v>
      </c>
      <c r="D3724" s="2281" t="s">
        <v>3562</v>
      </c>
      <c r="E3724" s="2472" t="s">
        <v>3560</v>
      </c>
      <c r="F3724" s="2472"/>
      <c r="G3724" s="2264" t="s">
        <v>2143</v>
      </c>
      <c r="H3724" s="2265">
        <v>0.9</v>
      </c>
      <c r="I3724" s="2266">
        <v>16.989999999999998</v>
      </c>
      <c r="J3724" s="2266">
        <v>15.29</v>
      </c>
    </row>
    <row r="3725" spans="1:10" ht="24" customHeight="1">
      <c r="A3725" s="2285" t="s">
        <v>3586</v>
      </c>
      <c r="B3725" s="2270" t="s">
        <v>4737</v>
      </c>
      <c r="C3725" s="2285" t="s">
        <v>3558</v>
      </c>
      <c r="D3725" s="2285" t="s">
        <v>4738</v>
      </c>
      <c r="E3725" s="2468" t="s">
        <v>3589</v>
      </c>
      <c r="F3725" s="2468"/>
      <c r="G3725" s="2271" t="s">
        <v>271</v>
      </c>
      <c r="H3725" s="2272">
        <v>0.1</v>
      </c>
      <c r="I3725" s="2273">
        <v>9.9499999999999993</v>
      </c>
      <c r="J3725" s="2273">
        <v>0.99</v>
      </c>
    </row>
    <row r="3726" spans="1:10" ht="72" customHeight="1">
      <c r="A3726" s="2285" t="s">
        <v>3586</v>
      </c>
      <c r="B3726" s="2270" t="s">
        <v>5555</v>
      </c>
      <c r="C3726" s="2285" t="s">
        <v>3600</v>
      </c>
      <c r="D3726" s="2285" t="s">
        <v>3194</v>
      </c>
      <c r="E3726" s="2468" t="s">
        <v>3589</v>
      </c>
      <c r="F3726" s="2468"/>
      <c r="G3726" s="2271" t="s">
        <v>1797</v>
      </c>
      <c r="H3726" s="2272">
        <v>1</v>
      </c>
      <c r="I3726" s="2273">
        <v>144.44</v>
      </c>
      <c r="J3726" s="2273">
        <v>144.44</v>
      </c>
    </row>
    <row r="3727" spans="1:10">
      <c r="A3727" s="2282"/>
      <c r="B3727" s="2282"/>
      <c r="C3727" s="2282"/>
      <c r="D3727" s="2282"/>
      <c r="E3727" s="2282" t="s">
        <v>3577</v>
      </c>
      <c r="F3727" s="2267">
        <v>23.71</v>
      </c>
      <c r="G3727" s="2282" t="s">
        <v>3578</v>
      </c>
      <c r="H3727" s="2267">
        <v>0</v>
      </c>
      <c r="I3727" s="2282" t="s">
        <v>3579</v>
      </c>
      <c r="J3727" s="2267">
        <v>23.71</v>
      </c>
    </row>
    <row r="3728" spans="1:10">
      <c r="A3728" s="2282"/>
      <c r="B3728" s="2282"/>
      <c r="C3728" s="2282"/>
      <c r="D3728" s="2282"/>
      <c r="E3728" s="2282" t="s">
        <v>3580</v>
      </c>
      <c r="F3728" s="2267">
        <v>48.517088000000001</v>
      </c>
      <c r="G3728" s="2282"/>
      <c r="H3728" s="2467" t="s">
        <v>3581</v>
      </c>
      <c r="I3728" s="2467"/>
      <c r="J3728" s="2267">
        <v>228.68</v>
      </c>
    </row>
    <row r="3729" spans="1:10" ht="30" customHeight="1" thickBot="1">
      <c r="A3729" s="2290"/>
      <c r="B3729" s="2290"/>
      <c r="C3729" s="2290"/>
      <c r="D3729" s="2290"/>
      <c r="E3729" s="2290"/>
      <c r="F3729" s="2290"/>
      <c r="G3729" s="2290" t="s">
        <v>3582</v>
      </c>
      <c r="H3729" s="2268">
        <v>51</v>
      </c>
      <c r="I3729" s="2290" t="s">
        <v>3583</v>
      </c>
      <c r="J3729" s="2291">
        <v>11662.68</v>
      </c>
    </row>
    <row r="3730" spans="1:10" ht="0.95" customHeight="1" thickTop="1">
      <c r="A3730" s="2269"/>
      <c r="B3730" s="2269"/>
      <c r="C3730" s="2269"/>
      <c r="D3730" s="2269"/>
      <c r="E3730" s="2269"/>
      <c r="F3730" s="2269"/>
      <c r="G3730" s="2269"/>
      <c r="H3730" s="2269"/>
      <c r="I3730" s="2269"/>
      <c r="J3730" s="2269"/>
    </row>
    <row r="3731" spans="1:10" ht="18" customHeight="1">
      <c r="A3731" s="2283" t="s">
        <v>5556</v>
      </c>
      <c r="B3731" s="2287" t="s">
        <v>259</v>
      </c>
      <c r="C3731" s="2283" t="s">
        <v>3548</v>
      </c>
      <c r="D3731" s="2283" t="s">
        <v>131</v>
      </c>
      <c r="E3731" s="2470" t="s">
        <v>3549</v>
      </c>
      <c r="F3731" s="2470"/>
      <c r="G3731" s="2288" t="s">
        <v>3550</v>
      </c>
      <c r="H3731" s="2287" t="s">
        <v>261</v>
      </c>
      <c r="I3731" s="2287" t="s">
        <v>3551</v>
      </c>
      <c r="J3731" s="2287" t="s">
        <v>2149</v>
      </c>
    </row>
    <row r="3732" spans="1:10" ht="48" customHeight="1">
      <c r="A3732" s="2284" t="s">
        <v>3552</v>
      </c>
      <c r="B3732" s="2259" t="s">
        <v>1538</v>
      </c>
      <c r="C3732" s="2284" t="s">
        <v>3600</v>
      </c>
      <c r="D3732" s="2284" t="s">
        <v>1539</v>
      </c>
      <c r="E3732" s="2471" t="s">
        <v>3688</v>
      </c>
      <c r="F3732" s="2471"/>
      <c r="G3732" s="2260" t="s">
        <v>347</v>
      </c>
      <c r="H3732" s="2261">
        <v>1</v>
      </c>
      <c r="I3732" s="2262">
        <v>90.19</v>
      </c>
      <c r="J3732" s="2262">
        <v>90.19</v>
      </c>
    </row>
    <row r="3733" spans="1:10" ht="24" customHeight="1">
      <c r="A3733" s="2281" t="s">
        <v>3556</v>
      </c>
      <c r="B3733" s="2263" t="s">
        <v>3565</v>
      </c>
      <c r="C3733" s="2281" t="s">
        <v>3558</v>
      </c>
      <c r="D3733" s="2281" t="s">
        <v>3566</v>
      </c>
      <c r="E3733" s="2472" t="s">
        <v>3560</v>
      </c>
      <c r="F3733" s="2472"/>
      <c r="G3733" s="2264" t="s">
        <v>2143</v>
      </c>
      <c r="H3733" s="2265">
        <v>1.2</v>
      </c>
      <c r="I3733" s="2266">
        <v>21.6</v>
      </c>
      <c r="J3733" s="2266">
        <v>25.92</v>
      </c>
    </row>
    <row r="3734" spans="1:10" ht="24" customHeight="1">
      <c r="A3734" s="2281" t="s">
        <v>3556</v>
      </c>
      <c r="B3734" s="2263" t="s">
        <v>3561</v>
      </c>
      <c r="C3734" s="2281" t="s">
        <v>3558</v>
      </c>
      <c r="D3734" s="2281" t="s">
        <v>3562</v>
      </c>
      <c r="E3734" s="2472" t="s">
        <v>3560</v>
      </c>
      <c r="F3734" s="2472"/>
      <c r="G3734" s="2264" t="s">
        <v>2143</v>
      </c>
      <c r="H3734" s="2265">
        <v>1.2</v>
      </c>
      <c r="I3734" s="2266">
        <v>16.989999999999998</v>
      </c>
      <c r="J3734" s="2266">
        <v>20.38</v>
      </c>
    </row>
    <row r="3735" spans="1:10" ht="24" customHeight="1">
      <c r="A3735" s="2285" t="s">
        <v>3586</v>
      </c>
      <c r="B3735" s="2270" t="s">
        <v>4737</v>
      </c>
      <c r="C3735" s="2285" t="s">
        <v>3558</v>
      </c>
      <c r="D3735" s="2285" t="s">
        <v>4738</v>
      </c>
      <c r="E3735" s="2468" t="s">
        <v>3589</v>
      </c>
      <c r="F3735" s="2468"/>
      <c r="G3735" s="2271" t="s">
        <v>271</v>
      </c>
      <c r="H3735" s="2272">
        <v>0.1</v>
      </c>
      <c r="I3735" s="2273">
        <v>9.9499999999999993</v>
      </c>
      <c r="J3735" s="2273">
        <v>0.99</v>
      </c>
    </row>
    <row r="3736" spans="1:10" ht="48" customHeight="1">
      <c r="A3736" s="2285" t="s">
        <v>3586</v>
      </c>
      <c r="B3736" s="2270" t="s">
        <v>5557</v>
      </c>
      <c r="C3736" s="2285" t="s">
        <v>3600</v>
      </c>
      <c r="D3736" s="2285" t="s">
        <v>2480</v>
      </c>
      <c r="E3736" s="2468" t="s">
        <v>3589</v>
      </c>
      <c r="F3736" s="2468"/>
      <c r="G3736" s="2271" t="s">
        <v>347</v>
      </c>
      <c r="H3736" s="2272">
        <v>1</v>
      </c>
      <c r="I3736" s="2273">
        <v>42.9</v>
      </c>
      <c r="J3736" s="2273">
        <v>42.9</v>
      </c>
    </row>
    <row r="3737" spans="1:10">
      <c r="A3737" s="2282"/>
      <c r="B3737" s="2282"/>
      <c r="C3737" s="2282"/>
      <c r="D3737" s="2282"/>
      <c r="E3737" s="2282" t="s">
        <v>3577</v>
      </c>
      <c r="F3737" s="2267">
        <v>31.61</v>
      </c>
      <c r="G3737" s="2282" t="s">
        <v>3578</v>
      </c>
      <c r="H3737" s="2267">
        <v>0</v>
      </c>
      <c r="I3737" s="2282" t="s">
        <v>3579</v>
      </c>
      <c r="J3737" s="2267">
        <v>31.61</v>
      </c>
    </row>
    <row r="3738" spans="1:10">
      <c r="A3738" s="2282"/>
      <c r="B3738" s="2282"/>
      <c r="C3738" s="2282"/>
      <c r="D3738" s="2282"/>
      <c r="E3738" s="2282" t="s">
        <v>3580</v>
      </c>
      <c r="F3738" s="2267">
        <v>24.288167000000001</v>
      </c>
      <c r="G3738" s="2282"/>
      <c r="H3738" s="2467" t="s">
        <v>3581</v>
      </c>
      <c r="I3738" s="2467"/>
      <c r="J3738" s="2267">
        <v>114.48</v>
      </c>
    </row>
    <row r="3739" spans="1:10" ht="30" customHeight="1" thickBot="1">
      <c r="A3739" s="2290"/>
      <c r="B3739" s="2290"/>
      <c r="C3739" s="2290"/>
      <c r="D3739" s="2290"/>
      <c r="E3739" s="2290"/>
      <c r="F3739" s="2290"/>
      <c r="G3739" s="2290" t="s">
        <v>3582</v>
      </c>
      <c r="H3739" s="2268">
        <v>183.68</v>
      </c>
      <c r="I3739" s="2290" t="s">
        <v>3583</v>
      </c>
      <c r="J3739" s="2291">
        <v>21027.69</v>
      </c>
    </row>
    <row r="3740" spans="1:10" ht="0.95" customHeight="1" thickTop="1">
      <c r="A3740" s="2269"/>
      <c r="B3740" s="2269"/>
      <c r="C3740" s="2269"/>
      <c r="D3740" s="2269"/>
      <c r="E3740" s="2269"/>
      <c r="F3740" s="2269"/>
      <c r="G3740" s="2269"/>
      <c r="H3740" s="2269"/>
      <c r="I3740" s="2269"/>
      <c r="J3740" s="2269"/>
    </row>
    <row r="3741" spans="1:10" ht="18" customHeight="1">
      <c r="A3741" s="2283" t="s">
        <v>5558</v>
      </c>
      <c r="B3741" s="2287" t="s">
        <v>259</v>
      </c>
      <c r="C3741" s="2283" t="s">
        <v>3548</v>
      </c>
      <c r="D3741" s="2283" t="s">
        <v>131</v>
      </c>
      <c r="E3741" s="2470" t="s">
        <v>3549</v>
      </c>
      <c r="F3741" s="2470"/>
      <c r="G3741" s="2288" t="s">
        <v>3550</v>
      </c>
      <c r="H3741" s="2287" t="s">
        <v>261</v>
      </c>
      <c r="I3741" s="2287" t="s">
        <v>3551</v>
      </c>
      <c r="J3741" s="2287" t="s">
        <v>2149</v>
      </c>
    </row>
    <row r="3742" spans="1:10" ht="36" customHeight="1">
      <c r="A3742" s="2284" t="s">
        <v>3552</v>
      </c>
      <c r="B3742" s="2259" t="s">
        <v>1541</v>
      </c>
      <c r="C3742" s="2284" t="s">
        <v>3600</v>
      </c>
      <c r="D3742" s="2284" t="s">
        <v>1542</v>
      </c>
      <c r="E3742" s="2471" t="s">
        <v>3688</v>
      </c>
      <c r="F3742" s="2471"/>
      <c r="G3742" s="2260" t="s">
        <v>1797</v>
      </c>
      <c r="H3742" s="2261">
        <v>1</v>
      </c>
      <c r="I3742" s="2262">
        <v>245.73</v>
      </c>
      <c r="J3742" s="2262">
        <v>245.73</v>
      </c>
    </row>
    <row r="3743" spans="1:10" ht="24" customHeight="1">
      <c r="A3743" s="2281" t="s">
        <v>3556</v>
      </c>
      <c r="B3743" s="2263" t="s">
        <v>3561</v>
      </c>
      <c r="C3743" s="2281" t="s">
        <v>3558</v>
      </c>
      <c r="D3743" s="2281" t="s">
        <v>3562</v>
      </c>
      <c r="E3743" s="2472" t="s">
        <v>3560</v>
      </c>
      <c r="F3743" s="2472"/>
      <c r="G3743" s="2264" t="s">
        <v>2143</v>
      </c>
      <c r="H3743" s="2265">
        <v>0.35</v>
      </c>
      <c r="I3743" s="2266">
        <v>16.989999999999998</v>
      </c>
      <c r="J3743" s="2266">
        <v>5.94</v>
      </c>
    </row>
    <row r="3744" spans="1:10" ht="24" customHeight="1">
      <c r="A3744" s="2281" t="s">
        <v>3556</v>
      </c>
      <c r="B3744" s="2263" t="s">
        <v>3565</v>
      </c>
      <c r="C3744" s="2281" t="s">
        <v>3558</v>
      </c>
      <c r="D3744" s="2281" t="s">
        <v>3566</v>
      </c>
      <c r="E3744" s="2472" t="s">
        <v>3560</v>
      </c>
      <c r="F3744" s="2472"/>
      <c r="G3744" s="2264" t="s">
        <v>2143</v>
      </c>
      <c r="H3744" s="2265">
        <v>0.35</v>
      </c>
      <c r="I3744" s="2266">
        <v>21.6</v>
      </c>
      <c r="J3744" s="2266">
        <v>7.56</v>
      </c>
    </row>
    <row r="3745" spans="1:10" ht="48" customHeight="1">
      <c r="A3745" s="2285" t="s">
        <v>3586</v>
      </c>
      <c r="B3745" s="2270" t="s">
        <v>5559</v>
      </c>
      <c r="C3745" s="2285" t="s">
        <v>4493</v>
      </c>
      <c r="D3745" s="2285" t="s">
        <v>5560</v>
      </c>
      <c r="E3745" s="2468" t="s">
        <v>3589</v>
      </c>
      <c r="F3745" s="2468"/>
      <c r="G3745" s="2271" t="s">
        <v>271</v>
      </c>
      <c r="H3745" s="2272">
        <v>1</v>
      </c>
      <c r="I3745" s="2273">
        <v>232.23</v>
      </c>
      <c r="J3745" s="2273">
        <v>232.23</v>
      </c>
    </row>
    <row r="3746" spans="1:10">
      <c r="A3746" s="2282"/>
      <c r="B3746" s="2282"/>
      <c r="C3746" s="2282"/>
      <c r="D3746" s="2282"/>
      <c r="E3746" s="2282" t="s">
        <v>3577</v>
      </c>
      <c r="F3746" s="2267">
        <v>9.2100000000000009</v>
      </c>
      <c r="G3746" s="2282" t="s">
        <v>3578</v>
      </c>
      <c r="H3746" s="2267">
        <v>0</v>
      </c>
      <c r="I3746" s="2282" t="s">
        <v>3579</v>
      </c>
      <c r="J3746" s="2267">
        <v>9.2100000000000009</v>
      </c>
    </row>
    <row r="3747" spans="1:10">
      <c r="A3747" s="2282"/>
      <c r="B3747" s="2282"/>
      <c r="C3747" s="2282"/>
      <c r="D3747" s="2282"/>
      <c r="E3747" s="2282" t="s">
        <v>3580</v>
      </c>
      <c r="F3747" s="2267">
        <v>66.175089</v>
      </c>
      <c r="G3747" s="2282"/>
      <c r="H3747" s="2467" t="s">
        <v>3581</v>
      </c>
      <c r="I3747" s="2467"/>
      <c r="J3747" s="2267">
        <v>311.91000000000003</v>
      </c>
    </row>
    <row r="3748" spans="1:10" ht="30" customHeight="1" thickBot="1">
      <c r="A3748" s="2290"/>
      <c r="B3748" s="2290"/>
      <c r="C3748" s="2290"/>
      <c r="D3748" s="2290"/>
      <c r="E3748" s="2290"/>
      <c r="F3748" s="2290"/>
      <c r="G3748" s="2290" t="s">
        <v>3582</v>
      </c>
      <c r="H3748" s="2268">
        <v>13</v>
      </c>
      <c r="I3748" s="2290" t="s">
        <v>3583</v>
      </c>
      <c r="J3748" s="2291">
        <v>4054.83</v>
      </c>
    </row>
    <row r="3749" spans="1:10" ht="0.95" customHeight="1" thickTop="1">
      <c r="A3749" s="2269"/>
      <c r="B3749" s="2269"/>
      <c r="C3749" s="2269"/>
      <c r="D3749" s="2269"/>
      <c r="E3749" s="2269"/>
      <c r="F3749" s="2269"/>
      <c r="G3749" s="2269"/>
      <c r="H3749" s="2269"/>
      <c r="I3749" s="2269"/>
      <c r="J3749" s="2269"/>
    </row>
    <row r="3750" spans="1:10" ht="18" customHeight="1">
      <c r="A3750" s="2283" t="s">
        <v>5561</v>
      </c>
      <c r="B3750" s="2287" t="s">
        <v>259</v>
      </c>
      <c r="C3750" s="2283" t="s">
        <v>3548</v>
      </c>
      <c r="D3750" s="2283" t="s">
        <v>131</v>
      </c>
      <c r="E3750" s="2470" t="s">
        <v>3549</v>
      </c>
      <c r="F3750" s="2470"/>
      <c r="G3750" s="2288" t="s">
        <v>3550</v>
      </c>
      <c r="H3750" s="2287" t="s">
        <v>261</v>
      </c>
      <c r="I3750" s="2287" t="s">
        <v>3551</v>
      </c>
      <c r="J3750" s="2287" t="s">
        <v>2149</v>
      </c>
    </row>
    <row r="3751" spans="1:10" ht="36" customHeight="1">
      <c r="A3751" s="2284" t="s">
        <v>3552</v>
      </c>
      <c r="B3751" s="2259" t="s">
        <v>1544</v>
      </c>
      <c r="C3751" s="2284" t="s">
        <v>3600</v>
      </c>
      <c r="D3751" s="2284" t="s">
        <v>1545</v>
      </c>
      <c r="E3751" s="2471" t="s">
        <v>3688</v>
      </c>
      <c r="F3751" s="2471"/>
      <c r="G3751" s="2260" t="s">
        <v>271</v>
      </c>
      <c r="H3751" s="2261">
        <v>1</v>
      </c>
      <c r="I3751" s="2262">
        <v>61.91</v>
      </c>
      <c r="J3751" s="2262">
        <v>61.91</v>
      </c>
    </row>
    <row r="3752" spans="1:10" ht="24" customHeight="1">
      <c r="A3752" s="2281" t="s">
        <v>3556</v>
      </c>
      <c r="B3752" s="2263" t="s">
        <v>3565</v>
      </c>
      <c r="C3752" s="2281" t="s">
        <v>3558</v>
      </c>
      <c r="D3752" s="2281" t="s">
        <v>3566</v>
      </c>
      <c r="E3752" s="2472" t="s">
        <v>3560</v>
      </c>
      <c r="F3752" s="2472"/>
      <c r="G3752" s="2264" t="s">
        <v>2143</v>
      </c>
      <c r="H3752" s="2265">
        <v>1.214</v>
      </c>
      <c r="I3752" s="2266">
        <v>21.6</v>
      </c>
      <c r="J3752" s="2266">
        <v>26.22</v>
      </c>
    </row>
    <row r="3753" spans="1:10" ht="24" customHeight="1">
      <c r="A3753" s="2281" t="s">
        <v>3556</v>
      </c>
      <c r="B3753" s="2263" t="s">
        <v>3561</v>
      </c>
      <c r="C3753" s="2281" t="s">
        <v>3558</v>
      </c>
      <c r="D3753" s="2281" t="s">
        <v>3562</v>
      </c>
      <c r="E3753" s="2472" t="s">
        <v>3560</v>
      </c>
      <c r="F3753" s="2472"/>
      <c r="G3753" s="2264" t="s">
        <v>2143</v>
      </c>
      <c r="H3753" s="2265">
        <v>1.012</v>
      </c>
      <c r="I3753" s="2266">
        <v>16.989999999999998</v>
      </c>
      <c r="J3753" s="2266">
        <v>17.190000000000001</v>
      </c>
    </row>
    <row r="3754" spans="1:10" ht="36" customHeight="1">
      <c r="A3754" s="2285" t="s">
        <v>3586</v>
      </c>
      <c r="B3754" s="2270" t="s">
        <v>5562</v>
      </c>
      <c r="C3754" s="2285" t="s">
        <v>3600</v>
      </c>
      <c r="D3754" s="2285" t="s">
        <v>5563</v>
      </c>
      <c r="E3754" s="2468" t="s">
        <v>3589</v>
      </c>
      <c r="F3754" s="2468"/>
      <c r="G3754" s="2271" t="s">
        <v>271</v>
      </c>
      <c r="H3754" s="2272">
        <v>1</v>
      </c>
      <c r="I3754" s="2273">
        <v>18.5</v>
      </c>
      <c r="J3754" s="2273">
        <v>18.5</v>
      </c>
    </row>
    <row r="3755" spans="1:10">
      <c r="A3755" s="2282"/>
      <c r="B3755" s="2282"/>
      <c r="C3755" s="2282"/>
      <c r="D3755" s="2282"/>
      <c r="E3755" s="2282" t="s">
        <v>3577</v>
      </c>
      <c r="F3755" s="2267">
        <v>29.79</v>
      </c>
      <c r="G3755" s="2282" t="s">
        <v>3578</v>
      </c>
      <c r="H3755" s="2267">
        <v>0</v>
      </c>
      <c r="I3755" s="2282" t="s">
        <v>3579</v>
      </c>
      <c r="J3755" s="2267">
        <v>29.79</v>
      </c>
    </row>
    <row r="3756" spans="1:10">
      <c r="A3756" s="2282"/>
      <c r="B3756" s="2282"/>
      <c r="C3756" s="2282"/>
      <c r="D3756" s="2282"/>
      <c r="E3756" s="2282" t="s">
        <v>3580</v>
      </c>
      <c r="F3756" s="2267">
        <v>16.672363000000001</v>
      </c>
      <c r="G3756" s="2282"/>
      <c r="H3756" s="2467" t="s">
        <v>3581</v>
      </c>
      <c r="I3756" s="2467"/>
      <c r="J3756" s="2267">
        <v>78.58</v>
      </c>
    </row>
    <row r="3757" spans="1:10" ht="30" customHeight="1" thickBot="1">
      <c r="A3757" s="2290"/>
      <c r="B3757" s="2290"/>
      <c r="C3757" s="2290"/>
      <c r="D3757" s="2290"/>
      <c r="E3757" s="2290"/>
      <c r="F3757" s="2290"/>
      <c r="G3757" s="2290" t="s">
        <v>3582</v>
      </c>
      <c r="H3757" s="2268">
        <v>154</v>
      </c>
      <c r="I3757" s="2290" t="s">
        <v>3583</v>
      </c>
      <c r="J3757" s="2291">
        <v>12101.32</v>
      </c>
    </row>
    <row r="3758" spans="1:10" ht="0.95" customHeight="1" thickTop="1">
      <c r="A3758" s="2269"/>
      <c r="B3758" s="2269"/>
      <c r="C3758" s="2269"/>
      <c r="D3758" s="2269"/>
      <c r="E3758" s="2269"/>
      <c r="F3758" s="2269"/>
      <c r="G3758" s="2269"/>
      <c r="H3758" s="2269"/>
      <c r="I3758" s="2269"/>
      <c r="J3758" s="2269"/>
    </row>
    <row r="3759" spans="1:10" ht="24" customHeight="1">
      <c r="A3759" s="2286" t="s">
        <v>5564</v>
      </c>
      <c r="B3759" s="2286"/>
      <c r="C3759" s="2286"/>
      <c r="D3759" s="2286" t="s">
        <v>5565</v>
      </c>
      <c r="E3759" s="2286"/>
      <c r="F3759" s="2469"/>
      <c r="G3759" s="2469"/>
      <c r="H3759" s="2257"/>
      <c r="I3759" s="2286"/>
      <c r="J3759" s="2258">
        <v>1279.07</v>
      </c>
    </row>
    <row r="3760" spans="1:10" ht="18" customHeight="1">
      <c r="A3760" s="2283" t="s">
        <v>5566</v>
      </c>
      <c r="B3760" s="2287" t="s">
        <v>259</v>
      </c>
      <c r="C3760" s="2283" t="s">
        <v>3548</v>
      </c>
      <c r="D3760" s="2283" t="s">
        <v>131</v>
      </c>
      <c r="E3760" s="2470" t="s">
        <v>3549</v>
      </c>
      <c r="F3760" s="2470"/>
      <c r="G3760" s="2288" t="s">
        <v>3550</v>
      </c>
      <c r="H3760" s="2287" t="s">
        <v>261</v>
      </c>
      <c r="I3760" s="2287" t="s">
        <v>3551</v>
      </c>
      <c r="J3760" s="2287" t="s">
        <v>2149</v>
      </c>
    </row>
    <row r="3761" spans="1:10" ht="36" customHeight="1">
      <c r="A3761" s="2284" t="s">
        <v>3552</v>
      </c>
      <c r="B3761" s="2259" t="s">
        <v>5567</v>
      </c>
      <c r="C3761" s="2284" t="s">
        <v>3558</v>
      </c>
      <c r="D3761" s="2284" t="s">
        <v>1550</v>
      </c>
      <c r="E3761" s="2471" t="s">
        <v>3688</v>
      </c>
      <c r="F3761" s="2471"/>
      <c r="G3761" s="2260" t="s">
        <v>271</v>
      </c>
      <c r="H3761" s="2261">
        <v>1</v>
      </c>
      <c r="I3761" s="2262">
        <v>21.36</v>
      </c>
      <c r="J3761" s="2262">
        <v>21.36</v>
      </c>
    </row>
    <row r="3762" spans="1:10" ht="36" customHeight="1">
      <c r="A3762" s="2281" t="s">
        <v>3556</v>
      </c>
      <c r="B3762" s="2263" t="s">
        <v>5568</v>
      </c>
      <c r="C3762" s="2281" t="s">
        <v>3558</v>
      </c>
      <c r="D3762" s="2281" t="s">
        <v>5569</v>
      </c>
      <c r="E3762" s="2472" t="s">
        <v>3688</v>
      </c>
      <c r="F3762" s="2472"/>
      <c r="G3762" s="2264" t="s">
        <v>271</v>
      </c>
      <c r="H3762" s="2265">
        <v>1</v>
      </c>
      <c r="I3762" s="2266">
        <v>14.77</v>
      </c>
      <c r="J3762" s="2266">
        <v>14.77</v>
      </c>
    </row>
    <row r="3763" spans="1:10" ht="36" customHeight="1">
      <c r="A3763" s="2281" t="s">
        <v>3556</v>
      </c>
      <c r="B3763" s="2263" t="s">
        <v>5570</v>
      </c>
      <c r="C3763" s="2281" t="s">
        <v>3558</v>
      </c>
      <c r="D3763" s="2281" t="s">
        <v>5571</v>
      </c>
      <c r="E3763" s="2472" t="s">
        <v>3688</v>
      </c>
      <c r="F3763" s="2472"/>
      <c r="G3763" s="2264" t="s">
        <v>271</v>
      </c>
      <c r="H3763" s="2265">
        <v>1</v>
      </c>
      <c r="I3763" s="2266">
        <v>6.59</v>
      </c>
      <c r="J3763" s="2266">
        <v>6.59</v>
      </c>
    </row>
    <row r="3764" spans="1:10">
      <c r="A3764" s="2282"/>
      <c r="B3764" s="2282"/>
      <c r="C3764" s="2282"/>
      <c r="D3764" s="2282"/>
      <c r="E3764" s="2282" t="s">
        <v>3577</v>
      </c>
      <c r="F3764" s="2267">
        <v>7.83</v>
      </c>
      <c r="G3764" s="2282" t="s">
        <v>3578</v>
      </c>
      <c r="H3764" s="2267">
        <v>0</v>
      </c>
      <c r="I3764" s="2282" t="s">
        <v>3579</v>
      </c>
      <c r="J3764" s="2267">
        <v>7.83</v>
      </c>
    </row>
    <row r="3765" spans="1:10">
      <c r="A3765" s="2282"/>
      <c r="B3765" s="2282"/>
      <c r="C3765" s="2282"/>
      <c r="D3765" s="2282"/>
      <c r="E3765" s="2282" t="s">
        <v>3580</v>
      </c>
      <c r="F3765" s="2267">
        <v>5.7522479999999998</v>
      </c>
      <c r="G3765" s="2282"/>
      <c r="H3765" s="2467" t="s">
        <v>3581</v>
      </c>
      <c r="I3765" s="2467"/>
      <c r="J3765" s="2267">
        <v>27.11</v>
      </c>
    </row>
    <row r="3766" spans="1:10" ht="30" customHeight="1" thickBot="1">
      <c r="A3766" s="2290"/>
      <c r="B3766" s="2290"/>
      <c r="C3766" s="2290"/>
      <c r="D3766" s="2290"/>
      <c r="E3766" s="2290"/>
      <c r="F3766" s="2290"/>
      <c r="G3766" s="2290" t="s">
        <v>3582</v>
      </c>
      <c r="H3766" s="2268">
        <v>21</v>
      </c>
      <c r="I3766" s="2290" t="s">
        <v>3583</v>
      </c>
      <c r="J3766" s="2291">
        <v>569.30999999999995</v>
      </c>
    </row>
    <row r="3767" spans="1:10" ht="0.95" customHeight="1" thickTop="1">
      <c r="A3767" s="2269"/>
      <c r="B3767" s="2269"/>
      <c r="C3767" s="2269"/>
      <c r="D3767" s="2269"/>
      <c r="E3767" s="2269"/>
      <c r="F3767" s="2269"/>
      <c r="G3767" s="2269"/>
      <c r="H3767" s="2269"/>
      <c r="I3767" s="2269"/>
      <c r="J3767" s="2269"/>
    </row>
    <row r="3768" spans="1:10" ht="18" customHeight="1">
      <c r="A3768" s="2283" t="s">
        <v>5572</v>
      </c>
      <c r="B3768" s="2287" t="s">
        <v>259</v>
      </c>
      <c r="C3768" s="2283" t="s">
        <v>3548</v>
      </c>
      <c r="D3768" s="2283" t="s">
        <v>131</v>
      </c>
      <c r="E3768" s="2470" t="s">
        <v>3549</v>
      </c>
      <c r="F3768" s="2470"/>
      <c r="G3768" s="2288" t="s">
        <v>3550</v>
      </c>
      <c r="H3768" s="2287" t="s">
        <v>261</v>
      </c>
      <c r="I3768" s="2287" t="s">
        <v>3551</v>
      </c>
      <c r="J3768" s="2287" t="s">
        <v>2149</v>
      </c>
    </row>
    <row r="3769" spans="1:10" ht="36" customHeight="1">
      <c r="A3769" s="2284" t="s">
        <v>3552</v>
      </c>
      <c r="B3769" s="2259" t="s">
        <v>5573</v>
      </c>
      <c r="C3769" s="2284" t="s">
        <v>3558</v>
      </c>
      <c r="D3769" s="2284" t="s">
        <v>1553</v>
      </c>
      <c r="E3769" s="2471" t="s">
        <v>3688</v>
      </c>
      <c r="F3769" s="2471"/>
      <c r="G3769" s="2260" t="s">
        <v>271</v>
      </c>
      <c r="H3769" s="2261">
        <v>1</v>
      </c>
      <c r="I3769" s="2262">
        <v>19.82</v>
      </c>
      <c r="J3769" s="2262">
        <v>19.82</v>
      </c>
    </row>
    <row r="3770" spans="1:10" ht="24" customHeight="1">
      <c r="A3770" s="2281" t="s">
        <v>3556</v>
      </c>
      <c r="B3770" s="2263" t="s">
        <v>3561</v>
      </c>
      <c r="C3770" s="2281" t="s">
        <v>3558</v>
      </c>
      <c r="D3770" s="2281" t="s">
        <v>3562</v>
      </c>
      <c r="E3770" s="2472" t="s">
        <v>3560</v>
      </c>
      <c r="F3770" s="2472"/>
      <c r="G3770" s="2264" t="s">
        <v>2143</v>
      </c>
      <c r="H3770" s="2265">
        <v>0.308</v>
      </c>
      <c r="I3770" s="2266">
        <v>16.989999999999998</v>
      </c>
      <c r="J3770" s="2266">
        <v>5.23</v>
      </c>
    </row>
    <row r="3771" spans="1:10" ht="24" customHeight="1">
      <c r="A3771" s="2281" t="s">
        <v>3556</v>
      </c>
      <c r="B3771" s="2263" t="s">
        <v>3565</v>
      </c>
      <c r="C3771" s="2281" t="s">
        <v>3558</v>
      </c>
      <c r="D3771" s="2281" t="s">
        <v>3566</v>
      </c>
      <c r="E3771" s="2472" t="s">
        <v>3560</v>
      </c>
      <c r="F3771" s="2472"/>
      <c r="G3771" s="2264" t="s">
        <v>2143</v>
      </c>
      <c r="H3771" s="2265">
        <v>0.308</v>
      </c>
      <c r="I3771" s="2266">
        <v>21.6</v>
      </c>
      <c r="J3771" s="2266">
        <v>6.65</v>
      </c>
    </row>
    <row r="3772" spans="1:10" ht="24" customHeight="1">
      <c r="A3772" s="2285" t="s">
        <v>3586</v>
      </c>
      <c r="B3772" s="2270" t="s">
        <v>5574</v>
      </c>
      <c r="C3772" s="2285" t="s">
        <v>3558</v>
      </c>
      <c r="D3772" s="2285" t="s">
        <v>5575</v>
      </c>
      <c r="E3772" s="2468" t="s">
        <v>3589</v>
      </c>
      <c r="F3772" s="2468"/>
      <c r="G3772" s="2271" t="s">
        <v>271</v>
      </c>
      <c r="H3772" s="2272">
        <v>1</v>
      </c>
      <c r="I3772" s="2273">
        <v>7.94</v>
      </c>
      <c r="J3772" s="2273">
        <v>7.94</v>
      </c>
    </row>
    <row r="3773" spans="1:10">
      <c r="A3773" s="2282"/>
      <c r="B3773" s="2282"/>
      <c r="C3773" s="2282"/>
      <c r="D3773" s="2282"/>
      <c r="E3773" s="2282" t="s">
        <v>3577</v>
      </c>
      <c r="F3773" s="2267">
        <v>8.1</v>
      </c>
      <c r="G3773" s="2282" t="s">
        <v>3578</v>
      </c>
      <c r="H3773" s="2267">
        <v>0</v>
      </c>
      <c r="I3773" s="2282" t="s">
        <v>3579</v>
      </c>
      <c r="J3773" s="2267">
        <v>8.1</v>
      </c>
    </row>
    <row r="3774" spans="1:10">
      <c r="A3774" s="2282"/>
      <c r="B3774" s="2282"/>
      <c r="C3774" s="2282"/>
      <c r="D3774" s="2282"/>
      <c r="E3774" s="2282" t="s">
        <v>3580</v>
      </c>
      <c r="F3774" s="2267">
        <v>5.3375260000000004</v>
      </c>
      <c r="G3774" s="2282"/>
      <c r="H3774" s="2467" t="s">
        <v>3581</v>
      </c>
      <c r="I3774" s="2467"/>
      <c r="J3774" s="2267">
        <v>25.16</v>
      </c>
    </row>
    <row r="3775" spans="1:10" ht="30" customHeight="1" thickBot="1">
      <c r="A3775" s="2290"/>
      <c r="B3775" s="2290"/>
      <c r="C3775" s="2290"/>
      <c r="D3775" s="2290"/>
      <c r="E3775" s="2290"/>
      <c r="F3775" s="2290"/>
      <c r="G3775" s="2290" t="s">
        <v>3582</v>
      </c>
      <c r="H3775" s="2268">
        <v>10</v>
      </c>
      <c r="I3775" s="2290" t="s">
        <v>3583</v>
      </c>
      <c r="J3775" s="2291">
        <v>251.6</v>
      </c>
    </row>
    <row r="3776" spans="1:10" ht="0.95" customHeight="1" thickTop="1">
      <c r="A3776" s="2269"/>
      <c r="B3776" s="2269"/>
      <c r="C3776" s="2269"/>
      <c r="D3776" s="2269"/>
      <c r="E3776" s="2269"/>
      <c r="F3776" s="2269"/>
      <c r="G3776" s="2269"/>
      <c r="H3776" s="2269"/>
      <c r="I3776" s="2269"/>
      <c r="J3776" s="2269"/>
    </row>
    <row r="3777" spans="1:10" ht="18" customHeight="1">
      <c r="A3777" s="2283" t="s">
        <v>5576</v>
      </c>
      <c r="B3777" s="2287" t="s">
        <v>259</v>
      </c>
      <c r="C3777" s="2283" t="s">
        <v>3548</v>
      </c>
      <c r="D3777" s="2283" t="s">
        <v>131</v>
      </c>
      <c r="E3777" s="2470" t="s">
        <v>3549</v>
      </c>
      <c r="F3777" s="2470"/>
      <c r="G3777" s="2288" t="s">
        <v>3550</v>
      </c>
      <c r="H3777" s="2287" t="s">
        <v>261</v>
      </c>
      <c r="I3777" s="2287" t="s">
        <v>3551</v>
      </c>
      <c r="J3777" s="2287" t="s">
        <v>2149</v>
      </c>
    </row>
    <row r="3778" spans="1:10" ht="24" customHeight="1">
      <c r="A3778" s="2284" t="s">
        <v>3552</v>
      </c>
      <c r="B3778" s="2259" t="s">
        <v>5577</v>
      </c>
      <c r="C3778" s="2284" t="s">
        <v>3558</v>
      </c>
      <c r="D3778" s="2284" t="s">
        <v>1555</v>
      </c>
      <c r="E3778" s="2471" t="s">
        <v>3688</v>
      </c>
      <c r="F3778" s="2471"/>
      <c r="G3778" s="2260" t="s">
        <v>271</v>
      </c>
      <c r="H3778" s="2261">
        <v>1</v>
      </c>
      <c r="I3778" s="2262">
        <v>45.12</v>
      </c>
      <c r="J3778" s="2262">
        <v>45.12</v>
      </c>
    </row>
    <row r="3779" spans="1:10" ht="24" customHeight="1">
      <c r="A3779" s="2281" t="s">
        <v>3556</v>
      </c>
      <c r="B3779" s="2263" t="s">
        <v>3561</v>
      </c>
      <c r="C3779" s="2281" t="s">
        <v>3558</v>
      </c>
      <c r="D3779" s="2281" t="s">
        <v>3562</v>
      </c>
      <c r="E3779" s="2472" t="s">
        <v>3560</v>
      </c>
      <c r="F3779" s="2472"/>
      <c r="G3779" s="2264" t="s">
        <v>2143</v>
      </c>
      <c r="H3779" s="2265">
        <v>0.15659999999999999</v>
      </c>
      <c r="I3779" s="2266">
        <v>16.989999999999998</v>
      </c>
      <c r="J3779" s="2266">
        <v>2.66</v>
      </c>
    </row>
    <row r="3780" spans="1:10" ht="24" customHeight="1">
      <c r="A3780" s="2281" t="s">
        <v>3556</v>
      </c>
      <c r="B3780" s="2263" t="s">
        <v>3565</v>
      </c>
      <c r="C3780" s="2281" t="s">
        <v>3558</v>
      </c>
      <c r="D3780" s="2281" t="s">
        <v>3566</v>
      </c>
      <c r="E3780" s="2472" t="s">
        <v>3560</v>
      </c>
      <c r="F3780" s="2472"/>
      <c r="G3780" s="2264" t="s">
        <v>2143</v>
      </c>
      <c r="H3780" s="2265">
        <v>0.37580000000000002</v>
      </c>
      <c r="I3780" s="2266">
        <v>21.6</v>
      </c>
      <c r="J3780" s="2266">
        <v>8.11</v>
      </c>
    </row>
    <row r="3781" spans="1:10" ht="36" customHeight="1">
      <c r="A3781" s="2285" t="s">
        <v>3586</v>
      </c>
      <c r="B3781" s="2270" t="s">
        <v>5578</v>
      </c>
      <c r="C3781" s="2285" t="s">
        <v>3558</v>
      </c>
      <c r="D3781" s="2285" t="s">
        <v>5579</v>
      </c>
      <c r="E3781" s="2468" t="s">
        <v>3589</v>
      </c>
      <c r="F3781" s="2468"/>
      <c r="G3781" s="2271" t="s">
        <v>271</v>
      </c>
      <c r="H3781" s="2272">
        <v>1</v>
      </c>
      <c r="I3781" s="2273">
        <v>34.35</v>
      </c>
      <c r="J3781" s="2273">
        <v>34.35</v>
      </c>
    </row>
    <row r="3782" spans="1:10">
      <c r="A3782" s="2282"/>
      <c r="B3782" s="2282"/>
      <c r="C3782" s="2282"/>
      <c r="D3782" s="2282"/>
      <c r="E3782" s="2282" t="s">
        <v>3577</v>
      </c>
      <c r="F3782" s="2267">
        <v>7.51</v>
      </c>
      <c r="G3782" s="2282" t="s">
        <v>3578</v>
      </c>
      <c r="H3782" s="2267">
        <v>0</v>
      </c>
      <c r="I3782" s="2282" t="s">
        <v>3579</v>
      </c>
      <c r="J3782" s="2267">
        <v>7.51</v>
      </c>
    </row>
    <row r="3783" spans="1:10">
      <c r="A3783" s="2282"/>
      <c r="B3783" s="2282"/>
      <c r="C3783" s="2282"/>
      <c r="D3783" s="2282"/>
      <c r="E3783" s="2282" t="s">
        <v>3580</v>
      </c>
      <c r="F3783" s="2267">
        <v>12.150816000000001</v>
      </c>
      <c r="G3783" s="2282"/>
      <c r="H3783" s="2467" t="s">
        <v>3581</v>
      </c>
      <c r="I3783" s="2467"/>
      <c r="J3783" s="2267">
        <v>57.27</v>
      </c>
    </row>
    <row r="3784" spans="1:10" ht="30" customHeight="1" thickBot="1">
      <c r="A3784" s="2290"/>
      <c r="B3784" s="2290"/>
      <c r="C3784" s="2290"/>
      <c r="D3784" s="2290"/>
      <c r="E3784" s="2290"/>
      <c r="F3784" s="2290"/>
      <c r="G3784" s="2290" t="s">
        <v>3582</v>
      </c>
      <c r="H3784" s="2268">
        <v>8</v>
      </c>
      <c r="I3784" s="2290" t="s">
        <v>3583</v>
      </c>
      <c r="J3784" s="2291">
        <v>458.16</v>
      </c>
    </row>
    <row r="3785" spans="1:10" ht="0.95" customHeight="1" thickTop="1">
      <c r="A3785" s="2269"/>
      <c r="B3785" s="2269"/>
      <c r="C3785" s="2269"/>
      <c r="D3785" s="2269"/>
      <c r="E3785" s="2269"/>
      <c r="F3785" s="2269"/>
      <c r="G3785" s="2269"/>
      <c r="H3785" s="2269"/>
      <c r="I3785" s="2269"/>
      <c r="J3785" s="2269"/>
    </row>
    <row r="3786" spans="1:10" ht="24" customHeight="1">
      <c r="A3786" s="2286" t="s">
        <v>5580</v>
      </c>
      <c r="B3786" s="2286"/>
      <c r="C3786" s="2286"/>
      <c r="D3786" s="2286" t="s">
        <v>5581</v>
      </c>
      <c r="E3786" s="2286"/>
      <c r="F3786" s="2469"/>
      <c r="G3786" s="2469"/>
      <c r="H3786" s="2257"/>
      <c r="I3786" s="2286"/>
      <c r="J3786" s="2258">
        <v>11920.44</v>
      </c>
    </row>
    <row r="3787" spans="1:10" ht="18" customHeight="1">
      <c r="A3787" s="2283" t="s">
        <v>5582</v>
      </c>
      <c r="B3787" s="2287" t="s">
        <v>259</v>
      </c>
      <c r="C3787" s="2283" t="s">
        <v>3548</v>
      </c>
      <c r="D3787" s="2283" t="s">
        <v>131</v>
      </c>
      <c r="E3787" s="2470" t="s">
        <v>3549</v>
      </c>
      <c r="F3787" s="2470"/>
      <c r="G3787" s="2288" t="s">
        <v>3550</v>
      </c>
      <c r="H3787" s="2287" t="s">
        <v>261</v>
      </c>
      <c r="I3787" s="2287" t="s">
        <v>3551</v>
      </c>
      <c r="J3787" s="2287" t="s">
        <v>2149</v>
      </c>
    </row>
    <row r="3788" spans="1:10" ht="36" customHeight="1">
      <c r="A3788" s="2284" t="s">
        <v>3552</v>
      </c>
      <c r="B3788" s="2259" t="s">
        <v>1559</v>
      </c>
      <c r="C3788" s="2284" t="s">
        <v>3600</v>
      </c>
      <c r="D3788" s="2284" t="s">
        <v>1560</v>
      </c>
      <c r="E3788" s="2471" t="s">
        <v>3688</v>
      </c>
      <c r="F3788" s="2471"/>
      <c r="G3788" s="2260" t="s">
        <v>322</v>
      </c>
      <c r="H3788" s="2261">
        <v>1</v>
      </c>
      <c r="I3788" s="2262">
        <v>14.64</v>
      </c>
      <c r="J3788" s="2262">
        <v>14.64</v>
      </c>
    </row>
    <row r="3789" spans="1:10" ht="24" customHeight="1">
      <c r="A3789" s="2281" t="s">
        <v>3556</v>
      </c>
      <c r="B3789" s="2263" t="s">
        <v>3565</v>
      </c>
      <c r="C3789" s="2281" t="s">
        <v>3558</v>
      </c>
      <c r="D3789" s="2281" t="s">
        <v>3566</v>
      </c>
      <c r="E3789" s="2472" t="s">
        <v>3560</v>
      </c>
      <c r="F3789" s="2472"/>
      <c r="G3789" s="2264" t="s">
        <v>2143</v>
      </c>
      <c r="H3789" s="2265">
        <v>0.2</v>
      </c>
      <c r="I3789" s="2266">
        <v>21.6</v>
      </c>
      <c r="J3789" s="2266">
        <v>4.32</v>
      </c>
    </row>
    <row r="3790" spans="1:10" ht="24" customHeight="1">
      <c r="A3790" s="2281" t="s">
        <v>3556</v>
      </c>
      <c r="B3790" s="2263" t="s">
        <v>3561</v>
      </c>
      <c r="C3790" s="2281" t="s">
        <v>3558</v>
      </c>
      <c r="D3790" s="2281" t="s">
        <v>3562</v>
      </c>
      <c r="E3790" s="2472" t="s">
        <v>3560</v>
      </c>
      <c r="F3790" s="2472"/>
      <c r="G3790" s="2264" t="s">
        <v>2143</v>
      </c>
      <c r="H3790" s="2265">
        <v>0.2</v>
      </c>
      <c r="I3790" s="2266">
        <v>16.989999999999998</v>
      </c>
      <c r="J3790" s="2266">
        <v>3.39</v>
      </c>
    </row>
    <row r="3791" spans="1:10" ht="24" customHeight="1">
      <c r="A3791" s="2285" t="s">
        <v>3586</v>
      </c>
      <c r="B3791" s="2270" t="s">
        <v>5583</v>
      </c>
      <c r="C3791" s="2285" t="s">
        <v>3558</v>
      </c>
      <c r="D3791" s="2285" t="s">
        <v>5584</v>
      </c>
      <c r="E3791" s="2468" t="s">
        <v>3589</v>
      </c>
      <c r="F3791" s="2468"/>
      <c r="G3791" s="2271" t="s">
        <v>271</v>
      </c>
      <c r="H3791" s="2272">
        <v>1</v>
      </c>
      <c r="I3791" s="2273">
        <v>6.93</v>
      </c>
      <c r="J3791" s="2273">
        <v>6.93</v>
      </c>
    </row>
    <row r="3792" spans="1:10">
      <c r="A3792" s="2282"/>
      <c r="B3792" s="2282"/>
      <c r="C3792" s="2282"/>
      <c r="D3792" s="2282"/>
      <c r="E3792" s="2282" t="s">
        <v>3577</v>
      </c>
      <c r="F3792" s="2267">
        <v>5.26</v>
      </c>
      <c r="G3792" s="2282" t="s">
        <v>3578</v>
      </c>
      <c r="H3792" s="2267">
        <v>0</v>
      </c>
      <c r="I3792" s="2282" t="s">
        <v>3579</v>
      </c>
      <c r="J3792" s="2267">
        <v>5.26</v>
      </c>
    </row>
    <row r="3793" spans="1:10">
      <c r="A3793" s="2282"/>
      <c r="B3793" s="2282"/>
      <c r="C3793" s="2282"/>
      <c r="D3793" s="2282"/>
      <c r="E3793" s="2282" t="s">
        <v>3580</v>
      </c>
      <c r="F3793" s="2267">
        <v>3.9425520000000001</v>
      </c>
      <c r="G3793" s="2282"/>
      <c r="H3793" s="2467" t="s">
        <v>3581</v>
      </c>
      <c r="I3793" s="2467"/>
      <c r="J3793" s="2267">
        <v>18.579999999999998</v>
      </c>
    </row>
    <row r="3794" spans="1:10" ht="30" customHeight="1" thickBot="1">
      <c r="A3794" s="2290"/>
      <c r="B3794" s="2290"/>
      <c r="C3794" s="2290"/>
      <c r="D3794" s="2290"/>
      <c r="E3794" s="2290"/>
      <c r="F3794" s="2290"/>
      <c r="G3794" s="2290" t="s">
        <v>3582</v>
      </c>
      <c r="H3794" s="2268">
        <v>207</v>
      </c>
      <c r="I3794" s="2290" t="s">
        <v>3583</v>
      </c>
      <c r="J3794" s="2291">
        <v>3846.06</v>
      </c>
    </row>
    <row r="3795" spans="1:10" ht="0.95" customHeight="1" thickTop="1">
      <c r="A3795" s="2269"/>
      <c r="B3795" s="2269"/>
      <c r="C3795" s="2269"/>
      <c r="D3795" s="2269"/>
      <c r="E3795" s="2269"/>
      <c r="F3795" s="2269"/>
      <c r="G3795" s="2269"/>
      <c r="H3795" s="2269"/>
      <c r="I3795" s="2269"/>
      <c r="J3795" s="2269"/>
    </row>
    <row r="3796" spans="1:10" ht="18" customHeight="1">
      <c r="A3796" s="2283" t="s">
        <v>5585</v>
      </c>
      <c r="B3796" s="2287" t="s">
        <v>259</v>
      </c>
      <c r="C3796" s="2283" t="s">
        <v>3548</v>
      </c>
      <c r="D3796" s="2283" t="s">
        <v>131</v>
      </c>
      <c r="E3796" s="2470" t="s">
        <v>3549</v>
      </c>
      <c r="F3796" s="2470"/>
      <c r="G3796" s="2288" t="s">
        <v>3550</v>
      </c>
      <c r="H3796" s="2287" t="s">
        <v>261</v>
      </c>
      <c r="I3796" s="2287" t="s">
        <v>3551</v>
      </c>
      <c r="J3796" s="2287" t="s">
        <v>2149</v>
      </c>
    </row>
    <row r="3797" spans="1:10" ht="36" customHeight="1">
      <c r="A3797" s="2284" t="s">
        <v>3552</v>
      </c>
      <c r="B3797" s="2259" t="s">
        <v>1562</v>
      </c>
      <c r="C3797" s="2284" t="s">
        <v>3600</v>
      </c>
      <c r="D3797" s="2284" t="s">
        <v>1563</v>
      </c>
      <c r="E3797" s="2471" t="s">
        <v>3688</v>
      </c>
      <c r="F3797" s="2471"/>
      <c r="G3797" s="2260" t="s">
        <v>322</v>
      </c>
      <c r="H3797" s="2261">
        <v>1</v>
      </c>
      <c r="I3797" s="2262">
        <v>16.579999999999998</v>
      </c>
      <c r="J3797" s="2262">
        <v>16.579999999999998</v>
      </c>
    </row>
    <row r="3798" spans="1:10" ht="24" customHeight="1">
      <c r="A3798" s="2281" t="s">
        <v>3556</v>
      </c>
      <c r="B3798" s="2263" t="s">
        <v>3565</v>
      </c>
      <c r="C3798" s="2281" t="s">
        <v>3558</v>
      </c>
      <c r="D3798" s="2281" t="s">
        <v>3566</v>
      </c>
      <c r="E3798" s="2472" t="s">
        <v>3560</v>
      </c>
      <c r="F3798" s="2472"/>
      <c r="G3798" s="2264" t="s">
        <v>2143</v>
      </c>
      <c r="H3798" s="2265">
        <v>0.2</v>
      </c>
      <c r="I3798" s="2266">
        <v>21.6</v>
      </c>
      <c r="J3798" s="2266">
        <v>4.32</v>
      </c>
    </row>
    <row r="3799" spans="1:10" ht="24" customHeight="1">
      <c r="A3799" s="2281" t="s">
        <v>3556</v>
      </c>
      <c r="B3799" s="2263" t="s">
        <v>3561</v>
      </c>
      <c r="C3799" s="2281" t="s">
        <v>3558</v>
      </c>
      <c r="D3799" s="2281" t="s">
        <v>3562</v>
      </c>
      <c r="E3799" s="2472" t="s">
        <v>3560</v>
      </c>
      <c r="F3799" s="2472"/>
      <c r="G3799" s="2264" t="s">
        <v>2143</v>
      </c>
      <c r="H3799" s="2265">
        <v>0.2</v>
      </c>
      <c r="I3799" s="2266">
        <v>16.989999999999998</v>
      </c>
      <c r="J3799" s="2266">
        <v>3.39</v>
      </c>
    </row>
    <row r="3800" spans="1:10" ht="24" customHeight="1">
      <c r="A3800" s="2285" t="s">
        <v>3586</v>
      </c>
      <c r="B3800" s="2270" t="s">
        <v>5586</v>
      </c>
      <c r="C3800" s="2285" t="s">
        <v>3558</v>
      </c>
      <c r="D3800" s="2285" t="s">
        <v>5587</v>
      </c>
      <c r="E3800" s="2468" t="s">
        <v>3589</v>
      </c>
      <c r="F3800" s="2468"/>
      <c r="G3800" s="2271" t="s">
        <v>271</v>
      </c>
      <c r="H3800" s="2272">
        <v>1</v>
      </c>
      <c r="I3800" s="2273">
        <v>8.8699999999999992</v>
      </c>
      <c r="J3800" s="2273">
        <v>8.8699999999999992</v>
      </c>
    </row>
    <row r="3801" spans="1:10">
      <c r="A3801" s="2282"/>
      <c r="B3801" s="2282"/>
      <c r="C3801" s="2282"/>
      <c r="D3801" s="2282"/>
      <c r="E3801" s="2282" t="s">
        <v>3577</v>
      </c>
      <c r="F3801" s="2267">
        <v>5.26</v>
      </c>
      <c r="G3801" s="2282" t="s">
        <v>3578</v>
      </c>
      <c r="H3801" s="2267">
        <v>0</v>
      </c>
      <c r="I3801" s="2282" t="s">
        <v>3579</v>
      </c>
      <c r="J3801" s="2267">
        <v>5.26</v>
      </c>
    </row>
    <row r="3802" spans="1:10">
      <c r="A3802" s="2282"/>
      <c r="B3802" s="2282"/>
      <c r="C3802" s="2282"/>
      <c r="D3802" s="2282"/>
      <c r="E3802" s="2282" t="s">
        <v>3580</v>
      </c>
      <c r="F3802" s="2267">
        <v>4.4649939999999999</v>
      </c>
      <c r="G3802" s="2282"/>
      <c r="H3802" s="2467" t="s">
        <v>3581</v>
      </c>
      <c r="I3802" s="2467"/>
      <c r="J3802" s="2267">
        <v>21.04</v>
      </c>
    </row>
    <row r="3803" spans="1:10" ht="30" customHeight="1" thickBot="1">
      <c r="A3803" s="2290"/>
      <c r="B3803" s="2290"/>
      <c r="C3803" s="2290"/>
      <c r="D3803" s="2290"/>
      <c r="E3803" s="2290"/>
      <c r="F3803" s="2290"/>
      <c r="G3803" s="2290" t="s">
        <v>3582</v>
      </c>
      <c r="H3803" s="2268">
        <v>327</v>
      </c>
      <c r="I3803" s="2290" t="s">
        <v>3583</v>
      </c>
      <c r="J3803" s="2291">
        <v>6880.08</v>
      </c>
    </row>
    <row r="3804" spans="1:10" ht="0.95" customHeight="1" thickTop="1">
      <c r="A3804" s="2269"/>
      <c r="B3804" s="2269"/>
      <c r="C3804" s="2269"/>
      <c r="D3804" s="2269"/>
      <c r="E3804" s="2269"/>
      <c r="F3804" s="2269"/>
      <c r="G3804" s="2269"/>
      <c r="H3804" s="2269"/>
      <c r="I3804" s="2269"/>
      <c r="J3804" s="2269"/>
    </row>
    <row r="3805" spans="1:10" ht="18" customHeight="1">
      <c r="A3805" s="2283" t="s">
        <v>5588</v>
      </c>
      <c r="B3805" s="2287" t="s">
        <v>259</v>
      </c>
      <c r="C3805" s="2283" t="s">
        <v>3548</v>
      </c>
      <c r="D3805" s="2283" t="s">
        <v>131</v>
      </c>
      <c r="E3805" s="2470" t="s">
        <v>3549</v>
      </c>
      <c r="F3805" s="2470"/>
      <c r="G3805" s="2288" t="s">
        <v>3550</v>
      </c>
      <c r="H3805" s="2287" t="s">
        <v>261</v>
      </c>
      <c r="I3805" s="2287" t="s">
        <v>3551</v>
      </c>
      <c r="J3805" s="2287" t="s">
        <v>2149</v>
      </c>
    </row>
    <row r="3806" spans="1:10" ht="24" customHeight="1">
      <c r="A3806" s="2284" t="s">
        <v>3552</v>
      </c>
      <c r="B3806" s="2259" t="s">
        <v>5589</v>
      </c>
      <c r="C3806" s="2284" t="s">
        <v>3600</v>
      </c>
      <c r="D3806" s="2284" t="s">
        <v>1566</v>
      </c>
      <c r="E3806" s="2471" t="s">
        <v>3688</v>
      </c>
      <c r="F3806" s="2471"/>
      <c r="G3806" s="2260" t="s">
        <v>322</v>
      </c>
      <c r="H3806" s="2261">
        <v>1</v>
      </c>
      <c r="I3806" s="2262">
        <v>20.75</v>
      </c>
      <c r="J3806" s="2262">
        <v>20.75</v>
      </c>
    </row>
    <row r="3807" spans="1:10" ht="24" customHeight="1">
      <c r="A3807" s="2281" t="s">
        <v>3556</v>
      </c>
      <c r="B3807" s="2263" t="s">
        <v>3565</v>
      </c>
      <c r="C3807" s="2281" t="s">
        <v>3558</v>
      </c>
      <c r="D3807" s="2281" t="s">
        <v>3566</v>
      </c>
      <c r="E3807" s="2472" t="s">
        <v>3560</v>
      </c>
      <c r="F3807" s="2472"/>
      <c r="G3807" s="2264" t="s">
        <v>2143</v>
      </c>
      <c r="H3807" s="2265">
        <v>0.1</v>
      </c>
      <c r="I3807" s="2266">
        <v>21.6</v>
      </c>
      <c r="J3807" s="2266">
        <v>2.16</v>
      </c>
    </row>
    <row r="3808" spans="1:10" ht="24" customHeight="1">
      <c r="A3808" s="2281" t="s">
        <v>3556</v>
      </c>
      <c r="B3808" s="2263" t="s">
        <v>3561</v>
      </c>
      <c r="C3808" s="2281" t="s">
        <v>3558</v>
      </c>
      <c r="D3808" s="2281" t="s">
        <v>3562</v>
      </c>
      <c r="E3808" s="2472" t="s">
        <v>3560</v>
      </c>
      <c r="F3808" s="2472"/>
      <c r="G3808" s="2264" t="s">
        <v>2143</v>
      </c>
      <c r="H3808" s="2265">
        <v>0.1</v>
      </c>
      <c r="I3808" s="2266">
        <v>16.989999999999998</v>
      </c>
      <c r="J3808" s="2266">
        <v>1.69</v>
      </c>
    </row>
    <row r="3809" spans="1:10" ht="24" customHeight="1">
      <c r="A3809" s="2285" t="s">
        <v>3586</v>
      </c>
      <c r="B3809" s="2270" t="s">
        <v>5590</v>
      </c>
      <c r="C3809" s="2285" t="s">
        <v>3600</v>
      </c>
      <c r="D3809" s="2285" t="s">
        <v>5591</v>
      </c>
      <c r="E3809" s="2468" t="s">
        <v>3589</v>
      </c>
      <c r="F3809" s="2468"/>
      <c r="G3809" s="2271" t="s">
        <v>271</v>
      </c>
      <c r="H3809" s="2272">
        <v>1</v>
      </c>
      <c r="I3809" s="2273">
        <v>16.899999999999999</v>
      </c>
      <c r="J3809" s="2273">
        <v>16.899999999999999</v>
      </c>
    </row>
    <row r="3810" spans="1:10">
      <c r="A3810" s="2282"/>
      <c r="B3810" s="2282"/>
      <c r="C3810" s="2282"/>
      <c r="D3810" s="2282"/>
      <c r="E3810" s="2282" t="s">
        <v>3577</v>
      </c>
      <c r="F3810" s="2267">
        <v>2.62</v>
      </c>
      <c r="G3810" s="2282" t="s">
        <v>3578</v>
      </c>
      <c r="H3810" s="2267">
        <v>0</v>
      </c>
      <c r="I3810" s="2282" t="s">
        <v>3579</v>
      </c>
      <c r="J3810" s="2267">
        <v>2.62</v>
      </c>
    </row>
    <row r="3811" spans="1:10">
      <c r="A3811" s="2282"/>
      <c r="B3811" s="2282"/>
      <c r="C3811" s="2282"/>
      <c r="D3811" s="2282"/>
      <c r="E3811" s="2282" t="s">
        <v>3580</v>
      </c>
      <c r="F3811" s="2267">
        <v>5.5879750000000001</v>
      </c>
      <c r="G3811" s="2282"/>
      <c r="H3811" s="2467" t="s">
        <v>3581</v>
      </c>
      <c r="I3811" s="2467"/>
      <c r="J3811" s="2267">
        <v>26.34</v>
      </c>
    </row>
    <row r="3812" spans="1:10" ht="30" customHeight="1" thickBot="1">
      <c r="A3812" s="2290"/>
      <c r="B3812" s="2290"/>
      <c r="C3812" s="2290"/>
      <c r="D3812" s="2290"/>
      <c r="E3812" s="2290"/>
      <c r="F3812" s="2290"/>
      <c r="G3812" s="2290" t="s">
        <v>3582</v>
      </c>
      <c r="H3812" s="2268">
        <v>31</v>
      </c>
      <c r="I3812" s="2290" t="s">
        <v>3583</v>
      </c>
      <c r="J3812" s="2291">
        <v>816.54</v>
      </c>
    </row>
    <row r="3813" spans="1:10" ht="0.95" customHeight="1" thickTop="1">
      <c r="A3813" s="2269"/>
      <c r="B3813" s="2269"/>
      <c r="C3813" s="2269"/>
      <c r="D3813" s="2269"/>
      <c r="E3813" s="2269"/>
      <c r="F3813" s="2269"/>
      <c r="G3813" s="2269"/>
      <c r="H3813" s="2269"/>
      <c r="I3813" s="2269"/>
      <c r="J3813" s="2269"/>
    </row>
    <row r="3814" spans="1:10" ht="18" customHeight="1">
      <c r="A3814" s="2283" t="s">
        <v>5592</v>
      </c>
      <c r="B3814" s="2287" t="s">
        <v>259</v>
      </c>
      <c r="C3814" s="2283" t="s">
        <v>3548</v>
      </c>
      <c r="D3814" s="2283" t="s">
        <v>131</v>
      </c>
      <c r="E3814" s="2470" t="s">
        <v>3549</v>
      </c>
      <c r="F3814" s="2470"/>
      <c r="G3814" s="2288" t="s">
        <v>3550</v>
      </c>
      <c r="H3814" s="2287" t="s">
        <v>261</v>
      </c>
      <c r="I3814" s="2287" t="s">
        <v>3551</v>
      </c>
      <c r="J3814" s="2287" t="s">
        <v>2149</v>
      </c>
    </row>
    <row r="3815" spans="1:10" ht="24" customHeight="1">
      <c r="A3815" s="2284" t="s">
        <v>3552</v>
      </c>
      <c r="B3815" s="2259" t="s">
        <v>5593</v>
      </c>
      <c r="C3815" s="2284" t="s">
        <v>3600</v>
      </c>
      <c r="D3815" s="2284" t="s">
        <v>1569</v>
      </c>
      <c r="E3815" s="2471" t="s">
        <v>3688</v>
      </c>
      <c r="F3815" s="2471"/>
      <c r="G3815" s="2260" t="s">
        <v>322</v>
      </c>
      <c r="H3815" s="2261">
        <v>1</v>
      </c>
      <c r="I3815" s="2262">
        <v>18.600000000000001</v>
      </c>
      <c r="J3815" s="2262">
        <v>18.600000000000001</v>
      </c>
    </row>
    <row r="3816" spans="1:10" ht="24" customHeight="1">
      <c r="A3816" s="2281" t="s">
        <v>3556</v>
      </c>
      <c r="B3816" s="2263" t="s">
        <v>3565</v>
      </c>
      <c r="C3816" s="2281" t="s">
        <v>3558</v>
      </c>
      <c r="D3816" s="2281" t="s">
        <v>3566</v>
      </c>
      <c r="E3816" s="2472" t="s">
        <v>3560</v>
      </c>
      <c r="F3816" s="2472"/>
      <c r="G3816" s="2264" t="s">
        <v>2143</v>
      </c>
      <c r="H3816" s="2265">
        <v>0.2</v>
      </c>
      <c r="I3816" s="2266">
        <v>21.6</v>
      </c>
      <c r="J3816" s="2266">
        <v>4.32</v>
      </c>
    </row>
    <row r="3817" spans="1:10" ht="24" customHeight="1">
      <c r="A3817" s="2281" t="s">
        <v>3556</v>
      </c>
      <c r="B3817" s="2263" t="s">
        <v>3561</v>
      </c>
      <c r="C3817" s="2281" t="s">
        <v>3558</v>
      </c>
      <c r="D3817" s="2281" t="s">
        <v>3562</v>
      </c>
      <c r="E3817" s="2472" t="s">
        <v>3560</v>
      </c>
      <c r="F3817" s="2472"/>
      <c r="G3817" s="2264" t="s">
        <v>2143</v>
      </c>
      <c r="H3817" s="2265">
        <v>0.2</v>
      </c>
      <c r="I3817" s="2266">
        <v>16.989999999999998</v>
      </c>
      <c r="J3817" s="2266">
        <v>3.39</v>
      </c>
    </row>
    <row r="3818" spans="1:10" ht="24" customHeight="1">
      <c r="A3818" s="2285" t="s">
        <v>3586</v>
      </c>
      <c r="B3818" s="2270" t="s">
        <v>5118</v>
      </c>
      <c r="C3818" s="2285" t="s">
        <v>3600</v>
      </c>
      <c r="D3818" s="2285" t="s">
        <v>5594</v>
      </c>
      <c r="E3818" s="2468" t="s">
        <v>3589</v>
      </c>
      <c r="F3818" s="2468"/>
      <c r="G3818" s="2271" t="s">
        <v>271</v>
      </c>
      <c r="H3818" s="2272">
        <v>1</v>
      </c>
      <c r="I3818" s="2273">
        <v>10.89</v>
      </c>
      <c r="J3818" s="2273">
        <v>10.89</v>
      </c>
    </row>
    <row r="3819" spans="1:10">
      <c r="A3819" s="2282"/>
      <c r="B3819" s="2282"/>
      <c r="C3819" s="2282"/>
      <c r="D3819" s="2282"/>
      <c r="E3819" s="2282" t="s">
        <v>3577</v>
      </c>
      <c r="F3819" s="2267">
        <v>5.26</v>
      </c>
      <c r="G3819" s="2282" t="s">
        <v>3578</v>
      </c>
      <c r="H3819" s="2267">
        <v>0</v>
      </c>
      <c r="I3819" s="2282" t="s">
        <v>3579</v>
      </c>
      <c r="J3819" s="2267">
        <v>5.26</v>
      </c>
    </row>
    <row r="3820" spans="1:10">
      <c r="A3820" s="2282"/>
      <c r="B3820" s="2282"/>
      <c r="C3820" s="2282"/>
      <c r="D3820" s="2282"/>
      <c r="E3820" s="2282" t="s">
        <v>3580</v>
      </c>
      <c r="F3820" s="2267">
        <v>5.0089800000000002</v>
      </c>
      <c r="G3820" s="2282"/>
      <c r="H3820" s="2467" t="s">
        <v>3581</v>
      </c>
      <c r="I3820" s="2467"/>
      <c r="J3820" s="2267">
        <v>23.61</v>
      </c>
    </row>
    <row r="3821" spans="1:10" ht="30" customHeight="1" thickBot="1">
      <c r="A3821" s="2290"/>
      <c r="B3821" s="2290"/>
      <c r="C3821" s="2290"/>
      <c r="D3821" s="2290"/>
      <c r="E3821" s="2290"/>
      <c r="F3821" s="2290"/>
      <c r="G3821" s="2290" t="s">
        <v>3582</v>
      </c>
      <c r="H3821" s="2268">
        <v>16</v>
      </c>
      <c r="I3821" s="2290" t="s">
        <v>3583</v>
      </c>
      <c r="J3821" s="2291">
        <v>377.76</v>
      </c>
    </row>
    <row r="3822" spans="1:10" ht="0.95" customHeight="1" thickTop="1">
      <c r="A3822" s="2269"/>
      <c r="B3822" s="2269"/>
      <c r="C3822" s="2269"/>
      <c r="D3822" s="2269"/>
      <c r="E3822" s="2269"/>
      <c r="F3822" s="2269"/>
      <c r="G3822" s="2269"/>
      <c r="H3822" s="2269"/>
      <c r="I3822" s="2269"/>
      <c r="J3822" s="2269"/>
    </row>
    <row r="3823" spans="1:10" ht="24" customHeight="1">
      <c r="A3823" s="2286" t="s">
        <v>5595</v>
      </c>
      <c r="B3823" s="2286"/>
      <c r="C3823" s="2286"/>
      <c r="D3823" s="2286" t="s">
        <v>4246</v>
      </c>
      <c r="E3823" s="2286"/>
      <c r="F3823" s="2469"/>
      <c r="G3823" s="2469"/>
      <c r="H3823" s="2257"/>
      <c r="I3823" s="2286"/>
      <c r="J3823" s="2258">
        <v>1945.04</v>
      </c>
    </row>
    <row r="3824" spans="1:10" ht="18" customHeight="1">
      <c r="A3824" s="2283" t="s">
        <v>5596</v>
      </c>
      <c r="B3824" s="2287" t="s">
        <v>259</v>
      </c>
      <c r="C3824" s="2283" t="s">
        <v>3548</v>
      </c>
      <c r="D3824" s="2283" t="s">
        <v>131</v>
      </c>
      <c r="E3824" s="2470" t="s">
        <v>3549</v>
      </c>
      <c r="F3824" s="2470"/>
      <c r="G3824" s="2288" t="s">
        <v>3550</v>
      </c>
      <c r="H3824" s="2287" t="s">
        <v>261</v>
      </c>
      <c r="I3824" s="2287" t="s">
        <v>3551</v>
      </c>
      <c r="J3824" s="2287" t="s">
        <v>2149</v>
      </c>
    </row>
    <row r="3825" spans="1:10" ht="24" customHeight="1">
      <c r="A3825" s="2284" t="s">
        <v>3552</v>
      </c>
      <c r="B3825" s="2259" t="s">
        <v>1572</v>
      </c>
      <c r="C3825" s="2284" t="s">
        <v>3600</v>
      </c>
      <c r="D3825" s="2284" t="s">
        <v>1573</v>
      </c>
      <c r="E3825" s="2471" t="s">
        <v>3688</v>
      </c>
      <c r="F3825" s="2471"/>
      <c r="G3825" s="2260" t="s">
        <v>271</v>
      </c>
      <c r="H3825" s="2261">
        <v>1</v>
      </c>
      <c r="I3825" s="2262">
        <v>1.01</v>
      </c>
      <c r="J3825" s="2262">
        <v>1.01</v>
      </c>
    </row>
    <row r="3826" spans="1:10" ht="24" customHeight="1">
      <c r="A3826" s="2281" t="s">
        <v>3556</v>
      </c>
      <c r="B3826" s="2263" t="s">
        <v>3565</v>
      </c>
      <c r="C3826" s="2281" t="s">
        <v>3558</v>
      </c>
      <c r="D3826" s="2281" t="s">
        <v>3566</v>
      </c>
      <c r="E3826" s="2472" t="s">
        <v>3560</v>
      </c>
      <c r="F3826" s="2472"/>
      <c r="G3826" s="2264" t="s">
        <v>2143</v>
      </c>
      <c r="H3826" s="2265">
        <v>0.02</v>
      </c>
      <c r="I3826" s="2266">
        <v>21.6</v>
      </c>
      <c r="J3826" s="2266">
        <v>0.43</v>
      </c>
    </row>
    <row r="3827" spans="1:10" ht="24" customHeight="1">
      <c r="A3827" s="2285" t="s">
        <v>3586</v>
      </c>
      <c r="B3827" s="2270" t="s">
        <v>5597</v>
      </c>
      <c r="C3827" s="2285" t="s">
        <v>4347</v>
      </c>
      <c r="D3827" s="2285" t="s">
        <v>5598</v>
      </c>
      <c r="E3827" s="2468" t="s">
        <v>3589</v>
      </c>
      <c r="F3827" s="2468"/>
      <c r="G3827" s="2271" t="s">
        <v>322</v>
      </c>
      <c r="H3827" s="2272">
        <v>1</v>
      </c>
      <c r="I3827" s="2273">
        <v>0.57999999999999996</v>
      </c>
      <c r="J3827" s="2273">
        <v>0.57999999999999996</v>
      </c>
    </row>
    <row r="3828" spans="1:10">
      <c r="A3828" s="2282"/>
      <c r="B3828" s="2282"/>
      <c r="C3828" s="2282"/>
      <c r="D3828" s="2282"/>
      <c r="E3828" s="2282" t="s">
        <v>3577</v>
      </c>
      <c r="F3828" s="2267">
        <v>0.3</v>
      </c>
      <c r="G3828" s="2282" t="s">
        <v>3578</v>
      </c>
      <c r="H3828" s="2267">
        <v>0</v>
      </c>
      <c r="I3828" s="2282" t="s">
        <v>3579</v>
      </c>
      <c r="J3828" s="2267">
        <v>0.3</v>
      </c>
    </row>
    <row r="3829" spans="1:10">
      <c r="A3829" s="2282"/>
      <c r="B3829" s="2282"/>
      <c r="C3829" s="2282"/>
      <c r="D3829" s="2282"/>
      <c r="E3829" s="2282" t="s">
        <v>3580</v>
      </c>
      <c r="F3829" s="2267">
        <v>0.27199299999999998</v>
      </c>
      <c r="G3829" s="2282"/>
      <c r="H3829" s="2467" t="s">
        <v>3581</v>
      </c>
      <c r="I3829" s="2467"/>
      <c r="J3829" s="2267">
        <v>1.28</v>
      </c>
    </row>
    <row r="3830" spans="1:10" ht="30" customHeight="1" thickBot="1">
      <c r="A3830" s="2290"/>
      <c r="B3830" s="2290"/>
      <c r="C3830" s="2290"/>
      <c r="D3830" s="2290"/>
      <c r="E3830" s="2290"/>
      <c r="F3830" s="2290"/>
      <c r="G3830" s="2290" t="s">
        <v>3582</v>
      </c>
      <c r="H3830" s="2268">
        <v>1345</v>
      </c>
      <c r="I3830" s="2290" t="s">
        <v>3583</v>
      </c>
      <c r="J3830" s="2291">
        <v>1721.6</v>
      </c>
    </row>
    <row r="3831" spans="1:10" ht="0.95" customHeight="1" thickTop="1">
      <c r="A3831" s="2269"/>
      <c r="B3831" s="2269"/>
      <c r="C3831" s="2269"/>
      <c r="D3831" s="2269"/>
      <c r="E3831" s="2269"/>
      <c r="F3831" s="2269"/>
      <c r="G3831" s="2269"/>
      <c r="H3831" s="2269"/>
      <c r="I3831" s="2269"/>
      <c r="J3831" s="2269"/>
    </row>
    <row r="3832" spans="1:10" ht="18" customHeight="1">
      <c r="A3832" s="2283" t="s">
        <v>5599</v>
      </c>
      <c r="B3832" s="2287" t="s">
        <v>259</v>
      </c>
      <c r="C3832" s="2283" t="s">
        <v>3548</v>
      </c>
      <c r="D3832" s="2283" t="s">
        <v>131</v>
      </c>
      <c r="E3832" s="2470" t="s">
        <v>3549</v>
      </c>
      <c r="F3832" s="2470"/>
      <c r="G3832" s="2288" t="s">
        <v>3550</v>
      </c>
      <c r="H3832" s="2287" t="s">
        <v>261</v>
      </c>
      <c r="I3832" s="2287" t="s">
        <v>3551</v>
      </c>
      <c r="J3832" s="2287" t="s">
        <v>2149</v>
      </c>
    </row>
    <row r="3833" spans="1:10" ht="24" customHeight="1">
      <c r="A3833" s="2284" t="s">
        <v>3552</v>
      </c>
      <c r="B3833" s="2259" t="s">
        <v>1575</v>
      </c>
      <c r="C3833" s="2284" t="s">
        <v>3600</v>
      </c>
      <c r="D3833" s="2284" t="s">
        <v>1576</v>
      </c>
      <c r="E3833" s="2471" t="s">
        <v>3688</v>
      </c>
      <c r="F3833" s="2471"/>
      <c r="G3833" s="2260" t="s">
        <v>1797</v>
      </c>
      <c r="H3833" s="2261">
        <v>1</v>
      </c>
      <c r="I3833" s="2262">
        <v>0.66</v>
      </c>
      <c r="J3833" s="2262">
        <v>0.66</v>
      </c>
    </row>
    <row r="3834" spans="1:10" ht="24" customHeight="1">
      <c r="A3834" s="2281" t="s">
        <v>3556</v>
      </c>
      <c r="B3834" s="2263" t="s">
        <v>3565</v>
      </c>
      <c r="C3834" s="2281" t="s">
        <v>3558</v>
      </c>
      <c r="D3834" s="2281" t="s">
        <v>3566</v>
      </c>
      <c r="E3834" s="2472" t="s">
        <v>3560</v>
      </c>
      <c r="F3834" s="2472"/>
      <c r="G3834" s="2264" t="s">
        <v>2143</v>
      </c>
      <c r="H3834" s="2265">
        <v>0.01</v>
      </c>
      <c r="I3834" s="2266">
        <v>21.6</v>
      </c>
      <c r="J3834" s="2266">
        <v>0.21</v>
      </c>
    </row>
    <row r="3835" spans="1:10" ht="24" customHeight="1">
      <c r="A3835" s="2285" t="s">
        <v>3586</v>
      </c>
      <c r="B3835" s="2270" t="s">
        <v>5600</v>
      </c>
      <c r="C3835" s="2285" t="s">
        <v>3600</v>
      </c>
      <c r="D3835" s="2285" t="s">
        <v>5601</v>
      </c>
      <c r="E3835" s="2468" t="s">
        <v>3589</v>
      </c>
      <c r="F3835" s="2468"/>
      <c r="G3835" s="2271" t="s">
        <v>1797</v>
      </c>
      <c r="H3835" s="2272">
        <v>1</v>
      </c>
      <c r="I3835" s="2273">
        <v>0.45</v>
      </c>
      <c r="J3835" s="2273">
        <v>0.45</v>
      </c>
    </row>
    <row r="3836" spans="1:10">
      <c r="A3836" s="2282"/>
      <c r="B3836" s="2282"/>
      <c r="C3836" s="2282"/>
      <c r="D3836" s="2282"/>
      <c r="E3836" s="2282" t="s">
        <v>3577</v>
      </c>
      <c r="F3836" s="2267">
        <v>0.15</v>
      </c>
      <c r="G3836" s="2282" t="s">
        <v>3578</v>
      </c>
      <c r="H3836" s="2267">
        <v>0</v>
      </c>
      <c r="I3836" s="2282" t="s">
        <v>3579</v>
      </c>
      <c r="J3836" s="2267">
        <v>0.15</v>
      </c>
    </row>
    <row r="3837" spans="1:10">
      <c r="A3837" s="2282"/>
      <c r="B3837" s="2282"/>
      <c r="C3837" s="2282"/>
      <c r="D3837" s="2282"/>
      <c r="E3837" s="2282" t="s">
        <v>3580</v>
      </c>
      <c r="F3837" s="2267">
        <v>0.17773800000000001</v>
      </c>
      <c r="G3837" s="2282"/>
      <c r="H3837" s="2467" t="s">
        <v>3581</v>
      </c>
      <c r="I3837" s="2467"/>
      <c r="J3837" s="2267">
        <v>0.84</v>
      </c>
    </row>
    <row r="3838" spans="1:10" ht="30" customHeight="1" thickBot="1">
      <c r="A3838" s="2290"/>
      <c r="B3838" s="2290"/>
      <c r="C3838" s="2290"/>
      <c r="D3838" s="2290"/>
      <c r="E3838" s="2290"/>
      <c r="F3838" s="2290"/>
      <c r="G3838" s="2290" t="s">
        <v>3582</v>
      </c>
      <c r="H3838" s="2268">
        <v>266</v>
      </c>
      <c r="I3838" s="2290" t="s">
        <v>3583</v>
      </c>
      <c r="J3838" s="2291">
        <v>223.44</v>
      </c>
    </row>
    <row r="3839" spans="1:10" ht="0.95" customHeight="1" thickTop="1">
      <c r="A3839" s="2269"/>
      <c r="B3839" s="2269"/>
      <c r="C3839" s="2269"/>
      <c r="D3839" s="2269"/>
      <c r="E3839" s="2269"/>
      <c r="F3839" s="2269"/>
      <c r="G3839" s="2269"/>
      <c r="H3839" s="2269"/>
      <c r="I3839" s="2269"/>
      <c r="J3839" s="2269"/>
    </row>
    <row r="3840" spans="1:10" ht="24" customHeight="1">
      <c r="A3840" s="2286" t="s">
        <v>5602</v>
      </c>
      <c r="B3840" s="2286"/>
      <c r="C3840" s="2286"/>
      <c r="D3840" s="2286" t="s">
        <v>5603</v>
      </c>
      <c r="E3840" s="2286"/>
      <c r="F3840" s="2469"/>
      <c r="G3840" s="2469"/>
      <c r="H3840" s="2257"/>
      <c r="I3840" s="2286"/>
      <c r="J3840" s="2258">
        <v>2584.04</v>
      </c>
    </row>
    <row r="3841" spans="1:10" ht="18" customHeight="1">
      <c r="A3841" s="2283" t="s">
        <v>5604</v>
      </c>
      <c r="B3841" s="2287" t="s">
        <v>259</v>
      </c>
      <c r="C3841" s="2283" t="s">
        <v>3548</v>
      </c>
      <c r="D3841" s="2283" t="s">
        <v>131</v>
      </c>
      <c r="E3841" s="2470" t="s">
        <v>3549</v>
      </c>
      <c r="F3841" s="2470"/>
      <c r="G3841" s="2288" t="s">
        <v>3550</v>
      </c>
      <c r="H3841" s="2287" t="s">
        <v>261</v>
      </c>
      <c r="I3841" s="2287" t="s">
        <v>3551</v>
      </c>
      <c r="J3841" s="2287" t="s">
        <v>2149</v>
      </c>
    </row>
    <row r="3842" spans="1:10" ht="36" customHeight="1">
      <c r="A3842" s="2284" t="s">
        <v>3552</v>
      </c>
      <c r="B3842" s="2259" t="s">
        <v>1580</v>
      </c>
      <c r="C3842" s="2284" t="s">
        <v>3600</v>
      </c>
      <c r="D3842" s="2284" t="s">
        <v>1581</v>
      </c>
      <c r="E3842" s="2471" t="s">
        <v>3688</v>
      </c>
      <c r="F3842" s="2471"/>
      <c r="G3842" s="2260" t="s">
        <v>1797</v>
      </c>
      <c r="H3842" s="2261">
        <v>1</v>
      </c>
      <c r="I3842" s="2262">
        <v>7.48</v>
      </c>
      <c r="J3842" s="2262">
        <v>7.48</v>
      </c>
    </row>
    <row r="3843" spans="1:10" ht="24" customHeight="1">
      <c r="A3843" s="2281" t="s">
        <v>3556</v>
      </c>
      <c r="B3843" s="2263" t="s">
        <v>3565</v>
      </c>
      <c r="C3843" s="2281" t="s">
        <v>3558</v>
      </c>
      <c r="D3843" s="2281" t="s">
        <v>3566</v>
      </c>
      <c r="E3843" s="2472" t="s">
        <v>3560</v>
      </c>
      <c r="F3843" s="2472"/>
      <c r="G3843" s="2264" t="s">
        <v>2143</v>
      </c>
      <c r="H3843" s="2265">
        <v>0.08</v>
      </c>
      <c r="I3843" s="2266">
        <v>21.6</v>
      </c>
      <c r="J3843" s="2266">
        <v>1.72</v>
      </c>
    </row>
    <row r="3844" spans="1:10" ht="24" customHeight="1">
      <c r="A3844" s="2281" t="s">
        <v>3556</v>
      </c>
      <c r="B3844" s="2263" t="s">
        <v>3561</v>
      </c>
      <c r="C3844" s="2281" t="s">
        <v>3558</v>
      </c>
      <c r="D3844" s="2281" t="s">
        <v>3562</v>
      </c>
      <c r="E3844" s="2472" t="s">
        <v>3560</v>
      </c>
      <c r="F3844" s="2472"/>
      <c r="G3844" s="2264" t="s">
        <v>2143</v>
      </c>
      <c r="H3844" s="2265">
        <v>0.08</v>
      </c>
      <c r="I3844" s="2266">
        <v>16.989999999999998</v>
      </c>
      <c r="J3844" s="2266">
        <v>1.35</v>
      </c>
    </row>
    <row r="3845" spans="1:10" ht="24" customHeight="1">
      <c r="A3845" s="2285" t="s">
        <v>3586</v>
      </c>
      <c r="B3845" s="2270" t="s">
        <v>5605</v>
      </c>
      <c r="C3845" s="2285" t="s">
        <v>3600</v>
      </c>
      <c r="D3845" s="2285" t="s">
        <v>2647</v>
      </c>
      <c r="E3845" s="2468" t="s">
        <v>3589</v>
      </c>
      <c r="F3845" s="2468"/>
      <c r="G3845" s="2271" t="s">
        <v>316</v>
      </c>
      <c r="H3845" s="2272">
        <v>1</v>
      </c>
      <c r="I3845" s="2273">
        <v>4.41</v>
      </c>
      <c r="J3845" s="2273">
        <v>4.41</v>
      </c>
    </row>
    <row r="3846" spans="1:10">
      <c r="A3846" s="2282"/>
      <c r="B3846" s="2282"/>
      <c r="C3846" s="2282"/>
      <c r="D3846" s="2282"/>
      <c r="E3846" s="2282" t="s">
        <v>3577</v>
      </c>
      <c r="F3846" s="2267">
        <v>2.09</v>
      </c>
      <c r="G3846" s="2282" t="s">
        <v>3578</v>
      </c>
      <c r="H3846" s="2267">
        <v>0</v>
      </c>
      <c r="I3846" s="2282" t="s">
        <v>3579</v>
      </c>
      <c r="J3846" s="2267">
        <v>2.09</v>
      </c>
    </row>
    <row r="3847" spans="1:10">
      <c r="A3847" s="2282"/>
      <c r="B3847" s="2282"/>
      <c r="C3847" s="2282"/>
      <c r="D3847" s="2282"/>
      <c r="E3847" s="2282" t="s">
        <v>3580</v>
      </c>
      <c r="F3847" s="2267">
        <v>2.014364</v>
      </c>
      <c r="G3847" s="2282"/>
      <c r="H3847" s="2467" t="s">
        <v>3581</v>
      </c>
      <c r="I3847" s="2467"/>
      <c r="J3847" s="2267">
        <v>9.49</v>
      </c>
    </row>
    <row r="3848" spans="1:10" ht="30" customHeight="1" thickBot="1">
      <c r="A3848" s="2290"/>
      <c r="B3848" s="2290"/>
      <c r="C3848" s="2290"/>
      <c r="D3848" s="2290"/>
      <c r="E3848" s="2290"/>
      <c r="F3848" s="2290"/>
      <c r="G3848" s="2290" t="s">
        <v>3582</v>
      </c>
      <c r="H3848" s="2268">
        <v>266</v>
      </c>
      <c r="I3848" s="2290" t="s">
        <v>3583</v>
      </c>
      <c r="J3848" s="2291">
        <v>2524.34</v>
      </c>
    </row>
    <row r="3849" spans="1:10" ht="0.95" customHeight="1" thickTop="1">
      <c r="A3849" s="2269"/>
      <c r="B3849" s="2269"/>
      <c r="C3849" s="2269"/>
      <c r="D3849" s="2269"/>
      <c r="E3849" s="2269"/>
      <c r="F3849" s="2269"/>
      <c r="G3849" s="2269"/>
      <c r="H3849" s="2269"/>
      <c r="I3849" s="2269"/>
      <c r="J3849" s="2269"/>
    </row>
    <row r="3850" spans="1:10" ht="18" customHeight="1">
      <c r="A3850" s="2283" t="s">
        <v>5606</v>
      </c>
      <c r="B3850" s="2287" t="s">
        <v>259</v>
      </c>
      <c r="C3850" s="2283" t="s">
        <v>3548</v>
      </c>
      <c r="D3850" s="2283" t="s">
        <v>131</v>
      </c>
      <c r="E3850" s="2470" t="s">
        <v>3549</v>
      </c>
      <c r="F3850" s="2470"/>
      <c r="G3850" s="2288" t="s">
        <v>3550</v>
      </c>
      <c r="H3850" s="2287" t="s">
        <v>261</v>
      </c>
      <c r="I3850" s="2287" t="s">
        <v>3551</v>
      </c>
      <c r="J3850" s="2287" t="s">
        <v>2149</v>
      </c>
    </row>
    <row r="3851" spans="1:10" ht="36" customHeight="1">
      <c r="A3851" s="2284" t="s">
        <v>3552</v>
      </c>
      <c r="B3851" s="2259" t="s">
        <v>1583</v>
      </c>
      <c r="C3851" s="2284" t="s">
        <v>3600</v>
      </c>
      <c r="D3851" s="2284" t="s">
        <v>1584</v>
      </c>
      <c r="E3851" s="2471" t="s">
        <v>3688</v>
      </c>
      <c r="F3851" s="2471"/>
      <c r="G3851" s="2260" t="s">
        <v>1797</v>
      </c>
      <c r="H3851" s="2261">
        <v>1</v>
      </c>
      <c r="I3851" s="2262">
        <v>7.84</v>
      </c>
      <c r="J3851" s="2262">
        <v>7.84</v>
      </c>
    </row>
    <row r="3852" spans="1:10" ht="24" customHeight="1">
      <c r="A3852" s="2281" t="s">
        <v>3556</v>
      </c>
      <c r="B3852" s="2263" t="s">
        <v>3565</v>
      </c>
      <c r="C3852" s="2281" t="s">
        <v>3558</v>
      </c>
      <c r="D3852" s="2281" t="s">
        <v>3566</v>
      </c>
      <c r="E3852" s="2472" t="s">
        <v>3560</v>
      </c>
      <c r="F3852" s="2472"/>
      <c r="G3852" s="2264" t="s">
        <v>2143</v>
      </c>
      <c r="H3852" s="2265">
        <v>0.08</v>
      </c>
      <c r="I3852" s="2266">
        <v>21.6</v>
      </c>
      <c r="J3852" s="2266">
        <v>1.72</v>
      </c>
    </row>
    <row r="3853" spans="1:10" ht="24" customHeight="1">
      <c r="A3853" s="2281" t="s">
        <v>3556</v>
      </c>
      <c r="B3853" s="2263" t="s">
        <v>3561</v>
      </c>
      <c r="C3853" s="2281" t="s">
        <v>3558</v>
      </c>
      <c r="D3853" s="2281" t="s">
        <v>3562</v>
      </c>
      <c r="E3853" s="2472" t="s">
        <v>3560</v>
      </c>
      <c r="F3853" s="2472"/>
      <c r="G3853" s="2264" t="s">
        <v>2143</v>
      </c>
      <c r="H3853" s="2265">
        <v>0.08</v>
      </c>
      <c r="I3853" s="2266">
        <v>16.989999999999998</v>
      </c>
      <c r="J3853" s="2266">
        <v>1.35</v>
      </c>
    </row>
    <row r="3854" spans="1:10" ht="24" customHeight="1">
      <c r="A3854" s="2285" t="s">
        <v>3586</v>
      </c>
      <c r="B3854" s="2270" t="s">
        <v>3890</v>
      </c>
      <c r="C3854" s="2285" t="s">
        <v>3600</v>
      </c>
      <c r="D3854" s="2285" t="s">
        <v>3107</v>
      </c>
      <c r="E3854" s="2468" t="s">
        <v>3589</v>
      </c>
      <c r="F3854" s="2468"/>
      <c r="G3854" s="2271" t="s">
        <v>316</v>
      </c>
      <c r="H3854" s="2272">
        <v>1</v>
      </c>
      <c r="I3854" s="2273">
        <v>4.7699999999999996</v>
      </c>
      <c r="J3854" s="2273">
        <v>4.7699999999999996</v>
      </c>
    </row>
    <row r="3855" spans="1:10">
      <c r="A3855" s="2282"/>
      <c r="B3855" s="2282"/>
      <c r="C3855" s="2282"/>
      <c r="D3855" s="2282"/>
      <c r="E3855" s="2282" t="s">
        <v>3577</v>
      </c>
      <c r="F3855" s="2267">
        <v>2.09</v>
      </c>
      <c r="G3855" s="2282" t="s">
        <v>3578</v>
      </c>
      <c r="H3855" s="2267">
        <v>0</v>
      </c>
      <c r="I3855" s="2282" t="s">
        <v>3579</v>
      </c>
      <c r="J3855" s="2267">
        <v>2.09</v>
      </c>
    </row>
    <row r="3856" spans="1:10">
      <c r="A3856" s="2282"/>
      <c r="B3856" s="2282"/>
      <c r="C3856" s="2282"/>
      <c r="D3856" s="2282"/>
      <c r="E3856" s="2282" t="s">
        <v>3580</v>
      </c>
      <c r="F3856" s="2267">
        <v>2.1113119999999999</v>
      </c>
      <c r="G3856" s="2282"/>
      <c r="H3856" s="2467" t="s">
        <v>3581</v>
      </c>
      <c r="I3856" s="2467"/>
      <c r="J3856" s="2267">
        <v>9.9499999999999993</v>
      </c>
    </row>
    <row r="3857" spans="1:10" ht="30" customHeight="1" thickBot="1">
      <c r="A3857" s="2290"/>
      <c r="B3857" s="2290"/>
      <c r="C3857" s="2290"/>
      <c r="D3857" s="2290"/>
      <c r="E3857" s="2290"/>
      <c r="F3857" s="2290"/>
      <c r="G3857" s="2290" t="s">
        <v>3582</v>
      </c>
      <c r="H3857" s="2268">
        <v>6</v>
      </c>
      <c r="I3857" s="2290" t="s">
        <v>3583</v>
      </c>
      <c r="J3857" s="2291">
        <v>59.7</v>
      </c>
    </row>
    <row r="3858" spans="1:10" ht="0.95" customHeight="1" thickTop="1">
      <c r="A3858" s="2269"/>
      <c r="B3858" s="2269"/>
      <c r="C3858" s="2269"/>
      <c r="D3858" s="2269"/>
      <c r="E3858" s="2269"/>
      <c r="F3858" s="2269"/>
      <c r="G3858" s="2269"/>
      <c r="H3858" s="2269"/>
      <c r="I3858" s="2269"/>
      <c r="J3858" s="2269"/>
    </row>
    <row r="3859" spans="1:10" ht="24" customHeight="1">
      <c r="A3859" s="2286" t="s">
        <v>5607</v>
      </c>
      <c r="B3859" s="2286"/>
      <c r="C3859" s="2286"/>
      <c r="D3859" s="2286" t="s">
        <v>5608</v>
      </c>
      <c r="E3859" s="2286"/>
      <c r="F3859" s="2469"/>
      <c r="G3859" s="2469"/>
      <c r="H3859" s="2257"/>
      <c r="I3859" s="2286"/>
      <c r="J3859" s="2258">
        <v>62567.09</v>
      </c>
    </row>
    <row r="3860" spans="1:10" ht="24" customHeight="1">
      <c r="A3860" s="2286" t="s">
        <v>5609</v>
      </c>
      <c r="B3860" s="2286"/>
      <c r="C3860" s="2286"/>
      <c r="D3860" s="2286" t="s">
        <v>1586</v>
      </c>
      <c r="E3860" s="2286"/>
      <c r="F3860" s="2469"/>
      <c r="G3860" s="2469"/>
      <c r="H3860" s="2257"/>
      <c r="I3860" s="2286"/>
      <c r="J3860" s="2258">
        <v>344.12</v>
      </c>
    </row>
    <row r="3861" spans="1:10" ht="18" customHeight="1">
      <c r="A3861" s="2283" t="s">
        <v>5610</v>
      </c>
      <c r="B3861" s="2287" t="s">
        <v>259</v>
      </c>
      <c r="C3861" s="2283" t="s">
        <v>3548</v>
      </c>
      <c r="D3861" s="2283" t="s">
        <v>131</v>
      </c>
      <c r="E3861" s="2470" t="s">
        <v>3549</v>
      </c>
      <c r="F3861" s="2470"/>
      <c r="G3861" s="2288" t="s">
        <v>3550</v>
      </c>
      <c r="H3861" s="2287" t="s">
        <v>261</v>
      </c>
      <c r="I3861" s="2287" t="s">
        <v>3551</v>
      </c>
      <c r="J3861" s="2287" t="s">
        <v>2149</v>
      </c>
    </row>
    <row r="3862" spans="1:10" ht="24" customHeight="1">
      <c r="A3862" s="2284" t="s">
        <v>3552</v>
      </c>
      <c r="B3862" s="2259" t="s">
        <v>5611</v>
      </c>
      <c r="C3862" s="2284" t="s">
        <v>3554</v>
      </c>
      <c r="D3862" s="2284" t="s">
        <v>1589</v>
      </c>
      <c r="E3862" s="2471">
        <v>78</v>
      </c>
      <c r="F3862" s="2471"/>
      <c r="G3862" s="2260" t="s">
        <v>271</v>
      </c>
      <c r="H3862" s="2261">
        <v>1</v>
      </c>
      <c r="I3862" s="2262">
        <v>38.729999999999997</v>
      </c>
      <c r="J3862" s="2262">
        <v>38.729999999999997</v>
      </c>
    </row>
    <row r="3863" spans="1:10" ht="24" customHeight="1">
      <c r="A3863" s="2281" t="s">
        <v>3556</v>
      </c>
      <c r="B3863" s="2263" t="s">
        <v>3561</v>
      </c>
      <c r="C3863" s="2281" t="s">
        <v>3558</v>
      </c>
      <c r="D3863" s="2281" t="s">
        <v>3562</v>
      </c>
      <c r="E3863" s="2472" t="s">
        <v>3560</v>
      </c>
      <c r="F3863" s="2472"/>
      <c r="G3863" s="2264" t="s">
        <v>2143</v>
      </c>
      <c r="H3863" s="2265">
        <v>0.55000000000000004</v>
      </c>
      <c r="I3863" s="2266">
        <v>16.989999999999998</v>
      </c>
      <c r="J3863" s="2266">
        <v>9.34</v>
      </c>
    </row>
    <row r="3864" spans="1:10" ht="24" customHeight="1">
      <c r="A3864" s="2281" t="s">
        <v>3556</v>
      </c>
      <c r="B3864" s="2263" t="s">
        <v>3565</v>
      </c>
      <c r="C3864" s="2281" t="s">
        <v>3558</v>
      </c>
      <c r="D3864" s="2281" t="s">
        <v>3566</v>
      </c>
      <c r="E3864" s="2472" t="s">
        <v>3560</v>
      </c>
      <c r="F3864" s="2472"/>
      <c r="G3864" s="2264" t="s">
        <v>2143</v>
      </c>
      <c r="H3864" s="2265">
        <v>0.55000000000000004</v>
      </c>
      <c r="I3864" s="2266">
        <v>21.6</v>
      </c>
      <c r="J3864" s="2266">
        <v>11.88</v>
      </c>
    </row>
    <row r="3865" spans="1:10" ht="24" customHeight="1">
      <c r="A3865" s="2285" t="s">
        <v>3586</v>
      </c>
      <c r="B3865" s="2270" t="s">
        <v>5612</v>
      </c>
      <c r="C3865" s="2285" t="s">
        <v>3554</v>
      </c>
      <c r="D3865" s="2285" t="s">
        <v>5613</v>
      </c>
      <c r="E3865" s="2468" t="s">
        <v>3589</v>
      </c>
      <c r="F3865" s="2468"/>
      <c r="G3865" s="2271" t="s">
        <v>271</v>
      </c>
      <c r="H3865" s="2272">
        <v>3.3000000000000002E-2</v>
      </c>
      <c r="I3865" s="2273">
        <v>82.95</v>
      </c>
      <c r="J3865" s="2273">
        <v>2.73</v>
      </c>
    </row>
    <row r="3866" spans="1:10" ht="24" customHeight="1">
      <c r="A3866" s="2285" t="s">
        <v>3586</v>
      </c>
      <c r="B3866" s="2270" t="s">
        <v>5614</v>
      </c>
      <c r="C3866" s="2285" t="s">
        <v>3554</v>
      </c>
      <c r="D3866" s="2285" t="s">
        <v>5615</v>
      </c>
      <c r="E3866" s="2468" t="s">
        <v>3589</v>
      </c>
      <c r="F3866" s="2468"/>
      <c r="G3866" s="2271" t="s">
        <v>271</v>
      </c>
      <c r="H3866" s="2272">
        <v>1</v>
      </c>
      <c r="I3866" s="2273">
        <v>9.99</v>
      </c>
      <c r="J3866" s="2273">
        <v>9.99</v>
      </c>
    </row>
    <row r="3867" spans="1:10" ht="24" customHeight="1">
      <c r="A3867" s="2285" t="s">
        <v>3586</v>
      </c>
      <c r="B3867" s="2270" t="s">
        <v>5616</v>
      </c>
      <c r="C3867" s="2285" t="s">
        <v>3554</v>
      </c>
      <c r="D3867" s="2285" t="s">
        <v>5617</v>
      </c>
      <c r="E3867" s="2468" t="s">
        <v>3589</v>
      </c>
      <c r="F3867" s="2468"/>
      <c r="G3867" s="2271" t="s">
        <v>271</v>
      </c>
      <c r="H3867" s="2272">
        <v>0.04</v>
      </c>
      <c r="I3867" s="2273">
        <v>90.44</v>
      </c>
      <c r="J3867" s="2273">
        <v>3.61</v>
      </c>
    </row>
    <row r="3868" spans="1:10" ht="24" customHeight="1">
      <c r="A3868" s="2285" t="s">
        <v>3586</v>
      </c>
      <c r="B3868" s="2270" t="s">
        <v>5618</v>
      </c>
      <c r="C3868" s="2285" t="s">
        <v>3554</v>
      </c>
      <c r="D3868" s="2285" t="s">
        <v>5619</v>
      </c>
      <c r="E3868" s="2468" t="s">
        <v>3589</v>
      </c>
      <c r="F3868" s="2468"/>
      <c r="G3868" s="2271" t="s">
        <v>271</v>
      </c>
      <c r="H3868" s="2272">
        <v>1.0309999999999999</v>
      </c>
      <c r="I3868" s="2273">
        <v>1.1499999999999999</v>
      </c>
      <c r="J3868" s="2273">
        <v>1.18</v>
      </c>
    </row>
    <row r="3869" spans="1:10">
      <c r="A3869" s="2282"/>
      <c r="B3869" s="2282"/>
      <c r="C3869" s="2282"/>
      <c r="D3869" s="2282"/>
      <c r="E3869" s="2282" t="s">
        <v>3577</v>
      </c>
      <c r="F3869" s="2267">
        <v>14.48</v>
      </c>
      <c r="G3869" s="2282" t="s">
        <v>3578</v>
      </c>
      <c r="H3869" s="2267">
        <v>0</v>
      </c>
      <c r="I3869" s="2282" t="s">
        <v>3579</v>
      </c>
      <c r="J3869" s="2267">
        <v>14.48</v>
      </c>
    </row>
    <row r="3870" spans="1:10">
      <c r="A3870" s="2282"/>
      <c r="B3870" s="2282"/>
      <c r="C3870" s="2282"/>
      <c r="D3870" s="2282"/>
      <c r="E3870" s="2282" t="s">
        <v>3580</v>
      </c>
      <c r="F3870" s="2267">
        <v>10.429989000000001</v>
      </c>
      <c r="G3870" s="2282"/>
      <c r="H3870" s="2467" t="s">
        <v>3581</v>
      </c>
      <c r="I3870" s="2467"/>
      <c r="J3870" s="2267">
        <v>49.16</v>
      </c>
    </row>
    <row r="3871" spans="1:10" ht="30" customHeight="1" thickBot="1">
      <c r="A3871" s="2290"/>
      <c r="B3871" s="2290"/>
      <c r="C3871" s="2290"/>
      <c r="D3871" s="2290"/>
      <c r="E3871" s="2290"/>
      <c r="F3871" s="2290"/>
      <c r="G3871" s="2290" t="s">
        <v>3582</v>
      </c>
      <c r="H3871" s="2268">
        <v>7</v>
      </c>
      <c r="I3871" s="2290" t="s">
        <v>3583</v>
      </c>
      <c r="J3871" s="2291">
        <v>344.12</v>
      </c>
    </row>
    <row r="3872" spans="1:10" ht="0.95" customHeight="1" thickTop="1">
      <c r="A3872" s="2269"/>
      <c r="B3872" s="2269"/>
      <c r="C3872" s="2269"/>
      <c r="D3872" s="2269"/>
      <c r="E3872" s="2269"/>
      <c r="F3872" s="2269"/>
      <c r="G3872" s="2269"/>
      <c r="H3872" s="2269"/>
      <c r="I3872" s="2269"/>
      <c r="J3872" s="2269"/>
    </row>
    <row r="3873" spans="1:10" ht="24" customHeight="1">
      <c r="A3873" s="2286" t="s">
        <v>5620</v>
      </c>
      <c r="B3873" s="2286"/>
      <c r="C3873" s="2286"/>
      <c r="D3873" s="2286" t="s">
        <v>1591</v>
      </c>
      <c r="E3873" s="2286"/>
      <c r="F3873" s="2469"/>
      <c r="G3873" s="2469"/>
      <c r="H3873" s="2257"/>
      <c r="I3873" s="2286"/>
      <c r="J3873" s="2258">
        <v>44110.95</v>
      </c>
    </row>
    <row r="3874" spans="1:10" ht="18" customHeight="1">
      <c r="A3874" s="2283" t="s">
        <v>5621</v>
      </c>
      <c r="B3874" s="2287" t="s">
        <v>259</v>
      </c>
      <c r="C3874" s="2283" t="s">
        <v>3548</v>
      </c>
      <c r="D3874" s="2283" t="s">
        <v>131</v>
      </c>
      <c r="E3874" s="2470" t="s">
        <v>3549</v>
      </c>
      <c r="F3874" s="2470"/>
      <c r="G3874" s="2288" t="s">
        <v>3550</v>
      </c>
      <c r="H3874" s="2287" t="s">
        <v>261</v>
      </c>
      <c r="I3874" s="2287" t="s">
        <v>3551</v>
      </c>
      <c r="J3874" s="2287" t="s">
        <v>2149</v>
      </c>
    </row>
    <row r="3875" spans="1:10" ht="24" customHeight="1">
      <c r="A3875" s="2284" t="s">
        <v>3552</v>
      </c>
      <c r="B3875" s="2259" t="s">
        <v>5622</v>
      </c>
      <c r="C3875" s="2284" t="s">
        <v>3558</v>
      </c>
      <c r="D3875" s="2284" t="s">
        <v>1594</v>
      </c>
      <c r="E3875" s="2471" t="s">
        <v>3688</v>
      </c>
      <c r="F3875" s="2471"/>
      <c r="G3875" s="2260" t="s">
        <v>689</v>
      </c>
      <c r="H3875" s="2261">
        <v>1</v>
      </c>
      <c r="I3875" s="2262">
        <v>50.13</v>
      </c>
      <c r="J3875" s="2262">
        <v>50.13</v>
      </c>
    </row>
    <row r="3876" spans="1:10" ht="24" customHeight="1">
      <c r="A3876" s="2281" t="s">
        <v>3556</v>
      </c>
      <c r="B3876" s="2263" t="s">
        <v>3561</v>
      </c>
      <c r="C3876" s="2281" t="s">
        <v>3558</v>
      </c>
      <c r="D3876" s="2281" t="s">
        <v>3562</v>
      </c>
      <c r="E3876" s="2472" t="s">
        <v>3560</v>
      </c>
      <c r="F3876" s="2472"/>
      <c r="G3876" s="2264" t="s">
        <v>2143</v>
      </c>
      <c r="H3876" s="2265">
        <v>0.31</v>
      </c>
      <c r="I3876" s="2266">
        <v>16.989999999999998</v>
      </c>
      <c r="J3876" s="2266">
        <v>5.26</v>
      </c>
    </row>
    <row r="3877" spans="1:10" ht="24" customHeight="1">
      <c r="A3877" s="2281" t="s">
        <v>3556</v>
      </c>
      <c r="B3877" s="2263" t="s">
        <v>3565</v>
      </c>
      <c r="C3877" s="2281" t="s">
        <v>3558</v>
      </c>
      <c r="D3877" s="2281" t="s">
        <v>3566</v>
      </c>
      <c r="E3877" s="2472" t="s">
        <v>3560</v>
      </c>
      <c r="F3877" s="2472"/>
      <c r="G3877" s="2264" t="s">
        <v>2143</v>
      </c>
      <c r="H3877" s="2265">
        <v>0.31</v>
      </c>
      <c r="I3877" s="2266">
        <v>21.6</v>
      </c>
      <c r="J3877" s="2266">
        <v>6.69</v>
      </c>
    </row>
    <row r="3878" spans="1:10" ht="24" customHeight="1">
      <c r="A3878" s="2285" t="s">
        <v>3586</v>
      </c>
      <c r="B3878" s="2270" t="s">
        <v>4713</v>
      </c>
      <c r="C3878" s="2285" t="s">
        <v>3558</v>
      </c>
      <c r="D3878" s="2285" t="s">
        <v>5623</v>
      </c>
      <c r="E3878" s="2468" t="s">
        <v>3589</v>
      </c>
      <c r="F3878" s="2468"/>
      <c r="G3878" s="2271" t="s">
        <v>689</v>
      </c>
      <c r="H3878" s="2272">
        <v>1.02</v>
      </c>
      <c r="I3878" s="2273">
        <v>37.44</v>
      </c>
      <c r="J3878" s="2273">
        <v>38.18</v>
      </c>
    </row>
    <row r="3879" spans="1:10">
      <c r="A3879" s="2282"/>
      <c r="B3879" s="2282"/>
      <c r="C3879" s="2282"/>
      <c r="D3879" s="2282"/>
      <c r="E3879" s="2282" t="s">
        <v>3577</v>
      </c>
      <c r="F3879" s="2267">
        <v>8.15</v>
      </c>
      <c r="G3879" s="2282" t="s">
        <v>3578</v>
      </c>
      <c r="H3879" s="2267">
        <v>0</v>
      </c>
      <c r="I3879" s="2282" t="s">
        <v>3579</v>
      </c>
      <c r="J3879" s="2267">
        <v>8.15</v>
      </c>
    </row>
    <row r="3880" spans="1:10">
      <c r="A3880" s="2282"/>
      <c r="B3880" s="2282"/>
      <c r="C3880" s="2282"/>
      <c r="D3880" s="2282"/>
      <c r="E3880" s="2282" t="s">
        <v>3580</v>
      </c>
      <c r="F3880" s="2267">
        <v>13.500009</v>
      </c>
      <c r="G3880" s="2282"/>
      <c r="H3880" s="2467" t="s">
        <v>3581</v>
      </c>
      <c r="I3880" s="2467"/>
      <c r="J3880" s="2267">
        <v>63.63</v>
      </c>
    </row>
    <row r="3881" spans="1:10" ht="30" customHeight="1" thickBot="1">
      <c r="A3881" s="2290"/>
      <c r="B3881" s="2290"/>
      <c r="C3881" s="2290"/>
      <c r="D3881" s="2290"/>
      <c r="E3881" s="2290"/>
      <c r="F3881" s="2290"/>
      <c r="G3881" s="2290" t="s">
        <v>3582</v>
      </c>
      <c r="H3881" s="2268">
        <v>325</v>
      </c>
      <c r="I3881" s="2290" t="s">
        <v>3583</v>
      </c>
      <c r="J3881" s="2291">
        <v>20679.75</v>
      </c>
    </row>
    <row r="3882" spans="1:10" ht="0.95" customHeight="1" thickTop="1">
      <c r="A3882" s="2269"/>
      <c r="B3882" s="2269"/>
      <c r="C3882" s="2269"/>
      <c r="D3882" s="2269"/>
      <c r="E3882" s="2269"/>
      <c r="F3882" s="2269"/>
      <c r="G3882" s="2269"/>
      <c r="H3882" s="2269"/>
      <c r="I3882" s="2269"/>
      <c r="J3882" s="2269"/>
    </row>
    <row r="3883" spans="1:10" ht="18" customHeight="1">
      <c r="A3883" s="2283" t="s">
        <v>5624</v>
      </c>
      <c r="B3883" s="2287" t="s">
        <v>259</v>
      </c>
      <c r="C3883" s="2283" t="s">
        <v>3548</v>
      </c>
      <c r="D3883" s="2283" t="s">
        <v>131</v>
      </c>
      <c r="E3883" s="2470" t="s">
        <v>3549</v>
      </c>
      <c r="F3883" s="2470"/>
      <c r="G3883" s="2288" t="s">
        <v>3550</v>
      </c>
      <c r="H3883" s="2287" t="s">
        <v>261</v>
      </c>
      <c r="I3883" s="2287" t="s">
        <v>3551</v>
      </c>
      <c r="J3883" s="2287" t="s">
        <v>2149</v>
      </c>
    </row>
    <row r="3884" spans="1:10" ht="24" customHeight="1">
      <c r="A3884" s="2284" t="s">
        <v>3552</v>
      </c>
      <c r="B3884" s="2259" t="s">
        <v>5625</v>
      </c>
      <c r="C3884" s="2284" t="s">
        <v>3558</v>
      </c>
      <c r="D3884" s="2284" t="s">
        <v>1597</v>
      </c>
      <c r="E3884" s="2471" t="s">
        <v>3688</v>
      </c>
      <c r="F3884" s="2471"/>
      <c r="G3884" s="2260" t="s">
        <v>689</v>
      </c>
      <c r="H3884" s="2261">
        <v>1</v>
      </c>
      <c r="I3884" s="2262">
        <v>35.5</v>
      </c>
      <c r="J3884" s="2262">
        <v>35.5</v>
      </c>
    </row>
    <row r="3885" spans="1:10" ht="24" customHeight="1">
      <c r="A3885" s="2281" t="s">
        <v>3556</v>
      </c>
      <c r="B3885" s="2263" t="s">
        <v>3561</v>
      </c>
      <c r="C3885" s="2281" t="s">
        <v>3558</v>
      </c>
      <c r="D3885" s="2281" t="s">
        <v>3562</v>
      </c>
      <c r="E3885" s="2472" t="s">
        <v>3560</v>
      </c>
      <c r="F3885" s="2472"/>
      <c r="G3885" s="2264" t="s">
        <v>2143</v>
      </c>
      <c r="H3885" s="2265">
        <v>0.21</v>
      </c>
      <c r="I3885" s="2266">
        <v>16.989999999999998</v>
      </c>
      <c r="J3885" s="2266">
        <v>3.56</v>
      </c>
    </row>
    <row r="3886" spans="1:10" ht="24" customHeight="1">
      <c r="A3886" s="2281" t="s">
        <v>3556</v>
      </c>
      <c r="B3886" s="2263" t="s">
        <v>3565</v>
      </c>
      <c r="C3886" s="2281" t="s">
        <v>3558</v>
      </c>
      <c r="D3886" s="2281" t="s">
        <v>3566</v>
      </c>
      <c r="E3886" s="2472" t="s">
        <v>3560</v>
      </c>
      <c r="F3886" s="2472"/>
      <c r="G3886" s="2264" t="s">
        <v>2143</v>
      </c>
      <c r="H3886" s="2265">
        <v>0.21</v>
      </c>
      <c r="I3886" s="2266">
        <v>21.6</v>
      </c>
      <c r="J3886" s="2266">
        <v>4.53</v>
      </c>
    </row>
    <row r="3887" spans="1:10" ht="24" customHeight="1">
      <c r="A3887" s="2285" t="s">
        <v>3586</v>
      </c>
      <c r="B3887" s="2270" t="s">
        <v>5626</v>
      </c>
      <c r="C3887" s="2285" t="s">
        <v>3558</v>
      </c>
      <c r="D3887" s="2285" t="s">
        <v>5627</v>
      </c>
      <c r="E3887" s="2468" t="s">
        <v>3589</v>
      </c>
      <c r="F3887" s="2468"/>
      <c r="G3887" s="2271" t="s">
        <v>689</v>
      </c>
      <c r="H3887" s="2272">
        <v>1.02</v>
      </c>
      <c r="I3887" s="2273">
        <v>26.88</v>
      </c>
      <c r="J3887" s="2273">
        <v>27.41</v>
      </c>
    </row>
    <row r="3888" spans="1:10">
      <c r="A3888" s="2282"/>
      <c r="B3888" s="2282"/>
      <c r="C3888" s="2282"/>
      <c r="D3888" s="2282"/>
      <c r="E3888" s="2282" t="s">
        <v>3577</v>
      </c>
      <c r="F3888" s="2267">
        <v>5.53</v>
      </c>
      <c r="G3888" s="2282" t="s">
        <v>3578</v>
      </c>
      <c r="H3888" s="2267">
        <v>0</v>
      </c>
      <c r="I3888" s="2282" t="s">
        <v>3579</v>
      </c>
      <c r="J3888" s="2267">
        <v>5.53</v>
      </c>
    </row>
    <row r="3889" spans="1:10">
      <c r="A3889" s="2282"/>
      <c r="B3889" s="2282"/>
      <c r="C3889" s="2282"/>
      <c r="D3889" s="2282"/>
      <c r="E3889" s="2282" t="s">
        <v>3580</v>
      </c>
      <c r="F3889" s="2267">
        <v>9.5601500000000001</v>
      </c>
      <c r="G3889" s="2282"/>
      <c r="H3889" s="2467" t="s">
        <v>3581</v>
      </c>
      <c r="I3889" s="2467"/>
      <c r="J3889" s="2267">
        <v>45.06</v>
      </c>
    </row>
    <row r="3890" spans="1:10" ht="30" customHeight="1" thickBot="1">
      <c r="A3890" s="2290"/>
      <c r="B3890" s="2290"/>
      <c r="C3890" s="2290"/>
      <c r="D3890" s="2290"/>
      <c r="E3890" s="2290"/>
      <c r="F3890" s="2290"/>
      <c r="G3890" s="2290" t="s">
        <v>3582</v>
      </c>
      <c r="H3890" s="2268">
        <v>520</v>
      </c>
      <c r="I3890" s="2290" t="s">
        <v>3583</v>
      </c>
      <c r="J3890" s="2291">
        <v>23431.200000000001</v>
      </c>
    </row>
    <row r="3891" spans="1:10" ht="0.95" customHeight="1" thickTop="1">
      <c r="A3891" s="2269"/>
      <c r="B3891" s="2269"/>
      <c r="C3891" s="2269"/>
      <c r="D3891" s="2269"/>
      <c r="E3891" s="2269"/>
      <c r="F3891" s="2269"/>
      <c r="G3891" s="2269"/>
      <c r="H3891" s="2269"/>
      <c r="I3891" s="2269"/>
      <c r="J3891" s="2269"/>
    </row>
    <row r="3892" spans="1:10" ht="24" customHeight="1">
      <c r="A3892" s="2286" t="s">
        <v>5628</v>
      </c>
      <c r="B3892" s="2286"/>
      <c r="C3892" s="2286"/>
      <c r="D3892" s="2286" t="s">
        <v>5629</v>
      </c>
      <c r="E3892" s="2286"/>
      <c r="F3892" s="2469"/>
      <c r="G3892" s="2469"/>
      <c r="H3892" s="2257"/>
      <c r="I3892" s="2286"/>
      <c r="J3892" s="2258">
        <v>18112.02</v>
      </c>
    </row>
    <row r="3893" spans="1:10" ht="18" customHeight="1">
      <c r="A3893" s="2283" t="s">
        <v>5630</v>
      </c>
      <c r="B3893" s="2287" t="s">
        <v>259</v>
      </c>
      <c r="C3893" s="2283" t="s">
        <v>3548</v>
      </c>
      <c r="D3893" s="2283" t="s">
        <v>131</v>
      </c>
      <c r="E3893" s="2470" t="s">
        <v>3549</v>
      </c>
      <c r="F3893" s="2470"/>
      <c r="G3893" s="2288" t="s">
        <v>3550</v>
      </c>
      <c r="H3893" s="2287" t="s">
        <v>261</v>
      </c>
      <c r="I3893" s="2287" t="s">
        <v>3551</v>
      </c>
      <c r="J3893" s="2287" t="s">
        <v>2149</v>
      </c>
    </row>
    <row r="3894" spans="1:10" ht="24" customHeight="1">
      <c r="A3894" s="2284" t="s">
        <v>3552</v>
      </c>
      <c r="B3894" s="2259" t="s">
        <v>3830</v>
      </c>
      <c r="C3894" s="2284" t="s">
        <v>3558</v>
      </c>
      <c r="D3894" s="2284" t="s">
        <v>1602</v>
      </c>
      <c r="E3894" s="2471" t="s">
        <v>3688</v>
      </c>
      <c r="F3894" s="2471"/>
      <c r="G3894" s="2260" t="s">
        <v>271</v>
      </c>
      <c r="H3894" s="2261">
        <v>1</v>
      </c>
      <c r="I3894" s="2262">
        <v>72.47</v>
      </c>
      <c r="J3894" s="2262">
        <v>72.47</v>
      </c>
    </row>
    <row r="3895" spans="1:10" ht="24" customHeight="1">
      <c r="A3895" s="2281" t="s">
        <v>3556</v>
      </c>
      <c r="B3895" s="2263" t="s">
        <v>3561</v>
      </c>
      <c r="C3895" s="2281" t="s">
        <v>3558</v>
      </c>
      <c r="D3895" s="2281" t="s">
        <v>3562</v>
      </c>
      <c r="E3895" s="2472" t="s">
        <v>3560</v>
      </c>
      <c r="F3895" s="2472"/>
      <c r="G3895" s="2264" t="s">
        <v>2143</v>
      </c>
      <c r="H3895" s="2265">
        <v>0.25309999999999999</v>
      </c>
      <c r="I3895" s="2266">
        <v>16.989999999999998</v>
      </c>
      <c r="J3895" s="2266">
        <v>4.3</v>
      </c>
    </row>
    <row r="3896" spans="1:10" ht="24" customHeight="1">
      <c r="A3896" s="2281" t="s">
        <v>3556</v>
      </c>
      <c r="B3896" s="2263" t="s">
        <v>3565</v>
      </c>
      <c r="C3896" s="2281" t="s">
        <v>3558</v>
      </c>
      <c r="D3896" s="2281" t="s">
        <v>3566</v>
      </c>
      <c r="E3896" s="2472" t="s">
        <v>3560</v>
      </c>
      <c r="F3896" s="2472"/>
      <c r="G3896" s="2264" t="s">
        <v>2143</v>
      </c>
      <c r="H3896" s="2265">
        <v>0.25309999999999999</v>
      </c>
      <c r="I3896" s="2266">
        <v>21.6</v>
      </c>
      <c r="J3896" s="2266">
        <v>5.46</v>
      </c>
    </row>
    <row r="3897" spans="1:10" ht="36" customHeight="1">
      <c r="A3897" s="2285" t="s">
        <v>3586</v>
      </c>
      <c r="B3897" s="2270" t="s">
        <v>5631</v>
      </c>
      <c r="C3897" s="2285" t="s">
        <v>3558</v>
      </c>
      <c r="D3897" s="2285" t="s">
        <v>5632</v>
      </c>
      <c r="E3897" s="2468" t="s">
        <v>3589</v>
      </c>
      <c r="F3897" s="2468"/>
      <c r="G3897" s="2271" t="s">
        <v>271</v>
      </c>
      <c r="H3897" s="2272">
        <v>1</v>
      </c>
      <c r="I3897" s="2273">
        <v>62.71</v>
      </c>
      <c r="J3897" s="2273">
        <v>62.71</v>
      </c>
    </row>
    <row r="3898" spans="1:10">
      <c r="A3898" s="2282"/>
      <c r="B3898" s="2282"/>
      <c r="C3898" s="2282"/>
      <c r="D3898" s="2282"/>
      <c r="E3898" s="2282" t="s">
        <v>3577</v>
      </c>
      <c r="F3898" s="2267">
        <v>6.66</v>
      </c>
      <c r="G3898" s="2282" t="s">
        <v>3578</v>
      </c>
      <c r="H3898" s="2267">
        <v>0</v>
      </c>
      <c r="I3898" s="2282" t="s">
        <v>3579</v>
      </c>
      <c r="J3898" s="2267">
        <v>6.66</v>
      </c>
    </row>
    <row r="3899" spans="1:10">
      <c r="A3899" s="2282"/>
      <c r="B3899" s="2282"/>
      <c r="C3899" s="2282"/>
      <c r="D3899" s="2282"/>
      <c r="E3899" s="2282" t="s">
        <v>3580</v>
      </c>
      <c r="F3899" s="2267">
        <v>19.516171</v>
      </c>
      <c r="G3899" s="2282"/>
      <c r="H3899" s="2467" t="s">
        <v>3581</v>
      </c>
      <c r="I3899" s="2467"/>
      <c r="J3899" s="2267">
        <v>91.99</v>
      </c>
    </row>
    <row r="3900" spans="1:10" ht="30" customHeight="1" thickBot="1">
      <c r="A3900" s="2290"/>
      <c r="B3900" s="2290"/>
      <c r="C3900" s="2290"/>
      <c r="D3900" s="2290"/>
      <c r="E3900" s="2290"/>
      <c r="F3900" s="2290"/>
      <c r="G3900" s="2290" t="s">
        <v>3582</v>
      </c>
      <c r="H3900" s="2268">
        <v>30</v>
      </c>
      <c r="I3900" s="2290" t="s">
        <v>3583</v>
      </c>
      <c r="J3900" s="2291">
        <v>2759.7</v>
      </c>
    </row>
    <row r="3901" spans="1:10" ht="0.95" customHeight="1" thickTop="1">
      <c r="A3901" s="2269"/>
      <c r="B3901" s="2269"/>
      <c r="C3901" s="2269"/>
      <c r="D3901" s="2269"/>
      <c r="E3901" s="2269"/>
      <c r="F3901" s="2269"/>
      <c r="G3901" s="2269"/>
      <c r="H3901" s="2269"/>
      <c r="I3901" s="2269"/>
      <c r="J3901" s="2269"/>
    </row>
    <row r="3902" spans="1:10" ht="18" customHeight="1">
      <c r="A3902" s="2283" t="s">
        <v>5633</v>
      </c>
      <c r="B3902" s="2287" t="s">
        <v>259</v>
      </c>
      <c r="C3902" s="2283" t="s">
        <v>3548</v>
      </c>
      <c r="D3902" s="2283" t="s">
        <v>131</v>
      </c>
      <c r="E3902" s="2470" t="s">
        <v>3549</v>
      </c>
      <c r="F3902" s="2470"/>
      <c r="G3902" s="2288" t="s">
        <v>3550</v>
      </c>
      <c r="H3902" s="2287" t="s">
        <v>261</v>
      </c>
      <c r="I3902" s="2287" t="s">
        <v>3551</v>
      </c>
      <c r="J3902" s="2287" t="s">
        <v>2149</v>
      </c>
    </row>
    <row r="3903" spans="1:10" ht="36" customHeight="1">
      <c r="A3903" s="2284" t="s">
        <v>3552</v>
      </c>
      <c r="B3903" s="2259" t="s">
        <v>1604</v>
      </c>
      <c r="C3903" s="2284" t="s">
        <v>3600</v>
      </c>
      <c r="D3903" s="2284" t="s">
        <v>1605</v>
      </c>
      <c r="E3903" s="2471" t="s">
        <v>3688</v>
      </c>
      <c r="F3903" s="2471"/>
      <c r="G3903" s="2260" t="s">
        <v>271</v>
      </c>
      <c r="H3903" s="2261">
        <v>1</v>
      </c>
      <c r="I3903" s="2262">
        <v>28.69</v>
      </c>
      <c r="J3903" s="2262">
        <v>28.69</v>
      </c>
    </row>
    <row r="3904" spans="1:10" ht="24" customHeight="1">
      <c r="A3904" s="2281" t="s">
        <v>3556</v>
      </c>
      <c r="B3904" s="2263" t="s">
        <v>3761</v>
      </c>
      <c r="C3904" s="2281" t="s">
        <v>3558</v>
      </c>
      <c r="D3904" s="2281" t="s">
        <v>3762</v>
      </c>
      <c r="E3904" s="2472" t="s">
        <v>3560</v>
      </c>
      <c r="F3904" s="2472"/>
      <c r="G3904" s="2264" t="s">
        <v>2143</v>
      </c>
      <c r="H3904" s="2265">
        <v>0.16930000000000001</v>
      </c>
      <c r="I3904" s="2266">
        <v>21.42</v>
      </c>
      <c r="J3904" s="2266">
        <v>3.62</v>
      </c>
    </row>
    <row r="3905" spans="1:10" ht="24" customHeight="1">
      <c r="A3905" s="2281" t="s">
        <v>3556</v>
      </c>
      <c r="B3905" s="2263" t="s">
        <v>3573</v>
      </c>
      <c r="C3905" s="2281" t="s">
        <v>3558</v>
      </c>
      <c r="D3905" s="2281" t="s">
        <v>3574</v>
      </c>
      <c r="E3905" s="2472" t="s">
        <v>3560</v>
      </c>
      <c r="F3905" s="2472"/>
      <c r="G3905" s="2264" t="s">
        <v>2143</v>
      </c>
      <c r="H3905" s="2265">
        <v>0.16930000000000001</v>
      </c>
      <c r="I3905" s="2266">
        <v>15.99</v>
      </c>
      <c r="J3905" s="2266">
        <v>2.7</v>
      </c>
    </row>
    <row r="3906" spans="1:10" ht="36" customHeight="1">
      <c r="A3906" s="2281" t="s">
        <v>3556</v>
      </c>
      <c r="B3906" s="2263" t="s">
        <v>5634</v>
      </c>
      <c r="C3906" s="2281" t="s">
        <v>3558</v>
      </c>
      <c r="D3906" s="2281" t="s">
        <v>5635</v>
      </c>
      <c r="E3906" s="2472" t="s">
        <v>3709</v>
      </c>
      <c r="F3906" s="2472"/>
      <c r="G3906" s="2264" t="s">
        <v>368</v>
      </c>
      <c r="H3906" s="2265">
        <v>1.41E-2</v>
      </c>
      <c r="I3906" s="2266">
        <v>221.24</v>
      </c>
      <c r="J3906" s="2266">
        <v>3.11</v>
      </c>
    </row>
    <row r="3907" spans="1:10" ht="24" customHeight="1">
      <c r="A3907" s="2285" t="s">
        <v>3586</v>
      </c>
      <c r="B3907" s="2270" t="s">
        <v>5636</v>
      </c>
      <c r="C3907" s="2285" t="s">
        <v>3600</v>
      </c>
      <c r="D3907" s="2285" t="s">
        <v>2685</v>
      </c>
      <c r="E3907" s="2468" t="s">
        <v>3589</v>
      </c>
      <c r="F3907" s="2468"/>
      <c r="G3907" s="2271" t="s">
        <v>1797</v>
      </c>
      <c r="H3907" s="2272">
        <v>1</v>
      </c>
      <c r="I3907" s="2273">
        <v>19.260000000000002</v>
      </c>
      <c r="J3907" s="2273">
        <v>19.260000000000002</v>
      </c>
    </row>
    <row r="3908" spans="1:10">
      <c r="A3908" s="2282"/>
      <c r="B3908" s="2282"/>
      <c r="C3908" s="2282"/>
      <c r="D3908" s="2282"/>
      <c r="E3908" s="2282" t="s">
        <v>3577</v>
      </c>
      <c r="F3908" s="2267">
        <v>5.15</v>
      </c>
      <c r="G3908" s="2282" t="s">
        <v>3578</v>
      </c>
      <c r="H3908" s="2267">
        <v>0</v>
      </c>
      <c r="I3908" s="2282" t="s">
        <v>3579</v>
      </c>
      <c r="J3908" s="2267">
        <v>5.15</v>
      </c>
    </row>
    <row r="3909" spans="1:10">
      <c r="A3909" s="2282"/>
      <c r="B3909" s="2282"/>
      <c r="C3909" s="2282"/>
      <c r="D3909" s="2282"/>
      <c r="E3909" s="2282" t="s">
        <v>3580</v>
      </c>
      <c r="F3909" s="2267">
        <v>7.7262170000000001</v>
      </c>
      <c r="G3909" s="2282"/>
      <c r="H3909" s="2467" t="s">
        <v>3581</v>
      </c>
      <c r="I3909" s="2467"/>
      <c r="J3909" s="2267">
        <v>36.42</v>
      </c>
    </row>
    <row r="3910" spans="1:10" ht="30" customHeight="1" thickBot="1">
      <c r="A3910" s="2290"/>
      <c r="B3910" s="2290"/>
      <c r="C3910" s="2290"/>
      <c r="D3910" s="2290"/>
      <c r="E3910" s="2290"/>
      <c r="F3910" s="2290"/>
      <c r="G3910" s="2290" t="s">
        <v>3582</v>
      </c>
      <c r="H3910" s="2268">
        <v>30</v>
      </c>
      <c r="I3910" s="2290" t="s">
        <v>3583</v>
      </c>
      <c r="J3910" s="2291">
        <v>1092.5999999999999</v>
      </c>
    </row>
    <row r="3911" spans="1:10" ht="0.95" customHeight="1" thickTop="1">
      <c r="A3911" s="2269"/>
      <c r="B3911" s="2269"/>
      <c r="C3911" s="2269"/>
      <c r="D3911" s="2269"/>
      <c r="E3911" s="2269"/>
      <c r="F3911" s="2269"/>
      <c r="G3911" s="2269"/>
      <c r="H3911" s="2269"/>
      <c r="I3911" s="2269"/>
      <c r="J3911" s="2269"/>
    </row>
    <row r="3912" spans="1:10" ht="18" customHeight="1">
      <c r="A3912" s="2283" t="s">
        <v>5637</v>
      </c>
      <c r="B3912" s="2287" t="s">
        <v>259</v>
      </c>
      <c r="C3912" s="2283" t="s">
        <v>3548</v>
      </c>
      <c r="D3912" s="2283" t="s">
        <v>131</v>
      </c>
      <c r="E3912" s="2470" t="s">
        <v>3549</v>
      </c>
      <c r="F3912" s="2470"/>
      <c r="G3912" s="2288" t="s">
        <v>3550</v>
      </c>
      <c r="H3912" s="2287" t="s">
        <v>261</v>
      </c>
      <c r="I3912" s="2287" t="s">
        <v>3551</v>
      </c>
      <c r="J3912" s="2287" t="s">
        <v>2149</v>
      </c>
    </row>
    <row r="3913" spans="1:10" ht="36" customHeight="1">
      <c r="A3913" s="2284" t="s">
        <v>3552</v>
      </c>
      <c r="B3913" s="2259" t="s">
        <v>1607</v>
      </c>
      <c r="C3913" s="2284" t="s">
        <v>3600</v>
      </c>
      <c r="D3913" s="2284" t="s">
        <v>1608</v>
      </c>
      <c r="E3913" s="2471" t="s">
        <v>3688</v>
      </c>
      <c r="F3913" s="2471"/>
      <c r="G3913" s="2260" t="s">
        <v>271</v>
      </c>
      <c r="H3913" s="2261">
        <v>1</v>
      </c>
      <c r="I3913" s="2262">
        <v>74.58</v>
      </c>
      <c r="J3913" s="2262">
        <v>74.58</v>
      </c>
    </row>
    <row r="3914" spans="1:10" ht="24" customHeight="1">
      <c r="A3914" s="2281" t="s">
        <v>3556</v>
      </c>
      <c r="B3914" s="2263" t="s">
        <v>3565</v>
      </c>
      <c r="C3914" s="2281" t="s">
        <v>3558</v>
      </c>
      <c r="D3914" s="2281" t="s">
        <v>3566</v>
      </c>
      <c r="E3914" s="2472" t="s">
        <v>3560</v>
      </c>
      <c r="F3914" s="2472"/>
      <c r="G3914" s="2264" t="s">
        <v>2143</v>
      </c>
      <c r="H3914" s="2265">
        <v>0.23799999999999999</v>
      </c>
      <c r="I3914" s="2266">
        <v>21.6</v>
      </c>
      <c r="J3914" s="2266">
        <v>5.14</v>
      </c>
    </row>
    <row r="3915" spans="1:10" ht="24" customHeight="1">
      <c r="A3915" s="2281" t="s">
        <v>3556</v>
      </c>
      <c r="B3915" s="2263" t="s">
        <v>3561</v>
      </c>
      <c r="C3915" s="2281" t="s">
        <v>3558</v>
      </c>
      <c r="D3915" s="2281" t="s">
        <v>3562</v>
      </c>
      <c r="E3915" s="2472" t="s">
        <v>3560</v>
      </c>
      <c r="F3915" s="2472"/>
      <c r="G3915" s="2264" t="s">
        <v>2143</v>
      </c>
      <c r="H3915" s="2265">
        <v>0.23799999999999999</v>
      </c>
      <c r="I3915" s="2266">
        <v>16.989999999999998</v>
      </c>
      <c r="J3915" s="2266">
        <v>4.04</v>
      </c>
    </row>
    <row r="3916" spans="1:10" ht="36" customHeight="1">
      <c r="A3916" s="2285" t="s">
        <v>3586</v>
      </c>
      <c r="B3916" s="2270" t="s">
        <v>5638</v>
      </c>
      <c r="C3916" s="2285" t="s">
        <v>3600</v>
      </c>
      <c r="D3916" s="2285" t="s">
        <v>2953</v>
      </c>
      <c r="E3916" s="2468" t="s">
        <v>3589</v>
      </c>
      <c r="F3916" s="2468"/>
      <c r="G3916" s="2271" t="s">
        <v>1797</v>
      </c>
      <c r="H3916" s="2272">
        <v>1</v>
      </c>
      <c r="I3916" s="2273">
        <v>65.400000000000006</v>
      </c>
      <c r="J3916" s="2273">
        <v>65.400000000000006</v>
      </c>
    </row>
    <row r="3917" spans="1:10">
      <c r="A3917" s="2282"/>
      <c r="B3917" s="2282"/>
      <c r="C3917" s="2282"/>
      <c r="D3917" s="2282"/>
      <c r="E3917" s="2282" t="s">
        <v>3577</v>
      </c>
      <c r="F3917" s="2267">
        <v>6.26</v>
      </c>
      <c r="G3917" s="2282" t="s">
        <v>3578</v>
      </c>
      <c r="H3917" s="2267">
        <v>0</v>
      </c>
      <c r="I3917" s="2282" t="s">
        <v>3579</v>
      </c>
      <c r="J3917" s="2267">
        <v>6.26</v>
      </c>
    </row>
    <row r="3918" spans="1:10">
      <c r="A3918" s="2282"/>
      <c r="B3918" s="2282"/>
      <c r="C3918" s="2282"/>
      <c r="D3918" s="2282"/>
      <c r="E3918" s="2282" t="s">
        <v>3580</v>
      </c>
      <c r="F3918" s="2267">
        <v>20.084394</v>
      </c>
      <c r="G3918" s="2282"/>
      <c r="H3918" s="2467" t="s">
        <v>3581</v>
      </c>
      <c r="I3918" s="2467"/>
      <c r="J3918" s="2267">
        <v>94.66</v>
      </c>
    </row>
    <row r="3919" spans="1:10" ht="30" customHeight="1" thickBot="1">
      <c r="A3919" s="2290"/>
      <c r="B3919" s="2290"/>
      <c r="C3919" s="2290"/>
      <c r="D3919" s="2290"/>
      <c r="E3919" s="2290"/>
      <c r="F3919" s="2290"/>
      <c r="G3919" s="2290" t="s">
        <v>3582</v>
      </c>
      <c r="H3919" s="2268">
        <v>30</v>
      </c>
      <c r="I3919" s="2290" t="s">
        <v>3583</v>
      </c>
      <c r="J3919" s="2291">
        <v>2839.8</v>
      </c>
    </row>
    <row r="3920" spans="1:10" ht="0.95" customHeight="1" thickTop="1">
      <c r="A3920" s="2269"/>
      <c r="B3920" s="2269"/>
      <c r="C3920" s="2269"/>
      <c r="D3920" s="2269"/>
      <c r="E3920" s="2269"/>
      <c r="F3920" s="2269"/>
      <c r="G3920" s="2269"/>
      <c r="H3920" s="2269"/>
      <c r="I3920" s="2269"/>
      <c r="J3920" s="2269"/>
    </row>
    <row r="3921" spans="1:10" ht="18" customHeight="1">
      <c r="A3921" s="2283" t="s">
        <v>5639</v>
      </c>
      <c r="B3921" s="2287" t="s">
        <v>259</v>
      </c>
      <c r="C3921" s="2283" t="s">
        <v>3548</v>
      </c>
      <c r="D3921" s="2283" t="s">
        <v>131</v>
      </c>
      <c r="E3921" s="2470" t="s">
        <v>3549</v>
      </c>
      <c r="F3921" s="2470"/>
      <c r="G3921" s="2288" t="s">
        <v>3550</v>
      </c>
      <c r="H3921" s="2287" t="s">
        <v>261</v>
      </c>
      <c r="I3921" s="2287" t="s">
        <v>3551</v>
      </c>
      <c r="J3921" s="2287" t="s">
        <v>2149</v>
      </c>
    </row>
    <row r="3922" spans="1:10" ht="48" customHeight="1">
      <c r="A3922" s="2284" t="s">
        <v>3552</v>
      </c>
      <c r="B3922" s="2259" t="s">
        <v>1610</v>
      </c>
      <c r="C3922" s="2284" t="s">
        <v>3600</v>
      </c>
      <c r="D3922" s="2284" t="s">
        <v>1611</v>
      </c>
      <c r="E3922" s="2471" t="s">
        <v>3688</v>
      </c>
      <c r="F3922" s="2471"/>
      <c r="G3922" s="2260" t="s">
        <v>322</v>
      </c>
      <c r="H3922" s="2261">
        <v>1</v>
      </c>
      <c r="I3922" s="2262">
        <v>200.4</v>
      </c>
      <c r="J3922" s="2262">
        <v>200.4</v>
      </c>
    </row>
    <row r="3923" spans="1:10" ht="24" customHeight="1">
      <c r="A3923" s="2281" t="s">
        <v>3556</v>
      </c>
      <c r="B3923" s="2263" t="s">
        <v>3565</v>
      </c>
      <c r="C3923" s="2281" t="s">
        <v>3558</v>
      </c>
      <c r="D3923" s="2281" t="s">
        <v>3566</v>
      </c>
      <c r="E3923" s="2472" t="s">
        <v>3560</v>
      </c>
      <c r="F3923" s="2472"/>
      <c r="G3923" s="2264" t="s">
        <v>2143</v>
      </c>
      <c r="H3923" s="2265">
        <v>1.5</v>
      </c>
      <c r="I3923" s="2266">
        <v>21.6</v>
      </c>
      <c r="J3923" s="2266">
        <v>32.4</v>
      </c>
    </row>
    <row r="3924" spans="1:10" ht="24" customHeight="1">
      <c r="A3924" s="2281" t="s">
        <v>3556</v>
      </c>
      <c r="B3924" s="2263" t="s">
        <v>3561</v>
      </c>
      <c r="C3924" s="2281" t="s">
        <v>3558</v>
      </c>
      <c r="D3924" s="2281" t="s">
        <v>3562</v>
      </c>
      <c r="E3924" s="2472" t="s">
        <v>3560</v>
      </c>
      <c r="F3924" s="2472"/>
      <c r="G3924" s="2264" t="s">
        <v>2143</v>
      </c>
      <c r="H3924" s="2265">
        <v>1.5</v>
      </c>
      <c r="I3924" s="2266">
        <v>16.989999999999998</v>
      </c>
      <c r="J3924" s="2266">
        <v>25.48</v>
      </c>
    </row>
    <row r="3925" spans="1:10" ht="48" customHeight="1">
      <c r="A3925" s="2285" t="s">
        <v>3586</v>
      </c>
      <c r="B3925" s="2270" t="s">
        <v>5640</v>
      </c>
      <c r="C3925" s="2285" t="s">
        <v>3600</v>
      </c>
      <c r="D3925" s="2285" t="s">
        <v>5641</v>
      </c>
      <c r="E3925" s="2468" t="s">
        <v>3589</v>
      </c>
      <c r="F3925" s="2468"/>
      <c r="G3925" s="2271" t="s">
        <v>316</v>
      </c>
      <c r="H3925" s="2272">
        <v>1</v>
      </c>
      <c r="I3925" s="2273">
        <v>142.52000000000001</v>
      </c>
      <c r="J3925" s="2273">
        <v>142.52000000000001</v>
      </c>
    </row>
    <row r="3926" spans="1:10">
      <c r="A3926" s="2282"/>
      <c r="B3926" s="2282"/>
      <c r="C3926" s="2282"/>
      <c r="D3926" s="2282"/>
      <c r="E3926" s="2282" t="s">
        <v>3577</v>
      </c>
      <c r="F3926" s="2267">
        <v>39.520000000000003</v>
      </c>
      <c r="G3926" s="2282" t="s">
        <v>3578</v>
      </c>
      <c r="H3926" s="2267">
        <v>0</v>
      </c>
      <c r="I3926" s="2282" t="s">
        <v>3579</v>
      </c>
      <c r="J3926" s="2267">
        <v>39.520000000000003</v>
      </c>
    </row>
    <row r="3927" spans="1:10">
      <c r="A3927" s="2282"/>
      <c r="B3927" s="2282"/>
      <c r="C3927" s="2282"/>
      <c r="D3927" s="2282"/>
      <c r="E3927" s="2282" t="s">
        <v>3580</v>
      </c>
      <c r="F3927" s="2267">
        <v>53.96772</v>
      </c>
      <c r="G3927" s="2282"/>
      <c r="H3927" s="2467" t="s">
        <v>3581</v>
      </c>
      <c r="I3927" s="2467"/>
      <c r="J3927" s="2267">
        <v>254.37</v>
      </c>
    </row>
    <row r="3928" spans="1:10" ht="30" customHeight="1" thickBot="1">
      <c r="A3928" s="2290"/>
      <c r="B3928" s="2290"/>
      <c r="C3928" s="2290"/>
      <c r="D3928" s="2290"/>
      <c r="E3928" s="2290"/>
      <c r="F3928" s="2290"/>
      <c r="G3928" s="2290" t="s">
        <v>3582</v>
      </c>
      <c r="H3928" s="2268">
        <v>1</v>
      </c>
      <c r="I3928" s="2290" t="s">
        <v>3583</v>
      </c>
      <c r="J3928" s="2291">
        <v>254.37</v>
      </c>
    </row>
    <row r="3929" spans="1:10" ht="0.95" customHeight="1" thickTop="1">
      <c r="A3929" s="2269"/>
      <c r="B3929" s="2269"/>
      <c r="C3929" s="2269"/>
      <c r="D3929" s="2269"/>
      <c r="E3929" s="2269"/>
      <c r="F3929" s="2269"/>
      <c r="G3929" s="2269"/>
      <c r="H3929" s="2269"/>
      <c r="I3929" s="2269"/>
      <c r="J3929" s="2269"/>
    </row>
    <row r="3930" spans="1:10" ht="18" customHeight="1">
      <c r="A3930" s="2283" t="s">
        <v>5642</v>
      </c>
      <c r="B3930" s="2287" t="s">
        <v>259</v>
      </c>
      <c r="C3930" s="2283" t="s">
        <v>3548</v>
      </c>
      <c r="D3930" s="2283" t="s">
        <v>131</v>
      </c>
      <c r="E3930" s="2470" t="s">
        <v>3549</v>
      </c>
      <c r="F3930" s="2470"/>
      <c r="G3930" s="2288" t="s">
        <v>3550</v>
      </c>
      <c r="H3930" s="2287" t="s">
        <v>261</v>
      </c>
      <c r="I3930" s="2287" t="s">
        <v>3551</v>
      </c>
      <c r="J3930" s="2287" t="s">
        <v>2149</v>
      </c>
    </row>
    <row r="3931" spans="1:10" ht="48" customHeight="1">
      <c r="A3931" s="2284" t="s">
        <v>3552</v>
      </c>
      <c r="B3931" s="2259" t="s">
        <v>1613</v>
      </c>
      <c r="C3931" s="2284" t="s">
        <v>3600</v>
      </c>
      <c r="D3931" s="2284" t="s">
        <v>1614</v>
      </c>
      <c r="E3931" s="2471" t="s">
        <v>3688</v>
      </c>
      <c r="F3931" s="2471"/>
      <c r="G3931" s="2260" t="s">
        <v>1797</v>
      </c>
      <c r="H3931" s="2261">
        <v>1</v>
      </c>
      <c r="I3931" s="2262">
        <v>32.54</v>
      </c>
      <c r="J3931" s="2262">
        <v>32.54</v>
      </c>
    </row>
    <row r="3932" spans="1:10" ht="24" customHeight="1">
      <c r="A3932" s="2281" t="s">
        <v>3556</v>
      </c>
      <c r="B3932" s="2263" t="s">
        <v>3561</v>
      </c>
      <c r="C3932" s="2281" t="s">
        <v>3558</v>
      </c>
      <c r="D3932" s="2281" t="s">
        <v>3562</v>
      </c>
      <c r="E3932" s="2472" t="s">
        <v>3560</v>
      </c>
      <c r="F3932" s="2472"/>
      <c r="G3932" s="2264" t="s">
        <v>2143</v>
      </c>
      <c r="H3932" s="2265">
        <v>0.5</v>
      </c>
      <c r="I3932" s="2266">
        <v>16.989999999999998</v>
      </c>
      <c r="J3932" s="2266">
        <v>8.49</v>
      </c>
    </row>
    <row r="3933" spans="1:10" ht="24" customHeight="1">
      <c r="A3933" s="2281" t="s">
        <v>3556</v>
      </c>
      <c r="B3933" s="2263" t="s">
        <v>3565</v>
      </c>
      <c r="C3933" s="2281" t="s">
        <v>3558</v>
      </c>
      <c r="D3933" s="2281" t="s">
        <v>3566</v>
      </c>
      <c r="E3933" s="2472" t="s">
        <v>3560</v>
      </c>
      <c r="F3933" s="2472"/>
      <c r="G3933" s="2264" t="s">
        <v>2143</v>
      </c>
      <c r="H3933" s="2265">
        <v>0.5</v>
      </c>
      <c r="I3933" s="2266">
        <v>21.6</v>
      </c>
      <c r="J3933" s="2266">
        <v>10.8</v>
      </c>
    </row>
    <row r="3934" spans="1:10" ht="48" customHeight="1">
      <c r="A3934" s="2285" t="s">
        <v>3586</v>
      </c>
      <c r="B3934" s="2270" t="s">
        <v>5643</v>
      </c>
      <c r="C3934" s="2285" t="s">
        <v>4493</v>
      </c>
      <c r="D3934" s="2285" t="s">
        <v>5644</v>
      </c>
      <c r="E3934" s="2468" t="s">
        <v>3589</v>
      </c>
      <c r="F3934" s="2468"/>
      <c r="G3934" s="2271" t="s">
        <v>271</v>
      </c>
      <c r="H3934" s="2272">
        <v>1</v>
      </c>
      <c r="I3934" s="2273">
        <v>13.25</v>
      </c>
      <c r="J3934" s="2273">
        <v>13.25</v>
      </c>
    </row>
    <row r="3935" spans="1:10">
      <c r="A3935" s="2282"/>
      <c r="B3935" s="2282"/>
      <c r="C3935" s="2282"/>
      <c r="D3935" s="2282"/>
      <c r="E3935" s="2282" t="s">
        <v>3577</v>
      </c>
      <c r="F3935" s="2267">
        <v>13.17</v>
      </c>
      <c r="G3935" s="2282" t="s">
        <v>3578</v>
      </c>
      <c r="H3935" s="2267">
        <v>0</v>
      </c>
      <c r="I3935" s="2282" t="s">
        <v>3579</v>
      </c>
      <c r="J3935" s="2267">
        <v>13.17</v>
      </c>
    </row>
    <row r="3936" spans="1:10">
      <c r="A3936" s="2282"/>
      <c r="B3936" s="2282"/>
      <c r="C3936" s="2282"/>
      <c r="D3936" s="2282"/>
      <c r="E3936" s="2282" t="s">
        <v>3580</v>
      </c>
      <c r="F3936" s="2267">
        <v>8.7630219999999994</v>
      </c>
      <c r="G3936" s="2282"/>
      <c r="H3936" s="2467" t="s">
        <v>3581</v>
      </c>
      <c r="I3936" s="2467"/>
      <c r="J3936" s="2267">
        <v>41.3</v>
      </c>
    </row>
    <row r="3937" spans="1:10" ht="30" customHeight="1" thickBot="1">
      <c r="A3937" s="2290"/>
      <c r="B3937" s="2290"/>
      <c r="C3937" s="2290"/>
      <c r="D3937" s="2290"/>
      <c r="E3937" s="2290"/>
      <c r="F3937" s="2290"/>
      <c r="G3937" s="2290" t="s">
        <v>3582</v>
      </c>
      <c r="H3937" s="2268">
        <v>39</v>
      </c>
      <c r="I3937" s="2290" t="s">
        <v>3583</v>
      </c>
      <c r="J3937" s="2291">
        <v>1610.7</v>
      </c>
    </row>
    <row r="3938" spans="1:10" ht="0.95" customHeight="1" thickTop="1">
      <c r="A3938" s="2269"/>
      <c r="B3938" s="2269"/>
      <c r="C3938" s="2269"/>
      <c r="D3938" s="2269"/>
      <c r="E3938" s="2269"/>
      <c r="F3938" s="2269"/>
      <c r="G3938" s="2269"/>
      <c r="H3938" s="2269"/>
      <c r="I3938" s="2269"/>
      <c r="J3938" s="2269"/>
    </row>
    <row r="3939" spans="1:10" ht="18" customHeight="1">
      <c r="A3939" s="2283" t="s">
        <v>5645</v>
      </c>
      <c r="B3939" s="2287" t="s">
        <v>259</v>
      </c>
      <c r="C3939" s="2283" t="s">
        <v>3548</v>
      </c>
      <c r="D3939" s="2283" t="s">
        <v>131</v>
      </c>
      <c r="E3939" s="2470" t="s">
        <v>3549</v>
      </c>
      <c r="F3939" s="2470"/>
      <c r="G3939" s="2288" t="s">
        <v>3550</v>
      </c>
      <c r="H3939" s="2287" t="s">
        <v>261</v>
      </c>
      <c r="I3939" s="2287" t="s">
        <v>3551</v>
      </c>
      <c r="J3939" s="2287" t="s">
        <v>2149</v>
      </c>
    </row>
    <row r="3940" spans="1:10" ht="36" customHeight="1">
      <c r="A3940" s="2284" t="s">
        <v>3552</v>
      </c>
      <c r="B3940" s="2259" t="s">
        <v>1616</v>
      </c>
      <c r="C3940" s="2284" t="s">
        <v>3600</v>
      </c>
      <c r="D3940" s="2284" t="s">
        <v>1617</v>
      </c>
      <c r="E3940" s="2471" t="s">
        <v>3688</v>
      </c>
      <c r="F3940" s="2471"/>
      <c r="G3940" s="2260" t="s">
        <v>271</v>
      </c>
      <c r="H3940" s="2261">
        <v>1</v>
      </c>
      <c r="I3940" s="2262">
        <v>19.88</v>
      </c>
      <c r="J3940" s="2262">
        <v>19.88</v>
      </c>
    </row>
    <row r="3941" spans="1:10" ht="24" customHeight="1">
      <c r="A3941" s="2281" t="s">
        <v>3556</v>
      </c>
      <c r="B3941" s="2263" t="s">
        <v>3561</v>
      </c>
      <c r="C3941" s="2281" t="s">
        <v>3558</v>
      </c>
      <c r="D3941" s="2281" t="s">
        <v>3562</v>
      </c>
      <c r="E3941" s="2472" t="s">
        <v>3560</v>
      </c>
      <c r="F3941" s="2472"/>
      <c r="G3941" s="2264" t="s">
        <v>2143</v>
      </c>
      <c r="H3941" s="2265">
        <v>0.2</v>
      </c>
      <c r="I3941" s="2266">
        <v>16.989999999999998</v>
      </c>
      <c r="J3941" s="2266">
        <v>3.39</v>
      </c>
    </row>
    <row r="3942" spans="1:10" ht="24" customHeight="1">
      <c r="A3942" s="2281" t="s">
        <v>3556</v>
      </c>
      <c r="B3942" s="2263" t="s">
        <v>3565</v>
      </c>
      <c r="C3942" s="2281" t="s">
        <v>3558</v>
      </c>
      <c r="D3942" s="2281" t="s">
        <v>3566</v>
      </c>
      <c r="E3942" s="2472" t="s">
        <v>3560</v>
      </c>
      <c r="F3942" s="2472"/>
      <c r="G3942" s="2264" t="s">
        <v>2143</v>
      </c>
      <c r="H3942" s="2265">
        <v>0.2</v>
      </c>
      <c r="I3942" s="2266">
        <v>21.6</v>
      </c>
      <c r="J3942" s="2266">
        <v>4.32</v>
      </c>
    </row>
    <row r="3943" spans="1:10" ht="24" customHeight="1">
      <c r="A3943" s="2285" t="s">
        <v>3586</v>
      </c>
      <c r="B3943" s="2270" t="s">
        <v>5646</v>
      </c>
      <c r="C3943" s="2285" t="s">
        <v>3558</v>
      </c>
      <c r="D3943" s="2285" t="s">
        <v>5647</v>
      </c>
      <c r="E3943" s="2468" t="s">
        <v>3589</v>
      </c>
      <c r="F3943" s="2468"/>
      <c r="G3943" s="2271" t="s">
        <v>271</v>
      </c>
      <c r="H3943" s="2272">
        <v>1</v>
      </c>
      <c r="I3943" s="2273">
        <v>12.17</v>
      </c>
      <c r="J3943" s="2273">
        <v>12.17</v>
      </c>
    </row>
    <row r="3944" spans="1:10">
      <c r="A3944" s="2282"/>
      <c r="B3944" s="2282"/>
      <c r="C3944" s="2282"/>
      <c r="D3944" s="2282"/>
      <c r="E3944" s="2282" t="s">
        <v>3577</v>
      </c>
      <c r="F3944" s="2267">
        <v>5.26</v>
      </c>
      <c r="G3944" s="2282" t="s">
        <v>3578</v>
      </c>
      <c r="H3944" s="2267">
        <v>0</v>
      </c>
      <c r="I3944" s="2282" t="s">
        <v>3579</v>
      </c>
      <c r="J3944" s="2267">
        <v>5.26</v>
      </c>
    </row>
    <row r="3945" spans="1:10">
      <c r="A3945" s="2282"/>
      <c r="B3945" s="2282"/>
      <c r="C3945" s="2282"/>
      <c r="D3945" s="2282"/>
      <c r="E3945" s="2282" t="s">
        <v>3580</v>
      </c>
      <c r="F3945" s="2267">
        <v>5.3536840000000003</v>
      </c>
      <c r="G3945" s="2282"/>
      <c r="H3945" s="2467" t="s">
        <v>3581</v>
      </c>
      <c r="I3945" s="2467"/>
      <c r="J3945" s="2267">
        <v>25.23</v>
      </c>
    </row>
    <row r="3946" spans="1:10" ht="30" customHeight="1" thickBot="1">
      <c r="A3946" s="2290"/>
      <c r="B3946" s="2290"/>
      <c r="C3946" s="2290"/>
      <c r="D3946" s="2290"/>
      <c r="E3946" s="2290"/>
      <c r="F3946" s="2290"/>
      <c r="G3946" s="2290" t="s">
        <v>3582</v>
      </c>
      <c r="H3946" s="2268">
        <v>25</v>
      </c>
      <c r="I3946" s="2290" t="s">
        <v>3583</v>
      </c>
      <c r="J3946" s="2291">
        <v>630.75</v>
      </c>
    </row>
    <row r="3947" spans="1:10" ht="0.95" customHeight="1" thickTop="1">
      <c r="A3947" s="2269"/>
      <c r="B3947" s="2269"/>
      <c r="C3947" s="2269"/>
      <c r="D3947" s="2269"/>
      <c r="E3947" s="2269"/>
      <c r="F3947" s="2269"/>
      <c r="G3947" s="2269"/>
      <c r="H3947" s="2269"/>
      <c r="I3947" s="2269"/>
      <c r="J3947" s="2269"/>
    </row>
    <row r="3948" spans="1:10" ht="18" customHeight="1">
      <c r="A3948" s="2283" t="s">
        <v>5648</v>
      </c>
      <c r="B3948" s="2287" t="s">
        <v>259</v>
      </c>
      <c r="C3948" s="2283" t="s">
        <v>3548</v>
      </c>
      <c r="D3948" s="2283" t="s">
        <v>131</v>
      </c>
      <c r="E3948" s="2470" t="s">
        <v>3549</v>
      </c>
      <c r="F3948" s="2470"/>
      <c r="G3948" s="2288" t="s">
        <v>3550</v>
      </c>
      <c r="H3948" s="2287" t="s">
        <v>261</v>
      </c>
      <c r="I3948" s="2287" t="s">
        <v>3551</v>
      </c>
      <c r="J3948" s="2287" t="s">
        <v>2149</v>
      </c>
    </row>
    <row r="3949" spans="1:10" ht="24" customHeight="1">
      <c r="A3949" s="2284" t="s">
        <v>3552</v>
      </c>
      <c r="B3949" s="2259" t="s">
        <v>5649</v>
      </c>
      <c r="C3949" s="2284" t="s">
        <v>3558</v>
      </c>
      <c r="D3949" s="2284" t="s">
        <v>1620</v>
      </c>
      <c r="E3949" s="2471" t="s">
        <v>3688</v>
      </c>
      <c r="F3949" s="2471"/>
      <c r="G3949" s="2260" t="s">
        <v>271</v>
      </c>
      <c r="H3949" s="2261">
        <v>1</v>
      </c>
      <c r="I3949" s="2262">
        <v>16.38</v>
      </c>
      <c r="J3949" s="2262">
        <v>16.38</v>
      </c>
    </row>
    <row r="3950" spans="1:10" ht="24" customHeight="1">
      <c r="A3950" s="2281" t="s">
        <v>3556</v>
      </c>
      <c r="B3950" s="2263" t="s">
        <v>3561</v>
      </c>
      <c r="C3950" s="2281" t="s">
        <v>3558</v>
      </c>
      <c r="D3950" s="2281" t="s">
        <v>3562</v>
      </c>
      <c r="E3950" s="2472" t="s">
        <v>3560</v>
      </c>
      <c r="F3950" s="2472"/>
      <c r="G3950" s="2264" t="s">
        <v>2143</v>
      </c>
      <c r="H3950" s="2265">
        <v>0.2</v>
      </c>
      <c r="I3950" s="2266">
        <v>16.989999999999998</v>
      </c>
      <c r="J3950" s="2266">
        <v>3.39</v>
      </c>
    </row>
    <row r="3951" spans="1:10" ht="24" customHeight="1">
      <c r="A3951" s="2281" t="s">
        <v>3556</v>
      </c>
      <c r="B3951" s="2263" t="s">
        <v>3565</v>
      </c>
      <c r="C3951" s="2281" t="s">
        <v>3558</v>
      </c>
      <c r="D3951" s="2281" t="s">
        <v>3566</v>
      </c>
      <c r="E3951" s="2472" t="s">
        <v>3560</v>
      </c>
      <c r="F3951" s="2472"/>
      <c r="G3951" s="2264" t="s">
        <v>2143</v>
      </c>
      <c r="H3951" s="2265">
        <v>0.2</v>
      </c>
      <c r="I3951" s="2266">
        <v>21.6</v>
      </c>
      <c r="J3951" s="2266">
        <v>4.32</v>
      </c>
    </row>
    <row r="3952" spans="1:10" ht="24" customHeight="1">
      <c r="A3952" s="2285" t="s">
        <v>3586</v>
      </c>
      <c r="B3952" s="2270" t="s">
        <v>5650</v>
      </c>
      <c r="C3952" s="2285" t="s">
        <v>3558</v>
      </c>
      <c r="D3952" s="2285" t="s">
        <v>5651</v>
      </c>
      <c r="E3952" s="2468" t="s">
        <v>3589</v>
      </c>
      <c r="F3952" s="2468"/>
      <c r="G3952" s="2271" t="s">
        <v>271</v>
      </c>
      <c r="H3952" s="2272">
        <v>1</v>
      </c>
      <c r="I3952" s="2273">
        <v>8.67</v>
      </c>
      <c r="J3952" s="2273">
        <v>8.67</v>
      </c>
    </row>
    <row r="3953" spans="1:10">
      <c r="A3953" s="2282"/>
      <c r="B3953" s="2282"/>
      <c r="C3953" s="2282"/>
      <c r="D3953" s="2282"/>
      <c r="E3953" s="2282" t="s">
        <v>3577</v>
      </c>
      <c r="F3953" s="2267">
        <v>5.26</v>
      </c>
      <c r="G3953" s="2282" t="s">
        <v>3578</v>
      </c>
      <c r="H3953" s="2267">
        <v>0</v>
      </c>
      <c r="I3953" s="2282" t="s">
        <v>3579</v>
      </c>
      <c r="J3953" s="2267">
        <v>5.26</v>
      </c>
    </row>
    <row r="3954" spans="1:10">
      <c r="A3954" s="2282"/>
      <c r="B3954" s="2282"/>
      <c r="C3954" s="2282"/>
      <c r="D3954" s="2282"/>
      <c r="E3954" s="2282" t="s">
        <v>3580</v>
      </c>
      <c r="F3954" s="2267">
        <v>4.4111339999999997</v>
      </c>
      <c r="G3954" s="2282"/>
      <c r="H3954" s="2467" t="s">
        <v>3581</v>
      </c>
      <c r="I3954" s="2467"/>
      <c r="J3954" s="2267">
        <v>20.79</v>
      </c>
    </row>
    <row r="3955" spans="1:10" ht="30" customHeight="1" thickBot="1">
      <c r="A3955" s="2290"/>
      <c r="B3955" s="2290"/>
      <c r="C3955" s="2290"/>
      <c r="D3955" s="2290"/>
      <c r="E3955" s="2290"/>
      <c r="F3955" s="2290"/>
      <c r="G3955" s="2290" t="s">
        <v>3582</v>
      </c>
      <c r="H3955" s="2268">
        <v>25</v>
      </c>
      <c r="I3955" s="2290" t="s">
        <v>3583</v>
      </c>
      <c r="J3955" s="2291">
        <v>519.75</v>
      </c>
    </row>
    <row r="3956" spans="1:10" ht="0.95" customHeight="1" thickTop="1">
      <c r="A3956" s="2269"/>
      <c r="B3956" s="2269"/>
      <c r="C3956" s="2269"/>
      <c r="D3956" s="2269"/>
      <c r="E3956" s="2269"/>
      <c r="F3956" s="2269"/>
      <c r="G3956" s="2269"/>
      <c r="H3956" s="2269"/>
      <c r="I3956" s="2269"/>
      <c r="J3956" s="2269"/>
    </row>
    <row r="3957" spans="1:10" ht="18" customHeight="1">
      <c r="A3957" s="2283" t="s">
        <v>5652</v>
      </c>
      <c r="B3957" s="2287" t="s">
        <v>259</v>
      </c>
      <c r="C3957" s="2283" t="s">
        <v>3548</v>
      </c>
      <c r="D3957" s="2283" t="s">
        <v>131</v>
      </c>
      <c r="E3957" s="2470" t="s">
        <v>3549</v>
      </c>
      <c r="F3957" s="2470"/>
      <c r="G3957" s="2288" t="s">
        <v>3550</v>
      </c>
      <c r="H3957" s="2287" t="s">
        <v>261</v>
      </c>
      <c r="I3957" s="2287" t="s">
        <v>3551</v>
      </c>
      <c r="J3957" s="2287" t="s">
        <v>2149</v>
      </c>
    </row>
    <row r="3958" spans="1:10" ht="48" customHeight="1">
      <c r="A3958" s="2284" t="s">
        <v>3552</v>
      </c>
      <c r="B3958" s="2259" t="s">
        <v>1622</v>
      </c>
      <c r="C3958" s="2284" t="s">
        <v>3600</v>
      </c>
      <c r="D3958" s="2284" t="s">
        <v>1623</v>
      </c>
      <c r="E3958" s="2471" t="s">
        <v>3688</v>
      </c>
      <c r="F3958" s="2471"/>
      <c r="G3958" s="2260" t="s">
        <v>322</v>
      </c>
      <c r="H3958" s="2261">
        <v>1</v>
      </c>
      <c r="I3958" s="2262">
        <v>7.99</v>
      </c>
      <c r="J3958" s="2262">
        <v>7.99</v>
      </c>
    </row>
    <row r="3959" spans="1:10" ht="24" customHeight="1">
      <c r="A3959" s="2281" t="s">
        <v>3556</v>
      </c>
      <c r="B3959" s="2263" t="s">
        <v>3565</v>
      </c>
      <c r="C3959" s="2281" t="s">
        <v>3558</v>
      </c>
      <c r="D3959" s="2281" t="s">
        <v>3566</v>
      </c>
      <c r="E3959" s="2472" t="s">
        <v>3560</v>
      </c>
      <c r="F3959" s="2472"/>
      <c r="G3959" s="2264" t="s">
        <v>2143</v>
      </c>
      <c r="H3959" s="2265">
        <v>0.1</v>
      </c>
      <c r="I3959" s="2266">
        <v>21.6</v>
      </c>
      <c r="J3959" s="2266">
        <v>2.16</v>
      </c>
    </row>
    <row r="3960" spans="1:10" ht="24" customHeight="1">
      <c r="A3960" s="2281" t="s">
        <v>3556</v>
      </c>
      <c r="B3960" s="2263" t="s">
        <v>3561</v>
      </c>
      <c r="C3960" s="2281" t="s">
        <v>3558</v>
      </c>
      <c r="D3960" s="2281" t="s">
        <v>3562</v>
      </c>
      <c r="E3960" s="2472" t="s">
        <v>3560</v>
      </c>
      <c r="F3960" s="2472"/>
      <c r="G3960" s="2264" t="s">
        <v>2143</v>
      </c>
      <c r="H3960" s="2265">
        <v>0.1</v>
      </c>
      <c r="I3960" s="2266">
        <v>16.989999999999998</v>
      </c>
      <c r="J3960" s="2266">
        <v>1.69</v>
      </c>
    </row>
    <row r="3961" spans="1:10" ht="60" customHeight="1">
      <c r="A3961" s="2285" t="s">
        <v>3586</v>
      </c>
      <c r="B3961" s="2270" t="s">
        <v>5653</v>
      </c>
      <c r="C3961" s="2285" t="s">
        <v>4347</v>
      </c>
      <c r="D3961" s="2285" t="s">
        <v>5654</v>
      </c>
      <c r="E3961" s="2468" t="s">
        <v>3589</v>
      </c>
      <c r="F3961" s="2468"/>
      <c r="G3961" s="2271" t="s">
        <v>322</v>
      </c>
      <c r="H3961" s="2272">
        <v>1</v>
      </c>
      <c r="I3961" s="2273">
        <v>4.1399999999999997</v>
      </c>
      <c r="J3961" s="2273">
        <v>4.1399999999999997</v>
      </c>
    </row>
    <row r="3962" spans="1:10">
      <c r="A3962" s="2282"/>
      <c r="B3962" s="2282"/>
      <c r="C3962" s="2282"/>
      <c r="D3962" s="2282"/>
      <c r="E3962" s="2282" t="s">
        <v>3577</v>
      </c>
      <c r="F3962" s="2267">
        <v>2.62</v>
      </c>
      <c r="G3962" s="2282" t="s">
        <v>3578</v>
      </c>
      <c r="H3962" s="2267">
        <v>0</v>
      </c>
      <c r="I3962" s="2282" t="s">
        <v>3579</v>
      </c>
      <c r="J3962" s="2267">
        <v>2.62</v>
      </c>
    </row>
    <row r="3963" spans="1:10">
      <c r="A3963" s="2282"/>
      <c r="B3963" s="2282"/>
      <c r="C3963" s="2282"/>
      <c r="D3963" s="2282"/>
      <c r="E3963" s="2282" t="s">
        <v>3580</v>
      </c>
      <c r="F3963" s="2267">
        <v>2.151707</v>
      </c>
      <c r="G3963" s="2282"/>
      <c r="H3963" s="2467" t="s">
        <v>3581</v>
      </c>
      <c r="I3963" s="2467"/>
      <c r="J3963" s="2267">
        <v>10.14</v>
      </c>
    </row>
    <row r="3964" spans="1:10" ht="30" customHeight="1" thickBot="1">
      <c r="A3964" s="2290"/>
      <c r="B3964" s="2290"/>
      <c r="C3964" s="2290"/>
      <c r="D3964" s="2290"/>
      <c r="E3964" s="2290"/>
      <c r="F3964" s="2290"/>
      <c r="G3964" s="2290" t="s">
        <v>3582</v>
      </c>
      <c r="H3964" s="2268">
        <v>25</v>
      </c>
      <c r="I3964" s="2290" t="s">
        <v>3583</v>
      </c>
      <c r="J3964" s="2291">
        <v>253.5</v>
      </c>
    </row>
    <row r="3965" spans="1:10" ht="0.95" customHeight="1" thickTop="1">
      <c r="A3965" s="2269"/>
      <c r="B3965" s="2269"/>
      <c r="C3965" s="2269"/>
      <c r="D3965" s="2269"/>
      <c r="E3965" s="2269"/>
      <c r="F3965" s="2269"/>
      <c r="G3965" s="2269"/>
      <c r="H3965" s="2269"/>
      <c r="I3965" s="2269"/>
      <c r="J3965" s="2269"/>
    </row>
    <row r="3966" spans="1:10" ht="18" customHeight="1">
      <c r="A3966" s="2283" t="s">
        <v>5655</v>
      </c>
      <c r="B3966" s="2287" t="s">
        <v>259</v>
      </c>
      <c r="C3966" s="2283" t="s">
        <v>3548</v>
      </c>
      <c r="D3966" s="2283" t="s">
        <v>131</v>
      </c>
      <c r="E3966" s="2470" t="s">
        <v>3549</v>
      </c>
      <c r="F3966" s="2470"/>
      <c r="G3966" s="2288" t="s">
        <v>3550</v>
      </c>
      <c r="H3966" s="2287" t="s">
        <v>261</v>
      </c>
      <c r="I3966" s="2287" t="s">
        <v>3551</v>
      </c>
      <c r="J3966" s="2287" t="s">
        <v>2149</v>
      </c>
    </row>
    <row r="3967" spans="1:10" ht="24" customHeight="1">
      <c r="A3967" s="2284" t="s">
        <v>3552</v>
      </c>
      <c r="B3967" s="2259" t="s">
        <v>3708</v>
      </c>
      <c r="C3967" s="2284" t="s">
        <v>3558</v>
      </c>
      <c r="D3967" s="2284" t="s">
        <v>376</v>
      </c>
      <c r="E3967" s="2471" t="s">
        <v>3709</v>
      </c>
      <c r="F3967" s="2471"/>
      <c r="G3967" s="2260" t="s">
        <v>368</v>
      </c>
      <c r="H3967" s="2261">
        <v>1</v>
      </c>
      <c r="I3967" s="2262">
        <v>63.25</v>
      </c>
      <c r="J3967" s="2262">
        <v>63.25</v>
      </c>
    </row>
    <row r="3968" spans="1:10" ht="24" customHeight="1">
      <c r="A3968" s="2281" t="s">
        <v>3556</v>
      </c>
      <c r="B3968" s="2263" t="s">
        <v>3573</v>
      </c>
      <c r="C3968" s="2281" t="s">
        <v>3558</v>
      </c>
      <c r="D3968" s="2281" t="s">
        <v>3574</v>
      </c>
      <c r="E3968" s="2472" t="s">
        <v>3560</v>
      </c>
      <c r="F3968" s="2472"/>
      <c r="G3968" s="2264" t="s">
        <v>2143</v>
      </c>
      <c r="H3968" s="2265">
        <v>3.956</v>
      </c>
      <c r="I3968" s="2266">
        <v>15.99</v>
      </c>
      <c r="J3968" s="2266">
        <v>63.25</v>
      </c>
    </row>
    <row r="3969" spans="1:10">
      <c r="A3969" s="2282"/>
      <c r="B3969" s="2282"/>
      <c r="C3969" s="2282"/>
      <c r="D3969" s="2282"/>
      <c r="E3969" s="2282" t="s">
        <v>3577</v>
      </c>
      <c r="F3969" s="2267">
        <v>39.479999999999997</v>
      </c>
      <c r="G3969" s="2282" t="s">
        <v>3578</v>
      </c>
      <c r="H3969" s="2267">
        <v>0</v>
      </c>
      <c r="I3969" s="2282" t="s">
        <v>3579</v>
      </c>
      <c r="J3969" s="2267">
        <v>39.479999999999997</v>
      </c>
    </row>
    <row r="3970" spans="1:10">
      <c r="A3970" s="2282"/>
      <c r="B3970" s="2282"/>
      <c r="C3970" s="2282"/>
      <c r="D3970" s="2282"/>
      <c r="E3970" s="2282" t="s">
        <v>3580</v>
      </c>
      <c r="F3970" s="2267">
        <v>17.033225000000002</v>
      </c>
      <c r="G3970" s="2282"/>
      <c r="H3970" s="2467" t="s">
        <v>3581</v>
      </c>
      <c r="I3970" s="2467"/>
      <c r="J3970" s="2267">
        <v>80.28</v>
      </c>
    </row>
    <row r="3971" spans="1:10" ht="30" customHeight="1" thickBot="1">
      <c r="A3971" s="2290"/>
      <c r="B3971" s="2290"/>
      <c r="C3971" s="2290"/>
      <c r="D3971" s="2290"/>
      <c r="E3971" s="2290"/>
      <c r="F3971" s="2290"/>
      <c r="G3971" s="2290" t="s">
        <v>3582</v>
      </c>
      <c r="H3971" s="2268">
        <v>60</v>
      </c>
      <c r="I3971" s="2290" t="s">
        <v>3583</v>
      </c>
      <c r="J3971" s="2291">
        <v>4816.8</v>
      </c>
    </row>
    <row r="3972" spans="1:10" ht="0.95" customHeight="1" thickTop="1">
      <c r="A3972" s="2269"/>
      <c r="B3972" s="2269"/>
      <c r="C3972" s="2269"/>
      <c r="D3972" s="2269"/>
      <c r="E3972" s="2269"/>
      <c r="F3972" s="2269"/>
      <c r="G3972" s="2269"/>
      <c r="H3972" s="2269"/>
      <c r="I3972" s="2269"/>
      <c r="J3972" s="2269"/>
    </row>
    <row r="3973" spans="1:10" ht="18" customHeight="1">
      <c r="A3973" s="2283" t="s">
        <v>5656</v>
      </c>
      <c r="B3973" s="2287" t="s">
        <v>259</v>
      </c>
      <c r="C3973" s="2283" t="s">
        <v>3548</v>
      </c>
      <c r="D3973" s="2283" t="s">
        <v>131</v>
      </c>
      <c r="E3973" s="2470" t="s">
        <v>3549</v>
      </c>
      <c r="F3973" s="2470"/>
      <c r="G3973" s="2288" t="s">
        <v>3550</v>
      </c>
      <c r="H3973" s="2287" t="s">
        <v>261</v>
      </c>
      <c r="I3973" s="2287" t="s">
        <v>3551</v>
      </c>
      <c r="J3973" s="2287" t="s">
        <v>2149</v>
      </c>
    </row>
    <row r="3974" spans="1:10" ht="24" customHeight="1">
      <c r="A3974" s="2284" t="s">
        <v>3552</v>
      </c>
      <c r="B3974" s="2259" t="s">
        <v>3710</v>
      </c>
      <c r="C3974" s="2284" t="s">
        <v>3558</v>
      </c>
      <c r="D3974" s="2284" t="s">
        <v>1628</v>
      </c>
      <c r="E3974" s="2471" t="s">
        <v>3709</v>
      </c>
      <c r="F3974" s="2471"/>
      <c r="G3974" s="2260" t="s">
        <v>368</v>
      </c>
      <c r="H3974" s="2261">
        <v>1</v>
      </c>
      <c r="I3974" s="2262">
        <v>38.35</v>
      </c>
      <c r="J3974" s="2262">
        <v>38.35</v>
      </c>
    </row>
    <row r="3975" spans="1:10" ht="24" customHeight="1">
      <c r="A3975" s="2281" t="s">
        <v>3556</v>
      </c>
      <c r="B3975" s="2263" t="s">
        <v>3573</v>
      </c>
      <c r="C3975" s="2281" t="s">
        <v>3558</v>
      </c>
      <c r="D3975" s="2281" t="s">
        <v>3574</v>
      </c>
      <c r="E3975" s="2472" t="s">
        <v>3560</v>
      </c>
      <c r="F3975" s="2472"/>
      <c r="G3975" s="2264" t="s">
        <v>2143</v>
      </c>
      <c r="H3975" s="2265">
        <v>2.3986000000000001</v>
      </c>
      <c r="I3975" s="2266">
        <v>15.99</v>
      </c>
      <c r="J3975" s="2266">
        <v>38.35</v>
      </c>
    </row>
    <row r="3976" spans="1:10">
      <c r="A3976" s="2282"/>
      <c r="B3976" s="2282"/>
      <c r="C3976" s="2282"/>
      <c r="D3976" s="2282"/>
      <c r="E3976" s="2282" t="s">
        <v>3577</v>
      </c>
      <c r="F3976" s="2267">
        <v>23.93</v>
      </c>
      <c r="G3976" s="2282" t="s">
        <v>3578</v>
      </c>
      <c r="H3976" s="2267">
        <v>0</v>
      </c>
      <c r="I3976" s="2282" t="s">
        <v>3579</v>
      </c>
      <c r="J3976" s="2267">
        <v>23.93</v>
      </c>
    </row>
    <row r="3977" spans="1:10">
      <c r="A3977" s="2282"/>
      <c r="B3977" s="2282"/>
      <c r="C3977" s="2282"/>
      <c r="D3977" s="2282"/>
      <c r="E3977" s="2282" t="s">
        <v>3580</v>
      </c>
      <c r="F3977" s="2267">
        <v>10.327655</v>
      </c>
      <c r="G3977" s="2282"/>
      <c r="H3977" s="2467" t="s">
        <v>3581</v>
      </c>
      <c r="I3977" s="2467"/>
      <c r="J3977" s="2267">
        <v>48.68</v>
      </c>
    </row>
    <row r="3978" spans="1:10" ht="30" customHeight="1" thickBot="1">
      <c r="A3978" s="2290"/>
      <c r="B3978" s="2290"/>
      <c r="C3978" s="2290"/>
      <c r="D3978" s="2290"/>
      <c r="E3978" s="2290"/>
      <c r="F3978" s="2290"/>
      <c r="G3978" s="2290" t="s">
        <v>3582</v>
      </c>
      <c r="H3978" s="2268">
        <v>60</v>
      </c>
      <c r="I3978" s="2290" t="s">
        <v>3583</v>
      </c>
      <c r="J3978" s="2291">
        <v>2920.8</v>
      </c>
    </row>
    <row r="3979" spans="1:10" ht="0.95" customHeight="1" thickTop="1">
      <c r="A3979" s="2269"/>
      <c r="B3979" s="2269"/>
      <c r="C3979" s="2269"/>
      <c r="D3979" s="2269"/>
      <c r="E3979" s="2269"/>
      <c r="F3979" s="2269"/>
      <c r="G3979" s="2269"/>
      <c r="H3979" s="2269"/>
      <c r="I3979" s="2269"/>
      <c r="J3979" s="2269"/>
    </row>
    <row r="3980" spans="1:10" ht="18" customHeight="1">
      <c r="A3980" s="2283" t="s">
        <v>5657</v>
      </c>
      <c r="B3980" s="2287" t="s">
        <v>259</v>
      </c>
      <c r="C3980" s="2283" t="s">
        <v>3548</v>
      </c>
      <c r="D3980" s="2283" t="s">
        <v>131</v>
      </c>
      <c r="E3980" s="2470" t="s">
        <v>3549</v>
      </c>
      <c r="F3980" s="2470"/>
      <c r="G3980" s="2288" t="s">
        <v>3550</v>
      </c>
      <c r="H3980" s="2287" t="s">
        <v>261</v>
      </c>
      <c r="I3980" s="2287" t="s">
        <v>3551</v>
      </c>
      <c r="J3980" s="2287" t="s">
        <v>2149</v>
      </c>
    </row>
    <row r="3981" spans="1:10" ht="24" customHeight="1">
      <c r="A3981" s="2284" t="s">
        <v>3552</v>
      </c>
      <c r="B3981" s="2259" t="s">
        <v>5658</v>
      </c>
      <c r="C3981" s="2284" t="s">
        <v>4347</v>
      </c>
      <c r="D3981" s="2284" t="s">
        <v>1631</v>
      </c>
      <c r="E3981" s="2471" t="s">
        <v>5659</v>
      </c>
      <c r="F3981" s="2471"/>
      <c r="G3981" s="2260" t="s">
        <v>322</v>
      </c>
      <c r="H3981" s="2261">
        <v>1</v>
      </c>
      <c r="I3981" s="2262">
        <v>13.02</v>
      </c>
      <c r="J3981" s="2262">
        <v>13.02</v>
      </c>
    </row>
    <row r="3982" spans="1:10" ht="24" customHeight="1">
      <c r="A3982" s="2281" t="s">
        <v>3556</v>
      </c>
      <c r="B3982" s="2263" t="s">
        <v>5660</v>
      </c>
      <c r="C3982" s="2281" t="s">
        <v>4347</v>
      </c>
      <c r="D3982" s="2281" t="s">
        <v>5661</v>
      </c>
      <c r="E3982" s="2472" t="s">
        <v>5662</v>
      </c>
      <c r="F3982" s="2472"/>
      <c r="G3982" s="2264" t="s">
        <v>2010</v>
      </c>
      <c r="H3982" s="2265">
        <v>5.6000000000000001E-2</v>
      </c>
      <c r="I3982" s="2266">
        <v>3.37</v>
      </c>
      <c r="J3982" s="2266">
        <v>0.18</v>
      </c>
    </row>
    <row r="3983" spans="1:10" ht="24" customHeight="1">
      <c r="A3983" s="2285" t="s">
        <v>3586</v>
      </c>
      <c r="B3983" s="2270" t="s">
        <v>5663</v>
      </c>
      <c r="C3983" s="2285" t="s">
        <v>4347</v>
      </c>
      <c r="D3983" s="2285" t="s">
        <v>5664</v>
      </c>
      <c r="E3983" s="2468" t="s">
        <v>3589</v>
      </c>
      <c r="F3983" s="2468"/>
      <c r="G3983" s="2271" t="s">
        <v>322</v>
      </c>
      <c r="H3983" s="2272">
        <v>1</v>
      </c>
      <c r="I3983" s="2273">
        <v>12</v>
      </c>
      <c r="J3983" s="2273">
        <v>12</v>
      </c>
    </row>
    <row r="3984" spans="1:10" ht="24" customHeight="1">
      <c r="A3984" s="2285" t="s">
        <v>3586</v>
      </c>
      <c r="B3984" s="2270" t="s">
        <v>5665</v>
      </c>
      <c r="C3984" s="2285" t="s">
        <v>3558</v>
      </c>
      <c r="D3984" s="2285" t="s">
        <v>5666</v>
      </c>
      <c r="E3984" s="2468" t="s">
        <v>3594</v>
      </c>
      <c r="F3984" s="2468"/>
      <c r="G3984" s="2271" t="s">
        <v>2143</v>
      </c>
      <c r="H3984" s="2272">
        <v>5.6000000000000001E-2</v>
      </c>
      <c r="I3984" s="2273">
        <v>15.08</v>
      </c>
      <c r="J3984" s="2273">
        <v>0.84</v>
      </c>
    </row>
    <row r="3985" spans="1:10">
      <c r="A3985" s="2282"/>
      <c r="B3985" s="2282"/>
      <c r="C3985" s="2282"/>
      <c r="D3985" s="2282"/>
      <c r="E3985" s="2282" t="s">
        <v>3577</v>
      </c>
      <c r="F3985" s="2267">
        <v>0.84</v>
      </c>
      <c r="G3985" s="2282" t="s">
        <v>3578</v>
      </c>
      <c r="H3985" s="2267">
        <v>0</v>
      </c>
      <c r="I3985" s="2282" t="s">
        <v>3579</v>
      </c>
      <c r="J3985" s="2267">
        <v>0.84</v>
      </c>
    </row>
    <row r="3986" spans="1:10">
      <c r="A3986" s="2282"/>
      <c r="B3986" s="2282"/>
      <c r="C3986" s="2282"/>
      <c r="D3986" s="2282"/>
      <c r="E3986" s="2282" t="s">
        <v>3580</v>
      </c>
      <c r="F3986" s="2267">
        <v>3.5062859999999998</v>
      </c>
      <c r="G3986" s="2282"/>
      <c r="H3986" s="2467" t="s">
        <v>3581</v>
      </c>
      <c r="I3986" s="2467"/>
      <c r="J3986" s="2267">
        <v>16.53</v>
      </c>
    </row>
    <row r="3987" spans="1:10" ht="30" customHeight="1" thickBot="1">
      <c r="A3987" s="2290"/>
      <c r="B3987" s="2290"/>
      <c r="C3987" s="2290"/>
      <c r="D3987" s="2290"/>
      <c r="E3987" s="2290"/>
      <c r="F3987" s="2290"/>
      <c r="G3987" s="2290" t="s">
        <v>3582</v>
      </c>
      <c r="H3987" s="2268">
        <v>25</v>
      </c>
      <c r="I3987" s="2290" t="s">
        <v>3583</v>
      </c>
      <c r="J3987" s="2291">
        <v>413.25</v>
      </c>
    </row>
    <row r="3988" spans="1:10" ht="0.95" customHeight="1" thickTop="1">
      <c r="A3988" s="2269"/>
      <c r="B3988" s="2269"/>
      <c r="C3988" s="2269"/>
      <c r="D3988" s="2269"/>
      <c r="E3988" s="2269"/>
      <c r="F3988" s="2269"/>
      <c r="G3988" s="2269"/>
      <c r="H3988" s="2269"/>
      <c r="I3988" s="2269"/>
      <c r="J3988" s="2269"/>
    </row>
    <row r="3989" spans="1:10" ht="24" customHeight="1">
      <c r="A3989" s="2286" t="s">
        <v>5667</v>
      </c>
      <c r="B3989" s="2286"/>
      <c r="C3989" s="2286"/>
      <c r="D3989" s="2286" t="s">
        <v>231</v>
      </c>
      <c r="E3989" s="2286"/>
      <c r="F3989" s="2469"/>
      <c r="G3989" s="2469"/>
      <c r="H3989" s="2257"/>
      <c r="I3989" s="2286"/>
      <c r="J3989" s="2258">
        <v>48509.26</v>
      </c>
    </row>
    <row r="3990" spans="1:10" ht="24" customHeight="1">
      <c r="A3990" s="2286" t="s">
        <v>5668</v>
      </c>
      <c r="B3990" s="2286"/>
      <c r="C3990" s="2286"/>
      <c r="D3990" s="2286" t="s">
        <v>5669</v>
      </c>
      <c r="E3990" s="2286"/>
      <c r="F3990" s="2469"/>
      <c r="G3990" s="2469"/>
      <c r="H3990" s="2257"/>
      <c r="I3990" s="2286"/>
      <c r="J3990" s="2258">
        <v>8352.8700000000008</v>
      </c>
    </row>
    <row r="3991" spans="1:10" ht="18" customHeight="1">
      <c r="A3991" s="2283" t="s">
        <v>5670</v>
      </c>
      <c r="B3991" s="2287" t="s">
        <v>259</v>
      </c>
      <c r="C3991" s="2283" t="s">
        <v>3548</v>
      </c>
      <c r="D3991" s="2283" t="s">
        <v>131</v>
      </c>
      <c r="E3991" s="2470" t="s">
        <v>3549</v>
      </c>
      <c r="F3991" s="2470"/>
      <c r="G3991" s="2288" t="s">
        <v>3550</v>
      </c>
      <c r="H3991" s="2287" t="s">
        <v>261</v>
      </c>
      <c r="I3991" s="2287" t="s">
        <v>3551</v>
      </c>
      <c r="J3991" s="2287" t="s">
        <v>2149</v>
      </c>
    </row>
    <row r="3992" spans="1:10" ht="60" customHeight="1">
      <c r="A3992" s="2284" t="s">
        <v>3552</v>
      </c>
      <c r="B3992" s="2259" t="s">
        <v>1635</v>
      </c>
      <c r="C3992" s="2284" t="s">
        <v>3600</v>
      </c>
      <c r="D3992" s="2284" t="s">
        <v>1636</v>
      </c>
      <c r="E3992" s="2471" t="s">
        <v>3688</v>
      </c>
      <c r="F3992" s="2471"/>
      <c r="G3992" s="2260" t="s">
        <v>322</v>
      </c>
      <c r="H3992" s="2261">
        <v>1</v>
      </c>
      <c r="I3992" s="2262">
        <v>5378.45</v>
      </c>
      <c r="J3992" s="2262">
        <v>5378.45</v>
      </c>
    </row>
    <row r="3993" spans="1:10" ht="24" customHeight="1">
      <c r="A3993" s="2281" t="s">
        <v>3556</v>
      </c>
      <c r="B3993" s="2263" t="s">
        <v>3565</v>
      </c>
      <c r="C3993" s="2281" t="s">
        <v>3558</v>
      </c>
      <c r="D3993" s="2281" t="s">
        <v>3566</v>
      </c>
      <c r="E3993" s="2472" t="s">
        <v>3560</v>
      </c>
      <c r="F3993" s="2472"/>
      <c r="G3993" s="2264" t="s">
        <v>2143</v>
      </c>
      <c r="H3993" s="2265">
        <v>2</v>
      </c>
      <c r="I3993" s="2266">
        <v>21.6</v>
      </c>
      <c r="J3993" s="2266">
        <v>43.2</v>
      </c>
    </row>
    <row r="3994" spans="1:10" ht="24" customHeight="1">
      <c r="A3994" s="2281" t="s">
        <v>3556</v>
      </c>
      <c r="B3994" s="2263" t="s">
        <v>3561</v>
      </c>
      <c r="C3994" s="2281" t="s">
        <v>3558</v>
      </c>
      <c r="D3994" s="2281" t="s">
        <v>3562</v>
      </c>
      <c r="E3994" s="2472" t="s">
        <v>3560</v>
      </c>
      <c r="F3994" s="2472"/>
      <c r="G3994" s="2264" t="s">
        <v>2143</v>
      </c>
      <c r="H3994" s="2265">
        <v>2</v>
      </c>
      <c r="I3994" s="2266">
        <v>16.989999999999998</v>
      </c>
      <c r="J3994" s="2266">
        <v>33.979999999999997</v>
      </c>
    </row>
    <row r="3995" spans="1:10" ht="48" customHeight="1">
      <c r="A3995" s="2285" t="s">
        <v>3586</v>
      </c>
      <c r="B3995" s="2270" t="s">
        <v>5671</v>
      </c>
      <c r="C3995" s="2285" t="s">
        <v>3600</v>
      </c>
      <c r="D3995" s="2285" t="s">
        <v>3219</v>
      </c>
      <c r="E3995" s="2468" t="s">
        <v>3589</v>
      </c>
      <c r="F3995" s="2468"/>
      <c r="G3995" s="2271" t="s">
        <v>322</v>
      </c>
      <c r="H3995" s="2272">
        <v>1</v>
      </c>
      <c r="I3995" s="2273">
        <v>5301.27</v>
      </c>
      <c r="J3995" s="2273">
        <v>5301.27</v>
      </c>
    </row>
    <row r="3996" spans="1:10">
      <c r="A3996" s="2282"/>
      <c r="B3996" s="2282"/>
      <c r="C3996" s="2282"/>
      <c r="D3996" s="2282"/>
      <c r="E3996" s="2282" t="s">
        <v>3577</v>
      </c>
      <c r="F3996" s="2267">
        <v>52.7</v>
      </c>
      <c r="G3996" s="2282" t="s">
        <v>3578</v>
      </c>
      <c r="H3996" s="2267">
        <v>0</v>
      </c>
      <c r="I3996" s="2282" t="s">
        <v>3579</v>
      </c>
      <c r="J3996" s="2267">
        <v>52.7</v>
      </c>
    </row>
    <row r="3997" spans="1:10">
      <c r="A3997" s="2282"/>
      <c r="B3997" s="2282"/>
      <c r="C3997" s="2282"/>
      <c r="D3997" s="2282"/>
      <c r="E3997" s="2282" t="s">
        <v>3580</v>
      </c>
      <c r="F3997" s="2267">
        <v>1448.4165849999999</v>
      </c>
      <c r="G3997" s="2282"/>
      <c r="H3997" s="2467" t="s">
        <v>3581</v>
      </c>
      <c r="I3997" s="2467"/>
      <c r="J3997" s="2267">
        <v>6826.87</v>
      </c>
    </row>
    <row r="3998" spans="1:10" ht="30" customHeight="1" thickBot="1">
      <c r="A3998" s="2290"/>
      <c r="B3998" s="2290"/>
      <c r="C3998" s="2290"/>
      <c r="D3998" s="2290"/>
      <c r="E3998" s="2290"/>
      <c r="F3998" s="2290"/>
      <c r="G3998" s="2290" t="s">
        <v>3582</v>
      </c>
      <c r="H3998" s="2268">
        <v>1</v>
      </c>
      <c r="I3998" s="2290" t="s">
        <v>3583</v>
      </c>
      <c r="J3998" s="2291">
        <v>6826.87</v>
      </c>
    </row>
    <row r="3999" spans="1:10" ht="0.95" customHeight="1" thickTop="1">
      <c r="A3999" s="2269"/>
      <c r="B3999" s="2269"/>
      <c r="C3999" s="2269"/>
      <c r="D3999" s="2269"/>
      <c r="E3999" s="2269"/>
      <c r="F3999" s="2269"/>
      <c r="G3999" s="2269"/>
      <c r="H3999" s="2269"/>
      <c r="I3999" s="2269"/>
      <c r="J3999" s="2269"/>
    </row>
    <row r="4000" spans="1:10" ht="18" customHeight="1">
      <c r="A4000" s="2283" t="s">
        <v>5672</v>
      </c>
      <c r="B4000" s="2287" t="s">
        <v>259</v>
      </c>
      <c r="C4000" s="2283" t="s">
        <v>3548</v>
      </c>
      <c r="D4000" s="2283" t="s">
        <v>131</v>
      </c>
      <c r="E4000" s="2470" t="s">
        <v>3549</v>
      </c>
      <c r="F4000" s="2470"/>
      <c r="G4000" s="2288" t="s">
        <v>3550</v>
      </c>
      <c r="H4000" s="2287" t="s">
        <v>261</v>
      </c>
      <c r="I4000" s="2287" t="s">
        <v>3551</v>
      </c>
      <c r="J4000" s="2287" t="s">
        <v>2149</v>
      </c>
    </row>
    <row r="4001" spans="1:10" ht="36" customHeight="1">
      <c r="A4001" s="2284" t="s">
        <v>3552</v>
      </c>
      <c r="B4001" s="2259" t="s">
        <v>1638</v>
      </c>
      <c r="C4001" s="2284" t="s">
        <v>3600</v>
      </c>
      <c r="D4001" s="2284" t="s">
        <v>1639</v>
      </c>
      <c r="E4001" s="2471" t="s">
        <v>3688</v>
      </c>
      <c r="F4001" s="2471"/>
      <c r="G4001" s="2260" t="s">
        <v>322</v>
      </c>
      <c r="H4001" s="2261">
        <v>1</v>
      </c>
      <c r="I4001" s="2262">
        <v>150.28</v>
      </c>
      <c r="J4001" s="2262">
        <v>150.28</v>
      </c>
    </row>
    <row r="4002" spans="1:10" ht="24" customHeight="1">
      <c r="A4002" s="2281" t="s">
        <v>3556</v>
      </c>
      <c r="B4002" s="2263" t="s">
        <v>3565</v>
      </c>
      <c r="C4002" s="2281" t="s">
        <v>3558</v>
      </c>
      <c r="D4002" s="2281" t="s">
        <v>3566</v>
      </c>
      <c r="E4002" s="2472" t="s">
        <v>3560</v>
      </c>
      <c r="F4002" s="2472"/>
      <c r="G4002" s="2264" t="s">
        <v>2143</v>
      </c>
      <c r="H4002" s="2265">
        <v>0.3</v>
      </c>
      <c r="I4002" s="2266">
        <v>21.6</v>
      </c>
      <c r="J4002" s="2266">
        <v>6.48</v>
      </c>
    </row>
    <row r="4003" spans="1:10" ht="24" customHeight="1">
      <c r="A4003" s="2281" t="s">
        <v>3556</v>
      </c>
      <c r="B4003" s="2263" t="s">
        <v>3561</v>
      </c>
      <c r="C4003" s="2281" t="s">
        <v>3558</v>
      </c>
      <c r="D4003" s="2281" t="s">
        <v>3562</v>
      </c>
      <c r="E4003" s="2472" t="s">
        <v>3560</v>
      </c>
      <c r="F4003" s="2472"/>
      <c r="G4003" s="2264" t="s">
        <v>2143</v>
      </c>
      <c r="H4003" s="2265">
        <v>0.3</v>
      </c>
      <c r="I4003" s="2266">
        <v>16.989999999999998</v>
      </c>
      <c r="J4003" s="2266">
        <v>5.09</v>
      </c>
    </row>
    <row r="4004" spans="1:10" ht="36" customHeight="1">
      <c r="A4004" s="2285" t="s">
        <v>3586</v>
      </c>
      <c r="B4004" s="2270" t="s">
        <v>5673</v>
      </c>
      <c r="C4004" s="2285" t="s">
        <v>3600</v>
      </c>
      <c r="D4004" s="2285" t="s">
        <v>3243</v>
      </c>
      <c r="E4004" s="2468" t="s">
        <v>3589</v>
      </c>
      <c r="F4004" s="2468"/>
      <c r="G4004" s="2271" t="s">
        <v>322</v>
      </c>
      <c r="H4004" s="2272">
        <v>1</v>
      </c>
      <c r="I4004" s="2273">
        <v>138.71</v>
      </c>
      <c r="J4004" s="2273">
        <v>138.71</v>
      </c>
    </row>
    <row r="4005" spans="1:10">
      <c r="A4005" s="2282"/>
      <c r="B4005" s="2282"/>
      <c r="C4005" s="2282"/>
      <c r="D4005" s="2282"/>
      <c r="E4005" s="2282" t="s">
        <v>3577</v>
      </c>
      <c r="F4005" s="2267">
        <v>7.9</v>
      </c>
      <c r="G4005" s="2282" t="s">
        <v>3578</v>
      </c>
      <c r="H4005" s="2267">
        <v>0</v>
      </c>
      <c r="I4005" s="2282" t="s">
        <v>3579</v>
      </c>
      <c r="J4005" s="2267">
        <v>7.9</v>
      </c>
    </row>
    <row r="4006" spans="1:10">
      <c r="A4006" s="2282"/>
      <c r="B4006" s="2282"/>
      <c r="C4006" s="2282"/>
      <c r="D4006" s="2282"/>
      <c r="E4006" s="2282" t="s">
        <v>3580</v>
      </c>
      <c r="F4006" s="2267">
        <v>40.470404000000002</v>
      </c>
      <c r="G4006" s="2282"/>
      <c r="H4006" s="2467" t="s">
        <v>3581</v>
      </c>
      <c r="I4006" s="2467"/>
      <c r="J4006" s="2267">
        <v>190.75</v>
      </c>
    </row>
    <row r="4007" spans="1:10" ht="30" customHeight="1" thickBot="1">
      <c r="A4007" s="2290"/>
      <c r="B4007" s="2290"/>
      <c r="C4007" s="2290"/>
      <c r="D4007" s="2290"/>
      <c r="E4007" s="2290"/>
      <c r="F4007" s="2290"/>
      <c r="G4007" s="2290" t="s">
        <v>3582</v>
      </c>
      <c r="H4007" s="2268">
        <v>8</v>
      </c>
      <c r="I4007" s="2290" t="s">
        <v>3583</v>
      </c>
      <c r="J4007" s="2291">
        <v>1526</v>
      </c>
    </row>
    <row r="4008" spans="1:10" ht="0.95" customHeight="1" thickTop="1">
      <c r="A4008" s="2269"/>
      <c r="B4008" s="2269"/>
      <c r="C4008" s="2269"/>
      <c r="D4008" s="2269"/>
      <c r="E4008" s="2269"/>
      <c r="F4008" s="2269"/>
      <c r="G4008" s="2269"/>
      <c r="H4008" s="2269"/>
      <c r="I4008" s="2269"/>
      <c r="J4008" s="2269"/>
    </row>
    <row r="4009" spans="1:10" ht="24" customHeight="1">
      <c r="A4009" s="2286" t="s">
        <v>5674</v>
      </c>
      <c r="B4009" s="2286"/>
      <c r="C4009" s="2286"/>
      <c r="D4009" s="2286" t="s">
        <v>5675</v>
      </c>
      <c r="E4009" s="2286"/>
      <c r="F4009" s="2469"/>
      <c r="G4009" s="2469"/>
      <c r="H4009" s="2257"/>
      <c r="I4009" s="2286"/>
      <c r="J4009" s="2258">
        <v>13861.32</v>
      </c>
    </row>
    <row r="4010" spans="1:10" ht="18" customHeight="1">
      <c r="A4010" s="2283" t="s">
        <v>5676</v>
      </c>
      <c r="B4010" s="2287" t="s">
        <v>259</v>
      </c>
      <c r="C4010" s="2283" t="s">
        <v>3548</v>
      </c>
      <c r="D4010" s="2283" t="s">
        <v>131</v>
      </c>
      <c r="E4010" s="2470" t="s">
        <v>3549</v>
      </c>
      <c r="F4010" s="2470"/>
      <c r="G4010" s="2288" t="s">
        <v>3550</v>
      </c>
      <c r="H4010" s="2287" t="s">
        <v>261</v>
      </c>
      <c r="I4010" s="2287" t="s">
        <v>3551</v>
      </c>
      <c r="J4010" s="2287" t="s">
        <v>2149</v>
      </c>
    </row>
    <row r="4011" spans="1:10" ht="48" customHeight="1">
      <c r="A4011" s="2284" t="s">
        <v>3552</v>
      </c>
      <c r="B4011" s="2259" t="s">
        <v>1643</v>
      </c>
      <c r="C4011" s="2284" t="s">
        <v>3600</v>
      </c>
      <c r="D4011" s="2284" t="s">
        <v>1644</v>
      </c>
      <c r="E4011" s="2471" t="s">
        <v>3688</v>
      </c>
      <c r="F4011" s="2471"/>
      <c r="G4011" s="2260" t="s">
        <v>322</v>
      </c>
      <c r="H4011" s="2261">
        <v>1</v>
      </c>
      <c r="I4011" s="2262">
        <v>639.24</v>
      </c>
      <c r="J4011" s="2262">
        <v>639.24</v>
      </c>
    </row>
    <row r="4012" spans="1:10" ht="24" customHeight="1">
      <c r="A4012" s="2281" t="s">
        <v>3556</v>
      </c>
      <c r="B4012" s="2263" t="s">
        <v>3565</v>
      </c>
      <c r="C4012" s="2281" t="s">
        <v>3558</v>
      </c>
      <c r="D4012" s="2281" t="s">
        <v>3566</v>
      </c>
      <c r="E4012" s="2472" t="s">
        <v>3560</v>
      </c>
      <c r="F4012" s="2472"/>
      <c r="G4012" s="2264" t="s">
        <v>2143</v>
      </c>
      <c r="H4012" s="2265">
        <v>0.2</v>
      </c>
      <c r="I4012" s="2266">
        <v>21.6</v>
      </c>
      <c r="J4012" s="2266">
        <v>4.32</v>
      </c>
    </row>
    <row r="4013" spans="1:10" ht="24" customHeight="1">
      <c r="A4013" s="2281" t="s">
        <v>3556</v>
      </c>
      <c r="B4013" s="2263" t="s">
        <v>3561</v>
      </c>
      <c r="C4013" s="2281" t="s">
        <v>3558</v>
      </c>
      <c r="D4013" s="2281" t="s">
        <v>3562</v>
      </c>
      <c r="E4013" s="2472" t="s">
        <v>3560</v>
      </c>
      <c r="F4013" s="2472"/>
      <c r="G4013" s="2264" t="s">
        <v>2143</v>
      </c>
      <c r="H4013" s="2265">
        <v>0.2</v>
      </c>
      <c r="I4013" s="2266">
        <v>16.989999999999998</v>
      </c>
      <c r="J4013" s="2266">
        <v>3.39</v>
      </c>
    </row>
    <row r="4014" spans="1:10" ht="36" customHeight="1">
      <c r="A4014" s="2285" t="s">
        <v>3586</v>
      </c>
      <c r="B4014" s="2270" t="s">
        <v>5677</v>
      </c>
      <c r="C4014" s="2285" t="s">
        <v>3600</v>
      </c>
      <c r="D4014" s="2285" t="s">
        <v>2949</v>
      </c>
      <c r="E4014" s="2468" t="s">
        <v>3589</v>
      </c>
      <c r="F4014" s="2468"/>
      <c r="G4014" s="2271" t="s">
        <v>322</v>
      </c>
      <c r="H4014" s="2272">
        <v>1</v>
      </c>
      <c r="I4014" s="2273">
        <v>631.53</v>
      </c>
      <c r="J4014" s="2273">
        <v>631.53</v>
      </c>
    </row>
    <row r="4015" spans="1:10">
      <c r="A4015" s="2282"/>
      <c r="B4015" s="2282"/>
      <c r="C4015" s="2282"/>
      <c r="D4015" s="2282"/>
      <c r="E4015" s="2282" t="s">
        <v>3577</v>
      </c>
      <c r="F4015" s="2267">
        <v>5.26</v>
      </c>
      <c r="G4015" s="2282" t="s">
        <v>3578</v>
      </c>
      <c r="H4015" s="2267">
        <v>0</v>
      </c>
      <c r="I4015" s="2282" t="s">
        <v>3579</v>
      </c>
      <c r="J4015" s="2267">
        <v>5.26</v>
      </c>
    </row>
    <row r="4016" spans="1:10">
      <c r="A4016" s="2282"/>
      <c r="B4016" s="2282"/>
      <c r="C4016" s="2282"/>
      <c r="D4016" s="2282"/>
      <c r="E4016" s="2282" t="s">
        <v>3580</v>
      </c>
      <c r="F4016" s="2267">
        <v>172.14733200000001</v>
      </c>
      <c r="G4016" s="2282"/>
      <c r="H4016" s="2467" t="s">
        <v>3581</v>
      </c>
      <c r="I4016" s="2467"/>
      <c r="J4016" s="2267">
        <v>811.39</v>
      </c>
    </row>
    <row r="4017" spans="1:10" ht="30" customHeight="1" thickBot="1">
      <c r="A4017" s="2290"/>
      <c r="B4017" s="2290"/>
      <c r="C4017" s="2290"/>
      <c r="D4017" s="2290"/>
      <c r="E4017" s="2290"/>
      <c r="F4017" s="2290"/>
      <c r="G4017" s="2290" t="s">
        <v>3582</v>
      </c>
      <c r="H4017" s="2268">
        <v>8</v>
      </c>
      <c r="I4017" s="2290" t="s">
        <v>3583</v>
      </c>
      <c r="J4017" s="2291">
        <v>6491.12</v>
      </c>
    </row>
    <row r="4018" spans="1:10" ht="0.95" customHeight="1" thickTop="1">
      <c r="A4018" s="2269"/>
      <c r="B4018" s="2269"/>
      <c r="C4018" s="2269"/>
      <c r="D4018" s="2269"/>
      <c r="E4018" s="2269"/>
      <c r="F4018" s="2269"/>
      <c r="G4018" s="2269"/>
      <c r="H4018" s="2269"/>
      <c r="I4018" s="2269"/>
      <c r="J4018" s="2269"/>
    </row>
    <row r="4019" spans="1:10" ht="18" customHeight="1">
      <c r="A4019" s="2283" t="s">
        <v>5678</v>
      </c>
      <c r="B4019" s="2287" t="s">
        <v>259</v>
      </c>
      <c r="C4019" s="2283" t="s">
        <v>3548</v>
      </c>
      <c r="D4019" s="2283" t="s">
        <v>131</v>
      </c>
      <c r="E4019" s="2470" t="s">
        <v>3549</v>
      </c>
      <c r="F4019" s="2470"/>
      <c r="G4019" s="2288" t="s">
        <v>3550</v>
      </c>
      <c r="H4019" s="2287" t="s">
        <v>261</v>
      </c>
      <c r="I4019" s="2287" t="s">
        <v>3551</v>
      </c>
      <c r="J4019" s="2287" t="s">
        <v>2149</v>
      </c>
    </row>
    <row r="4020" spans="1:10" ht="36" customHeight="1">
      <c r="A4020" s="2284" t="s">
        <v>3552</v>
      </c>
      <c r="B4020" s="2259" t="s">
        <v>5679</v>
      </c>
      <c r="C4020" s="2284" t="s">
        <v>3600</v>
      </c>
      <c r="D4020" s="2284" t="s">
        <v>1647</v>
      </c>
      <c r="E4020" s="2471" t="s">
        <v>3688</v>
      </c>
      <c r="F4020" s="2471"/>
      <c r="G4020" s="2260" t="s">
        <v>347</v>
      </c>
      <c r="H4020" s="2261">
        <v>1</v>
      </c>
      <c r="I4020" s="2262">
        <v>13.5</v>
      </c>
      <c r="J4020" s="2262">
        <v>13.5</v>
      </c>
    </row>
    <row r="4021" spans="1:10" ht="24" customHeight="1">
      <c r="A4021" s="2281" t="s">
        <v>3556</v>
      </c>
      <c r="B4021" s="2263" t="s">
        <v>3565</v>
      </c>
      <c r="C4021" s="2281" t="s">
        <v>3558</v>
      </c>
      <c r="D4021" s="2281" t="s">
        <v>3566</v>
      </c>
      <c r="E4021" s="2472" t="s">
        <v>3560</v>
      </c>
      <c r="F4021" s="2472"/>
      <c r="G4021" s="2264" t="s">
        <v>2143</v>
      </c>
      <c r="H4021" s="2265">
        <v>0.03</v>
      </c>
      <c r="I4021" s="2266">
        <v>21.6</v>
      </c>
      <c r="J4021" s="2266">
        <v>0.64</v>
      </c>
    </row>
    <row r="4022" spans="1:10" ht="24" customHeight="1">
      <c r="A4022" s="2281" t="s">
        <v>3556</v>
      </c>
      <c r="B4022" s="2263" t="s">
        <v>3561</v>
      </c>
      <c r="C4022" s="2281" t="s">
        <v>3558</v>
      </c>
      <c r="D4022" s="2281" t="s">
        <v>3562</v>
      </c>
      <c r="E4022" s="2472" t="s">
        <v>3560</v>
      </c>
      <c r="F4022" s="2472"/>
      <c r="G4022" s="2264" t="s">
        <v>2143</v>
      </c>
      <c r="H4022" s="2265">
        <v>0.03</v>
      </c>
      <c r="I4022" s="2266">
        <v>16.989999999999998</v>
      </c>
      <c r="J4022" s="2266">
        <v>0.5</v>
      </c>
    </row>
    <row r="4023" spans="1:10" ht="36" customHeight="1">
      <c r="A4023" s="2285" t="s">
        <v>3586</v>
      </c>
      <c r="B4023" s="2270" t="s">
        <v>5680</v>
      </c>
      <c r="C4023" s="2285" t="s">
        <v>3600</v>
      </c>
      <c r="D4023" s="2285" t="s">
        <v>5681</v>
      </c>
      <c r="E4023" s="2468" t="s">
        <v>3589</v>
      </c>
      <c r="F4023" s="2468"/>
      <c r="G4023" s="2271" t="s">
        <v>347</v>
      </c>
      <c r="H4023" s="2272">
        <v>1</v>
      </c>
      <c r="I4023" s="2273">
        <v>12.36</v>
      </c>
      <c r="J4023" s="2273">
        <v>12.36</v>
      </c>
    </row>
    <row r="4024" spans="1:10">
      <c r="A4024" s="2282"/>
      <c r="B4024" s="2282"/>
      <c r="C4024" s="2282"/>
      <c r="D4024" s="2282"/>
      <c r="E4024" s="2282" t="s">
        <v>3577</v>
      </c>
      <c r="F4024" s="2267">
        <v>0.78</v>
      </c>
      <c r="G4024" s="2282" t="s">
        <v>3578</v>
      </c>
      <c r="H4024" s="2267">
        <v>0</v>
      </c>
      <c r="I4024" s="2282" t="s">
        <v>3579</v>
      </c>
      <c r="J4024" s="2267">
        <v>0.78</v>
      </c>
    </row>
    <row r="4025" spans="1:10">
      <c r="A4025" s="2282"/>
      <c r="B4025" s="2282"/>
      <c r="C4025" s="2282"/>
      <c r="D4025" s="2282"/>
      <c r="E4025" s="2282" t="s">
        <v>3580</v>
      </c>
      <c r="F4025" s="2267">
        <v>3.6355499999999998</v>
      </c>
      <c r="G4025" s="2282"/>
      <c r="H4025" s="2467" t="s">
        <v>3581</v>
      </c>
      <c r="I4025" s="2467"/>
      <c r="J4025" s="2267">
        <v>17.14</v>
      </c>
    </row>
    <row r="4026" spans="1:10" ht="30" customHeight="1" thickBot="1">
      <c r="A4026" s="2290"/>
      <c r="B4026" s="2290"/>
      <c r="C4026" s="2290"/>
      <c r="D4026" s="2290"/>
      <c r="E4026" s="2290"/>
      <c r="F4026" s="2290"/>
      <c r="G4026" s="2290" t="s">
        <v>3582</v>
      </c>
      <c r="H4026" s="2268">
        <v>430</v>
      </c>
      <c r="I4026" s="2290" t="s">
        <v>3583</v>
      </c>
      <c r="J4026" s="2291">
        <v>7370.2</v>
      </c>
    </row>
    <row r="4027" spans="1:10" ht="0.95" customHeight="1" thickTop="1">
      <c r="A4027" s="2269"/>
      <c r="B4027" s="2269"/>
      <c r="C4027" s="2269"/>
      <c r="D4027" s="2269"/>
      <c r="E4027" s="2269"/>
      <c r="F4027" s="2269"/>
      <c r="G4027" s="2269"/>
      <c r="H4027" s="2269"/>
      <c r="I4027" s="2269"/>
      <c r="J4027" s="2269"/>
    </row>
    <row r="4028" spans="1:10" ht="24" customHeight="1">
      <c r="A4028" s="2286" t="s">
        <v>5682</v>
      </c>
      <c r="B4028" s="2286"/>
      <c r="C4028" s="2286"/>
      <c r="D4028" s="2286" t="s">
        <v>5194</v>
      </c>
      <c r="E4028" s="2286"/>
      <c r="F4028" s="2469"/>
      <c r="G4028" s="2469"/>
      <c r="H4028" s="2257"/>
      <c r="I4028" s="2286"/>
      <c r="J4028" s="2258">
        <v>26295.07</v>
      </c>
    </row>
    <row r="4029" spans="1:10" ht="18" customHeight="1">
      <c r="A4029" s="2283" t="s">
        <v>5683</v>
      </c>
      <c r="B4029" s="2287" t="s">
        <v>259</v>
      </c>
      <c r="C4029" s="2283" t="s">
        <v>3548</v>
      </c>
      <c r="D4029" s="2283" t="s">
        <v>131</v>
      </c>
      <c r="E4029" s="2470" t="s">
        <v>3549</v>
      </c>
      <c r="F4029" s="2470"/>
      <c r="G4029" s="2288" t="s">
        <v>3550</v>
      </c>
      <c r="H4029" s="2287" t="s">
        <v>261</v>
      </c>
      <c r="I4029" s="2287" t="s">
        <v>3551</v>
      </c>
      <c r="J4029" s="2287" t="s">
        <v>2149</v>
      </c>
    </row>
    <row r="4030" spans="1:10" ht="24" customHeight="1">
      <c r="A4030" s="2284" t="s">
        <v>3552</v>
      </c>
      <c r="B4030" s="2259" t="s">
        <v>1650</v>
      </c>
      <c r="C4030" s="2284" t="s">
        <v>3600</v>
      </c>
      <c r="D4030" s="2284" t="s">
        <v>1651</v>
      </c>
      <c r="E4030" s="2471" t="s">
        <v>3688</v>
      </c>
      <c r="F4030" s="2471"/>
      <c r="G4030" s="2260" t="s">
        <v>347</v>
      </c>
      <c r="H4030" s="2261">
        <v>1</v>
      </c>
      <c r="I4030" s="2262">
        <v>44.19</v>
      </c>
      <c r="J4030" s="2262">
        <v>44.19</v>
      </c>
    </row>
    <row r="4031" spans="1:10" ht="24" customHeight="1">
      <c r="A4031" s="2281" t="s">
        <v>3556</v>
      </c>
      <c r="B4031" s="2263" t="s">
        <v>3565</v>
      </c>
      <c r="C4031" s="2281" t="s">
        <v>3558</v>
      </c>
      <c r="D4031" s="2281" t="s">
        <v>3566</v>
      </c>
      <c r="E4031" s="2472" t="s">
        <v>3560</v>
      </c>
      <c r="F4031" s="2472"/>
      <c r="G4031" s="2264" t="s">
        <v>2143</v>
      </c>
      <c r="H4031" s="2265">
        <v>0.14000000000000001</v>
      </c>
      <c r="I4031" s="2266">
        <v>21.6</v>
      </c>
      <c r="J4031" s="2266">
        <v>3.02</v>
      </c>
    </row>
    <row r="4032" spans="1:10" ht="24" customHeight="1">
      <c r="A4032" s="2281" t="s">
        <v>3556</v>
      </c>
      <c r="B4032" s="2263" t="s">
        <v>3561</v>
      </c>
      <c r="C4032" s="2281" t="s">
        <v>3558</v>
      </c>
      <c r="D4032" s="2281" t="s">
        <v>3562</v>
      </c>
      <c r="E4032" s="2472" t="s">
        <v>3560</v>
      </c>
      <c r="F4032" s="2472"/>
      <c r="G4032" s="2264" t="s">
        <v>2143</v>
      </c>
      <c r="H4032" s="2265">
        <v>0.14000000000000001</v>
      </c>
      <c r="I4032" s="2266">
        <v>16.989999999999998</v>
      </c>
      <c r="J4032" s="2266">
        <v>2.37</v>
      </c>
    </row>
    <row r="4033" spans="1:10" ht="60" customHeight="1">
      <c r="A4033" s="2281" t="s">
        <v>3556</v>
      </c>
      <c r="B4033" s="2263" t="s">
        <v>3703</v>
      </c>
      <c r="C4033" s="2281" t="s">
        <v>3558</v>
      </c>
      <c r="D4033" s="2281" t="s">
        <v>3704</v>
      </c>
      <c r="E4033" s="2472" t="s">
        <v>3705</v>
      </c>
      <c r="F4033" s="2472"/>
      <c r="G4033" s="2264" t="s">
        <v>689</v>
      </c>
      <c r="H4033" s="2265">
        <v>1</v>
      </c>
      <c r="I4033" s="2266">
        <v>2.4900000000000002</v>
      </c>
      <c r="J4033" s="2266">
        <v>2.4900000000000002</v>
      </c>
    </row>
    <row r="4034" spans="1:10" ht="24" customHeight="1">
      <c r="A4034" s="2285" t="s">
        <v>3586</v>
      </c>
      <c r="B4034" s="2270" t="s">
        <v>5684</v>
      </c>
      <c r="C4034" s="2285" t="s">
        <v>3558</v>
      </c>
      <c r="D4034" s="2285" t="s">
        <v>5685</v>
      </c>
      <c r="E4034" s="2468" t="s">
        <v>3589</v>
      </c>
      <c r="F4034" s="2468"/>
      <c r="G4034" s="2271" t="s">
        <v>271</v>
      </c>
      <c r="H4034" s="2272">
        <v>0.3</v>
      </c>
      <c r="I4034" s="2273">
        <v>1.77</v>
      </c>
      <c r="J4034" s="2273">
        <v>0.53</v>
      </c>
    </row>
    <row r="4035" spans="1:10" ht="24" customHeight="1">
      <c r="A4035" s="2285" t="s">
        <v>3586</v>
      </c>
      <c r="B4035" s="2270" t="s">
        <v>5686</v>
      </c>
      <c r="C4035" s="2285" t="s">
        <v>3558</v>
      </c>
      <c r="D4035" s="2285" t="s">
        <v>5687</v>
      </c>
      <c r="E4035" s="2468" t="s">
        <v>3589</v>
      </c>
      <c r="F4035" s="2468"/>
      <c r="G4035" s="2271" t="s">
        <v>271</v>
      </c>
      <c r="H4035" s="2272">
        <v>0.3</v>
      </c>
      <c r="I4035" s="2273">
        <v>4.7</v>
      </c>
      <c r="J4035" s="2273">
        <v>1.41</v>
      </c>
    </row>
    <row r="4036" spans="1:10" ht="24" customHeight="1">
      <c r="A4036" s="2285" t="s">
        <v>3586</v>
      </c>
      <c r="B4036" s="2270" t="s">
        <v>5688</v>
      </c>
      <c r="C4036" s="2285" t="s">
        <v>3554</v>
      </c>
      <c r="D4036" s="2285" t="s">
        <v>5689</v>
      </c>
      <c r="E4036" s="2468" t="s">
        <v>3589</v>
      </c>
      <c r="F4036" s="2468"/>
      <c r="G4036" s="2271" t="s">
        <v>689</v>
      </c>
      <c r="H4036" s="2272">
        <v>1.1000000000000001</v>
      </c>
      <c r="I4036" s="2273">
        <v>31.25</v>
      </c>
      <c r="J4036" s="2273">
        <v>34.369999999999997</v>
      </c>
    </row>
    <row r="4037" spans="1:10">
      <c r="A4037" s="2282"/>
      <c r="B4037" s="2282"/>
      <c r="C4037" s="2282"/>
      <c r="D4037" s="2282"/>
      <c r="E4037" s="2282" t="s">
        <v>3577</v>
      </c>
      <c r="F4037" s="2267">
        <v>4.83</v>
      </c>
      <c r="G4037" s="2282" t="s">
        <v>3578</v>
      </c>
      <c r="H4037" s="2267">
        <v>0</v>
      </c>
      <c r="I4037" s="2282" t="s">
        <v>3579</v>
      </c>
      <c r="J4037" s="2267">
        <v>4.83</v>
      </c>
    </row>
    <row r="4038" spans="1:10">
      <c r="A4038" s="2282"/>
      <c r="B4038" s="2282"/>
      <c r="C4038" s="2282"/>
      <c r="D4038" s="2282"/>
      <c r="E4038" s="2282" t="s">
        <v>3580</v>
      </c>
      <c r="F4038" s="2267">
        <v>11.900366999999999</v>
      </c>
      <c r="G4038" s="2282"/>
      <c r="H4038" s="2467" t="s">
        <v>3581</v>
      </c>
      <c r="I4038" s="2467"/>
      <c r="J4038" s="2267">
        <v>56.09</v>
      </c>
    </row>
    <row r="4039" spans="1:10" ht="30" customHeight="1" thickBot="1">
      <c r="A4039" s="2290"/>
      <c r="B4039" s="2290"/>
      <c r="C4039" s="2290"/>
      <c r="D4039" s="2290"/>
      <c r="E4039" s="2290"/>
      <c r="F4039" s="2290"/>
      <c r="G4039" s="2290" t="s">
        <v>3582</v>
      </c>
      <c r="H4039" s="2268">
        <v>410</v>
      </c>
      <c r="I4039" s="2290" t="s">
        <v>3583</v>
      </c>
      <c r="J4039" s="2291">
        <v>22996.9</v>
      </c>
    </row>
    <row r="4040" spans="1:10" ht="0.95" customHeight="1" thickTop="1">
      <c r="A4040" s="2269"/>
      <c r="B4040" s="2269"/>
      <c r="C4040" s="2269"/>
      <c r="D4040" s="2269"/>
      <c r="E4040" s="2269"/>
      <c r="F4040" s="2269"/>
      <c r="G4040" s="2269"/>
      <c r="H4040" s="2269"/>
      <c r="I4040" s="2269"/>
      <c r="J4040" s="2269"/>
    </row>
    <row r="4041" spans="1:10" ht="18" customHeight="1">
      <c r="A4041" s="2283" t="s">
        <v>5690</v>
      </c>
      <c r="B4041" s="2287" t="s">
        <v>259</v>
      </c>
      <c r="C4041" s="2283" t="s">
        <v>3548</v>
      </c>
      <c r="D4041" s="2283" t="s">
        <v>131</v>
      </c>
      <c r="E4041" s="2470" t="s">
        <v>3549</v>
      </c>
      <c r="F4041" s="2470"/>
      <c r="G4041" s="2288" t="s">
        <v>3550</v>
      </c>
      <c r="H4041" s="2287" t="s">
        <v>261</v>
      </c>
      <c r="I4041" s="2287" t="s">
        <v>3551</v>
      </c>
      <c r="J4041" s="2287" t="s">
        <v>2149</v>
      </c>
    </row>
    <row r="4042" spans="1:10" ht="36" customHeight="1">
      <c r="A4042" s="2284" t="s">
        <v>3552</v>
      </c>
      <c r="B4042" s="2259" t="s">
        <v>5691</v>
      </c>
      <c r="C4042" s="2284" t="s">
        <v>3558</v>
      </c>
      <c r="D4042" s="2284" t="s">
        <v>1654</v>
      </c>
      <c r="E4042" s="2471" t="s">
        <v>3688</v>
      </c>
      <c r="F4042" s="2471"/>
      <c r="G4042" s="2260" t="s">
        <v>271</v>
      </c>
      <c r="H4042" s="2261">
        <v>1</v>
      </c>
      <c r="I4042" s="2262">
        <v>29.87</v>
      </c>
      <c r="J4042" s="2262">
        <v>29.87</v>
      </c>
    </row>
    <row r="4043" spans="1:10" ht="24" customHeight="1">
      <c r="A4043" s="2281" t="s">
        <v>3556</v>
      </c>
      <c r="B4043" s="2263" t="s">
        <v>3561</v>
      </c>
      <c r="C4043" s="2281" t="s">
        <v>3558</v>
      </c>
      <c r="D4043" s="2281" t="s">
        <v>3562</v>
      </c>
      <c r="E4043" s="2472" t="s">
        <v>3560</v>
      </c>
      <c r="F4043" s="2472"/>
      <c r="G4043" s="2264" t="s">
        <v>2143</v>
      </c>
      <c r="H4043" s="2265">
        <v>0.49669999999999997</v>
      </c>
      <c r="I4043" s="2266">
        <v>16.989999999999998</v>
      </c>
      <c r="J4043" s="2266">
        <v>8.43</v>
      </c>
    </row>
    <row r="4044" spans="1:10" ht="24" customHeight="1">
      <c r="A4044" s="2281" t="s">
        <v>3556</v>
      </c>
      <c r="B4044" s="2263" t="s">
        <v>3565</v>
      </c>
      <c r="C4044" s="2281" t="s">
        <v>3558</v>
      </c>
      <c r="D4044" s="2281" t="s">
        <v>3566</v>
      </c>
      <c r="E4044" s="2472" t="s">
        <v>3560</v>
      </c>
      <c r="F4044" s="2472"/>
      <c r="G4044" s="2264" t="s">
        <v>2143</v>
      </c>
      <c r="H4044" s="2265">
        <v>0.49669999999999997</v>
      </c>
      <c r="I4044" s="2266">
        <v>21.6</v>
      </c>
      <c r="J4044" s="2266">
        <v>10.72</v>
      </c>
    </row>
    <row r="4045" spans="1:10" ht="36" customHeight="1">
      <c r="A4045" s="2285" t="s">
        <v>3586</v>
      </c>
      <c r="B4045" s="2270" t="s">
        <v>4065</v>
      </c>
      <c r="C4045" s="2285" t="s">
        <v>3558</v>
      </c>
      <c r="D4045" s="2285" t="s">
        <v>4066</v>
      </c>
      <c r="E4045" s="2468" t="s">
        <v>3589</v>
      </c>
      <c r="F4045" s="2468"/>
      <c r="G4045" s="2271" t="s">
        <v>271</v>
      </c>
      <c r="H4045" s="2272">
        <v>2</v>
      </c>
      <c r="I4045" s="2273">
        <v>0.33</v>
      </c>
      <c r="J4045" s="2273">
        <v>0.66</v>
      </c>
    </row>
    <row r="4046" spans="1:10" ht="24" customHeight="1">
      <c r="A4046" s="2285" t="s">
        <v>3586</v>
      </c>
      <c r="B4046" s="2270" t="s">
        <v>5366</v>
      </c>
      <c r="C4046" s="2285" t="s">
        <v>3558</v>
      </c>
      <c r="D4046" s="2285" t="s">
        <v>5367</v>
      </c>
      <c r="E4046" s="2468" t="s">
        <v>3589</v>
      </c>
      <c r="F4046" s="2468"/>
      <c r="G4046" s="2271" t="s">
        <v>271</v>
      </c>
      <c r="H4046" s="2272">
        <v>1</v>
      </c>
      <c r="I4046" s="2273">
        <v>10.06</v>
      </c>
      <c r="J4046" s="2273">
        <v>10.06</v>
      </c>
    </row>
    <row r="4047" spans="1:10">
      <c r="A4047" s="2282"/>
      <c r="B4047" s="2282"/>
      <c r="C4047" s="2282"/>
      <c r="D4047" s="2282"/>
      <c r="E4047" s="2282" t="s">
        <v>3577</v>
      </c>
      <c r="F4047" s="2267">
        <v>13.07</v>
      </c>
      <c r="G4047" s="2282" t="s">
        <v>3578</v>
      </c>
      <c r="H4047" s="2267">
        <v>0</v>
      </c>
      <c r="I4047" s="2282" t="s">
        <v>3579</v>
      </c>
      <c r="J4047" s="2267">
        <v>13.07</v>
      </c>
    </row>
    <row r="4048" spans="1:10">
      <c r="A4048" s="2282"/>
      <c r="B4048" s="2282"/>
      <c r="C4048" s="2282"/>
      <c r="D4048" s="2282"/>
      <c r="E4048" s="2282" t="s">
        <v>3580</v>
      </c>
      <c r="F4048" s="2267">
        <v>8.0439910000000001</v>
      </c>
      <c r="G4048" s="2282"/>
      <c r="H4048" s="2467" t="s">
        <v>3581</v>
      </c>
      <c r="I4048" s="2467"/>
      <c r="J4048" s="2267">
        <v>37.909999999999997</v>
      </c>
    </row>
    <row r="4049" spans="1:10" ht="30" customHeight="1" thickBot="1">
      <c r="A4049" s="2290"/>
      <c r="B4049" s="2290"/>
      <c r="C4049" s="2290"/>
      <c r="D4049" s="2290"/>
      <c r="E4049" s="2290"/>
      <c r="F4049" s="2290"/>
      <c r="G4049" s="2290" t="s">
        <v>3582</v>
      </c>
      <c r="H4049" s="2268">
        <v>87</v>
      </c>
      <c r="I4049" s="2290" t="s">
        <v>3583</v>
      </c>
      <c r="J4049" s="2291">
        <v>3298.17</v>
      </c>
    </row>
    <row r="4050" spans="1:10" ht="0.95" customHeight="1" thickTop="1">
      <c r="A4050" s="2269"/>
      <c r="B4050" s="2269"/>
      <c r="C4050" s="2269"/>
      <c r="D4050" s="2269"/>
      <c r="E4050" s="2269"/>
      <c r="F4050" s="2269"/>
      <c r="G4050" s="2269"/>
      <c r="H4050" s="2269"/>
      <c r="I4050" s="2269"/>
      <c r="J4050" s="2269"/>
    </row>
    <row r="4051" spans="1:10" ht="24" customHeight="1">
      <c r="A4051" s="2286" t="s">
        <v>5692</v>
      </c>
      <c r="B4051" s="2286"/>
      <c r="C4051" s="2286"/>
      <c r="D4051" s="2286" t="s">
        <v>1656</v>
      </c>
      <c r="E4051" s="2286"/>
      <c r="F4051" s="2469"/>
      <c r="G4051" s="2469"/>
      <c r="H4051" s="2257"/>
      <c r="I4051" s="2286"/>
      <c r="J4051" s="2258">
        <v>8200.5499999999993</v>
      </c>
    </row>
    <row r="4052" spans="1:10" ht="24" customHeight="1">
      <c r="A4052" s="2286" t="s">
        <v>5693</v>
      </c>
      <c r="B4052" s="2286"/>
      <c r="C4052" s="2286"/>
      <c r="D4052" s="2286" t="s">
        <v>5694</v>
      </c>
      <c r="E4052" s="2286"/>
      <c r="F4052" s="2469"/>
      <c r="G4052" s="2469"/>
      <c r="H4052" s="2257"/>
      <c r="I4052" s="2286"/>
      <c r="J4052" s="2258">
        <v>8200.5499999999993</v>
      </c>
    </row>
    <row r="4053" spans="1:10" ht="18" customHeight="1">
      <c r="A4053" s="2283" t="s">
        <v>5695</v>
      </c>
      <c r="B4053" s="2287" t="s">
        <v>259</v>
      </c>
      <c r="C4053" s="2283" t="s">
        <v>3548</v>
      </c>
      <c r="D4053" s="2283" t="s">
        <v>131</v>
      </c>
      <c r="E4053" s="2470" t="s">
        <v>3549</v>
      </c>
      <c r="F4053" s="2470"/>
      <c r="G4053" s="2288" t="s">
        <v>3550</v>
      </c>
      <c r="H4053" s="2287" t="s">
        <v>261</v>
      </c>
      <c r="I4053" s="2287" t="s">
        <v>3551</v>
      </c>
      <c r="J4053" s="2287" t="s">
        <v>2149</v>
      </c>
    </row>
    <row r="4054" spans="1:10" ht="36" customHeight="1">
      <c r="A4054" s="2284" t="s">
        <v>3552</v>
      </c>
      <c r="B4054" s="2259" t="s">
        <v>1658</v>
      </c>
      <c r="C4054" s="2284" t="s">
        <v>3600</v>
      </c>
      <c r="D4054" s="2284" t="s">
        <v>1659</v>
      </c>
      <c r="E4054" s="2471" t="s">
        <v>3965</v>
      </c>
      <c r="F4054" s="2471"/>
      <c r="G4054" s="2260" t="s">
        <v>271</v>
      </c>
      <c r="H4054" s="2261">
        <v>1</v>
      </c>
      <c r="I4054" s="2262">
        <v>1167.4000000000001</v>
      </c>
      <c r="J4054" s="2262">
        <v>1167.4000000000001</v>
      </c>
    </row>
    <row r="4055" spans="1:10" ht="24" customHeight="1">
      <c r="A4055" s="2281" t="s">
        <v>3556</v>
      </c>
      <c r="B4055" s="2263" t="s">
        <v>3565</v>
      </c>
      <c r="C4055" s="2281" t="s">
        <v>3558</v>
      </c>
      <c r="D4055" s="2281" t="s">
        <v>3566</v>
      </c>
      <c r="E4055" s="2472" t="s">
        <v>3560</v>
      </c>
      <c r="F4055" s="2472"/>
      <c r="G4055" s="2264" t="s">
        <v>2143</v>
      </c>
      <c r="H4055" s="2265">
        <v>10</v>
      </c>
      <c r="I4055" s="2266">
        <v>21.6</v>
      </c>
      <c r="J4055" s="2266">
        <v>216</v>
      </c>
    </row>
    <row r="4056" spans="1:10" ht="24" customHeight="1">
      <c r="A4056" s="2281" t="s">
        <v>3556</v>
      </c>
      <c r="B4056" s="2263" t="s">
        <v>5255</v>
      </c>
      <c r="C4056" s="2281" t="s">
        <v>3558</v>
      </c>
      <c r="D4056" s="2281" t="s">
        <v>2139</v>
      </c>
      <c r="E4056" s="2472" t="s">
        <v>3560</v>
      </c>
      <c r="F4056" s="2472"/>
      <c r="G4056" s="2264" t="s">
        <v>2143</v>
      </c>
      <c r="H4056" s="2265">
        <v>10</v>
      </c>
      <c r="I4056" s="2266">
        <v>95.14</v>
      </c>
      <c r="J4056" s="2266">
        <v>951.4</v>
      </c>
    </row>
    <row r="4057" spans="1:10">
      <c r="A4057" s="2282"/>
      <c r="B4057" s="2282"/>
      <c r="C4057" s="2282"/>
      <c r="D4057" s="2282"/>
      <c r="E4057" s="2282" t="s">
        <v>3577</v>
      </c>
      <c r="F4057" s="2267">
        <v>1094.5</v>
      </c>
      <c r="G4057" s="2282" t="s">
        <v>3578</v>
      </c>
      <c r="H4057" s="2267">
        <v>0</v>
      </c>
      <c r="I4057" s="2282" t="s">
        <v>3579</v>
      </c>
      <c r="J4057" s="2267">
        <v>1094.5</v>
      </c>
    </row>
    <row r="4058" spans="1:10">
      <c r="A4058" s="2282"/>
      <c r="B4058" s="2282"/>
      <c r="C4058" s="2282"/>
      <c r="D4058" s="2282"/>
      <c r="E4058" s="2282" t="s">
        <v>3580</v>
      </c>
      <c r="F4058" s="2267">
        <v>314.38082000000003</v>
      </c>
      <c r="G4058" s="2282"/>
      <c r="H4058" s="2467" t="s">
        <v>3581</v>
      </c>
      <c r="I4058" s="2467"/>
      <c r="J4058" s="2267">
        <v>1481.78</v>
      </c>
    </row>
    <row r="4059" spans="1:10" ht="30" customHeight="1" thickBot="1">
      <c r="A4059" s="2290"/>
      <c r="B4059" s="2290"/>
      <c r="C4059" s="2290"/>
      <c r="D4059" s="2290"/>
      <c r="E4059" s="2290"/>
      <c r="F4059" s="2290"/>
      <c r="G4059" s="2290" t="s">
        <v>3582</v>
      </c>
      <c r="H4059" s="2268">
        <v>1</v>
      </c>
      <c r="I4059" s="2290" t="s">
        <v>3583</v>
      </c>
      <c r="J4059" s="2291">
        <v>1481.78</v>
      </c>
    </row>
    <row r="4060" spans="1:10" ht="0.95" customHeight="1" thickTop="1">
      <c r="A4060" s="2269"/>
      <c r="B4060" s="2269"/>
      <c r="C4060" s="2269"/>
      <c r="D4060" s="2269"/>
      <c r="E4060" s="2269"/>
      <c r="F4060" s="2269"/>
      <c r="G4060" s="2269"/>
      <c r="H4060" s="2269"/>
      <c r="I4060" s="2269"/>
      <c r="J4060" s="2269"/>
    </row>
    <row r="4061" spans="1:10" ht="18" customHeight="1">
      <c r="A4061" s="2283" t="s">
        <v>5696</v>
      </c>
      <c r="B4061" s="2287" t="s">
        <v>259</v>
      </c>
      <c r="C4061" s="2283" t="s">
        <v>3548</v>
      </c>
      <c r="D4061" s="2283" t="s">
        <v>131</v>
      </c>
      <c r="E4061" s="2470" t="s">
        <v>3549</v>
      </c>
      <c r="F4061" s="2470"/>
      <c r="G4061" s="2288" t="s">
        <v>3550</v>
      </c>
      <c r="H4061" s="2287" t="s">
        <v>261</v>
      </c>
      <c r="I4061" s="2287" t="s">
        <v>3551</v>
      </c>
      <c r="J4061" s="2287" t="s">
        <v>2149</v>
      </c>
    </row>
    <row r="4062" spans="1:10" ht="24" customHeight="1">
      <c r="A4062" s="2284" t="s">
        <v>3552</v>
      </c>
      <c r="B4062" s="2259" t="s">
        <v>1661</v>
      </c>
      <c r="C4062" s="2284" t="s">
        <v>3600</v>
      </c>
      <c r="D4062" s="2284" t="s">
        <v>1662</v>
      </c>
      <c r="E4062" s="2471" t="s">
        <v>3688</v>
      </c>
      <c r="F4062" s="2471"/>
      <c r="G4062" s="2260" t="s">
        <v>271</v>
      </c>
      <c r="H4062" s="2261">
        <v>1</v>
      </c>
      <c r="I4062" s="2262">
        <v>439.91</v>
      </c>
      <c r="J4062" s="2262">
        <v>439.91</v>
      </c>
    </row>
    <row r="4063" spans="1:10" ht="24" customHeight="1">
      <c r="A4063" s="2281" t="s">
        <v>3556</v>
      </c>
      <c r="B4063" s="2263" t="s">
        <v>3561</v>
      </c>
      <c r="C4063" s="2281" t="s">
        <v>3558</v>
      </c>
      <c r="D4063" s="2281" t="s">
        <v>3562</v>
      </c>
      <c r="E4063" s="2472" t="s">
        <v>3560</v>
      </c>
      <c r="F4063" s="2472"/>
      <c r="G4063" s="2264" t="s">
        <v>2143</v>
      </c>
      <c r="H4063" s="2265">
        <v>0.6</v>
      </c>
      <c r="I4063" s="2266">
        <v>16.989999999999998</v>
      </c>
      <c r="J4063" s="2266">
        <v>10.19</v>
      </c>
    </row>
    <row r="4064" spans="1:10" ht="24" customHeight="1">
      <c r="A4064" s="2281" t="s">
        <v>3556</v>
      </c>
      <c r="B4064" s="2263" t="s">
        <v>3565</v>
      </c>
      <c r="C4064" s="2281" t="s">
        <v>3558</v>
      </c>
      <c r="D4064" s="2281" t="s">
        <v>3566</v>
      </c>
      <c r="E4064" s="2472" t="s">
        <v>3560</v>
      </c>
      <c r="F4064" s="2472"/>
      <c r="G4064" s="2264" t="s">
        <v>2143</v>
      </c>
      <c r="H4064" s="2265">
        <v>0.6</v>
      </c>
      <c r="I4064" s="2266">
        <v>21.6</v>
      </c>
      <c r="J4064" s="2266">
        <v>12.96</v>
      </c>
    </row>
    <row r="4065" spans="1:10" ht="24" customHeight="1">
      <c r="A4065" s="2285" t="s">
        <v>3586</v>
      </c>
      <c r="B4065" s="2270" t="s">
        <v>5697</v>
      </c>
      <c r="C4065" s="2285" t="s">
        <v>3600</v>
      </c>
      <c r="D4065" s="2285" t="s">
        <v>3048</v>
      </c>
      <c r="E4065" s="2468" t="s">
        <v>3589</v>
      </c>
      <c r="F4065" s="2468"/>
      <c r="G4065" s="2271" t="s">
        <v>271</v>
      </c>
      <c r="H4065" s="2272">
        <v>1</v>
      </c>
      <c r="I4065" s="2273">
        <v>410.1</v>
      </c>
      <c r="J4065" s="2273">
        <v>410.1</v>
      </c>
    </row>
    <row r="4066" spans="1:10" ht="36" customHeight="1">
      <c r="A4066" s="2285" t="s">
        <v>3586</v>
      </c>
      <c r="B4066" s="2270" t="s">
        <v>5397</v>
      </c>
      <c r="C4066" s="2285" t="s">
        <v>3558</v>
      </c>
      <c r="D4066" s="2285" t="s">
        <v>5398</v>
      </c>
      <c r="E4066" s="2468" t="s">
        <v>3589</v>
      </c>
      <c r="F4066" s="2468"/>
      <c r="G4066" s="2271" t="s">
        <v>271</v>
      </c>
      <c r="H4066" s="2272">
        <v>6</v>
      </c>
      <c r="I4066" s="2273">
        <v>1.1100000000000001</v>
      </c>
      <c r="J4066" s="2273">
        <v>6.66</v>
      </c>
    </row>
    <row r="4067" spans="1:10">
      <c r="A4067" s="2282"/>
      <c r="B4067" s="2282"/>
      <c r="C4067" s="2282"/>
      <c r="D4067" s="2282"/>
      <c r="E4067" s="2282" t="s">
        <v>3577</v>
      </c>
      <c r="F4067" s="2267">
        <v>15.8</v>
      </c>
      <c r="G4067" s="2282" t="s">
        <v>3578</v>
      </c>
      <c r="H4067" s="2267">
        <v>0</v>
      </c>
      <c r="I4067" s="2282" t="s">
        <v>3579</v>
      </c>
      <c r="J4067" s="2267">
        <v>15.8</v>
      </c>
    </row>
    <row r="4068" spans="1:10">
      <c r="A4068" s="2282"/>
      <c r="B4068" s="2282"/>
      <c r="C4068" s="2282"/>
      <c r="D4068" s="2282"/>
      <c r="E4068" s="2282" t="s">
        <v>3580</v>
      </c>
      <c r="F4068" s="2267">
        <v>118.46776300000001</v>
      </c>
      <c r="G4068" s="2282"/>
      <c r="H4068" s="2467" t="s">
        <v>3581</v>
      </c>
      <c r="I4068" s="2467"/>
      <c r="J4068" s="2267">
        <v>558.38</v>
      </c>
    </row>
    <row r="4069" spans="1:10" ht="30" customHeight="1" thickBot="1">
      <c r="A4069" s="2290"/>
      <c r="B4069" s="2290"/>
      <c r="C4069" s="2290"/>
      <c r="D4069" s="2290"/>
      <c r="E4069" s="2290"/>
      <c r="F4069" s="2290"/>
      <c r="G4069" s="2290" t="s">
        <v>3582</v>
      </c>
      <c r="H4069" s="2268">
        <v>2</v>
      </c>
      <c r="I4069" s="2290" t="s">
        <v>3583</v>
      </c>
      <c r="J4069" s="2291">
        <v>1116.76</v>
      </c>
    </row>
    <row r="4070" spans="1:10" ht="0.95" customHeight="1" thickTop="1">
      <c r="A4070" s="2269"/>
      <c r="B4070" s="2269"/>
      <c r="C4070" s="2269"/>
      <c r="D4070" s="2269"/>
      <c r="E4070" s="2269"/>
      <c r="F4070" s="2269"/>
      <c r="G4070" s="2269"/>
      <c r="H4070" s="2269"/>
      <c r="I4070" s="2269"/>
      <c r="J4070" s="2269"/>
    </row>
    <row r="4071" spans="1:10" ht="18" customHeight="1">
      <c r="A4071" s="2283" t="s">
        <v>5698</v>
      </c>
      <c r="B4071" s="2287" t="s">
        <v>259</v>
      </c>
      <c r="C4071" s="2283" t="s">
        <v>3548</v>
      </c>
      <c r="D4071" s="2283" t="s">
        <v>131</v>
      </c>
      <c r="E4071" s="2470" t="s">
        <v>3549</v>
      </c>
      <c r="F4071" s="2470"/>
      <c r="G4071" s="2288" t="s">
        <v>3550</v>
      </c>
      <c r="H4071" s="2287" t="s">
        <v>261</v>
      </c>
      <c r="I4071" s="2287" t="s">
        <v>3551</v>
      </c>
      <c r="J4071" s="2287" t="s">
        <v>2149</v>
      </c>
    </row>
    <row r="4072" spans="1:10" ht="24" customHeight="1">
      <c r="A4072" s="2284" t="s">
        <v>3552</v>
      </c>
      <c r="B4072" s="2259" t="s">
        <v>1664</v>
      </c>
      <c r="C4072" s="2284" t="s">
        <v>3600</v>
      </c>
      <c r="D4072" s="2284" t="s">
        <v>1665</v>
      </c>
      <c r="E4072" s="2471" t="s">
        <v>3688</v>
      </c>
      <c r="F4072" s="2471"/>
      <c r="G4072" s="2260" t="s">
        <v>322</v>
      </c>
      <c r="H4072" s="2261">
        <v>1</v>
      </c>
      <c r="I4072" s="2262">
        <v>89.19</v>
      </c>
      <c r="J4072" s="2262">
        <v>89.19</v>
      </c>
    </row>
    <row r="4073" spans="1:10" ht="24" customHeight="1">
      <c r="A4073" s="2281" t="s">
        <v>3556</v>
      </c>
      <c r="B4073" s="2263" t="s">
        <v>3565</v>
      </c>
      <c r="C4073" s="2281" t="s">
        <v>3558</v>
      </c>
      <c r="D4073" s="2281" t="s">
        <v>3566</v>
      </c>
      <c r="E4073" s="2472" t="s">
        <v>3560</v>
      </c>
      <c r="F4073" s="2472"/>
      <c r="G4073" s="2264" t="s">
        <v>2143</v>
      </c>
      <c r="H4073" s="2265">
        <v>0.5</v>
      </c>
      <c r="I4073" s="2266">
        <v>21.6</v>
      </c>
      <c r="J4073" s="2266">
        <v>10.8</v>
      </c>
    </row>
    <row r="4074" spans="1:10" ht="24" customHeight="1">
      <c r="A4074" s="2281" t="s">
        <v>3556</v>
      </c>
      <c r="B4074" s="2263" t="s">
        <v>3561</v>
      </c>
      <c r="C4074" s="2281" t="s">
        <v>3558</v>
      </c>
      <c r="D4074" s="2281" t="s">
        <v>3562</v>
      </c>
      <c r="E4074" s="2472" t="s">
        <v>3560</v>
      </c>
      <c r="F4074" s="2472"/>
      <c r="G4074" s="2264" t="s">
        <v>2143</v>
      </c>
      <c r="H4074" s="2265">
        <v>0.5</v>
      </c>
      <c r="I4074" s="2266">
        <v>16.989999999999998</v>
      </c>
      <c r="J4074" s="2266">
        <v>8.49</v>
      </c>
    </row>
    <row r="4075" spans="1:10" ht="24" customHeight="1">
      <c r="A4075" s="2285" t="s">
        <v>3586</v>
      </c>
      <c r="B4075" s="2270" t="s">
        <v>5699</v>
      </c>
      <c r="C4075" s="2285" t="s">
        <v>3600</v>
      </c>
      <c r="D4075" s="2285" t="s">
        <v>1665</v>
      </c>
      <c r="E4075" s="2468" t="s">
        <v>3589</v>
      </c>
      <c r="F4075" s="2468"/>
      <c r="G4075" s="2271" t="s">
        <v>271</v>
      </c>
      <c r="H4075" s="2272">
        <v>1</v>
      </c>
      <c r="I4075" s="2273">
        <v>69.900000000000006</v>
      </c>
      <c r="J4075" s="2273">
        <v>69.900000000000006</v>
      </c>
    </row>
    <row r="4076" spans="1:10">
      <c r="A4076" s="2282"/>
      <c r="B4076" s="2282"/>
      <c r="C4076" s="2282"/>
      <c r="D4076" s="2282"/>
      <c r="E4076" s="2282" t="s">
        <v>3577</v>
      </c>
      <c r="F4076" s="2267">
        <v>13.17</v>
      </c>
      <c r="G4076" s="2282" t="s">
        <v>3578</v>
      </c>
      <c r="H4076" s="2267">
        <v>0</v>
      </c>
      <c r="I4076" s="2282" t="s">
        <v>3579</v>
      </c>
      <c r="J4076" s="2267">
        <v>13.17</v>
      </c>
    </row>
    <row r="4077" spans="1:10">
      <c r="A4077" s="2282"/>
      <c r="B4077" s="2282"/>
      <c r="C4077" s="2282"/>
      <c r="D4077" s="2282"/>
      <c r="E4077" s="2282" t="s">
        <v>3580</v>
      </c>
      <c r="F4077" s="2267">
        <v>24.018867</v>
      </c>
      <c r="G4077" s="2282"/>
      <c r="H4077" s="2467" t="s">
        <v>3581</v>
      </c>
      <c r="I4077" s="2467"/>
      <c r="J4077" s="2267">
        <v>113.21</v>
      </c>
    </row>
    <row r="4078" spans="1:10" ht="30" customHeight="1" thickBot="1">
      <c r="A4078" s="2290"/>
      <c r="B4078" s="2290"/>
      <c r="C4078" s="2290"/>
      <c r="D4078" s="2290"/>
      <c r="E4078" s="2290"/>
      <c r="F4078" s="2290"/>
      <c r="G4078" s="2290" t="s">
        <v>3582</v>
      </c>
      <c r="H4078" s="2268">
        <v>2</v>
      </c>
      <c r="I4078" s="2290" t="s">
        <v>3583</v>
      </c>
      <c r="J4078" s="2291">
        <v>226.42</v>
      </c>
    </row>
    <row r="4079" spans="1:10" ht="0.95" customHeight="1" thickTop="1">
      <c r="A4079" s="2269"/>
      <c r="B4079" s="2269"/>
      <c r="C4079" s="2269"/>
      <c r="D4079" s="2269"/>
      <c r="E4079" s="2269"/>
      <c r="F4079" s="2269"/>
      <c r="G4079" s="2269"/>
      <c r="H4079" s="2269"/>
      <c r="I4079" s="2269"/>
      <c r="J4079" s="2269"/>
    </row>
    <row r="4080" spans="1:10" ht="18" customHeight="1">
      <c r="A4080" s="2283" t="s">
        <v>5700</v>
      </c>
      <c r="B4080" s="2287" t="s">
        <v>259</v>
      </c>
      <c r="C4080" s="2283" t="s">
        <v>3548</v>
      </c>
      <c r="D4080" s="2283" t="s">
        <v>131</v>
      </c>
      <c r="E4080" s="2470" t="s">
        <v>3549</v>
      </c>
      <c r="F4080" s="2470"/>
      <c r="G4080" s="2288" t="s">
        <v>3550</v>
      </c>
      <c r="H4080" s="2287" t="s">
        <v>261</v>
      </c>
      <c r="I4080" s="2287" t="s">
        <v>3551</v>
      </c>
      <c r="J4080" s="2287" t="s">
        <v>2149</v>
      </c>
    </row>
    <row r="4081" spans="1:10" ht="24" customHeight="1">
      <c r="A4081" s="2284" t="s">
        <v>3552</v>
      </c>
      <c r="B4081" s="2259" t="s">
        <v>1667</v>
      </c>
      <c r="C4081" s="2284" t="s">
        <v>3600</v>
      </c>
      <c r="D4081" s="2284" t="s">
        <v>1668</v>
      </c>
      <c r="E4081" s="2471" t="s">
        <v>3688</v>
      </c>
      <c r="F4081" s="2471"/>
      <c r="G4081" s="2260" t="s">
        <v>1669</v>
      </c>
      <c r="H4081" s="2261">
        <v>1</v>
      </c>
      <c r="I4081" s="2262">
        <v>110.93</v>
      </c>
      <c r="J4081" s="2262">
        <v>110.93</v>
      </c>
    </row>
    <row r="4082" spans="1:10" ht="24" customHeight="1">
      <c r="A4082" s="2281" t="s">
        <v>3556</v>
      </c>
      <c r="B4082" s="2263" t="s">
        <v>3565</v>
      </c>
      <c r="C4082" s="2281" t="s">
        <v>3558</v>
      </c>
      <c r="D4082" s="2281" t="s">
        <v>3566</v>
      </c>
      <c r="E4082" s="2472" t="s">
        <v>3560</v>
      </c>
      <c r="F4082" s="2472"/>
      <c r="G4082" s="2264" t="s">
        <v>2143</v>
      </c>
      <c r="H4082" s="2265">
        <v>1</v>
      </c>
      <c r="I4082" s="2266">
        <v>21.6</v>
      </c>
      <c r="J4082" s="2266">
        <v>21.6</v>
      </c>
    </row>
    <row r="4083" spans="1:10" ht="24" customHeight="1">
      <c r="A4083" s="2281" t="s">
        <v>3556</v>
      </c>
      <c r="B4083" s="2263" t="s">
        <v>3561</v>
      </c>
      <c r="C4083" s="2281" t="s">
        <v>3558</v>
      </c>
      <c r="D4083" s="2281" t="s">
        <v>3562</v>
      </c>
      <c r="E4083" s="2472" t="s">
        <v>3560</v>
      </c>
      <c r="F4083" s="2472"/>
      <c r="G4083" s="2264" t="s">
        <v>2143</v>
      </c>
      <c r="H4083" s="2265">
        <v>0.7</v>
      </c>
      <c r="I4083" s="2266">
        <v>16.989999999999998</v>
      </c>
      <c r="J4083" s="2266">
        <v>11.89</v>
      </c>
    </row>
    <row r="4084" spans="1:10" ht="24" customHeight="1">
      <c r="A4084" s="2285" t="s">
        <v>3586</v>
      </c>
      <c r="B4084" s="2270" t="s">
        <v>5701</v>
      </c>
      <c r="C4084" s="2285" t="s">
        <v>3600</v>
      </c>
      <c r="D4084" s="2285" t="s">
        <v>3102</v>
      </c>
      <c r="E4084" s="2468" t="s">
        <v>3589</v>
      </c>
      <c r="F4084" s="2468"/>
      <c r="G4084" s="2271" t="s">
        <v>322</v>
      </c>
      <c r="H4084" s="2272">
        <v>1</v>
      </c>
      <c r="I4084" s="2273">
        <v>77.44</v>
      </c>
      <c r="J4084" s="2273">
        <v>77.44</v>
      </c>
    </row>
    <row r="4085" spans="1:10">
      <c r="A4085" s="2282"/>
      <c r="B4085" s="2282"/>
      <c r="C4085" s="2282"/>
      <c r="D4085" s="2282"/>
      <c r="E4085" s="2282" t="s">
        <v>3577</v>
      </c>
      <c r="F4085" s="2267">
        <v>23.08</v>
      </c>
      <c r="G4085" s="2282" t="s">
        <v>3578</v>
      </c>
      <c r="H4085" s="2267">
        <v>0</v>
      </c>
      <c r="I4085" s="2282" t="s">
        <v>3579</v>
      </c>
      <c r="J4085" s="2267">
        <v>23.08</v>
      </c>
    </row>
    <row r="4086" spans="1:10">
      <c r="A4086" s="2282"/>
      <c r="B4086" s="2282"/>
      <c r="C4086" s="2282"/>
      <c r="D4086" s="2282"/>
      <c r="E4086" s="2282" t="s">
        <v>3580</v>
      </c>
      <c r="F4086" s="2267">
        <v>29.873449000000001</v>
      </c>
      <c r="G4086" s="2282"/>
      <c r="H4086" s="2467" t="s">
        <v>3581</v>
      </c>
      <c r="I4086" s="2467"/>
      <c r="J4086" s="2267">
        <v>140.80000000000001</v>
      </c>
    </row>
    <row r="4087" spans="1:10" ht="30" customHeight="1" thickBot="1">
      <c r="A4087" s="2290"/>
      <c r="B4087" s="2290"/>
      <c r="C4087" s="2290"/>
      <c r="D4087" s="2290"/>
      <c r="E4087" s="2290"/>
      <c r="F4087" s="2290"/>
      <c r="G4087" s="2290" t="s">
        <v>3582</v>
      </c>
      <c r="H4087" s="2268">
        <v>2</v>
      </c>
      <c r="I4087" s="2290" t="s">
        <v>3583</v>
      </c>
      <c r="J4087" s="2291">
        <v>281.60000000000002</v>
      </c>
    </row>
    <row r="4088" spans="1:10" ht="0.95" customHeight="1" thickTop="1">
      <c r="A4088" s="2269"/>
      <c r="B4088" s="2269"/>
      <c r="C4088" s="2269"/>
      <c r="D4088" s="2269"/>
      <c r="E4088" s="2269"/>
      <c r="F4088" s="2269"/>
      <c r="G4088" s="2269"/>
      <c r="H4088" s="2269"/>
      <c r="I4088" s="2269"/>
      <c r="J4088" s="2269"/>
    </row>
    <row r="4089" spans="1:10" ht="18" customHeight="1">
      <c r="A4089" s="2283" t="s">
        <v>5702</v>
      </c>
      <c r="B4089" s="2287" t="s">
        <v>259</v>
      </c>
      <c r="C4089" s="2283" t="s">
        <v>3548</v>
      </c>
      <c r="D4089" s="2283" t="s">
        <v>131</v>
      </c>
      <c r="E4089" s="2470" t="s">
        <v>3549</v>
      </c>
      <c r="F4089" s="2470"/>
      <c r="G4089" s="2288" t="s">
        <v>3550</v>
      </c>
      <c r="H4089" s="2287" t="s">
        <v>261</v>
      </c>
      <c r="I4089" s="2287" t="s">
        <v>3551</v>
      </c>
      <c r="J4089" s="2287" t="s">
        <v>2149</v>
      </c>
    </row>
    <row r="4090" spans="1:10" ht="24" customHeight="1">
      <c r="A4090" s="2284" t="s">
        <v>3552</v>
      </c>
      <c r="B4090" s="2259" t="s">
        <v>1671</v>
      </c>
      <c r="C4090" s="2284" t="s">
        <v>3600</v>
      </c>
      <c r="D4090" s="2284" t="s">
        <v>1672</v>
      </c>
      <c r="E4090" s="2471" t="s">
        <v>3688</v>
      </c>
      <c r="F4090" s="2471"/>
      <c r="G4090" s="2260" t="s">
        <v>1669</v>
      </c>
      <c r="H4090" s="2261">
        <v>1</v>
      </c>
      <c r="I4090" s="2262">
        <v>163.12</v>
      </c>
      <c r="J4090" s="2262">
        <v>163.12</v>
      </c>
    </row>
    <row r="4091" spans="1:10" ht="24" customHeight="1">
      <c r="A4091" s="2281" t="s">
        <v>3556</v>
      </c>
      <c r="B4091" s="2263" t="s">
        <v>3565</v>
      </c>
      <c r="C4091" s="2281" t="s">
        <v>3558</v>
      </c>
      <c r="D4091" s="2281" t="s">
        <v>3566</v>
      </c>
      <c r="E4091" s="2472" t="s">
        <v>3560</v>
      </c>
      <c r="F4091" s="2472"/>
      <c r="G4091" s="2264" t="s">
        <v>2143</v>
      </c>
      <c r="H4091" s="2265">
        <v>1.1000000000000001</v>
      </c>
      <c r="I4091" s="2266">
        <v>21.6</v>
      </c>
      <c r="J4091" s="2266">
        <v>23.76</v>
      </c>
    </row>
    <row r="4092" spans="1:10" ht="24" customHeight="1">
      <c r="A4092" s="2281" t="s">
        <v>3556</v>
      </c>
      <c r="B4092" s="2263" t="s">
        <v>3561</v>
      </c>
      <c r="C4092" s="2281" t="s">
        <v>3558</v>
      </c>
      <c r="D4092" s="2281" t="s">
        <v>3562</v>
      </c>
      <c r="E4092" s="2472" t="s">
        <v>3560</v>
      </c>
      <c r="F4092" s="2472"/>
      <c r="G4092" s="2264" t="s">
        <v>2143</v>
      </c>
      <c r="H4092" s="2265">
        <v>1.1000000000000001</v>
      </c>
      <c r="I4092" s="2266">
        <v>16.989999999999998</v>
      </c>
      <c r="J4092" s="2266">
        <v>18.68</v>
      </c>
    </row>
    <row r="4093" spans="1:10" ht="36" customHeight="1">
      <c r="A4093" s="2285" t="s">
        <v>3586</v>
      </c>
      <c r="B4093" s="2270" t="s">
        <v>5703</v>
      </c>
      <c r="C4093" s="2285" t="s">
        <v>4493</v>
      </c>
      <c r="D4093" s="2285" t="s">
        <v>5704</v>
      </c>
      <c r="E4093" s="2468" t="s">
        <v>3589</v>
      </c>
      <c r="F4093" s="2468"/>
      <c r="G4093" s="2271" t="s">
        <v>271</v>
      </c>
      <c r="H4093" s="2272">
        <v>1</v>
      </c>
      <c r="I4093" s="2273">
        <v>120.68</v>
      </c>
      <c r="J4093" s="2273">
        <v>120.68</v>
      </c>
    </row>
    <row r="4094" spans="1:10">
      <c r="A4094" s="2282"/>
      <c r="B4094" s="2282"/>
      <c r="C4094" s="2282"/>
      <c r="D4094" s="2282"/>
      <c r="E4094" s="2282" t="s">
        <v>3577</v>
      </c>
      <c r="F4094" s="2267">
        <v>28.97</v>
      </c>
      <c r="G4094" s="2282" t="s">
        <v>3578</v>
      </c>
      <c r="H4094" s="2267">
        <v>0</v>
      </c>
      <c r="I4094" s="2282" t="s">
        <v>3579</v>
      </c>
      <c r="J4094" s="2267">
        <v>28.97</v>
      </c>
    </row>
    <row r="4095" spans="1:10">
      <c r="A4095" s="2282"/>
      <c r="B4095" s="2282"/>
      <c r="C4095" s="2282"/>
      <c r="D4095" s="2282"/>
      <c r="E4095" s="2282" t="s">
        <v>3580</v>
      </c>
      <c r="F4095" s="2267">
        <v>43.928215999999999</v>
      </c>
      <c r="G4095" s="2282"/>
      <c r="H4095" s="2467" t="s">
        <v>3581</v>
      </c>
      <c r="I4095" s="2467"/>
      <c r="J4095" s="2267">
        <v>207.05</v>
      </c>
    </row>
    <row r="4096" spans="1:10" ht="30" customHeight="1" thickBot="1">
      <c r="A4096" s="2290"/>
      <c r="B4096" s="2290"/>
      <c r="C4096" s="2290"/>
      <c r="D4096" s="2290"/>
      <c r="E4096" s="2290"/>
      <c r="F4096" s="2290"/>
      <c r="G4096" s="2290" t="s">
        <v>3582</v>
      </c>
      <c r="H4096" s="2268">
        <v>4</v>
      </c>
      <c r="I4096" s="2290" t="s">
        <v>3583</v>
      </c>
      <c r="J4096" s="2291">
        <v>828.2</v>
      </c>
    </row>
    <row r="4097" spans="1:10" ht="0.95" customHeight="1" thickTop="1">
      <c r="A4097" s="2269"/>
      <c r="B4097" s="2269"/>
      <c r="C4097" s="2269"/>
      <c r="D4097" s="2269"/>
      <c r="E4097" s="2269"/>
      <c r="F4097" s="2269"/>
      <c r="G4097" s="2269"/>
      <c r="H4097" s="2269"/>
      <c r="I4097" s="2269"/>
      <c r="J4097" s="2269"/>
    </row>
    <row r="4098" spans="1:10" ht="18" customHeight="1">
      <c r="A4098" s="2283" t="s">
        <v>5705</v>
      </c>
      <c r="B4098" s="2287" t="s">
        <v>259</v>
      </c>
      <c r="C4098" s="2283" t="s">
        <v>3548</v>
      </c>
      <c r="D4098" s="2283" t="s">
        <v>131</v>
      </c>
      <c r="E4098" s="2470" t="s">
        <v>3549</v>
      </c>
      <c r="F4098" s="2470"/>
      <c r="G4098" s="2288" t="s">
        <v>3550</v>
      </c>
      <c r="H4098" s="2287" t="s">
        <v>261</v>
      </c>
      <c r="I4098" s="2287" t="s">
        <v>3551</v>
      </c>
      <c r="J4098" s="2287" t="s">
        <v>2149</v>
      </c>
    </row>
    <row r="4099" spans="1:10" ht="24" customHeight="1">
      <c r="A4099" s="2284" t="s">
        <v>3552</v>
      </c>
      <c r="B4099" s="2259" t="s">
        <v>1674</v>
      </c>
      <c r="C4099" s="2284" t="s">
        <v>3600</v>
      </c>
      <c r="D4099" s="2284" t="s">
        <v>1675</v>
      </c>
      <c r="E4099" s="2471" t="s">
        <v>3688</v>
      </c>
      <c r="F4099" s="2471"/>
      <c r="G4099" s="2260" t="s">
        <v>271</v>
      </c>
      <c r="H4099" s="2261">
        <v>1</v>
      </c>
      <c r="I4099" s="2262">
        <v>53.64</v>
      </c>
      <c r="J4099" s="2262">
        <v>53.64</v>
      </c>
    </row>
    <row r="4100" spans="1:10" ht="24" customHeight="1">
      <c r="A4100" s="2281" t="s">
        <v>3556</v>
      </c>
      <c r="B4100" s="2263" t="s">
        <v>3561</v>
      </c>
      <c r="C4100" s="2281" t="s">
        <v>3558</v>
      </c>
      <c r="D4100" s="2281" t="s">
        <v>3562</v>
      </c>
      <c r="E4100" s="2472" t="s">
        <v>3560</v>
      </c>
      <c r="F4100" s="2472"/>
      <c r="G4100" s="2264" t="s">
        <v>2143</v>
      </c>
      <c r="H4100" s="2265">
        <v>0.65</v>
      </c>
      <c r="I4100" s="2266">
        <v>16.989999999999998</v>
      </c>
      <c r="J4100" s="2266">
        <v>11.04</v>
      </c>
    </row>
    <row r="4101" spans="1:10" ht="24" customHeight="1">
      <c r="A4101" s="2281" t="s">
        <v>3556</v>
      </c>
      <c r="B4101" s="2263" t="s">
        <v>3565</v>
      </c>
      <c r="C4101" s="2281" t="s">
        <v>3558</v>
      </c>
      <c r="D4101" s="2281" t="s">
        <v>3566</v>
      </c>
      <c r="E4101" s="2472" t="s">
        <v>3560</v>
      </c>
      <c r="F4101" s="2472"/>
      <c r="G4101" s="2264" t="s">
        <v>2143</v>
      </c>
      <c r="H4101" s="2265">
        <v>0.65</v>
      </c>
      <c r="I4101" s="2266">
        <v>21.6</v>
      </c>
      <c r="J4101" s="2266">
        <v>14.04</v>
      </c>
    </row>
    <row r="4102" spans="1:10" ht="36" customHeight="1">
      <c r="A4102" s="2285" t="s">
        <v>3586</v>
      </c>
      <c r="B4102" s="2270" t="s">
        <v>5397</v>
      </c>
      <c r="C4102" s="2285" t="s">
        <v>3558</v>
      </c>
      <c r="D4102" s="2285" t="s">
        <v>5398</v>
      </c>
      <c r="E4102" s="2468" t="s">
        <v>3589</v>
      </c>
      <c r="F4102" s="2468"/>
      <c r="G4102" s="2271" t="s">
        <v>271</v>
      </c>
      <c r="H4102" s="2272">
        <v>6</v>
      </c>
      <c r="I4102" s="2273">
        <v>1.1100000000000001</v>
      </c>
      <c r="J4102" s="2273">
        <v>6.66</v>
      </c>
    </row>
    <row r="4103" spans="1:10" ht="24" customHeight="1">
      <c r="A4103" s="2285" t="s">
        <v>3586</v>
      </c>
      <c r="B4103" s="2270" t="s">
        <v>5706</v>
      </c>
      <c r="C4103" s="2285" t="s">
        <v>3600</v>
      </c>
      <c r="D4103" s="2285" t="s">
        <v>5707</v>
      </c>
      <c r="E4103" s="2468" t="s">
        <v>3589</v>
      </c>
      <c r="F4103" s="2468"/>
      <c r="G4103" s="2271" t="s">
        <v>271</v>
      </c>
      <c r="H4103" s="2272">
        <v>1</v>
      </c>
      <c r="I4103" s="2273">
        <v>21.9</v>
      </c>
      <c r="J4103" s="2273">
        <v>21.9</v>
      </c>
    </row>
    <row r="4104" spans="1:10">
      <c r="A4104" s="2282"/>
      <c r="B4104" s="2282"/>
      <c r="C4104" s="2282"/>
      <c r="D4104" s="2282"/>
      <c r="E4104" s="2282" t="s">
        <v>3577</v>
      </c>
      <c r="F4104" s="2267">
        <v>17.12</v>
      </c>
      <c r="G4104" s="2282" t="s">
        <v>3578</v>
      </c>
      <c r="H4104" s="2267">
        <v>0</v>
      </c>
      <c r="I4104" s="2282" t="s">
        <v>3579</v>
      </c>
      <c r="J4104" s="2267">
        <v>17.12</v>
      </c>
    </row>
    <row r="4105" spans="1:10">
      <c r="A4105" s="2282"/>
      <c r="B4105" s="2282"/>
      <c r="C4105" s="2282"/>
      <c r="D4105" s="2282"/>
      <c r="E4105" s="2282" t="s">
        <v>3580</v>
      </c>
      <c r="F4105" s="2267">
        <v>14.445252</v>
      </c>
      <c r="G4105" s="2282"/>
      <c r="H4105" s="2467" t="s">
        <v>3581</v>
      </c>
      <c r="I4105" s="2467"/>
      <c r="J4105" s="2267">
        <v>68.09</v>
      </c>
    </row>
    <row r="4106" spans="1:10" ht="30" customHeight="1" thickBot="1">
      <c r="A4106" s="2290"/>
      <c r="B4106" s="2290"/>
      <c r="C4106" s="2290"/>
      <c r="D4106" s="2290"/>
      <c r="E4106" s="2290"/>
      <c r="F4106" s="2290"/>
      <c r="G4106" s="2290" t="s">
        <v>3582</v>
      </c>
      <c r="H4106" s="2268">
        <v>2</v>
      </c>
      <c r="I4106" s="2290" t="s">
        <v>3583</v>
      </c>
      <c r="J4106" s="2291">
        <v>136.18</v>
      </c>
    </row>
    <row r="4107" spans="1:10" ht="0.95" customHeight="1" thickTop="1">
      <c r="A4107" s="2269"/>
      <c r="B4107" s="2269"/>
      <c r="C4107" s="2269"/>
      <c r="D4107" s="2269"/>
      <c r="E4107" s="2269"/>
      <c r="F4107" s="2269"/>
      <c r="G4107" s="2269"/>
      <c r="H4107" s="2269"/>
      <c r="I4107" s="2269"/>
      <c r="J4107" s="2269"/>
    </row>
    <row r="4108" spans="1:10" ht="18" customHeight="1">
      <c r="A4108" s="2283" t="s">
        <v>5708</v>
      </c>
      <c r="B4108" s="2287" t="s">
        <v>259</v>
      </c>
      <c r="C4108" s="2283" t="s">
        <v>3548</v>
      </c>
      <c r="D4108" s="2283" t="s">
        <v>131</v>
      </c>
      <c r="E4108" s="2470" t="s">
        <v>3549</v>
      </c>
      <c r="F4108" s="2470"/>
      <c r="G4108" s="2288" t="s">
        <v>3550</v>
      </c>
      <c r="H4108" s="2287" t="s">
        <v>261</v>
      </c>
      <c r="I4108" s="2287" t="s">
        <v>3551</v>
      </c>
      <c r="J4108" s="2287" t="s">
        <v>2149</v>
      </c>
    </row>
    <row r="4109" spans="1:10" ht="24" customHeight="1">
      <c r="A4109" s="2284" t="s">
        <v>3552</v>
      </c>
      <c r="B4109" s="2259" t="s">
        <v>1677</v>
      </c>
      <c r="C4109" s="2284" t="s">
        <v>3600</v>
      </c>
      <c r="D4109" s="2284" t="s">
        <v>1678</v>
      </c>
      <c r="E4109" s="2471" t="s">
        <v>3688</v>
      </c>
      <c r="F4109" s="2471"/>
      <c r="G4109" s="2260" t="s">
        <v>271</v>
      </c>
      <c r="H4109" s="2261">
        <v>1</v>
      </c>
      <c r="I4109" s="2262">
        <v>442.29</v>
      </c>
      <c r="J4109" s="2262">
        <v>442.29</v>
      </c>
    </row>
    <row r="4110" spans="1:10" ht="24" customHeight="1">
      <c r="A4110" s="2281" t="s">
        <v>3556</v>
      </c>
      <c r="B4110" s="2263" t="s">
        <v>3561</v>
      </c>
      <c r="C4110" s="2281" t="s">
        <v>3558</v>
      </c>
      <c r="D4110" s="2281" t="s">
        <v>3562</v>
      </c>
      <c r="E4110" s="2472" t="s">
        <v>3560</v>
      </c>
      <c r="F4110" s="2472"/>
      <c r="G4110" s="2264" t="s">
        <v>2143</v>
      </c>
      <c r="H4110" s="2265">
        <v>0.5</v>
      </c>
      <c r="I4110" s="2266">
        <v>16.989999999999998</v>
      </c>
      <c r="J4110" s="2266">
        <v>8.49</v>
      </c>
    </row>
    <row r="4111" spans="1:10" ht="24" customHeight="1">
      <c r="A4111" s="2281" t="s">
        <v>3556</v>
      </c>
      <c r="B4111" s="2263" t="s">
        <v>3565</v>
      </c>
      <c r="C4111" s="2281" t="s">
        <v>3558</v>
      </c>
      <c r="D4111" s="2281" t="s">
        <v>3566</v>
      </c>
      <c r="E4111" s="2472" t="s">
        <v>3560</v>
      </c>
      <c r="F4111" s="2472"/>
      <c r="G4111" s="2264" t="s">
        <v>2143</v>
      </c>
      <c r="H4111" s="2265">
        <v>0.5</v>
      </c>
      <c r="I4111" s="2266">
        <v>21.6</v>
      </c>
      <c r="J4111" s="2266">
        <v>10.8</v>
      </c>
    </row>
    <row r="4112" spans="1:10" ht="24" customHeight="1">
      <c r="A4112" s="2285" t="s">
        <v>3586</v>
      </c>
      <c r="B4112" s="2270" t="s">
        <v>4115</v>
      </c>
      <c r="C4112" s="2285" t="s">
        <v>3600</v>
      </c>
      <c r="D4112" s="2285" t="s">
        <v>5709</v>
      </c>
      <c r="E4112" s="2468" t="s">
        <v>3589</v>
      </c>
      <c r="F4112" s="2468"/>
      <c r="G4112" s="2271" t="s">
        <v>271</v>
      </c>
      <c r="H4112" s="2272">
        <v>1</v>
      </c>
      <c r="I4112" s="2273">
        <v>423</v>
      </c>
      <c r="J4112" s="2273">
        <v>423</v>
      </c>
    </row>
    <row r="4113" spans="1:10">
      <c r="A4113" s="2282"/>
      <c r="B4113" s="2282"/>
      <c r="C4113" s="2282"/>
      <c r="D4113" s="2282"/>
      <c r="E4113" s="2282" t="s">
        <v>3577</v>
      </c>
      <c r="F4113" s="2267">
        <v>13.17</v>
      </c>
      <c r="G4113" s="2282" t="s">
        <v>3578</v>
      </c>
      <c r="H4113" s="2267">
        <v>0</v>
      </c>
      <c r="I4113" s="2282" t="s">
        <v>3579</v>
      </c>
      <c r="J4113" s="2267">
        <v>13.17</v>
      </c>
    </row>
    <row r="4114" spans="1:10">
      <c r="A4114" s="2282"/>
      <c r="B4114" s="2282"/>
      <c r="C4114" s="2282"/>
      <c r="D4114" s="2282"/>
      <c r="E4114" s="2282" t="s">
        <v>3580</v>
      </c>
      <c r="F4114" s="2267">
        <v>119.10869700000001</v>
      </c>
      <c r="G4114" s="2282"/>
      <c r="H4114" s="2467" t="s">
        <v>3581</v>
      </c>
      <c r="I4114" s="2467"/>
      <c r="J4114" s="2267">
        <v>561.4</v>
      </c>
    </row>
    <row r="4115" spans="1:10" ht="30" customHeight="1" thickBot="1">
      <c r="A4115" s="2290"/>
      <c r="B4115" s="2290"/>
      <c r="C4115" s="2290"/>
      <c r="D4115" s="2290"/>
      <c r="E4115" s="2290"/>
      <c r="F4115" s="2290"/>
      <c r="G4115" s="2290" t="s">
        <v>3582</v>
      </c>
      <c r="H4115" s="2268">
        <v>1</v>
      </c>
      <c r="I4115" s="2290" t="s">
        <v>3583</v>
      </c>
      <c r="J4115" s="2291">
        <v>561.4</v>
      </c>
    </row>
    <row r="4116" spans="1:10" ht="0.95" customHeight="1" thickTop="1">
      <c r="A4116" s="2269"/>
      <c r="B4116" s="2269"/>
      <c r="C4116" s="2269"/>
      <c r="D4116" s="2269"/>
      <c r="E4116" s="2269"/>
      <c r="F4116" s="2269"/>
      <c r="G4116" s="2269"/>
      <c r="H4116" s="2269"/>
      <c r="I4116" s="2269"/>
      <c r="J4116" s="2269"/>
    </row>
    <row r="4117" spans="1:10" ht="18" customHeight="1">
      <c r="A4117" s="2283" t="s">
        <v>5710</v>
      </c>
      <c r="B4117" s="2287" t="s">
        <v>259</v>
      </c>
      <c r="C4117" s="2283" t="s">
        <v>3548</v>
      </c>
      <c r="D4117" s="2283" t="s">
        <v>131</v>
      </c>
      <c r="E4117" s="2470" t="s">
        <v>3549</v>
      </c>
      <c r="F4117" s="2470"/>
      <c r="G4117" s="2288" t="s">
        <v>3550</v>
      </c>
      <c r="H4117" s="2287" t="s">
        <v>261</v>
      </c>
      <c r="I4117" s="2287" t="s">
        <v>3551</v>
      </c>
      <c r="J4117" s="2287" t="s">
        <v>2149</v>
      </c>
    </row>
    <row r="4118" spans="1:10" ht="36" customHeight="1">
      <c r="A4118" s="2284" t="s">
        <v>3552</v>
      </c>
      <c r="B4118" s="2259" t="s">
        <v>1680</v>
      </c>
      <c r="C4118" s="2284" t="s">
        <v>3600</v>
      </c>
      <c r="D4118" s="2284" t="s">
        <v>1681</v>
      </c>
      <c r="E4118" s="2471" t="s">
        <v>3688</v>
      </c>
      <c r="F4118" s="2471"/>
      <c r="G4118" s="2260" t="s">
        <v>322</v>
      </c>
      <c r="H4118" s="2261">
        <v>1</v>
      </c>
      <c r="I4118" s="2262">
        <v>115.1</v>
      </c>
      <c r="J4118" s="2262">
        <v>115.1</v>
      </c>
    </row>
    <row r="4119" spans="1:10" ht="24" customHeight="1">
      <c r="A4119" s="2281" t="s">
        <v>3556</v>
      </c>
      <c r="B4119" s="2263" t="s">
        <v>3565</v>
      </c>
      <c r="C4119" s="2281" t="s">
        <v>3558</v>
      </c>
      <c r="D4119" s="2281" t="s">
        <v>3566</v>
      </c>
      <c r="E4119" s="2472" t="s">
        <v>3560</v>
      </c>
      <c r="F4119" s="2472"/>
      <c r="G4119" s="2264" t="s">
        <v>2143</v>
      </c>
      <c r="H4119" s="2265">
        <v>0.3</v>
      </c>
      <c r="I4119" s="2266">
        <v>21.6</v>
      </c>
      <c r="J4119" s="2266">
        <v>6.48</v>
      </c>
    </row>
    <row r="4120" spans="1:10" ht="24" customHeight="1">
      <c r="A4120" s="2281" t="s">
        <v>3556</v>
      </c>
      <c r="B4120" s="2263" t="s">
        <v>3561</v>
      </c>
      <c r="C4120" s="2281" t="s">
        <v>3558</v>
      </c>
      <c r="D4120" s="2281" t="s">
        <v>3562</v>
      </c>
      <c r="E4120" s="2472" t="s">
        <v>3560</v>
      </c>
      <c r="F4120" s="2472"/>
      <c r="G4120" s="2264" t="s">
        <v>2143</v>
      </c>
      <c r="H4120" s="2265">
        <v>0.3</v>
      </c>
      <c r="I4120" s="2266">
        <v>16.989999999999998</v>
      </c>
      <c r="J4120" s="2266">
        <v>5.09</v>
      </c>
    </row>
    <row r="4121" spans="1:10" ht="24" customHeight="1">
      <c r="A4121" s="2285" t="s">
        <v>3586</v>
      </c>
      <c r="B4121" s="2270" t="s">
        <v>5711</v>
      </c>
      <c r="C4121" s="2285" t="s">
        <v>3600</v>
      </c>
      <c r="D4121" s="2285" t="s">
        <v>5712</v>
      </c>
      <c r="E4121" s="2468" t="s">
        <v>3589</v>
      </c>
      <c r="F4121" s="2468"/>
      <c r="G4121" s="2271" t="s">
        <v>322</v>
      </c>
      <c r="H4121" s="2272">
        <v>1</v>
      </c>
      <c r="I4121" s="2273">
        <v>103.53</v>
      </c>
      <c r="J4121" s="2273">
        <v>103.53</v>
      </c>
    </row>
    <row r="4122" spans="1:10">
      <c r="A4122" s="2282"/>
      <c r="B4122" s="2282"/>
      <c r="C4122" s="2282"/>
      <c r="D4122" s="2282"/>
      <c r="E4122" s="2282" t="s">
        <v>3577</v>
      </c>
      <c r="F4122" s="2267">
        <v>7.9</v>
      </c>
      <c r="G4122" s="2282" t="s">
        <v>3578</v>
      </c>
      <c r="H4122" s="2267">
        <v>0</v>
      </c>
      <c r="I4122" s="2282" t="s">
        <v>3579</v>
      </c>
      <c r="J4122" s="2267">
        <v>7.9</v>
      </c>
    </row>
    <row r="4123" spans="1:10">
      <c r="A4123" s="2282"/>
      <c r="B4123" s="2282"/>
      <c r="C4123" s="2282"/>
      <c r="D4123" s="2282"/>
      <c r="E4123" s="2282" t="s">
        <v>3580</v>
      </c>
      <c r="F4123" s="2267">
        <v>30.99643</v>
      </c>
      <c r="G4123" s="2282"/>
      <c r="H4123" s="2467" t="s">
        <v>3581</v>
      </c>
      <c r="I4123" s="2467"/>
      <c r="J4123" s="2267">
        <v>146.1</v>
      </c>
    </row>
    <row r="4124" spans="1:10" ht="30" customHeight="1" thickBot="1">
      <c r="A4124" s="2290"/>
      <c r="B4124" s="2290"/>
      <c r="C4124" s="2290"/>
      <c r="D4124" s="2290"/>
      <c r="E4124" s="2290"/>
      <c r="F4124" s="2290"/>
      <c r="G4124" s="2290" t="s">
        <v>3582</v>
      </c>
      <c r="H4124" s="2268">
        <v>1</v>
      </c>
      <c r="I4124" s="2290" t="s">
        <v>3583</v>
      </c>
      <c r="J4124" s="2291">
        <v>146.1</v>
      </c>
    </row>
    <row r="4125" spans="1:10" ht="0.95" customHeight="1" thickTop="1">
      <c r="A4125" s="2269"/>
      <c r="B4125" s="2269"/>
      <c r="C4125" s="2269"/>
      <c r="D4125" s="2269"/>
      <c r="E4125" s="2269"/>
      <c r="F4125" s="2269"/>
      <c r="G4125" s="2269"/>
      <c r="H4125" s="2269"/>
      <c r="I4125" s="2269"/>
      <c r="J4125" s="2269"/>
    </row>
    <row r="4126" spans="1:10" ht="18" customHeight="1">
      <c r="A4126" s="2283" t="s">
        <v>5713</v>
      </c>
      <c r="B4126" s="2287" t="s">
        <v>259</v>
      </c>
      <c r="C4126" s="2283" t="s">
        <v>3548</v>
      </c>
      <c r="D4126" s="2283" t="s">
        <v>131</v>
      </c>
      <c r="E4126" s="2470" t="s">
        <v>3549</v>
      </c>
      <c r="F4126" s="2470"/>
      <c r="G4126" s="2288" t="s">
        <v>3550</v>
      </c>
      <c r="H4126" s="2287" t="s">
        <v>261</v>
      </c>
      <c r="I4126" s="2287" t="s">
        <v>3551</v>
      </c>
      <c r="J4126" s="2287" t="s">
        <v>2149</v>
      </c>
    </row>
    <row r="4127" spans="1:10" ht="36" customHeight="1">
      <c r="A4127" s="2284" t="s">
        <v>3552</v>
      </c>
      <c r="B4127" s="2259" t="s">
        <v>1683</v>
      </c>
      <c r="C4127" s="2284" t="s">
        <v>3600</v>
      </c>
      <c r="D4127" s="2284" t="s">
        <v>1684</v>
      </c>
      <c r="E4127" s="2471" t="s">
        <v>3688</v>
      </c>
      <c r="F4127" s="2471"/>
      <c r="G4127" s="2260" t="s">
        <v>322</v>
      </c>
      <c r="H4127" s="2261">
        <v>1</v>
      </c>
      <c r="I4127" s="2262">
        <v>135.33000000000001</v>
      </c>
      <c r="J4127" s="2262">
        <v>135.33000000000001</v>
      </c>
    </row>
    <row r="4128" spans="1:10" ht="24" customHeight="1">
      <c r="A4128" s="2281" t="s">
        <v>3556</v>
      </c>
      <c r="B4128" s="2263" t="s">
        <v>3565</v>
      </c>
      <c r="C4128" s="2281" t="s">
        <v>3558</v>
      </c>
      <c r="D4128" s="2281" t="s">
        <v>3566</v>
      </c>
      <c r="E4128" s="2472" t="s">
        <v>3560</v>
      </c>
      <c r="F4128" s="2472"/>
      <c r="G4128" s="2264" t="s">
        <v>2143</v>
      </c>
      <c r="H4128" s="2265">
        <v>0.4</v>
      </c>
      <c r="I4128" s="2266">
        <v>21.6</v>
      </c>
      <c r="J4128" s="2266">
        <v>8.64</v>
      </c>
    </row>
    <row r="4129" spans="1:10" ht="24" customHeight="1">
      <c r="A4129" s="2281" t="s">
        <v>3556</v>
      </c>
      <c r="B4129" s="2263" t="s">
        <v>3561</v>
      </c>
      <c r="C4129" s="2281" t="s">
        <v>3558</v>
      </c>
      <c r="D4129" s="2281" t="s">
        <v>3562</v>
      </c>
      <c r="E4129" s="2472" t="s">
        <v>3560</v>
      </c>
      <c r="F4129" s="2472"/>
      <c r="G4129" s="2264" t="s">
        <v>2143</v>
      </c>
      <c r="H4129" s="2265">
        <v>0.4</v>
      </c>
      <c r="I4129" s="2266">
        <v>16.989999999999998</v>
      </c>
      <c r="J4129" s="2266">
        <v>6.79</v>
      </c>
    </row>
    <row r="4130" spans="1:10" ht="36" customHeight="1">
      <c r="A4130" s="2285" t="s">
        <v>3586</v>
      </c>
      <c r="B4130" s="2270" t="s">
        <v>5714</v>
      </c>
      <c r="C4130" s="2285" t="s">
        <v>3600</v>
      </c>
      <c r="D4130" s="2285" t="s">
        <v>1684</v>
      </c>
      <c r="E4130" s="2468" t="s">
        <v>3589</v>
      </c>
      <c r="F4130" s="2468"/>
      <c r="G4130" s="2271" t="s">
        <v>271</v>
      </c>
      <c r="H4130" s="2272">
        <v>1</v>
      </c>
      <c r="I4130" s="2273">
        <v>119.9</v>
      </c>
      <c r="J4130" s="2273">
        <v>119.9</v>
      </c>
    </row>
    <row r="4131" spans="1:10">
      <c r="A4131" s="2282"/>
      <c r="B4131" s="2282"/>
      <c r="C4131" s="2282"/>
      <c r="D4131" s="2282"/>
      <c r="E4131" s="2282" t="s">
        <v>3577</v>
      </c>
      <c r="F4131" s="2267">
        <v>10.53</v>
      </c>
      <c r="G4131" s="2282" t="s">
        <v>3578</v>
      </c>
      <c r="H4131" s="2267">
        <v>0</v>
      </c>
      <c r="I4131" s="2282" t="s">
        <v>3579</v>
      </c>
      <c r="J4131" s="2267">
        <v>10.53</v>
      </c>
    </row>
    <row r="4132" spans="1:10">
      <c r="A4132" s="2282"/>
      <c r="B4132" s="2282"/>
      <c r="C4132" s="2282"/>
      <c r="D4132" s="2282"/>
      <c r="E4132" s="2282" t="s">
        <v>3580</v>
      </c>
      <c r="F4132" s="2267">
        <v>36.444369000000002</v>
      </c>
      <c r="G4132" s="2282"/>
      <c r="H4132" s="2467" t="s">
        <v>3581</v>
      </c>
      <c r="I4132" s="2467"/>
      <c r="J4132" s="2267">
        <v>171.77</v>
      </c>
    </row>
    <row r="4133" spans="1:10" ht="30" customHeight="1" thickBot="1">
      <c r="A4133" s="2290"/>
      <c r="B4133" s="2290"/>
      <c r="C4133" s="2290"/>
      <c r="D4133" s="2290"/>
      <c r="E4133" s="2290"/>
      <c r="F4133" s="2290"/>
      <c r="G4133" s="2290" t="s">
        <v>3582</v>
      </c>
      <c r="H4133" s="2268">
        <v>1</v>
      </c>
      <c r="I4133" s="2290" t="s">
        <v>3583</v>
      </c>
      <c r="J4133" s="2291">
        <v>171.77</v>
      </c>
    </row>
    <row r="4134" spans="1:10" ht="0.95" customHeight="1" thickTop="1">
      <c r="A4134" s="2269"/>
      <c r="B4134" s="2269"/>
      <c r="C4134" s="2269"/>
      <c r="D4134" s="2269"/>
      <c r="E4134" s="2269"/>
      <c r="F4134" s="2269"/>
      <c r="G4134" s="2269"/>
      <c r="H4134" s="2269"/>
      <c r="I4134" s="2269"/>
      <c r="J4134" s="2269"/>
    </row>
    <row r="4135" spans="1:10" ht="18" customHeight="1">
      <c r="A4135" s="2283" t="s">
        <v>5715</v>
      </c>
      <c r="B4135" s="2287" t="s">
        <v>259</v>
      </c>
      <c r="C4135" s="2283" t="s">
        <v>3548</v>
      </c>
      <c r="D4135" s="2283" t="s">
        <v>131</v>
      </c>
      <c r="E4135" s="2470" t="s">
        <v>3549</v>
      </c>
      <c r="F4135" s="2470"/>
      <c r="G4135" s="2288" t="s">
        <v>3550</v>
      </c>
      <c r="H4135" s="2287" t="s">
        <v>261</v>
      </c>
      <c r="I4135" s="2287" t="s">
        <v>3551</v>
      </c>
      <c r="J4135" s="2287" t="s">
        <v>2149</v>
      </c>
    </row>
    <row r="4136" spans="1:10" ht="24" customHeight="1">
      <c r="A4136" s="2284" t="s">
        <v>3552</v>
      </c>
      <c r="B4136" s="2259" t="s">
        <v>1686</v>
      </c>
      <c r="C4136" s="2284" t="s">
        <v>3600</v>
      </c>
      <c r="D4136" s="2284" t="s">
        <v>1687</v>
      </c>
      <c r="E4136" s="2471" t="s">
        <v>3688</v>
      </c>
      <c r="F4136" s="2471"/>
      <c r="G4136" s="2260" t="s">
        <v>322</v>
      </c>
      <c r="H4136" s="2261">
        <v>1</v>
      </c>
      <c r="I4136" s="2262">
        <v>264.7</v>
      </c>
      <c r="J4136" s="2262">
        <v>264.7</v>
      </c>
    </row>
    <row r="4137" spans="1:10" ht="24" customHeight="1">
      <c r="A4137" s="2281" t="s">
        <v>3556</v>
      </c>
      <c r="B4137" s="2263" t="s">
        <v>3565</v>
      </c>
      <c r="C4137" s="2281" t="s">
        <v>3558</v>
      </c>
      <c r="D4137" s="2281" t="s">
        <v>3566</v>
      </c>
      <c r="E4137" s="2472" t="s">
        <v>3560</v>
      </c>
      <c r="F4137" s="2472"/>
      <c r="G4137" s="2264" t="s">
        <v>2143</v>
      </c>
      <c r="H4137" s="2265">
        <v>0.8</v>
      </c>
      <c r="I4137" s="2266">
        <v>21.6</v>
      </c>
      <c r="J4137" s="2266">
        <v>17.28</v>
      </c>
    </row>
    <row r="4138" spans="1:10" ht="24" customHeight="1">
      <c r="A4138" s="2281" t="s">
        <v>3556</v>
      </c>
      <c r="B4138" s="2263" t="s">
        <v>3561</v>
      </c>
      <c r="C4138" s="2281" t="s">
        <v>3558</v>
      </c>
      <c r="D4138" s="2281" t="s">
        <v>3562</v>
      </c>
      <c r="E4138" s="2472" t="s">
        <v>3560</v>
      </c>
      <c r="F4138" s="2472"/>
      <c r="G4138" s="2264" t="s">
        <v>2143</v>
      </c>
      <c r="H4138" s="2265">
        <v>0.8</v>
      </c>
      <c r="I4138" s="2266">
        <v>16.989999999999998</v>
      </c>
      <c r="J4138" s="2266">
        <v>13.59</v>
      </c>
    </row>
    <row r="4139" spans="1:10" ht="24" customHeight="1">
      <c r="A4139" s="2285" t="s">
        <v>3586</v>
      </c>
      <c r="B4139" s="2270" t="s">
        <v>5716</v>
      </c>
      <c r="C4139" s="2285" t="s">
        <v>3600</v>
      </c>
      <c r="D4139" s="2285" t="s">
        <v>1687</v>
      </c>
      <c r="E4139" s="2468" t="s">
        <v>3589</v>
      </c>
      <c r="F4139" s="2468"/>
      <c r="G4139" s="2271" t="s">
        <v>271</v>
      </c>
      <c r="H4139" s="2272">
        <v>1</v>
      </c>
      <c r="I4139" s="2273">
        <v>233.83</v>
      </c>
      <c r="J4139" s="2273">
        <v>233.83</v>
      </c>
    </row>
    <row r="4140" spans="1:10">
      <c r="A4140" s="2282"/>
      <c r="B4140" s="2282"/>
      <c r="C4140" s="2282"/>
      <c r="D4140" s="2282"/>
      <c r="E4140" s="2282" t="s">
        <v>3577</v>
      </c>
      <c r="F4140" s="2267">
        <v>21.07</v>
      </c>
      <c r="G4140" s="2282" t="s">
        <v>3578</v>
      </c>
      <c r="H4140" s="2267">
        <v>0</v>
      </c>
      <c r="I4140" s="2282" t="s">
        <v>3579</v>
      </c>
      <c r="J4140" s="2267">
        <v>21.07</v>
      </c>
    </row>
    <row r="4141" spans="1:10">
      <c r="A4141" s="2282"/>
      <c r="B4141" s="2282"/>
      <c r="C4141" s="2282"/>
      <c r="D4141" s="2282"/>
      <c r="E4141" s="2282" t="s">
        <v>3580</v>
      </c>
      <c r="F4141" s="2267">
        <v>71.283709999999999</v>
      </c>
      <c r="G4141" s="2282"/>
      <c r="H4141" s="2467" t="s">
        <v>3581</v>
      </c>
      <c r="I4141" s="2467"/>
      <c r="J4141" s="2267">
        <v>335.98</v>
      </c>
    </row>
    <row r="4142" spans="1:10" ht="30" customHeight="1" thickBot="1">
      <c r="A4142" s="2290"/>
      <c r="B4142" s="2290"/>
      <c r="C4142" s="2290"/>
      <c r="D4142" s="2290"/>
      <c r="E4142" s="2290"/>
      <c r="F4142" s="2290"/>
      <c r="G4142" s="2290" t="s">
        <v>3582</v>
      </c>
      <c r="H4142" s="2268">
        <v>4</v>
      </c>
      <c r="I4142" s="2290" t="s">
        <v>3583</v>
      </c>
      <c r="J4142" s="2291">
        <v>1343.92</v>
      </c>
    </row>
    <row r="4143" spans="1:10" ht="0.95" customHeight="1" thickTop="1">
      <c r="A4143" s="2269"/>
      <c r="B4143" s="2269"/>
      <c r="C4143" s="2269"/>
      <c r="D4143" s="2269"/>
      <c r="E4143" s="2269"/>
      <c r="F4143" s="2269"/>
      <c r="G4143" s="2269"/>
      <c r="H4143" s="2269"/>
      <c r="I4143" s="2269"/>
      <c r="J4143" s="2269"/>
    </row>
    <row r="4144" spans="1:10" ht="18" customHeight="1">
      <c r="A4144" s="2283" t="s">
        <v>5717</v>
      </c>
      <c r="B4144" s="2287" t="s">
        <v>259</v>
      </c>
      <c r="C4144" s="2283" t="s">
        <v>3548</v>
      </c>
      <c r="D4144" s="2283" t="s">
        <v>131</v>
      </c>
      <c r="E4144" s="2470" t="s">
        <v>3549</v>
      </c>
      <c r="F4144" s="2470"/>
      <c r="G4144" s="2288" t="s">
        <v>3550</v>
      </c>
      <c r="H4144" s="2287" t="s">
        <v>261</v>
      </c>
      <c r="I4144" s="2287" t="s">
        <v>3551</v>
      </c>
      <c r="J4144" s="2287" t="s">
        <v>2149</v>
      </c>
    </row>
    <row r="4145" spans="1:10" ht="24" customHeight="1">
      <c r="A4145" s="2284" t="s">
        <v>3552</v>
      </c>
      <c r="B4145" s="2259" t="s">
        <v>1689</v>
      </c>
      <c r="C4145" s="2284" t="s">
        <v>3600</v>
      </c>
      <c r="D4145" s="2284" t="s">
        <v>1690</v>
      </c>
      <c r="E4145" s="2471" t="s">
        <v>3688</v>
      </c>
      <c r="F4145" s="2471"/>
      <c r="G4145" s="2260" t="s">
        <v>271</v>
      </c>
      <c r="H4145" s="2261">
        <v>1</v>
      </c>
      <c r="I4145" s="2262">
        <v>25.01</v>
      </c>
      <c r="J4145" s="2262">
        <v>25.01</v>
      </c>
    </row>
    <row r="4146" spans="1:10" ht="24" customHeight="1">
      <c r="A4146" s="2281" t="s">
        <v>3556</v>
      </c>
      <c r="B4146" s="2263" t="s">
        <v>3561</v>
      </c>
      <c r="C4146" s="2281" t="s">
        <v>3558</v>
      </c>
      <c r="D4146" s="2281" t="s">
        <v>3562</v>
      </c>
      <c r="E4146" s="2472" t="s">
        <v>3560</v>
      </c>
      <c r="F4146" s="2472"/>
      <c r="G4146" s="2264" t="s">
        <v>2143</v>
      </c>
      <c r="H4146" s="2265">
        <v>0.1</v>
      </c>
      <c r="I4146" s="2266">
        <v>16.989999999999998</v>
      </c>
      <c r="J4146" s="2266">
        <v>1.69</v>
      </c>
    </row>
    <row r="4147" spans="1:10" ht="24" customHeight="1">
      <c r="A4147" s="2281" t="s">
        <v>3556</v>
      </c>
      <c r="B4147" s="2263" t="s">
        <v>3565</v>
      </c>
      <c r="C4147" s="2281" t="s">
        <v>3558</v>
      </c>
      <c r="D4147" s="2281" t="s">
        <v>3566</v>
      </c>
      <c r="E4147" s="2472" t="s">
        <v>3560</v>
      </c>
      <c r="F4147" s="2472"/>
      <c r="G4147" s="2264" t="s">
        <v>2143</v>
      </c>
      <c r="H4147" s="2265">
        <v>0.1</v>
      </c>
      <c r="I4147" s="2266">
        <v>21.6</v>
      </c>
      <c r="J4147" s="2266">
        <v>2.16</v>
      </c>
    </row>
    <row r="4148" spans="1:10" ht="24" customHeight="1">
      <c r="A4148" s="2285" t="s">
        <v>3586</v>
      </c>
      <c r="B4148" s="2270" t="s">
        <v>5718</v>
      </c>
      <c r="C4148" s="2285" t="s">
        <v>3600</v>
      </c>
      <c r="D4148" s="2285" t="s">
        <v>5719</v>
      </c>
      <c r="E4148" s="2468" t="s">
        <v>3589</v>
      </c>
      <c r="F4148" s="2468"/>
      <c r="G4148" s="2271" t="s">
        <v>271</v>
      </c>
      <c r="H4148" s="2272">
        <v>1</v>
      </c>
      <c r="I4148" s="2273">
        <v>21.16</v>
      </c>
      <c r="J4148" s="2273">
        <v>21.16</v>
      </c>
    </row>
    <row r="4149" spans="1:10">
      <c r="A4149" s="2282"/>
      <c r="B4149" s="2282"/>
      <c r="C4149" s="2282"/>
      <c r="D4149" s="2282"/>
      <c r="E4149" s="2282" t="s">
        <v>3577</v>
      </c>
      <c r="F4149" s="2267">
        <v>2.62</v>
      </c>
      <c r="G4149" s="2282" t="s">
        <v>3578</v>
      </c>
      <c r="H4149" s="2267">
        <v>0</v>
      </c>
      <c r="I4149" s="2282" t="s">
        <v>3579</v>
      </c>
      <c r="J4149" s="2267">
        <v>2.62</v>
      </c>
    </row>
    <row r="4150" spans="1:10">
      <c r="A4150" s="2282"/>
      <c r="B4150" s="2282"/>
      <c r="C4150" s="2282"/>
      <c r="D4150" s="2282"/>
      <c r="E4150" s="2282" t="s">
        <v>3580</v>
      </c>
      <c r="F4150" s="2267">
        <v>6.7351929999999998</v>
      </c>
      <c r="G4150" s="2282"/>
      <c r="H4150" s="2467" t="s">
        <v>3581</v>
      </c>
      <c r="I4150" s="2467"/>
      <c r="J4150" s="2267">
        <v>31.75</v>
      </c>
    </row>
    <row r="4151" spans="1:10" ht="30" customHeight="1" thickBot="1">
      <c r="A4151" s="2290"/>
      <c r="B4151" s="2290"/>
      <c r="C4151" s="2290"/>
      <c r="D4151" s="2290"/>
      <c r="E4151" s="2290"/>
      <c r="F4151" s="2290"/>
      <c r="G4151" s="2290" t="s">
        <v>3582</v>
      </c>
      <c r="H4151" s="2268">
        <v>6</v>
      </c>
      <c r="I4151" s="2290" t="s">
        <v>3583</v>
      </c>
      <c r="J4151" s="2291">
        <v>190.5</v>
      </c>
    </row>
    <row r="4152" spans="1:10" ht="0.95" customHeight="1" thickTop="1">
      <c r="A4152" s="2269"/>
      <c r="B4152" s="2269"/>
      <c r="C4152" s="2269"/>
      <c r="D4152" s="2269"/>
      <c r="E4152" s="2269"/>
      <c r="F4152" s="2269"/>
      <c r="G4152" s="2269"/>
      <c r="H4152" s="2269"/>
      <c r="I4152" s="2269"/>
      <c r="J4152" s="2269"/>
    </row>
    <row r="4153" spans="1:10" ht="18" customHeight="1">
      <c r="A4153" s="2283" t="s">
        <v>5720</v>
      </c>
      <c r="B4153" s="2287" t="s">
        <v>259</v>
      </c>
      <c r="C4153" s="2283" t="s">
        <v>3548</v>
      </c>
      <c r="D4153" s="2283" t="s">
        <v>131</v>
      </c>
      <c r="E4153" s="2470" t="s">
        <v>3549</v>
      </c>
      <c r="F4153" s="2470"/>
      <c r="G4153" s="2288" t="s">
        <v>3550</v>
      </c>
      <c r="H4153" s="2287" t="s">
        <v>261</v>
      </c>
      <c r="I4153" s="2287" t="s">
        <v>3551</v>
      </c>
      <c r="J4153" s="2287" t="s">
        <v>2149</v>
      </c>
    </row>
    <row r="4154" spans="1:10" ht="36" customHeight="1">
      <c r="A4154" s="2284" t="s">
        <v>3552</v>
      </c>
      <c r="B4154" s="2259" t="s">
        <v>1692</v>
      </c>
      <c r="C4154" s="2284" t="s">
        <v>3600</v>
      </c>
      <c r="D4154" s="2284" t="s">
        <v>1693</v>
      </c>
      <c r="E4154" s="2471" t="s">
        <v>4700</v>
      </c>
      <c r="F4154" s="2471"/>
      <c r="G4154" s="2260" t="s">
        <v>322</v>
      </c>
      <c r="H4154" s="2261">
        <v>1</v>
      </c>
      <c r="I4154" s="2262">
        <v>180.6</v>
      </c>
      <c r="J4154" s="2262">
        <v>180.6</v>
      </c>
    </row>
    <row r="4155" spans="1:10" ht="24" customHeight="1">
      <c r="A4155" s="2281" t="s">
        <v>3556</v>
      </c>
      <c r="B4155" s="2263" t="s">
        <v>5721</v>
      </c>
      <c r="C4155" s="2281" t="s">
        <v>3558</v>
      </c>
      <c r="D4155" s="2281" t="s">
        <v>5722</v>
      </c>
      <c r="E4155" s="2472" t="s">
        <v>3560</v>
      </c>
      <c r="F4155" s="2472"/>
      <c r="G4155" s="2264" t="s">
        <v>2143</v>
      </c>
      <c r="H4155" s="2265">
        <v>0.5</v>
      </c>
      <c r="I4155" s="2266">
        <v>22.35</v>
      </c>
      <c r="J4155" s="2266">
        <v>11.17</v>
      </c>
    </row>
    <row r="4156" spans="1:10" ht="24" customHeight="1">
      <c r="A4156" s="2281" t="s">
        <v>3556</v>
      </c>
      <c r="B4156" s="2263" t="s">
        <v>3886</v>
      </c>
      <c r="C4156" s="2281" t="s">
        <v>3558</v>
      </c>
      <c r="D4156" s="2281" t="s">
        <v>3887</v>
      </c>
      <c r="E4156" s="2472" t="s">
        <v>3560</v>
      </c>
      <c r="F4156" s="2472"/>
      <c r="G4156" s="2264" t="s">
        <v>2143</v>
      </c>
      <c r="H4156" s="2265">
        <v>0.5</v>
      </c>
      <c r="I4156" s="2266">
        <v>18.87</v>
      </c>
      <c r="J4156" s="2266">
        <v>9.43</v>
      </c>
    </row>
    <row r="4157" spans="1:10" ht="36" customHeight="1">
      <c r="A4157" s="2285" t="s">
        <v>3586</v>
      </c>
      <c r="B4157" s="2270" t="s">
        <v>5723</v>
      </c>
      <c r="C4157" s="2285" t="s">
        <v>3600</v>
      </c>
      <c r="D4157" s="2285" t="s">
        <v>1693</v>
      </c>
      <c r="E4157" s="2468" t="s">
        <v>3589</v>
      </c>
      <c r="F4157" s="2468"/>
      <c r="G4157" s="2271" t="s">
        <v>271</v>
      </c>
      <c r="H4157" s="2272">
        <v>1</v>
      </c>
      <c r="I4157" s="2273">
        <v>160</v>
      </c>
      <c r="J4157" s="2273">
        <v>160</v>
      </c>
    </row>
    <row r="4158" spans="1:10">
      <c r="A4158" s="2282"/>
      <c r="B4158" s="2282"/>
      <c r="C4158" s="2282"/>
      <c r="D4158" s="2282"/>
      <c r="E4158" s="2282" t="s">
        <v>3577</v>
      </c>
      <c r="F4158" s="2267">
        <v>14.54</v>
      </c>
      <c r="G4158" s="2282" t="s">
        <v>3578</v>
      </c>
      <c r="H4158" s="2267">
        <v>0</v>
      </c>
      <c r="I4158" s="2282" t="s">
        <v>3579</v>
      </c>
      <c r="J4158" s="2267">
        <v>14.54</v>
      </c>
    </row>
    <row r="4159" spans="1:10">
      <c r="A4159" s="2282"/>
      <c r="B4159" s="2282"/>
      <c r="C4159" s="2282"/>
      <c r="D4159" s="2282"/>
      <c r="E4159" s="2282" t="s">
        <v>3580</v>
      </c>
      <c r="F4159" s="2267">
        <v>48.635579999999997</v>
      </c>
      <c r="G4159" s="2282"/>
      <c r="H4159" s="2467" t="s">
        <v>3581</v>
      </c>
      <c r="I4159" s="2467"/>
      <c r="J4159" s="2267">
        <v>229.24</v>
      </c>
    </row>
    <row r="4160" spans="1:10" ht="30" customHeight="1" thickBot="1">
      <c r="A4160" s="2290"/>
      <c r="B4160" s="2290"/>
      <c r="C4160" s="2290"/>
      <c r="D4160" s="2290"/>
      <c r="E4160" s="2290"/>
      <c r="F4160" s="2290"/>
      <c r="G4160" s="2290" t="s">
        <v>3582</v>
      </c>
      <c r="H4160" s="2268">
        <v>1</v>
      </c>
      <c r="I4160" s="2290" t="s">
        <v>3583</v>
      </c>
      <c r="J4160" s="2291">
        <v>229.24</v>
      </c>
    </row>
    <row r="4161" spans="1:10" ht="0.95" customHeight="1" thickTop="1">
      <c r="A4161" s="2269"/>
      <c r="B4161" s="2269"/>
      <c r="C4161" s="2269"/>
      <c r="D4161" s="2269"/>
      <c r="E4161" s="2269"/>
      <c r="F4161" s="2269"/>
      <c r="G4161" s="2269"/>
      <c r="H4161" s="2269"/>
      <c r="I4161" s="2269"/>
      <c r="J4161" s="2269"/>
    </row>
    <row r="4162" spans="1:10" ht="18" customHeight="1">
      <c r="A4162" s="2283" t="s">
        <v>5724</v>
      </c>
      <c r="B4162" s="2287" t="s">
        <v>259</v>
      </c>
      <c r="C4162" s="2283" t="s">
        <v>3548</v>
      </c>
      <c r="D4162" s="2283" t="s">
        <v>131</v>
      </c>
      <c r="E4162" s="2470" t="s">
        <v>3549</v>
      </c>
      <c r="F4162" s="2470"/>
      <c r="G4162" s="2288" t="s">
        <v>3550</v>
      </c>
      <c r="H4162" s="2287" t="s">
        <v>261</v>
      </c>
      <c r="I4162" s="2287" t="s">
        <v>3551</v>
      </c>
      <c r="J4162" s="2287" t="s">
        <v>2149</v>
      </c>
    </row>
    <row r="4163" spans="1:10" ht="24" customHeight="1">
      <c r="A4163" s="2284" t="s">
        <v>3552</v>
      </c>
      <c r="B4163" s="2259" t="s">
        <v>1695</v>
      </c>
      <c r="C4163" s="2284" t="s">
        <v>3600</v>
      </c>
      <c r="D4163" s="2284" t="s">
        <v>1696</v>
      </c>
      <c r="E4163" s="2471" t="s">
        <v>3705</v>
      </c>
      <c r="F4163" s="2471"/>
      <c r="G4163" s="2260" t="s">
        <v>271</v>
      </c>
      <c r="H4163" s="2261">
        <v>1</v>
      </c>
      <c r="I4163" s="2262">
        <v>98.7</v>
      </c>
      <c r="J4163" s="2262">
        <v>98.7</v>
      </c>
    </row>
    <row r="4164" spans="1:10" ht="24" customHeight="1">
      <c r="A4164" s="2281" t="s">
        <v>3556</v>
      </c>
      <c r="B4164" s="2263" t="s">
        <v>3985</v>
      </c>
      <c r="C4164" s="2281" t="s">
        <v>3558</v>
      </c>
      <c r="D4164" s="2281" t="s">
        <v>3986</v>
      </c>
      <c r="E4164" s="2472" t="s">
        <v>3560</v>
      </c>
      <c r="F4164" s="2472"/>
      <c r="G4164" s="2264" t="s">
        <v>2143</v>
      </c>
      <c r="H4164" s="2265">
        <v>0.5</v>
      </c>
      <c r="I4164" s="2266">
        <v>16.48</v>
      </c>
      <c r="J4164" s="2266">
        <v>8.24</v>
      </c>
    </row>
    <row r="4165" spans="1:10" ht="24" customHeight="1">
      <c r="A4165" s="2281" t="s">
        <v>3556</v>
      </c>
      <c r="B4165" s="2263" t="s">
        <v>3567</v>
      </c>
      <c r="C4165" s="2281" t="s">
        <v>3558</v>
      </c>
      <c r="D4165" s="2281" t="s">
        <v>3568</v>
      </c>
      <c r="E4165" s="2472" t="s">
        <v>3560</v>
      </c>
      <c r="F4165" s="2472"/>
      <c r="G4165" s="2264" t="s">
        <v>2143</v>
      </c>
      <c r="H4165" s="2265">
        <v>0.5</v>
      </c>
      <c r="I4165" s="2266">
        <v>20.94</v>
      </c>
      <c r="J4165" s="2266">
        <v>10.47</v>
      </c>
    </row>
    <row r="4166" spans="1:10" ht="24" customHeight="1">
      <c r="A4166" s="2285" t="s">
        <v>3586</v>
      </c>
      <c r="B4166" s="2270" t="s">
        <v>5725</v>
      </c>
      <c r="C4166" s="2285" t="s">
        <v>3600</v>
      </c>
      <c r="D4166" s="2285" t="s">
        <v>5726</v>
      </c>
      <c r="E4166" s="2468" t="s">
        <v>5727</v>
      </c>
      <c r="F4166" s="2468"/>
      <c r="G4166" s="2271" t="s">
        <v>271</v>
      </c>
      <c r="H4166" s="2272">
        <v>1</v>
      </c>
      <c r="I4166" s="2273">
        <v>79.989999999999995</v>
      </c>
      <c r="J4166" s="2273">
        <v>79.989999999999995</v>
      </c>
    </row>
    <row r="4167" spans="1:10">
      <c r="A4167" s="2282"/>
      <c r="B4167" s="2282"/>
      <c r="C4167" s="2282"/>
      <c r="D4167" s="2282"/>
      <c r="E4167" s="2282" t="s">
        <v>3577</v>
      </c>
      <c r="F4167" s="2267">
        <v>13.03</v>
      </c>
      <c r="G4167" s="2282" t="s">
        <v>3578</v>
      </c>
      <c r="H4167" s="2267">
        <v>0</v>
      </c>
      <c r="I4167" s="2282" t="s">
        <v>3579</v>
      </c>
      <c r="J4167" s="2267">
        <v>13.03</v>
      </c>
    </row>
    <row r="4168" spans="1:10">
      <c r="A4168" s="2282"/>
      <c r="B4168" s="2282"/>
      <c r="C4168" s="2282"/>
      <c r="D4168" s="2282"/>
      <c r="E4168" s="2282" t="s">
        <v>3580</v>
      </c>
      <c r="F4168" s="2267">
        <v>26.579910000000002</v>
      </c>
      <c r="G4168" s="2282"/>
      <c r="H4168" s="2467" t="s">
        <v>3581</v>
      </c>
      <c r="I4168" s="2467"/>
      <c r="J4168" s="2267">
        <v>125.28</v>
      </c>
    </row>
    <row r="4169" spans="1:10" ht="30" customHeight="1" thickBot="1">
      <c r="A4169" s="2290"/>
      <c r="B4169" s="2290"/>
      <c r="C4169" s="2290"/>
      <c r="D4169" s="2290"/>
      <c r="E4169" s="2290"/>
      <c r="F4169" s="2290"/>
      <c r="G4169" s="2290" t="s">
        <v>3582</v>
      </c>
      <c r="H4169" s="2268">
        <v>1</v>
      </c>
      <c r="I4169" s="2290" t="s">
        <v>3583</v>
      </c>
      <c r="J4169" s="2291">
        <v>125.28</v>
      </c>
    </row>
    <row r="4170" spans="1:10" ht="0.95" customHeight="1" thickTop="1">
      <c r="A4170" s="2269"/>
      <c r="B4170" s="2269"/>
      <c r="C4170" s="2269"/>
      <c r="D4170" s="2269"/>
      <c r="E4170" s="2269"/>
      <c r="F4170" s="2269"/>
      <c r="G4170" s="2269"/>
      <c r="H4170" s="2269"/>
      <c r="I4170" s="2269"/>
      <c r="J4170" s="2269"/>
    </row>
    <row r="4171" spans="1:10" ht="18" customHeight="1">
      <c r="A4171" s="2283" t="s">
        <v>5728</v>
      </c>
      <c r="B4171" s="2287" t="s">
        <v>259</v>
      </c>
      <c r="C4171" s="2283" t="s">
        <v>3548</v>
      </c>
      <c r="D4171" s="2283" t="s">
        <v>131</v>
      </c>
      <c r="E4171" s="2470" t="s">
        <v>3549</v>
      </c>
      <c r="F4171" s="2470"/>
      <c r="G4171" s="2288" t="s">
        <v>3550</v>
      </c>
      <c r="H4171" s="2287" t="s">
        <v>261</v>
      </c>
      <c r="I4171" s="2287" t="s">
        <v>3551</v>
      </c>
      <c r="J4171" s="2287" t="s">
        <v>2149</v>
      </c>
    </row>
    <row r="4172" spans="1:10" ht="84" customHeight="1">
      <c r="A4172" s="2284" t="s">
        <v>3552</v>
      </c>
      <c r="B4172" s="2259" t="s">
        <v>1698</v>
      </c>
      <c r="C4172" s="2284" t="s">
        <v>3600</v>
      </c>
      <c r="D4172" s="2284" t="s">
        <v>1699</v>
      </c>
      <c r="E4172" s="2471" t="s">
        <v>3688</v>
      </c>
      <c r="F4172" s="2471"/>
      <c r="G4172" s="2260" t="s">
        <v>1700</v>
      </c>
      <c r="H4172" s="2261">
        <v>1</v>
      </c>
      <c r="I4172" s="2262">
        <v>1072.56</v>
      </c>
      <c r="J4172" s="2262">
        <v>1072.56</v>
      </c>
    </row>
    <row r="4173" spans="1:10" ht="24" customHeight="1">
      <c r="A4173" s="2281" t="s">
        <v>3556</v>
      </c>
      <c r="B4173" s="2263" t="s">
        <v>3565</v>
      </c>
      <c r="C4173" s="2281" t="s">
        <v>3558</v>
      </c>
      <c r="D4173" s="2281" t="s">
        <v>3566</v>
      </c>
      <c r="E4173" s="2472" t="s">
        <v>3560</v>
      </c>
      <c r="F4173" s="2472"/>
      <c r="G4173" s="2264" t="s">
        <v>2143</v>
      </c>
      <c r="H4173" s="2265">
        <v>2</v>
      </c>
      <c r="I4173" s="2266">
        <v>21.6</v>
      </c>
      <c r="J4173" s="2266">
        <v>43.2</v>
      </c>
    </row>
    <row r="4174" spans="1:10" ht="24" customHeight="1">
      <c r="A4174" s="2281" t="s">
        <v>3556</v>
      </c>
      <c r="B4174" s="2263" t="s">
        <v>3561</v>
      </c>
      <c r="C4174" s="2281" t="s">
        <v>3558</v>
      </c>
      <c r="D4174" s="2281" t="s">
        <v>3562</v>
      </c>
      <c r="E4174" s="2472" t="s">
        <v>3560</v>
      </c>
      <c r="F4174" s="2472"/>
      <c r="G4174" s="2264" t="s">
        <v>2143</v>
      </c>
      <c r="H4174" s="2265">
        <v>2</v>
      </c>
      <c r="I4174" s="2266">
        <v>16.989999999999998</v>
      </c>
      <c r="J4174" s="2266">
        <v>33.979999999999997</v>
      </c>
    </row>
    <row r="4175" spans="1:10" ht="36" customHeight="1">
      <c r="A4175" s="2285" t="s">
        <v>3586</v>
      </c>
      <c r="B4175" s="2270" t="s">
        <v>5729</v>
      </c>
      <c r="C4175" s="2285" t="s">
        <v>3600</v>
      </c>
      <c r="D4175" s="2285" t="s">
        <v>5730</v>
      </c>
      <c r="E4175" s="2468" t="s">
        <v>3589</v>
      </c>
      <c r="F4175" s="2468"/>
      <c r="G4175" s="2271" t="s">
        <v>1223</v>
      </c>
      <c r="H4175" s="2272">
        <v>1</v>
      </c>
      <c r="I4175" s="2273">
        <v>426.38</v>
      </c>
      <c r="J4175" s="2273">
        <v>426.38</v>
      </c>
    </row>
    <row r="4176" spans="1:10" ht="36" customHeight="1">
      <c r="A4176" s="2285" t="s">
        <v>3586</v>
      </c>
      <c r="B4176" s="2270" t="s">
        <v>5731</v>
      </c>
      <c r="C4176" s="2285" t="s">
        <v>3600</v>
      </c>
      <c r="D4176" s="2285" t="s">
        <v>5732</v>
      </c>
      <c r="E4176" s="2468" t="s">
        <v>3589</v>
      </c>
      <c r="F4176" s="2468"/>
      <c r="G4176" s="2271" t="s">
        <v>322</v>
      </c>
      <c r="H4176" s="2272">
        <v>1</v>
      </c>
      <c r="I4176" s="2273">
        <v>569</v>
      </c>
      <c r="J4176" s="2273">
        <v>569</v>
      </c>
    </row>
    <row r="4177" spans="1:10">
      <c r="A4177" s="2282"/>
      <c r="B4177" s="2282"/>
      <c r="C4177" s="2282"/>
      <c r="D4177" s="2282"/>
      <c r="E4177" s="2282" t="s">
        <v>3577</v>
      </c>
      <c r="F4177" s="2267">
        <v>52.7</v>
      </c>
      <c r="G4177" s="2282" t="s">
        <v>3578</v>
      </c>
      <c r="H4177" s="2267">
        <v>0</v>
      </c>
      <c r="I4177" s="2282" t="s">
        <v>3579</v>
      </c>
      <c r="J4177" s="2267">
        <v>52.7</v>
      </c>
    </row>
    <row r="4178" spans="1:10">
      <c r="A4178" s="2282"/>
      <c r="B4178" s="2282"/>
      <c r="C4178" s="2282"/>
      <c r="D4178" s="2282"/>
      <c r="E4178" s="2282" t="s">
        <v>3580</v>
      </c>
      <c r="F4178" s="2267">
        <v>288.84040800000002</v>
      </c>
      <c r="G4178" s="2282"/>
      <c r="H4178" s="2467" t="s">
        <v>3581</v>
      </c>
      <c r="I4178" s="2467"/>
      <c r="J4178" s="2267">
        <v>1361.4</v>
      </c>
    </row>
    <row r="4179" spans="1:10" ht="30" customHeight="1" thickBot="1">
      <c r="A4179" s="2290"/>
      <c r="B4179" s="2290"/>
      <c r="C4179" s="2290"/>
      <c r="D4179" s="2290"/>
      <c r="E4179" s="2290"/>
      <c r="F4179" s="2290"/>
      <c r="G4179" s="2290" t="s">
        <v>3582</v>
      </c>
      <c r="H4179" s="2268">
        <v>1</v>
      </c>
      <c r="I4179" s="2290" t="s">
        <v>3583</v>
      </c>
      <c r="J4179" s="2291">
        <v>1361.4</v>
      </c>
    </row>
    <row r="4180" spans="1:10" ht="0.95" customHeight="1" thickTop="1">
      <c r="A4180" s="2269"/>
      <c r="B4180" s="2269"/>
      <c r="C4180" s="2269"/>
      <c r="D4180" s="2269"/>
      <c r="E4180" s="2269"/>
      <c r="F4180" s="2269"/>
      <c r="G4180" s="2269"/>
      <c r="H4180" s="2269"/>
      <c r="I4180" s="2269"/>
      <c r="J4180" s="2269"/>
    </row>
    <row r="4181" spans="1:10" ht="24" customHeight="1">
      <c r="A4181" s="2286" t="s">
        <v>5733</v>
      </c>
      <c r="B4181" s="2286"/>
      <c r="C4181" s="2286"/>
      <c r="D4181" s="2286" t="s">
        <v>233</v>
      </c>
      <c r="E4181" s="2286"/>
      <c r="F4181" s="2469"/>
      <c r="G4181" s="2469"/>
      <c r="H4181" s="2257"/>
      <c r="I4181" s="2286"/>
      <c r="J4181" s="2258">
        <v>8887.48</v>
      </c>
    </row>
    <row r="4182" spans="1:10" ht="24" customHeight="1">
      <c r="A4182" s="2286" t="s">
        <v>5734</v>
      </c>
      <c r="B4182" s="2286"/>
      <c r="C4182" s="2286"/>
      <c r="D4182" s="2286" t="s">
        <v>5735</v>
      </c>
      <c r="E4182" s="2286"/>
      <c r="F4182" s="2469"/>
      <c r="G4182" s="2469"/>
      <c r="H4182" s="2257"/>
      <c r="I4182" s="2286"/>
      <c r="J4182" s="2258">
        <v>4872.79</v>
      </c>
    </row>
    <row r="4183" spans="1:10" ht="18" customHeight="1">
      <c r="A4183" s="2283" t="s">
        <v>5736</v>
      </c>
      <c r="B4183" s="2287" t="s">
        <v>259</v>
      </c>
      <c r="C4183" s="2283" t="s">
        <v>3548</v>
      </c>
      <c r="D4183" s="2283" t="s">
        <v>131</v>
      </c>
      <c r="E4183" s="2470" t="s">
        <v>3549</v>
      </c>
      <c r="F4183" s="2470"/>
      <c r="G4183" s="2288" t="s">
        <v>3550</v>
      </c>
      <c r="H4183" s="2287" t="s">
        <v>261</v>
      </c>
      <c r="I4183" s="2287" t="s">
        <v>3551</v>
      </c>
      <c r="J4183" s="2287" t="s">
        <v>2149</v>
      </c>
    </row>
    <row r="4184" spans="1:10" ht="36" customHeight="1">
      <c r="A4184" s="2284" t="s">
        <v>3552</v>
      </c>
      <c r="B4184" s="2259" t="s">
        <v>1705</v>
      </c>
      <c r="C4184" s="2284" t="s">
        <v>3600</v>
      </c>
      <c r="D4184" s="2284" t="s">
        <v>1706</v>
      </c>
      <c r="E4184" s="2471" t="s">
        <v>3688</v>
      </c>
      <c r="F4184" s="2471"/>
      <c r="G4184" s="2260" t="s">
        <v>322</v>
      </c>
      <c r="H4184" s="2261">
        <v>1</v>
      </c>
      <c r="I4184" s="2262">
        <v>384.79</v>
      </c>
      <c r="J4184" s="2262">
        <v>384.79</v>
      </c>
    </row>
    <row r="4185" spans="1:10" ht="24" customHeight="1">
      <c r="A4185" s="2281" t="s">
        <v>3556</v>
      </c>
      <c r="B4185" s="2263" t="s">
        <v>3565</v>
      </c>
      <c r="C4185" s="2281" t="s">
        <v>3558</v>
      </c>
      <c r="D4185" s="2281" t="s">
        <v>3566</v>
      </c>
      <c r="E4185" s="2472" t="s">
        <v>3560</v>
      </c>
      <c r="F4185" s="2472"/>
      <c r="G4185" s="2264" t="s">
        <v>2143</v>
      </c>
      <c r="H4185" s="2265">
        <v>0.5</v>
      </c>
      <c r="I4185" s="2266">
        <v>21.6</v>
      </c>
      <c r="J4185" s="2266">
        <v>10.8</v>
      </c>
    </row>
    <row r="4186" spans="1:10" ht="24" customHeight="1">
      <c r="A4186" s="2281" t="s">
        <v>3556</v>
      </c>
      <c r="B4186" s="2263" t="s">
        <v>3561</v>
      </c>
      <c r="C4186" s="2281" t="s">
        <v>3558</v>
      </c>
      <c r="D4186" s="2281" t="s">
        <v>3562</v>
      </c>
      <c r="E4186" s="2472" t="s">
        <v>3560</v>
      </c>
      <c r="F4186" s="2472"/>
      <c r="G4186" s="2264" t="s">
        <v>2143</v>
      </c>
      <c r="H4186" s="2265">
        <v>0.5</v>
      </c>
      <c r="I4186" s="2266">
        <v>16.989999999999998</v>
      </c>
      <c r="J4186" s="2266">
        <v>8.49</v>
      </c>
    </row>
    <row r="4187" spans="1:10" ht="36" customHeight="1">
      <c r="A4187" s="2285" t="s">
        <v>3586</v>
      </c>
      <c r="B4187" s="2270" t="s">
        <v>5737</v>
      </c>
      <c r="C4187" s="2285" t="s">
        <v>3600</v>
      </c>
      <c r="D4187" s="2285" t="s">
        <v>2741</v>
      </c>
      <c r="E4187" s="2468" t="s">
        <v>3589</v>
      </c>
      <c r="F4187" s="2468"/>
      <c r="G4187" s="2271" t="s">
        <v>322</v>
      </c>
      <c r="H4187" s="2272">
        <v>1</v>
      </c>
      <c r="I4187" s="2273">
        <v>365.5</v>
      </c>
      <c r="J4187" s="2273">
        <v>365.5</v>
      </c>
    </row>
    <row r="4188" spans="1:10">
      <c r="A4188" s="2282"/>
      <c r="B4188" s="2282"/>
      <c r="C4188" s="2282"/>
      <c r="D4188" s="2282"/>
      <c r="E4188" s="2282" t="s">
        <v>3577</v>
      </c>
      <c r="F4188" s="2267">
        <v>13.17</v>
      </c>
      <c r="G4188" s="2282" t="s">
        <v>3578</v>
      </c>
      <c r="H4188" s="2267">
        <v>0</v>
      </c>
      <c r="I4188" s="2282" t="s">
        <v>3579</v>
      </c>
      <c r="J4188" s="2267">
        <v>13.17</v>
      </c>
    </row>
    <row r="4189" spans="1:10">
      <c r="A4189" s="2282"/>
      <c r="B4189" s="2282"/>
      <c r="C4189" s="2282"/>
      <c r="D4189" s="2282"/>
      <c r="E4189" s="2282" t="s">
        <v>3580</v>
      </c>
      <c r="F4189" s="2267">
        <v>103.623947</v>
      </c>
      <c r="G4189" s="2282"/>
      <c r="H4189" s="2467" t="s">
        <v>3581</v>
      </c>
      <c r="I4189" s="2467"/>
      <c r="J4189" s="2267">
        <v>488.41</v>
      </c>
    </row>
    <row r="4190" spans="1:10" ht="30" customHeight="1" thickBot="1">
      <c r="A4190" s="2290"/>
      <c r="B4190" s="2290"/>
      <c r="C4190" s="2290"/>
      <c r="D4190" s="2290"/>
      <c r="E4190" s="2290"/>
      <c r="F4190" s="2290"/>
      <c r="G4190" s="2290" t="s">
        <v>3582</v>
      </c>
      <c r="H4190" s="2268">
        <v>1</v>
      </c>
      <c r="I4190" s="2290" t="s">
        <v>3583</v>
      </c>
      <c r="J4190" s="2291">
        <v>488.41</v>
      </c>
    </row>
    <row r="4191" spans="1:10" ht="0.95" customHeight="1" thickTop="1">
      <c r="A4191" s="2269"/>
      <c r="B4191" s="2269"/>
      <c r="C4191" s="2269"/>
      <c r="D4191" s="2269"/>
      <c r="E4191" s="2269"/>
      <c r="F4191" s="2269"/>
      <c r="G4191" s="2269"/>
      <c r="H4191" s="2269"/>
      <c r="I4191" s="2269"/>
      <c r="J4191" s="2269"/>
    </row>
    <row r="4192" spans="1:10" ht="18" customHeight="1">
      <c r="A4192" s="2283" t="s">
        <v>5738</v>
      </c>
      <c r="B4192" s="2287" t="s">
        <v>259</v>
      </c>
      <c r="C4192" s="2283" t="s">
        <v>3548</v>
      </c>
      <c r="D4192" s="2283" t="s">
        <v>131</v>
      </c>
      <c r="E4192" s="2470" t="s">
        <v>3549</v>
      </c>
      <c r="F4192" s="2470"/>
      <c r="G4192" s="2288" t="s">
        <v>3550</v>
      </c>
      <c r="H4192" s="2287" t="s">
        <v>261</v>
      </c>
      <c r="I4192" s="2287" t="s">
        <v>3551</v>
      </c>
      <c r="J4192" s="2287" t="s">
        <v>2149</v>
      </c>
    </row>
    <row r="4193" spans="1:10" ht="36" customHeight="1">
      <c r="A4193" s="2284" t="s">
        <v>3552</v>
      </c>
      <c r="B4193" s="2259" t="s">
        <v>1708</v>
      </c>
      <c r="C4193" s="2284" t="s">
        <v>3600</v>
      </c>
      <c r="D4193" s="2284" t="s">
        <v>1709</v>
      </c>
      <c r="E4193" s="2471" t="s">
        <v>3688</v>
      </c>
      <c r="F4193" s="2471"/>
      <c r="G4193" s="2260" t="s">
        <v>322</v>
      </c>
      <c r="H4193" s="2261">
        <v>1</v>
      </c>
      <c r="I4193" s="2262">
        <v>2393.9</v>
      </c>
      <c r="J4193" s="2262">
        <v>2393.9</v>
      </c>
    </row>
    <row r="4194" spans="1:10" ht="24" customHeight="1">
      <c r="A4194" s="2281" t="s">
        <v>3556</v>
      </c>
      <c r="B4194" s="2263" t="s">
        <v>3565</v>
      </c>
      <c r="C4194" s="2281" t="s">
        <v>3558</v>
      </c>
      <c r="D4194" s="2281" t="s">
        <v>3566</v>
      </c>
      <c r="E4194" s="2472" t="s">
        <v>3560</v>
      </c>
      <c r="F4194" s="2472"/>
      <c r="G4194" s="2264" t="s">
        <v>2143</v>
      </c>
      <c r="H4194" s="2265">
        <v>1</v>
      </c>
      <c r="I4194" s="2266">
        <v>21.6</v>
      </c>
      <c r="J4194" s="2266">
        <v>21.6</v>
      </c>
    </row>
    <row r="4195" spans="1:10" ht="24" customHeight="1">
      <c r="A4195" s="2281" t="s">
        <v>3556</v>
      </c>
      <c r="B4195" s="2263" t="s">
        <v>3561</v>
      </c>
      <c r="C4195" s="2281" t="s">
        <v>3558</v>
      </c>
      <c r="D4195" s="2281" t="s">
        <v>3562</v>
      </c>
      <c r="E4195" s="2472" t="s">
        <v>3560</v>
      </c>
      <c r="F4195" s="2472"/>
      <c r="G4195" s="2264" t="s">
        <v>2143</v>
      </c>
      <c r="H4195" s="2265">
        <v>1</v>
      </c>
      <c r="I4195" s="2266">
        <v>16.989999999999998</v>
      </c>
      <c r="J4195" s="2266">
        <v>16.989999999999998</v>
      </c>
    </row>
    <row r="4196" spans="1:10" ht="24" customHeight="1">
      <c r="A4196" s="2285" t="s">
        <v>3586</v>
      </c>
      <c r="B4196" s="2270" t="s">
        <v>5739</v>
      </c>
      <c r="C4196" s="2285" t="s">
        <v>4493</v>
      </c>
      <c r="D4196" s="2285" t="s">
        <v>5740</v>
      </c>
      <c r="E4196" s="2468" t="s">
        <v>3589</v>
      </c>
      <c r="F4196" s="2468"/>
      <c r="G4196" s="2271" t="s">
        <v>271</v>
      </c>
      <c r="H4196" s="2272">
        <v>1</v>
      </c>
      <c r="I4196" s="2273">
        <v>2355.31</v>
      </c>
      <c r="J4196" s="2273">
        <v>2355.31</v>
      </c>
    </row>
    <row r="4197" spans="1:10">
      <c r="A4197" s="2282"/>
      <c r="B4197" s="2282"/>
      <c r="C4197" s="2282"/>
      <c r="D4197" s="2282"/>
      <c r="E4197" s="2282" t="s">
        <v>3577</v>
      </c>
      <c r="F4197" s="2267">
        <v>26.35</v>
      </c>
      <c r="G4197" s="2282" t="s">
        <v>3578</v>
      </c>
      <c r="H4197" s="2267">
        <v>0</v>
      </c>
      <c r="I4197" s="2282" t="s">
        <v>3579</v>
      </c>
      <c r="J4197" s="2267">
        <v>26.35</v>
      </c>
    </row>
    <row r="4198" spans="1:10">
      <c r="A4198" s="2282"/>
      <c r="B4198" s="2282"/>
      <c r="C4198" s="2282"/>
      <c r="D4198" s="2282"/>
      <c r="E4198" s="2282" t="s">
        <v>3580</v>
      </c>
      <c r="F4198" s="2267">
        <v>644.67727000000002</v>
      </c>
      <c r="G4198" s="2282"/>
      <c r="H4198" s="2467" t="s">
        <v>3581</v>
      </c>
      <c r="I4198" s="2467"/>
      <c r="J4198" s="2267">
        <v>3038.58</v>
      </c>
    </row>
    <row r="4199" spans="1:10" ht="30" customHeight="1" thickBot="1">
      <c r="A4199" s="2290"/>
      <c r="B4199" s="2290"/>
      <c r="C4199" s="2290"/>
      <c r="D4199" s="2290"/>
      <c r="E4199" s="2290"/>
      <c r="F4199" s="2290"/>
      <c r="G4199" s="2290" t="s">
        <v>3582</v>
      </c>
      <c r="H4199" s="2268">
        <v>1</v>
      </c>
      <c r="I4199" s="2290" t="s">
        <v>3583</v>
      </c>
      <c r="J4199" s="2291">
        <v>3038.58</v>
      </c>
    </row>
    <row r="4200" spans="1:10" ht="0.95" customHeight="1" thickTop="1">
      <c r="A4200" s="2269"/>
      <c r="B4200" s="2269"/>
      <c r="C4200" s="2269"/>
      <c r="D4200" s="2269"/>
      <c r="E4200" s="2269"/>
      <c r="F4200" s="2269"/>
      <c r="G4200" s="2269"/>
      <c r="H4200" s="2269"/>
      <c r="I4200" s="2269"/>
      <c r="J4200" s="2269"/>
    </row>
    <row r="4201" spans="1:10" ht="18" customHeight="1">
      <c r="A4201" s="2283" t="s">
        <v>5741</v>
      </c>
      <c r="B4201" s="2287" t="s">
        <v>259</v>
      </c>
      <c r="C4201" s="2283" t="s">
        <v>3548</v>
      </c>
      <c r="D4201" s="2283" t="s">
        <v>131</v>
      </c>
      <c r="E4201" s="2470" t="s">
        <v>3549</v>
      </c>
      <c r="F4201" s="2470"/>
      <c r="G4201" s="2288" t="s">
        <v>3550</v>
      </c>
      <c r="H4201" s="2287" t="s">
        <v>261</v>
      </c>
      <c r="I4201" s="2287" t="s">
        <v>3551</v>
      </c>
      <c r="J4201" s="2287" t="s">
        <v>2149</v>
      </c>
    </row>
    <row r="4202" spans="1:10" ht="24" customHeight="1">
      <c r="A4202" s="2284" t="s">
        <v>3552</v>
      </c>
      <c r="B4202" s="2259" t="s">
        <v>1711</v>
      </c>
      <c r="C4202" s="2284" t="s">
        <v>3600</v>
      </c>
      <c r="D4202" s="2284" t="s">
        <v>1712</v>
      </c>
      <c r="E4202" s="2471" t="s">
        <v>4643</v>
      </c>
      <c r="F4202" s="2471"/>
      <c r="G4202" s="2260" t="s">
        <v>271</v>
      </c>
      <c r="H4202" s="2261">
        <v>1</v>
      </c>
      <c r="I4202" s="2262">
        <v>985.45</v>
      </c>
      <c r="J4202" s="2262">
        <v>985.45</v>
      </c>
    </row>
    <row r="4203" spans="1:10" ht="24" customHeight="1">
      <c r="A4203" s="2281" t="s">
        <v>3556</v>
      </c>
      <c r="B4203" s="2263" t="s">
        <v>5246</v>
      </c>
      <c r="C4203" s="2281" t="s">
        <v>3558</v>
      </c>
      <c r="D4203" s="2281" t="s">
        <v>5247</v>
      </c>
      <c r="E4203" s="2472" t="s">
        <v>3560</v>
      </c>
      <c r="F4203" s="2472"/>
      <c r="G4203" s="2264" t="s">
        <v>2143</v>
      </c>
      <c r="H4203" s="2265">
        <v>2.5</v>
      </c>
      <c r="I4203" s="2266">
        <v>28.84</v>
      </c>
      <c r="J4203" s="2266">
        <v>72.099999999999994</v>
      </c>
    </row>
    <row r="4204" spans="1:10" ht="24" customHeight="1">
      <c r="A4204" s="2281" t="s">
        <v>3556</v>
      </c>
      <c r="B4204" s="2263" t="s">
        <v>3886</v>
      </c>
      <c r="C4204" s="2281" t="s">
        <v>3558</v>
      </c>
      <c r="D4204" s="2281" t="s">
        <v>3887</v>
      </c>
      <c r="E4204" s="2472" t="s">
        <v>3560</v>
      </c>
      <c r="F4204" s="2472"/>
      <c r="G4204" s="2264" t="s">
        <v>2143</v>
      </c>
      <c r="H4204" s="2265">
        <v>5</v>
      </c>
      <c r="I4204" s="2266">
        <v>18.87</v>
      </c>
      <c r="J4204" s="2266">
        <v>94.35</v>
      </c>
    </row>
    <row r="4205" spans="1:10" ht="24" customHeight="1">
      <c r="A4205" s="2285" t="s">
        <v>3586</v>
      </c>
      <c r="B4205" s="2270" t="s">
        <v>5742</v>
      </c>
      <c r="C4205" s="2285" t="s">
        <v>3554</v>
      </c>
      <c r="D4205" s="2285" t="s">
        <v>5743</v>
      </c>
      <c r="E4205" s="2468" t="s">
        <v>3589</v>
      </c>
      <c r="F4205" s="2468"/>
      <c r="G4205" s="2271" t="s">
        <v>271</v>
      </c>
      <c r="H4205" s="2272">
        <v>1</v>
      </c>
      <c r="I4205" s="2273">
        <v>819</v>
      </c>
      <c r="J4205" s="2273">
        <v>819</v>
      </c>
    </row>
    <row r="4206" spans="1:10">
      <c r="A4206" s="2282"/>
      <c r="B4206" s="2282"/>
      <c r="C4206" s="2282"/>
      <c r="D4206" s="2282"/>
      <c r="E4206" s="2282" t="s">
        <v>3577</v>
      </c>
      <c r="F4206" s="2267">
        <v>121.1</v>
      </c>
      <c r="G4206" s="2282" t="s">
        <v>3578</v>
      </c>
      <c r="H4206" s="2267">
        <v>0</v>
      </c>
      <c r="I4206" s="2282" t="s">
        <v>3579</v>
      </c>
      <c r="J4206" s="2267">
        <v>121.1</v>
      </c>
    </row>
    <row r="4207" spans="1:10">
      <c r="A4207" s="2282"/>
      <c r="B4207" s="2282"/>
      <c r="C4207" s="2282"/>
      <c r="D4207" s="2282"/>
      <c r="E4207" s="2282" t="s">
        <v>3580</v>
      </c>
      <c r="F4207" s="2267">
        <v>265.381685</v>
      </c>
      <c r="G4207" s="2282"/>
      <c r="H4207" s="2467" t="s">
        <v>3581</v>
      </c>
      <c r="I4207" s="2467"/>
      <c r="J4207" s="2267">
        <v>1250.83</v>
      </c>
    </row>
    <row r="4208" spans="1:10" ht="30" customHeight="1" thickBot="1">
      <c r="A4208" s="2290"/>
      <c r="B4208" s="2290"/>
      <c r="C4208" s="2290"/>
      <c r="D4208" s="2290"/>
      <c r="E4208" s="2290"/>
      <c r="F4208" s="2290"/>
      <c r="G4208" s="2290" t="s">
        <v>3582</v>
      </c>
      <c r="H4208" s="2268">
        <v>1</v>
      </c>
      <c r="I4208" s="2290" t="s">
        <v>3583</v>
      </c>
      <c r="J4208" s="2291">
        <v>1250.83</v>
      </c>
    </row>
    <row r="4209" spans="1:10" ht="0.95" customHeight="1" thickTop="1">
      <c r="A4209" s="2269"/>
      <c r="B4209" s="2269"/>
      <c r="C4209" s="2269"/>
      <c r="D4209" s="2269"/>
      <c r="E4209" s="2269"/>
      <c r="F4209" s="2269"/>
      <c r="G4209" s="2269"/>
      <c r="H4209" s="2269"/>
      <c r="I4209" s="2269"/>
      <c r="J4209" s="2269"/>
    </row>
    <row r="4210" spans="1:10" ht="18" customHeight="1">
      <c r="A4210" s="2283" t="s">
        <v>5744</v>
      </c>
      <c r="B4210" s="2287" t="s">
        <v>259</v>
      </c>
      <c r="C4210" s="2283" t="s">
        <v>3548</v>
      </c>
      <c r="D4210" s="2283" t="s">
        <v>131</v>
      </c>
      <c r="E4210" s="2470" t="s">
        <v>3549</v>
      </c>
      <c r="F4210" s="2470"/>
      <c r="G4210" s="2288" t="s">
        <v>3550</v>
      </c>
      <c r="H4210" s="2287" t="s">
        <v>261</v>
      </c>
      <c r="I4210" s="2287" t="s">
        <v>3551</v>
      </c>
      <c r="J4210" s="2287" t="s">
        <v>2149</v>
      </c>
    </row>
    <row r="4211" spans="1:10" ht="48" customHeight="1">
      <c r="A4211" s="2284" t="s">
        <v>3552</v>
      </c>
      <c r="B4211" s="2259" t="s">
        <v>1714</v>
      </c>
      <c r="C4211" s="2284" t="s">
        <v>3600</v>
      </c>
      <c r="D4211" s="2284" t="s">
        <v>1715</v>
      </c>
      <c r="E4211" s="2471" t="s">
        <v>3688</v>
      </c>
      <c r="F4211" s="2471"/>
      <c r="G4211" s="2260" t="s">
        <v>322</v>
      </c>
      <c r="H4211" s="2261">
        <v>1</v>
      </c>
      <c r="I4211" s="2262">
        <v>74.819999999999993</v>
      </c>
      <c r="J4211" s="2262">
        <v>74.819999999999993</v>
      </c>
    </row>
    <row r="4212" spans="1:10" ht="24" customHeight="1">
      <c r="A4212" s="2281" t="s">
        <v>3556</v>
      </c>
      <c r="B4212" s="2263" t="s">
        <v>3561</v>
      </c>
      <c r="C4212" s="2281" t="s">
        <v>3558</v>
      </c>
      <c r="D4212" s="2281" t="s">
        <v>3562</v>
      </c>
      <c r="E4212" s="2472" t="s">
        <v>3560</v>
      </c>
      <c r="F4212" s="2472"/>
      <c r="G4212" s="2264" t="s">
        <v>2143</v>
      </c>
      <c r="H4212" s="2265">
        <v>0.20599999999999999</v>
      </c>
      <c r="I4212" s="2266">
        <v>16.989999999999998</v>
      </c>
      <c r="J4212" s="2266">
        <v>3.49</v>
      </c>
    </row>
    <row r="4213" spans="1:10" ht="24" customHeight="1">
      <c r="A4213" s="2285" t="s">
        <v>3586</v>
      </c>
      <c r="B4213" s="2270" t="s">
        <v>5745</v>
      </c>
      <c r="C4213" s="2285" t="s">
        <v>3600</v>
      </c>
      <c r="D4213" s="2285" t="s">
        <v>5746</v>
      </c>
      <c r="E4213" s="2468" t="s">
        <v>3589</v>
      </c>
      <c r="F4213" s="2468"/>
      <c r="G4213" s="2271" t="s">
        <v>322</v>
      </c>
      <c r="H4213" s="2272">
        <v>1</v>
      </c>
      <c r="I4213" s="2273">
        <v>71.33</v>
      </c>
      <c r="J4213" s="2273">
        <v>71.33</v>
      </c>
    </row>
    <row r="4214" spans="1:10">
      <c r="A4214" s="2282"/>
      <c r="B4214" s="2282"/>
      <c r="C4214" s="2282"/>
      <c r="D4214" s="2282"/>
      <c r="E4214" s="2282" t="s">
        <v>3577</v>
      </c>
      <c r="F4214" s="2267">
        <v>2.23</v>
      </c>
      <c r="G4214" s="2282" t="s">
        <v>3578</v>
      </c>
      <c r="H4214" s="2267">
        <v>0</v>
      </c>
      <c r="I4214" s="2282" t="s">
        <v>3579</v>
      </c>
      <c r="J4214" s="2267">
        <v>2.23</v>
      </c>
    </row>
    <row r="4215" spans="1:10">
      <c r="A4215" s="2282"/>
      <c r="B4215" s="2282"/>
      <c r="C4215" s="2282"/>
      <c r="D4215" s="2282"/>
      <c r="E4215" s="2282" t="s">
        <v>3580</v>
      </c>
      <c r="F4215" s="2267">
        <v>20.149025999999999</v>
      </c>
      <c r="G4215" s="2282"/>
      <c r="H4215" s="2467" t="s">
        <v>3581</v>
      </c>
      <c r="I4215" s="2467"/>
      <c r="J4215" s="2267">
        <v>94.97</v>
      </c>
    </row>
    <row r="4216" spans="1:10" ht="30" customHeight="1" thickBot="1">
      <c r="A4216" s="2290"/>
      <c r="B4216" s="2290"/>
      <c r="C4216" s="2290"/>
      <c r="D4216" s="2290"/>
      <c r="E4216" s="2290"/>
      <c r="F4216" s="2290"/>
      <c r="G4216" s="2290" t="s">
        <v>3582</v>
      </c>
      <c r="H4216" s="2268">
        <v>1</v>
      </c>
      <c r="I4216" s="2290" t="s">
        <v>3583</v>
      </c>
      <c r="J4216" s="2291">
        <v>94.97</v>
      </c>
    </row>
    <row r="4217" spans="1:10" ht="0.95" customHeight="1" thickTop="1">
      <c r="A4217" s="2269"/>
      <c r="B4217" s="2269"/>
      <c r="C4217" s="2269"/>
      <c r="D4217" s="2269"/>
      <c r="E4217" s="2269"/>
      <c r="F4217" s="2269"/>
      <c r="G4217" s="2269"/>
      <c r="H4217" s="2269"/>
      <c r="I4217" s="2269"/>
      <c r="J4217" s="2269"/>
    </row>
    <row r="4218" spans="1:10" ht="24" customHeight="1">
      <c r="A4218" s="2286" t="s">
        <v>5747</v>
      </c>
      <c r="B4218" s="2286"/>
      <c r="C4218" s="2286"/>
      <c r="D4218" s="2286" t="s">
        <v>5748</v>
      </c>
      <c r="E4218" s="2286"/>
      <c r="F4218" s="2469"/>
      <c r="G4218" s="2469"/>
      <c r="H4218" s="2257"/>
      <c r="I4218" s="2286"/>
      <c r="J4218" s="2258">
        <v>1056.3599999999999</v>
      </c>
    </row>
    <row r="4219" spans="1:10" ht="18" customHeight="1">
      <c r="A4219" s="2283" t="s">
        <v>5749</v>
      </c>
      <c r="B4219" s="2287" t="s">
        <v>259</v>
      </c>
      <c r="C4219" s="2283" t="s">
        <v>3548</v>
      </c>
      <c r="D4219" s="2283" t="s">
        <v>131</v>
      </c>
      <c r="E4219" s="2470" t="s">
        <v>3549</v>
      </c>
      <c r="F4219" s="2470"/>
      <c r="G4219" s="2288" t="s">
        <v>3550</v>
      </c>
      <c r="H4219" s="2287" t="s">
        <v>261</v>
      </c>
      <c r="I4219" s="2287" t="s">
        <v>3551</v>
      </c>
      <c r="J4219" s="2287" t="s">
        <v>2149</v>
      </c>
    </row>
    <row r="4220" spans="1:10" ht="48" customHeight="1">
      <c r="A4220" s="2284" t="s">
        <v>3552</v>
      </c>
      <c r="B4220" s="2259" t="s">
        <v>1719</v>
      </c>
      <c r="C4220" s="2284" t="s">
        <v>3600</v>
      </c>
      <c r="D4220" s="2284" t="s">
        <v>1720</v>
      </c>
      <c r="E4220" s="2471" t="s">
        <v>3688</v>
      </c>
      <c r="F4220" s="2471"/>
      <c r="G4220" s="2260" t="s">
        <v>271</v>
      </c>
      <c r="H4220" s="2261">
        <v>1</v>
      </c>
      <c r="I4220" s="2262">
        <v>416.12</v>
      </c>
      <c r="J4220" s="2262">
        <v>416.12</v>
      </c>
    </row>
    <row r="4221" spans="1:10" ht="24" customHeight="1">
      <c r="A4221" s="2281" t="s">
        <v>3556</v>
      </c>
      <c r="B4221" s="2263" t="s">
        <v>5246</v>
      </c>
      <c r="C4221" s="2281" t="s">
        <v>3558</v>
      </c>
      <c r="D4221" s="2281" t="s">
        <v>5247</v>
      </c>
      <c r="E4221" s="2472" t="s">
        <v>3560</v>
      </c>
      <c r="F4221" s="2472"/>
      <c r="G4221" s="2264" t="s">
        <v>2143</v>
      </c>
      <c r="H4221" s="2265">
        <v>2.1</v>
      </c>
      <c r="I4221" s="2266">
        <v>28.84</v>
      </c>
      <c r="J4221" s="2266">
        <v>60.56</v>
      </c>
    </row>
    <row r="4222" spans="1:10" ht="24" customHeight="1">
      <c r="A4222" s="2281" t="s">
        <v>3556</v>
      </c>
      <c r="B4222" s="2263" t="s">
        <v>3886</v>
      </c>
      <c r="C4222" s="2281" t="s">
        <v>3558</v>
      </c>
      <c r="D4222" s="2281" t="s">
        <v>3887</v>
      </c>
      <c r="E4222" s="2472" t="s">
        <v>3560</v>
      </c>
      <c r="F4222" s="2472"/>
      <c r="G4222" s="2264" t="s">
        <v>2143</v>
      </c>
      <c r="H4222" s="2265">
        <v>2.1</v>
      </c>
      <c r="I4222" s="2266">
        <v>18.87</v>
      </c>
      <c r="J4222" s="2266">
        <v>39.619999999999997</v>
      </c>
    </row>
    <row r="4223" spans="1:10" ht="36" customHeight="1">
      <c r="A4223" s="2285" t="s">
        <v>3586</v>
      </c>
      <c r="B4223" s="2270" t="s">
        <v>5750</v>
      </c>
      <c r="C4223" s="2285" t="s">
        <v>3600</v>
      </c>
      <c r="D4223" s="2285" t="s">
        <v>5751</v>
      </c>
      <c r="E4223" s="2468" t="s">
        <v>3589</v>
      </c>
      <c r="F4223" s="2468"/>
      <c r="G4223" s="2271" t="s">
        <v>1797</v>
      </c>
      <c r="H4223" s="2272">
        <v>1</v>
      </c>
      <c r="I4223" s="2273">
        <v>315.94</v>
      </c>
      <c r="J4223" s="2273">
        <v>315.94</v>
      </c>
    </row>
    <row r="4224" spans="1:10">
      <c r="A4224" s="2282"/>
      <c r="B4224" s="2282"/>
      <c r="C4224" s="2282"/>
      <c r="D4224" s="2282"/>
      <c r="E4224" s="2282" t="s">
        <v>3577</v>
      </c>
      <c r="F4224" s="2267">
        <v>74.709999999999994</v>
      </c>
      <c r="G4224" s="2282" t="s">
        <v>3578</v>
      </c>
      <c r="H4224" s="2267">
        <v>0</v>
      </c>
      <c r="I4224" s="2282" t="s">
        <v>3579</v>
      </c>
      <c r="J4224" s="2267">
        <v>74.709999999999994</v>
      </c>
    </row>
    <row r="4225" spans="1:10">
      <c r="A4225" s="2282"/>
      <c r="B4225" s="2282"/>
      <c r="C4225" s="2282"/>
      <c r="D4225" s="2282"/>
      <c r="E4225" s="2282" t="s">
        <v>3580</v>
      </c>
      <c r="F4225" s="2267">
        <v>112.061116</v>
      </c>
      <c r="G4225" s="2282"/>
      <c r="H4225" s="2467" t="s">
        <v>3581</v>
      </c>
      <c r="I4225" s="2467"/>
      <c r="J4225" s="2267">
        <v>528.17999999999995</v>
      </c>
    </row>
    <row r="4226" spans="1:10" ht="30" customHeight="1" thickBot="1">
      <c r="A4226" s="2290"/>
      <c r="B4226" s="2290"/>
      <c r="C4226" s="2290"/>
      <c r="D4226" s="2290"/>
      <c r="E4226" s="2290"/>
      <c r="F4226" s="2290"/>
      <c r="G4226" s="2290" t="s">
        <v>3582</v>
      </c>
      <c r="H4226" s="2268">
        <v>2</v>
      </c>
      <c r="I4226" s="2290" t="s">
        <v>3583</v>
      </c>
      <c r="J4226" s="2291">
        <v>1056.3599999999999</v>
      </c>
    </row>
    <row r="4227" spans="1:10" ht="0.95" customHeight="1" thickTop="1">
      <c r="A4227" s="2269"/>
      <c r="B4227" s="2269"/>
      <c r="C4227" s="2269"/>
      <c r="D4227" s="2269"/>
      <c r="E4227" s="2269"/>
      <c r="F4227" s="2269"/>
      <c r="G4227" s="2269"/>
      <c r="H4227" s="2269"/>
      <c r="I4227" s="2269"/>
      <c r="J4227" s="2269"/>
    </row>
    <row r="4228" spans="1:10" ht="24" customHeight="1">
      <c r="A4228" s="2286" t="s">
        <v>5752</v>
      </c>
      <c r="B4228" s="2286"/>
      <c r="C4228" s="2286"/>
      <c r="D4228" s="2286" t="s">
        <v>5753</v>
      </c>
      <c r="E4228" s="2286"/>
      <c r="F4228" s="2469"/>
      <c r="G4228" s="2469"/>
      <c r="H4228" s="2257"/>
      <c r="I4228" s="2286"/>
      <c r="J4228" s="2258">
        <v>916.87</v>
      </c>
    </row>
    <row r="4229" spans="1:10" ht="18" customHeight="1">
      <c r="A4229" s="2283" t="s">
        <v>5754</v>
      </c>
      <c r="B4229" s="2287" t="s">
        <v>259</v>
      </c>
      <c r="C4229" s="2283" t="s">
        <v>3548</v>
      </c>
      <c r="D4229" s="2283" t="s">
        <v>131</v>
      </c>
      <c r="E4229" s="2470" t="s">
        <v>3549</v>
      </c>
      <c r="F4229" s="2470"/>
      <c r="G4229" s="2288" t="s">
        <v>3550</v>
      </c>
      <c r="H4229" s="2287" t="s">
        <v>261</v>
      </c>
      <c r="I4229" s="2287" t="s">
        <v>3551</v>
      </c>
      <c r="J4229" s="2287" t="s">
        <v>2149</v>
      </c>
    </row>
    <row r="4230" spans="1:10" ht="24" customHeight="1">
      <c r="A4230" s="2284" t="s">
        <v>3552</v>
      </c>
      <c r="B4230" s="2259" t="s">
        <v>1724</v>
      </c>
      <c r="C4230" s="2284" t="s">
        <v>3600</v>
      </c>
      <c r="D4230" s="2284" t="s">
        <v>1725</v>
      </c>
      <c r="E4230" s="2471" t="s">
        <v>3688</v>
      </c>
      <c r="F4230" s="2471"/>
      <c r="G4230" s="2260" t="s">
        <v>689</v>
      </c>
      <c r="H4230" s="2261">
        <v>1</v>
      </c>
      <c r="I4230" s="2262">
        <v>2.61</v>
      </c>
      <c r="J4230" s="2262">
        <v>2.61</v>
      </c>
    </row>
    <row r="4231" spans="1:10" ht="24" customHeight="1">
      <c r="A4231" s="2281" t="s">
        <v>3556</v>
      </c>
      <c r="B4231" s="2263" t="s">
        <v>3561</v>
      </c>
      <c r="C4231" s="2281" t="s">
        <v>3558</v>
      </c>
      <c r="D4231" s="2281" t="s">
        <v>3562</v>
      </c>
      <c r="E4231" s="2472" t="s">
        <v>3560</v>
      </c>
      <c r="F4231" s="2472"/>
      <c r="G4231" s="2264" t="s">
        <v>2143</v>
      </c>
      <c r="H4231" s="2265">
        <v>0.02</v>
      </c>
      <c r="I4231" s="2266">
        <v>16.989999999999998</v>
      </c>
      <c r="J4231" s="2266">
        <v>0.33</v>
      </c>
    </row>
    <row r="4232" spans="1:10" ht="24" customHeight="1">
      <c r="A4232" s="2281" t="s">
        <v>3556</v>
      </c>
      <c r="B4232" s="2263" t="s">
        <v>3565</v>
      </c>
      <c r="C4232" s="2281" t="s">
        <v>3558</v>
      </c>
      <c r="D4232" s="2281" t="s">
        <v>3566</v>
      </c>
      <c r="E4232" s="2472" t="s">
        <v>3560</v>
      </c>
      <c r="F4232" s="2472"/>
      <c r="G4232" s="2264" t="s">
        <v>2143</v>
      </c>
      <c r="H4232" s="2265">
        <v>0.02</v>
      </c>
      <c r="I4232" s="2266">
        <v>21.6</v>
      </c>
      <c r="J4232" s="2266">
        <v>0.43</v>
      </c>
    </row>
    <row r="4233" spans="1:10" ht="24" customHeight="1">
      <c r="A4233" s="2285" t="s">
        <v>3586</v>
      </c>
      <c r="B4233" s="2270" t="s">
        <v>5755</v>
      </c>
      <c r="C4233" s="2285" t="s">
        <v>3558</v>
      </c>
      <c r="D4233" s="2285" t="s">
        <v>5756</v>
      </c>
      <c r="E4233" s="2468" t="s">
        <v>3589</v>
      </c>
      <c r="F4233" s="2468"/>
      <c r="G4233" s="2271" t="s">
        <v>689</v>
      </c>
      <c r="H4233" s="2272">
        <v>1</v>
      </c>
      <c r="I4233" s="2273">
        <v>1.85</v>
      </c>
      <c r="J4233" s="2273">
        <v>1.85</v>
      </c>
    </row>
    <row r="4234" spans="1:10">
      <c r="A4234" s="2282"/>
      <c r="B4234" s="2282"/>
      <c r="C4234" s="2282"/>
      <c r="D4234" s="2282"/>
      <c r="E4234" s="2282" t="s">
        <v>3577</v>
      </c>
      <c r="F4234" s="2267">
        <v>0.51</v>
      </c>
      <c r="G4234" s="2282" t="s">
        <v>3578</v>
      </c>
      <c r="H4234" s="2267">
        <v>0</v>
      </c>
      <c r="I4234" s="2282" t="s">
        <v>3579</v>
      </c>
      <c r="J4234" s="2267">
        <v>0.51</v>
      </c>
    </row>
    <row r="4235" spans="1:10">
      <c r="A4235" s="2282"/>
      <c r="B4235" s="2282"/>
      <c r="C4235" s="2282"/>
      <c r="D4235" s="2282"/>
      <c r="E4235" s="2282" t="s">
        <v>3580</v>
      </c>
      <c r="F4235" s="2267">
        <v>0.70287299999999997</v>
      </c>
      <c r="G4235" s="2282"/>
      <c r="H4235" s="2467" t="s">
        <v>3581</v>
      </c>
      <c r="I4235" s="2467"/>
      <c r="J4235" s="2267">
        <v>3.31</v>
      </c>
    </row>
    <row r="4236" spans="1:10" ht="30" customHeight="1" thickBot="1">
      <c r="A4236" s="2290"/>
      <c r="B4236" s="2290"/>
      <c r="C4236" s="2290"/>
      <c r="D4236" s="2290"/>
      <c r="E4236" s="2290"/>
      <c r="F4236" s="2290"/>
      <c r="G4236" s="2290" t="s">
        <v>3582</v>
      </c>
      <c r="H4236" s="2268">
        <v>277</v>
      </c>
      <c r="I4236" s="2290" t="s">
        <v>3583</v>
      </c>
      <c r="J4236" s="2291">
        <v>916.87</v>
      </c>
    </row>
    <row r="4237" spans="1:10" ht="0.95" customHeight="1" thickTop="1">
      <c r="A4237" s="2269"/>
      <c r="B4237" s="2269"/>
      <c r="C4237" s="2269"/>
      <c r="D4237" s="2269"/>
      <c r="E4237" s="2269"/>
      <c r="F4237" s="2269"/>
      <c r="G4237" s="2269"/>
      <c r="H4237" s="2269"/>
      <c r="I4237" s="2269"/>
      <c r="J4237" s="2269"/>
    </row>
    <row r="4238" spans="1:10" ht="24" customHeight="1">
      <c r="A4238" s="2286" t="s">
        <v>5757</v>
      </c>
      <c r="B4238" s="2286"/>
      <c r="C4238" s="2286"/>
      <c r="D4238" s="2286" t="s">
        <v>5758</v>
      </c>
      <c r="E4238" s="2286"/>
      <c r="F4238" s="2469"/>
      <c r="G4238" s="2469"/>
      <c r="H4238" s="2257"/>
      <c r="I4238" s="2286"/>
      <c r="J4238" s="2258">
        <v>1879.1</v>
      </c>
    </row>
    <row r="4239" spans="1:10" ht="18" customHeight="1">
      <c r="A4239" s="2283" t="s">
        <v>5759</v>
      </c>
      <c r="B4239" s="2287" t="s">
        <v>259</v>
      </c>
      <c r="C4239" s="2283" t="s">
        <v>3548</v>
      </c>
      <c r="D4239" s="2283" t="s">
        <v>131</v>
      </c>
      <c r="E4239" s="2470" t="s">
        <v>3549</v>
      </c>
      <c r="F4239" s="2470"/>
      <c r="G4239" s="2288" t="s">
        <v>3550</v>
      </c>
      <c r="H4239" s="2287" t="s">
        <v>261</v>
      </c>
      <c r="I4239" s="2287" t="s">
        <v>3551</v>
      </c>
      <c r="J4239" s="2287" t="s">
        <v>2149</v>
      </c>
    </row>
    <row r="4240" spans="1:10" ht="48" customHeight="1">
      <c r="A4240" s="2284" t="s">
        <v>3552</v>
      </c>
      <c r="B4240" s="2259" t="s">
        <v>1729</v>
      </c>
      <c r="C4240" s="2284" t="s">
        <v>3600</v>
      </c>
      <c r="D4240" s="2284" t="s">
        <v>5760</v>
      </c>
      <c r="E4240" s="2471" t="s">
        <v>3688</v>
      </c>
      <c r="F4240" s="2471"/>
      <c r="G4240" s="2260" t="s">
        <v>347</v>
      </c>
      <c r="H4240" s="2261">
        <v>1</v>
      </c>
      <c r="I4240" s="2262">
        <v>12.87</v>
      </c>
      <c r="J4240" s="2262">
        <v>12.87</v>
      </c>
    </row>
    <row r="4241" spans="1:10" ht="24" customHeight="1">
      <c r="A4241" s="2281" t="s">
        <v>3556</v>
      </c>
      <c r="B4241" s="2263" t="s">
        <v>3565</v>
      </c>
      <c r="C4241" s="2281" t="s">
        <v>3558</v>
      </c>
      <c r="D4241" s="2281" t="s">
        <v>3566</v>
      </c>
      <c r="E4241" s="2472" t="s">
        <v>3560</v>
      </c>
      <c r="F4241" s="2472"/>
      <c r="G4241" s="2264" t="s">
        <v>2143</v>
      </c>
      <c r="H4241" s="2265">
        <v>0.1</v>
      </c>
      <c r="I4241" s="2266">
        <v>21.6</v>
      </c>
      <c r="J4241" s="2266">
        <v>2.16</v>
      </c>
    </row>
    <row r="4242" spans="1:10" ht="24" customHeight="1">
      <c r="A4242" s="2281" t="s">
        <v>3556</v>
      </c>
      <c r="B4242" s="2263" t="s">
        <v>3561</v>
      </c>
      <c r="C4242" s="2281" t="s">
        <v>3558</v>
      </c>
      <c r="D4242" s="2281" t="s">
        <v>3562</v>
      </c>
      <c r="E4242" s="2472" t="s">
        <v>3560</v>
      </c>
      <c r="F4242" s="2472"/>
      <c r="G4242" s="2264" t="s">
        <v>2143</v>
      </c>
      <c r="H4242" s="2265">
        <v>0.1</v>
      </c>
      <c r="I4242" s="2266">
        <v>16.989999999999998</v>
      </c>
      <c r="J4242" s="2266">
        <v>1.69</v>
      </c>
    </row>
    <row r="4243" spans="1:10" ht="36" customHeight="1">
      <c r="A4243" s="2285" t="s">
        <v>3586</v>
      </c>
      <c r="B4243" s="2270" t="s">
        <v>5761</v>
      </c>
      <c r="C4243" s="2285" t="s">
        <v>3600</v>
      </c>
      <c r="D4243" s="2285" t="s">
        <v>5762</v>
      </c>
      <c r="E4243" s="2468" t="s">
        <v>3589</v>
      </c>
      <c r="F4243" s="2468"/>
      <c r="G4243" s="2271" t="s">
        <v>347</v>
      </c>
      <c r="H4243" s="2272">
        <v>1.02</v>
      </c>
      <c r="I4243" s="2273">
        <v>8.85</v>
      </c>
      <c r="J4243" s="2273">
        <v>9.02</v>
      </c>
    </row>
    <row r="4244" spans="1:10">
      <c r="A4244" s="2282"/>
      <c r="B4244" s="2282"/>
      <c r="C4244" s="2282"/>
      <c r="D4244" s="2282"/>
      <c r="E4244" s="2282" t="s">
        <v>3577</v>
      </c>
      <c r="F4244" s="2267">
        <v>2.62</v>
      </c>
      <c r="G4244" s="2282" t="s">
        <v>3578</v>
      </c>
      <c r="H4244" s="2267">
        <v>0</v>
      </c>
      <c r="I4244" s="2282" t="s">
        <v>3579</v>
      </c>
      <c r="J4244" s="2267">
        <v>2.62</v>
      </c>
    </row>
    <row r="4245" spans="1:10">
      <c r="A4245" s="2282"/>
      <c r="B4245" s="2282"/>
      <c r="C4245" s="2282"/>
      <c r="D4245" s="2282"/>
      <c r="E4245" s="2282" t="s">
        <v>3580</v>
      </c>
      <c r="F4245" s="2267">
        <v>3.4658910000000001</v>
      </c>
      <c r="G4245" s="2282"/>
      <c r="H4245" s="2467" t="s">
        <v>3581</v>
      </c>
      <c r="I4245" s="2467"/>
      <c r="J4245" s="2267">
        <v>16.34</v>
      </c>
    </row>
    <row r="4246" spans="1:10" ht="30" customHeight="1" thickBot="1">
      <c r="A4246" s="2290"/>
      <c r="B4246" s="2290"/>
      <c r="C4246" s="2290"/>
      <c r="D4246" s="2290"/>
      <c r="E4246" s="2290"/>
      <c r="F4246" s="2290"/>
      <c r="G4246" s="2290" t="s">
        <v>3582</v>
      </c>
      <c r="H4246" s="2268">
        <v>115</v>
      </c>
      <c r="I4246" s="2290" t="s">
        <v>3583</v>
      </c>
      <c r="J4246" s="2291">
        <v>1879.1</v>
      </c>
    </row>
    <row r="4247" spans="1:10" ht="0.95" customHeight="1" thickTop="1">
      <c r="A4247" s="2269"/>
      <c r="B4247" s="2269"/>
      <c r="C4247" s="2269"/>
      <c r="D4247" s="2269"/>
      <c r="E4247" s="2269"/>
      <c r="F4247" s="2269"/>
      <c r="G4247" s="2269"/>
      <c r="H4247" s="2269"/>
      <c r="I4247" s="2269"/>
      <c r="J4247" s="2269"/>
    </row>
    <row r="4248" spans="1:10" ht="24" customHeight="1">
      <c r="A4248" s="2286" t="s">
        <v>5763</v>
      </c>
      <c r="B4248" s="2286"/>
      <c r="C4248" s="2286"/>
      <c r="D4248" s="2286" t="s">
        <v>5764</v>
      </c>
      <c r="E4248" s="2286"/>
      <c r="F4248" s="2469"/>
      <c r="G4248" s="2469"/>
      <c r="H4248" s="2257"/>
      <c r="I4248" s="2286"/>
      <c r="J4248" s="2258">
        <v>162.36000000000001</v>
      </c>
    </row>
    <row r="4249" spans="1:10" ht="18" customHeight="1">
      <c r="A4249" s="2283" t="s">
        <v>5765</v>
      </c>
      <c r="B4249" s="2287" t="s">
        <v>259</v>
      </c>
      <c r="C4249" s="2283" t="s">
        <v>3548</v>
      </c>
      <c r="D4249" s="2283" t="s">
        <v>131</v>
      </c>
      <c r="E4249" s="2470" t="s">
        <v>3549</v>
      </c>
      <c r="F4249" s="2470"/>
      <c r="G4249" s="2288" t="s">
        <v>3550</v>
      </c>
      <c r="H4249" s="2287" t="s">
        <v>261</v>
      </c>
      <c r="I4249" s="2287" t="s">
        <v>3551</v>
      </c>
      <c r="J4249" s="2287" t="s">
        <v>2149</v>
      </c>
    </row>
    <row r="4250" spans="1:10" ht="24" customHeight="1">
      <c r="A4250" s="2284" t="s">
        <v>3552</v>
      </c>
      <c r="B4250" s="2259" t="s">
        <v>1733</v>
      </c>
      <c r="C4250" s="2284" t="s">
        <v>3600</v>
      </c>
      <c r="D4250" s="2284" t="s">
        <v>1734</v>
      </c>
      <c r="E4250" s="2471" t="s">
        <v>3688</v>
      </c>
      <c r="F4250" s="2471"/>
      <c r="G4250" s="2260" t="s">
        <v>1669</v>
      </c>
      <c r="H4250" s="2261">
        <v>1</v>
      </c>
      <c r="I4250" s="2262">
        <v>127.91</v>
      </c>
      <c r="J4250" s="2262">
        <v>127.91</v>
      </c>
    </row>
    <row r="4251" spans="1:10" ht="24" customHeight="1">
      <c r="A4251" s="2281" t="s">
        <v>3556</v>
      </c>
      <c r="B4251" s="2263" t="s">
        <v>3565</v>
      </c>
      <c r="C4251" s="2281" t="s">
        <v>3558</v>
      </c>
      <c r="D4251" s="2281" t="s">
        <v>3566</v>
      </c>
      <c r="E4251" s="2472" t="s">
        <v>3560</v>
      </c>
      <c r="F4251" s="2472"/>
      <c r="G4251" s="2264" t="s">
        <v>2143</v>
      </c>
      <c r="H4251" s="2265">
        <v>0.05</v>
      </c>
      <c r="I4251" s="2266">
        <v>21.6</v>
      </c>
      <c r="J4251" s="2266">
        <v>1.08</v>
      </c>
    </row>
    <row r="4252" spans="1:10" ht="24" customHeight="1">
      <c r="A4252" s="2281" t="s">
        <v>3556</v>
      </c>
      <c r="B4252" s="2263" t="s">
        <v>3561</v>
      </c>
      <c r="C4252" s="2281" t="s">
        <v>3558</v>
      </c>
      <c r="D4252" s="2281" t="s">
        <v>3562</v>
      </c>
      <c r="E4252" s="2472" t="s">
        <v>3560</v>
      </c>
      <c r="F4252" s="2472"/>
      <c r="G4252" s="2264" t="s">
        <v>2143</v>
      </c>
      <c r="H4252" s="2265">
        <v>0.05</v>
      </c>
      <c r="I4252" s="2266">
        <v>16.989999999999998</v>
      </c>
      <c r="J4252" s="2266">
        <v>0.84</v>
      </c>
    </row>
    <row r="4253" spans="1:10" ht="24" customHeight="1">
      <c r="A4253" s="2285" t="s">
        <v>3586</v>
      </c>
      <c r="B4253" s="2270" t="s">
        <v>5766</v>
      </c>
      <c r="C4253" s="2285" t="s">
        <v>3600</v>
      </c>
      <c r="D4253" s="2285" t="s">
        <v>5767</v>
      </c>
      <c r="E4253" s="2468" t="s">
        <v>3589</v>
      </c>
      <c r="F4253" s="2468"/>
      <c r="G4253" s="2271" t="s">
        <v>1223</v>
      </c>
      <c r="H4253" s="2272">
        <v>1</v>
      </c>
      <c r="I4253" s="2273">
        <v>125.99</v>
      </c>
      <c r="J4253" s="2273">
        <v>125.99</v>
      </c>
    </row>
    <row r="4254" spans="1:10">
      <c r="A4254" s="2282"/>
      <c r="B4254" s="2282"/>
      <c r="C4254" s="2282"/>
      <c r="D4254" s="2282"/>
      <c r="E4254" s="2282" t="s">
        <v>3577</v>
      </c>
      <c r="F4254" s="2267">
        <v>1.31</v>
      </c>
      <c r="G4254" s="2282" t="s">
        <v>3578</v>
      </c>
      <c r="H4254" s="2267">
        <v>0</v>
      </c>
      <c r="I4254" s="2282" t="s">
        <v>3579</v>
      </c>
      <c r="J4254" s="2267">
        <v>1.31</v>
      </c>
    </row>
    <row r="4255" spans="1:10">
      <c r="A4255" s="2282"/>
      <c r="B4255" s="2282"/>
      <c r="C4255" s="2282"/>
      <c r="D4255" s="2282"/>
      <c r="E4255" s="2282" t="s">
        <v>3580</v>
      </c>
      <c r="F4255" s="2267">
        <v>34.446162999999999</v>
      </c>
      <c r="G4255" s="2282"/>
      <c r="H4255" s="2467" t="s">
        <v>3581</v>
      </c>
      <c r="I4255" s="2467"/>
      <c r="J4255" s="2267">
        <v>162.36000000000001</v>
      </c>
    </row>
    <row r="4256" spans="1:10" ht="30" customHeight="1" thickBot="1">
      <c r="A4256" s="2290"/>
      <c r="B4256" s="2290"/>
      <c r="C4256" s="2290"/>
      <c r="D4256" s="2290"/>
      <c r="E4256" s="2290"/>
      <c r="F4256" s="2290"/>
      <c r="G4256" s="2290" t="s">
        <v>3582</v>
      </c>
      <c r="H4256" s="2268">
        <v>1</v>
      </c>
      <c r="I4256" s="2290" t="s">
        <v>3583</v>
      </c>
      <c r="J4256" s="2291">
        <v>162.36000000000001</v>
      </c>
    </row>
    <row r="4257" spans="1:10" ht="0.95" customHeight="1" thickTop="1">
      <c r="A4257" s="2269"/>
      <c r="B4257" s="2269"/>
      <c r="C4257" s="2269"/>
      <c r="D4257" s="2269"/>
      <c r="E4257" s="2269"/>
      <c r="F4257" s="2269"/>
      <c r="G4257" s="2269"/>
      <c r="H4257" s="2269"/>
      <c r="I4257" s="2269"/>
      <c r="J4257" s="2269"/>
    </row>
    <row r="4258" spans="1:10" ht="24" customHeight="1">
      <c r="A4258" s="2286" t="s">
        <v>5768</v>
      </c>
      <c r="B4258" s="2286"/>
      <c r="C4258" s="2286"/>
      <c r="D4258" s="2286" t="s">
        <v>5581</v>
      </c>
      <c r="E4258" s="2286"/>
      <c r="F4258" s="2469"/>
      <c r="G4258" s="2469"/>
      <c r="H4258" s="2257"/>
      <c r="I4258" s="2286"/>
      <c r="J4258" s="2258">
        <v>11154.07</v>
      </c>
    </row>
    <row r="4259" spans="1:10" ht="24" customHeight="1">
      <c r="A4259" s="2286" t="s">
        <v>5769</v>
      </c>
      <c r="B4259" s="2286"/>
      <c r="C4259" s="2286"/>
      <c r="D4259" s="2286" t="s">
        <v>5770</v>
      </c>
      <c r="E4259" s="2286"/>
      <c r="F4259" s="2469"/>
      <c r="G4259" s="2469"/>
      <c r="H4259" s="2257"/>
      <c r="I4259" s="2286"/>
      <c r="J4259" s="2258">
        <v>925.46</v>
      </c>
    </row>
    <row r="4260" spans="1:10" ht="18" customHeight="1">
      <c r="A4260" s="2283" t="s">
        <v>5771</v>
      </c>
      <c r="B4260" s="2287" t="s">
        <v>259</v>
      </c>
      <c r="C4260" s="2283" t="s">
        <v>3548</v>
      </c>
      <c r="D4260" s="2283" t="s">
        <v>131</v>
      </c>
      <c r="E4260" s="2470" t="s">
        <v>3549</v>
      </c>
      <c r="F4260" s="2470"/>
      <c r="G4260" s="2288" t="s">
        <v>3550</v>
      </c>
      <c r="H4260" s="2287" t="s">
        <v>261</v>
      </c>
      <c r="I4260" s="2287" t="s">
        <v>3551</v>
      </c>
      <c r="J4260" s="2287" t="s">
        <v>2149</v>
      </c>
    </row>
    <row r="4261" spans="1:10" ht="36" customHeight="1">
      <c r="A4261" s="2284" t="s">
        <v>3552</v>
      </c>
      <c r="B4261" s="2259" t="s">
        <v>5691</v>
      </c>
      <c r="C4261" s="2284" t="s">
        <v>3558</v>
      </c>
      <c r="D4261" s="2284" t="s">
        <v>1654</v>
      </c>
      <c r="E4261" s="2471" t="s">
        <v>3688</v>
      </c>
      <c r="F4261" s="2471"/>
      <c r="G4261" s="2260" t="s">
        <v>271</v>
      </c>
      <c r="H4261" s="2261">
        <v>1</v>
      </c>
      <c r="I4261" s="2262">
        <v>29.87</v>
      </c>
      <c r="J4261" s="2262">
        <v>29.87</v>
      </c>
    </row>
    <row r="4262" spans="1:10" ht="24" customHeight="1">
      <c r="A4262" s="2281" t="s">
        <v>3556</v>
      </c>
      <c r="B4262" s="2263" t="s">
        <v>3561</v>
      </c>
      <c r="C4262" s="2281" t="s">
        <v>3558</v>
      </c>
      <c r="D4262" s="2281" t="s">
        <v>3562</v>
      </c>
      <c r="E4262" s="2472" t="s">
        <v>3560</v>
      </c>
      <c r="F4262" s="2472"/>
      <c r="G4262" s="2264" t="s">
        <v>2143</v>
      </c>
      <c r="H4262" s="2265">
        <v>0.49669999999999997</v>
      </c>
      <c r="I4262" s="2266">
        <v>16.989999999999998</v>
      </c>
      <c r="J4262" s="2266">
        <v>8.43</v>
      </c>
    </row>
    <row r="4263" spans="1:10" ht="24" customHeight="1">
      <c r="A4263" s="2281" t="s">
        <v>3556</v>
      </c>
      <c r="B4263" s="2263" t="s">
        <v>3565</v>
      </c>
      <c r="C4263" s="2281" t="s">
        <v>3558</v>
      </c>
      <c r="D4263" s="2281" t="s">
        <v>3566</v>
      </c>
      <c r="E4263" s="2472" t="s">
        <v>3560</v>
      </c>
      <c r="F4263" s="2472"/>
      <c r="G4263" s="2264" t="s">
        <v>2143</v>
      </c>
      <c r="H4263" s="2265">
        <v>0.49669999999999997</v>
      </c>
      <c r="I4263" s="2266">
        <v>21.6</v>
      </c>
      <c r="J4263" s="2266">
        <v>10.72</v>
      </c>
    </row>
    <row r="4264" spans="1:10" ht="36" customHeight="1">
      <c r="A4264" s="2285" t="s">
        <v>3586</v>
      </c>
      <c r="B4264" s="2270" t="s">
        <v>4065</v>
      </c>
      <c r="C4264" s="2285" t="s">
        <v>3558</v>
      </c>
      <c r="D4264" s="2285" t="s">
        <v>4066</v>
      </c>
      <c r="E4264" s="2468" t="s">
        <v>3589</v>
      </c>
      <c r="F4264" s="2468"/>
      <c r="G4264" s="2271" t="s">
        <v>271</v>
      </c>
      <c r="H4264" s="2272">
        <v>2</v>
      </c>
      <c r="I4264" s="2273">
        <v>0.33</v>
      </c>
      <c r="J4264" s="2273">
        <v>0.66</v>
      </c>
    </row>
    <row r="4265" spans="1:10" ht="24" customHeight="1">
      <c r="A4265" s="2285" t="s">
        <v>3586</v>
      </c>
      <c r="B4265" s="2270" t="s">
        <v>5366</v>
      </c>
      <c r="C4265" s="2285" t="s">
        <v>3558</v>
      </c>
      <c r="D4265" s="2285" t="s">
        <v>5367</v>
      </c>
      <c r="E4265" s="2468" t="s">
        <v>3589</v>
      </c>
      <c r="F4265" s="2468"/>
      <c r="G4265" s="2271" t="s">
        <v>271</v>
      </c>
      <c r="H4265" s="2272">
        <v>1</v>
      </c>
      <c r="I4265" s="2273">
        <v>10.06</v>
      </c>
      <c r="J4265" s="2273">
        <v>10.06</v>
      </c>
    </row>
    <row r="4266" spans="1:10">
      <c r="A4266" s="2282"/>
      <c r="B4266" s="2282"/>
      <c r="C4266" s="2282"/>
      <c r="D4266" s="2282"/>
      <c r="E4266" s="2282" t="s">
        <v>3577</v>
      </c>
      <c r="F4266" s="2267">
        <v>13.07</v>
      </c>
      <c r="G4266" s="2282" t="s">
        <v>3578</v>
      </c>
      <c r="H4266" s="2267">
        <v>0</v>
      </c>
      <c r="I4266" s="2282" t="s">
        <v>3579</v>
      </c>
      <c r="J4266" s="2267">
        <v>13.07</v>
      </c>
    </row>
    <row r="4267" spans="1:10">
      <c r="A4267" s="2282"/>
      <c r="B4267" s="2282"/>
      <c r="C4267" s="2282"/>
      <c r="D4267" s="2282"/>
      <c r="E4267" s="2282" t="s">
        <v>3580</v>
      </c>
      <c r="F4267" s="2267">
        <v>8.0439910000000001</v>
      </c>
      <c r="G4267" s="2282"/>
      <c r="H4267" s="2467" t="s">
        <v>3581</v>
      </c>
      <c r="I4267" s="2467"/>
      <c r="J4267" s="2267">
        <v>37.909999999999997</v>
      </c>
    </row>
    <row r="4268" spans="1:10" ht="30" customHeight="1" thickBot="1">
      <c r="A4268" s="2290"/>
      <c r="B4268" s="2290"/>
      <c r="C4268" s="2290"/>
      <c r="D4268" s="2290"/>
      <c r="E4268" s="2290"/>
      <c r="F4268" s="2290"/>
      <c r="G4268" s="2290" t="s">
        <v>3582</v>
      </c>
      <c r="H4268" s="2268">
        <v>21</v>
      </c>
      <c r="I4268" s="2290" t="s">
        <v>3583</v>
      </c>
      <c r="J4268" s="2291">
        <v>796.11</v>
      </c>
    </row>
    <row r="4269" spans="1:10" ht="0.95" customHeight="1" thickTop="1">
      <c r="A4269" s="2269"/>
      <c r="B4269" s="2269"/>
      <c r="C4269" s="2269"/>
      <c r="D4269" s="2269"/>
      <c r="E4269" s="2269"/>
      <c r="F4269" s="2269"/>
      <c r="G4269" s="2269"/>
      <c r="H4269" s="2269"/>
      <c r="I4269" s="2269"/>
      <c r="J4269" s="2269"/>
    </row>
    <row r="4270" spans="1:10" ht="18" customHeight="1">
      <c r="A4270" s="2283" t="s">
        <v>5772</v>
      </c>
      <c r="B4270" s="2287" t="s">
        <v>259</v>
      </c>
      <c r="C4270" s="2283" t="s">
        <v>3548</v>
      </c>
      <c r="D4270" s="2283" t="s">
        <v>131</v>
      </c>
      <c r="E4270" s="2470" t="s">
        <v>3549</v>
      </c>
      <c r="F4270" s="2470"/>
      <c r="G4270" s="2288" t="s">
        <v>3550</v>
      </c>
      <c r="H4270" s="2287" t="s">
        <v>261</v>
      </c>
      <c r="I4270" s="2287" t="s">
        <v>3551</v>
      </c>
      <c r="J4270" s="2287" t="s">
        <v>2149</v>
      </c>
    </row>
    <row r="4271" spans="1:10" ht="36" customHeight="1">
      <c r="A4271" s="2284" t="s">
        <v>3552</v>
      </c>
      <c r="B4271" s="2259" t="s">
        <v>1583</v>
      </c>
      <c r="C4271" s="2284" t="s">
        <v>3600</v>
      </c>
      <c r="D4271" s="2284" t="s">
        <v>1584</v>
      </c>
      <c r="E4271" s="2471" t="s">
        <v>3688</v>
      </c>
      <c r="F4271" s="2471"/>
      <c r="G4271" s="2260" t="s">
        <v>1797</v>
      </c>
      <c r="H4271" s="2261">
        <v>1</v>
      </c>
      <c r="I4271" s="2262">
        <v>7.84</v>
      </c>
      <c r="J4271" s="2262">
        <v>7.84</v>
      </c>
    </row>
    <row r="4272" spans="1:10" ht="24" customHeight="1">
      <c r="A4272" s="2281" t="s">
        <v>3556</v>
      </c>
      <c r="B4272" s="2263" t="s">
        <v>3565</v>
      </c>
      <c r="C4272" s="2281" t="s">
        <v>3558</v>
      </c>
      <c r="D4272" s="2281" t="s">
        <v>3566</v>
      </c>
      <c r="E4272" s="2472" t="s">
        <v>3560</v>
      </c>
      <c r="F4272" s="2472"/>
      <c r="G4272" s="2264" t="s">
        <v>2143</v>
      </c>
      <c r="H4272" s="2265">
        <v>0.08</v>
      </c>
      <c r="I4272" s="2266">
        <v>21.6</v>
      </c>
      <c r="J4272" s="2266">
        <v>1.72</v>
      </c>
    </row>
    <row r="4273" spans="1:10" ht="24" customHeight="1">
      <c r="A4273" s="2281" t="s">
        <v>3556</v>
      </c>
      <c r="B4273" s="2263" t="s">
        <v>3561</v>
      </c>
      <c r="C4273" s="2281" t="s">
        <v>3558</v>
      </c>
      <c r="D4273" s="2281" t="s">
        <v>3562</v>
      </c>
      <c r="E4273" s="2472" t="s">
        <v>3560</v>
      </c>
      <c r="F4273" s="2472"/>
      <c r="G4273" s="2264" t="s">
        <v>2143</v>
      </c>
      <c r="H4273" s="2265">
        <v>0.08</v>
      </c>
      <c r="I4273" s="2266">
        <v>16.989999999999998</v>
      </c>
      <c r="J4273" s="2266">
        <v>1.35</v>
      </c>
    </row>
    <row r="4274" spans="1:10" ht="24" customHeight="1">
      <c r="A4274" s="2285" t="s">
        <v>3586</v>
      </c>
      <c r="B4274" s="2270" t="s">
        <v>3890</v>
      </c>
      <c r="C4274" s="2285" t="s">
        <v>3600</v>
      </c>
      <c r="D4274" s="2285" t="s">
        <v>3107</v>
      </c>
      <c r="E4274" s="2468" t="s">
        <v>3589</v>
      </c>
      <c r="F4274" s="2468"/>
      <c r="G4274" s="2271" t="s">
        <v>316</v>
      </c>
      <c r="H4274" s="2272">
        <v>1</v>
      </c>
      <c r="I4274" s="2273">
        <v>4.7699999999999996</v>
      </c>
      <c r="J4274" s="2273">
        <v>4.7699999999999996</v>
      </c>
    </row>
    <row r="4275" spans="1:10">
      <c r="A4275" s="2282"/>
      <c r="B4275" s="2282"/>
      <c r="C4275" s="2282"/>
      <c r="D4275" s="2282"/>
      <c r="E4275" s="2282" t="s">
        <v>3577</v>
      </c>
      <c r="F4275" s="2267">
        <v>2.09</v>
      </c>
      <c r="G4275" s="2282" t="s">
        <v>3578</v>
      </c>
      <c r="H4275" s="2267">
        <v>0</v>
      </c>
      <c r="I4275" s="2282" t="s">
        <v>3579</v>
      </c>
      <c r="J4275" s="2267">
        <v>2.09</v>
      </c>
    </row>
    <row r="4276" spans="1:10">
      <c r="A4276" s="2282"/>
      <c r="B4276" s="2282"/>
      <c r="C4276" s="2282"/>
      <c r="D4276" s="2282"/>
      <c r="E4276" s="2282" t="s">
        <v>3580</v>
      </c>
      <c r="F4276" s="2267">
        <v>2.1113119999999999</v>
      </c>
      <c r="G4276" s="2282"/>
      <c r="H4276" s="2467" t="s">
        <v>3581</v>
      </c>
      <c r="I4276" s="2467"/>
      <c r="J4276" s="2267">
        <v>9.9499999999999993</v>
      </c>
    </row>
    <row r="4277" spans="1:10" ht="30" customHeight="1" thickBot="1">
      <c r="A4277" s="2290"/>
      <c r="B4277" s="2290"/>
      <c r="C4277" s="2290"/>
      <c r="D4277" s="2290"/>
      <c r="E4277" s="2290"/>
      <c r="F4277" s="2290"/>
      <c r="G4277" s="2290" t="s">
        <v>3582</v>
      </c>
      <c r="H4277" s="2268">
        <v>13</v>
      </c>
      <c r="I4277" s="2290" t="s">
        <v>3583</v>
      </c>
      <c r="J4277" s="2291">
        <v>129.35</v>
      </c>
    </row>
    <row r="4278" spans="1:10" ht="0.95" customHeight="1" thickTop="1">
      <c r="A4278" s="2269"/>
      <c r="B4278" s="2269"/>
      <c r="C4278" s="2269"/>
      <c r="D4278" s="2269"/>
      <c r="E4278" s="2269"/>
      <c r="F4278" s="2269"/>
      <c r="G4278" s="2269"/>
      <c r="H4278" s="2269"/>
      <c r="I4278" s="2269"/>
      <c r="J4278" s="2269"/>
    </row>
    <row r="4279" spans="1:10" ht="24" customHeight="1">
      <c r="A4279" s="2286" t="s">
        <v>5773</v>
      </c>
      <c r="B4279" s="2286"/>
      <c r="C4279" s="2286"/>
      <c r="D4279" s="2286" t="s">
        <v>5194</v>
      </c>
      <c r="E4279" s="2286"/>
      <c r="F4279" s="2469"/>
      <c r="G4279" s="2469"/>
      <c r="H4279" s="2257"/>
      <c r="I4279" s="2286"/>
      <c r="J4279" s="2258">
        <v>3645.85</v>
      </c>
    </row>
    <row r="4280" spans="1:10" ht="18" customHeight="1">
      <c r="A4280" s="2283" t="s">
        <v>5774</v>
      </c>
      <c r="B4280" s="2287" t="s">
        <v>259</v>
      </c>
      <c r="C4280" s="2283" t="s">
        <v>3548</v>
      </c>
      <c r="D4280" s="2283" t="s">
        <v>131</v>
      </c>
      <c r="E4280" s="2470" t="s">
        <v>3549</v>
      </c>
      <c r="F4280" s="2470"/>
      <c r="G4280" s="2288" t="s">
        <v>3550</v>
      </c>
      <c r="H4280" s="2287" t="s">
        <v>261</v>
      </c>
      <c r="I4280" s="2287" t="s">
        <v>3551</v>
      </c>
      <c r="J4280" s="2287" t="s">
        <v>2149</v>
      </c>
    </row>
    <row r="4281" spans="1:10" ht="24" customHeight="1">
      <c r="A4281" s="2284" t="s">
        <v>3552</v>
      </c>
      <c r="B4281" s="2259" t="s">
        <v>1650</v>
      </c>
      <c r="C4281" s="2284" t="s">
        <v>3600</v>
      </c>
      <c r="D4281" s="2284" t="s">
        <v>1651</v>
      </c>
      <c r="E4281" s="2471" t="s">
        <v>3688</v>
      </c>
      <c r="F4281" s="2471"/>
      <c r="G4281" s="2260" t="s">
        <v>347</v>
      </c>
      <c r="H4281" s="2261">
        <v>1</v>
      </c>
      <c r="I4281" s="2262">
        <v>44.19</v>
      </c>
      <c r="J4281" s="2262">
        <v>44.19</v>
      </c>
    </row>
    <row r="4282" spans="1:10" ht="24" customHeight="1">
      <c r="A4282" s="2281" t="s">
        <v>3556</v>
      </c>
      <c r="B4282" s="2263" t="s">
        <v>3565</v>
      </c>
      <c r="C4282" s="2281" t="s">
        <v>3558</v>
      </c>
      <c r="D4282" s="2281" t="s">
        <v>3566</v>
      </c>
      <c r="E4282" s="2472" t="s">
        <v>3560</v>
      </c>
      <c r="F4282" s="2472"/>
      <c r="G4282" s="2264" t="s">
        <v>2143</v>
      </c>
      <c r="H4282" s="2265">
        <v>0.14000000000000001</v>
      </c>
      <c r="I4282" s="2266">
        <v>21.6</v>
      </c>
      <c r="J4282" s="2266">
        <v>3.02</v>
      </c>
    </row>
    <row r="4283" spans="1:10" ht="24" customHeight="1">
      <c r="A4283" s="2281" t="s">
        <v>3556</v>
      </c>
      <c r="B4283" s="2263" t="s">
        <v>3561</v>
      </c>
      <c r="C4283" s="2281" t="s">
        <v>3558</v>
      </c>
      <c r="D4283" s="2281" t="s">
        <v>3562</v>
      </c>
      <c r="E4283" s="2472" t="s">
        <v>3560</v>
      </c>
      <c r="F4283" s="2472"/>
      <c r="G4283" s="2264" t="s">
        <v>2143</v>
      </c>
      <c r="H4283" s="2265">
        <v>0.14000000000000001</v>
      </c>
      <c r="I4283" s="2266">
        <v>16.989999999999998</v>
      </c>
      <c r="J4283" s="2266">
        <v>2.37</v>
      </c>
    </row>
    <row r="4284" spans="1:10" ht="60" customHeight="1">
      <c r="A4284" s="2281" t="s">
        <v>3556</v>
      </c>
      <c r="B4284" s="2263" t="s">
        <v>3703</v>
      </c>
      <c r="C4284" s="2281" t="s">
        <v>3558</v>
      </c>
      <c r="D4284" s="2281" t="s">
        <v>3704</v>
      </c>
      <c r="E4284" s="2472" t="s">
        <v>3705</v>
      </c>
      <c r="F4284" s="2472"/>
      <c r="G4284" s="2264" t="s">
        <v>689</v>
      </c>
      <c r="H4284" s="2265">
        <v>1</v>
      </c>
      <c r="I4284" s="2266">
        <v>2.4900000000000002</v>
      </c>
      <c r="J4284" s="2266">
        <v>2.4900000000000002</v>
      </c>
    </row>
    <row r="4285" spans="1:10" ht="24" customHeight="1">
      <c r="A4285" s="2285" t="s">
        <v>3586</v>
      </c>
      <c r="B4285" s="2270" t="s">
        <v>5684</v>
      </c>
      <c r="C4285" s="2285" t="s">
        <v>3558</v>
      </c>
      <c r="D4285" s="2285" t="s">
        <v>5685</v>
      </c>
      <c r="E4285" s="2468" t="s">
        <v>3589</v>
      </c>
      <c r="F4285" s="2468"/>
      <c r="G4285" s="2271" t="s">
        <v>271</v>
      </c>
      <c r="H4285" s="2272">
        <v>0.3</v>
      </c>
      <c r="I4285" s="2273">
        <v>1.77</v>
      </c>
      <c r="J4285" s="2273">
        <v>0.53</v>
      </c>
    </row>
    <row r="4286" spans="1:10" ht="24" customHeight="1">
      <c r="A4286" s="2285" t="s">
        <v>3586</v>
      </c>
      <c r="B4286" s="2270" t="s">
        <v>5686</v>
      </c>
      <c r="C4286" s="2285" t="s">
        <v>3558</v>
      </c>
      <c r="D4286" s="2285" t="s">
        <v>5687</v>
      </c>
      <c r="E4286" s="2468" t="s">
        <v>3589</v>
      </c>
      <c r="F4286" s="2468"/>
      <c r="G4286" s="2271" t="s">
        <v>271</v>
      </c>
      <c r="H4286" s="2272">
        <v>0.3</v>
      </c>
      <c r="I4286" s="2273">
        <v>4.7</v>
      </c>
      <c r="J4286" s="2273">
        <v>1.41</v>
      </c>
    </row>
    <row r="4287" spans="1:10" ht="24" customHeight="1">
      <c r="A4287" s="2285" t="s">
        <v>3586</v>
      </c>
      <c r="B4287" s="2270" t="s">
        <v>5688</v>
      </c>
      <c r="C4287" s="2285" t="s">
        <v>3554</v>
      </c>
      <c r="D4287" s="2285" t="s">
        <v>5689</v>
      </c>
      <c r="E4287" s="2468" t="s">
        <v>3589</v>
      </c>
      <c r="F4287" s="2468"/>
      <c r="G4287" s="2271" t="s">
        <v>689</v>
      </c>
      <c r="H4287" s="2272">
        <v>1.1000000000000001</v>
      </c>
      <c r="I4287" s="2273">
        <v>31.25</v>
      </c>
      <c r="J4287" s="2273">
        <v>34.369999999999997</v>
      </c>
    </row>
    <row r="4288" spans="1:10">
      <c r="A4288" s="2282"/>
      <c r="B4288" s="2282"/>
      <c r="C4288" s="2282"/>
      <c r="D4288" s="2282"/>
      <c r="E4288" s="2282" t="s">
        <v>3577</v>
      </c>
      <c r="F4288" s="2267">
        <v>4.83</v>
      </c>
      <c r="G4288" s="2282" t="s">
        <v>3578</v>
      </c>
      <c r="H4288" s="2267">
        <v>0</v>
      </c>
      <c r="I4288" s="2282" t="s">
        <v>3579</v>
      </c>
      <c r="J4288" s="2267">
        <v>4.83</v>
      </c>
    </row>
    <row r="4289" spans="1:10">
      <c r="A4289" s="2282"/>
      <c r="B4289" s="2282"/>
      <c r="C4289" s="2282"/>
      <c r="D4289" s="2282"/>
      <c r="E4289" s="2282" t="s">
        <v>3580</v>
      </c>
      <c r="F4289" s="2267">
        <v>11.900366999999999</v>
      </c>
      <c r="G4289" s="2282"/>
      <c r="H4289" s="2467" t="s">
        <v>3581</v>
      </c>
      <c r="I4289" s="2467"/>
      <c r="J4289" s="2267">
        <v>56.09</v>
      </c>
    </row>
    <row r="4290" spans="1:10" ht="30" customHeight="1" thickBot="1">
      <c r="A4290" s="2290"/>
      <c r="B4290" s="2290"/>
      <c r="C4290" s="2290"/>
      <c r="D4290" s="2290"/>
      <c r="E4290" s="2290"/>
      <c r="F4290" s="2290"/>
      <c r="G4290" s="2290" t="s">
        <v>3582</v>
      </c>
      <c r="H4290" s="2268">
        <v>65</v>
      </c>
      <c r="I4290" s="2290" t="s">
        <v>3583</v>
      </c>
      <c r="J4290" s="2291">
        <v>3645.85</v>
      </c>
    </row>
    <row r="4291" spans="1:10" ht="0.95" customHeight="1" thickTop="1">
      <c r="A4291" s="2269"/>
      <c r="B4291" s="2269"/>
      <c r="C4291" s="2269"/>
      <c r="D4291" s="2269"/>
      <c r="E4291" s="2269"/>
      <c r="F4291" s="2269"/>
      <c r="G4291" s="2269"/>
      <c r="H4291" s="2269"/>
      <c r="I4291" s="2269"/>
      <c r="J4291" s="2269"/>
    </row>
    <row r="4292" spans="1:10" ht="24" customHeight="1">
      <c r="A4292" s="2286" t="s">
        <v>5775</v>
      </c>
      <c r="B4292" s="2286"/>
      <c r="C4292" s="2286"/>
      <c r="D4292" s="2286" t="s">
        <v>5776</v>
      </c>
      <c r="E4292" s="2286"/>
      <c r="F4292" s="2469"/>
      <c r="G4292" s="2469"/>
      <c r="H4292" s="2257"/>
      <c r="I4292" s="2286"/>
      <c r="J4292" s="2258">
        <v>835.2</v>
      </c>
    </row>
    <row r="4293" spans="1:10" ht="18" customHeight="1">
      <c r="A4293" s="2283" t="s">
        <v>5777</v>
      </c>
      <c r="B4293" s="2287" t="s">
        <v>259</v>
      </c>
      <c r="C4293" s="2283" t="s">
        <v>3548</v>
      </c>
      <c r="D4293" s="2283" t="s">
        <v>131</v>
      </c>
      <c r="E4293" s="2470" t="s">
        <v>3549</v>
      </c>
      <c r="F4293" s="2470"/>
      <c r="G4293" s="2288" t="s">
        <v>3550</v>
      </c>
      <c r="H4293" s="2287" t="s">
        <v>261</v>
      </c>
      <c r="I4293" s="2287" t="s">
        <v>3551</v>
      </c>
      <c r="J4293" s="2287" t="s">
        <v>2149</v>
      </c>
    </row>
    <row r="4294" spans="1:10" ht="24" customHeight="1">
      <c r="A4294" s="2284" t="s">
        <v>3552</v>
      </c>
      <c r="B4294" s="2259" t="s">
        <v>1743</v>
      </c>
      <c r="C4294" s="2284" t="s">
        <v>3600</v>
      </c>
      <c r="D4294" s="2284" t="s">
        <v>1744</v>
      </c>
      <c r="E4294" s="2471" t="s">
        <v>3688</v>
      </c>
      <c r="F4294" s="2471"/>
      <c r="G4294" s="2260" t="s">
        <v>322</v>
      </c>
      <c r="H4294" s="2261">
        <v>1</v>
      </c>
      <c r="I4294" s="2262">
        <v>40.119999999999997</v>
      </c>
      <c r="J4294" s="2262">
        <v>40.119999999999997</v>
      </c>
    </row>
    <row r="4295" spans="1:10" ht="24" customHeight="1">
      <c r="A4295" s="2281" t="s">
        <v>3556</v>
      </c>
      <c r="B4295" s="2263" t="s">
        <v>3565</v>
      </c>
      <c r="C4295" s="2281" t="s">
        <v>3558</v>
      </c>
      <c r="D4295" s="2281" t="s">
        <v>3566</v>
      </c>
      <c r="E4295" s="2472" t="s">
        <v>3560</v>
      </c>
      <c r="F4295" s="2472"/>
      <c r="G4295" s="2264" t="s">
        <v>2143</v>
      </c>
      <c r="H4295" s="2265">
        <v>0.3</v>
      </c>
      <c r="I4295" s="2266">
        <v>21.6</v>
      </c>
      <c r="J4295" s="2266">
        <v>6.48</v>
      </c>
    </row>
    <row r="4296" spans="1:10" ht="24" customHeight="1">
      <c r="A4296" s="2281" t="s">
        <v>3556</v>
      </c>
      <c r="B4296" s="2263" t="s">
        <v>3561</v>
      </c>
      <c r="C4296" s="2281" t="s">
        <v>3558</v>
      </c>
      <c r="D4296" s="2281" t="s">
        <v>3562</v>
      </c>
      <c r="E4296" s="2472" t="s">
        <v>3560</v>
      </c>
      <c r="F4296" s="2472"/>
      <c r="G4296" s="2264" t="s">
        <v>2143</v>
      </c>
      <c r="H4296" s="2265">
        <v>0.3</v>
      </c>
      <c r="I4296" s="2266">
        <v>16.989999999999998</v>
      </c>
      <c r="J4296" s="2266">
        <v>5.09</v>
      </c>
    </row>
    <row r="4297" spans="1:10" ht="24" customHeight="1">
      <c r="A4297" s="2285" t="s">
        <v>3586</v>
      </c>
      <c r="B4297" s="2270" t="s">
        <v>5778</v>
      </c>
      <c r="C4297" s="2285" t="s">
        <v>3558</v>
      </c>
      <c r="D4297" s="2285" t="s">
        <v>5779</v>
      </c>
      <c r="E4297" s="2468" t="s">
        <v>3589</v>
      </c>
      <c r="F4297" s="2468"/>
      <c r="G4297" s="2271" t="s">
        <v>271</v>
      </c>
      <c r="H4297" s="2272">
        <v>1</v>
      </c>
      <c r="I4297" s="2273">
        <v>28.55</v>
      </c>
      <c r="J4297" s="2273">
        <v>28.55</v>
      </c>
    </row>
    <row r="4298" spans="1:10">
      <c r="A4298" s="2282"/>
      <c r="B4298" s="2282"/>
      <c r="C4298" s="2282"/>
      <c r="D4298" s="2282"/>
      <c r="E4298" s="2282" t="s">
        <v>3577</v>
      </c>
      <c r="F4298" s="2267">
        <v>7.9</v>
      </c>
      <c r="G4298" s="2282" t="s">
        <v>3578</v>
      </c>
      <c r="H4298" s="2267">
        <v>0</v>
      </c>
      <c r="I4298" s="2282" t="s">
        <v>3579</v>
      </c>
      <c r="J4298" s="2267">
        <v>7.9</v>
      </c>
    </row>
    <row r="4299" spans="1:10">
      <c r="A4299" s="2282"/>
      <c r="B4299" s="2282"/>
      <c r="C4299" s="2282"/>
      <c r="D4299" s="2282"/>
      <c r="E4299" s="2282" t="s">
        <v>3580</v>
      </c>
      <c r="F4299" s="2267">
        <v>10.804316</v>
      </c>
      <c r="G4299" s="2282"/>
      <c r="H4299" s="2467" t="s">
        <v>3581</v>
      </c>
      <c r="I4299" s="2467"/>
      <c r="J4299" s="2267">
        <v>50.92</v>
      </c>
    </row>
    <row r="4300" spans="1:10" ht="30" customHeight="1" thickBot="1">
      <c r="A4300" s="2290"/>
      <c r="B4300" s="2290"/>
      <c r="C4300" s="2290"/>
      <c r="D4300" s="2290"/>
      <c r="E4300" s="2290"/>
      <c r="F4300" s="2290"/>
      <c r="G4300" s="2290" t="s">
        <v>3582</v>
      </c>
      <c r="H4300" s="2268">
        <v>16</v>
      </c>
      <c r="I4300" s="2290" t="s">
        <v>3583</v>
      </c>
      <c r="J4300" s="2291">
        <v>814.72</v>
      </c>
    </row>
    <row r="4301" spans="1:10" ht="0.95" customHeight="1" thickTop="1">
      <c r="A4301" s="2269"/>
      <c r="B4301" s="2269"/>
      <c r="C4301" s="2269"/>
      <c r="D4301" s="2269"/>
      <c r="E4301" s="2269"/>
      <c r="F4301" s="2269"/>
      <c r="G4301" s="2269"/>
      <c r="H4301" s="2269"/>
      <c r="I4301" s="2269"/>
      <c r="J4301" s="2269"/>
    </row>
    <row r="4302" spans="1:10" ht="18" customHeight="1">
      <c r="A4302" s="2283" t="s">
        <v>5780</v>
      </c>
      <c r="B4302" s="2287" t="s">
        <v>259</v>
      </c>
      <c r="C4302" s="2283" t="s">
        <v>3548</v>
      </c>
      <c r="D4302" s="2283" t="s">
        <v>131</v>
      </c>
      <c r="E4302" s="2470" t="s">
        <v>3549</v>
      </c>
      <c r="F4302" s="2470"/>
      <c r="G4302" s="2288" t="s">
        <v>3550</v>
      </c>
      <c r="H4302" s="2287" t="s">
        <v>261</v>
      </c>
      <c r="I4302" s="2287" t="s">
        <v>3551</v>
      </c>
      <c r="J4302" s="2287" t="s">
        <v>2149</v>
      </c>
    </row>
    <row r="4303" spans="1:10" ht="24" customHeight="1">
      <c r="A4303" s="2284" t="s">
        <v>3552</v>
      </c>
      <c r="B4303" s="2259" t="s">
        <v>1572</v>
      </c>
      <c r="C4303" s="2284" t="s">
        <v>3600</v>
      </c>
      <c r="D4303" s="2284" t="s">
        <v>1573</v>
      </c>
      <c r="E4303" s="2471" t="s">
        <v>3688</v>
      </c>
      <c r="F4303" s="2471"/>
      <c r="G4303" s="2260" t="s">
        <v>271</v>
      </c>
      <c r="H4303" s="2261">
        <v>1</v>
      </c>
      <c r="I4303" s="2262">
        <v>1.01</v>
      </c>
      <c r="J4303" s="2262">
        <v>1.01</v>
      </c>
    </row>
    <row r="4304" spans="1:10" ht="24" customHeight="1">
      <c r="A4304" s="2281" t="s">
        <v>3556</v>
      </c>
      <c r="B4304" s="2263" t="s">
        <v>3565</v>
      </c>
      <c r="C4304" s="2281" t="s">
        <v>3558</v>
      </c>
      <c r="D4304" s="2281" t="s">
        <v>3566</v>
      </c>
      <c r="E4304" s="2472" t="s">
        <v>3560</v>
      </c>
      <c r="F4304" s="2472"/>
      <c r="G4304" s="2264" t="s">
        <v>2143</v>
      </c>
      <c r="H4304" s="2265">
        <v>0.02</v>
      </c>
      <c r="I4304" s="2266">
        <v>21.6</v>
      </c>
      <c r="J4304" s="2266">
        <v>0.43</v>
      </c>
    </row>
    <row r="4305" spans="1:10" ht="24" customHeight="1">
      <c r="A4305" s="2285" t="s">
        <v>3586</v>
      </c>
      <c r="B4305" s="2270" t="s">
        <v>5597</v>
      </c>
      <c r="C4305" s="2285" t="s">
        <v>4347</v>
      </c>
      <c r="D4305" s="2285" t="s">
        <v>5598</v>
      </c>
      <c r="E4305" s="2468" t="s">
        <v>3589</v>
      </c>
      <c r="F4305" s="2468"/>
      <c r="G4305" s="2271" t="s">
        <v>322</v>
      </c>
      <c r="H4305" s="2272">
        <v>1</v>
      </c>
      <c r="I4305" s="2273">
        <v>0.57999999999999996</v>
      </c>
      <c r="J4305" s="2273">
        <v>0.57999999999999996</v>
      </c>
    </row>
    <row r="4306" spans="1:10">
      <c r="A4306" s="2282"/>
      <c r="B4306" s="2282"/>
      <c r="C4306" s="2282"/>
      <c r="D4306" s="2282"/>
      <c r="E4306" s="2282" t="s">
        <v>3577</v>
      </c>
      <c r="F4306" s="2267">
        <v>0.3</v>
      </c>
      <c r="G4306" s="2282" t="s">
        <v>3578</v>
      </c>
      <c r="H4306" s="2267">
        <v>0</v>
      </c>
      <c r="I4306" s="2282" t="s">
        <v>3579</v>
      </c>
      <c r="J4306" s="2267">
        <v>0.3</v>
      </c>
    </row>
    <row r="4307" spans="1:10">
      <c r="A4307" s="2282"/>
      <c r="B4307" s="2282"/>
      <c r="C4307" s="2282"/>
      <c r="D4307" s="2282"/>
      <c r="E4307" s="2282" t="s">
        <v>3580</v>
      </c>
      <c r="F4307" s="2267">
        <v>0.27199299999999998</v>
      </c>
      <c r="G4307" s="2282"/>
      <c r="H4307" s="2467" t="s">
        <v>3581</v>
      </c>
      <c r="I4307" s="2467"/>
      <c r="J4307" s="2267">
        <v>1.28</v>
      </c>
    </row>
    <row r="4308" spans="1:10" ht="30" customHeight="1" thickBot="1">
      <c r="A4308" s="2290"/>
      <c r="B4308" s="2290"/>
      <c r="C4308" s="2290"/>
      <c r="D4308" s="2290"/>
      <c r="E4308" s="2290"/>
      <c r="F4308" s="2290"/>
      <c r="G4308" s="2290" t="s">
        <v>3582</v>
      </c>
      <c r="H4308" s="2268">
        <v>16</v>
      </c>
      <c r="I4308" s="2290" t="s">
        <v>3583</v>
      </c>
      <c r="J4308" s="2291">
        <v>20.48</v>
      </c>
    </row>
    <row r="4309" spans="1:10" ht="0.95" customHeight="1" thickTop="1">
      <c r="A4309" s="2269"/>
      <c r="B4309" s="2269"/>
      <c r="C4309" s="2269"/>
      <c r="D4309" s="2269"/>
      <c r="E4309" s="2269"/>
      <c r="F4309" s="2269"/>
      <c r="G4309" s="2269"/>
      <c r="H4309" s="2269"/>
      <c r="I4309" s="2269"/>
      <c r="J4309" s="2269"/>
    </row>
    <row r="4310" spans="1:10" ht="24" customHeight="1">
      <c r="A4310" s="2286" t="s">
        <v>5781</v>
      </c>
      <c r="B4310" s="2286"/>
      <c r="C4310" s="2286"/>
      <c r="D4310" s="2286" t="s">
        <v>5782</v>
      </c>
      <c r="E4310" s="2286"/>
      <c r="F4310" s="2469"/>
      <c r="G4310" s="2469"/>
      <c r="H4310" s="2257"/>
      <c r="I4310" s="2286"/>
      <c r="J4310" s="2258">
        <v>1633.12</v>
      </c>
    </row>
    <row r="4311" spans="1:10" ht="18" customHeight="1">
      <c r="A4311" s="2283" t="s">
        <v>5783</v>
      </c>
      <c r="B4311" s="2287" t="s">
        <v>259</v>
      </c>
      <c r="C4311" s="2283" t="s">
        <v>3548</v>
      </c>
      <c r="D4311" s="2283" t="s">
        <v>131</v>
      </c>
      <c r="E4311" s="2470" t="s">
        <v>3549</v>
      </c>
      <c r="F4311" s="2470"/>
      <c r="G4311" s="2288" t="s">
        <v>3550</v>
      </c>
      <c r="H4311" s="2287" t="s">
        <v>261</v>
      </c>
      <c r="I4311" s="2287" t="s">
        <v>3551</v>
      </c>
      <c r="J4311" s="2287" t="s">
        <v>2149</v>
      </c>
    </row>
    <row r="4312" spans="1:10" ht="24" customHeight="1">
      <c r="A4312" s="2284" t="s">
        <v>3552</v>
      </c>
      <c r="B4312" s="2259" t="s">
        <v>5436</v>
      </c>
      <c r="C4312" s="2284" t="s">
        <v>3554</v>
      </c>
      <c r="D4312" s="2284" t="s">
        <v>1428</v>
      </c>
      <c r="E4312" s="2471">
        <v>63</v>
      </c>
      <c r="F4312" s="2471"/>
      <c r="G4312" s="2260" t="s">
        <v>689</v>
      </c>
      <c r="H4312" s="2261">
        <v>1</v>
      </c>
      <c r="I4312" s="2262">
        <v>41.64</v>
      </c>
      <c r="J4312" s="2262">
        <v>41.64</v>
      </c>
    </row>
    <row r="4313" spans="1:10" ht="24" customHeight="1">
      <c r="A4313" s="2281" t="s">
        <v>3556</v>
      </c>
      <c r="B4313" s="2263" t="s">
        <v>3561</v>
      </c>
      <c r="C4313" s="2281" t="s">
        <v>3558</v>
      </c>
      <c r="D4313" s="2281" t="s">
        <v>3562</v>
      </c>
      <c r="E4313" s="2472" t="s">
        <v>3560</v>
      </c>
      <c r="F4313" s="2472"/>
      <c r="G4313" s="2264" t="s">
        <v>2143</v>
      </c>
      <c r="H4313" s="2265">
        <v>0.53300000000000003</v>
      </c>
      <c r="I4313" s="2266">
        <v>16.989999999999998</v>
      </c>
      <c r="J4313" s="2266">
        <v>9.0500000000000007</v>
      </c>
    </row>
    <row r="4314" spans="1:10" ht="24" customHeight="1">
      <c r="A4314" s="2281" t="s">
        <v>3556</v>
      </c>
      <c r="B4314" s="2263" t="s">
        <v>3565</v>
      </c>
      <c r="C4314" s="2281" t="s">
        <v>3558</v>
      </c>
      <c r="D4314" s="2281" t="s">
        <v>3566</v>
      </c>
      <c r="E4314" s="2472" t="s">
        <v>3560</v>
      </c>
      <c r="F4314" s="2472"/>
      <c r="G4314" s="2264" t="s">
        <v>2143</v>
      </c>
      <c r="H4314" s="2265">
        <v>0.53300000000000003</v>
      </c>
      <c r="I4314" s="2266">
        <v>21.6</v>
      </c>
      <c r="J4314" s="2266">
        <v>11.51</v>
      </c>
    </row>
    <row r="4315" spans="1:10" ht="24" customHeight="1">
      <c r="A4315" s="2285" t="s">
        <v>3586</v>
      </c>
      <c r="B4315" s="2270" t="s">
        <v>5437</v>
      </c>
      <c r="C4315" s="2285" t="s">
        <v>3554</v>
      </c>
      <c r="D4315" s="2285" t="s">
        <v>5438</v>
      </c>
      <c r="E4315" s="2468" t="s">
        <v>3589</v>
      </c>
      <c r="F4315" s="2468"/>
      <c r="G4315" s="2271" t="s">
        <v>689</v>
      </c>
      <c r="H4315" s="2272">
        <v>1.1000000000000001</v>
      </c>
      <c r="I4315" s="2273">
        <v>19.170000000000002</v>
      </c>
      <c r="J4315" s="2273">
        <v>21.08</v>
      </c>
    </row>
    <row r="4316" spans="1:10">
      <c r="A4316" s="2282"/>
      <c r="B4316" s="2282"/>
      <c r="C4316" s="2282"/>
      <c r="D4316" s="2282"/>
      <c r="E4316" s="2282" t="s">
        <v>3577</v>
      </c>
      <c r="F4316" s="2267">
        <v>14.04</v>
      </c>
      <c r="G4316" s="2282" t="s">
        <v>3578</v>
      </c>
      <c r="H4316" s="2267">
        <v>0</v>
      </c>
      <c r="I4316" s="2282" t="s">
        <v>3579</v>
      </c>
      <c r="J4316" s="2267">
        <v>14.04</v>
      </c>
    </row>
    <row r="4317" spans="1:10">
      <c r="A4317" s="2282"/>
      <c r="B4317" s="2282"/>
      <c r="C4317" s="2282"/>
      <c r="D4317" s="2282"/>
      <c r="E4317" s="2282" t="s">
        <v>3580</v>
      </c>
      <c r="F4317" s="2267">
        <v>11.213652</v>
      </c>
      <c r="G4317" s="2282"/>
      <c r="H4317" s="2467" t="s">
        <v>3581</v>
      </c>
      <c r="I4317" s="2467"/>
      <c r="J4317" s="2267">
        <v>52.85</v>
      </c>
    </row>
    <row r="4318" spans="1:10" ht="30" customHeight="1" thickBot="1">
      <c r="A4318" s="2290"/>
      <c r="B4318" s="2290"/>
      <c r="C4318" s="2290"/>
      <c r="D4318" s="2290"/>
      <c r="E4318" s="2290"/>
      <c r="F4318" s="2290"/>
      <c r="G4318" s="2290" t="s">
        <v>3582</v>
      </c>
      <c r="H4318" s="2268">
        <v>26</v>
      </c>
      <c r="I4318" s="2290" t="s">
        <v>3583</v>
      </c>
      <c r="J4318" s="2291">
        <v>1374.1</v>
      </c>
    </row>
    <row r="4319" spans="1:10" ht="0.95" customHeight="1" thickTop="1">
      <c r="A4319" s="2269"/>
      <c r="B4319" s="2269"/>
      <c r="C4319" s="2269"/>
      <c r="D4319" s="2269"/>
      <c r="E4319" s="2269"/>
      <c r="F4319" s="2269"/>
      <c r="G4319" s="2269"/>
      <c r="H4319" s="2269"/>
      <c r="I4319" s="2269"/>
      <c r="J4319" s="2269"/>
    </row>
    <row r="4320" spans="1:10" ht="18" customHeight="1">
      <c r="A4320" s="2283" t="s">
        <v>5784</v>
      </c>
      <c r="B4320" s="2287" t="s">
        <v>259</v>
      </c>
      <c r="C4320" s="2283" t="s">
        <v>3548</v>
      </c>
      <c r="D4320" s="2283" t="s">
        <v>131</v>
      </c>
      <c r="E4320" s="2470" t="s">
        <v>3549</v>
      </c>
      <c r="F4320" s="2470"/>
      <c r="G4320" s="2288" t="s">
        <v>3550</v>
      </c>
      <c r="H4320" s="2287" t="s">
        <v>261</v>
      </c>
      <c r="I4320" s="2287" t="s">
        <v>3551</v>
      </c>
      <c r="J4320" s="2287" t="s">
        <v>2149</v>
      </c>
    </row>
    <row r="4321" spans="1:10" ht="24" customHeight="1">
      <c r="A4321" s="2284" t="s">
        <v>3552</v>
      </c>
      <c r="B4321" s="2259" t="s">
        <v>5440</v>
      </c>
      <c r="C4321" s="2284" t="s">
        <v>3554</v>
      </c>
      <c r="D4321" s="2284" t="s">
        <v>1431</v>
      </c>
      <c r="E4321" s="2471">
        <v>63</v>
      </c>
      <c r="F4321" s="2471"/>
      <c r="G4321" s="2260" t="s">
        <v>271</v>
      </c>
      <c r="H4321" s="2261">
        <v>1</v>
      </c>
      <c r="I4321" s="2262">
        <v>22.67</v>
      </c>
      <c r="J4321" s="2262">
        <v>22.67</v>
      </c>
    </row>
    <row r="4322" spans="1:10" ht="24" customHeight="1">
      <c r="A4322" s="2281" t="s">
        <v>3556</v>
      </c>
      <c r="B4322" s="2263" t="s">
        <v>3565</v>
      </c>
      <c r="C4322" s="2281" t="s">
        <v>3558</v>
      </c>
      <c r="D4322" s="2281" t="s">
        <v>3566</v>
      </c>
      <c r="E4322" s="2472" t="s">
        <v>3560</v>
      </c>
      <c r="F4322" s="2472"/>
      <c r="G4322" s="2264" t="s">
        <v>2143</v>
      </c>
      <c r="H4322" s="2265">
        <v>0.53300000000000003</v>
      </c>
      <c r="I4322" s="2266">
        <v>21.6</v>
      </c>
      <c r="J4322" s="2266">
        <v>11.51</v>
      </c>
    </row>
    <row r="4323" spans="1:10" ht="24" customHeight="1">
      <c r="A4323" s="2285" t="s">
        <v>3586</v>
      </c>
      <c r="B4323" s="2270" t="s">
        <v>5441</v>
      </c>
      <c r="C4323" s="2285" t="s">
        <v>3554</v>
      </c>
      <c r="D4323" s="2285" t="s">
        <v>5442</v>
      </c>
      <c r="E4323" s="2468" t="s">
        <v>3589</v>
      </c>
      <c r="F4323" s="2468"/>
      <c r="G4323" s="2271" t="s">
        <v>271</v>
      </c>
      <c r="H4323" s="2272">
        <v>1</v>
      </c>
      <c r="I4323" s="2273">
        <v>11.16</v>
      </c>
      <c r="J4323" s="2273">
        <v>11.16</v>
      </c>
    </row>
    <row r="4324" spans="1:10">
      <c r="A4324" s="2282"/>
      <c r="B4324" s="2282"/>
      <c r="C4324" s="2282"/>
      <c r="D4324" s="2282"/>
      <c r="E4324" s="2282" t="s">
        <v>3577</v>
      </c>
      <c r="F4324" s="2267">
        <v>8.25</v>
      </c>
      <c r="G4324" s="2282" t="s">
        <v>3578</v>
      </c>
      <c r="H4324" s="2267">
        <v>0</v>
      </c>
      <c r="I4324" s="2282" t="s">
        <v>3579</v>
      </c>
      <c r="J4324" s="2267">
        <v>8.25</v>
      </c>
    </row>
    <row r="4325" spans="1:10">
      <c r="A4325" s="2282"/>
      <c r="B4325" s="2282"/>
      <c r="C4325" s="2282"/>
      <c r="D4325" s="2282"/>
      <c r="E4325" s="2282" t="s">
        <v>3580</v>
      </c>
      <c r="F4325" s="2267">
        <v>6.1050310000000003</v>
      </c>
      <c r="G4325" s="2282"/>
      <c r="H4325" s="2467" t="s">
        <v>3581</v>
      </c>
      <c r="I4325" s="2467"/>
      <c r="J4325" s="2267">
        <v>28.78</v>
      </c>
    </row>
    <row r="4326" spans="1:10" ht="30" customHeight="1" thickBot="1">
      <c r="A4326" s="2290"/>
      <c r="B4326" s="2290"/>
      <c r="C4326" s="2290"/>
      <c r="D4326" s="2290"/>
      <c r="E4326" s="2290"/>
      <c r="F4326" s="2290"/>
      <c r="G4326" s="2290" t="s">
        <v>3582</v>
      </c>
      <c r="H4326" s="2268">
        <v>9</v>
      </c>
      <c r="I4326" s="2290" t="s">
        <v>3583</v>
      </c>
      <c r="J4326" s="2291">
        <v>259.02</v>
      </c>
    </row>
    <row r="4327" spans="1:10" ht="0.95" customHeight="1" thickTop="1">
      <c r="A4327" s="2269"/>
      <c r="B4327" s="2269"/>
      <c r="C4327" s="2269"/>
      <c r="D4327" s="2269"/>
      <c r="E4327" s="2269"/>
      <c r="F4327" s="2269"/>
      <c r="G4327" s="2269"/>
      <c r="H4327" s="2269"/>
      <c r="I4327" s="2269"/>
      <c r="J4327" s="2269"/>
    </row>
    <row r="4328" spans="1:10" ht="24" customHeight="1">
      <c r="A4328" s="2286" t="s">
        <v>5785</v>
      </c>
      <c r="B4328" s="2286"/>
      <c r="C4328" s="2286"/>
      <c r="D4328" s="2286" t="s">
        <v>4246</v>
      </c>
      <c r="E4328" s="2286"/>
      <c r="F4328" s="2469"/>
      <c r="G4328" s="2469"/>
      <c r="H4328" s="2257"/>
      <c r="I4328" s="2286"/>
      <c r="J4328" s="2258">
        <v>4114.4399999999996</v>
      </c>
    </row>
    <row r="4329" spans="1:10" ht="18" customHeight="1">
      <c r="A4329" s="2283" t="s">
        <v>5786</v>
      </c>
      <c r="B4329" s="2287" t="s">
        <v>259</v>
      </c>
      <c r="C4329" s="2283" t="s">
        <v>3548</v>
      </c>
      <c r="D4329" s="2283" t="s">
        <v>131</v>
      </c>
      <c r="E4329" s="2470" t="s">
        <v>3549</v>
      </c>
      <c r="F4329" s="2470"/>
      <c r="G4329" s="2288" t="s">
        <v>3550</v>
      </c>
      <c r="H4329" s="2287" t="s">
        <v>261</v>
      </c>
      <c r="I4329" s="2287" t="s">
        <v>3551</v>
      </c>
      <c r="J4329" s="2287" t="s">
        <v>2149</v>
      </c>
    </row>
    <row r="4330" spans="1:10" ht="24" customHeight="1">
      <c r="A4330" s="2284" t="s">
        <v>3552</v>
      </c>
      <c r="B4330" s="2259" t="s">
        <v>1752</v>
      </c>
      <c r="C4330" s="2284" t="s">
        <v>3600</v>
      </c>
      <c r="D4330" s="2284" t="s">
        <v>1753</v>
      </c>
      <c r="E4330" s="2471" t="s">
        <v>3688</v>
      </c>
      <c r="F4330" s="2471"/>
      <c r="G4330" s="2260" t="s">
        <v>322</v>
      </c>
      <c r="H4330" s="2261">
        <v>1</v>
      </c>
      <c r="I4330" s="2262">
        <v>183.87</v>
      </c>
      <c r="J4330" s="2262">
        <v>183.87</v>
      </c>
    </row>
    <row r="4331" spans="1:10" ht="24" customHeight="1">
      <c r="A4331" s="2285" t="s">
        <v>3586</v>
      </c>
      <c r="B4331" s="2270" t="s">
        <v>5787</v>
      </c>
      <c r="C4331" s="2285" t="s">
        <v>3600</v>
      </c>
      <c r="D4331" s="2285" t="s">
        <v>3072</v>
      </c>
      <c r="E4331" s="2468" t="s">
        <v>3589</v>
      </c>
      <c r="F4331" s="2468"/>
      <c r="G4331" s="2271" t="s">
        <v>5788</v>
      </c>
      <c r="H4331" s="2272">
        <v>1</v>
      </c>
      <c r="I4331" s="2273">
        <v>183.87</v>
      </c>
      <c r="J4331" s="2273">
        <v>183.87</v>
      </c>
    </row>
    <row r="4332" spans="1:10">
      <c r="A4332" s="2282"/>
      <c r="B4332" s="2282"/>
      <c r="C4332" s="2282"/>
      <c r="D4332" s="2282"/>
      <c r="E4332" s="2282" t="s">
        <v>3577</v>
      </c>
      <c r="F4332" s="2267">
        <v>0</v>
      </c>
      <c r="G4332" s="2282" t="s">
        <v>3578</v>
      </c>
      <c r="H4332" s="2267">
        <v>0</v>
      </c>
      <c r="I4332" s="2282" t="s">
        <v>3579</v>
      </c>
      <c r="J4332" s="2267">
        <v>0</v>
      </c>
    </row>
    <row r="4333" spans="1:10">
      <c r="A4333" s="2282"/>
      <c r="B4333" s="2282"/>
      <c r="C4333" s="2282"/>
      <c r="D4333" s="2282"/>
      <c r="E4333" s="2282" t="s">
        <v>3580</v>
      </c>
      <c r="F4333" s="2267">
        <v>49.516190999999999</v>
      </c>
      <c r="G4333" s="2282"/>
      <c r="H4333" s="2467" t="s">
        <v>3581</v>
      </c>
      <c r="I4333" s="2467"/>
      <c r="J4333" s="2267">
        <v>233.39</v>
      </c>
    </row>
    <row r="4334" spans="1:10" ht="30" customHeight="1" thickBot="1">
      <c r="A4334" s="2290"/>
      <c r="B4334" s="2290"/>
      <c r="C4334" s="2290"/>
      <c r="D4334" s="2290"/>
      <c r="E4334" s="2290"/>
      <c r="F4334" s="2290"/>
      <c r="G4334" s="2290" t="s">
        <v>3582</v>
      </c>
      <c r="H4334" s="2268">
        <v>6</v>
      </c>
      <c r="I4334" s="2290" t="s">
        <v>3583</v>
      </c>
      <c r="J4334" s="2291">
        <v>1400.34</v>
      </c>
    </row>
    <row r="4335" spans="1:10" ht="0.95" customHeight="1" thickTop="1">
      <c r="A4335" s="2269"/>
      <c r="B4335" s="2269"/>
      <c r="C4335" s="2269"/>
      <c r="D4335" s="2269"/>
      <c r="E4335" s="2269"/>
      <c r="F4335" s="2269"/>
      <c r="G4335" s="2269"/>
      <c r="H4335" s="2269"/>
      <c r="I4335" s="2269"/>
      <c r="J4335" s="2269"/>
    </row>
    <row r="4336" spans="1:10" ht="18" customHeight="1">
      <c r="A4336" s="2283" t="s">
        <v>5789</v>
      </c>
      <c r="B4336" s="2287" t="s">
        <v>259</v>
      </c>
      <c r="C4336" s="2283" t="s">
        <v>3548</v>
      </c>
      <c r="D4336" s="2283" t="s">
        <v>131</v>
      </c>
      <c r="E4336" s="2470" t="s">
        <v>3549</v>
      </c>
      <c r="F4336" s="2470"/>
      <c r="G4336" s="2288" t="s">
        <v>3550</v>
      </c>
      <c r="H4336" s="2287" t="s">
        <v>261</v>
      </c>
      <c r="I4336" s="2287" t="s">
        <v>3551</v>
      </c>
      <c r="J4336" s="2287" t="s">
        <v>2149</v>
      </c>
    </row>
    <row r="4337" spans="1:10" ht="24" customHeight="1">
      <c r="A4337" s="2284" t="s">
        <v>3552</v>
      </c>
      <c r="B4337" s="2259" t="s">
        <v>1755</v>
      </c>
      <c r="C4337" s="2284" t="s">
        <v>3600</v>
      </c>
      <c r="D4337" s="2284" t="s">
        <v>1756</v>
      </c>
      <c r="E4337" s="2471" t="s">
        <v>3688</v>
      </c>
      <c r="F4337" s="2471"/>
      <c r="G4337" s="2260" t="s">
        <v>271</v>
      </c>
      <c r="H4337" s="2261">
        <v>1</v>
      </c>
      <c r="I4337" s="2262">
        <v>329.73</v>
      </c>
      <c r="J4337" s="2262">
        <v>329.73</v>
      </c>
    </row>
    <row r="4338" spans="1:10" ht="24" customHeight="1">
      <c r="A4338" s="2281" t="s">
        <v>3556</v>
      </c>
      <c r="B4338" s="2263" t="s">
        <v>3561</v>
      </c>
      <c r="C4338" s="2281" t="s">
        <v>3558</v>
      </c>
      <c r="D4338" s="2281" t="s">
        <v>3562</v>
      </c>
      <c r="E4338" s="2472" t="s">
        <v>3560</v>
      </c>
      <c r="F4338" s="2472"/>
      <c r="G4338" s="2264" t="s">
        <v>2143</v>
      </c>
      <c r="H4338" s="2265">
        <v>0.8</v>
      </c>
      <c r="I4338" s="2266">
        <v>16.989999999999998</v>
      </c>
      <c r="J4338" s="2266">
        <v>13.59</v>
      </c>
    </row>
    <row r="4339" spans="1:10" ht="24" customHeight="1">
      <c r="A4339" s="2281" t="s">
        <v>3556</v>
      </c>
      <c r="B4339" s="2263" t="s">
        <v>3565</v>
      </c>
      <c r="C4339" s="2281" t="s">
        <v>3558</v>
      </c>
      <c r="D4339" s="2281" t="s">
        <v>3566</v>
      </c>
      <c r="E4339" s="2472" t="s">
        <v>3560</v>
      </c>
      <c r="F4339" s="2472"/>
      <c r="G4339" s="2264" t="s">
        <v>2143</v>
      </c>
      <c r="H4339" s="2265">
        <v>0.8</v>
      </c>
      <c r="I4339" s="2266">
        <v>21.6</v>
      </c>
      <c r="J4339" s="2266">
        <v>17.28</v>
      </c>
    </row>
    <row r="4340" spans="1:10" ht="24" customHeight="1">
      <c r="A4340" s="2285" t="s">
        <v>3586</v>
      </c>
      <c r="B4340" s="2270" t="s">
        <v>5790</v>
      </c>
      <c r="C4340" s="2285" t="s">
        <v>3558</v>
      </c>
      <c r="D4340" s="2285" t="s">
        <v>5791</v>
      </c>
      <c r="E4340" s="2468" t="s">
        <v>3589</v>
      </c>
      <c r="F4340" s="2468"/>
      <c r="G4340" s="2271" t="s">
        <v>271</v>
      </c>
      <c r="H4340" s="2272">
        <v>1</v>
      </c>
      <c r="I4340" s="2273">
        <v>298.86</v>
      </c>
      <c r="J4340" s="2273">
        <v>298.86</v>
      </c>
    </row>
    <row r="4341" spans="1:10">
      <c r="A4341" s="2282"/>
      <c r="B4341" s="2282"/>
      <c r="C4341" s="2282"/>
      <c r="D4341" s="2282"/>
      <c r="E4341" s="2282" t="s">
        <v>3577</v>
      </c>
      <c r="F4341" s="2267">
        <v>21.07</v>
      </c>
      <c r="G4341" s="2282" t="s">
        <v>3578</v>
      </c>
      <c r="H4341" s="2267">
        <v>0</v>
      </c>
      <c r="I4341" s="2282" t="s">
        <v>3579</v>
      </c>
      <c r="J4341" s="2267">
        <v>21.07</v>
      </c>
    </row>
    <row r="4342" spans="1:10">
      <c r="A4342" s="2282"/>
      <c r="B4342" s="2282"/>
      <c r="C4342" s="2282"/>
      <c r="D4342" s="2282"/>
      <c r="E4342" s="2282" t="s">
        <v>3580</v>
      </c>
      <c r="F4342" s="2267">
        <v>88.796289000000002</v>
      </c>
      <c r="G4342" s="2282"/>
      <c r="H4342" s="2467" t="s">
        <v>3581</v>
      </c>
      <c r="I4342" s="2467"/>
      <c r="J4342" s="2267">
        <v>418.53</v>
      </c>
    </row>
    <row r="4343" spans="1:10" ht="30" customHeight="1" thickBot="1">
      <c r="A4343" s="2290"/>
      <c r="B4343" s="2290"/>
      <c r="C4343" s="2290"/>
      <c r="D4343" s="2290"/>
      <c r="E4343" s="2290"/>
      <c r="F4343" s="2290"/>
      <c r="G4343" s="2290" t="s">
        <v>3582</v>
      </c>
      <c r="H4343" s="2268">
        <v>2</v>
      </c>
      <c r="I4343" s="2290" t="s">
        <v>3583</v>
      </c>
      <c r="J4343" s="2291">
        <v>837.06</v>
      </c>
    </row>
    <row r="4344" spans="1:10" ht="0.95" customHeight="1" thickTop="1">
      <c r="A4344" s="2269"/>
      <c r="B4344" s="2269"/>
      <c r="C4344" s="2269"/>
      <c r="D4344" s="2269"/>
      <c r="E4344" s="2269"/>
      <c r="F4344" s="2269"/>
      <c r="G4344" s="2269"/>
      <c r="H4344" s="2269"/>
      <c r="I4344" s="2269"/>
      <c r="J4344" s="2269"/>
    </row>
    <row r="4345" spans="1:10" ht="18" customHeight="1">
      <c r="A4345" s="2283" t="s">
        <v>5792</v>
      </c>
      <c r="B4345" s="2287" t="s">
        <v>259</v>
      </c>
      <c r="C4345" s="2283" t="s">
        <v>3548</v>
      </c>
      <c r="D4345" s="2283" t="s">
        <v>131</v>
      </c>
      <c r="E4345" s="2470" t="s">
        <v>3549</v>
      </c>
      <c r="F4345" s="2470"/>
      <c r="G4345" s="2288" t="s">
        <v>3550</v>
      </c>
      <c r="H4345" s="2287" t="s">
        <v>261</v>
      </c>
      <c r="I4345" s="2287" t="s">
        <v>3551</v>
      </c>
      <c r="J4345" s="2287" t="s">
        <v>2149</v>
      </c>
    </row>
    <row r="4346" spans="1:10" ht="24" customHeight="1">
      <c r="A4346" s="2284" t="s">
        <v>3552</v>
      </c>
      <c r="B4346" s="2259" t="s">
        <v>1758</v>
      </c>
      <c r="C4346" s="2284" t="s">
        <v>3600</v>
      </c>
      <c r="D4346" s="2284" t="s">
        <v>1759</v>
      </c>
      <c r="E4346" s="2471" t="s">
        <v>3688</v>
      </c>
      <c r="F4346" s="2471"/>
      <c r="G4346" s="2260" t="s">
        <v>1669</v>
      </c>
      <c r="H4346" s="2261">
        <v>1</v>
      </c>
      <c r="I4346" s="2262">
        <v>203.06</v>
      </c>
      <c r="J4346" s="2262">
        <v>203.06</v>
      </c>
    </row>
    <row r="4347" spans="1:10" ht="24" customHeight="1">
      <c r="A4347" s="2281" t="s">
        <v>3556</v>
      </c>
      <c r="B4347" s="2263" t="s">
        <v>3565</v>
      </c>
      <c r="C4347" s="2281" t="s">
        <v>3558</v>
      </c>
      <c r="D4347" s="2281" t="s">
        <v>3566</v>
      </c>
      <c r="E4347" s="2472" t="s">
        <v>3560</v>
      </c>
      <c r="F4347" s="2472"/>
      <c r="G4347" s="2264" t="s">
        <v>2143</v>
      </c>
      <c r="H4347" s="2265">
        <v>0.4</v>
      </c>
      <c r="I4347" s="2266">
        <v>21.6</v>
      </c>
      <c r="J4347" s="2266">
        <v>8.64</v>
      </c>
    </row>
    <row r="4348" spans="1:10" ht="24" customHeight="1">
      <c r="A4348" s="2281" t="s">
        <v>3556</v>
      </c>
      <c r="B4348" s="2263" t="s">
        <v>3561</v>
      </c>
      <c r="C4348" s="2281" t="s">
        <v>3558</v>
      </c>
      <c r="D4348" s="2281" t="s">
        <v>3562</v>
      </c>
      <c r="E4348" s="2472" t="s">
        <v>3560</v>
      </c>
      <c r="F4348" s="2472"/>
      <c r="G4348" s="2264" t="s">
        <v>2143</v>
      </c>
      <c r="H4348" s="2265">
        <v>0.4</v>
      </c>
      <c r="I4348" s="2266">
        <v>16.989999999999998</v>
      </c>
      <c r="J4348" s="2266">
        <v>6.79</v>
      </c>
    </row>
    <row r="4349" spans="1:10" ht="24" customHeight="1">
      <c r="A4349" s="2285" t="s">
        <v>3586</v>
      </c>
      <c r="B4349" s="2270" t="s">
        <v>5793</v>
      </c>
      <c r="C4349" s="2285" t="s">
        <v>3600</v>
      </c>
      <c r="D4349" s="2285" t="s">
        <v>2676</v>
      </c>
      <c r="E4349" s="2468" t="s">
        <v>3589</v>
      </c>
      <c r="F4349" s="2468"/>
      <c r="G4349" s="2271" t="s">
        <v>1797</v>
      </c>
      <c r="H4349" s="2272">
        <v>1</v>
      </c>
      <c r="I4349" s="2273">
        <v>187.63</v>
      </c>
      <c r="J4349" s="2273">
        <v>187.63</v>
      </c>
    </row>
    <row r="4350" spans="1:10">
      <c r="A4350" s="2282"/>
      <c r="B4350" s="2282"/>
      <c r="C4350" s="2282"/>
      <c r="D4350" s="2282"/>
      <c r="E4350" s="2282" t="s">
        <v>3577</v>
      </c>
      <c r="F4350" s="2267">
        <v>10.53</v>
      </c>
      <c r="G4350" s="2282" t="s">
        <v>3578</v>
      </c>
      <c r="H4350" s="2267">
        <v>0</v>
      </c>
      <c r="I4350" s="2282" t="s">
        <v>3579</v>
      </c>
      <c r="J4350" s="2267">
        <v>10.53</v>
      </c>
    </row>
    <row r="4351" spans="1:10">
      <c r="A4351" s="2282"/>
      <c r="B4351" s="2282"/>
      <c r="C4351" s="2282"/>
      <c r="D4351" s="2282"/>
      <c r="E4351" s="2282" t="s">
        <v>3580</v>
      </c>
      <c r="F4351" s="2267">
        <v>54.684058</v>
      </c>
      <c r="G4351" s="2282"/>
      <c r="H4351" s="2467" t="s">
        <v>3581</v>
      </c>
      <c r="I4351" s="2467"/>
      <c r="J4351" s="2267">
        <v>257.74</v>
      </c>
    </row>
    <row r="4352" spans="1:10" ht="30" customHeight="1" thickBot="1">
      <c r="A4352" s="2290"/>
      <c r="B4352" s="2290"/>
      <c r="C4352" s="2290"/>
      <c r="D4352" s="2290"/>
      <c r="E4352" s="2290"/>
      <c r="F4352" s="2290"/>
      <c r="G4352" s="2290" t="s">
        <v>3582</v>
      </c>
      <c r="H4352" s="2268">
        <v>3</v>
      </c>
      <c r="I4352" s="2290" t="s">
        <v>3583</v>
      </c>
      <c r="J4352" s="2291">
        <v>773.22</v>
      </c>
    </row>
    <row r="4353" spans="1:10" ht="0.95" customHeight="1" thickTop="1">
      <c r="A4353" s="2269"/>
      <c r="B4353" s="2269"/>
      <c r="C4353" s="2269"/>
      <c r="D4353" s="2269"/>
      <c r="E4353" s="2269"/>
      <c r="F4353" s="2269"/>
      <c r="G4353" s="2269"/>
      <c r="H4353" s="2269"/>
      <c r="I4353" s="2269"/>
      <c r="J4353" s="2269"/>
    </row>
    <row r="4354" spans="1:10" ht="18" customHeight="1">
      <c r="A4354" s="2283" t="s">
        <v>5794</v>
      </c>
      <c r="B4354" s="2287" t="s">
        <v>259</v>
      </c>
      <c r="C4354" s="2283" t="s">
        <v>3548</v>
      </c>
      <c r="D4354" s="2283" t="s">
        <v>131</v>
      </c>
      <c r="E4354" s="2470" t="s">
        <v>3549</v>
      </c>
      <c r="F4354" s="2470"/>
      <c r="G4354" s="2288" t="s">
        <v>3550</v>
      </c>
      <c r="H4354" s="2287" t="s">
        <v>261</v>
      </c>
      <c r="I4354" s="2287" t="s">
        <v>3551</v>
      </c>
      <c r="J4354" s="2287" t="s">
        <v>2149</v>
      </c>
    </row>
    <row r="4355" spans="1:10" ht="24" customHeight="1">
      <c r="A4355" s="2284" t="s">
        <v>3552</v>
      </c>
      <c r="B4355" s="2259" t="s">
        <v>1761</v>
      </c>
      <c r="C4355" s="2284" t="s">
        <v>3600</v>
      </c>
      <c r="D4355" s="2284" t="s">
        <v>1762</v>
      </c>
      <c r="E4355" s="2471" t="s">
        <v>3688</v>
      </c>
      <c r="F4355" s="2471"/>
      <c r="G4355" s="2260" t="s">
        <v>271</v>
      </c>
      <c r="H4355" s="2261">
        <v>1</v>
      </c>
      <c r="I4355" s="2262">
        <v>27.29</v>
      </c>
      <c r="J4355" s="2262">
        <v>27.29</v>
      </c>
    </row>
    <row r="4356" spans="1:10" ht="24" customHeight="1">
      <c r="A4356" s="2281" t="s">
        <v>3556</v>
      </c>
      <c r="B4356" s="2263" t="s">
        <v>3886</v>
      </c>
      <c r="C4356" s="2281" t="s">
        <v>3558</v>
      </c>
      <c r="D4356" s="2281" t="s">
        <v>3887</v>
      </c>
      <c r="E4356" s="2472" t="s">
        <v>3560</v>
      </c>
      <c r="F4356" s="2472"/>
      <c r="G4356" s="2264" t="s">
        <v>2143</v>
      </c>
      <c r="H4356" s="2265">
        <v>0.61899999999999999</v>
      </c>
      <c r="I4356" s="2266">
        <v>18.87</v>
      </c>
      <c r="J4356" s="2266">
        <v>11.68</v>
      </c>
    </row>
    <row r="4357" spans="1:10" ht="24" customHeight="1">
      <c r="A4357" s="2285" t="s">
        <v>3586</v>
      </c>
      <c r="B4357" s="2270" t="s">
        <v>5795</v>
      </c>
      <c r="C4357" s="2285" t="s">
        <v>3558</v>
      </c>
      <c r="D4357" s="2285" t="s">
        <v>5796</v>
      </c>
      <c r="E4357" s="2468" t="s">
        <v>3589</v>
      </c>
      <c r="F4357" s="2468"/>
      <c r="G4357" s="2271" t="s">
        <v>271</v>
      </c>
      <c r="H4357" s="2272">
        <v>1</v>
      </c>
      <c r="I4357" s="2273">
        <v>15.61</v>
      </c>
      <c r="J4357" s="2273">
        <v>15.61</v>
      </c>
    </row>
    <row r="4358" spans="1:10">
      <c r="A4358" s="2282"/>
      <c r="B4358" s="2282"/>
      <c r="C4358" s="2282"/>
      <c r="D4358" s="2282"/>
      <c r="E4358" s="2282" t="s">
        <v>3577</v>
      </c>
      <c r="F4358" s="2267">
        <v>7.96</v>
      </c>
      <c r="G4358" s="2282" t="s">
        <v>3578</v>
      </c>
      <c r="H4358" s="2267">
        <v>0</v>
      </c>
      <c r="I4358" s="2282" t="s">
        <v>3579</v>
      </c>
      <c r="J4358" s="2267">
        <v>7.96</v>
      </c>
    </row>
    <row r="4359" spans="1:10">
      <c r="A4359" s="2282"/>
      <c r="B4359" s="2282"/>
      <c r="C4359" s="2282"/>
      <c r="D4359" s="2282"/>
      <c r="E4359" s="2282" t="s">
        <v>3580</v>
      </c>
      <c r="F4359" s="2267">
        <v>7.3491970000000002</v>
      </c>
      <c r="G4359" s="2282"/>
      <c r="H4359" s="2467" t="s">
        <v>3581</v>
      </c>
      <c r="I4359" s="2467"/>
      <c r="J4359" s="2267">
        <v>34.64</v>
      </c>
    </row>
    <row r="4360" spans="1:10" ht="30" customHeight="1" thickBot="1">
      <c r="A4360" s="2290"/>
      <c r="B4360" s="2290"/>
      <c r="C4360" s="2290"/>
      <c r="D4360" s="2290"/>
      <c r="E4360" s="2290"/>
      <c r="F4360" s="2290"/>
      <c r="G4360" s="2290" t="s">
        <v>3582</v>
      </c>
      <c r="H4360" s="2268">
        <v>8</v>
      </c>
      <c r="I4360" s="2290" t="s">
        <v>3583</v>
      </c>
      <c r="J4360" s="2291">
        <v>277.12</v>
      </c>
    </row>
    <row r="4361" spans="1:10" ht="0.95" customHeight="1" thickTop="1">
      <c r="A4361" s="2269"/>
      <c r="B4361" s="2269"/>
      <c r="C4361" s="2269"/>
      <c r="D4361" s="2269"/>
      <c r="E4361" s="2269"/>
      <c r="F4361" s="2269"/>
      <c r="G4361" s="2269"/>
      <c r="H4361" s="2269"/>
      <c r="I4361" s="2269"/>
      <c r="J4361" s="2269"/>
    </row>
    <row r="4362" spans="1:10" ht="18" customHeight="1">
      <c r="A4362" s="2283" t="s">
        <v>5797</v>
      </c>
      <c r="B4362" s="2287" t="s">
        <v>259</v>
      </c>
      <c r="C4362" s="2283" t="s">
        <v>3548</v>
      </c>
      <c r="D4362" s="2283" t="s">
        <v>131</v>
      </c>
      <c r="E4362" s="2470" t="s">
        <v>3549</v>
      </c>
      <c r="F4362" s="2470"/>
      <c r="G4362" s="2288" t="s">
        <v>3550</v>
      </c>
      <c r="H4362" s="2287" t="s">
        <v>261</v>
      </c>
      <c r="I4362" s="2287" t="s">
        <v>3551</v>
      </c>
      <c r="J4362" s="2287" t="s">
        <v>2149</v>
      </c>
    </row>
    <row r="4363" spans="1:10" ht="24" customHeight="1">
      <c r="A4363" s="2284" t="s">
        <v>3552</v>
      </c>
      <c r="B4363" s="2259" t="s">
        <v>1764</v>
      </c>
      <c r="C4363" s="2284" t="s">
        <v>3600</v>
      </c>
      <c r="D4363" s="2284" t="s">
        <v>1765</v>
      </c>
      <c r="E4363" s="2471" t="s">
        <v>3688</v>
      </c>
      <c r="F4363" s="2471"/>
      <c r="G4363" s="2260" t="s">
        <v>271</v>
      </c>
      <c r="H4363" s="2261">
        <v>1</v>
      </c>
      <c r="I4363" s="2262">
        <v>33.35</v>
      </c>
      <c r="J4363" s="2262">
        <v>33.35</v>
      </c>
    </row>
    <row r="4364" spans="1:10" ht="24" customHeight="1">
      <c r="A4364" s="2281" t="s">
        <v>3556</v>
      </c>
      <c r="B4364" s="2263" t="s">
        <v>3886</v>
      </c>
      <c r="C4364" s="2281" t="s">
        <v>3558</v>
      </c>
      <c r="D4364" s="2281" t="s">
        <v>3887</v>
      </c>
      <c r="E4364" s="2472" t="s">
        <v>3560</v>
      </c>
      <c r="F4364" s="2472"/>
      <c r="G4364" s="2264" t="s">
        <v>2143</v>
      </c>
      <c r="H4364" s="2265">
        <v>0.61899999999999999</v>
      </c>
      <c r="I4364" s="2266">
        <v>18.87</v>
      </c>
      <c r="J4364" s="2266">
        <v>11.68</v>
      </c>
    </row>
    <row r="4365" spans="1:10" ht="24" customHeight="1">
      <c r="A4365" s="2285" t="s">
        <v>3586</v>
      </c>
      <c r="B4365" s="2270" t="s">
        <v>5798</v>
      </c>
      <c r="C4365" s="2285" t="s">
        <v>3558</v>
      </c>
      <c r="D4365" s="2285" t="s">
        <v>5799</v>
      </c>
      <c r="E4365" s="2468" t="s">
        <v>3589</v>
      </c>
      <c r="F4365" s="2468"/>
      <c r="G4365" s="2271" t="s">
        <v>271</v>
      </c>
      <c r="H4365" s="2272">
        <v>1</v>
      </c>
      <c r="I4365" s="2273">
        <v>21.67</v>
      </c>
      <c r="J4365" s="2273">
        <v>21.67</v>
      </c>
    </row>
    <row r="4366" spans="1:10">
      <c r="A4366" s="2282"/>
      <c r="B4366" s="2282"/>
      <c r="C4366" s="2282"/>
      <c r="D4366" s="2282"/>
      <c r="E4366" s="2282" t="s">
        <v>3577</v>
      </c>
      <c r="F4366" s="2267">
        <v>7.96</v>
      </c>
      <c r="G4366" s="2282" t="s">
        <v>3578</v>
      </c>
      <c r="H4366" s="2267">
        <v>0</v>
      </c>
      <c r="I4366" s="2282" t="s">
        <v>3579</v>
      </c>
      <c r="J4366" s="2267">
        <v>7.96</v>
      </c>
    </row>
    <row r="4367" spans="1:10">
      <c r="A4367" s="2282"/>
      <c r="B4367" s="2282"/>
      <c r="C4367" s="2282"/>
      <c r="D4367" s="2282"/>
      <c r="E4367" s="2282" t="s">
        <v>3580</v>
      </c>
      <c r="F4367" s="2267">
        <v>8.9811549999999993</v>
      </c>
      <c r="G4367" s="2282"/>
      <c r="H4367" s="2467" t="s">
        <v>3581</v>
      </c>
      <c r="I4367" s="2467"/>
      <c r="J4367" s="2267">
        <v>42.33</v>
      </c>
    </row>
    <row r="4368" spans="1:10" ht="30" customHeight="1" thickBot="1">
      <c r="A4368" s="2290"/>
      <c r="B4368" s="2290"/>
      <c r="C4368" s="2290"/>
      <c r="D4368" s="2290"/>
      <c r="E4368" s="2290"/>
      <c r="F4368" s="2290"/>
      <c r="G4368" s="2290" t="s">
        <v>3582</v>
      </c>
      <c r="H4368" s="2268">
        <v>10</v>
      </c>
      <c r="I4368" s="2290" t="s">
        <v>3583</v>
      </c>
      <c r="J4368" s="2291">
        <v>423.3</v>
      </c>
    </row>
    <row r="4369" spans="1:10" ht="0.95" customHeight="1" thickTop="1">
      <c r="A4369" s="2269"/>
      <c r="B4369" s="2269"/>
      <c r="C4369" s="2269"/>
      <c r="D4369" s="2269"/>
      <c r="E4369" s="2269"/>
      <c r="F4369" s="2269"/>
      <c r="G4369" s="2269"/>
      <c r="H4369" s="2269"/>
      <c r="I4369" s="2269"/>
      <c r="J4369" s="2269"/>
    </row>
    <row r="4370" spans="1:10" ht="18" customHeight="1">
      <c r="A4370" s="2283" t="s">
        <v>5800</v>
      </c>
      <c r="B4370" s="2287" t="s">
        <v>259</v>
      </c>
      <c r="C4370" s="2283" t="s">
        <v>3548</v>
      </c>
      <c r="D4370" s="2283" t="s">
        <v>131</v>
      </c>
      <c r="E4370" s="2470" t="s">
        <v>3549</v>
      </c>
      <c r="F4370" s="2470"/>
      <c r="G4370" s="2288" t="s">
        <v>3550</v>
      </c>
      <c r="H4370" s="2287" t="s">
        <v>261</v>
      </c>
      <c r="I4370" s="2287" t="s">
        <v>3551</v>
      </c>
      <c r="J4370" s="2287" t="s">
        <v>2149</v>
      </c>
    </row>
    <row r="4371" spans="1:10" ht="60" customHeight="1">
      <c r="A4371" s="2284" t="s">
        <v>3552</v>
      </c>
      <c r="B4371" s="2259" t="s">
        <v>1767</v>
      </c>
      <c r="C4371" s="2284" t="s">
        <v>3600</v>
      </c>
      <c r="D4371" s="2284" t="s">
        <v>1768</v>
      </c>
      <c r="E4371" s="2471" t="s">
        <v>3688</v>
      </c>
      <c r="F4371" s="2471"/>
      <c r="G4371" s="2260" t="s">
        <v>322</v>
      </c>
      <c r="H4371" s="2261">
        <v>1</v>
      </c>
      <c r="I4371" s="2262">
        <v>17.13</v>
      </c>
      <c r="J4371" s="2262">
        <v>17.13</v>
      </c>
    </row>
    <row r="4372" spans="1:10" ht="24" customHeight="1">
      <c r="A4372" s="2281" t="s">
        <v>3556</v>
      </c>
      <c r="B4372" s="2263" t="s">
        <v>3565</v>
      </c>
      <c r="C4372" s="2281" t="s">
        <v>3558</v>
      </c>
      <c r="D4372" s="2281" t="s">
        <v>3566</v>
      </c>
      <c r="E4372" s="2472" t="s">
        <v>3560</v>
      </c>
      <c r="F4372" s="2472"/>
      <c r="G4372" s="2264" t="s">
        <v>2143</v>
      </c>
      <c r="H4372" s="2265">
        <v>0.4</v>
      </c>
      <c r="I4372" s="2266">
        <v>21.6</v>
      </c>
      <c r="J4372" s="2266">
        <v>8.64</v>
      </c>
    </row>
    <row r="4373" spans="1:10" ht="24" customHeight="1">
      <c r="A4373" s="2281" t="s">
        <v>3556</v>
      </c>
      <c r="B4373" s="2263" t="s">
        <v>3561</v>
      </c>
      <c r="C4373" s="2281" t="s">
        <v>3558</v>
      </c>
      <c r="D4373" s="2281" t="s">
        <v>3562</v>
      </c>
      <c r="E4373" s="2472" t="s">
        <v>3560</v>
      </c>
      <c r="F4373" s="2472"/>
      <c r="G4373" s="2264" t="s">
        <v>2143</v>
      </c>
      <c r="H4373" s="2265">
        <v>0.5</v>
      </c>
      <c r="I4373" s="2266">
        <v>16.989999999999998</v>
      </c>
      <c r="J4373" s="2266">
        <v>8.49</v>
      </c>
    </row>
    <row r="4374" spans="1:10">
      <c r="A4374" s="2282"/>
      <c r="B4374" s="2282"/>
      <c r="C4374" s="2282"/>
      <c r="D4374" s="2282"/>
      <c r="E4374" s="2282" t="s">
        <v>3577</v>
      </c>
      <c r="F4374" s="2267">
        <v>11.62</v>
      </c>
      <c r="G4374" s="2282" t="s">
        <v>3578</v>
      </c>
      <c r="H4374" s="2267">
        <v>0</v>
      </c>
      <c r="I4374" s="2282" t="s">
        <v>3579</v>
      </c>
      <c r="J4374" s="2267">
        <v>11.62</v>
      </c>
    </row>
    <row r="4375" spans="1:10">
      <c r="A4375" s="2282"/>
      <c r="B4375" s="2282"/>
      <c r="C4375" s="2282"/>
      <c r="D4375" s="2282"/>
      <c r="E4375" s="2282" t="s">
        <v>3580</v>
      </c>
      <c r="F4375" s="2267">
        <v>4.6131089999999997</v>
      </c>
      <c r="G4375" s="2282"/>
      <c r="H4375" s="2467" t="s">
        <v>3581</v>
      </c>
      <c r="I4375" s="2467"/>
      <c r="J4375" s="2267">
        <v>21.74</v>
      </c>
    </row>
    <row r="4376" spans="1:10" ht="30" customHeight="1" thickBot="1">
      <c r="A4376" s="2290"/>
      <c r="B4376" s="2290"/>
      <c r="C4376" s="2290"/>
      <c r="D4376" s="2290"/>
      <c r="E4376" s="2290"/>
      <c r="F4376" s="2290"/>
      <c r="G4376" s="2290" t="s">
        <v>3582</v>
      </c>
      <c r="H4376" s="2268">
        <v>16</v>
      </c>
      <c r="I4376" s="2290" t="s">
        <v>3583</v>
      </c>
      <c r="J4376" s="2291">
        <v>347.84</v>
      </c>
    </row>
    <row r="4377" spans="1:10" ht="0.95" customHeight="1" thickTop="1">
      <c r="A4377" s="2269"/>
      <c r="B4377" s="2269"/>
      <c r="C4377" s="2269"/>
      <c r="D4377" s="2269"/>
      <c r="E4377" s="2269"/>
      <c r="F4377" s="2269"/>
      <c r="G4377" s="2269"/>
      <c r="H4377" s="2269"/>
      <c r="I4377" s="2269"/>
      <c r="J4377" s="2269"/>
    </row>
    <row r="4378" spans="1:10" ht="18" customHeight="1">
      <c r="A4378" s="2283" t="s">
        <v>5801</v>
      </c>
      <c r="B4378" s="2287" t="s">
        <v>259</v>
      </c>
      <c r="C4378" s="2283" t="s">
        <v>3548</v>
      </c>
      <c r="D4378" s="2283" t="s">
        <v>131</v>
      </c>
      <c r="E4378" s="2470" t="s">
        <v>3549</v>
      </c>
      <c r="F4378" s="2470"/>
      <c r="G4378" s="2288" t="s">
        <v>3550</v>
      </c>
      <c r="H4378" s="2287" t="s">
        <v>261</v>
      </c>
      <c r="I4378" s="2287" t="s">
        <v>3551</v>
      </c>
      <c r="J4378" s="2287" t="s">
        <v>2149</v>
      </c>
    </row>
    <row r="4379" spans="1:10" ht="36" customHeight="1">
      <c r="A4379" s="2284" t="s">
        <v>3552</v>
      </c>
      <c r="B4379" s="2259" t="s">
        <v>1770</v>
      </c>
      <c r="C4379" s="2284" t="s">
        <v>3600</v>
      </c>
      <c r="D4379" s="2284" t="s">
        <v>1771</v>
      </c>
      <c r="E4379" s="2471" t="s">
        <v>3688</v>
      </c>
      <c r="F4379" s="2471"/>
      <c r="G4379" s="2260" t="s">
        <v>322</v>
      </c>
      <c r="H4379" s="2261">
        <v>1</v>
      </c>
      <c r="I4379" s="2262">
        <v>21.89</v>
      </c>
      <c r="J4379" s="2262">
        <v>21.89</v>
      </c>
    </row>
    <row r="4380" spans="1:10" ht="24" customHeight="1">
      <c r="A4380" s="2281" t="s">
        <v>3556</v>
      </c>
      <c r="B4380" s="2263" t="s">
        <v>3561</v>
      </c>
      <c r="C4380" s="2281" t="s">
        <v>3558</v>
      </c>
      <c r="D4380" s="2281" t="s">
        <v>3562</v>
      </c>
      <c r="E4380" s="2472" t="s">
        <v>3560</v>
      </c>
      <c r="F4380" s="2472"/>
      <c r="G4380" s="2264" t="s">
        <v>2143</v>
      </c>
      <c r="H4380" s="2265">
        <v>0.5</v>
      </c>
      <c r="I4380" s="2266">
        <v>16.989999999999998</v>
      </c>
      <c r="J4380" s="2266">
        <v>8.49</v>
      </c>
    </row>
    <row r="4381" spans="1:10" ht="24" customHeight="1">
      <c r="A4381" s="2285" t="s">
        <v>3586</v>
      </c>
      <c r="B4381" s="2270" t="s">
        <v>5802</v>
      </c>
      <c r="C4381" s="2285" t="s">
        <v>3600</v>
      </c>
      <c r="D4381" s="2285" t="s">
        <v>5803</v>
      </c>
      <c r="E4381" s="2468" t="s">
        <v>3589</v>
      </c>
      <c r="F4381" s="2468"/>
      <c r="G4381" s="2271" t="s">
        <v>322</v>
      </c>
      <c r="H4381" s="2272">
        <v>1</v>
      </c>
      <c r="I4381" s="2273">
        <v>13.4</v>
      </c>
      <c r="J4381" s="2273">
        <v>13.4</v>
      </c>
    </row>
    <row r="4382" spans="1:10">
      <c r="A4382" s="2282"/>
      <c r="B4382" s="2282"/>
      <c r="C4382" s="2282"/>
      <c r="D4382" s="2282"/>
      <c r="E4382" s="2282" t="s">
        <v>3577</v>
      </c>
      <c r="F4382" s="2267">
        <v>5.43</v>
      </c>
      <c r="G4382" s="2282" t="s">
        <v>3578</v>
      </c>
      <c r="H4382" s="2267">
        <v>0</v>
      </c>
      <c r="I4382" s="2282" t="s">
        <v>3579</v>
      </c>
      <c r="J4382" s="2267">
        <v>5.43</v>
      </c>
    </row>
    <row r="4383" spans="1:10">
      <c r="A4383" s="2282"/>
      <c r="B4383" s="2282"/>
      <c r="C4383" s="2282"/>
      <c r="D4383" s="2282"/>
      <c r="E4383" s="2282" t="s">
        <v>3580</v>
      </c>
      <c r="F4383" s="2267">
        <v>5.8949769999999999</v>
      </c>
      <c r="G4383" s="2282"/>
      <c r="H4383" s="2467" t="s">
        <v>3581</v>
      </c>
      <c r="I4383" s="2467"/>
      <c r="J4383" s="2267">
        <v>27.78</v>
      </c>
    </row>
    <row r="4384" spans="1:10" ht="30" customHeight="1" thickBot="1">
      <c r="A4384" s="2290"/>
      <c r="B4384" s="2290"/>
      <c r="C4384" s="2290"/>
      <c r="D4384" s="2290"/>
      <c r="E4384" s="2290"/>
      <c r="F4384" s="2290"/>
      <c r="G4384" s="2290" t="s">
        <v>3582</v>
      </c>
      <c r="H4384" s="2268">
        <v>2</v>
      </c>
      <c r="I4384" s="2290" t="s">
        <v>3583</v>
      </c>
      <c r="J4384" s="2291">
        <v>55.56</v>
      </c>
    </row>
    <row r="4385" spans="1:10" ht="0.95" customHeight="1" thickTop="1">
      <c r="A4385" s="2269"/>
      <c r="B4385" s="2269"/>
      <c r="C4385" s="2269"/>
      <c r="D4385" s="2269"/>
      <c r="E4385" s="2269"/>
      <c r="F4385" s="2269"/>
      <c r="G4385" s="2269"/>
      <c r="H4385" s="2269"/>
      <c r="I4385" s="2269"/>
      <c r="J4385" s="2269"/>
    </row>
    <row r="4386" spans="1:10" ht="24" customHeight="1">
      <c r="A4386" s="2286" t="s">
        <v>5804</v>
      </c>
      <c r="B4386" s="2286"/>
      <c r="C4386" s="2286"/>
      <c r="D4386" s="2286" t="s">
        <v>146</v>
      </c>
      <c r="E4386" s="2286"/>
      <c r="F4386" s="2469"/>
      <c r="G4386" s="2469"/>
      <c r="H4386" s="2257"/>
      <c r="I4386" s="2286"/>
      <c r="J4386" s="2258">
        <v>844325.91</v>
      </c>
    </row>
    <row r="4387" spans="1:10" ht="24" customHeight="1">
      <c r="A4387" s="2286" t="s">
        <v>5805</v>
      </c>
      <c r="B4387" s="2286"/>
      <c r="C4387" s="2286"/>
      <c r="D4387" s="2286" t="s">
        <v>236</v>
      </c>
      <c r="E4387" s="2286"/>
      <c r="F4387" s="2469"/>
      <c r="G4387" s="2469"/>
      <c r="H4387" s="2257"/>
      <c r="I4387" s="2286"/>
      <c r="J4387" s="2258">
        <v>223997.14</v>
      </c>
    </row>
    <row r="4388" spans="1:10" ht="18" customHeight="1">
      <c r="A4388" s="2283" t="s">
        <v>5806</v>
      </c>
      <c r="B4388" s="2287" t="s">
        <v>259</v>
      </c>
      <c r="C4388" s="2283" t="s">
        <v>3548</v>
      </c>
      <c r="D4388" s="2283" t="s">
        <v>131</v>
      </c>
      <c r="E4388" s="2470" t="s">
        <v>3549</v>
      </c>
      <c r="F4388" s="2470"/>
      <c r="G4388" s="2288" t="s">
        <v>3550</v>
      </c>
      <c r="H4388" s="2287" t="s">
        <v>261</v>
      </c>
      <c r="I4388" s="2287" t="s">
        <v>3551</v>
      </c>
      <c r="J4388" s="2287" t="s">
        <v>2149</v>
      </c>
    </row>
    <row r="4389" spans="1:10" ht="24" customHeight="1">
      <c r="A4389" s="2284" t="s">
        <v>3552</v>
      </c>
      <c r="B4389" s="2259" t="s">
        <v>1775</v>
      </c>
      <c r="C4389" s="2284" t="s">
        <v>3600</v>
      </c>
      <c r="D4389" s="2284" t="s">
        <v>1776</v>
      </c>
      <c r="E4389" s="2471" t="s">
        <v>3988</v>
      </c>
      <c r="F4389" s="2471"/>
      <c r="G4389" s="2260" t="s">
        <v>271</v>
      </c>
      <c r="H4389" s="2261">
        <v>1</v>
      </c>
      <c r="I4389" s="2262">
        <v>62248.76</v>
      </c>
      <c r="J4389" s="2262">
        <v>62248.76</v>
      </c>
    </row>
    <row r="4390" spans="1:10" ht="24" customHeight="1">
      <c r="A4390" s="2285" t="s">
        <v>3586</v>
      </c>
      <c r="B4390" s="2270" t="s">
        <v>5807</v>
      </c>
      <c r="C4390" s="2285" t="s">
        <v>3600</v>
      </c>
      <c r="D4390" s="2285" t="s">
        <v>2373</v>
      </c>
      <c r="E4390" s="2468" t="s">
        <v>3804</v>
      </c>
      <c r="F4390" s="2468"/>
      <c r="G4390" s="2271" t="s">
        <v>271</v>
      </c>
      <c r="H4390" s="2272">
        <v>1</v>
      </c>
      <c r="I4390" s="2273">
        <v>62248.76</v>
      </c>
      <c r="J4390" s="2273">
        <v>62248.76</v>
      </c>
    </row>
    <row r="4391" spans="1:10">
      <c r="A4391" s="2282"/>
      <c r="B4391" s="2282"/>
      <c r="C4391" s="2282"/>
      <c r="D4391" s="2282"/>
      <c r="E4391" s="2282" t="s">
        <v>3577</v>
      </c>
      <c r="F4391" s="2267">
        <v>0</v>
      </c>
      <c r="G4391" s="2282" t="s">
        <v>3578</v>
      </c>
      <c r="H4391" s="2267">
        <v>0</v>
      </c>
      <c r="I4391" s="2282" t="s">
        <v>3579</v>
      </c>
      <c r="J4391" s="2267">
        <v>0</v>
      </c>
    </row>
    <row r="4392" spans="1:10">
      <c r="A4392" s="2282"/>
      <c r="B4392" s="2282"/>
      <c r="C4392" s="2282"/>
      <c r="D4392" s="2282"/>
      <c r="E4392" s="2282" t="s">
        <v>3580</v>
      </c>
      <c r="F4392" s="2267">
        <v>13028.665467999999</v>
      </c>
      <c r="G4392" s="2282"/>
      <c r="H4392" s="2467" t="s">
        <v>3581</v>
      </c>
      <c r="I4392" s="2467"/>
      <c r="J4392" s="2267">
        <v>75277.429999999993</v>
      </c>
    </row>
    <row r="4393" spans="1:10" ht="30" customHeight="1" thickBot="1">
      <c r="A4393" s="2290"/>
      <c r="B4393" s="2290"/>
      <c r="C4393" s="2290"/>
      <c r="D4393" s="2290"/>
      <c r="E4393" s="2290"/>
      <c r="F4393" s="2290"/>
      <c r="G4393" s="2290" t="s">
        <v>3582</v>
      </c>
      <c r="H4393" s="2268">
        <v>1</v>
      </c>
      <c r="I4393" s="2290" t="s">
        <v>3583</v>
      </c>
      <c r="J4393" s="2291">
        <v>75277.429999999993</v>
      </c>
    </row>
    <row r="4394" spans="1:10" ht="0.95" customHeight="1" thickTop="1">
      <c r="A4394" s="2269"/>
      <c r="B4394" s="2269"/>
      <c r="C4394" s="2269"/>
      <c r="D4394" s="2269"/>
      <c r="E4394" s="2269"/>
      <c r="F4394" s="2269"/>
      <c r="G4394" s="2269"/>
      <c r="H4394" s="2269"/>
      <c r="I4394" s="2269"/>
      <c r="J4394" s="2269"/>
    </row>
    <row r="4395" spans="1:10" ht="18" customHeight="1">
      <c r="A4395" s="2283" t="s">
        <v>5808</v>
      </c>
      <c r="B4395" s="2287" t="s">
        <v>259</v>
      </c>
      <c r="C4395" s="2283" t="s">
        <v>3548</v>
      </c>
      <c r="D4395" s="2283" t="s">
        <v>131</v>
      </c>
      <c r="E4395" s="2470" t="s">
        <v>3549</v>
      </c>
      <c r="F4395" s="2470"/>
      <c r="G4395" s="2288" t="s">
        <v>3550</v>
      </c>
      <c r="H4395" s="2287" t="s">
        <v>261</v>
      </c>
      <c r="I4395" s="2287" t="s">
        <v>3551</v>
      </c>
      <c r="J4395" s="2287" t="s">
        <v>2149</v>
      </c>
    </row>
    <row r="4396" spans="1:10" ht="48" customHeight="1">
      <c r="A4396" s="2284" t="s">
        <v>3552</v>
      </c>
      <c r="B4396" s="2259" t="s">
        <v>1778</v>
      </c>
      <c r="C4396" s="2284" t="s">
        <v>3600</v>
      </c>
      <c r="D4396" s="2284" t="s">
        <v>2349</v>
      </c>
      <c r="E4396" s="2471" t="s">
        <v>3988</v>
      </c>
      <c r="F4396" s="2471"/>
      <c r="G4396" s="2260" t="s">
        <v>271</v>
      </c>
      <c r="H4396" s="2261">
        <v>1</v>
      </c>
      <c r="I4396" s="2262">
        <v>122980</v>
      </c>
      <c r="J4396" s="2262">
        <v>122980</v>
      </c>
    </row>
    <row r="4397" spans="1:10" ht="48" customHeight="1">
      <c r="A4397" s="2285" t="s">
        <v>3586</v>
      </c>
      <c r="B4397" s="2270" t="s">
        <v>5809</v>
      </c>
      <c r="C4397" s="2285" t="s">
        <v>3600</v>
      </c>
      <c r="D4397" s="2285" t="s">
        <v>2349</v>
      </c>
      <c r="E4397" s="2468" t="s">
        <v>3804</v>
      </c>
      <c r="F4397" s="2468"/>
      <c r="G4397" s="2271" t="s">
        <v>271</v>
      </c>
      <c r="H4397" s="2272">
        <v>1</v>
      </c>
      <c r="I4397" s="2273">
        <v>122980</v>
      </c>
      <c r="J4397" s="2273">
        <v>122980</v>
      </c>
    </row>
    <row r="4398" spans="1:10">
      <c r="A4398" s="2282"/>
      <c r="B4398" s="2282"/>
      <c r="C4398" s="2282"/>
      <c r="D4398" s="2282"/>
      <c r="E4398" s="2282" t="s">
        <v>3577</v>
      </c>
      <c r="F4398" s="2267">
        <v>0</v>
      </c>
      <c r="G4398" s="2282" t="s">
        <v>3578</v>
      </c>
      <c r="H4398" s="2267">
        <v>0</v>
      </c>
      <c r="I4398" s="2282" t="s">
        <v>3579</v>
      </c>
      <c r="J4398" s="2267">
        <v>0</v>
      </c>
    </row>
    <row r="4399" spans="1:10">
      <c r="A4399" s="2282"/>
      <c r="B4399" s="2282"/>
      <c r="C4399" s="2282"/>
      <c r="D4399" s="2282"/>
      <c r="E4399" s="2282" t="s">
        <v>3580</v>
      </c>
      <c r="F4399" s="2267">
        <v>25739.714</v>
      </c>
      <c r="G4399" s="2282"/>
      <c r="H4399" s="2467" t="s">
        <v>3581</v>
      </c>
      <c r="I4399" s="2467"/>
      <c r="J4399" s="2267">
        <v>148719.71</v>
      </c>
    </row>
    <row r="4400" spans="1:10" ht="30" customHeight="1" thickBot="1">
      <c r="A4400" s="2290"/>
      <c r="B4400" s="2290"/>
      <c r="C4400" s="2290"/>
      <c r="D4400" s="2290"/>
      <c r="E4400" s="2290"/>
      <c r="F4400" s="2290"/>
      <c r="G4400" s="2290" t="s">
        <v>3582</v>
      </c>
      <c r="H4400" s="2268">
        <v>1</v>
      </c>
      <c r="I4400" s="2290" t="s">
        <v>3583</v>
      </c>
      <c r="J4400" s="2291">
        <v>148719.71</v>
      </c>
    </row>
    <row r="4401" spans="1:10" ht="0.95" customHeight="1" thickTop="1">
      <c r="A4401" s="2269"/>
      <c r="B4401" s="2269"/>
      <c r="C4401" s="2269"/>
      <c r="D4401" s="2269"/>
      <c r="E4401" s="2269"/>
      <c r="F4401" s="2269"/>
      <c r="G4401" s="2269"/>
      <c r="H4401" s="2269"/>
      <c r="I4401" s="2269"/>
      <c r="J4401" s="2269"/>
    </row>
    <row r="4402" spans="1:10" ht="24" customHeight="1">
      <c r="A4402" s="2286" t="s">
        <v>5810</v>
      </c>
      <c r="B4402" s="2286"/>
      <c r="C4402" s="2286"/>
      <c r="D4402" s="2286" t="s">
        <v>5811</v>
      </c>
      <c r="E4402" s="2286"/>
      <c r="F4402" s="2469"/>
      <c r="G4402" s="2469"/>
      <c r="H4402" s="2257"/>
      <c r="I4402" s="2286"/>
      <c r="J4402" s="2258">
        <v>620328.77</v>
      </c>
    </row>
    <row r="4403" spans="1:10" ht="24" customHeight="1">
      <c r="A4403" s="2286" t="s">
        <v>5812</v>
      </c>
      <c r="B4403" s="2286"/>
      <c r="C4403" s="2286"/>
      <c r="D4403" s="2286" t="s">
        <v>5813</v>
      </c>
      <c r="E4403" s="2286"/>
      <c r="F4403" s="2469"/>
      <c r="G4403" s="2469"/>
      <c r="H4403" s="2257"/>
      <c r="I4403" s="2286"/>
      <c r="J4403" s="2258">
        <v>239297.44</v>
      </c>
    </row>
    <row r="4404" spans="1:10" ht="18" customHeight="1">
      <c r="A4404" s="2283" t="s">
        <v>5814</v>
      </c>
      <c r="B4404" s="2287" t="s">
        <v>259</v>
      </c>
      <c r="C4404" s="2283" t="s">
        <v>3548</v>
      </c>
      <c r="D4404" s="2283" t="s">
        <v>131</v>
      </c>
      <c r="E4404" s="2470" t="s">
        <v>3549</v>
      </c>
      <c r="F4404" s="2470"/>
      <c r="G4404" s="2288" t="s">
        <v>3550</v>
      </c>
      <c r="H4404" s="2287" t="s">
        <v>261</v>
      </c>
      <c r="I4404" s="2287" t="s">
        <v>3551</v>
      </c>
      <c r="J4404" s="2287" t="s">
        <v>2149</v>
      </c>
    </row>
    <row r="4405" spans="1:10" ht="348" customHeight="1">
      <c r="A4405" s="2284" t="s">
        <v>3552</v>
      </c>
      <c r="B4405" s="2259" t="s">
        <v>1783</v>
      </c>
      <c r="C4405" s="2284" t="s">
        <v>3600</v>
      </c>
      <c r="D4405" s="2284" t="s">
        <v>1784</v>
      </c>
      <c r="E4405" s="2471" t="s">
        <v>4700</v>
      </c>
      <c r="F4405" s="2471"/>
      <c r="G4405" s="2260" t="s">
        <v>322</v>
      </c>
      <c r="H4405" s="2261">
        <v>1</v>
      </c>
      <c r="I4405" s="2262">
        <v>329.76</v>
      </c>
      <c r="J4405" s="2262">
        <v>329.76</v>
      </c>
    </row>
    <row r="4406" spans="1:10" ht="24" customHeight="1">
      <c r="A4406" s="2281" t="s">
        <v>3556</v>
      </c>
      <c r="B4406" s="2263" t="s">
        <v>5721</v>
      </c>
      <c r="C4406" s="2281" t="s">
        <v>3558</v>
      </c>
      <c r="D4406" s="2281" t="s">
        <v>5722</v>
      </c>
      <c r="E4406" s="2472" t="s">
        <v>3560</v>
      </c>
      <c r="F4406" s="2472"/>
      <c r="G4406" s="2264" t="s">
        <v>2143</v>
      </c>
      <c r="H4406" s="2265">
        <v>8</v>
      </c>
      <c r="I4406" s="2266">
        <v>22.35</v>
      </c>
      <c r="J4406" s="2266">
        <v>178.8</v>
      </c>
    </row>
    <row r="4407" spans="1:10" ht="24" customHeight="1">
      <c r="A4407" s="2281" t="s">
        <v>3556</v>
      </c>
      <c r="B4407" s="2263" t="s">
        <v>3886</v>
      </c>
      <c r="C4407" s="2281" t="s">
        <v>3558</v>
      </c>
      <c r="D4407" s="2281" t="s">
        <v>3887</v>
      </c>
      <c r="E4407" s="2472" t="s">
        <v>3560</v>
      </c>
      <c r="F4407" s="2472"/>
      <c r="G4407" s="2264" t="s">
        <v>2143</v>
      </c>
      <c r="H4407" s="2265">
        <v>8</v>
      </c>
      <c r="I4407" s="2266">
        <v>18.87</v>
      </c>
      <c r="J4407" s="2266">
        <v>150.96</v>
      </c>
    </row>
    <row r="4408" spans="1:10">
      <c r="A4408" s="2282"/>
      <c r="B4408" s="2282"/>
      <c r="C4408" s="2282"/>
      <c r="D4408" s="2282"/>
      <c r="E4408" s="2282" t="s">
        <v>3577</v>
      </c>
      <c r="F4408" s="2267">
        <v>232.72</v>
      </c>
      <c r="G4408" s="2282" t="s">
        <v>3578</v>
      </c>
      <c r="H4408" s="2267">
        <v>0</v>
      </c>
      <c r="I4408" s="2282" t="s">
        <v>3579</v>
      </c>
      <c r="J4408" s="2267">
        <v>232.72</v>
      </c>
    </row>
    <row r="4409" spans="1:10">
      <c r="A4409" s="2282"/>
      <c r="B4409" s="2282"/>
      <c r="C4409" s="2282"/>
      <c r="D4409" s="2282"/>
      <c r="E4409" s="2282" t="s">
        <v>3580</v>
      </c>
      <c r="F4409" s="2267">
        <v>88.804367999999997</v>
      </c>
      <c r="G4409" s="2282"/>
      <c r="H4409" s="2467" t="s">
        <v>3581</v>
      </c>
      <c r="I4409" s="2467"/>
      <c r="J4409" s="2267">
        <v>418.56</v>
      </c>
    </row>
    <row r="4410" spans="1:10" ht="30" customHeight="1" thickBot="1">
      <c r="A4410" s="2290"/>
      <c r="B4410" s="2290"/>
      <c r="C4410" s="2290"/>
      <c r="D4410" s="2290"/>
      <c r="E4410" s="2290"/>
      <c r="F4410" s="2290"/>
      <c r="G4410" s="2290" t="s">
        <v>3582</v>
      </c>
      <c r="H4410" s="2268">
        <v>2</v>
      </c>
      <c r="I4410" s="2290" t="s">
        <v>3583</v>
      </c>
      <c r="J4410" s="2291">
        <v>837.12</v>
      </c>
    </row>
    <row r="4411" spans="1:10" ht="0.95" customHeight="1" thickTop="1">
      <c r="A4411" s="2269"/>
      <c r="B4411" s="2269"/>
      <c r="C4411" s="2269"/>
      <c r="D4411" s="2269"/>
      <c r="E4411" s="2269"/>
      <c r="F4411" s="2269"/>
      <c r="G4411" s="2269"/>
      <c r="H4411" s="2269"/>
      <c r="I4411" s="2269"/>
      <c r="J4411" s="2269"/>
    </row>
    <row r="4412" spans="1:10" ht="18" customHeight="1">
      <c r="A4412" s="2283" t="s">
        <v>5815</v>
      </c>
      <c r="B4412" s="2287" t="s">
        <v>259</v>
      </c>
      <c r="C4412" s="2283" t="s">
        <v>3548</v>
      </c>
      <c r="D4412" s="2283" t="s">
        <v>131</v>
      </c>
      <c r="E4412" s="2470" t="s">
        <v>3549</v>
      </c>
      <c r="F4412" s="2470"/>
      <c r="G4412" s="2288" t="s">
        <v>3550</v>
      </c>
      <c r="H4412" s="2287" t="s">
        <v>261</v>
      </c>
      <c r="I4412" s="2287" t="s">
        <v>3551</v>
      </c>
      <c r="J4412" s="2287" t="s">
        <v>2149</v>
      </c>
    </row>
    <row r="4413" spans="1:10" ht="348" customHeight="1">
      <c r="A4413" s="2284" t="s">
        <v>3552</v>
      </c>
      <c r="B4413" s="2259" t="s">
        <v>1786</v>
      </c>
      <c r="C4413" s="2284" t="s">
        <v>3600</v>
      </c>
      <c r="D4413" s="2284" t="s">
        <v>1787</v>
      </c>
      <c r="E4413" s="2471" t="s">
        <v>4700</v>
      </c>
      <c r="F4413" s="2471"/>
      <c r="G4413" s="2260" t="s">
        <v>322</v>
      </c>
      <c r="H4413" s="2261">
        <v>1</v>
      </c>
      <c r="I4413" s="2262">
        <v>84429.759999999995</v>
      </c>
      <c r="J4413" s="2262">
        <v>84429.759999999995</v>
      </c>
    </row>
    <row r="4414" spans="1:10" ht="24" customHeight="1">
      <c r="A4414" s="2281" t="s">
        <v>3556</v>
      </c>
      <c r="B4414" s="2263" t="s">
        <v>5721</v>
      </c>
      <c r="C4414" s="2281" t="s">
        <v>3558</v>
      </c>
      <c r="D4414" s="2281" t="s">
        <v>5722</v>
      </c>
      <c r="E4414" s="2472" t="s">
        <v>3560</v>
      </c>
      <c r="F4414" s="2472"/>
      <c r="G4414" s="2264" t="s">
        <v>2143</v>
      </c>
      <c r="H4414" s="2265">
        <v>8</v>
      </c>
      <c r="I4414" s="2266">
        <v>22.35</v>
      </c>
      <c r="J4414" s="2266">
        <v>178.8</v>
      </c>
    </row>
    <row r="4415" spans="1:10" ht="24" customHeight="1">
      <c r="A4415" s="2281" t="s">
        <v>3556</v>
      </c>
      <c r="B4415" s="2263" t="s">
        <v>3886</v>
      </c>
      <c r="C4415" s="2281" t="s">
        <v>3558</v>
      </c>
      <c r="D4415" s="2281" t="s">
        <v>3887</v>
      </c>
      <c r="E4415" s="2472" t="s">
        <v>3560</v>
      </c>
      <c r="F4415" s="2472"/>
      <c r="G4415" s="2264" t="s">
        <v>2143</v>
      </c>
      <c r="H4415" s="2265">
        <v>8</v>
      </c>
      <c r="I4415" s="2266">
        <v>18.87</v>
      </c>
      <c r="J4415" s="2266">
        <v>150.96</v>
      </c>
    </row>
    <row r="4416" spans="1:10" ht="348" customHeight="1">
      <c r="A4416" s="2285" t="s">
        <v>3586</v>
      </c>
      <c r="B4416" s="2270" t="s">
        <v>5816</v>
      </c>
      <c r="C4416" s="2285" t="s">
        <v>3600</v>
      </c>
      <c r="D4416" s="2285" t="s">
        <v>5817</v>
      </c>
      <c r="E4416" s="2468" t="s">
        <v>3589</v>
      </c>
      <c r="F4416" s="2468"/>
      <c r="G4416" s="2271" t="s">
        <v>322</v>
      </c>
      <c r="H4416" s="2272">
        <v>1</v>
      </c>
      <c r="I4416" s="2273">
        <v>84100</v>
      </c>
      <c r="J4416" s="2273">
        <v>84100</v>
      </c>
    </row>
    <row r="4417" spans="1:10">
      <c r="A4417" s="2282"/>
      <c r="B4417" s="2282"/>
      <c r="C4417" s="2282"/>
      <c r="D4417" s="2282"/>
      <c r="E4417" s="2282" t="s">
        <v>3577</v>
      </c>
      <c r="F4417" s="2267">
        <v>232.72</v>
      </c>
      <c r="G4417" s="2282" t="s">
        <v>3578</v>
      </c>
      <c r="H4417" s="2267">
        <v>0</v>
      </c>
      <c r="I4417" s="2282" t="s">
        <v>3579</v>
      </c>
      <c r="J4417" s="2267">
        <v>232.72</v>
      </c>
    </row>
    <row r="4418" spans="1:10">
      <c r="A4418" s="2282"/>
      <c r="B4418" s="2282"/>
      <c r="C4418" s="2282"/>
      <c r="D4418" s="2282"/>
      <c r="E4418" s="2282" t="s">
        <v>3580</v>
      </c>
      <c r="F4418" s="2267">
        <v>17671.148767999999</v>
      </c>
      <c r="G4418" s="2282"/>
      <c r="H4418" s="2467" t="s">
        <v>3581</v>
      </c>
      <c r="I4418" s="2467"/>
      <c r="J4418" s="2267">
        <v>102100.91</v>
      </c>
    </row>
    <row r="4419" spans="1:10" ht="30" customHeight="1" thickBot="1">
      <c r="A4419" s="2290"/>
      <c r="B4419" s="2290"/>
      <c r="C4419" s="2290"/>
      <c r="D4419" s="2290"/>
      <c r="E4419" s="2290"/>
      <c r="F4419" s="2290"/>
      <c r="G4419" s="2290" t="s">
        <v>3582</v>
      </c>
      <c r="H4419" s="2268">
        <v>2</v>
      </c>
      <c r="I4419" s="2290" t="s">
        <v>3583</v>
      </c>
      <c r="J4419" s="2291">
        <v>204201.82</v>
      </c>
    </row>
    <row r="4420" spans="1:10" ht="0.95" customHeight="1" thickTop="1">
      <c r="A4420" s="2269"/>
      <c r="B4420" s="2269"/>
      <c r="C4420" s="2269"/>
      <c r="D4420" s="2269"/>
      <c r="E4420" s="2269"/>
      <c r="F4420" s="2269"/>
      <c r="G4420" s="2269"/>
      <c r="H4420" s="2269"/>
      <c r="I4420" s="2269"/>
      <c r="J4420" s="2269"/>
    </row>
    <row r="4421" spans="1:10" ht="18" customHeight="1">
      <c r="A4421" s="2283" t="s">
        <v>5818</v>
      </c>
      <c r="B4421" s="2287" t="s">
        <v>259</v>
      </c>
      <c r="C4421" s="2283" t="s">
        <v>3548</v>
      </c>
      <c r="D4421" s="2283" t="s">
        <v>131</v>
      </c>
      <c r="E4421" s="2470" t="s">
        <v>3549</v>
      </c>
      <c r="F4421" s="2470"/>
      <c r="G4421" s="2288" t="s">
        <v>3550</v>
      </c>
      <c r="H4421" s="2287" t="s">
        <v>261</v>
      </c>
      <c r="I4421" s="2287" t="s">
        <v>3551</v>
      </c>
      <c r="J4421" s="2287" t="s">
        <v>2149</v>
      </c>
    </row>
    <row r="4422" spans="1:10" ht="108" customHeight="1">
      <c r="A4422" s="2284" t="s">
        <v>3552</v>
      </c>
      <c r="B4422" s="2259" t="s">
        <v>1789</v>
      </c>
      <c r="C4422" s="2284" t="s">
        <v>3600</v>
      </c>
      <c r="D4422" s="2284" t="s">
        <v>1790</v>
      </c>
      <c r="E4422" s="2471" t="s">
        <v>4700</v>
      </c>
      <c r="F4422" s="2471"/>
      <c r="G4422" s="2260" t="s">
        <v>1223</v>
      </c>
      <c r="H4422" s="2261">
        <v>1</v>
      </c>
      <c r="I4422" s="2262">
        <v>206.1</v>
      </c>
      <c r="J4422" s="2262">
        <v>206.1</v>
      </c>
    </row>
    <row r="4423" spans="1:10" ht="24" customHeight="1">
      <c r="A4423" s="2281" t="s">
        <v>3556</v>
      </c>
      <c r="B4423" s="2263" t="s">
        <v>5721</v>
      </c>
      <c r="C4423" s="2281" t="s">
        <v>3558</v>
      </c>
      <c r="D4423" s="2281" t="s">
        <v>5722</v>
      </c>
      <c r="E4423" s="2472" t="s">
        <v>3560</v>
      </c>
      <c r="F4423" s="2472"/>
      <c r="G4423" s="2264" t="s">
        <v>2143</v>
      </c>
      <c r="H4423" s="2265">
        <v>5</v>
      </c>
      <c r="I4423" s="2266">
        <v>22.35</v>
      </c>
      <c r="J4423" s="2266">
        <v>111.75</v>
      </c>
    </row>
    <row r="4424" spans="1:10" ht="24" customHeight="1">
      <c r="A4424" s="2281" t="s">
        <v>3556</v>
      </c>
      <c r="B4424" s="2263" t="s">
        <v>3886</v>
      </c>
      <c r="C4424" s="2281" t="s">
        <v>3558</v>
      </c>
      <c r="D4424" s="2281" t="s">
        <v>3887</v>
      </c>
      <c r="E4424" s="2472" t="s">
        <v>3560</v>
      </c>
      <c r="F4424" s="2472"/>
      <c r="G4424" s="2264" t="s">
        <v>2143</v>
      </c>
      <c r="H4424" s="2265">
        <v>5</v>
      </c>
      <c r="I4424" s="2266">
        <v>18.87</v>
      </c>
      <c r="J4424" s="2266">
        <v>94.35</v>
      </c>
    </row>
    <row r="4425" spans="1:10">
      <c r="A4425" s="2282"/>
      <c r="B4425" s="2282"/>
      <c r="C4425" s="2282"/>
      <c r="D4425" s="2282"/>
      <c r="E4425" s="2282" t="s">
        <v>3577</v>
      </c>
      <c r="F4425" s="2267">
        <v>145.44999999999999</v>
      </c>
      <c r="G4425" s="2282" t="s">
        <v>3578</v>
      </c>
      <c r="H4425" s="2267">
        <v>0</v>
      </c>
      <c r="I4425" s="2282" t="s">
        <v>3579</v>
      </c>
      <c r="J4425" s="2267">
        <v>145.44999999999999</v>
      </c>
    </row>
    <row r="4426" spans="1:10">
      <c r="A4426" s="2282"/>
      <c r="B4426" s="2282"/>
      <c r="C4426" s="2282"/>
      <c r="D4426" s="2282"/>
      <c r="E4426" s="2282" t="s">
        <v>3580</v>
      </c>
      <c r="F4426" s="2267">
        <v>55.50273</v>
      </c>
      <c r="G4426" s="2282"/>
      <c r="H4426" s="2467" t="s">
        <v>3581</v>
      </c>
      <c r="I4426" s="2467"/>
      <c r="J4426" s="2267">
        <v>261.60000000000002</v>
      </c>
    </row>
    <row r="4427" spans="1:10" ht="30" customHeight="1" thickBot="1">
      <c r="A4427" s="2290"/>
      <c r="B4427" s="2290"/>
      <c r="C4427" s="2290"/>
      <c r="D4427" s="2290"/>
      <c r="E4427" s="2290"/>
      <c r="F4427" s="2290"/>
      <c r="G4427" s="2290" t="s">
        <v>3582</v>
      </c>
      <c r="H4427" s="2268">
        <v>4</v>
      </c>
      <c r="I4427" s="2290" t="s">
        <v>3583</v>
      </c>
      <c r="J4427" s="2291">
        <v>1046.4000000000001</v>
      </c>
    </row>
    <row r="4428" spans="1:10" ht="0.95" customHeight="1" thickTop="1">
      <c r="A4428" s="2269"/>
      <c r="B4428" s="2269"/>
      <c r="C4428" s="2269"/>
      <c r="D4428" s="2269"/>
      <c r="E4428" s="2269"/>
      <c r="F4428" s="2269"/>
      <c r="G4428" s="2269"/>
      <c r="H4428" s="2269"/>
      <c r="I4428" s="2269"/>
      <c r="J4428" s="2269"/>
    </row>
    <row r="4429" spans="1:10" ht="18" customHeight="1">
      <c r="A4429" s="2283" t="s">
        <v>5819</v>
      </c>
      <c r="B4429" s="2287" t="s">
        <v>259</v>
      </c>
      <c r="C4429" s="2283" t="s">
        <v>3548</v>
      </c>
      <c r="D4429" s="2283" t="s">
        <v>131</v>
      </c>
      <c r="E4429" s="2470" t="s">
        <v>3549</v>
      </c>
      <c r="F4429" s="2470"/>
      <c r="G4429" s="2288" t="s">
        <v>3550</v>
      </c>
      <c r="H4429" s="2287" t="s">
        <v>261</v>
      </c>
      <c r="I4429" s="2287" t="s">
        <v>3551</v>
      </c>
      <c r="J4429" s="2287" t="s">
        <v>2149</v>
      </c>
    </row>
    <row r="4430" spans="1:10" ht="108" customHeight="1">
      <c r="A4430" s="2284" t="s">
        <v>3552</v>
      </c>
      <c r="B4430" s="2259" t="s">
        <v>1792</v>
      </c>
      <c r="C4430" s="2284" t="s">
        <v>3600</v>
      </c>
      <c r="D4430" s="2284" t="s">
        <v>1793</v>
      </c>
      <c r="E4430" s="2471" t="s">
        <v>4700</v>
      </c>
      <c r="F4430" s="2471"/>
      <c r="G4430" s="2260" t="s">
        <v>1223</v>
      </c>
      <c r="H4430" s="2261">
        <v>1</v>
      </c>
      <c r="I4430" s="2262">
        <v>2844.49</v>
      </c>
      <c r="J4430" s="2262">
        <v>2844.49</v>
      </c>
    </row>
    <row r="4431" spans="1:10" ht="96" customHeight="1">
      <c r="A4431" s="2285" t="s">
        <v>3586</v>
      </c>
      <c r="B4431" s="2270" t="s">
        <v>5820</v>
      </c>
      <c r="C4431" s="2285" t="s">
        <v>3600</v>
      </c>
      <c r="D4431" s="2285" t="s">
        <v>3414</v>
      </c>
      <c r="E4431" s="2468" t="s">
        <v>3804</v>
      </c>
      <c r="F4431" s="2468"/>
      <c r="G4431" s="2271" t="s">
        <v>271</v>
      </c>
      <c r="H4431" s="2272">
        <v>1</v>
      </c>
      <c r="I4431" s="2273">
        <v>2844.49</v>
      </c>
      <c r="J4431" s="2273">
        <v>2844.49</v>
      </c>
    </row>
    <row r="4432" spans="1:10">
      <c r="A4432" s="2282"/>
      <c r="B4432" s="2282"/>
      <c r="C4432" s="2282"/>
      <c r="D4432" s="2282"/>
      <c r="E4432" s="2282" t="s">
        <v>3577</v>
      </c>
      <c r="F4432" s="2267">
        <v>0</v>
      </c>
      <c r="G4432" s="2282" t="s">
        <v>3578</v>
      </c>
      <c r="H4432" s="2267">
        <v>0</v>
      </c>
      <c r="I4432" s="2282" t="s">
        <v>3579</v>
      </c>
      <c r="J4432" s="2267">
        <v>0</v>
      </c>
    </row>
    <row r="4433" spans="1:10">
      <c r="A4433" s="2282"/>
      <c r="B4433" s="2282"/>
      <c r="C4433" s="2282"/>
      <c r="D4433" s="2282"/>
      <c r="E4433" s="2282" t="s">
        <v>3580</v>
      </c>
      <c r="F4433" s="2267">
        <v>595.35175700000002</v>
      </c>
      <c r="G4433" s="2282"/>
      <c r="H4433" s="2467" t="s">
        <v>3581</v>
      </c>
      <c r="I4433" s="2467"/>
      <c r="J4433" s="2267">
        <v>3439.84</v>
      </c>
    </row>
    <row r="4434" spans="1:10" ht="30" customHeight="1" thickBot="1">
      <c r="A4434" s="2290"/>
      <c r="B4434" s="2290"/>
      <c r="C4434" s="2290"/>
      <c r="D4434" s="2290"/>
      <c r="E4434" s="2290"/>
      <c r="F4434" s="2290"/>
      <c r="G4434" s="2290" t="s">
        <v>3582</v>
      </c>
      <c r="H4434" s="2268">
        <v>4</v>
      </c>
      <c r="I4434" s="2290" t="s">
        <v>3583</v>
      </c>
      <c r="J4434" s="2291">
        <v>13759.36</v>
      </c>
    </row>
    <row r="4435" spans="1:10" ht="0.95" customHeight="1" thickTop="1">
      <c r="A4435" s="2269"/>
      <c r="B4435" s="2269"/>
      <c r="C4435" s="2269"/>
      <c r="D4435" s="2269"/>
      <c r="E4435" s="2269"/>
      <c r="F4435" s="2269"/>
      <c r="G4435" s="2269"/>
      <c r="H4435" s="2269"/>
      <c r="I4435" s="2269"/>
      <c r="J4435" s="2269"/>
    </row>
    <row r="4436" spans="1:10" ht="18" customHeight="1">
      <c r="A4436" s="2283" t="s">
        <v>5821</v>
      </c>
      <c r="B4436" s="2287" t="s">
        <v>259</v>
      </c>
      <c r="C4436" s="2283" t="s">
        <v>3548</v>
      </c>
      <c r="D4436" s="2283" t="s">
        <v>131</v>
      </c>
      <c r="E4436" s="2470" t="s">
        <v>3549</v>
      </c>
      <c r="F4436" s="2470"/>
      <c r="G4436" s="2288" t="s">
        <v>3550</v>
      </c>
      <c r="H4436" s="2287" t="s">
        <v>261</v>
      </c>
      <c r="I4436" s="2287" t="s">
        <v>3551</v>
      </c>
      <c r="J4436" s="2287" t="s">
        <v>2149</v>
      </c>
    </row>
    <row r="4437" spans="1:10" ht="108" customHeight="1">
      <c r="A4437" s="2284" t="s">
        <v>3552</v>
      </c>
      <c r="B4437" s="2259" t="s">
        <v>1795</v>
      </c>
      <c r="C4437" s="2284" t="s">
        <v>3600</v>
      </c>
      <c r="D4437" s="2284" t="s">
        <v>1796</v>
      </c>
      <c r="E4437" s="2471" t="s">
        <v>4700</v>
      </c>
      <c r="F4437" s="2471"/>
      <c r="G4437" s="2260" t="s">
        <v>1797</v>
      </c>
      <c r="H4437" s="2261">
        <v>1</v>
      </c>
      <c r="I4437" s="2262">
        <v>127.48</v>
      </c>
      <c r="J4437" s="2262">
        <v>127.48</v>
      </c>
    </row>
    <row r="4438" spans="1:10" ht="24" customHeight="1">
      <c r="A4438" s="2281" t="s">
        <v>3556</v>
      </c>
      <c r="B4438" s="2263" t="s">
        <v>3886</v>
      </c>
      <c r="C4438" s="2281" t="s">
        <v>3558</v>
      </c>
      <c r="D4438" s="2281" t="s">
        <v>3887</v>
      </c>
      <c r="E4438" s="2472" t="s">
        <v>3560</v>
      </c>
      <c r="F4438" s="2472"/>
      <c r="G4438" s="2264" t="s">
        <v>2143</v>
      </c>
      <c r="H4438" s="2265">
        <v>3.093</v>
      </c>
      <c r="I4438" s="2266">
        <v>18.87</v>
      </c>
      <c r="J4438" s="2266">
        <v>58.36</v>
      </c>
    </row>
    <row r="4439" spans="1:10" ht="24" customHeight="1">
      <c r="A4439" s="2281" t="s">
        <v>3556</v>
      </c>
      <c r="B4439" s="2263" t="s">
        <v>5721</v>
      </c>
      <c r="C4439" s="2281" t="s">
        <v>3558</v>
      </c>
      <c r="D4439" s="2281" t="s">
        <v>5722</v>
      </c>
      <c r="E4439" s="2472" t="s">
        <v>3560</v>
      </c>
      <c r="F4439" s="2472"/>
      <c r="G4439" s="2264" t="s">
        <v>2143</v>
      </c>
      <c r="H4439" s="2265">
        <v>3.093</v>
      </c>
      <c r="I4439" s="2266">
        <v>22.35</v>
      </c>
      <c r="J4439" s="2266">
        <v>69.12</v>
      </c>
    </row>
    <row r="4440" spans="1:10">
      <c r="A4440" s="2282"/>
      <c r="B4440" s="2282"/>
      <c r="C4440" s="2282"/>
      <c r="D4440" s="2282"/>
      <c r="E4440" s="2282" t="s">
        <v>3577</v>
      </c>
      <c r="F4440" s="2267">
        <v>89.96</v>
      </c>
      <c r="G4440" s="2282" t="s">
        <v>3578</v>
      </c>
      <c r="H4440" s="2267">
        <v>0</v>
      </c>
      <c r="I4440" s="2282" t="s">
        <v>3579</v>
      </c>
      <c r="J4440" s="2267">
        <v>89.96</v>
      </c>
    </row>
    <row r="4441" spans="1:10">
      <c r="A4441" s="2282"/>
      <c r="B4441" s="2282"/>
      <c r="C4441" s="2282"/>
      <c r="D4441" s="2282"/>
      <c r="E4441" s="2282" t="s">
        <v>3580</v>
      </c>
      <c r="F4441" s="2267">
        <v>34.330364000000003</v>
      </c>
      <c r="G4441" s="2282"/>
      <c r="H4441" s="2467" t="s">
        <v>3581</v>
      </c>
      <c r="I4441" s="2467"/>
      <c r="J4441" s="2267">
        <v>161.81</v>
      </c>
    </row>
    <row r="4442" spans="1:10" ht="30" customHeight="1" thickBot="1">
      <c r="A4442" s="2290"/>
      <c r="B4442" s="2290"/>
      <c r="C4442" s="2290"/>
      <c r="D4442" s="2290"/>
      <c r="E4442" s="2290"/>
      <c r="F4442" s="2290"/>
      <c r="G4442" s="2290" t="s">
        <v>3582</v>
      </c>
      <c r="H4442" s="2268">
        <v>1</v>
      </c>
      <c r="I4442" s="2290" t="s">
        <v>3583</v>
      </c>
      <c r="J4442" s="2291">
        <v>161.81</v>
      </c>
    </row>
    <row r="4443" spans="1:10" ht="0.95" customHeight="1" thickTop="1">
      <c r="A4443" s="2269"/>
      <c r="B4443" s="2269"/>
      <c r="C4443" s="2269"/>
      <c r="D4443" s="2269"/>
      <c r="E4443" s="2269"/>
      <c r="F4443" s="2269"/>
      <c r="G4443" s="2269"/>
      <c r="H4443" s="2269"/>
      <c r="I4443" s="2269"/>
      <c r="J4443" s="2269"/>
    </row>
    <row r="4444" spans="1:10" ht="18" customHeight="1">
      <c r="A4444" s="2283" t="s">
        <v>5822</v>
      </c>
      <c r="B4444" s="2287" t="s">
        <v>259</v>
      </c>
      <c r="C4444" s="2283" t="s">
        <v>3548</v>
      </c>
      <c r="D4444" s="2283" t="s">
        <v>131</v>
      </c>
      <c r="E4444" s="2470" t="s">
        <v>3549</v>
      </c>
      <c r="F4444" s="2470"/>
      <c r="G4444" s="2288" t="s">
        <v>3550</v>
      </c>
      <c r="H4444" s="2287" t="s">
        <v>261</v>
      </c>
      <c r="I4444" s="2287" t="s">
        <v>3551</v>
      </c>
      <c r="J4444" s="2287" t="s">
        <v>2149</v>
      </c>
    </row>
    <row r="4445" spans="1:10" ht="108" customHeight="1">
      <c r="A4445" s="2284" t="s">
        <v>3552</v>
      </c>
      <c r="B4445" s="2259" t="s">
        <v>1799</v>
      </c>
      <c r="C4445" s="2284" t="s">
        <v>3600</v>
      </c>
      <c r="D4445" s="2284" t="s">
        <v>1800</v>
      </c>
      <c r="E4445" s="2471" t="s">
        <v>4700</v>
      </c>
      <c r="F4445" s="2471"/>
      <c r="G4445" s="2260" t="s">
        <v>1797</v>
      </c>
      <c r="H4445" s="2261">
        <v>1</v>
      </c>
      <c r="I4445" s="2262">
        <v>3399</v>
      </c>
      <c r="J4445" s="2262">
        <v>3399</v>
      </c>
    </row>
    <row r="4446" spans="1:10" ht="96" customHeight="1">
      <c r="A4446" s="2285" t="s">
        <v>3586</v>
      </c>
      <c r="B4446" s="2270" t="s">
        <v>5823</v>
      </c>
      <c r="C4446" s="2285" t="s">
        <v>3600</v>
      </c>
      <c r="D4446" s="2285" t="s">
        <v>3452</v>
      </c>
      <c r="E4446" s="2468" t="s">
        <v>3804</v>
      </c>
      <c r="F4446" s="2468"/>
      <c r="G4446" s="2271" t="s">
        <v>271</v>
      </c>
      <c r="H4446" s="2272">
        <v>1</v>
      </c>
      <c r="I4446" s="2273">
        <v>3399</v>
      </c>
      <c r="J4446" s="2273">
        <v>3399</v>
      </c>
    </row>
    <row r="4447" spans="1:10">
      <c r="A4447" s="2282"/>
      <c r="B4447" s="2282"/>
      <c r="C4447" s="2282"/>
      <c r="D4447" s="2282"/>
      <c r="E4447" s="2282" t="s">
        <v>3577</v>
      </c>
      <c r="F4447" s="2267">
        <v>0</v>
      </c>
      <c r="G4447" s="2282" t="s">
        <v>3578</v>
      </c>
      <c r="H4447" s="2267">
        <v>0</v>
      </c>
      <c r="I4447" s="2282" t="s">
        <v>3579</v>
      </c>
      <c r="J4447" s="2267">
        <v>0</v>
      </c>
    </row>
    <row r="4448" spans="1:10">
      <c r="A4448" s="2282"/>
      <c r="B4448" s="2282"/>
      <c r="C4448" s="2282"/>
      <c r="D4448" s="2282"/>
      <c r="E4448" s="2282" t="s">
        <v>3580</v>
      </c>
      <c r="F4448" s="2267">
        <v>711.41070000000002</v>
      </c>
      <c r="G4448" s="2282"/>
      <c r="H4448" s="2467" t="s">
        <v>3581</v>
      </c>
      <c r="I4448" s="2467"/>
      <c r="J4448" s="2267">
        <v>4110.41</v>
      </c>
    </row>
    <row r="4449" spans="1:10" ht="30" customHeight="1" thickBot="1">
      <c r="A4449" s="2290"/>
      <c r="B4449" s="2290"/>
      <c r="C4449" s="2290"/>
      <c r="D4449" s="2290"/>
      <c r="E4449" s="2290"/>
      <c r="F4449" s="2290"/>
      <c r="G4449" s="2290" t="s">
        <v>3582</v>
      </c>
      <c r="H4449" s="2268">
        <v>1</v>
      </c>
      <c r="I4449" s="2290" t="s">
        <v>3583</v>
      </c>
      <c r="J4449" s="2291">
        <v>4110.41</v>
      </c>
    </row>
    <row r="4450" spans="1:10" ht="0.95" customHeight="1" thickTop="1">
      <c r="A4450" s="2269"/>
      <c r="B4450" s="2269"/>
      <c r="C4450" s="2269"/>
      <c r="D4450" s="2269"/>
      <c r="E4450" s="2269"/>
      <c r="F4450" s="2269"/>
      <c r="G4450" s="2269"/>
      <c r="H4450" s="2269"/>
      <c r="I4450" s="2269"/>
      <c r="J4450" s="2269"/>
    </row>
    <row r="4451" spans="1:10" ht="18" customHeight="1">
      <c r="A4451" s="2283" t="s">
        <v>5824</v>
      </c>
      <c r="B4451" s="2287" t="s">
        <v>259</v>
      </c>
      <c r="C4451" s="2283" t="s">
        <v>3548</v>
      </c>
      <c r="D4451" s="2283" t="s">
        <v>131</v>
      </c>
      <c r="E4451" s="2470" t="s">
        <v>3549</v>
      </c>
      <c r="F4451" s="2470"/>
      <c r="G4451" s="2288" t="s">
        <v>3550</v>
      </c>
      <c r="H4451" s="2287" t="s">
        <v>261</v>
      </c>
      <c r="I4451" s="2287" t="s">
        <v>3551</v>
      </c>
      <c r="J4451" s="2287" t="s">
        <v>2149</v>
      </c>
    </row>
    <row r="4452" spans="1:10" ht="108" customHeight="1">
      <c r="A4452" s="2284" t="s">
        <v>3552</v>
      </c>
      <c r="B4452" s="2259" t="s">
        <v>1802</v>
      </c>
      <c r="C4452" s="2284" t="s">
        <v>3600</v>
      </c>
      <c r="D4452" s="2284" t="s">
        <v>1803</v>
      </c>
      <c r="E4452" s="2471" t="s">
        <v>4700</v>
      </c>
      <c r="F4452" s="2471"/>
      <c r="G4452" s="2260" t="s">
        <v>322</v>
      </c>
      <c r="H4452" s="2261">
        <v>1</v>
      </c>
      <c r="I4452" s="2262">
        <v>257.61</v>
      </c>
      <c r="J4452" s="2262">
        <v>257.61</v>
      </c>
    </row>
    <row r="4453" spans="1:10" ht="24" customHeight="1">
      <c r="A4453" s="2281" t="s">
        <v>3556</v>
      </c>
      <c r="B4453" s="2263" t="s">
        <v>5721</v>
      </c>
      <c r="C4453" s="2281" t="s">
        <v>3558</v>
      </c>
      <c r="D4453" s="2281" t="s">
        <v>5722</v>
      </c>
      <c r="E4453" s="2472" t="s">
        <v>3560</v>
      </c>
      <c r="F4453" s="2472"/>
      <c r="G4453" s="2264" t="s">
        <v>2143</v>
      </c>
      <c r="H4453" s="2265">
        <v>6.25</v>
      </c>
      <c r="I4453" s="2266">
        <v>22.35</v>
      </c>
      <c r="J4453" s="2266">
        <v>139.68</v>
      </c>
    </row>
    <row r="4454" spans="1:10" ht="24" customHeight="1">
      <c r="A4454" s="2281" t="s">
        <v>3556</v>
      </c>
      <c r="B4454" s="2263" t="s">
        <v>3886</v>
      </c>
      <c r="C4454" s="2281" t="s">
        <v>3558</v>
      </c>
      <c r="D4454" s="2281" t="s">
        <v>3887</v>
      </c>
      <c r="E4454" s="2472" t="s">
        <v>3560</v>
      </c>
      <c r="F4454" s="2472"/>
      <c r="G4454" s="2264" t="s">
        <v>2143</v>
      </c>
      <c r="H4454" s="2265">
        <v>6.25</v>
      </c>
      <c r="I4454" s="2266">
        <v>18.87</v>
      </c>
      <c r="J4454" s="2266">
        <v>117.93</v>
      </c>
    </row>
    <row r="4455" spans="1:10">
      <c r="A4455" s="2282"/>
      <c r="B4455" s="2282"/>
      <c r="C4455" s="2282"/>
      <c r="D4455" s="2282"/>
      <c r="E4455" s="2282" t="s">
        <v>3577</v>
      </c>
      <c r="F4455" s="2267">
        <v>181.8</v>
      </c>
      <c r="G4455" s="2282" t="s">
        <v>3578</v>
      </c>
      <c r="H4455" s="2267">
        <v>0</v>
      </c>
      <c r="I4455" s="2282" t="s">
        <v>3579</v>
      </c>
      <c r="J4455" s="2267">
        <v>181.8</v>
      </c>
    </row>
    <row r="4456" spans="1:10">
      <c r="A4456" s="2282"/>
      <c r="B4456" s="2282"/>
      <c r="C4456" s="2282"/>
      <c r="D4456" s="2282"/>
      <c r="E4456" s="2282" t="s">
        <v>3580</v>
      </c>
      <c r="F4456" s="2267">
        <v>69.374373000000006</v>
      </c>
      <c r="G4456" s="2282"/>
      <c r="H4456" s="2467" t="s">
        <v>3581</v>
      </c>
      <c r="I4456" s="2467"/>
      <c r="J4456" s="2267">
        <v>326.98</v>
      </c>
    </row>
    <row r="4457" spans="1:10" ht="30" customHeight="1" thickBot="1">
      <c r="A4457" s="2290"/>
      <c r="B4457" s="2290"/>
      <c r="C4457" s="2290"/>
      <c r="D4457" s="2290"/>
      <c r="E4457" s="2290"/>
      <c r="F4457" s="2290"/>
      <c r="G4457" s="2290" t="s">
        <v>3582</v>
      </c>
      <c r="H4457" s="2268">
        <v>2</v>
      </c>
      <c r="I4457" s="2290" t="s">
        <v>3583</v>
      </c>
      <c r="J4457" s="2291">
        <v>653.96</v>
      </c>
    </row>
    <row r="4458" spans="1:10" ht="0.95" customHeight="1" thickTop="1">
      <c r="A4458" s="2269"/>
      <c r="B4458" s="2269"/>
      <c r="C4458" s="2269"/>
      <c r="D4458" s="2269"/>
      <c r="E4458" s="2269"/>
      <c r="F4458" s="2269"/>
      <c r="G4458" s="2269"/>
      <c r="H4458" s="2269"/>
      <c r="I4458" s="2269"/>
      <c r="J4458" s="2269"/>
    </row>
    <row r="4459" spans="1:10" ht="18" customHeight="1">
      <c r="A4459" s="2283" t="s">
        <v>5825</v>
      </c>
      <c r="B4459" s="2287" t="s">
        <v>259</v>
      </c>
      <c r="C4459" s="2283" t="s">
        <v>3548</v>
      </c>
      <c r="D4459" s="2283" t="s">
        <v>131</v>
      </c>
      <c r="E4459" s="2470" t="s">
        <v>3549</v>
      </c>
      <c r="F4459" s="2470"/>
      <c r="G4459" s="2288" t="s">
        <v>3550</v>
      </c>
      <c r="H4459" s="2287" t="s">
        <v>261</v>
      </c>
      <c r="I4459" s="2287" t="s">
        <v>3551</v>
      </c>
      <c r="J4459" s="2287" t="s">
        <v>2149</v>
      </c>
    </row>
    <row r="4460" spans="1:10" ht="108" customHeight="1">
      <c r="A4460" s="2284" t="s">
        <v>3552</v>
      </c>
      <c r="B4460" s="2259" t="s">
        <v>1805</v>
      </c>
      <c r="C4460" s="2284" t="s">
        <v>3600</v>
      </c>
      <c r="D4460" s="2284" t="s">
        <v>1806</v>
      </c>
      <c r="E4460" s="2471" t="s">
        <v>4700</v>
      </c>
      <c r="F4460" s="2471"/>
      <c r="G4460" s="2260" t="s">
        <v>322</v>
      </c>
      <c r="H4460" s="2261">
        <v>1</v>
      </c>
      <c r="I4460" s="2262">
        <v>5289</v>
      </c>
      <c r="J4460" s="2262">
        <v>5289</v>
      </c>
    </row>
    <row r="4461" spans="1:10" ht="96" customHeight="1">
      <c r="A4461" s="2285" t="s">
        <v>3586</v>
      </c>
      <c r="B4461" s="2270" t="s">
        <v>5826</v>
      </c>
      <c r="C4461" s="2285" t="s">
        <v>3600</v>
      </c>
      <c r="D4461" s="2285" t="s">
        <v>3424</v>
      </c>
      <c r="E4461" s="2468" t="s">
        <v>3804</v>
      </c>
      <c r="F4461" s="2468"/>
      <c r="G4461" s="2271" t="s">
        <v>271</v>
      </c>
      <c r="H4461" s="2272">
        <v>1</v>
      </c>
      <c r="I4461" s="2273">
        <v>5289</v>
      </c>
      <c r="J4461" s="2273">
        <v>5289</v>
      </c>
    </row>
    <row r="4462" spans="1:10">
      <c r="A4462" s="2282"/>
      <c r="B4462" s="2282"/>
      <c r="C4462" s="2282"/>
      <c r="D4462" s="2282"/>
      <c r="E4462" s="2282" t="s">
        <v>3577</v>
      </c>
      <c r="F4462" s="2267">
        <v>0</v>
      </c>
      <c r="G4462" s="2282" t="s">
        <v>3578</v>
      </c>
      <c r="H4462" s="2267">
        <v>0</v>
      </c>
      <c r="I4462" s="2282" t="s">
        <v>3579</v>
      </c>
      <c r="J4462" s="2267">
        <v>0</v>
      </c>
    </row>
    <row r="4463" spans="1:10">
      <c r="A4463" s="2282"/>
      <c r="B4463" s="2282"/>
      <c r="C4463" s="2282"/>
      <c r="D4463" s="2282"/>
      <c r="E4463" s="2282" t="s">
        <v>3580</v>
      </c>
      <c r="F4463" s="2267">
        <v>1106.9876999999999</v>
      </c>
      <c r="G4463" s="2282"/>
      <c r="H4463" s="2467" t="s">
        <v>3581</v>
      </c>
      <c r="I4463" s="2467"/>
      <c r="J4463" s="2267">
        <v>6395.99</v>
      </c>
    </row>
    <row r="4464" spans="1:10" ht="30" customHeight="1" thickBot="1">
      <c r="A4464" s="2290"/>
      <c r="B4464" s="2290"/>
      <c r="C4464" s="2290"/>
      <c r="D4464" s="2290"/>
      <c r="E4464" s="2290"/>
      <c r="F4464" s="2290"/>
      <c r="G4464" s="2290" t="s">
        <v>3582</v>
      </c>
      <c r="H4464" s="2268">
        <v>2</v>
      </c>
      <c r="I4464" s="2290" t="s">
        <v>3583</v>
      </c>
      <c r="J4464" s="2291">
        <v>12791.98</v>
      </c>
    </row>
    <row r="4465" spans="1:10" ht="0.95" customHeight="1" thickTop="1">
      <c r="A4465" s="2269"/>
      <c r="B4465" s="2269"/>
      <c r="C4465" s="2269"/>
      <c r="D4465" s="2269"/>
      <c r="E4465" s="2269"/>
      <c r="F4465" s="2269"/>
      <c r="G4465" s="2269"/>
      <c r="H4465" s="2269"/>
      <c r="I4465" s="2269"/>
      <c r="J4465" s="2269"/>
    </row>
    <row r="4466" spans="1:10" ht="18" customHeight="1">
      <c r="A4466" s="2283" t="s">
        <v>5827</v>
      </c>
      <c r="B4466" s="2287" t="s">
        <v>259</v>
      </c>
      <c r="C4466" s="2283" t="s">
        <v>3548</v>
      </c>
      <c r="D4466" s="2283" t="s">
        <v>131</v>
      </c>
      <c r="E4466" s="2470" t="s">
        <v>3549</v>
      </c>
      <c r="F4466" s="2470"/>
      <c r="G4466" s="2288" t="s">
        <v>3550</v>
      </c>
      <c r="H4466" s="2287" t="s">
        <v>261</v>
      </c>
      <c r="I4466" s="2287" t="s">
        <v>3551</v>
      </c>
      <c r="J4466" s="2287" t="s">
        <v>2149</v>
      </c>
    </row>
    <row r="4467" spans="1:10" ht="36" customHeight="1">
      <c r="A4467" s="2284" t="s">
        <v>3552</v>
      </c>
      <c r="B4467" s="2259" t="s">
        <v>5828</v>
      </c>
      <c r="C4467" s="2284" t="s">
        <v>3600</v>
      </c>
      <c r="D4467" s="2284" t="s">
        <v>1809</v>
      </c>
      <c r="E4467" s="2471" t="s">
        <v>3688</v>
      </c>
      <c r="F4467" s="2471"/>
      <c r="G4467" s="2260" t="s">
        <v>322</v>
      </c>
      <c r="H4467" s="2261">
        <v>1</v>
      </c>
      <c r="I4467" s="2262">
        <v>527.59</v>
      </c>
      <c r="J4467" s="2262">
        <v>527.59</v>
      </c>
    </row>
    <row r="4468" spans="1:10" ht="24" customHeight="1">
      <c r="A4468" s="2281" t="s">
        <v>3556</v>
      </c>
      <c r="B4468" s="2263" t="s">
        <v>5721</v>
      </c>
      <c r="C4468" s="2281" t="s">
        <v>3558</v>
      </c>
      <c r="D4468" s="2281" t="s">
        <v>5722</v>
      </c>
      <c r="E4468" s="2472" t="s">
        <v>3560</v>
      </c>
      <c r="F4468" s="2472"/>
      <c r="G4468" s="2264" t="s">
        <v>2143</v>
      </c>
      <c r="H4468" s="2265">
        <v>2.5</v>
      </c>
      <c r="I4468" s="2266">
        <v>22.35</v>
      </c>
      <c r="J4468" s="2266">
        <v>55.87</v>
      </c>
    </row>
    <row r="4469" spans="1:10" ht="24" customHeight="1">
      <c r="A4469" s="2281" t="s">
        <v>3556</v>
      </c>
      <c r="B4469" s="2263" t="s">
        <v>3886</v>
      </c>
      <c r="C4469" s="2281" t="s">
        <v>3558</v>
      </c>
      <c r="D4469" s="2281" t="s">
        <v>3887</v>
      </c>
      <c r="E4469" s="2472" t="s">
        <v>3560</v>
      </c>
      <c r="F4469" s="2472"/>
      <c r="G4469" s="2264" t="s">
        <v>2143</v>
      </c>
      <c r="H4469" s="2265">
        <v>2.5</v>
      </c>
      <c r="I4469" s="2266">
        <v>18.87</v>
      </c>
      <c r="J4469" s="2266">
        <v>47.17</v>
      </c>
    </row>
    <row r="4470" spans="1:10" ht="36" customHeight="1">
      <c r="A4470" s="2285" t="s">
        <v>3586</v>
      </c>
      <c r="B4470" s="2270" t="s">
        <v>5829</v>
      </c>
      <c r="C4470" s="2285" t="s">
        <v>3600</v>
      </c>
      <c r="D4470" s="2285" t="s">
        <v>1809</v>
      </c>
      <c r="E4470" s="2468" t="s">
        <v>3589</v>
      </c>
      <c r="F4470" s="2468"/>
      <c r="G4470" s="2271" t="s">
        <v>271</v>
      </c>
      <c r="H4470" s="2272">
        <v>1</v>
      </c>
      <c r="I4470" s="2273">
        <v>424.55</v>
      </c>
      <c r="J4470" s="2273">
        <v>424.55</v>
      </c>
    </row>
    <row r="4471" spans="1:10">
      <c r="A4471" s="2282"/>
      <c r="B4471" s="2282"/>
      <c r="C4471" s="2282"/>
      <c r="D4471" s="2282"/>
      <c r="E4471" s="2282" t="s">
        <v>3577</v>
      </c>
      <c r="F4471" s="2267">
        <v>72.72</v>
      </c>
      <c r="G4471" s="2282" t="s">
        <v>3578</v>
      </c>
      <c r="H4471" s="2267">
        <v>0</v>
      </c>
      <c r="I4471" s="2282" t="s">
        <v>3579</v>
      </c>
      <c r="J4471" s="2267">
        <v>72.72</v>
      </c>
    </row>
    <row r="4472" spans="1:10">
      <c r="A4472" s="2282"/>
      <c r="B4472" s="2282"/>
      <c r="C4472" s="2282"/>
      <c r="D4472" s="2282"/>
      <c r="E4472" s="2282" t="s">
        <v>3580</v>
      </c>
      <c r="F4472" s="2267">
        <v>142.07998699999999</v>
      </c>
      <c r="G4472" s="2282"/>
      <c r="H4472" s="2467" t="s">
        <v>3581</v>
      </c>
      <c r="I4472" s="2467"/>
      <c r="J4472" s="2267">
        <v>669.67</v>
      </c>
    </row>
    <row r="4473" spans="1:10" ht="30" customHeight="1" thickBot="1">
      <c r="A4473" s="2290"/>
      <c r="B4473" s="2290"/>
      <c r="C4473" s="2290"/>
      <c r="D4473" s="2290"/>
      <c r="E4473" s="2290"/>
      <c r="F4473" s="2290"/>
      <c r="G4473" s="2290" t="s">
        <v>3582</v>
      </c>
      <c r="H4473" s="2268">
        <v>2</v>
      </c>
      <c r="I4473" s="2290" t="s">
        <v>3583</v>
      </c>
      <c r="J4473" s="2291">
        <v>1339.34</v>
      </c>
    </row>
    <row r="4474" spans="1:10" ht="0.95" customHeight="1" thickTop="1">
      <c r="A4474" s="2269"/>
      <c r="B4474" s="2269"/>
      <c r="C4474" s="2269"/>
      <c r="D4474" s="2269"/>
      <c r="E4474" s="2269"/>
      <c r="F4474" s="2269"/>
      <c r="G4474" s="2269"/>
      <c r="H4474" s="2269"/>
      <c r="I4474" s="2269"/>
      <c r="J4474" s="2269"/>
    </row>
    <row r="4475" spans="1:10" ht="18" customHeight="1">
      <c r="A4475" s="2283" t="s">
        <v>5830</v>
      </c>
      <c r="B4475" s="2287" t="s">
        <v>259</v>
      </c>
      <c r="C4475" s="2283" t="s">
        <v>3548</v>
      </c>
      <c r="D4475" s="2283" t="s">
        <v>131</v>
      </c>
      <c r="E4475" s="2470" t="s">
        <v>3549</v>
      </c>
      <c r="F4475" s="2470"/>
      <c r="G4475" s="2288" t="s">
        <v>3550</v>
      </c>
      <c r="H4475" s="2287" t="s">
        <v>261</v>
      </c>
      <c r="I4475" s="2287" t="s">
        <v>3551</v>
      </c>
      <c r="J4475" s="2287" t="s">
        <v>2149</v>
      </c>
    </row>
    <row r="4476" spans="1:10" ht="48" customHeight="1">
      <c r="A4476" s="2284" t="s">
        <v>3552</v>
      </c>
      <c r="B4476" s="2259" t="s">
        <v>5831</v>
      </c>
      <c r="C4476" s="2284" t="s">
        <v>3600</v>
      </c>
      <c r="D4476" s="2284" t="s">
        <v>1812</v>
      </c>
      <c r="E4476" s="2471" t="s">
        <v>4700</v>
      </c>
      <c r="F4476" s="2471"/>
      <c r="G4476" s="2260" t="s">
        <v>271</v>
      </c>
      <c r="H4476" s="2261">
        <v>1</v>
      </c>
      <c r="I4476" s="2262">
        <v>155.69</v>
      </c>
      <c r="J4476" s="2262">
        <v>155.69</v>
      </c>
    </row>
    <row r="4477" spans="1:10" ht="24" customHeight="1">
      <c r="A4477" s="2281" t="s">
        <v>3556</v>
      </c>
      <c r="B4477" s="2263" t="s">
        <v>3565</v>
      </c>
      <c r="C4477" s="2281" t="s">
        <v>3558</v>
      </c>
      <c r="D4477" s="2281" t="s">
        <v>3566</v>
      </c>
      <c r="E4477" s="2472" t="s">
        <v>3560</v>
      </c>
      <c r="F4477" s="2472"/>
      <c r="G4477" s="2264" t="s">
        <v>2143</v>
      </c>
      <c r="H4477" s="2265">
        <v>0.72199999999999998</v>
      </c>
      <c r="I4477" s="2266">
        <v>21.6</v>
      </c>
      <c r="J4477" s="2266">
        <v>15.59</v>
      </c>
    </row>
    <row r="4478" spans="1:10" ht="24" customHeight="1">
      <c r="A4478" s="2281" t="s">
        <v>3556</v>
      </c>
      <c r="B4478" s="2263" t="s">
        <v>3561</v>
      </c>
      <c r="C4478" s="2281" t="s">
        <v>3558</v>
      </c>
      <c r="D4478" s="2281" t="s">
        <v>3562</v>
      </c>
      <c r="E4478" s="2472" t="s">
        <v>3560</v>
      </c>
      <c r="F4478" s="2472"/>
      <c r="G4478" s="2264" t="s">
        <v>2143</v>
      </c>
      <c r="H4478" s="2265">
        <v>0.72199999999999998</v>
      </c>
      <c r="I4478" s="2266">
        <v>16.989999999999998</v>
      </c>
      <c r="J4478" s="2266">
        <v>12.26</v>
      </c>
    </row>
    <row r="4479" spans="1:10" ht="24" customHeight="1">
      <c r="A4479" s="2285" t="s">
        <v>3586</v>
      </c>
      <c r="B4479" s="2270" t="s">
        <v>5832</v>
      </c>
      <c r="C4479" s="2285" t="s">
        <v>3554</v>
      </c>
      <c r="D4479" s="2285" t="s">
        <v>5833</v>
      </c>
      <c r="E4479" s="2468" t="s">
        <v>3589</v>
      </c>
      <c r="F4479" s="2468"/>
      <c r="G4479" s="2271" t="s">
        <v>271</v>
      </c>
      <c r="H4479" s="2272">
        <v>1</v>
      </c>
      <c r="I4479" s="2273">
        <v>127.84</v>
      </c>
      <c r="J4479" s="2273">
        <v>127.84</v>
      </c>
    </row>
    <row r="4480" spans="1:10">
      <c r="A4480" s="2282"/>
      <c r="B4480" s="2282"/>
      <c r="C4480" s="2282"/>
      <c r="D4480" s="2282"/>
      <c r="E4480" s="2282" t="s">
        <v>3577</v>
      </c>
      <c r="F4480" s="2267">
        <v>19.010000000000002</v>
      </c>
      <c r="G4480" s="2282" t="s">
        <v>3578</v>
      </c>
      <c r="H4480" s="2267">
        <v>0</v>
      </c>
      <c r="I4480" s="2282" t="s">
        <v>3579</v>
      </c>
      <c r="J4480" s="2267">
        <v>19.010000000000002</v>
      </c>
    </row>
    <row r="4481" spans="1:10">
      <c r="A4481" s="2282"/>
      <c r="B4481" s="2282"/>
      <c r="C4481" s="2282"/>
      <c r="D4481" s="2282"/>
      <c r="E4481" s="2282" t="s">
        <v>3580</v>
      </c>
      <c r="F4481" s="2267">
        <v>41.927317000000002</v>
      </c>
      <c r="G4481" s="2282"/>
      <c r="H4481" s="2467" t="s">
        <v>3581</v>
      </c>
      <c r="I4481" s="2467"/>
      <c r="J4481" s="2267">
        <v>197.62</v>
      </c>
    </row>
    <row r="4482" spans="1:10" ht="30" customHeight="1" thickBot="1">
      <c r="A4482" s="2290"/>
      <c r="B4482" s="2290"/>
      <c r="C4482" s="2290"/>
      <c r="D4482" s="2290"/>
      <c r="E4482" s="2290"/>
      <c r="F4482" s="2290"/>
      <c r="G4482" s="2290" t="s">
        <v>3582</v>
      </c>
      <c r="H4482" s="2268">
        <v>2</v>
      </c>
      <c r="I4482" s="2290" t="s">
        <v>3583</v>
      </c>
      <c r="J4482" s="2291">
        <v>395.24</v>
      </c>
    </row>
    <row r="4483" spans="1:10" ht="0.95" customHeight="1" thickTop="1">
      <c r="A4483" s="2269"/>
      <c r="B4483" s="2269"/>
      <c r="C4483" s="2269"/>
      <c r="D4483" s="2269"/>
      <c r="E4483" s="2269"/>
      <c r="F4483" s="2269"/>
      <c r="G4483" s="2269"/>
      <c r="H4483" s="2269"/>
      <c r="I4483" s="2269"/>
      <c r="J4483" s="2269"/>
    </row>
    <row r="4484" spans="1:10" ht="24" customHeight="1">
      <c r="A4484" s="2286" t="s">
        <v>5834</v>
      </c>
      <c r="B4484" s="2286"/>
      <c r="C4484" s="2286"/>
      <c r="D4484" s="2286" t="s">
        <v>5835</v>
      </c>
      <c r="E4484" s="2286"/>
      <c r="F4484" s="2469"/>
      <c r="G4484" s="2469"/>
      <c r="H4484" s="2257"/>
      <c r="I4484" s="2286"/>
      <c r="J4484" s="2258">
        <v>254046.62</v>
      </c>
    </row>
    <row r="4485" spans="1:10" ht="24" customHeight="1">
      <c r="A4485" s="2286" t="s">
        <v>5836</v>
      </c>
      <c r="B4485" s="2286"/>
      <c r="C4485" s="2286"/>
      <c r="D4485" s="2286" t="s">
        <v>5837</v>
      </c>
      <c r="E4485" s="2286"/>
      <c r="F4485" s="2469"/>
      <c r="G4485" s="2469"/>
      <c r="H4485" s="2257"/>
      <c r="I4485" s="2286"/>
      <c r="J4485" s="2258">
        <v>254046.62</v>
      </c>
    </row>
    <row r="4486" spans="1:10" ht="18" customHeight="1">
      <c r="A4486" s="2283" t="s">
        <v>5838</v>
      </c>
      <c r="B4486" s="2287" t="s">
        <v>259</v>
      </c>
      <c r="C4486" s="2283" t="s">
        <v>3548</v>
      </c>
      <c r="D4486" s="2283" t="s">
        <v>131</v>
      </c>
      <c r="E4486" s="2470" t="s">
        <v>3549</v>
      </c>
      <c r="F4486" s="2470"/>
      <c r="G4486" s="2288" t="s">
        <v>3550</v>
      </c>
      <c r="H4486" s="2287" t="s">
        <v>261</v>
      </c>
      <c r="I4486" s="2287" t="s">
        <v>3551</v>
      </c>
      <c r="J4486" s="2287" t="s">
        <v>2149</v>
      </c>
    </row>
    <row r="4487" spans="1:10" ht="48" customHeight="1">
      <c r="A4487" s="2284" t="s">
        <v>3552</v>
      </c>
      <c r="B4487" s="2259" t="s">
        <v>1818</v>
      </c>
      <c r="C4487" s="2284" t="s">
        <v>3600</v>
      </c>
      <c r="D4487" s="2284" t="s">
        <v>1819</v>
      </c>
      <c r="E4487" s="2471" t="s">
        <v>4700</v>
      </c>
      <c r="F4487" s="2471"/>
      <c r="G4487" s="2260" t="s">
        <v>275</v>
      </c>
      <c r="H4487" s="2261">
        <v>1</v>
      </c>
      <c r="I4487" s="2262">
        <v>167.63</v>
      </c>
      <c r="J4487" s="2262">
        <v>167.63</v>
      </c>
    </row>
    <row r="4488" spans="1:10" ht="24" customHeight="1">
      <c r="A4488" s="2281" t="s">
        <v>3556</v>
      </c>
      <c r="B4488" s="2263" t="s">
        <v>3886</v>
      </c>
      <c r="C4488" s="2281" t="s">
        <v>3558</v>
      </c>
      <c r="D4488" s="2281" t="s">
        <v>3887</v>
      </c>
      <c r="E4488" s="2472" t="s">
        <v>3560</v>
      </c>
      <c r="F4488" s="2472"/>
      <c r="G4488" s="2264" t="s">
        <v>2143</v>
      </c>
      <c r="H4488" s="2265">
        <v>0.3</v>
      </c>
      <c r="I4488" s="2266">
        <v>18.87</v>
      </c>
      <c r="J4488" s="2266">
        <v>5.66</v>
      </c>
    </row>
    <row r="4489" spans="1:10" ht="24" customHeight="1">
      <c r="A4489" s="2281" t="s">
        <v>3556</v>
      </c>
      <c r="B4489" s="2263" t="s">
        <v>5721</v>
      </c>
      <c r="C4489" s="2281" t="s">
        <v>3558</v>
      </c>
      <c r="D4489" s="2281" t="s">
        <v>5722</v>
      </c>
      <c r="E4489" s="2472" t="s">
        <v>3560</v>
      </c>
      <c r="F4489" s="2472"/>
      <c r="G4489" s="2264" t="s">
        <v>2143</v>
      </c>
      <c r="H4489" s="2265">
        <v>0.2</v>
      </c>
      <c r="I4489" s="2266">
        <v>22.35</v>
      </c>
      <c r="J4489" s="2266">
        <v>4.47</v>
      </c>
    </row>
    <row r="4490" spans="1:10" ht="48" customHeight="1">
      <c r="A4490" s="2285" t="s">
        <v>3586</v>
      </c>
      <c r="B4490" s="2270" t="s">
        <v>5839</v>
      </c>
      <c r="C4490" s="2285" t="s">
        <v>3600</v>
      </c>
      <c r="D4490" s="2285" t="s">
        <v>1819</v>
      </c>
      <c r="E4490" s="2468" t="s">
        <v>3589</v>
      </c>
      <c r="F4490" s="2468"/>
      <c r="G4490" s="2271" t="s">
        <v>275</v>
      </c>
      <c r="H4490" s="2272">
        <v>1.2</v>
      </c>
      <c r="I4490" s="2273">
        <v>131.25</v>
      </c>
      <c r="J4490" s="2273">
        <v>157.5</v>
      </c>
    </row>
    <row r="4491" spans="1:10">
      <c r="A4491" s="2282"/>
      <c r="B4491" s="2282"/>
      <c r="C4491" s="2282"/>
      <c r="D4491" s="2282"/>
      <c r="E4491" s="2282" t="s">
        <v>3577</v>
      </c>
      <c r="F4491" s="2267">
        <v>7.09</v>
      </c>
      <c r="G4491" s="2282" t="s">
        <v>3578</v>
      </c>
      <c r="H4491" s="2267">
        <v>0</v>
      </c>
      <c r="I4491" s="2282" t="s">
        <v>3579</v>
      </c>
      <c r="J4491" s="2267">
        <v>7.09</v>
      </c>
    </row>
    <row r="4492" spans="1:10">
      <c r="A4492" s="2282"/>
      <c r="B4492" s="2282"/>
      <c r="C4492" s="2282"/>
      <c r="D4492" s="2282"/>
      <c r="E4492" s="2282" t="s">
        <v>3580</v>
      </c>
      <c r="F4492" s="2267">
        <v>45.142758999999998</v>
      </c>
      <c r="G4492" s="2282"/>
      <c r="H4492" s="2467" t="s">
        <v>3581</v>
      </c>
      <c r="I4492" s="2467"/>
      <c r="J4492" s="2267">
        <v>212.77</v>
      </c>
    </row>
    <row r="4493" spans="1:10" ht="30" customHeight="1" thickBot="1">
      <c r="A4493" s="2290"/>
      <c r="B4493" s="2290"/>
      <c r="C4493" s="2290"/>
      <c r="D4493" s="2290"/>
      <c r="E4493" s="2290"/>
      <c r="F4493" s="2290"/>
      <c r="G4493" s="2290" t="s">
        <v>3582</v>
      </c>
      <c r="H4493" s="2268">
        <v>518.20000000000005</v>
      </c>
      <c r="I4493" s="2290" t="s">
        <v>3583</v>
      </c>
      <c r="J4493" s="2291">
        <v>110257.41</v>
      </c>
    </row>
    <row r="4494" spans="1:10" ht="0.95" customHeight="1" thickTop="1">
      <c r="A4494" s="2269"/>
      <c r="B4494" s="2269"/>
      <c r="C4494" s="2269"/>
      <c r="D4494" s="2269"/>
      <c r="E4494" s="2269"/>
      <c r="F4494" s="2269"/>
      <c r="G4494" s="2269"/>
      <c r="H4494" s="2269"/>
      <c r="I4494" s="2269"/>
      <c r="J4494" s="2269"/>
    </row>
    <row r="4495" spans="1:10" ht="18" customHeight="1">
      <c r="A4495" s="2283" t="s">
        <v>5840</v>
      </c>
      <c r="B4495" s="2287" t="s">
        <v>259</v>
      </c>
      <c r="C4495" s="2283" t="s">
        <v>3548</v>
      </c>
      <c r="D4495" s="2283" t="s">
        <v>131</v>
      </c>
      <c r="E4495" s="2470" t="s">
        <v>3549</v>
      </c>
      <c r="F4495" s="2470"/>
      <c r="G4495" s="2288" t="s">
        <v>3550</v>
      </c>
      <c r="H4495" s="2287" t="s">
        <v>261</v>
      </c>
      <c r="I4495" s="2287" t="s">
        <v>3551</v>
      </c>
      <c r="J4495" s="2287" t="s">
        <v>2149</v>
      </c>
    </row>
    <row r="4496" spans="1:10" ht="24" customHeight="1">
      <c r="A4496" s="2284" t="s">
        <v>3552</v>
      </c>
      <c r="B4496" s="2259" t="s">
        <v>5841</v>
      </c>
      <c r="C4496" s="2284" t="s">
        <v>3554</v>
      </c>
      <c r="D4496" s="2284" t="s">
        <v>1822</v>
      </c>
      <c r="E4496" s="2471">
        <v>53</v>
      </c>
      <c r="F4496" s="2471"/>
      <c r="G4496" s="2260" t="s">
        <v>689</v>
      </c>
      <c r="H4496" s="2261">
        <v>1</v>
      </c>
      <c r="I4496" s="2262">
        <v>69.900000000000006</v>
      </c>
      <c r="J4496" s="2262">
        <v>69.900000000000006</v>
      </c>
    </row>
    <row r="4497" spans="1:10" ht="24" customHeight="1">
      <c r="A4497" s="2281" t="s">
        <v>3556</v>
      </c>
      <c r="B4497" s="2263" t="s">
        <v>3985</v>
      </c>
      <c r="C4497" s="2281" t="s">
        <v>3558</v>
      </c>
      <c r="D4497" s="2281" t="s">
        <v>3986</v>
      </c>
      <c r="E4497" s="2472" t="s">
        <v>3560</v>
      </c>
      <c r="F4497" s="2472"/>
      <c r="G4497" s="2264" t="s">
        <v>2143</v>
      </c>
      <c r="H4497" s="2265">
        <v>0.35199999999999998</v>
      </c>
      <c r="I4497" s="2266">
        <v>16.48</v>
      </c>
      <c r="J4497" s="2266">
        <v>5.8</v>
      </c>
    </row>
    <row r="4498" spans="1:10" ht="24" customHeight="1">
      <c r="A4498" s="2281" t="s">
        <v>3556</v>
      </c>
      <c r="B4498" s="2263" t="s">
        <v>3567</v>
      </c>
      <c r="C4498" s="2281" t="s">
        <v>3558</v>
      </c>
      <c r="D4498" s="2281" t="s">
        <v>3568</v>
      </c>
      <c r="E4498" s="2472" t="s">
        <v>3560</v>
      </c>
      <c r="F4498" s="2472"/>
      <c r="G4498" s="2264" t="s">
        <v>2143</v>
      </c>
      <c r="H4498" s="2265">
        <v>0.35199999999999998</v>
      </c>
      <c r="I4498" s="2266">
        <v>20.94</v>
      </c>
      <c r="J4498" s="2266">
        <v>7.37</v>
      </c>
    </row>
    <row r="4499" spans="1:10" ht="24" customHeight="1">
      <c r="A4499" s="2285" t="s">
        <v>3586</v>
      </c>
      <c r="B4499" s="2270" t="s">
        <v>5842</v>
      </c>
      <c r="C4499" s="2285" t="s">
        <v>3554</v>
      </c>
      <c r="D4499" s="2285" t="s">
        <v>5843</v>
      </c>
      <c r="E4499" s="2468" t="s">
        <v>3589</v>
      </c>
      <c r="F4499" s="2468"/>
      <c r="G4499" s="2271" t="s">
        <v>271</v>
      </c>
      <c r="H4499" s="2272">
        <v>1</v>
      </c>
      <c r="I4499" s="2273">
        <v>17.5</v>
      </c>
      <c r="J4499" s="2273">
        <v>17.5</v>
      </c>
    </row>
    <row r="4500" spans="1:10" ht="24" customHeight="1">
      <c r="A4500" s="2285" t="s">
        <v>3586</v>
      </c>
      <c r="B4500" s="2270" t="s">
        <v>5844</v>
      </c>
      <c r="C4500" s="2285" t="s">
        <v>3554</v>
      </c>
      <c r="D4500" s="2285" t="s">
        <v>5845</v>
      </c>
      <c r="E4500" s="2468" t="s">
        <v>3589</v>
      </c>
      <c r="F4500" s="2468"/>
      <c r="G4500" s="2271" t="s">
        <v>689</v>
      </c>
      <c r="H4500" s="2272">
        <v>1.05</v>
      </c>
      <c r="I4500" s="2273">
        <v>36.76</v>
      </c>
      <c r="J4500" s="2273">
        <v>38.590000000000003</v>
      </c>
    </row>
    <row r="4501" spans="1:10" ht="24" customHeight="1">
      <c r="A4501" s="2285" t="s">
        <v>3586</v>
      </c>
      <c r="B4501" s="2270" t="s">
        <v>5156</v>
      </c>
      <c r="C4501" s="2285" t="s">
        <v>3554</v>
      </c>
      <c r="D4501" s="2285" t="s">
        <v>5157</v>
      </c>
      <c r="E4501" s="2468" t="s">
        <v>3589</v>
      </c>
      <c r="F4501" s="2468"/>
      <c r="G4501" s="2271" t="s">
        <v>271</v>
      </c>
      <c r="H4501" s="2272">
        <v>2.3E-2</v>
      </c>
      <c r="I4501" s="2273">
        <v>28.11</v>
      </c>
      <c r="J4501" s="2273">
        <v>0.64</v>
      </c>
    </row>
    <row r="4502" spans="1:10">
      <c r="A4502" s="2282"/>
      <c r="B4502" s="2282"/>
      <c r="C4502" s="2282"/>
      <c r="D4502" s="2282"/>
      <c r="E4502" s="2282" t="s">
        <v>3577</v>
      </c>
      <c r="F4502" s="2267">
        <v>9.17</v>
      </c>
      <c r="G4502" s="2282" t="s">
        <v>3578</v>
      </c>
      <c r="H4502" s="2267">
        <v>0</v>
      </c>
      <c r="I4502" s="2282" t="s">
        <v>3579</v>
      </c>
      <c r="J4502" s="2267">
        <v>9.17</v>
      </c>
    </row>
    <row r="4503" spans="1:10">
      <c r="A4503" s="2282"/>
      <c r="B4503" s="2282"/>
      <c r="C4503" s="2282"/>
      <c r="D4503" s="2282"/>
      <c r="E4503" s="2282" t="s">
        <v>3580</v>
      </c>
      <c r="F4503" s="2267">
        <v>18.824069999999999</v>
      </c>
      <c r="G4503" s="2282"/>
      <c r="H4503" s="2467" t="s">
        <v>3581</v>
      </c>
      <c r="I4503" s="2467"/>
      <c r="J4503" s="2267">
        <v>88.72</v>
      </c>
    </row>
    <row r="4504" spans="1:10" ht="30" customHeight="1" thickBot="1">
      <c r="A4504" s="2290"/>
      <c r="B4504" s="2290"/>
      <c r="C4504" s="2290"/>
      <c r="D4504" s="2290"/>
      <c r="E4504" s="2290"/>
      <c r="F4504" s="2290"/>
      <c r="G4504" s="2290" t="s">
        <v>3582</v>
      </c>
      <c r="H4504" s="2268">
        <v>13.8</v>
      </c>
      <c r="I4504" s="2290" t="s">
        <v>3583</v>
      </c>
      <c r="J4504" s="2291">
        <v>1224.3399999999999</v>
      </c>
    </row>
    <row r="4505" spans="1:10" ht="0.95" customHeight="1" thickTop="1">
      <c r="A4505" s="2269"/>
      <c r="B4505" s="2269"/>
      <c r="C4505" s="2269"/>
      <c r="D4505" s="2269"/>
      <c r="E4505" s="2269"/>
      <c r="F4505" s="2269"/>
      <c r="G4505" s="2269"/>
      <c r="H4505" s="2269"/>
      <c r="I4505" s="2269"/>
      <c r="J4505" s="2269"/>
    </row>
    <row r="4506" spans="1:10" ht="18" customHeight="1">
      <c r="A4506" s="2283" t="s">
        <v>5846</v>
      </c>
      <c r="B4506" s="2287" t="s">
        <v>259</v>
      </c>
      <c r="C4506" s="2283" t="s">
        <v>3548</v>
      </c>
      <c r="D4506" s="2283" t="s">
        <v>131</v>
      </c>
      <c r="E4506" s="2470" t="s">
        <v>3549</v>
      </c>
      <c r="F4506" s="2470"/>
      <c r="G4506" s="2288" t="s">
        <v>3550</v>
      </c>
      <c r="H4506" s="2287" t="s">
        <v>261</v>
      </c>
      <c r="I4506" s="2287" t="s">
        <v>3551</v>
      </c>
      <c r="J4506" s="2287" t="s">
        <v>2149</v>
      </c>
    </row>
    <row r="4507" spans="1:10" ht="60" customHeight="1">
      <c r="A4507" s="2284" t="s">
        <v>3552</v>
      </c>
      <c r="B4507" s="2259" t="s">
        <v>1824</v>
      </c>
      <c r="C4507" s="2284" t="s">
        <v>3600</v>
      </c>
      <c r="D4507" s="2284" t="s">
        <v>1825</v>
      </c>
      <c r="E4507" s="2471" t="s">
        <v>4700</v>
      </c>
      <c r="F4507" s="2471"/>
      <c r="G4507" s="2260" t="s">
        <v>347</v>
      </c>
      <c r="H4507" s="2261">
        <v>1</v>
      </c>
      <c r="I4507" s="2262">
        <v>63.05</v>
      </c>
      <c r="J4507" s="2262">
        <v>63.05</v>
      </c>
    </row>
    <row r="4508" spans="1:10" ht="24" customHeight="1">
      <c r="A4508" s="2281" t="s">
        <v>3556</v>
      </c>
      <c r="B4508" s="2263" t="s">
        <v>3886</v>
      </c>
      <c r="C4508" s="2281" t="s">
        <v>3558</v>
      </c>
      <c r="D4508" s="2281" t="s">
        <v>3887</v>
      </c>
      <c r="E4508" s="2472" t="s">
        <v>3560</v>
      </c>
      <c r="F4508" s="2472"/>
      <c r="G4508" s="2264" t="s">
        <v>2143</v>
      </c>
      <c r="H4508" s="2265">
        <v>0.309</v>
      </c>
      <c r="I4508" s="2266">
        <v>18.87</v>
      </c>
      <c r="J4508" s="2266">
        <v>5.83</v>
      </c>
    </row>
    <row r="4509" spans="1:10" ht="24" customHeight="1">
      <c r="A4509" s="2281" t="s">
        <v>3556</v>
      </c>
      <c r="B4509" s="2263" t="s">
        <v>4060</v>
      </c>
      <c r="C4509" s="2281" t="s">
        <v>3558</v>
      </c>
      <c r="D4509" s="2281" t="s">
        <v>4061</v>
      </c>
      <c r="E4509" s="2472" t="s">
        <v>3560</v>
      </c>
      <c r="F4509" s="2472"/>
      <c r="G4509" s="2264" t="s">
        <v>2143</v>
      </c>
      <c r="H4509" s="2265">
        <v>0.309</v>
      </c>
      <c r="I4509" s="2266">
        <v>22.42</v>
      </c>
      <c r="J4509" s="2266">
        <v>6.92</v>
      </c>
    </row>
    <row r="4510" spans="1:10" ht="36" customHeight="1">
      <c r="A4510" s="2285" t="s">
        <v>3586</v>
      </c>
      <c r="B4510" s="2270" t="s">
        <v>5847</v>
      </c>
      <c r="C4510" s="2285" t="s">
        <v>3600</v>
      </c>
      <c r="D4510" s="2285" t="s">
        <v>3404</v>
      </c>
      <c r="E4510" s="2468" t="s">
        <v>3589</v>
      </c>
      <c r="F4510" s="2468"/>
      <c r="G4510" s="2271" t="s">
        <v>347</v>
      </c>
      <c r="H4510" s="2272">
        <v>1.1000000000000001</v>
      </c>
      <c r="I4510" s="2273">
        <v>45.73</v>
      </c>
      <c r="J4510" s="2273">
        <v>50.3</v>
      </c>
    </row>
    <row r="4511" spans="1:10">
      <c r="A4511" s="2282"/>
      <c r="B4511" s="2282"/>
      <c r="C4511" s="2282"/>
      <c r="D4511" s="2282"/>
      <c r="E4511" s="2282" t="s">
        <v>3577</v>
      </c>
      <c r="F4511" s="2267">
        <v>9.2799999999999994</v>
      </c>
      <c r="G4511" s="2282" t="s">
        <v>3578</v>
      </c>
      <c r="H4511" s="2267">
        <v>0</v>
      </c>
      <c r="I4511" s="2282" t="s">
        <v>3579</v>
      </c>
      <c r="J4511" s="2267">
        <v>9.2799999999999994</v>
      </c>
    </row>
    <row r="4512" spans="1:10">
      <c r="A4512" s="2282"/>
      <c r="B4512" s="2282"/>
      <c r="C4512" s="2282"/>
      <c r="D4512" s="2282"/>
      <c r="E4512" s="2282" t="s">
        <v>3580</v>
      </c>
      <c r="F4512" s="2267">
        <v>16.979365000000001</v>
      </c>
      <c r="G4512" s="2282"/>
      <c r="H4512" s="2467" t="s">
        <v>3581</v>
      </c>
      <c r="I4512" s="2467"/>
      <c r="J4512" s="2267">
        <v>80.03</v>
      </c>
    </row>
    <row r="4513" spans="1:10" ht="30" customHeight="1" thickBot="1">
      <c r="A4513" s="2290"/>
      <c r="B4513" s="2290"/>
      <c r="C4513" s="2290"/>
      <c r="D4513" s="2290"/>
      <c r="E4513" s="2290"/>
      <c r="F4513" s="2290"/>
      <c r="G4513" s="2290" t="s">
        <v>3582</v>
      </c>
      <c r="H4513" s="2268">
        <v>52.4</v>
      </c>
      <c r="I4513" s="2290" t="s">
        <v>3583</v>
      </c>
      <c r="J4513" s="2291">
        <v>4193.57</v>
      </c>
    </row>
    <row r="4514" spans="1:10" ht="0.95" customHeight="1" thickTop="1">
      <c r="A4514" s="2269"/>
      <c r="B4514" s="2269"/>
      <c r="C4514" s="2269"/>
      <c r="D4514" s="2269"/>
      <c r="E4514" s="2269"/>
      <c r="F4514" s="2269"/>
      <c r="G4514" s="2269"/>
      <c r="H4514" s="2269"/>
      <c r="I4514" s="2269"/>
      <c r="J4514" s="2269"/>
    </row>
    <row r="4515" spans="1:10" ht="18" customHeight="1">
      <c r="A4515" s="2283" t="s">
        <v>5848</v>
      </c>
      <c r="B4515" s="2287" t="s">
        <v>259</v>
      </c>
      <c r="C4515" s="2283" t="s">
        <v>3548</v>
      </c>
      <c r="D4515" s="2283" t="s">
        <v>131</v>
      </c>
      <c r="E4515" s="2470" t="s">
        <v>3549</v>
      </c>
      <c r="F4515" s="2470"/>
      <c r="G4515" s="2288" t="s">
        <v>3550</v>
      </c>
      <c r="H4515" s="2287" t="s">
        <v>261</v>
      </c>
      <c r="I4515" s="2287" t="s">
        <v>3551</v>
      </c>
      <c r="J4515" s="2287" t="s">
        <v>2149</v>
      </c>
    </row>
    <row r="4516" spans="1:10" ht="60" customHeight="1">
      <c r="A4516" s="2284" t="s">
        <v>3552</v>
      </c>
      <c r="B4516" s="2259" t="s">
        <v>1827</v>
      </c>
      <c r="C4516" s="2284" t="s">
        <v>3600</v>
      </c>
      <c r="D4516" s="2284" t="s">
        <v>1828</v>
      </c>
      <c r="E4516" s="2471" t="s">
        <v>4700</v>
      </c>
      <c r="F4516" s="2471"/>
      <c r="G4516" s="2260" t="s">
        <v>347</v>
      </c>
      <c r="H4516" s="2261">
        <v>1</v>
      </c>
      <c r="I4516" s="2262">
        <v>32.94</v>
      </c>
      <c r="J4516" s="2262">
        <v>32.94</v>
      </c>
    </row>
    <row r="4517" spans="1:10" ht="24" customHeight="1">
      <c r="A4517" s="2281" t="s">
        <v>3556</v>
      </c>
      <c r="B4517" s="2263" t="s">
        <v>5721</v>
      </c>
      <c r="C4517" s="2281" t="s">
        <v>3558</v>
      </c>
      <c r="D4517" s="2281" t="s">
        <v>5722</v>
      </c>
      <c r="E4517" s="2472" t="s">
        <v>3560</v>
      </c>
      <c r="F4517" s="2472"/>
      <c r="G4517" s="2264" t="s">
        <v>2143</v>
      </c>
      <c r="H4517" s="2265">
        <v>6.0999999999999999E-2</v>
      </c>
      <c r="I4517" s="2266">
        <v>22.35</v>
      </c>
      <c r="J4517" s="2266">
        <v>1.36</v>
      </c>
    </row>
    <row r="4518" spans="1:10" ht="24" customHeight="1">
      <c r="A4518" s="2281" t="s">
        <v>3556</v>
      </c>
      <c r="B4518" s="2263" t="s">
        <v>3886</v>
      </c>
      <c r="C4518" s="2281" t="s">
        <v>3558</v>
      </c>
      <c r="D4518" s="2281" t="s">
        <v>3887</v>
      </c>
      <c r="E4518" s="2472" t="s">
        <v>3560</v>
      </c>
      <c r="F4518" s="2472"/>
      <c r="G4518" s="2264" t="s">
        <v>2143</v>
      </c>
      <c r="H4518" s="2265">
        <v>6.0999999999999999E-2</v>
      </c>
      <c r="I4518" s="2266">
        <v>18.87</v>
      </c>
      <c r="J4518" s="2266">
        <v>1.1499999999999999</v>
      </c>
    </row>
    <row r="4519" spans="1:10" ht="36" customHeight="1">
      <c r="A4519" s="2285" t="s">
        <v>3586</v>
      </c>
      <c r="B4519" s="2270" t="s">
        <v>5849</v>
      </c>
      <c r="C4519" s="2285" t="s">
        <v>3558</v>
      </c>
      <c r="D4519" s="2285" t="s">
        <v>5850</v>
      </c>
      <c r="E4519" s="2468" t="s">
        <v>3589</v>
      </c>
      <c r="F4519" s="2468"/>
      <c r="G4519" s="2271" t="s">
        <v>689</v>
      </c>
      <c r="H4519" s="2272">
        <v>1.1000000000000001</v>
      </c>
      <c r="I4519" s="2273">
        <v>21.49</v>
      </c>
      <c r="J4519" s="2273">
        <v>23.63</v>
      </c>
    </row>
    <row r="4520" spans="1:10" ht="48" customHeight="1">
      <c r="A4520" s="2285" t="s">
        <v>3586</v>
      </c>
      <c r="B4520" s="2270" t="s">
        <v>5851</v>
      </c>
      <c r="C4520" s="2285" t="s">
        <v>3558</v>
      </c>
      <c r="D4520" s="2285" t="s">
        <v>5852</v>
      </c>
      <c r="E4520" s="2468" t="s">
        <v>3589</v>
      </c>
      <c r="F4520" s="2468"/>
      <c r="G4520" s="2271" t="s">
        <v>689</v>
      </c>
      <c r="H4520" s="2272">
        <v>1.1000000000000001</v>
      </c>
      <c r="I4520" s="2273">
        <v>6.19</v>
      </c>
      <c r="J4520" s="2273">
        <v>6.8</v>
      </c>
    </row>
    <row r="4521" spans="1:10">
      <c r="A4521" s="2282"/>
      <c r="B4521" s="2282"/>
      <c r="C4521" s="2282"/>
      <c r="D4521" s="2282"/>
      <c r="E4521" s="2282" t="s">
        <v>3577</v>
      </c>
      <c r="F4521" s="2267">
        <v>1.77</v>
      </c>
      <c r="G4521" s="2282" t="s">
        <v>3578</v>
      </c>
      <c r="H4521" s="2267">
        <v>0</v>
      </c>
      <c r="I4521" s="2282" t="s">
        <v>3579</v>
      </c>
      <c r="J4521" s="2267">
        <v>1.77</v>
      </c>
    </row>
    <row r="4522" spans="1:10">
      <c r="A4522" s="2282"/>
      <c r="B4522" s="2282"/>
      <c r="C4522" s="2282"/>
      <c r="D4522" s="2282"/>
      <c r="E4522" s="2282" t="s">
        <v>3580</v>
      </c>
      <c r="F4522" s="2267">
        <v>8.8707419999999999</v>
      </c>
      <c r="G4522" s="2282"/>
      <c r="H4522" s="2467" t="s">
        <v>3581</v>
      </c>
      <c r="I4522" s="2467"/>
      <c r="J4522" s="2267">
        <v>41.81</v>
      </c>
    </row>
    <row r="4523" spans="1:10" ht="30" customHeight="1" thickBot="1">
      <c r="A4523" s="2290"/>
      <c r="B4523" s="2290"/>
      <c r="C4523" s="2290"/>
      <c r="D4523" s="2290"/>
      <c r="E4523" s="2290"/>
      <c r="F4523" s="2290"/>
      <c r="G4523" s="2290" t="s">
        <v>3582</v>
      </c>
      <c r="H4523" s="2268">
        <v>214.3</v>
      </c>
      <c r="I4523" s="2290" t="s">
        <v>3583</v>
      </c>
      <c r="J4523" s="2291">
        <v>8959.8799999999992</v>
      </c>
    </row>
    <row r="4524" spans="1:10" ht="0.95" customHeight="1" thickTop="1">
      <c r="A4524" s="2269"/>
      <c r="B4524" s="2269"/>
      <c r="C4524" s="2269"/>
      <c r="D4524" s="2269"/>
      <c r="E4524" s="2269"/>
      <c r="F4524" s="2269"/>
      <c r="G4524" s="2269"/>
      <c r="H4524" s="2269"/>
      <c r="I4524" s="2269"/>
      <c r="J4524" s="2269"/>
    </row>
    <row r="4525" spans="1:10" ht="18" customHeight="1">
      <c r="A4525" s="2283" t="s">
        <v>5853</v>
      </c>
      <c r="B4525" s="2287" t="s">
        <v>259</v>
      </c>
      <c r="C4525" s="2283" t="s">
        <v>3548</v>
      </c>
      <c r="D4525" s="2283" t="s">
        <v>131</v>
      </c>
      <c r="E4525" s="2470" t="s">
        <v>3549</v>
      </c>
      <c r="F4525" s="2470"/>
      <c r="G4525" s="2288" t="s">
        <v>3550</v>
      </c>
      <c r="H4525" s="2287" t="s">
        <v>261</v>
      </c>
      <c r="I4525" s="2287" t="s">
        <v>3551</v>
      </c>
      <c r="J4525" s="2287" t="s">
        <v>2149</v>
      </c>
    </row>
    <row r="4526" spans="1:10" ht="60" customHeight="1">
      <c r="A4526" s="2284" t="s">
        <v>3552</v>
      </c>
      <c r="B4526" s="2259" t="s">
        <v>1830</v>
      </c>
      <c r="C4526" s="2284" t="s">
        <v>3600</v>
      </c>
      <c r="D4526" s="2284" t="s">
        <v>1831</v>
      </c>
      <c r="E4526" s="2471" t="s">
        <v>4700</v>
      </c>
      <c r="F4526" s="2471"/>
      <c r="G4526" s="2260" t="s">
        <v>347</v>
      </c>
      <c r="H4526" s="2261">
        <v>1</v>
      </c>
      <c r="I4526" s="2262">
        <v>70.819999999999993</v>
      </c>
      <c r="J4526" s="2262">
        <v>70.819999999999993</v>
      </c>
    </row>
    <row r="4527" spans="1:10" ht="24" customHeight="1">
      <c r="A4527" s="2281" t="s">
        <v>3556</v>
      </c>
      <c r="B4527" s="2263" t="s">
        <v>5721</v>
      </c>
      <c r="C4527" s="2281" t="s">
        <v>3558</v>
      </c>
      <c r="D4527" s="2281" t="s">
        <v>5722</v>
      </c>
      <c r="E4527" s="2472" t="s">
        <v>3560</v>
      </c>
      <c r="F4527" s="2472"/>
      <c r="G4527" s="2264" t="s">
        <v>2143</v>
      </c>
      <c r="H4527" s="2265">
        <v>6.5000000000000002E-2</v>
      </c>
      <c r="I4527" s="2266">
        <v>22.35</v>
      </c>
      <c r="J4527" s="2266">
        <v>1.45</v>
      </c>
    </row>
    <row r="4528" spans="1:10" ht="24" customHeight="1">
      <c r="A4528" s="2281" t="s">
        <v>3556</v>
      </c>
      <c r="B4528" s="2263" t="s">
        <v>3886</v>
      </c>
      <c r="C4528" s="2281" t="s">
        <v>3558</v>
      </c>
      <c r="D4528" s="2281" t="s">
        <v>3887</v>
      </c>
      <c r="E4528" s="2472" t="s">
        <v>3560</v>
      </c>
      <c r="F4528" s="2472"/>
      <c r="G4528" s="2264" t="s">
        <v>2143</v>
      </c>
      <c r="H4528" s="2265">
        <v>6.5000000000000002E-2</v>
      </c>
      <c r="I4528" s="2266">
        <v>18.87</v>
      </c>
      <c r="J4528" s="2266">
        <v>1.22</v>
      </c>
    </row>
    <row r="4529" spans="1:10" ht="48" customHeight="1">
      <c r="A4529" s="2285" t="s">
        <v>3586</v>
      </c>
      <c r="B4529" s="2270" t="s">
        <v>5854</v>
      </c>
      <c r="C4529" s="2285" t="s">
        <v>3558</v>
      </c>
      <c r="D4529" s="2285" t="s">
        <v>5855</v>
      </c>
      <c r="E4529" s="2468" t="s">
        <v>3589</v>
      </c>
      <c r="F4529" s="2468"/>
      <c r="G4529" s="2271" t="s">
        <v>689</v>
      </c>
      <c r="H4529" s="2272">
        <v>1.1000000000000001</v>
      </c>
      <c r="I4529" s="2273">
        <v>17.13</v>
      </c>
      <c r="J4529" s="2273">
        <v>18.84</v>
      </c>
    </row>
    <row r="4530" spans="1:10" ht="36" customHeight="1">
      <c r="A4530" s="2285" t="s">
        <v>3586</v>
      </c>
      <c r="B4530" s="2270" t="s">
        <v>5856</v>
      </c>
      <c r="C4530" s="2285" t="s">
        <v>3558</v>
      </c>
      <c r="D4530" s="2285" t="s">
        <v>5857</v>
      </c>
      <c r="E4530" s="2468" t="s">
        <v>3589</v>
      </c>
      <c r="F4530" s="2468"/>
      <c r="G4530" s="2271" t="s">
        <v>689</v>
      </c>
      <c r="H4530" s="2272">
        <v>1.1000000000000001</v>
      </c>
      <c r="I4530" s="2273">
        <v>44.83</v>
      </c>
      <c r="J4530" s="2273">
        <v>49.31</v>
      </c>
    </row>
    <row r="4531" spans="1:10">
      <c r="A4531" s="2282"/>
      <c r="B4531" s="2282"/>
      <c r="C4531" s="2282"/>
      <c r="D4531" s="2282"/>
      <c r="E4531" s="2282" t="s">
        <v>3577</v>
      </c>
      <c r="F4531" s="2267">
        <v>1.88</v>
      </c>
      <c r="G4531" s="2282" t="s">
        <v>3578</v>
      </c>
      <c r="H4531" s="2267">
        <v>0</v>
      </c>
      <c r="I4531" s="2282" t="s">
        <v>3579</v>
      </c>
      <c r="J4531" s="2267">
        <v>1.88</v>
      </c>
    </row>
    <row r="4532" spans="1:10">
      <c r="A4532" s="2282"/>
      <c r="B4532" s="2282"/>
      <c r="C4532" s="2282"/>
      <c r="D4532" s="2282"/>
      <c r="E4532" s="2282" t="s">
        <v>3580</v>
      </c>
      <c r="F4532" s="2267">
        <v>19.071826000000001</v>
      </c>
      <c r="G4532" s="2282"/>
      <c r="H4532" s="2467" t="s">
        <v>3581</v>
      </c>
      <c r="I4532" s="2467"/>
      <c r="J4532" s="2267">
        <v>89.89</v>
      </c>
    </row>
    <row r="4533" spans="1:10" ht="30" customHeight="1" thickBot="1">
      <c r="A4533" s="2290"/>
      <c r="B4533" s="2290"/>
      <c r="C4533" s="2290"/>
      <c r="D4533" s="2290"/>
      <c r="E4533" s="2290"/>
      <c r="F4533" s="2290"/>
      <c r="G4533" s="2290" t="s">
        <v>3582</v>
      </c>
      <c r="H4533" s="2268">
        <v>214.3</v>
      </c>
      <c r="I4533" s="2290" t="s">
        <v>3583</v>
      </c>
      <c r="J4533" s="2291">
        <v>19263.43</v>
      </c>
    </row>
    <row r="4534" spans="1:10" ht="0.95" customHeight="1" thickTop="1">
      <c r="A4534" s="2269"/>
      <c r="B4534" s="2269"/>
      <c r="C4534" s="2269"/>
      <c r="D4534" s="2269"/>
      <c r="E4534" s="2269"/>
      <c r="F4534" s="2269"/>
      <c r="G4534" s="2269"/>
      <c r="H4534" s="2269"/>
      <c r="I4534" s="2269"/>
      <c r="J4534" s="2269"/>
    </row>
    <row r="4535" spans="1:10" ht="18" customHeight="1">
      <c r="A4535" s="2283" t="s">
        <v>5858</v>
      </c>
      <c r="B4535" s="2287" t="s">
        <v>259</v>
      </c>
      <c r="C4535" s="2283" t="s">
        <v>3548</v>
      </c>
      <c r="D4535" s="2283" t="s">
        <v>131</v>
      </c>
      <c r="E4535" s="2470" t="s">
        <v>3549</v>
      </c>
      <c r="F4535" s="2470"/>
      <c r="G4535" s="2288" t="s">
        <v>3550</v>
      </c>
      <c r="H4535" s="2287" t="s">
        <v>261</v>
      </c>
      <c r="I4535" s="2287" t="s">
        <v>3551</v>
      </c>
      <c r="J4535" s="2287" t="s">
        <v>2149</v>
      </c>
    </row>
    <row r="4536" spans="1:10" ht="48" customHeight="1">
      <c r="A4536" s="2284" t="s">
        <v>3552</v>
      </c>
      <c r="B4536" s="2259" t="s">
        <v>1833</v>
      </c>
      <c r="C4536" s="2284" t="s">
        <v>3600</v>
      </c>
      <c r="D4536" s="2284" t="s">
        <v>1834</v>
      </c>
      <c r="E4536" s="2471" t="s">
        <v>4700</v>
      </c>
      <c r="F4536" s="2471"/>
      <c r="G4536" s="2260" t="s">
        <v>468</v>
      </c>
      <c r="H4536" s="2261">
        <v>1</v>
      </c>
      <c r="I4536" s="2262">
        <v>33.33</v>
      </c>
      <c r="J4536" s="2262">
        <v>33.33</v>
      </c>
    </row>
    <row r="4537" spans="1:10" ht="24" customHeight="1">
      <c r="A4537" s="2281" t="s">
        <v>3556</v>
      </c>
      <c r="B4537" s="2263" t="s">
        <v>3886</v>
      </c>
      <c r="C4537" s="2281" t="s">
        <v>3558</v>
      </c>
      <c r="D4537" s="2281" t="s">
        <v>3887</v>
      </c>
      <c r="E4537" s="2472" t="s">
        <v>3560</v>
      </c>
      <c r="F4537" s="2472"/>
      <c r="G4537" s="2264" t="s">
        <v>2143</v>
      </c>
      <c r="H4537" s="2265">
        <v>0.128</v>
      </c>
      <c r="I4537" s="2266">
        <v>18.87</v>
      </c>
      <c r="J4537" s="2266">
        <v>2.41</v>
      </c>
    </row>
    <row r="4538" spans="1:10" ht="24" customHeight="1">
      <c r="A4538" s="2281" t="s">
        <v>3556</v>
      </c>
      <c r="B4538" s="2263" t="s">
        <v>5721</v>
      </c>
      <c r="C4538" s="2281" t="s">
        <v>3558</v>
      </c>
      <c r="D4538" s="2281" t="s">
        <v>5722</v>
      </c>
      <c r="E4538" s="2472" t="s">
        <v>3560</v>
      </c>
      <c r="F4538" s="2472"/>
      <c r="G4538" s="2264" t="s">
        <v>2143</v>
      </c>
      <c r="H4538" s="2265">
        <v>0.128</v>
      </c>
      <c r="I4538" s="2266">
        <v>22.35</v>
      </c>
      <c r="J4538" s="2266">
        <v>2.86</v>
      </c>
    </row>
    <row r="4539" spans="1:10" ht="36" customHeight="1">
      <c r="A4539" s="2285" t="s">
        <v>3586</v>
      </c>
      <c r="B4539" s="2270" t="s">
        <v>4065</v>
      </c>
      <c r="C4539" s="2285" t="s">
        <v>3558</v>
      </c>
      <c r="D4539" s="2285" t="s">
        <v>4066</v>
      </c>
      <c r="E4539" s="2468" t="s">
        <v>3589</v>
      </c>
      <c r="F4539" s="2468"/>
      <c r="G4539" s="2271" t="s">
        <v>271</v>
      </c>
      <c r="H4539" s="2272">
        <v>1</v>
      </c>
      <c r="I4539" s="2273">
        <v>0.33</v>
      </c>
      <c r="J4539" s="2273">
        <v>0.33</v>
      </c>
    </row>
    <row r="4540" spans="1:10" ht="24" customHeight="1">
      <c r="A4540" s="2285" t="s">
        <v>3586</v>
      </c>
      <c r="B4540" s="2270" t="s">
        <v>4707</v>
      </c>
      <c r="C4540" s="2285" t="s">
        <v>3558</v>
      </c>
      <c r="D4540" s="2285" t="s">
        <v>4708</v>
      </c>
      <c r="E4540" s="2468" t="s">
        <v>3589</v>
      </c>
      <c r="F4540" s="2468"/>
      <c r="G4540" s="2271" t="s">
        <v>689</v>
      </c>
      <c r="H4540" s="2272">
        <v>0.1</v>
      </c>
      <c r="I4540" s="2273">
        <v>16.690000000000001</v>
      </c>
      <c r="J4540" s="2273">
        <v>1.66</v>
      </c>
    </row>
    <row r="4541" spans="1:10" ht="24" customHeight="1">
      <c r="A4541" s="2285" t="s">
        <v>3586</v>
      </c>
      <c r="B4541" s="2270" t="s">
        <v>5859</v>
      </c>
      <c r="C4541" s="2285" t="s">
        <v>3558</v>
      </c>
      <c r="D4541" s="2285" t="s">
        <v>5860</v>
      </c>
      <c r="E4541" s="2468" t="s">
        <v>3589</v>
      </c>
      <c r="F4541" s="2468"/>
      <c r="G4541" s="2271" t="s">
        <v>3445</v>
      </c>
      <c r="H4541" s="2272">
        <v>1.2</v>
      </c>
      <c r="I4541" s="2273">
        <v>21.73</v>
      </c>
      <c r="J4541" s="2273">
        <v>26.07</v>
      </c>
    </row>
    <row r="4542" spans="1:10">
      <c r="A4542" s="2282"/>
      <c r="B4542" s="2282"/>
      <c r="C4542" s="2282"/>
      <c r="D4542" s="2282"/>
      <c r="E4542" s="2282" t="s">
        <v>3577</v>
      </c>
      <c r="F4542" s="2267">
        <v>3.71</v>
      </c>
      <c r="G4542" s="2282" t="s">
        <v>3578</v>
      </c>
      <c r="H4542" s="2267">
        <v>0</v>
      </c>
      <c r="I4542" s="2282" t="s">
        <v>3579</v>
      </c>
      <c r="J4542" s="2267">
        <v>3.71</v>
      </c>
    </row>
    <row r="4543" spans="1:10">
      <c r="A4543" s="2282"/>
      <c r="B4543" s="2282"/>
      <c r="C4543" s="2282"/>
      <c r="D4543" s="2282"/>
      <c r="E4543" s="2282" t="s">
        <v>3580</v>
      </c>
      <c r="F4543" s="2267">
        <v>8.9757689999999997</v>
      </c>
      <c r="G4543" s="2282"/>
      <c r="H4543" s="2467" t="s">
        <v>3581</v>
      </c>
      <c r="I4543" s="2467"/>
      <c r="J4543" s="2267">
        <v>42.31</v>
      </c>
    </row>
    <row r="4544" spans="1:10" ht="30" customHeight="1" thickBot="1">
      <c r="A4544" s="2290"/>
      <c r="B4544" s="2290"/>
      <c r="C4544" s="2290"/>
      <c r="D4544" s="2290"/>
      <c r="E4544" s="2290"/>
      <c r="F4544" s="2290"/>
      <c r="G4544" s="2290" t="s">
        <v>3582</v>
      </c>
      <c r="H4544" s="2268">
        <v>278.60000000000002</v>
      </c>
      <c r="I4544" s="2290" t="s">
        <v>3583</v>
      </c>
      <c r="J4544" s="2291">
        <v>11787.57</v>
      </c>
    </row>
    <row r="4545" spans="1:10" ht="0.95" customHeight="1" thickTop="1">
      <c r="A4545" s="2269"/>
      <c r="B4545" s="2269"/>
      <c r="C4545" s="2269"/>
      <c r="D4545" s="2269"/>
      <c r="E4545" s="2269"/>
      <c r="F4545" s="2269"/>
      <c r="G4545" s="2269"/>
      <c r="H4545" s="2269"/>
      <c r="I4545" s="2269"/>
      <c r="J4545" s="2269"/>
    </row>
    <row r="4546" spans="1:10" ht="18" customHeight="1">
      <c r="A4546" s="2283" t="s">
        <v>5861</v>
      </c>
      <c r="B4546" s="2287" t="s">
        <v>259</v>
      </c>
      <c r="C4546" s="2283" t="s">
        <v>3548</v>
      </c>
      <c r="D4546" s="2283" t="s">
        <v>131</v>
      </c>
      <c r="E4546" s="2470" t="s">
        <v>3549</v>
      </c>
      <c r="F4546" s="2470"/>
      <c r="G4546" s="2288" t="s">
        <v>3550</v>
      </c>
      <c r="H4546" s="2287" t="s">
        <v>261</v>
      </c>
      <c r="I4546" s="2287" t="s">
        <v>3551</v>
      </c>
      <c r="J4546" s="2287" t="s">
        <v>2149</v>
      </c>
    </row>
    <row r="4547" spans="1:10" ht="24" customHeight="1">
      <c r="A4547" s="2284" t="s">
        <v>3552</v>
      </c>
      <c r="B4547" s="2259" t="s">
        <v>1836</v>
      </c>
      <c r="C4547" s="2284" t="s">
        <v>3600</v>
      </c>
      <c r="D4547" s="2284" t="s">
        <v>1837</v>
      </c>
      <c r="E4547" s="2471" t="s">
        <v>4700</v>
      </c>
      <c r="F4547" s="2471"/>
      <c r="G4547" s="2260" t="s">
        <v>322</v>
      </c>
      <c r="H4547" s="2261">
        <v>1</v>
      </c>
      <c r="I4547" s="2262">
        <v>48.56</v>
      </c>
      <c r="J4547" s="2262">
        <v>48.56</v>
      </c>
    </row>
    <row r="4548" spans="1:10" ht="24" customHeight="1">
      <c r="A4548" s="2281" t="s">
        <v>3556</v>
      </c>
      <c r="B4548" s="2263" t="s">
        <v>5721</v>
      </c>
      <c r="C4548" s="2281" t="s">
        <v>3558</v>
      </c>
      <c r="D4548" s="2281" t="s">
        <v>5722</v>
      </c>
      <c r="E4548" s="2472" t="s">
        <v>3560</v>
      </c>
      <c r="F4548" s="2472"/>
      <c r="G4548" s="2264" t="s">
        <v>2143</v>
      </c>
      <c r="H4548" s="2265">
        <v>0.25</v>
      </c>
      <c r="I4548" s="2266">
        <v>22.35</v>
      </c>
      <c r="J4548" s="2266">
        <v>5.58</v>
      </c>
    </row>
    <row r="4549" spans="1:10" ht="24" customHeight="1">
      <c r="A4549" s="2281" t="s">
        <v>3556</v>
      </c>
      <c r="B4549" s="2263" t="s">
        <v>3886</v>
      </c>
      <c r="C4549" s="2281" t="s">
        <v>3558</v>
      </c>
      <c r="D4549" s="2281" t="s">
        <v>3887</v>
      </c>
      <c r="E4549" s="2472" t="s">
        <v>3560</v>
      </c>
      <c r="F4549" s="2472"/>
      <c r="G4549" s="2264" t="s">
        <v>2143</v>
      </c>
      <c r="H4549" s="2265">
        <v>0.25</v>
      </c>
      <c r="I4549" s="2266">
        <v>18.87</v>
      </c>
      <c r="J4549" s="2266">
        <v>4.71</v>
      </c>
    </row>
    <row r="4550" spans="1:10" ht="24" customHeight="1">
      <c r="A4550" s="2285" t="s">
        <v>3586</v>
      </c>
      <c r="B4550" s="2270" t="s">
        <v>5862</v>
      </c>
      <c r="C4550" s="2285" t="s">
        <v>3600</v>
      </c>
      <c r="D4550" s="2285" t="s">
        <v>1837</v>
      </c>
      <c r="E4550" s="2468" t="s">
        <v>3589</v>
      </c>
      <c r="F4550" s="2468"/>
      <c r="G4550" s="2271" t="s">
        <v>322</v>
      </c>
      <c r="H4550" s="2272">
        <v>1</v>
      </c>
      <c r="I4550" s="2273">
        <v>38.270000000000003</v>
      </c>
      <c r="J4550" s="2273">
        <v>38.270000000000003</v>
      </c>
    </row>
    <row r="4551" spans="1:10">
      <c r="A4551" s="2282"/>
      <c r="B4551" s="2282"/>
      <c r="C4551" s="2282"/>
      <c r="D4551" s="2282"/>
      <c r="E4551" s="2282" t="s">
        <v>3577</v>
      </c>
      <c r="F4551" s="2267">
        <v>7.26</v>
      </c>
      <c r="G4551" s="2282" t="s">
        <v>3578</v>
      </c>
      <c r="H4551" s="2267">
        <v>0</v>
      </c>
      <c r="I4551" s="2282" t="s">
        <v>3579</v>
      </c>
      <c r="J4551" s="2267">
        <v>7.26</v>
      </c>
    </row>
    <row r="4552" spans="1:10">
      <c r="A4552" s="2282"/>
      <c r="B4552" s="2282"/>
      <c r="C4552" s="2282"/>
      <c r="D4552" s="2282"/>
      <c r="E4552" s="2282" t="s">
        <v>3580</v>
      </c>
      <c r="F4552" s="2267">
        <v>13.077208000000001</v>
      </c>
      <c r="G4552" s="2282"/>
      <c r="H4552" s="2467" t="s">
        <v>3581</v>
      </c>
      <c r="I4552" s="2467"/>
      <c r="J4552" s="2267">
        <v>61.64</v>
      </c>
    </row>
    <row r="4553" spans="1:10" ht="30" customHeight="1" thickBot="1">
      <c r="A4553" s="2290"/>
      <c r="B4553" s="2290"/>
      <c r="C4553" s="2290"/>
      <c r="D4553" s="2290"/>
      <c r="E4553" s="2290"/>
      <c r="F4553" s="2290"/>
      <c r="G4553" s="2290" t="s">
        <v>3582</v>
      </c>
      <c r="H4553" s="2268">
        <v>16</v>
      </c>
      <c r="I4553" s="2290" t="s">
        <v>3583</v>
      </c>
      <c r="J4553" s="2291">
        <v>986.24</v>
      </c>
    </row>
    <row r="4554" spans="1:10" ht="0.95" customHeight="1" thickTop="1">
      <c r="A4554" s="2269"/>
      <c r="B4554" s="2269"/>
      <c r="C4554" s="2269"/>
      <c r="D4554" s="2269"/>
      <c r="E4554" s="2269"/>
      <c r="F4554" s="2269"/>
      <c r="G4554" s="2269"/>
      <c r="H4554" s="2269"/>
      <c r="I4554" s="2269"/>
      <c r="J4554" s="2269"/>
    </row>
    <row r="4555" spans="1:10" ht="18" customHeight="1">
      <c r="A4555" s="2283" t="s">
        <v>5863</v>
      </c>
      <c r="B4555" s="2287" t="s">
        <v>259</v>
      </c>
      <c r="C4555" s="2283" t="s">
        <v>3548</v>
      </c>
      <c r="D4555" s="2283" t="s">
        <v>131</v>
      </c>
      <c r="E4555" s="2470" t="s">
        <v>3549</v>
      </c>
      <c r="F4555" s="2470"/>
      <c r="G4555" s="2288" t="s">
        <v>3550</v>
      </c>
      <c r="H4555" s="2287" t="s">
        <v>261</v>
      </c>
      <c r="I4555" s="2287" t="s">
        <v>3551</v>
      </c>
      <c r="J4555" s="2287" t="s">
        <v>2149</v>
      </c>
    </row>
    <row r="4556" spans="1:10" ht="48" customHeight="1">
      <c r="A4556" s="2284" t="s">
        <v>3552</v>
      </c>
      <c r="B4556" s="2259" t="s">
        <v>1839</v>
      </c>
      <c r="C4556" s="2284" t="s">
        <v>3600</v>
      </c>
      <c r="D4556" s="2284" t="s">
        <v>1840</v>
      </c>
      <c r="E4556" s="2471" t="s">
        <v>4700</v>
      </c>
      <c r="F4556" s="2471"/>
      <c r="G4556" s="2260" t="s">
        <v>1797</v>
      </c>
      <c r="H4556" s="2261">
        <v>1</v>
      </c>
      <c r="I4556" s="2262">
        <v>941.59</v>
      </c>
      <c r="J4556" s="2262">
        <v>941.59</v>
      </c>
    </row>
    <row r="4557" spans="1:10" ht="24" customHeight="1">
      <c r="A4557" s="2281" t="s">
        <v>3556</v>
      </c>
      <c r="B4557" s="2263" t="s">
        <v>5721</v>
      </c>
      <c r="C4557" s="2281" t="s">
        <v>3558</v>
      </c>
      <c r="D4557" s="2281" t="s">
        <v>5722</v>
      </c>
      <c r="E4557" s="2472" t="s">
        <v>3560</v>
      </c>
      <c r="F4557" s="2472"/>
      <c r="G4557" s="2264" t="s">
        <v>2143</v>
      </c>
      <c r="H4557" s="2265">
        <v>1.2370000000000001</v>
      </c>
      <c r="I4557" s="2266">
        <v>22.35</v>
      </c>
      <c r="J4557" s="2266">
        <v>27.64</v>
      </c>
    </row>
    <row r="4558" spans="1:10" ht="24" customHeight="1">
      <c r="A4558" s="2281" t="s">
        <v>3556</v>
      </c>
      <c r="B4558" s="2263" t="s">
        <v>3886</v>
      </c>
      <c r="C4558" s="2281" t="s">
        <v>3558</v>
      </c>
      <c r="D4558" s="2281" t="s">
        <v>3887</v>
      </c>
      <c r="E4558" s="2472" t="s">
        <v>3560</v>
      </c>
      <c r="F4558" s="2472"/>
      <c r="G4558" s="2264" t="s">
        <v>2143</v>
      </c>
      <c r="H4558" s="2265">
        <v>1.2370000000000001</v>
      </c>
      <c r="I4558" s="2266">
        <v>18.87</v>
      </c>
      <c r="J4558" s="2266">
        <v>23.34</v>
      </c>
    </row>
    <row r="4559" spans="1:10" ht="36" customHeight="1">
      <c r="A4559" s="2285" t="s">
        <v>3586</v>
      </c>
      <c r="B4559" s="2270" t="s">
        <v>5864</v>
      </c>
      <c r="C4559" s="2285" t="s">
        <v>3600</v>
      </c>
      <c r="D4559" s="2285" t="s">
        <v>3388</v>
      </c>
      <c r="E4559" s="2468" t="s">
        <v>3589</v>
      </c>
      <c r="F4559" s="2468"/>
      <c r="G4559" s="2271" t="s">
        <v>322</v>
      </c>
      <c r="H4559" s="2272">
        <v>1</v>
      </c>
      <c r="I4559" s="2273">
        <v>890.61</v>
      </c>
      <c r="J4559" s="2273">
        <v>890.61</v>
      </c>
    </row>
    <row r="4560" spans="1:10">
      <c r="A4560" s="2282"/>
      <c r="B4560" s="2282"/>
      <c r="C4560" s="2282"/>
      <c r="D4560" s="2282"/>
      <c r="E4560" s="2282" t="s">
        <v>3577</v>
      </c>
      <c r="F4560" s="2267">
        <v>35.97</v>
      </c>
      <c r="G4560" s="2282" t="s">
        <v>3578</v>
      </c>
      <c r="H4560" s="2267">
        <v>0</v>
      </c>
      <c r="I4560" s="2282" t="s">
        <v>3579</v>
      </c>
      <c r="J4560" s="2267">
        <v>35.97</v>
      </c>
    </row>
    <row r="4561" spans="1:10">
      <c r="A4561" s="2282"/>
      <c r="B4561" s="2282"/>
      <c r="C4561" s="2282"/>
      <c r="D4561" s="2282"/>
      <c r="E4561" s="2282" t="s">
        <v>3580</v>
      </c>
      <c r="F4561" s="2267">
        <v>253.570187</v>
      </c>
      <c r="G4561" s="2282"/>
      <c r="H4561" s="2467" t="s">
        <v>3581</v>
      </c>
      <c r="I4561" s="2467"/>
      <c r="J4561" s="2267">
        <v>1195.1600000000001</v>
      </c>
    </row>
    <row r="4562" spans="1:10" ht="30" customHeight="1" thickBot="1">
      <c r="A4562" s="2290"/>
      <c r="B4562" s="2290"/>
      <c r="C4562" s="2290"/>
      <c r="D4562" s="2290"/>
      <c r="E4562" s="2290"/>
      <c r="F4562" s="2290"/>
      <c r="G4562" s="2290" t="s">
        <v>3582</v>
      </c>
      <c r="H4562" s="2268">
        <v>12</v>
      </c>
      <c r="I4562" s="2290" t="s">
        <v>3583</v>
      </c>
      <c r="J4562" s="2291">
        <v>14341.92</v>
      </c>
    </row>
    <row r="4563" spans="1:10" ht="0.95" customHeight="1" thickTop="1">
      <c r="A4563" s="2269"/>
      <c r="B4563" s="2269"/>
      <c r="C4563" s="2269"/>
      <c r="D4563" s="2269"/>
      <c r="E4563" s="2269"/>
      <c r="F4563" s="2269"/>
      <c r="G4563" s="2269"/>
      <c r="H4563" s="2269"/>
      <c r="I4563" s="2269"/>
      <c r="J4563" s="2269"/>
    </row>
    <row r="4564" spans="1:10" ht="18" customHeight="1">
      <c r="A4564" s="2283" t="s">
        <v>5865</v>
      </c>
      <c r="B4564" s="2287" t="s">
        <v>259</v>
      </c>
      <c r="C4564" s="2283" t="s">
        <v>3548</v>
      </c>
      <c r="D4564" s="2283" t="s">
        <v>131</v>
      </c>
      <c r="E4564" s="2470" t="s">
        <v>3549</v>
      </c>
      <c r="F4564" s="2470"/>
      <c r="G4564" s="2288" t="s">
        <v>3550</v>
      </c>
      <c r="H4564" s="2287" t="s">
        <v>261</v>
      </c>
      <c r="I4564" s="2287" t="s">
        <v>3551</v>
      </c>
      <c r="J4564" s="2287" t="s">
        <v>2149</v>
      </c>
    </row>
    <row r="4565" spans="1:10" ht="36" customHeight="1">
      <c r="A4565" s="2284" t="s">
        <v>3552</v>
      </c>
      <c r="B4565" s="2259" t="s">
        <v>1842</v>
      </c>
      <c r="C4565" s="2284" t="s">
        <v>3600</v>
      </c>
      <c r="D4565" s="2284" t="s">
        <v>1843</v>
      </c>
      <c r="E4565" s="2471" t="s">
        <v>4700</v>
      </c>
      <c r="F4565" s="2471"/>
      <c r="G4565" s="2260" t="s">
        <v>322</v>
      </c>
      <c r="H4565" s="2261">
        <v>1</v>
      </c>
      <c r="I4565" s="2262">
        <v>224.07</v>
      </c>
      <c r="J4565" s="2262">
        <v>224.07</v>
      </c>
    </row>
    <row r="4566" spans="1:10" ht="24" customHeight="1">
      <c r="A4566" s="2281" t="s">
        <v>3556</v>
      </c>
      <c r="B4566" s="2263" t="s">
        <v>3886</v>
      </c>
      <c r="C4566" s="2281" t="s">
        <v>3558</v>
      </c>
      <c r="D4566" s="2281" t="s">
        <v>3887</v>
      </c>
      <c r="E4566" s="2472" t="s">
        <v>3560</v>
      </c>
      <c r="F4566" s="2472"/>
      <c r="G4566" s="2264" t="s">
        <v>2143</v>
      </c>
      <c r="H4566" s="2265">
        <v>0.4</v>
      </c>
      <c r="I4566" s="2266">
        <v>18.87</v>
      </c>
      <c r="J4566" s="2266">
        <v>7.54</v>
      </c>
    </row>
    <row r="4567" spans="1:10" ht="24" customHeight="1">
      <c r="A4567" s="2281" t="s">
        <v>3556</v>
      </c>
      <c r="B4567" s="2263" t="s">
        <v>5866</v>
      </c>
      <c r="C4567" s="2281" t="s">
        <v>3558</v>
      </c>
      <c r="D4567" s="2281" t="s">
        <v>5867</v>
      </c>
      <c r="E4567" s="2472" t="s">
        <v>3560</v>
      </c>
      <c r="F4567" s="2472"/>
      <c r="G4567" s="2264" t="s">
        <v>2143</v>
      </c>
      <c r="H4567" s="2265">
        <v>0.4</v>
      </c>
      <c r="I4567" s="2266">
        <v>23.99</v>
      </c>
      <c r="J4567" s="2266">
        <v>9.59</v>
      </c>
    </row>
    <row r="4568" spans="1:10" ht="36" customHeight="1">
      <c r="A4568" s="2285" t="s">
        <v>3586</v>
      </c>
      <c r="B4568" s="2270" t="s">
        <v>5868</v>
      </c>
      <c r="C4568" s="2285" t="s">
        <v>3600</v>
      </c>
      <c r="D4568" s="2285" t="s">
        <v>1843</v>
      </c>
      <c r="E4568" s="2468" t="s">
        <v>3589</v>
      </c>
      <c r="F4568" s="2468"/>
      <c r="G4568" s="2271" t="s">
        <v>322</v>
      </c>
      <c r="H4568" s="2272">
        <v>1</v>
      </c>
      <c r="I4568" s="2273">
        <v>206.94</v>
      </c>
      <c r="J4568" s="2273">
        <v>206.94</v>
      </c>
    </row>
    <row r="4569" spans="1:10">
      <c r="A4569" s="2282"/>
      <c r="B4569" s="2282"/>
      <c r="C4569" s="2282"/>
      <c r="D4569" s="2282"/>
      <c r="E4569" s="2282" t="s">
        <v>3577</v>
      </c>
      <c r="F4569" s="2267">
        <v>12.28</v>
      </c>
      <c r="G4569" s="2282" t="s">
        <v>3578</v>
      </c>
      <c r="H4569" s="2267">
        <v>0</v>
      </c>
      <c r="I4569" s="2282" t="s">
        <v>3579</v>
      </c>
      <c r="J4569" s="2267">
        <v>12.28</v>
      </c>
    </row>
    <row r="4570" spans="1:10">
      <c r="A4570" s="2282"/>
      <c r="B4570" s="2282"/>
      <c r="C4570" s="2282"/>
      <c r="D4570" s="2282"/>
      <c r="E4570" s="2282" t="s">
        <v>3580</v>
      </c>
      <c r="F4570" s="2267">
        <v>60.342050999999998</v>
      </c>
      <c r="G4570" s="2282"/>
      <c r="H4570" s="2467" t="s">
        <v>3581</v>
      </c>
      <c r="I4570" s="2467"/>
      <c r="J4570" s="2267">
        <v>284.41000000000003</v>
      </c>
    </row>
    <row r="4571" spans="1:10" ht="30" customHeight="1" thickBot="1">
      <c r="A4571" s="2290"/>
      <c r="B4571" s="2290"/>
      <c r="C4571" s="2290"/>
      <c r="D4571" s="2290"/>
      <c r="E4571" s="2290"/>
      <c r="F4571" s="2290"/>
      <c r="G4571" s="2290" t="s">
        <v>3582</v>
      </c>
      <c r="H4571" s="2268">
        <v>4</v>
      </c>
      <c r="I4571" s="2290" t="s">
        <v>3583</v>
      </c>
      <c r="J4571" s="2291">
        <v>1137.6400000000001</v>
      </c>
    </row>
    <row r="4572" spans="1:10" ht="0.95" customHeight="1" thickTop="1">
      <c r="A4572" s="2269"/>
      <c r="B4572" s="2269"/>
      <c r="C4572" s="2269"/>
      <c r="D4572" s="2269"/>
      <c r="E4572" s="2269"/>
      <c r="F4572" s="2269"/>
      <c r="G4572" s="2269"/>
      <c r="H4572" s="2269"/>
      <c r="I4572" s="2269"/>
      <c r="J4572" s="2269"/>
    </row>
    <row r="4573" spans="1:10" ht="18" customHeight="1">
      <c r="A4573" s="2283" t="s">
        <v>5869</v>
      </c>
      <c r="B4573" s="2287" t="s">
        <v>259</v>
      </c>
      <c r="C4573" s="2283" t="s">
        <v>3548</v>
      </c>
      <c r="D4573" s="2283" t="s">
        <v>131</v>
      </c>
      <c r="E4573" s="2470" t="s">
        <v>3549</v>
      </c>
      <c r="F4573" s="2470"/>
      <c r="G4573" s="2288" t="s">
        <v>3550</v>
      </c>
      <c r="H4573" s="2287" t="s">
        <v>261</v>
      </c>
      <c r="I4573" s="2287" t="s">
        <v>3551</v>
      </c>
      <c r="J4573" s="2287" t="s">
        <v>2149</v>
      </c>
    </row>
    <row r="4574" spans="1:10" ht="36" customHeight="1">
      <c r="A4574" s="2284" t="s">
        <v>3552</v>
      </c>
      <c r="B4574" s="2259" t="s">
        <v>1845</v>
      </c>
      <c r="C4574" s="2284" t="s">
        <v>3600</v>
      </c>
      <c r="D4574" s="2284" t="s">
        <v>1846</v>
      </c>
      <c r="E4574" s="2471" t="s">
        <v>4700</v>
      </c>
      <c r="F4574" s="2471"/>
      <c r="G4574" s="2260" t="s">
        <v>322</v>
      </c>
      <c r="H4574" s="2261">
        <v>1</v>
      </c>
      <c r="I4574" s="2262">
        <v>352.13</v>
      </c>
      <c r="J4574" s="2262">
        <v>352.13</v>
      </c>
    </row>
    <row r="4575" spans="1:10" ht="24" customHeight="1">
      <c r="A4575" s="2281" t="s">
        <v>3556</v>
      </c>
      <c r="B4575" s="2263" t="s">
        <v>3886</v>
      </c>
      <c r="C4575" s="2281" t="s">
        <v>3558</v>
      </c>
      <c r="D4575" s="2281" t="s">
        <v>3887</v>
      </c>
      <c r="E4575" s="2472" t="s">
        <v>3560</v>
      </c>
      <c r="F4575" s="2472"/>
      <c r="G4575" s="2264" t="s">
        <v>2143</v>
      </c>
      <c r="H4575" s="2265">
        <v>0.4</v>
      </c>
      <c r="I4575" s="2266">
        <v>18.87</v>
      </c>
      <c r="J4575" s="2266">
        <v>7.54</v>
      </c>
    </row>
    <row r="4576" spans="1:10" ht="24" customHeight="1">
      <c r="A4576" s="2281" t="s">
        <v>3556</v>
      </c>
      <c r="B4576" s="2263" t="s">
        <v>5866</v>
      </c>
      <c r="C4576" s="2281" t="s">
        <v>3558</v>
      </c>
      <c r="D4576" s="2281" t="s">
        <v>5867</v>
      </c>
      <c r="E4576" s="2472" t="s">
        <v>3560</v>
      </c>
      <c r="F4576" s="2472"/>
      <c r="G4576" s="2264" t="s">
        <v>2143</v>
      </c>
      <c r="H4576" s="2265">
        <v>0.4</v>
      </c>
      <c r="I4576" s="2266">
        <v>23.99</v>
      </c>
      <c r="J4576" s="2266">
        <v>9.59</v>
      </c>
    </row>
    <row r="4577" spans="1:10" ht="36" customHeight="1">
      <c r="A4577" s="2285" t="s">
        <v>3586</v>
      </c>
      <c r="B4577" s="2270" t="s">
        <v>5870</v>
      </c>
      <c r="C4577" s="2285" t="s">
        <v>3600</v>
      </c>
      <c r="D4577" s="2285" t="s">
        <v>1846</v>
      </c>
      <c r="E4577" s="2468" t="s">
        <v>3589</v>
      </c>
      <c r="F4577" s="2468"/>
      <c r="G4577" s="2271" t="s">
        <v>322</v>
      </c>
      <c r="H4577" s="2272">
        <v>1</v>
      </c>
      <c r="I4577" s="2273">
        <v>335</v>
      </c>
      <c r="J4577" s="2273">
        <v>335</v>
      </c>
    </row>
    <row r="4578" spans="1:10">
      <c r="A4578" s="2282"/>
      <c r="B4578" s="2282"/>
      <c r="C4578" s="2282"/>
      <c r="D4578" s="2282"/>
      <c r="E4578" s="2282" t="s">
        <v>3577</v>
      </c>
      <c r="F4578" s="2267">
        <v>12.28</v>
      </c>
      <c r="G4578" s="2282" t="s">
        <v>3578</v>
      </c>
      <c r="H4578" s="2267">
        <v>0</v>
      </c>
      <c r="I4578" s="2282" t="s">
        <v>3579</v>
      </c>
      <c r="J4578" s="2267">
        <v>12.28</v>
      </c>
    </row>
    <row r="4579" spans="1:10">
      <c r="A4579" s="2282"/>
      <c r="B4579" s="2282"/>
      <c r="C4579" s="2282"/>
      <c r="D4579" s="2282"/>
      <c r="E4579" s="2282" t="s">
        <v>3580</v>
      </c>
      <c r="F4579" s="2267">
        <v>94.828609</v>
      </c>
      <c r="G4579" s="2282"/>
      <c r="H4579" s="2467" t="s">
        <v>3581</v>
      </c>
      <c r="I4579" s="2467"/>
      <c r="J4579" s="2267">
        <v>446.96</v>
      </c>
    </row>
    <row r="4580" spans="1:10" ht="30" customHeight="1" thickBot="1">
      <c r="A4580" s="2290"/>
      <c r="B4580" s="2290"/>
      <c r="C4580" s="2290"/>
      <c r="D4580" s="2290"/>
      <c r="E4580" s="2290"/>
      <c r="F4580" s="2290"/>
      <c r="G4580" s="2290" t="s">
        <v>3582</v>
      </c>
      <c r="H4580" s="2268">
        <v>15</v>
      </c>
      <c r="I4580" s="2290" t="s">
        <v>3583</v>
      </c>
      <c r="J4580" s="2291">
        <v>6704.4</v>
      </c>
    </row>
    <row r="4581" spans="1:10" ht="0.95" customHeight="1" thickTop="1">
      <c r="A4581" s="2269"/>
      <c r="B4581" s="2269"/>
      <c r="C4581" s="2269"/>
      <c r="D4581" s="2269"/>
      <c r="E4581" s="2269"/>
      <c r="F4581" s="2269"/>
      <c r="G4581" s="2269"/>
      <c r="H4581" s="2269"/>
      <c r="I4581" s="2269"/>
      <c r="J4581" s="2269"/>
    </row>
    <row r="4582" spans="1:10" ht="18" customHeight="1">
      <c r="A4582" s="2283" t="s">
        <v>5871</v>
      </c>
      <c r="B4582" s="2287" t="s">
        <v>259</v>
      </c>
      <c r="C4582" s="2283" t="s">
        <v>3548</v>
      </c>
      <c r="D4582" s="2283" t="s">
        <v>131</v>
      </c>
      <c r="E4582" s="2470" t="s">
        <v>3549</v>
      </c>
      <c r="F4582" s="2470"/>
      <c r="G4582" s="2288" t="s">
        <v>3550</v>
      </c>
      <c r="H4582" s="2287" t="s">
        <v>261</v>
      </c>
      <c r="I4582" s="2287" t="s">
        <v>3551</v>
      </c>
      <c r="J4582" s="2287" t="s">
        <v>2149</v>
      </c>
    </row>
    <row r="4583" spans="1:10" ht="48" customHeight="1">
      <c r="A4583" s="2284" t="s">
        <v>3552</v>
      </c>
      <c r="B4583" s="2259" t="s">
        <v>1848</v>
      </c>
      <c r="C4583" s="2284" t="s">
        <v>3600</v>
      </c>
      <c r="D4583" s="2284" t="s">
        <v>1849</v>
      </c>
      <c r="E4583" s="2471" t="s">
        <v>4700</v>
      </c>
      <c r="F4583" s="2471"/>
      <c r="G4583" s="2260" t="s">
        <v>322</v>
      </c>
      <c r="H4583" s="2261">
        <v>1</v>
      </c>
      <c r="I4583" s="2262">
        <v>520.71</v>
      </c>
      <c r="J4583" s="2262">
        <v>520.71</v>
      </c>
    </row>
    <row r="4584" spans="1:10" ht="24" customHeight="1">
      <c r="A4584" s="2281" t="s">
        <v>3556</v>
      </c>
      <c r="B4584" s="2263" t="s">
        <v>5866</v>
      </c>
      <c r="C4584" s="2281" t="s">
        <v>3558</v>
      </c>
      <c r="D4584" s="2281" t="s">
        <v>5867</v>
      </c>
      <c r="E4584" s="2472" t="s">
        <v>3560</v>
      </c>
      <c r="F4584" s="2472"/>
      <c r="G4584" s="2264" t="s">
        <v>2143</v>
      </c>
      <c r="H4584" s="2265">
        <v>0.6</v>
      </c>
      <c r="I4584" s="2266">
        <v>23.99</v>
      </c>
      <c r="J4584" s="2266">
        <v>14.39</v>
      </c>
    </row>
    <row r="4585" spans="1:10" ht="24" customHeight="1">
      <c r="A4585" s="2281" t="s">
        <v>3556</v>
      </c>
      <c r="B4585" s="2263" t="s">
        <v>3886</v>
      </c>
      <c r="C4585" s="2281" t="s">
        <v>3558</v>
      </c>
      <c r="D4585" s="2281" t="s">
        <v>3887</v>
      </c>
      <c r="E4585" s="2472" t="s">
        <v>3560</v>
      </c>
      <c r="F4585" s="2472"/>
      <c r="G4585" s="2264" t="s">
        <v>2143</v>
      </c>
      <c r="H4585" s="2265">
        <v>0.6</v>
      </c>
      <c r="I4585" s="2266">
        <v>18.87</v>
      </c>
      <c r="J4585" s="2266">
        <v>11.32</v>
      </c>
    </row>
    <row r="4586" spans="1:10" ht="48" customHeight="1">
      <c r="A4586" s="2285" t="s">
        <v>3586</v>
      </c>
      <c r="B4586" s="2270" t="s">
        <v>5872</v>
      </c>
      <c r="C4586" s="2285" t="s">
        <v>3600</v>
      </c>
      <c r="D4586" s="2285" t="s">
        <v>1849</v>
      </c>
      <c r="E4586" s="2468" t="s">
        <v>3589</v>
      </c>
      <c r="F4586" s="2468"/>
      <c r="G4586" s="2271" t="s">
        <v>322</v>
      </c>
      <c r="H4586" s="2272">
        <v>1</v>
      </c>
      <c r="I4586" s="2273">
        <v>495</v>
      </c>
      <c r="J4586" s="2273">
        <v>495</v>
      </c>
    </row>
    <row r="4587" spans="1:10">
      <c r="A4587" s="2282"/>
      <c r="B4587" s="2282"/>
      <c r="C4587" s="2282"/>
      <c r="D4587" s="2282"/>
      <c r="E4587" s="2282" t="s">
        <v>3577</v>
      </c>
      <c r="F4587" s="2267">
        <v>18.43</v>
      </c>
      <c r="G4587" s="2282" t="s">
        <v>3578</v>
      </c>
      <c r="H4587" s="2267">
        <v>0</v>
      </c>
      <c r="I4587" s="2282" t="s">
        <v>3579</v>
      </c>
      <c r="J4587" s="2267">
        <v>18.43</v>
      </c>
    </row>
    <row r="4588" spans="1:10">
      <c r="A4588" s="2282"/>
      <c r="B4588" s="2282"/>
      <c r="C4588" s="2282"/>
      <c r="D4588" s="2282"/>
      <c r="E4588" s="2282" t="s">
        <v>3580</v>
      </c>
      <c r="F4588" s="2267">
        <v>140.227203</v>
      </c>
      <c r="G4588" s="2282"/>
      <c r="H4588" s="2467" t="s">
        <v>3581</v>
      </c>
      <c r="I4588" s="2467"/>
      <c r="J4588" s="2267">
        <v>660.94</v>
      </c>
    </row>
    <row r="4589" spans="1:10" ht="30" customHeight="1" thickBot="1">
      <c r="A4589" s="2290"/>
      <c r="B4589" s="2290"/>
      <c r="C4589" s="2290"/>
      <c r="D4589" s="2290"/>
      <c r="E4589" s="2290"/>
      <c r="F4589" s="2290"/>
      <c r="G4589" s="2290" t="s">
        <v>3582</v>
      </c>
      <c r="H4589" s="2268">
        <v>2</v>
      </c>
      <c r="I4589" s="2290" t="s">
        <v>3583</v>
      </c>
      <c r="J4589" s="2291">
        <v>1321.88</v>
      </c>
    </row>
    <row r="4590" spans="1:10" ht="0.95" customHeight="1" thickTop="1">
      <c r="A4590" s="2269"/>
      <c r="B4590" s="2269"/>
      <c r="C4590" s="2269"/>
      <c r="D4590" s="2269"/>
      <c r="E4590" s="2269"/>
      <c r="F4590" s="2269"/>
      <c r="G4590" s="2269"/>
      <c r="H4590" s="2269"/>
      <c r="I4590" s="2269"/>
      <c r="J4590" s="2269"/>
    </row>
    <row r="4591" spans="1:10" ht="18" customHeight="1">
      <c r="A4591" s="2283" t="s">
        <v>5873</v>
      </c>
      <c r="B4591" s="2287" t="s">
        <v>259</v>
      </c>
      <c r="C4591" s="2283" t="s">
        <v>3548</v>
      </c>
      <c r="D4591" s="2283" t="s">
        <v>131</v>
      </c>
      <c r="E4591" s="2470" t="s">
        <v>3549</v>
      </c>
      <c r="F4591" s="2470"/>
      <c r="G4591" s="2288" t="s">
        <v>3550</v>
      </c>
      <c r="H4591" s="2287" t="s">
        <v>261</v>
      </c>
      <c r="I4591" s="2287" t="s">
        <v>3551</v>
      </c>
      <c r="J4591" s="2287" t="s">
        <v>2149</v>
      </c>
    </row>
    <row r="4592" spans="1:10" ht="60" customHeight="1">
      <c r="A4592" s="2284" t="s">
        <v>3552</v>
      </c>
      <c r="B4592" s="2259" t="s">
        <v>1851</v>
      </c>
      <c r="C4592" s="2284" t="s">
        <v>3600</v>
      </c>
      <c r="D4592" s="2284" t="s">
        <v>1852</v>
      </c>
      <c r="E4592" s="2471" t="s">
        <v>4700</v>
      </c>
      <c r="F4592" s="2471"/>
      <c r="G4592" s="2260" t="s">
        <v>347</v>
      </c>
      <c r="H4592" s="2261">
        <v>1</v>
      </c>
      <c r="I4592" s="2262">
        <v>86.52</v>
      </c>
      <c r="J4592" s="2262">
        <v>86.52</v>
      </c>
    </row>
    <row r="4593" spans="1:10" ht="24" customHeight="1">
      <c r="A4593" s="2281" t="s">
        <v>3556</v>
      </c>
      <c r="B4593" s="2263" t="s">
        <v>5721</v>
      </c>
      <c r="C4593" s="2281" t="s">
        <v>3558</v>
      </c>
      <c r="D4593" s="2281" t="s">
        <v>5722</v>
      </c>
      <c r="E4593" s="2472" t="s">
        <v>3560</v>
      </c>
      <c r="F4593" s="2472"/>
      <c r="G4593" s="2264" t="s">
        <v>2143</v>
      </c>
      <c r="H4593" s="2265">
        <v>6.5000000000000002E-2</v>
      </c>
      <c r="I4593" s="2266">
        <v>22.35</v>
      </c>
      <c r="J4593" s="2266">
        <v>1.45</v>
      </c>
    </row>
    <row r="4594" spans="1:10" ht="24" customHeight="1">
      <c r="A4594" s="2281" t="s">
        <v>3556</v>
      </c>
      <c r="B4594" s="2263" t="s">
        <v>3886</v>
      </c>
      <c r="C4594" s="2281" t="s">
        <v>3558</v>
      </c>
      <c r="D4594" s="2281" t="s">
        <v>3887</v>
      </c>
      <c r="E4594" s="2472" t="s">
        <v>3560</v>
      </c>
      <c r="F4594" s="2472"/>
      <c r="G4594" s="2264" t="s">
        <v>2143</v>
      </c>
      <c r="H4594" s="2265">
        <v>6.5000000000000002E-2</v>
      </c>
      <c r="I4594" s="2266">
        <v>18.87</v>
      </c>
      <c r="J4594" s="2266">
        <v>1.22</v>
      </c>
    </row>
    <row r="4595" spans="1:10" ht="36" customHeight="1">
      <c r="A4595" s="2285" t="s">
        <v>3586</v>
      </c>
      <c r="B4595" s="2270" t="s">
        <v>5874</v>
      </c>
      <c r="C4595" s="2285" t="s">
        <v>3558</v>
      </c>
      <c r="D4595" s="2285" t="s">
        <v>5875</v>
      </c>
      <c r="E4595" s="2468" t="s">
        <v>3589</v>
      </c>
      <c r="F4595" s="2468"/>
      <c r="G4595" s="2271" t="s">
        <v>689</v>
      </c>
      <c r="H4595" s="2272">
        <v>1.1000000000000001</v>
      </c>
      <c r="I4595" s="2273">
        <v>55.77</v>
      </c>
      <c r="J4595" s="2273">
        <v>61.34</v>
      </c>
    </row>
    <row r="4596" spans="1:10" ht="48" customHeight="1">
      <c r="A4596" s="2285" t="s">
        <v>3586</v>
      </c>
      <c r="B4596" s="2270" t="s">
        <v>5876</v>
      </c>
      <c r="C4596" s="2285" t="s">
        <v>3558</v>
      </c>
      <c r="D4596" s="2285" t="s">
        <v>5877</v>
      </c>
      <c r="E4596" s="2468" t="s">
        <v>3589</v>
      </c>
      <c r="F4596" s="2468"/>
      <c r="G4596" s="2271" t="s">
        <v>689</v>
      </c>
      <c r="H4596" s="2272">
        <v>1.1000000000000001</v>
      </c>
      <c r="I4596" s="2273">
        <v>20.47</v>
      </c>
      <c r="J4596" s="2273">
        <v>22.51</v>
      </c>
    </row>
    <row r="4597" spans="1:10">
      <c r="A4597" s="2282"/>
      <c r="B4597" s="2282"/>
      <c r="C4597" s="2282"/>
      <c r="D4597" s="2282"/>
      <c r="E4597" s="2282" t="s">
        <v>3577</v>
      </c>
      <c r="F4597" s="2267">
        <v>1.88</v>
      </c>
      <c r="G4597" s="2282" t="s">
        <v>3578</v>
      </c>
      <c r="H4597" s="2267">
        <v>0</v>
      </c>
      <c r="I4597" s="2282" t="s">
        <v>3579</v>
      </c>
      <c r="J4597" s="2267">
        <v>1.88</v>
      </c>
    </row>
    <row r="4598" spans="1:10">
      <c r="A4598" s="2282"/>
      <c r="B4598" s="2282"/>
      <c r="C4598" s="2282"/>
      <c r="D4598" s="2282"/>
      <c r="E4598" s="2282" t="s">
        <v>3580</v>
      </c>
      <c r="F4598" s="2267">
        <v>23.299835999999999</v>
      </c>
      <c r="G4598" s="2282"/>
      <c r="H4598" s="2467" t="s">
        <v>3581</v>
      </c>
      <c r="I4598" s="2467"/>
      <c r="J4598" s="2267">
        <v>109.82</v>
      </c>
    </row>
    <row r="4599" spans="1:10" ht="30" customHeight="1" thickBot="1">
      <c r="A4599" s="2290"/>
      <c r="B4599" s="2290"/>
      <c r="C4599" s="2290"/>
      <c r="D4599" s="2290"/>
      <c r="E4599" s="2290"/>
      <c r="F4599" s="2290"/>
      <c r="G4599" s="2290" t="s">
        <v>3582</v>
      </c>
      <c r="H4599" s="2268">
        <v>153.4</v>
      </c>
      <c r="I4599" s="2290" t="s">
        <v>3583</v>
      </c>
      <c r="J4599" s="2291">
        <v>16846.39</v>
      </c>
    </row>
    <row r="4600" spans="1:10" ht="0.95" customHeight="1" thickTop="1">
      <c r="A4600" s="2269"/>
      <c r="B4600" s="2269"/>
      <c r="C4600" s="2269"/>
      <c r="D4600" s="2269"/>
      <c r="E4600" s="2269"/>
      <c r="F4600" s="2269"/>
      <c r="G4600" s="2269"/>
      <c r="H4600" s="2269"/>
      <c r="I4600" s="2269"/>
      <c r="J4600" s="2269"/>
    </row>
    <row r="4601" spans="1:10" ht="18" customHeight="1">
      <c r="A4601" s="2283" t="s">
        <v>5878</v>
      </c>
      <c r="B4601" s="2287" t="s">
        <v>259</v>
      </c>
      <c r="C4601" s="2283" t="s">
        <v>3548</v>
      </c>
      <c r="D4601" s="2283" t="s">
        <v>131</v>
      </c>
      <c r="E4601" s="2470" t="s">
        <v>3549</v>
      </c>
      <c r="F4601" s="2470"/>
      <c r="G4601" s="2288" t="s">
        <v>3550</v>
      </c>
      <c r="H4601" s="2287" t="s">
        <v>261</v>
      </c>
      <c r="I4601" s="2287" t="s">
        <v>3551</v>
      </c>
      <c r="J4601" s="2287" t="s">
        <v>2149</v>
      </c>
    </row>
    <row r="4602" spans="1:10" ht="60" customHeight="1">
      <c r="A4602" s="2284" t="s">
        <v>3552</v>
      </c>
      <c r="B4602" s="2259" t="s">
        <v>1854</v>
      </c>
      <c r="C4602" s="2284" t="s">
        <v>3600</v>
      </c>
      <c r="D4602" s="2284" t="s">
        <v>1855</v>
      </c>
      <c r="E4602" s="2471" t="s">
        <v>4700</v>
      </c>
      <c r="F4602" s="2471"/>
      <c r="G4602" s="2260" t="s">
        <v>347</v>
      </c>
      <c r="H4602" s="2261">
        <v>1</v>
      </c>
      <c r="I4602" s="2262">
        <v>282.24</v>
      </c>
      <c r="J4602" s="2262">
        <v>282.24</v>
      </c>
    </row>
    <row r="4603" spans="1:10" ht="24" customHeight="1">
      <c r="A4603" s="2281" t="s">
        <v>3556</v>
      </c>
      <c r="B4603" s="2263" t="s">
        <v>5721</v>
      </c>
      <c r="C4603" s="2281" t="s">
        <v>3558</v>
      </c>
      <c r="D4603" s="2281" t="s">
        <v>5722</v>
      </c>
      <c r="E4603" s="2472" t="s">
        <v>3560</v>
      </c>
      <c r="F4603" s="2472"/>
      <c r="G4603" s="2264" t="s">
        <v>2143</v>
      </c>
      <c r="H4603" s="2265">
        <v>8.5000000000000006E-2</v>
      </c>
      <c r="I4603" s="2266">
        <v>22.35</v>
      </c>
      <c r="J4603" s="2266">
        <v>1.89</v>
      </c>
    </row>
    <row r="4604" spans="1:10" ht="24" customHeight="1">
      <c r="A4604" s="2281" t="s">
        <v>3556</v>
      </c>
      <c r="B4604" s="2263" t="s">
        <v>3886</v>
      </c>
      <c r="C4604" s="2281" t="s">
        <v>3558</v>
      </c>
      <c r="D4604" s="2281" t="s">
        <v>3887</v>
      </c>
      <c r="E4604" s="2472" t="s">
        <v>3560</v>
      </c>
      <c r="F4604" s="2472"/>
      <c r="G4604" s="2264" t="s">
        <v>2143</v>
      </c>
      <c r="H4604" s="2265">
        <v>8.5000000000000006E-2</v>
      </c>
      <c r="I4604" s="2266">
        <v>18.87</v>
      </c>
      <c r="J4604" s="2266">
        <v>1.6</v>
      </c>
    </row>
    <row r="4605" spans="1:10" ht="48" customHeight="1">
      <c r="A4605" s="2285" t="s">
        <v>3586</v>
      </c>
      <c r="B4605" s="2270" t="s">
        <v>5879</v>
      </c>
      <c r="C4605" s="2285" t="s">
        <v>3558</v>
      </c>
      <c r="D4605" s="2285" t="s">
        <v>5880</v>
      </c>
      <c r="E4605" s="2468" t="s">
        <v>3589</v>
      </c>
      <c r="F4605" s="2468"/>
      <c r="G4605" s="2271" t="s">
        <v>689</v>
      </c>
      <c r="H4605" s="2272">
        <v>1.1000000000000001</v>
      </c>
      <c r="I4605" s="2273">
        <v>127.37</v>
      </c>
      <c r="J4605" s="2273">
        <v>140.1</v>
      </c>
    </row>
    <row r="4606" spans="1:10" ht="24" customHeight="1">
      <c r="A4606" s="2285" t="s">
        <v>3586</v>
      </c>
      <c r="B4606" s="2270" t="s">
        <v>5881</v>
      </c>
      <c r="C4606" s="2285" t="s">
        <v>3554</v>
      </c>
      <c r="D4606" s="2285" t="s">
        <v>5882</v>
      </c>
      <c r="E4606" s="2468" t="s">
        <v>3589</v>
      </c>
      <c r="F4606" s="2468"/>
      <c r="G4606" s="2271" t="s">
        <v>689</v>
      </c>
      <c r="H4606" s="2272">
        <v>1.1000000000000001</v>
      </c>
      <c r="I4606" s="2273">
        <v>126.05</v>
      </c>
      <c r="J4606" s="2273">
        <v>138.65</v>
      </c>
    </row>
    <row r="4607" spans="1:10">
      <c r="A4607" s="2282"/>
      <c r="B4607" s="2282"/>
      <c r="C4607" s="2282"/>
      <c r="D4607" s="2282"/>
      <c r="E4607" s="2282" t="s">
        <v>3577</v>
      </c>
      <c r="F4607" s="2267">
        <v>2.46</v>
      </c>
      <c r="G4607" s="2282" t="s">
        <v>3578</v>
      </c>
      <c r="H4607" s="2267">
        <v>0</v>
      </c>
      <c r="I4607" s="2282" t="s">
        <v>3579</v>
      </c>
      <c r="J4607" s="2267">
        <v>2.46</v>
      </c>
    </row>
    <row r="4608" spans="1:10">
      <c r="A4608" s="2282"/>
      <c r="B4608" s="2282"/>
      <c r="C4608" s="2282"/>
      <c r="D4608" s="2282"/>
      <c r="E4608" s="2282" t="s">
        <v>3580</v>
      </c>
      <c r="F4608" s="2267">
        <v>76.007232000000002</v>
      </c>
      <c r="G4608" s="2282"/>
      <c r="H4608" s="2467" t="s">
        <v>3581</v>
      </c>
      <c r="I4608" s="2467"/>
      <c r="J4608" s="2267">
        <v>358.25</v>
      </c>
    </row>
    <row r="4609" spans="1:10" ht="30" customHeight="1" thickBot="1">
      <c r="A4609" s="2290"/>
      <c r="B4609" s="2290"/>
      <c r="C4609" s="2290"/>
      <c r="D4609" s="2290"/>
      <c r="E4609" s="2290"/>
      <c r="F4609" s="2290"/>
      <c r="G4609" s="2290" t="s">
        <v>3582</v>
      </c>
      <c r="H4609" s="2268">
        <v>153.4</v>
      </c>
      <c r="I4609" s="2290" t="s">
        <v>3583</v>
      </c>
      <c r="J4609" s="2291">
        <v>54955.55</v>
      </c>
    </row>
    <row r="4610" spans="1:10" ht="0.95" customHeight="1" thickTop="1">
      <c r="A4610" s="2269"/>
      <c r="B4610" s="2269"/>
      <c r="C4610" s="2269"/>
      <c r="D4610" s="2269"/>
      <c r="E4610" s="2269"/>
      <c r="F4610" s="2269"/>
      <c r="G4610" s="2269"/>
      <c r="H4610" s="2269"/>
      <c r="I4610" s="2269"/>
      <c r="J4610" s="2269"/>
    </row>
    <row r="4611" spans="1:10" ht="18" customHeight="1">
      <c r="A4611" s="2283" t="s">
        <v>5883</v>
      </c>
      <c r="B4611" s="2287" t="s">
        <v>259</v>
      </c>
      <c r="C4611" s="2283" t="s">
        <v>3548</v>
      </c>
      <c r="D4611" s="2283" t="s">
        <v>131</v>
      </c>
      <c r="E4611" s="2470" t="s">
        <v>3549</v>
      </c>
      <c r="F4611" s="2470"/>
      <c r="G4611" s="2288" t="s">
        <v>3550</v>
      </c>
      <c r="H4611" s="2287" t="s">
        <v>261</v>
      </c>
      <c r="I4611" s="2287" t="s">
        <v>3551</v>
      </c>
      <c r="J4611" s="2287" t="s">
        <v>2149</v>
      </c>
    </row>
    <row r="4612" spans="1:10" ht="60" customHeight="1">
      <c r="A4612" s="2284" t="s">
        <v>3552</v>
      </c>
      <c r="B4612" s="2259" t="s">
        <v>1857</v>
      </c>
      <c r="C4612" s="2284" t="s">
        <v>3600</v>
      </c>
      <c r="D4612" s="2284" t="s">
        <v>1858</v>
      </c>
      <c r="E4612" s="2471" t="s">
        <v>4700</v>
      </c>
      <c r="F4612" s="2471"/>
      <c r="G4612" s="2260" t="s">
        <v>1859</v>
      </c>
      <c r="H4612" s="2261">
        <v>1</v>
      </c>
      <c r="I4612" s="2262">
        <v>33.81</v>
      </c>
      <c r="J4612" s="2262">
        <v>33.81</v>
      </c>
    </row>
    <row r="4613" spans="1:10" ht="24" customHeight="1">
      <c r="A4613" s="2281" t="s">
        <v>3556</v>
      </c>
      <c r="B4613" s="2263" t="s">
        <v>5721</v>
      </c>
      <c r="C4613" s="2281" t="s">
        <v>3558</v>
      </c>
      <c r="D4613" s="2281" t="s">
        <v>5722</v>
      </c>
      <c r="E4613" s="2472" t="s">
        <v>3560</v>
      </c>
      <c r="F4613" s="2472"/>
      <c r="G4613" s="2264" t="s">
        <v>2143</v>
      </c>
      <c r="H4613" s="2265">
        <v>0.34</v>
      </c>
      <c r="I4613" s="2266">
        <v>22.35</v>
      </c>
      <c r="J4613" s="2266">
        <v>7.59</v>
      </c>
    </row>
    <row r="4614" spans="1:10" ht="24" customHeight="1">
      <c r="A4614" s="2281" t="s">
        <v>3556</v>
      </c>
      <c r="B4614" s="2263" t="s">
        <v>3886</v>
      </c>
      <c r="C4614" s="2281" t="s">
        <v>3558</v>
      </c>
      <c r="D4614" s="2281" t="s">
        <v>3887</v>
      </c>
      <c r="E4614" s="2472" t="s">
        <v>3560</v>
      </c>
      <c r="F4614" s="2472"/>
      <c r="G4614" s="2264" t="s">
        <v>2143</v>
      </c>
      <c r="H4614" s="2265">
        <v>0.34</v>
      </c>
      <c r="I4614" s="2266">
        <v>18.87</v>
      </c>
      <c r="J4614" s="2266">
        <v>6.41</v>
      </c>
    </row>
    <row r="4615" spans="1:10" ht="24" customHeight="1">
      <c r="A4615" s="2285" t="s">
        <v>3586</v>
      </c>
      <c r="B4615" s="2270" t="s">
        <v>5884</v>
      </c>
      <c r="C4615" s="2285" t="s">
        <v>3558</v>
      </c>
      <c r="D4615" s="2285" t="s">
        <v>5885</v>
      </c>
      <c r="E4615" s="2468" t="s">
        <v>3589</v>
      </c>
      <c r="F4615" s="2468"/>
      <c r="G4615" s="2271" t="s">
        <v>3445</v>
      </c>
      <c r="H4615" s="2272">
        <v>0.47</v>
      </c>
      <c r="I4615" s="2273">
        <v>42.16</v>
      </c>
      <c r="J4615" s="2273">
        <v>19.809999999999999</v>
      </c>
    </row>
    <row r="4616" spans="1:10">
      <c r="A4616" s="2282"/>
      <c r="B4616" s="2282"/>
      <c r="C4616" s="2282"/>
      <c r="D4616" s="2282"/>
      <c r="E4616" s="2282" t="s">
        <v>3577</v>
      </c>
      <c r="F4616" s="2267">
        <v>9.8800000000000008</v>
      </c>
      <c r="G4616" s="2282" t="s">
        <v>3578</v>
      </c>
      <c r="H4616" s="2267">
        <v>0</v>
      </c>
      <c r="I4616" s="2282" t="s">
        <v>3579</v>
      </c>
      <c r="J4616" s="2267">
        <v>9.8800000000000008</v>
      </c>
    </row>
    <row r="4617" spans="1:10">
      <c r="A4617" s="2282"/>
      <c r="B4617" s="2282"/>
      <c r="C4617" s="2282"/>
      <c r="D4617" s="2282"/>
      <c r="E4617" s="2282" t="s">
        <v>3580</v>
      </c>
      <c r="F4617" s="2267">
        <v>9.1050330000000006</v>
      </c>
      <c r="G4617" s="2282"/>
      <c r="H4617" s="2467" t="s">
        <v>3581</v>
      </c>
      <c r="I4617" s="2467"/>
      <c r="J4617" s="2267">
        <v>42.92</v>
      </c>
    </row>
    <row r="4618" spans="1:10" ht="30" customHeight="1" thickBot="1">
      <c r="A4618" s="2290"/>
      <c r="B4618" s="2290"/>
      <c r="C4618" s="2290"/>
      <c r="D4618" s="2290"/>
      <c r="E4618" s="2290"/>
      <c r="F4618" s="2290"/>
      <c r="G4618" s="2290" t="s">
        <v>3582</v>
      </c>
      <c r="H4618" s="2268">
        <v>40</v>
      </c>
      <c r="I4618" s="2290" t="s">
        <v>3583</v>
      </c>
      <c r="J4618" s="2291">
        <v>1716.8</v>
      </c>
    </row>
    <row r="4619" spans="1:10" ht="0.95" customHeight="1" thickTop="1">
      <c r="A4619" s="2269"/>
      <c r="B4619" s="2269"/>
      <c r="C4619" s="2269"/>
      <c r="D4619" s="2269"/>
      <c r="E4619" s="2269"/>
      <c r="F4619" s="2269"/>
      <c r="G4619" s="2269"/>
      <c r="H4619" s="2269"/>
      <c r="I4619" s="2269"/>
      <c r="J4619" s="2269"/>
    </row>
    <row r="4620" spans="1:10" ht="18" customHeight="1">
      <c r="A4620" s="2283" t="s">
        <v>5886</v>
      </c>
      <c r="B4620" s="2287" t="s">
        <v>259</v>
      </c>
      <c r="C4620" s="2283" t="s">
        <v>3548</v>
      </c>
      <c r="D4620" s="2283" t="s">
        <v>131</v>
      </c>
      <c r="E4620" s="2470" t="s">
        <v>3549</v>
      </c>
      <c r="F4620" s="2470"/>
      <c r="G4620" s="2288" t="s">
        <v>3550</v>
      </c>
      <c r="H4620" s="2287" t="s">
        <v>261</v>
      </c>
      <c r="I4620" s="2287" t="s">
        <v>3551</v>
      </c>
      <c r="J4620" s="2287" t="s">
        <v>2149</v>
      </c>
    </row>
    <row r="4621" spans="1:10" ht="60" customHeight="1">
      <c r="A4621" s="2284" t="s">
        <v>3552</v>
      </c>
      <c r="B4621" s="2259" t="s">
        <v>5887</v>
      </c>
      <c r="C4621" s="2284" t="s">
        <v>3600</v>
      </c>
      <c r="D4621" s="2284" t="s">
        <v>1861</v>
      </c>
      <c r="E4621" s="2471" t="s">
        <v>3705</v>
      </c>
      <c r="F4621" s="2471"/>
      <c r="G4621" s="2260" t="s">
        <v>347</v>
      </c>
      <c r="H4621" s="2261">
        <v>1</v>
      </c>
      <c r="I4621" s="2262">
        <v>34.43</v>
      </c>
      <c r="J4621" s="2262">
        <v>34.43</v>
      </c>
    </row>
    <row r="4622" spans="1:10" ht="24" customHeight="1">
      <c r="A4622" s="2281" t="s">
        <v>3556</v>
      </c>
      <c r="B4622" s="2263" t="s">
        <v>3886</v>
      </c>
      <c r="C4622" s="2281" t="s">
        <v>3558</v>
      </c>
      <c r="D4622" s="2281" t="s">
        <v>3887</v>
      </c>
      <c r="E4622" s="2472" t="s">
        <v>3560</v>
      </c>
      <c r="F4622" s="2472"/>
      <c r="G4622" s="2264" t="s">
        <v>2143</v>
      </c>
      <c r="H4622" s="2265">
        <v>0.35</v>
      </c>
      <c r="I4622" s="2266">
        <v>18.87</v>
      </c>
      <c r="J4622" s="2266">
        <v>6.6</v>
      </c>
    </row>
    <row r="4623" spans="1:10" ht="24" customHeight="1">
      <c r="A4623" s="2281" t="s">
        <v>3556</v>
      </c>
      <c r="B4623" s="2263" t="s">
        <v>3567</v>
      </c>
      <c r="C4623" s="2281" t="s">
        <v>3558</v>
      </c>
      <c r="D4623" s="2281" t="s">
        <v>3568</v>
      </c>
      <c r="E4623" s="2472" t="s">
        <v>3560</v>
      </c>
      <c r="F4623" s="2472"/>
      <c r="G4623" s="2264" t="s">
        <v>2143</v>
      </c>
      <c r="H4623" s="2265">
        <v>0.35</v>
      </c>
      <c r="I4623" s="2266">
        <v>20.94</v>
      </c>
      <c r="J4623" s="2266">
        <v>7.32</v>
      </c>
    </row>
    <row r="4624" spans="1:10" ht="24" customHeight="1">
      <c r="A4624" s="2285" t="s">
        <v>3586</v>
      </c>
      <c r="B4624" s="2270" t="s">
        <v>5888</v>
      </c>
      <c r="C4624" s="2285" t="s">
        <v>3558</v>
      </c>
      <c r="D4624" s="2285" t="s">
        <v>5889</v>
      </c>
      <c r="E4624" s="2468" t="s">
        <v>3589</v>
      </c>
      <c r="F4624" s="2468"/>
      <c r="G4624" s="2271" t="s">
        <v>689</v>
      </c>
      <c r="H4624" s="2272">
        <v>1.6</v>
      </c>
      <c r="I4624" s="2273">
        <v>9.0299999999999994</v>
      </c>
      <c r="J4624" s="2273">
        <v>14.44</v>
      </c>
    </row>
    <row r="4625" spans="1:10" ht="24" customHeight="1">
      <c r="A4625" s="2285" t="s">
        <v>3586</v>
      </c>
      <c r="B4625" s="2270" t="s">
        <v>4816</v>
      </c>
      <c r="C4625" s="2285" t="s">
        <v>3558</v>
      </c>
      <c r="D4625" s="2285" t="s">
        <v>4817</v>
      </c>
      <c r="E4625" s="2468" t="s">
        <v>3589</v>
      </c>
      <c r="F4625" s="2468"/>
      <c r="G4625" s="2271" t="s">
        <v>271</v>
      </c>
      <c r="H4625" s="2272">
        <v>0.11</v>
      </c>
      <c r="I4625" s="2273">
        <v>2.33</v>
      </c>
      <c r="J4625" s="2273">
        <v>0.25</v>
      </c>
    </row>
    <row r="4626" spans="1:10" ht="36" customHeight="1">
      <c r="A4626" s="2285" t="s">
        <v>3586</v>
      </c>
      <c r="B4626" s="2270" t="s">
        <v>5890</v>
      </c>
      <c r="C4626" s="2285" t="s">
        <v>3558</v>
      </c>
      <c r="D4626" s="2285" t="s">
        <v>5891</v>
      </c>
      <c r="E4626" s="2468" t="s">
        <v>3589</v>
      </c>
      <c r="F4626" s="2468"/>
      <c r="G4626" s="2271" t="s">
        <v>689</v>
      </c>
      <c r="H4626" s="2272">
        <v>1.6</v>
      </c>
      <c r="I4626" s="2273">
        <v>3.64</v>
      </c>
      <c r="J4626" s="2273">
        <v>5.82</v>
      </c>
    </row>
    <row r="4627" spans="1:10">
      <c r="A4627" s="2282"/>
      <c r="B4627" s="2282"/>
      <c r="C4627" s="2282"/>
      <c r="D4627" s="2282"/>
      <c r="E4627" s="2282" t="s">
        <v>3577</v>
      </c>
      <c r="F4627" s="2267">
        <v>9.84</v>
      </c>
      <c r="G4627" s="2282" t="s">
        <v>3578</v>
      </c>
      <c r="H4627" s="2267">
        <v>0</v>
      </c>
      <c r="I4627" s="2282" t="s">
        <v>3579</v>
      </c>
      <c r="J4627" s="2267">
        <v>9.84</v>
      </c>
    </row>
    <row r="4628" spans="1:10">
      <c r="A4628" s="2282"/>
      <c r="B4628" s="2282"/>
      <c r="C4628" s="2282"/>
      <c r="D4628" s="2282"/>
      <c r="E4628" s="2282" t="s">
        <v>3580</v>
      </c>
      <c r="F4628" s="2267">
        <v>9.2719989999999992</v>
      </c>
      <c r="G4628" s="2282"/>
      <c r="H4628" s="2467" t="s">
        <v>3581</v>
      </c>
      <c r="I4628" s="2467"/>
      <c r="J4628" s="2267">
        <v>43.7</v>
      </c>
    </row>
    <row r="4629" spans="1:10" ht="30" customHeight="1" thickBot="1">
      <c r="A4629" s="2290"/>
      <c r="B4629" s="2290"/>
      <c r="C4629" s="2290"/>
      <c r="D4629" s="2290"/>
      <c r="E4629" s="2290"/>
      <c r="F4629" s="2290"/>
      <c r="G4629" s="2290" t="s">
        <v>3582</v>
      </c>
      <c r="H4629" s="2268">
        <v>8</v>
      </c>
      <c r="I4629" s="2290" t="s">
        <v>3583</v>
      </c>
      <c r="J4629" s="2291">
        <v>349.6</v>
      </c>
    </row>
    <row r="4630" spans="1:10" ht="0.95" customHeight="1" thickTop="1">
      <c r="A4630" s="2269"/>
      <c r="B4630" s="2269"/>
      <c r="C4630" s="2269"/>
      <c r="D4630" s="2269"/>
      <c r="E4630" s="2269"/>
      <c r="F4630" s="2269"/>
      <c r="G4630" s="2269"/>
      <c r="H4630" s="2269"/>
      <c r="I4630" s="2269"/>
      <c r="J4630" s="2269"/>
    </row>
    <row r="4631" spans="1:10" ht="24" customHeight="1">
      <c r="A4631" s="2286" t="s">
        <v>5892</v>
      </c>
      <c r="B4631" s="2286"/>
      <c r="C4631" s="2286"/>
      <c r="D4631" s="2286" t="s">
        <v>5893</v>
      </c>
      <c r="E4631" s="2286"/>
      <c r="F4631" s="2469"/>
      <c r="G4631" s="2469"/>
      <c r="H4631" s="2257"/>
      <c r="I4631" s="2286"/>
      <c r="J4631" s="2258">
        <v>38928.31</v>
      </c>
    </row>
    <row r="4632" spans="1:10" ht="24" customHeight="1">
      <c r="A4632" s="2286" t="s">
        <v>5894</v>
      </c>
      <c r="B4632" s="2286"/>
      <c r="C4632" s="2286"/>
      <c r="D4632" s="2286" t="s">
        <v>5895</v>
      </c>
      <c r="E4632" s="2286"/>
      <c r="F4632" s="2469"/>
      <c r="G4632" s="2469"/>
      <c r="H4632" s="2257"/>
      <c r="I4632" s="2286"/>
      <c r="J4632" s="2258">
        <v>1207.47</v>
      </c>
    </row>
    <row r="4633" spans="1:10" ht="18" customHeight="1">
      <c r="A4633" s="2283" t="s">
        <v>5896</v>
      </c>
      <c r="B4633" s="2287" t="s">
        <v>259</v>
      </c>
      <c r="C4633" s="2283" t="s">
        <v>3548</v>
      </c>
      <c r="D4633" s="2283" t="s">
        <v>131</v>
      </c>
      <c r="E4633" s="2470" t="s">
        <v>3549</v>
      </c>
      <c r="F4633" s="2470"/>
      <c r="G4633" s="2288" t="s">
        <v>3550</v>
      </c>
      <c r="H4633" s="2287" t="s">
        <v>261</v>
      </c>
      <c r="I4633" s="2287" t="s">
        <v>3551</v>
      </c>
      <c r="J4633" s="2287" t="s">
        <v>2149</v>
      </c>
    </row>
    <row r="4634" spans="1:10" ht="72" customHeight="1">
      <c r="A4634" s="2284" t="s">
        <v>3552</v>
      </c>
      <c r="B4634" s="2259" t="s">
        <v>1867</v>
      </c>
      <c r="C4634" s="2284" t="s">
        <v>3600</v>
      </c>
      <c r="D4634" s="2284" t="s">
        <v>1868</v>
      </c>
      <c r="E4634" s="2471" t="s">
        <v>4700</v>
      </c>
      <c r="F4634" s="2471"/>
      <c r="G4634" s="2260" t="s">
        <v>322</v>
      </c>
      <c r="H4634" s="2261">
        <v>1</v>
      </c>
      <c r="I4634" s="2262">
        <v>951.29</v>
      </c>
      <c r="J4634" s="2262">
        <v>951.29</v>
      </c>
    </row>
    <row r="4635" spans="1:10" ht="24" customHeight="1">
      <c r="A4635" s="2281" t="s">
        <v>3556</v>
      </c>
      <c r="B4635" s="2263" t="s">
        <v>5721</v>
      </c>
      <c r="C4635" s="2281" t="s">
        <v>3558</v>
      </c>
      <c r="D4635" s="2281" t="s">
        <v>5722</v>
      </c>
      <c r="E4635" s="2472" t="s">
        <v>3560</v>
      </c>
      <c r="F4635" s="2472"/>
      <c r="G4635" s="2264" t="s">
        <v>2143</v>
      </c>
      <c r="H4635" s="2265">
        <v>0.25</v>
      </c>
      <c r="I4635" s="2266">
        <v>22.35</v>
      </c>
      <c r="J4635" s="2266">
        <v>5.58</v>
      </c>
    </row>
    <row r="4636" spans="1:10" ht="24" customHeight="1">
      <c r="A4636" s="2281" t="s">
        <v>3556</v>
      </c>
      <c r="B4636" s="2263" t="s">
        <v>3886</v>
      </c>
      <c r="C4636" s="2281" t="s">
        <v>3558</v>
      </c>
      <c r="D4636" s="2281" t="s">
        <v>3887</v>
      </c>
      <c r="E4636" s="2472" t="s">
        <v>3560</v>
      </c>
      <c r="F4636" s="2472"/>
      <c r="G4636" s="2264" t="s">
        <v>2143</v>
      </c>
      <c r="H4636" s="2265">
        <v>0.25</v>
      </c>
      <c r="I4636" s="2266">
        <v>18.87</v>
      </c>
      <c r="J4636" s="2266">
        <v>4.71</v>
      </c>
    </row>
    <row r="4637" spans="1:10" ht="72" customHeight="1">
      <c r="A4637" s="2285" t="s">
        <v>3586</v>
      </c>
      <c r="B4637" s="2270" t="s">
        <v>5897</v>
      </c>
      <c r="C4637" s="2285" t="s">
        <v>3600</v>
      </c>
      <c r="D4637" s="2285" t="s">
        <v>1868</v>
      </c>
      <c r="E4637" s="2468" t="s">
        <v>3589</v>
      </c>
      <c r="F4637" s="2468"/>
      <c r="G4637" s="2271" t="s">
        <v>322</v>
      </c>
      <c r="H4637" s="2272">
        <v>1</v>
      </c>
      <c r="I4637" s="2273">
        <v>941</v>
      </c>
      <c r="J4637" s="2273">
        <v>941</v>
      </c>
    </row>
    <row r="4638" spans="1:10">
      <c r="A4638" s="2282"/>
      <c r="B4638" s="2282"/>
      <c r="C4638" s="2282"/>
      <c r="D4638" s="2282"/>
      <c r="E4638" s="2282" t="s">
        <v>3577</v>
      </c>
      <c r="F4638" s="2267">
        <v>7.26</v>
      </c>
      <c r="G4638" s="2282" t="s">
        <v>3578</v>
      </c>
      <c r="H4638" s="2267">
        <v>0</v>
      </c>
      <c r="I4638" s="2282" t="s">
        <v>3579</v>
      </c>
      <c r="J4638" s="2267">
        <v>7.26</v>
      </c>
    </row>
    <row r="4639" spans="1:10">
      <c r="A4639" s="2282"/>
      <c r="B4639" s="2282"/>
      <c r="C4639" s="2282"/>
      <c r="D4639" s="2282"/>
      <c r="E4639" s="2282" t="s">
        <v>3580</v>
      </c>
      <c r="F4639" s="2267">
        <v>256.18239699999998</v>
      </c>
      <c r="G4639" s="2282"/>
      <c r="H4639" s="2467" t="s">
        <v>3581</v>
      </c>
      <c r="I4639" s="2467"/>
      <c r="J4639" s="2267">
        <v>1207.47</v>
      </c>
    </row>
    <row r="4640" spans="1:10" ht="30" customHeight="1" thickBot="1">
      <c r="A4640" s="2290"/>
      <c r="B4640" s="2290"/>
      <c r="C4640" s="2290"/>
      <c r="D4640" s="2290"/>
      <c r="E4640" s="2290"/>
      <c r="F4640" s="2290"/>
      <c r="G4640" s="2290" t="s">
        <v>3582</v>
      </c>
      <c r="H4640" s="2268">
        <v>1</v>
      </c>
      <c r="I4640" s="2290" t="s">
        <v>3583</v>
      </c>
      <c r="J4640" s="2291">
        <v>1207.47</v>
      </c>
    </row>
    <row r="4641" spans="1:10" ht="0.95" customHeight="1" thickTop="1">
      <c r="A4641" s="2269"/>
      <c r="B4641" s="2269"/>
      <c r="C4641" s="2269"/>
      <c r="D4641" s="2269"/>
      <c r="E4641" s="2269"/>
      <c r="F4641" s="2269"/>
      <c r="G4641" s="2269"/>
      <c r="H4641" s="2269"/>
      <c r="I4641" s="2269"/>
      <c r="J4641" s="2269"/>
    </row>
    <row r="4642" spans="1:10" ht="24" customHeight="1">
      <c r="A4642" s="2286" t="s">
        <v>5898</v>
      </c>
      <c r="B4642" s="2286"/>
      <c r="C4642" s="2286"/>
      <c r="D4642" s="2286" t="s">
        <v>5899</v>
      </c>
      <c r="E4642" s="2286"/>
      <c r="F4642" s="2469"/>
      <c r="G4642" s="2469"/>
      <c r="H4642" s="2257"/>
      <c r="I4642" s="2286"/>
      <c r="J4642" s="2258">
        <v>37720.839999999997</v>
      </c>
    </row>
    <row r="4643" spans="1:10" ht="18" customHeight="1">
      <c r="A4643" s="2283" t="s">
        <v>5900</v>
      </c>
      <c r="B4643" s="2287" t="s">
        <v>259</v>
      </c>
      <c r="C4643" s="2283" t="s">
        <v>3548</v>
      </c>
      <c r="D4643" s="2283" t="s">
        <v>131</v>
      </c>
      <c r="E4643" s="2470" t="s">
        <v>3549</v>
      </c>
      <c r="F4643" s="2470"/>
      <c r="G4643" s="2288" t="s">
        <v>3550</v>
      </c>
      <c r="H4643" s="2287" t="s">
        <v>261</v>
      </c>
      <c r="I4643" s="2287" t="s">
        <v>3551</v>
      </c>
      <c r="J4643" s="2287" t="s">
        <v>2149</v>
      </c>
    </row>
    <row r="4644" spans="1:10" ht="24" customHeight="1">
      <c r="A4644" s="2284" t="s">
        <v>3552</v>
      </c>
      <c r="B4644" s="2259" t="s">
        <v>1872</v>
      </c>
      <c r="C4644" s="2284" t="s">
        <v>3600</v>
      </c>
      <c r="D4644" s="2284" t="s">
        <v>1873</v>
      </c>
      <c r="E4644" s="2471" t="s">
        <v>3688</v>
      </c>
      <c r="F4644" s="2471"/>
      <c r="G4644" s="2260" t="s">
        <v>271</v>
      </c>
      <c r="H4644" s="2261">
        <v>1</v>
      </c>
      <c r="I4644" s="2262">
        <v>35.54</v>
      </c>
      <c r="J4644" s="2262">
        <v>35.54</v>
      </c>
    </row>
    <row r="4645" spans="1:10" ht="24" customHeight="1">
      <c r="A4645" s="2281" t="s">
        <v>3556</v>
      </c>
      <c r="B4645" s="2263" t="s">
        <v>3561</v>
      </c>
      <c r="C4645" s="2281" t="s">
        <v>3558</v>
      </c>
      <c r="D4645" s="2281" t="s">
        <v>3562</v>
      </c>
      <c r="E4645" s="2472" t="s">
        <v>3560</v>
      </c>
      <c r="F4645" s="2472"/>
      <c r="G4645" s="2264" t="s">
        <v>2143</v>
      </c>
      <c r="H4645" s="2265">
        <v>4.8000000000000001E-2</v>
      </c>
      <c r="I4645" s="2266">
        <v>16.989999999999998</v>
      </c>
      <c r="J4645" s="2266">
        <v>0.81</v>
      </c>
    </row>
    <row r="4646" spans="1:10" ht="24" customHeight="1">
      <c r="A4646" s="2281" t="s">
        <v>3556</v>
      </c>
      <c r="B4646" s="2263" t="s">
        <v>3565</v>
      </c>
      <c r="C4646" s="2281" t="s">
        <v>3558</v>
      </c>
      <c r="D4646" s="2281" t="s">
        <v>3566</v>
      </c>
      <c r="E4646" s="2472" t="s">
        <v>3560</v>
      </c>
      <c r="F4646" s="2472"/>
      <c r="G4646" s="2264" t="s">
        <v>2143</v>
      </c>
      <c r="H4646" s="2265">
        <v>4.8000000000000001E-2</v>
      </c>
      <c r="I4646" s="2266">
        <v>21.6</v>
      </c>
      <c r="J4646" s="2266">
        <v>1.03</v>
      </c>
    </row>
    <row r="4647" spans="1:10" ht="36" customHeight="1">
      <c r="A4647" s="2285" t="s">
        <v>3586</v>
      </c>
      <c r="B4647" s="2270" t="s">
        <v>5391</v>
      </c>
      <c r="C4647" s="2285" t="s">
        <v>3558</v>
      </c>
      <c r="D4647" s="2285" t="s">
        <v>5392</v>
      </c>
      <c r="E4647" s="2468" t="s">
        <v>3589</v>
      </c>
      <c r="F4647" s="2468"/>
      <c r="G4647" s="2271" t="s">
        <v>271</v>
      </c>
      <c r="H4647" s="2272">
        <v>2</v>
      </c>
      <c r="I4647" s="2273">
        <v>0.85</v>
      </c>
      <c r="J4647" s="2273">
        <v>1.7</v>
      </c>
    </row>
    <row r="4648" spans="1:10" ht="24" customHeight="1">
      <c r="A4648" s="2285" t="s">
        <v>3586</v>
      </c>
      <c r="B4648" s="2270" t="s">
        <v>5901</v>
      </c>
      <c r="C4648" s="2285" t="s">
        <v>3600</v>
      </c>
      <c r="D4648" s="2285" t="s">
        <v>5902</v>
      </c>
      <c r="E4648" s="2468" t="s">
        <v>3589</v>
      </c>
      <c r="F4648" s="2468"/>
      <c r="G4648" s="2271" t="s">
        <v>271</v>
      </c>
      <c r="H4648" s="2272">
        <v>1</v>
      </c>
      <c r="I4648" s="2273">
        <v>32</v>
      </c>
      <c r="J4648" s="2273">
        <v>32</v>
      </c>
    </row>
    <row r="4649" spans="1:10">
      <c r="A4649" s="2282"/>
      <c r="B4649" s="2282"/>
      <c r="C4649" s="2282"/>
      <c r="D4649" s="2282"/>
      <c r="E4649" s="2282" t="s">
        <v>3577</v>
      </c>
      <c r="F4649" s="2267">
        <v>1.26</v>
      </c>
      <c r="G4649" s="2282" t="s">
        <v>3578</v>
      </c>
      <c r="H4649" s="2267">
        <v>0</v>
      </c>
      <c r="I4649" s="2282" t="s">
        <v>3579</v>
      </c>
      <c r="J4649" s="2267">
        <v>1.26</v>
      </c>
    </row>
    <row r="4650" spans="1:10">
      <c r="A4650" s="2282"/>
      <c r="B4650" s="2282"/>
      <c r="C4650" s="2282"/>
      <c r="D4650" s="2282"/>
      <c r="E4650" s="2282" t="s">
        <v>3580</v>
      </c>
      <c r="F4650" s="2267">
        <v>9.5709219999999995</v>
      </c>
      <c r="G4650" s="2282"/>
      <c r="H4650" s="2467" t="s">
        <v>3581</v>
      </c>
      <c r="I4650" s="2467"/>
      <c r="J4650" s="2267">
        <v>45.11</v>
      </c>
    </row>
    <row r="4651" spans="1:10" ht="30" customHeight="1" thickBot="1">
      <c r="A4651" s="2290"/>
      <c r="B4651" s="2290"/>
      <c r="C4651" s="2290"/>
      <c r="D4651" s="2290"/>
      <c r="E4651" s="2290"/>
      <c r="F4651" s="2290"/>
      <c r="G4651" s="2290" t="s">
        <v>3582</v>
      </c>
      <c r="H4651" s="2268">
        <v>2</v>
      </c>
      <c r="I4651" s="2290" t="s">
        <v>3583</v>
      </c>
      <c r="J4651" s="2291">
        <v>90.22</v>
      </c>
    </row>
    <row r="4652" spans="1:10" ht="0.95" customHeight="1" thickTop="1">
      <c r="A4652" s="2269"/>
      <c r="B4652" s="2269"/>
      <c r="C4652" s="2269"/>
      <c r="D4652" s="2269"/>
      <c r="E4652" s="2269"/>
      <c r="F4652" s="2269"/>
      <c r="G4652" s="2269"/>
      <c r="H4652" s="2269"/>
      <c r="I4652" s="2269"/>
      <c r="J4652" s="2269"/>
    </row>
    <row r="4653" spans="1:10" ht="18" customHeight="1">
      <c r="A4653" s="2283" t="s">
        <v>5903</v>
      </c>
      <c r="B4653" s="2287" t="s">
        <v>259</v>
      </c>
      <c r="C4653" s="2283" t="s">
        <v>3548</v>
      </c>
      <c r="D4653" s="2283" t="s">
        <v>131</v>
      </c>
      <c r="E4653" s="2470" t="s">
        <v>3549</v>
      </c>
      <c r="F4653" s="2470"/>
      <c r="G4653" s="2288" t="s">
        <v>3550</v>
      </c>
      <c r="H4653" s="2287" t="s">
        <v>261</v>
      </c>
      <c r="I4653" s="2287" t="s">
        <v>3551</v>
      </c>
      <c r="J4653" s="2287" t="s">
        <v>2149</v>
      </c>
    </row>
    <row r="4654" spans="1:10" ht="48" customHeight="1">
      <c r="A4654" s="2284" t="s">
        <v>3552</v>
      </c>
      <c r="B4654" s="2259" t="s">
        <v>1875</v>
      </c>
      <c r="C4654" s="2284" t="s">
        <v>3600</v>
      </c>
      <c r="D4654" s="2284" t="s">
        <v>1876</v>
      </c>
      <c r="E4654" s="2471" t="s">
        <v>3688</v>
      </c>
      <c r="F4654" s="2471"/>
      <c r="G4654" s="2260" t="s">
        <v>322</v>
      </c>
      <c r="H4654" s="2261">
        <v>1</v>
      </c>
      <c r="I4654" s="2262">
        <v>246.83</v>
      </c>
      <c r="J4654" s="2262">
        <v>246.83</v>
      </c>
    </row>
    <row r="4655" spans="1:10" ht="24" customHeight="1">
      <c r="A4655" s="2281" t="s">
        <v>3556</v>
      </c>
      <c r="B4655" s="2263" t="s">
        <v>3565</v>
      </c>
      <c r="C4655" s="2281" t="s">
        <v>3558</v>
      </c>
      <c r="D4655" s="2281" t="s">
        <v>3566</v>
      </c>
      <c r="E4655" s="2472" t="s">
        <v>3560</v>
      </c>
      <c r="F4655" s="2472"/>
      <c r="G4655" s="2264" t="s">
        <v>2143</v>
      </c>
      <c r="H4655" s="2265">
        <v>1.3231999999999999</v>
      </c>
      <c r="I4655" s="2266">
        <v>21.6</v>
      </c>
      <c r="J4655" s="2266">
        <v>28.58</v>
      </c>
    </row>
    <row r="4656" spans="1:10" ht="24" customHeight="1">
      <c r="A4656" s="2281" t="s">
        <v>3556</v>
      </c>
      <c r="B4656" s="2263" t="s">
        <v>3561</v>
      </c>
      <c r="C4656" s="2281" t="s">
        <v>3558</v>
      </c>
      <c r="D4656" s="2281" t="s">
        <v>3562</v>
      </c>
      <c r="E4656" s="2472" t="s">
        <v>3560</v>
      </c>
      <c r="F4656" s="2472"/>
      <c r="G4656" s="2264" t="s">
        <v>2143</v>
      </c>
      <c r="H4656" s="2265">
        <v>1.3231999999999999</v>
      </c>
      <c r="I4656" s="2266">
        <v>16.989999999999998</v>
      </c>
      <c r="J4656" s="2266">
        <v>22.48</v>
      </c>
    </row>
    <row r="4657" spans="1:10" ht="48" customHeight="1">
      <c r="A4657" s="2285" t="s">
        <v>3586</v>
      </c>
      <c r="B4657" s="2270" t="s">
        <v>5904</v>
      </c>
      <c r="C4657" s="2285" t="s">
        <v>3600</v>
      </c>
      <c r="D4657" s="2285" t="s">
        <v>1876</v>
      </c>
      <c r="E4657" s="2468" t="s">
        <v>3589</v>
      </c>
      <c r="F4657" s="2468"/>
      <c r="G4657" s="2271" t="s">
        <v>322</v>
      </c>
      <c r="H4657" s="2272">
        <v>1</v>
      </c>
      <c r="I4657" s="2273">
        <v>195.77</v>
      </c>
      <c r="J4657" s="2273">
        <v>195.77</v>
      </c>
    </row>
    <row r="4658" spans="1:10">
      <c r="A4658" s="2282"/>
      <c r="B4658" s="2282"/>
      <c r="C4658" s="2282"/>
      <c r="D4658" s="2282"/>
      <c r="E4658" s="2282" t="s">
        <v>3577</v>
      </c>
      <c r="F4658" s="2267">
        <v>34.86</v>
      </c>
      <c r="G4658" s="2282" t="s">
        <v>3578</v>
      </c>
      <c r="H4658" s="2267">
        <v>0</v>
      </c>
      <c r="I4658" s="2282" t="s">
        <v>3579</v>
      </c>
      <c r="J4658" s="2267">
        <v>34.86</v>
      </c>
    </row>
    <row r="4659" spans="1:10">
      <c r="A4659" s="2282"/>
      <c r="B4659" s="2282"/>
      <c r="C4659" s="2282"/>
      <c r="D4659" s="2282"/>
      <c r="E4659" s="2282" t="s">
        <v>3580</v>
      </c>
      <c r="F4659" s="2267">
        <v>66.471318999999994</v>
      </c>
      <c r="G4659" s="2282"/>
      <c r="H4659" s="2467" t="s">
        <v>3581</v>
      </c>
      <c r="I4659" s="2467"/>
      <c r="J4659" s="2267">
        <v>313.3</v>
      </c>
    </row>
    <row r="4660" spans="1:10" ht="30" customHeight="1" thickBot="1">
      <c r="A4660" s="2290"/>
      <c r="B4660" s="2290"/>
      <c r="C4660" s="2290"/>
      <c r="D4660" s="2290"/>
      <c r="E4660" s="2290"/>
      <c r="F4660" s="2290"/>
      <c r="G4660" s="2290" t="s">
        <v>3582</v>
      </c>
      <c r="H4660" s="2268">
        <v>2</v>
      </c>
      <c r="I4660" s="2290" t="s">
        <v>3583</v>
      </c>
      <c r="J4660" s="2291">
        <v>626.6</v>
      </c>
    </row>
    <row r="4661" spans="1:10" ht="0.95" customHeight="1" thickTop="1">
      <c r="A4661" s="2269"/>
      <c r="B4661" s="2269"/>
      <c r="C4661" s="2269"/>
      <c r="D4661" s="2269"/>
      <c r="E4661" s="2269"/>
      <c r="F4661" s="2269"/>
      <c r="G4661" s="2269"/>
      <c r="H4661" s="2269"/>
      <c r="I4661" s="2269"/>
      <c r="J4661" s="2269"/>
    </row>
    <row r="4662" spans="1:10" ht="18" customHeight="1">
      <c r="A4662" s="2283" t="s">
        <v>5905</v>
      </c>
      <c r="B4662" s="2287" t="s">
        <v>259</v>
      </c>
      <c r="C4662" s="2283" t="s">
        <v>3548</v>
      </c>
      <c r="D4662" s="2283" t="s">
        <v>131</v>
      </c>
      <c r="E4662" s="2470" t="s">
        <v>3549</v>
      </c>
      <c r="F4662" s="2470"/>
      <c r="G4662" s="2288" t="s">
        <v>3550</v>
      </c>
      <c r="H4662" s="2287" t="s">
        <v>261</v>
      </c>
      <c r="I4662" s="2287" t="s">
        <v>3551</v>
      </c>
      <c r="J4662" s="2287" t="s">
        <v>2149</v>
      </c>
    </row>
    <row r="4663" spans="1:10" ht="24" customHeight="1">
      <c r="A4663" s="2284" t="s">
        <v>3552</v>
      </c>
      <c r="B4663" s="2259" t="s">
        <v>1878</v>
      </c>
      <c r="C4663" s="2284" t="s">
        <v>3600</v>
      </c>
      <c r="D4663" s="2284" t="s">
        <v>1879</v>
      </c>
      <c r="E4663" s="2471" t="s">
        <v>3688</v>
      </c>
      <c r="F4663" s="2471"/>
      <c r="G4663" s="2260" t="s">
        <v>322</v>
      </c>
      <c r="H4663" s="2261">
        <v>1</v>
      </c>
      <c r="I4663" s="2262">
        <v>40.39</v>
      </c>
      <c r="J4663" s="2262">
        <v>40.39</v>
      </c>
    </row>
    <row r="4664" spans="1:10" ht="24" customHeight="1">
      <c r="A4664" s="2281" t="s">
        <v>3556</v>
      </c>
      <c r="B4664" s="2263" t="s">
        <v>3565</v>
      </c>
      <c r="C4664" s="2281" t="s">
        <v>3558</v>
      </c>
      <c r="D4664" s="2281" t="s">
        <v>3566</v>
      </c>
      <c r="E4664" s="2472" t="s">
        <v>3560</v>
      </c>
      <c r="F4664" s="2472"/>
      <c r="G4664" s="2264" t="s">
        <v>2143</v>
      </c>
      <c r="H4664" s="2265">
        <v>0.3</v>
      </c>
      <c r="I4664" s="2266">
        <v>21.6</v>
      </c>
      <c r="J4664" s="2266">
        <v>6.48</v>
      </c>
    </row>
    <row r="4665" spans="1:10" ht="24" customHeight="1">
      <c r="A4665" s="2281" t="s">
        <v>3556</v>
      </c>
      <c r="B4665" s="2263" t="s">
        <v>3561</v>
      </c>
      <c r="C4665" s="2281" t="s">
        <v>3558</v>
      </c>
      <c r="D4665" s="2281" t="s">
        <v>3562</v>
      </c>
      <c r="E4665" s="2472" t="s">
        <v>3560</v>
      </c>
      <c r="F4665" s="2472"/>
      <c r="G4665" s="2264" t="s">
        <v>2143</v>
      </c>
      <c r="H4665" s="2265">
        <v>0.3</v>
      </c>
      <c r="I4665" s="2266">
        <v>16.989999999999998</v>
      </c>
      <c r="J4665" s="2266">
        <v>5.09</v>
      </c>
    </row>
    <row r="4666" spans="1:10" ht="24" customHeight="1">
      <c r="A4666" s="2285" t="s">
        <v>3586</v>
      </c>
      <c r="B4666" s="2270" t="s">
        <v>5906</v>
      </c>
      <c r="C4666" s="2285" t="s">
        <v>3600</v>
      </c>
      <c r="D4666" s="2285" t="s">
        <v>1879</v>
      </c>
      <c r="E4666" s="2468" t="s">
        <v>3589</v>
      </c>
      <c r="F4666" s="2468"/>
      <c r="G4666" s="2271" t="s">
        <v>271</v>
      </c>
      <c r="H4666" s="2272">
        <v>1</v>
      </c>
      <c r="I4666" s="2273">
        <v>28.82</v>
      </c>
      <c r="J4666" s="2273">
        <v>28.82</v>
      </c>
    </row>
    <row r="4667" spans="1:10">
      <c r="A4667" s="2282"/>
      <c r="B4667" s="2282"/>
      <c r="C4667" s="2282"/>
      <c r="D4667" s="2282"/>
      <c r="E4667" s="2282" t="s">
        <v>3577</v>
      </c>
      <c r="F4667" s="2267">
        <v>7.9</v>
      </c>
      <c r="G4667" s="2282" t="s">
        <v>3578</v>
      </c>
      <c r="H4667" s="2267">
        <v>0</v>
      </c>
      <c r="I4667" s="2282" t="s">
        <v>3579</v>
      </c>
      <c r="J4667" s="2267">
        <v>7.9</v>
      </c>
    </row>
    <row r="4668" spans="1:10">
      <c r="A4668" s="2282"/>
      <c r="B4668" s="2282"/>
      <c r="C4668" s="2282"/>
      <c r="D4668" s="2282"/>
      <c r="E4668" s="2282" t="s">
        <v>3580</v>
      </c>
      <c r="F4668" s="2267">
        <v>10.877027</v>
      </c>
      <c r="G4668" s="2282"/>
      <c r="H4668" s="2467" t="s">
        <v>3581</v>
      </c>
      <c r="I4668" s="2467"/>
      <c r="J4668" s="2267">
        <v>51.27</v>
      </c>
    </row>
    <row r="4669" spans="1:10" ht="30" customHeight="1" thickBot="1">
      <c r="A4669" s="2290"/>
      <c r="B4669" s="2290"/>
      <c r="C4669" s="2290"/>
      <c r="D4669" s="2290"/>
      <c r="E4669" s="2290"/>
      <c r="F4669" s="2290"/>
      <c r="G4669" s="2290" t="s">
        <v>3582</v>
      </c>
      <c r="H4669" s="2268">
        <v>2</v>
      </c>
      <c r="I4669" s="2290" t="s">
        <v>3583</v>
      </c>
      <c r="J4669" s="2291">
        <v>102.54</v>
      </c>
    </row>
    <row r="4670" spans="1:10" ht="0.95" customHeight="1" thickTop="1">
      <c r="A4670" s="2269"/>
      <c r="B4670" s="2269"/>
      <c r="C4670" s="2269"/>
      <c r="D4670" s="2269"/>
      <c r="E4670" s="2269"/>
      <c r="F4670" s="2269"/>
      <c r="G4670" s="2269"/>
      <c r="H4670" s="2269"/>
      <c r="I4670" s="2269"/>
      <c r="J4670" s="2269"/>
    </row>
    <row r="4671" spans="1:10" ht="18" customHeight="1">
      <c r="A4671" s="2283" t="s">
        <v>5907</v>
      </c>
      <c r="B4671" s="2287" t="s">
        <v>259</v>
      </c>
      <c r="C4671" s="2283" t="s">
        <v>3548</v>
      </c>
      <c r="D4671" s="2283" t="s">
        <v>131</v>
      </c>
      <c r="E4671" s="2470" t="s">
        <v>3549</v>
      </c>
      <c r="F4671" s="2470"/>
      <c r="G4671" s="2288" t="s">
        <v>3550</v>
      </c>
      <c r="H4671" s="2287" t="s">
        <v>261</v>
      </c>
      <c r="I4671" s="2287" t="s">
        <v>3551</v>
      </c>
      <c r="J4671" s="2287" t="s">
        <v>2149</v>
      </c>
    </row>
    <row r="4672" spans="1:10" ht="24" customHeight="1">
      <c r="A4672" s="2284" t="s">
        <v>3552</v>
      </c>
      <c r="B4672" s="2259" t="s">
        <v>1689</v>
      </c>
      <c r="C4672" s="2284" t="s">
        <v>3600</v>
      </c>
      <c r="D4672" s="2284" t="s">
        <v>1690</v>
      </c>
      <c r="E4672" s="2471" t="s">
        <v>3688</v>
      </c>
      <c r="F4672" s="2471"/>
      <c r="G4672" s="2260" t="s">
        <v>271</v>
      </c>
      <c r="H4672" s="2261">
        <v>1</v>
      </c>
      <c r="I4672" s="2262">
        <v>25.01</v>
      </c>
      <c r="J4672" s="2262">
        <v>25.01</v>
      </c>
    </row>
    <row r="4673" spans="1:10" ht="24" customHeight="1">
      <c r="A4673" s="2281" t="s">
        <v>3556</v>
      </c>
      <c r="B4673" s="2263" t="s">
        <v>3561</v>
      </c>
      <c r="C4673" s="2281" t="s">
        <v>3558</v>
      </c>
      <c r="D4673" s="2281" t="s">
        <v>3562</v>
      </c>
      <c r="E4673" s="2472" t="s">
        <v>3560</v>
      </c>
      <c r="F4673" s="2472"/>
      <c r="G4673" s="2264" t="s">
        <v>2143</v>
      </c>
      <c r="H4673" s="2265">
        <v>0.1</v>
      </c>
      <c r="I4673" s="2266">
        <v>16.989999999999998</v>
      </c>
      <c r="J4673" s="2266">
        <v>1.69</v>
      </c>
    </row>
    <row r="4674" spans="1:10" ht="24" customHeight="1">
      <c r="A4674" s="2281" t="s">
        <v>3556</v>
      </c>
      <c r="B4674" s="2263" t="s">
        <v>3565</v>
      </c>
      <c r="C4674" s="2281" t="s">
        <v>3558</v>
      </c>
      <c r="D4674" s="2281" t="s">
        <v>3566</v>
      </c>
      <c r="E4674" s="2472" t="s">
        <v>3560</v>
      </c>
      <c r="F4674" s="2472"/>
      <c r="G4674" s="2264" t="s">
        <v>2143</v>
      </c>
      <c r="H4674" s="2265">
        <v>0.1</v>
      </c>
      <c r="I4674" s="2266">
        <v>21.6</v>
      </c>
      <c r="J4674" s="2266">
        <v>2.16</v>
      </c>
    </row>
    <row r="4675" spans="1:10" ht="24" customHeight="1">
      <c r="A4675" s="2285" t="s">
        <v>3586</v>
      </c>
      <c r="B4675" s="2270" t="s">
        <v>5718</v>
      </c>
      <c r="C4675" s="2285" t="s">
        <v>3600</v>
      </c>
      <c r="D4675" s="2285" t="s">
        <v>5719</v>
      </c>
      <c r="E4675" s="2468" t="s">
        <v>3589</v>
      </c>
      <c r="F4675" s="2468"/>
      <c r="G4675" s="2271" t="s">
        <v>271</v>
      </c>
      <c r="H4675" s="2272">
        <v>1</v>
      </c>
      <c r="I4675" s="2273">
        <v>21.16</v>
      </c>
      <c r="J4675" s="2273">
        <v>21.16</v>
      </c>
    </row>
    <row r="4676" spans="1:10">
      <c r="A4676" s="2282"/>
      <c r="B4676" s="2282"/>
      <c r="C4676" s="2282"/>
      <c r="D4676" s="2282"/>
      <c r="E4676" s="2282" t="s">
        <v>3577</v>
      </c>
      <c r="F4676" s="2267">
        <v>2.62</v>
      </c>
      <c r="G4676" s="2282" t="s">
        <v>3578</v>
      </c>
      <c r="H4676" s="2267">
        <v>0</v>
      </c>
      <c r="I4676" s="2282" t="s">
        <v>3579</v>
      </c>
      <c r="J4676" s="2267">
        <v>2.62</v>
      </c>
    </row>
    <row r="4677" spans="1:10">
      <c r="A4677" s="2282"/>
      <c r="B4677" s="2282"/>
      <c r="C4677" s="2282"/>
      <c r="D4677" s="2282"/>
      <c r="E4677" s="2282" t="s">
        <v>3580</v>
      </c>
      <c r="F4677" s="2267">
        <v>6.7351929999999998</v>
      </c>
      <c r="G4677" s="2282"/>
      <c r="H4677" s="2467" t="s">
        <v>3581</v>
      </c>
      <c r="I4677" s="2467"/>
      <c r="J4677" s="2267">
        <v>31.75</v>
      </c>
    </row>
    <row r="4678" spans="1:10" ht="30" customHeight="1" thickBot="1">
      <c r="A4678" s="2290"/>
      <c r="B4678" s="2290"/>
      <c r="C4678" s="2290"/>
      <c r="D4678" s="2290"/>
      <c r="E4678" s="2290"/>
      <c r="F4678" s="2290"/>
      <c r="G4678" s="2290" t="s">
        <v>3582</v>
      </c>
      <c r="H4678" s="2268">
        <v>2</v>
      </c>
      <c r="I4678" s="2290" t="s">
        <v>3583</v>
      </c>
      <c r="J4678" s="2291">
        <v>63.5</v>
      </c>
    </row>
    <row r="4679" spans="1:10" ht="0.95" customHeight="1" thickTop="1">
      <c r="A4679" s="2269"/>
      <c r="B4679" s="2269"/>
      <c r="C4679" s="2269"/>
      <c r="D4679" s="2269"/>
      <c r="E4679" s="2269"/>
      <c r="F4679" s="2269"/>
      <c r="G4679" s="2269"/>
      <c r="H4679" s="2269"/>
      <c r="I4679" s="2269"/>
      <c r="J4679" s="2269"/>
    </row>
    <row r="4680" spans="1:10" ht="18" customHeight="1">
      <c r="A4680" s="2283" t="s">
        <v>5908</v>
      </c>
      <c r="B4680" s="2287" t="s">
        <v>259</v>
      </c>
      <c r="C4680" s="2283" t="s">
        <v>3548</v>
      </c>
      <c r="D4680" s="2283" t="s">
        <v>131</v>
      </c>
      <c r="E4680" s="2470" t="s">
        <v>3549</v>
      </c>
      <c r="F4680" s="2470"/>
      <c r="G4680" s="2288" t="s">
        <v>3550</v>
      </c>
      <c r="H4680" s="2287" t="s">
        <v>261</v>
      </c>
      <c r="I4680" s="2287" t="s">
        <v>3551</v>
      </c>
      <c r="J4680" s="2287" t="s">
        <v>2149</v>
      </c>
    </row>
    <row r="4681" spans="1:10" ht="24" customHeight="1">
      <c r="A4681" s="2284" t="s">
        <v>3552</v>
      </c>
      <c r="B4681" s="2259" t="s">
        <v>1882</v>
      </c>
      <c r="C4681" s="2284" t="s">
        <v>3600</v>
      </c>
      <c r="D4681" s="2284" t="s">
        <v>1883</v>
      </c>
      <c r="E4681" s="2471" t="s">
        <v>3688</v>
      </c>
      <c r="F4681" s="2471"/>
      <c r="G4681" s="2260" t="s">
        <v>271</v>
      </c>
      <c r="H4681" s="2261">
        <v>1</v>
      </c>
      <c r="I4681" s="2262">
        <v>214.16</v>
      </c>
      <c r="J4681" s="2262">
        <v>214.16</v>
      </c>
    </row>
    <row r="4682" spans="1:10" ht="24" customHeight="1">
      <c r="A4682" s="2281" t="s">
        <v>3556</v>
      </c>
      <c r="B4682" s="2263" t="s">
        <v>3561</v>
      </c>
      <c r="C4682" s="2281" t="s">
        <v>3558</v>
      </c>
      <c r="D4682" s="2281" t="s">
        <v>3562</v>
      </c>
      <c r="E4682" s="2472" t="s">
        <v>3560</v>
      </c>
      <c r="F4682" s="2472"/>
      <c r="G4682" s="2264" t="s">
        <v>2143</v>
      </c>
      <c r="H4682" s="2265">
        <v>0.5</v>
      </c>
      <c r="I4682" s="2266">
        <v>16.989999999999998</v>
      </c>
      <c r="J4682" s="2266">
        <v>8.49</v>
      </c>
    </row>
    <row r="4683" spans="1:10" ht="24" customHeight="1">
      <c r="A4683" s="2281" t="s">
        <v>3556</v>
      </c>
      <c r="B4683" s="2263" t="s">
        <v>3565</v>
      </c>
      <c r="C4683" s="2281" t="s">
        <v>3558</v>
      </c>
      <c r="D4683" s="2281" t="s">
        <v>3566</v>
      </c>
      <c r="E4683" s="2472" t="s">
        <v>3560</v>
      </c>
      <c r="F4683" s="2472"/>
      <c r="G4683" s="2264" t="s">
        <v>2143</v>
      </c>
      <c r="H4683" s="2265">
        <v>0.5</v>
      </c>
      <c r="I4683" s="2266">
        <v>21.6</v>
      </c>
      <c r="J4683" s="2266">
        <v>10.8</v>
      </c>
    </row>
    <row r="4684" spans="1:10" ht="24" customHeight="1">
      <c r="A4684" s="2285" t="s">
        <v>3586</v>
      </c>
      <c r="B4684" s="2270" t="s">
        <v>5909</v>
      </c>
      <c r="C4684" s="2285" t="s">
        <v>3600</v>
      </c>
      <c r="D4684" s="2285" t="s">
        <v>5910</v>
      </c>
      <c r="E4684" s="2468" t="s">
        <v>3589</v>
      </c>
      <c r="F4684" s="2468"/>
      <c r="G4684" s="2271" t="s">
        <v>271</v>
      </c>
      <c r="H4684" s="2272">
        <v>1</v>
      </c>
      <c r="I4684" s="2273">
        <v>194.87</v>
      </c>
      <c r="J4684" s="2273">
        <v>194.87</v>
      </c>
    </row>
    <row r="4685" spans="1:10">
      <c r="A4685" s="2282"/>
      <c r="B4685" s="2282"/>
      <c r="C4685" s="2282"/>
      <c r="D4685" s="2282"/>
      <c r="E4685" s="2282" t="s">
        <v>3577</v>
      </c>
      <c r="F4685" s="2267">
        <v>13.17</v>
      </c>
      <c r="G4685" s="2282" t="s">
        <v>3578</v>
      </c>
      <c r="H4685" s="2267">
        <v>0</v>
      </c>
      <c r="I4685" s="2282" t="s">
        <v>3579</v>
      </c>
      <c r="J4685" s="2267">
        <v>13.17</v>
      </c>
    </row>
    <row r="4686" spans="1:10">
      <c r="A4686" s="2282"/>
      <c r="B4686" s="2282"/>
      <c r="C4686" s="2282"/>
      <c r="D4686" s="2282"/>
      <c r="E4686" s="2282" t="s">
        <v>3580</v>
      </c>
      <c r="F4686" s="2267">
        <v>57.673287999999999</v>
      </c>
      <c r="G4686" s="2282"/>
      <c r="H4686" s="2467" t="s">
        <v>3581</v>
      </c>
      <c r="I4686" s="2467"/>
      <c r="J4686" s="2267">
        <v>271.83</v>
      </c>
    </row>
    <row r="4687" spans="1:10" ht="30" customHeight="1" thickBot="1">
      <c r="A4687" s="2290"/>
      <c r="B4687" s="2290"/>
      <c r="C4687" s="2290"/>
      <c r="D4687" s="2290"/>
      <c r="E4687" s="2290"/>
      <c r="F4687" s="2290"/>
      <c r="G4687" s="2290" t="s">
        <v>3582</v>
      </c>
      <c r="H4687" s="2268">
        <v>2</v>
      </c>
      <c r="I4687" s="2290" t="s">
        <v>3583</v>
      </c>
      <c r="J4687" s="2291">
        <v>543.66</v>
      </c>
    </row>
    <row r="4688" spans="1:10" ht="0.95" customHeight="1" thickTop="1">
      <c r="A4688" s="2269"/>
      <c r="B4688" s="2269"/>
      <c r="C4688" s="2269"/>
      <c r="D4688" s="2269"/>
      <c r="E4688" s="2269"/>
      <c r="F4688" s="2269"/>
      <c r="G4688" s="2269"/>
      <c r="H4688" s="2269"/>
      <c r="I4688" s="2269"/>
      <c r="J4688" s="2269"/>
    </row>
    <row r="4689" spans="1:10" ht="18" customHeight="1">
      <c r="A4689" s="2283" t="s">
        <v>5911</v>
      </c>
      <c r="B4689" s="2287" t="s">
        <v>259</v>
      </c>
      <c r="C4689" s="2283" t="s">
        <v>3548</v>
      </c>
      <c r="D4689" s="2283" t="s">
        <v>131</v>
      </c>
      <c r="E4689" s="2470" t="s">
        <v>3549</v>
      </c>
      <c r="F4689" s="2470"/>
      <c r="G4689" s="2288" t="s">
        <v>3550</v>
      </c>
      <c r="H4689" s="2287" t="s">
        <v>261</v>
      </c>
      <c r="I4689" s="2287" t="s">
        <v>3551</v>
      </c>
      <c r="J4689" s="2287" t="s">
        <v>2149</v>
      </c>
    </row>
    <row r="4690" spans="1:10" ht="24" customHeight="1">
      <c r="A4690" s="2284" t="s">
        <v>3552</v>
      </c>
      <c r="B4690" s="2259" t="s">
        <v>1885</v>
      </c>
      <c r="C4690" s="2284" t="s">
        <v>3600</v>
      </c>
      <c r="D4690" s="2284" t="s">
        <v>1886</v>
      </c>
      <c r="E4690" s="2471" t="s">
        <v>3688</v>
      </c>
      <c r="F4690" s="2471"/>
      <c r="G4690" s="2260" t="s">
        <v>322</v>
      </c>
      <c r="H4690" s="2261">
        <v>1</v>
      </c>
      <c r="I4690" s="2262">
        <v>475.18</v>
      </c>
      <c r="J4690" s="2262">
        <v>475.18</v>
      </c>
    </row>
    <row r="4691" spans="1:10" ht="24" customHeight="1">
      <c r="A4691" s="2281" t="s">
        <v>3556</v>
      </c>
      <c r="B4691" s="2263" t="s">
        <v>3561</v>
      </c>
      <c r="C4691" s="2281" t="s">
        <v>3558</v>
      </c>
      <c r="D4691" s="2281" t="s">
        <v>3562</v>
      </c>
      <c r="E4691" s="2472" t="s">
        <v>3560</v>
      </c>
      <c r="F4691" s="2472"/>
      <c r="G4691" s="2264" t="s">
        <v>2143</v>
      </c>
      <c r="H4691" s="2265">
        <v>2</v>
      </c>
      <c r="I4691" s="2266">
        <v>16.989999999999998</v>
      </c>
      <c r="J4691" s="2266">
        <v>33.979999999999997</v>
      </c>
    </row>
    <row r="4692" spans="1:10" ht="24" customHeight="1">
      <c r="A4692" s="2281" t="s">
        <v>3556</v>
      </c>
      <c r="B4692" s="2263" t="s">
        <v>3565</v>
      </c>
      <c r="C4692" s="2281" t="s">
        <v>3558</v>
      </c>
      <c r="D4692" s="2281" t="s">
        <v>3566</v>
      </c>
      <c r="E4692" s="2472" t="s">
        <v>3560</v>
      </c>
      <c r="F4692" s="2472"/>
      <c r="G4692" s="2264" t="s">
        <v>2143</v>
      </c>
      <c r="H4692" s="2265">
        <v>2</v>
      </c>
      <c r="I4692" s="2266">
        <v>21.6</v>
      </c>
      <c r="J4692" s="2266">
        <v>43.2</v>
      </c>
    </row>
    <row r="4693" spans="1:10" ht="36" customHeight="1">
      <c r="A4693" s="2285" t="s">
        <v>3586</v>
      </c>
      <c r="B4693" s="2270" t="s">
        <v>5912</v>
      </c>
      <c r="C4693" s="2285" t="s">
        <v>3600</v>
      </c>
      <c r="D4693" s="2285" t="s">
        <v>3067</v>
      </c>
      <c r="E4693" s="2468" t="s">
        <v>3589</v>
      </c>
      <c r="F4693" s="2468"/>
      <c r="G4693" s="2271" t="s">
        <v>322</v>
      </c>
      <c r="H4693" s="2272">
        <v>1</v>
      </c>
      <c r="I4693" s="2273">
        <v>398</v>
      </c>
      <c r="J4693" s="2273">
        <v>398</v>
      </c>
    </row>
    <row r="4694" spans="1:10">
      <c r="A4694" s="2282"/>
      <c r="B4694" s="2282"/>
      <c r="C4694" s="2282"/>
      <c r="D4694" s="2282"/>
      <c r="E4694" s="2282" t="s">
        <v>3577</v>
      </c>
      <c r="F4694" s="2267">
        <v>52.7</v>
      </c>
      <c r="G4694" s="2282" t="s">
        <v>3578</v>
      </c>
      <c r="H4694" s="2267">
        <v>0</v>
      </c>
      <c r="I4694" s="2282" t="s">
        <v>3579</v>
      </c>
      <c r="J4694" s="2267">
        <v>52.7</v>
      </c>
    </row>
    <row r="4695" spans="1:10">
      <c r="A4695" s="2282"/>
      <c r="B4695" s="2282"/>
      <c r="C4695" s="2282"/>
      <c r="D4695" s="2282"/>
      <c r="E4695" s="2282" t="s">
        <v>3580</v>
      </c>
      <c r="F4695" s="2267">
        <v>127.965974</v>
      </c>
      <c r="G4695" s="2282"/>
      <c r="H4695" s="2467" t="s">
        <v>3581</v>
      </c>
      <c r="I4695" s="2467"/>
      <c r="J4695" s="2267">
        <v>603.15</v>
      </c>
    </row>
    <row r="4696" spans="1:10" ht="30" customHeight="1" thickBot="1">
      <c r="A4696" s="2290"/>
      <c r="B4696" s="2290"/>
      <c r="C4696" s="2290"/>
      <c r="D4696" s="2290"/>
      <c r="E4696" s="2290"/>
      <c r="F4696" s="2290"/>
      <c r="G4696" s="2290" t="s">
        <v>3582</v>
      </c>
      <c r="H4696" s="2268">
        <v>2</v>
      </c>
      <c r="I4696" s="2290" t="s">
        <v>3583</v>
      </c>
      <c r="J4696" s="2291">
        <v>1206.3</v>
      </c>
    </row>
    <row r="4697" spans="1:10" ht="0.95" customHeight="1" thickTop="1">
      <c r="A4697" s="2269"/>
      <c r="B4697" s="2269"/>
      <c r="C4697" s="2269"/>
      <c r="D4697" s="2269"/>
      <c r="E4697" s="2269"/>
      <c r="F4697" s="2269"/>
      <c r="G4697" s="2269"/>
      <c r="H4697" s="2269"/>
      <c r="I4697" s="2269"/>
      <c r="J4697" s="2269"/>
    </row>
    <row r="4698" spans="1:10" ht="18" customHeight="1">
      <c r="A4698" s="2283" t="s">
        <v>5913</v>
      </c>
      <c r="B4698" s="2287" t="s">
        <v>259</v>
      </c>
      <c r="C4698" s="2283" t="s">
        <v>3548</v>
      </c>
      <c r="D4698" s="2283" t="s">
        <v>131</v>
      </c>
      <c r="E4698" s="2470" t="s">
        <v>3549</v>
      </c>
      <c r="F4698" s="2470"/>
      <c r="G4698" s="2288" t="s">
        <v>3550</v>
      </c>
      <c r="H4698" s="2287" t="s">
        <v>261</v>
      </c>
      <c r="I4698" s="2287" t="s">
        <v>3551</v>
      </c>
      <c r="J4698" s="2287" t="s">
        <v>2149</v>
      </c>
    </row>
    <row r="4699" spans="1:10" ht="24" customHeight="1">
      <c r="A4699" s="2284" t="s">
        <v>3552</v>
      </c>
      <c r="B4699" s="2259" t="s">
        <v>1888</v>
      </c>
      <c r="C4699" s="2284" t="s">
        <v>3600</v>
      </c>
      <c r="D4699" s="2284" t="s">
        <v>1889</v>
      </c>
      <c r="E4699" s="2471" t="s">
        <v>4700</v>
      </c>
      <c r="F4699" s="2471"/>
      <c r="G4699" s="2260" t="s">
        <v>322</v>
      </c>
      <c r="H4699" s="2261">
        <v>1</v>
      </c>
      <c r="I4699" s="2262">
        <v>27.36</v>
      </c>
      <c r="J4699" s="2262">
        <v>27.36</v>
      </c>
    </row>
    <row r="4700" spans="1:10" ht="24" customHeight="1">
      <c r="A4700" s="2281" t="s">
        <v>3556</v>
      </c>
      <c r="B4700" s="2263" t="s">
        <v>3565</v>
      </c>
      <c r="C4700" s="2281" t="s">
        <v>3558</v>
      </c>
      <c r="D4700" s="2281" t="s">
        <v>3566</v>
      </c>
      <c r="E4700" s="2472" t="s">
        <v>3560</v>
      </c>
      <c r="F4700" s="2472"/>
      <c r="G4700" s="2264" t="s">
        <v>2143</v>
      </c>
      <c r="H4700" s="2265">
        <v>0.05</v>
      </c>
      <c r="I4700" s="2266">
        <v>21.6</v>
      </c>
      <c r="J4700" s="2266">
        <v>1.08</v>
      </c>
    </row>
    <row r="4701" spans="1:10" ht="24" customHeight="1">
      <c r="A4701" s="2281" t="s">
        <v>3556</v>
      </c>
      <c r="B4701" s="2263" t="s">
        <v>3561</v>
      </c>
      <c r="C4701" s="2281" t="s">
        <v>3558</v>
      </c>
      <c r="D4701" s="2281" t="s">
        <v>3562</v>
      </c>
      <c r="E4701" s="2472" t="s">
        <v>3560</v>
      </c>
      <c r="F4701" s="2472"/>
      <c r="G4701" s="2264" t="s">
        <v>2143</v>
      </c>
      <c r="H4701" s="2265">
        <v>0.1</v>
      </c>
      <c r="I4701" s="2266">
        <v>16.989999999999998</v>
      </c>
      <c r="J4701" s="2266">
        <v>1.69</v>
      </c>
    </row>
    <row r="4702" spans="1:10" ht="24" customHeight="1">
      <c r="A4702" s="2285" t="s">
        <v>3586</v>
      </c>
      <c r="B4702" s="2270" t="s">
        <v>5914</v>
      </c>
      <c r="C4702" s="2285" t="s">
        <v>3600</v>
      </c>
      <c r="D4702" s="2285" t="s">
        <v>1889</v>
      </c>
      <c r="E4702" s="2468" t="s">
        <v>3589</v>
      </c>
      <c r="F4702" s="2468"/>
      <c r="G4702" s="2271" t="s">
        <v>322</v>
      </c>
      <c r="H4702" s="2272">
        <v>1</v>
      </c>
      <c r="I4702" s="2273">
        <v>24.59</v>
      </c>
      <c r="J4702" s="2273">
        <v>24.59</v>
      </c>
    </row>
    <row r="4703" spans="1:10">
      <c r="A4703" s="2282"/>
      <c r="B4703" s="2282"/>
      <c r="C4703" s="2282"/>
      <c r="D4703" s="2282"/>
      <c r="E4703" s="2282" t="s">
        <v>3577</v>
      </c>
      <c r="F4703" s="2267">
        <v>1.85</v>
      </c>
      <c r="G4703" s="2282" t="s">
        <v>3578</v>
      </c>
      <c r="H4703" s="2267">
        <v>0</v>
      </c>
      <c r="I4703" s="2282" t="s">
        <v>3579</v>
      </c>
      <c r="J4703" s="2267">
        <v>1.85</v>
      </c>
    </row>
    <row r="4704" spans="1:10">
      <c r="A4704" s="2282"/>
      <c r="B4704" s="2282"/>
      <c r="C4704" s="2282"/>
      <c r="D4704" s="2282"/>
      <c r="E4704" s="2282" t="s">
        <v>3580</v>
      </c>
      <c r="F4704" s="2267">
        <v>7.3680479999999999</v>
      </c>
      <c r="G4704" s="2282"/>
      <c r="H4704" s="2467" t="s">
        <v>3581</v>
      </c>
      <c r="I4704" s="2467"/>
      <c r="J4704" s="2267">
        <v>34.729999999999997</v>
      </c>
    </row>
    <row r="4705" spans="1:10" ht="30" customHeight="1" thickBot="1">
      <c r="A4705" s="2290"/>
      <c r="B4705" s="2290"/>
      <c r="C4705" s="2290"/>
      <c r="D4705" s="2290"/>
      <c r="E4705" s="2290"/>
      <c r="F4705" s="2290"/>
      <c r="G4705" s="2290" t="s">
        <v>3582</v>
      </c>
      <c r="H4705" s="2268">
        <v>2</v>
      </c>
      <c r="I4705" s="2290" t="s">
        <v>3583</v>
      </c>
      <c r="J4705" s="2291">
        <v>69.459999999999994</v>
      </c>
    </row>
    <row r="4706" spans="1:10" ht="0.95" customHeight="1" thickTop="1">
      <c r="A4706" s="2269"/>
      <c r="B4706" s="2269"/>
      <c r="C4706" s="2269"/>
      <c r="D4706" s="2269"/>
      <c r="E4706" s="2269"/>
      <c r="F4706" s="2269"/>
      <c r="G4706" s="2269"/>
      <c r="H4706" s="2269"/>
      <c r="I4706" s="2269"/>
      <c r="J4706" s="2269"/>
    </row>
    <row r="4707" spans="1:10" ht="18" customHeight="1">
      <c r="A4707" s="2283" t="s">
        <v>5915</v>
      </c>
      <c r="B4707" s="2287" t="s">
        <v>259</v>
      </c>
      <c r="C4707" s="2283" t="s">
        <v>3548</v>
      </c>
      <c r="D4707" s="2283" t="s">
        <v>131</v>
      </c>
      <c r="E4707" s="2470" t="s">
        <v>3549</v>
      </c>
      <c r="F4707" s="2470"/>
      <c r="G4707" s="2288" t="s">
        <v>3550</v>
      </c>
      <c r="H4707" s="2287" t="s">
        <v>261</v>
      </c>
      <c r="I4707" s="2287" t="s">
        <v>3551</v>
      </c>
      <c r="J4707" s="2287" t="s">
        <v>2149</v>
      </c>
    </row>
    <row r="4708" spans="1:10" ht="24" customHeight="1">
      <c r="A4708" s="2284" t="s">
        <v>3552</v>
      </c>
      <c r="B4708" s="2259" t="s">
        <v>1891</v>
      </c>
      <c r="C4708" s="2284" t="s">
        <v>3600</v>
      </c>
      <c r="D4708" s="2284" t="s">
        <v>1892</v>
      </c>
      <c r="E4708" s="2471" t="s">
        <v>3688</v>
      </c>
      <c r="F4708" s="2471"/>
      <c r="G4708" s="2260" t="s">
        <v>347</v>
      </c>
      <c r="H4708" s="2261">
        <v>1</v>
      </c>
      <c r="I4708" s="2262">
        <v>31.34</v>
      </c>
      <c r="J4708" s="2262">
        <v>31.34</v>
      </c>
    </row>
    <row r="4709" spans="1:10" ht="24" customHeight="1">
      <c r="A4709" s="2281" t="s">
        <v>3556</v>
      </c>
      <c r="B4709" s="2263" t="s">
        <v>3565</v>
      </c>
      <c r="C4709" s="2281" t="s">
        <v>3558</v>
      </c>
      <c r="D4709" s="2281" t="s">
        <v>3566</v>
      </c>
      <c r="E4709" s="2472" t="s">
        <v>3560</v>
      </c>
      <c r="F4709" s="2472"/>
      <c r="G4709" s="2264" t="s">
        <v>2143</v>
      </c>
      <c r="H4709" s="2265">
        <v>0.2</v>
      </c>
      <c r="I4709" s="2266">
        <v>21.6</v>
      </c>
      <c r="J4709" s="2266">
        <v>4.32</v>
      </c>
    </row>
    <row r="4710" spans="1:10" ht="24" customHeight="1">
      <c r="A4710" s="2281" t="s">
        <v>3556</v>
      </c>
      <c r="B4710" s="2263" t="s">
        <v>3886</v>
      </c>
      <c r="C4710" s="2281" t="s">
        <v>3558</v>
      </c>
      <c r="D4710" s="2281" t="s">
        <v>3887</v>
      </c>
      <c r="E4710" s="2472" t="s">
        <v>3560</v>
      </c>
      <c r="F4710" s="2472"/>
      <c r="G4710" s="2264" t="s">
        <v>2143</v>
      </c>
      <c r="H4710" s="2265">
        <v>0.2</v>
      </c>
      <c r="I4710" s="2266">
        <v>18.87</v>
      </c>
      <c r="J4710" s="2266">
        <v>3.77</v>
      </c>
    </row>
    <row r="4711" spans="1:10" ht="36" customHeight="1">
      <c r="A4711" s="2285" t="s">
        <v>3586</v>
      </c>
      <c r="B4711" s="2270" t="s">
        <v>5916</v>
      </c>
      <c r="C4711" s="2285" t="s">
        <v>3558</v>
      </c>
      <c r="D4711" s="2285" t="s">
        <v>5917</v>
      </c>
      <c r="E4711" s="2468" t="s">
        <v>3589</v>
      </c>
      <c r="F4711" s="2468"/>
      <c r="G4711" s="2271" t="s">
        <v>689</v>
      </c>
      <c r="H4711" s="2272">
        <v>1.1000000000000001</v>
      </c>
      <c r="I4711" s="2273">
        <v>21.14</v>
      </c>
      <c r="J4711" s="2273">
        <v>23.25</v>
      </c>
    </row>
    <row r="4712" spans="1:10">
      <c r="A4712" s="2282"/>
      <c r="B4712" s="2282"/>
      <c r="C4712" s="2282"/>
      <c r="D4712" s="2282"/>
      <c r="E4712" s="2282" t="s">
        <v>3577</v>
      </c>
      <c r="F4712" s="2267">
        <v>5.66</v>
      </c>
      <c r="G4712" s="2282" t="s">
        <v>3578</v>
      </c>
      <c r="H4712" s="2267">
        <v>0</v>
      </c>
      <c r="I4712" s="2282" t="s">
        <v>3579</v>
      </c>
      <c r="J4712" s="2267">
        <v>5.66</v>
      </c>
    </row>
    <row r="4713" spans="1:10">
      <c r="A4713" s="2282"/>
      <c r="B4713" s="2282"/>
      <c r="C4713" s="2282"/>
      <c r="D4713" s="2282"/>
      <c r="E4713" s="2282" t="s">
        <v>3580</v>
      </c>
      <c r="F4713" s="2267">
        <v>8.4398619999999998</v>
      </c>
      <c r="G4713" s="2282"/>
      <c r="H4713" s="2467" t="s">
        <v>3581</v>
      </c>
      <c r="I4713" s="2467"/>
      <c r="J4713" s="2267">
        <v>39.78</v>
      </c>
    </row>
    <row r="4714" spans="1:10" ht="30" customHeight="1" thickBot="1">
      <c r="A4714" s="2290"/>
      <c r="B4714" s="2290"/>
      <c r="C4714" s="2290"/>
      <c r="D4714" s="2290"/>
      <c r="E4714" s="2290"/>
      <c r="F4714" s="2290"/>
      <c r="G4714" s="2290" t="s">
        <v>3582</v>
      </c>
      <c r="H4714" s="2268">
        <v>16.5</v>
      </c>
      <c r="I4714" s="2290" t="s">
        <v>3583</v>
      </c>
      <c r="J4714" s="2291">
        <v>656.37</v>
      </c>
    </row>
    <row r="4715" spans="1:10" ht="0.95" customHeight="1" thickTop="1">
      <c r="A4715" s="2269"/>
      <c r="B4715" s="2269"/>
      <c r="C4715" s="2269"/>
      <c r="D4715" s="2269"/>
      <c r="E4715" s="2269"/>
      <c r="F4715" s="2269"/>
      <c r="G4715" s="2269"/>
      <c r="H4715" s="2269"/>
      <c r="I4715" s="2269"/>
      <c r="J4715" s="2269"/>
    </row>
    <row r="4716" spans="1:10" ht="18" customHeight="1">
      <c r="A4716" s="2283" t="s">
        <v>5918</v>
      </c>
      <c r="B4716" s="2287" t="s">
        <v>259</v>
      </c>
      <c r="C4716" s="2283" t="s">
        <v>3548</v>
      </c>
      <c r="D4716" s="2283" t="s">
        <v>131</v>
      </c>
      <c r="E4716" s="2470" t="s">
        <v>3549</v>
      </c>
      <c r="F4716" s="2470"/>
      <c r="G4716" s="2288" t="s">
        <v>3550</v>
      </c>
      <c r="H4716" s="2287" t="s">
        <v>261</v>
      </c>
      <c r="I4716" s="2287" t="s">
        <v>3551</v>
      </c>
      <c r="J4716" s="2287" t="s">
        <v>2149</v>
      </c>
    </row>
    <row r="4717" spans="1:10" ht="60" customHeight="1">
      <c r="A4717" s="2284" t="s">
        <v>3552</v>
      </c>
      <c r="B4717" s="2259" t="s">
        <v>1894</v>
      </c>
      <c r="C4717" s="2284" t="s">
        <v>3600</v>
      </c>
      <c r="D4717" s="2284" t="s">
        <v>1895</v>
      </c>
      <c r="E4717" s="2471" t="s">
        <v>4700</v>
      </c>
      <c r="F4717" s="2471"/>
      <c r="G4717" s="2260" t="s">
        <v>347</v>
      </c>
      <c r="H4717" s="2261">
        <v>1</v>
      </c>
      <c r="I4717" s="2262">
        <v>12.96</v>
      </c>
      <c r="J4717" s="2262">
        <v>12.96</v>
      </c>
    </row>
    <row r="4718" spans="1:10" ht="24" customHeight="1">
      <c r="A4718" s="2281" t="s">
        <v>3556</v>
      </c>
      <c r="B4718" s="2263" t="s">
        <v>3565</v>
      </c>
      <c r="C4718" s="2281" t="s">
        <v>3558</v>
      </c>
      <c r="D4718" s="2281" t="s">
        <v>3566</v>
      </c>
      <c r="E4718" s="2472" t="s">
        <v>3560</v>
      </c>
      <c r="F4718" s="2472"/>
      <c r="G4718" s="2264" t="s">
        <v>2143</v>
      </c>
      <c r="H4718" s="2265">
        <v>0.03</v>
      </c>
      <c r="I4718" s="2266">
        <v>21.6</v>
      </c>
      <c r="J4718" s="2266">
        <v>0.64</v>
      </c>
    </row>
    <row r="4719" spans="1:10" ht="24" customHeight="1">
      <c r="A4719" s="2281" t="s">
        <v>3556</v>
      </c>
      <c r="B4719" s="2263" t="s">
        <v>3561</v>
      </c>
      <c r="C4719" s="2281" t="s">
        <v>3558</v>
      </c>
      <c r="D4719" s="2281" t="s">
        <v>3562</v>
      </c>
      <c r="E4719" s="2472" t="s">
        <v>3560</v>
      </c>
      <c r="F4719" s="2472"/>
      <c r="G4719" s="2264" t="s">
        <v>2143</v>
      </c>
      <c r="H4719" s="2265">
        <v>0.03</v>
      </c>
      <c r="I4719" s="2266">
        <v>16.989999999999998</v>
      </c>
      <c r="J4719" s="2266">
        <v>0.5</v>
      </c>
    </row>
    <row r="4720" spans="1:10" ht="24" customHeight="1">
      <c r="A4720" s="2285" t="s">
        <v>3586</v>
      </c>
      <c r="B4720" s="2270" t="s">
        <v>3628</v>
      </c>
      <c r="C4720" s="2285" t="s">
        <v>3558</v>
      </c>
      <c r="D4720" s="2285" t="s">
        <v>3629</v>
      </c>
      <c r="E4720" s="2468" t="s">
        <v>3589</v>
      </c>
      <c r="F4720" s="2468"/>
      <c r="G4720" s="2271" t="s">
        <v>271</v>
      </c>
      <c r="H4720" s="2272">
        <v>8.9999999999999993E-3</v>
      </c>
      <c r="I4720" s="2273">
        <v>3.76</v>
      </c>
      <c r="J4720" s="2273">
        <v>0.03</v>
      </c>
    </row>
    <row r="4721" spans="1:10" ht="24" customHeight="1">
      <c r="A4721" s="2285" t="s">
        <v>3586</v>
      </c>
      <c r="B4721" s="2270" t="s">
        <v>5919</v>
      </c>
      <c r="C4721" s="2285" t="s">
        <v>3554</v>
      </c>
      <c r="D4721" s="2285" t="s">
        <v>5920</v>
      </c>
      <c r="E4721" s="2468" t="s">
        <v>3589</v>
      </c>
      <c r="F4721" s="2468"/>
      <c r="G4721" s="2271" t="s">
        <v>689</v>
      </c>
      <c r="H4721" s="2272">
        <v>1.02</v>
      </c>
      <c r="I4721" s="2273">
        <v>11.56</v>
      </c>
      <c r="J4721" s="2273">
        <v>11.79</v>
      </c>
    </row>
    <row r="4722" spans="1:10">
      <c r="A4722" s="2282"/>
      <c r="B4722" s="2282"/>
      <c r="C4722" s="2282"/>
      <c r="D4722" s="2282"/>
      <c r="E4722" s="2282" t="s">
        <v>3577</v>
      </c>
      <c r="F4722" s="2267">
        <v>0.78</v>
      </c>
      <c r="G4722" s="2282" t="s">
        <v>3578</v>
      </c>
      <c r="H4722" s="2267">
        <v>0</v>
      </c>
      <c r="I4722" s="2282" t="s">
        <v>3579</v>
      </c>
      <c r="J4722" s="2267">
        <v>0.78</v>
      </c>
    </row>
    <row r="4723" spans="1:10">
      <c r="A4723" s="2282"/>
      <c r="B4723" s="2282"/>
      <c r="C4723" s="2282"/>
      <c r="D4723" s="2282"/>
      <c r="E4723" s="2282" t="s">
        <v>3580</v>
      </c>
      <c r="F4723" s="2267">
        <v>3.4901279999999999</v>
      </c>
      <c r="G4723" s="2282"/>
      <c r="H4723" s="2467" t="s">
        <v>3581</v>
      </c>
      <c r="I4723" s="2467"/>
      <c r="J4723" s="2267">
        <v>16.45</v>
      </c>
    </row>
    <row r="4724" spans="1:10" ht="30" customHeight="1" thickBot="1">
      <c r="A4724" s="2290"/>
      <c r="B4724" s="2290"/>
      <c r="C4724" s="2290"/>
      <c r="D4724" s="2290"/>
      <c r="E4724" s="2290"/>
      <c r="F4724" s="2290"/>
      <c r="G4724" s="2290" t="s">
        <v>3582</v>
      </c>
      <c r="H4724" s="2268">
        <v>214.3</v>
      </c>
      <c r="I4724" s="2290" t="s">
        <v>3583</v>
      </c>
      <c r="J4724" s="2291">
        <v>3525.24</v>
      </c>
    </row>
    <row r="4725" spans="1:10" ht="0.95" customHeight="1" thickTop="1">
      <c r="A4725" s="2269"/>
      <c r="B4725" s="2269"/>
      <c r="C4725" s="2269"/>
      <c r="D4725" s="2269"/>
      <c r="E4725" s="2269"/>
      <c r="F4725" s="2269"/>
      <c r="G4725" s="2269"/>
      <c r="H4725" s="2269"/>
      <c r="I4725" s="2269"/>
      <c r="J4725" s="2269"/>
    </row>
    <row r="4726" spans="1:10" ht="18" customHeight="1">
      <c r="A4726" s="2283" t="s">
        <v>5921</v>
      </c>
      <c r="B4726" s="2287" t="s">
        <v>259</v>
      </c>
      <c r="C4726" s="2283" t="s">
        <v>3548</v>
      </c>
      <c r="D4726" s="2283" t="s">
        <v>131</v>
      </c>
      <c r="E4726" s="2470" t="s">
        <v>3549</v>
      </c>
      <c r="F4726" s="2470"/>
      <c r="G4726" s="2288" t="s">
        <v>3550</v>
      </c>
      <c r="H4726" s="2287" t="s">
        <v>261</v>
      </c>
      <c r="I4726" s="2287" t="s">
        <v>3551</v>
      </c>
      <c r="J4726" s="2287" t="s">
        <v>2149</v>
      </c>
    </row>
    <row r="4727" spans="1:10" ht="60" customHeight="1">
      <c r="A4727" s="2284" t="s">
        <v>3552</v>
      </c>
      <c r="B4727" s="2259" t="s">
        <v>1897</v>
      </c>
      <c r="C4727" s="2284" t="s">
        <v>3600</v>
      </c>
      <c r="D4727" s="2284" t="s">
        <v>1898</v>
      </c>
      <c r="E4727" s="2471" t="s">
        <v>4700</v>
      </c>
      <c r="F4727" s="2471"/>
      <c r="G4727" s="2260" t="s">
        <v>347</v>
      </c>
      <c r="H4727" s="2261">
        <v>1</v>
      </c>
      <c r="I4727" s="2262">
        <v>24.2</v>
      </c>
      <c r="J4727" s="2262">
        <v>24.2</v>
      </c>
    </row>
    <row r="4728" spans="1:10" ht="24" customHeight="1">
      <c r="A4728" s="2281" t="s">
        <v>3556</v>
      </c>
      <c r="B4728" s="2263" t="s">
        <v>3565</v>
      </c>
      <c r="C4728" s="2281" t="s">
        <v>3558</v>
      </c>
      <c r="D4728" s="2281" t="s">
        <v>3566</v>
      </c>
      <c r="E4728" s="2472" t="s">
        <v>3560</v>
      </c>
      <c r="F4728" s="2472"/>
      <c r="G4728" s="2264" t="s">
        <v>2143</v>
      </c>
      <c r="H4728" s="2265">
        <v>0.03</v>
      </c>
      <c r="I4728" s="2266">
        <v>21.6</v>
      </c>
      <c r="J4728" s="2266">
        <v>0.64</v>
      </c>
    </row>
    <row r="4729" spans="1:10" ht="24" customHeight="1">
      <c r="A4729" s="2281" t="s">
        <v>3556</v>
      </c>
      <c r="B4729" s="2263" t="s">
        <v>3561</v>
      </c>
      <c r="C4729" s="2281" t="s">
        <v>3558</v>
      </c>
      <c r="D4729" s="2281" t="s">
        <v>3562</v>
      </c>
      <c r="E4729" s="2472" t="s">
        <v>3560</v>
      </c>
      <c r="F4729" s="2472"/>
      <c r="G4729" s="2264" t="s">
        <v>2143</v>
      </c>
      <c r="H4729" s="2265">
        <v>0.03</v>
      </c>
      <c r="I4729" s="2266">
        <v>16.989999999999998</v>
      </c>
      <c r="J4729" s="2266">
        <v>0.5</v>
      </c>
    </row>
    <row r="4730" spans="1:10" ht="24" customHeight="1">
      <c r="A4730" s="2285" t="s">
        <v>3586</v>
      </c>
      <c r="B4730" s="2270" t="s">
        <v>3628</v>
      </c>
      <c r="C4730" s="2285" t="s">
        <v>3558</v>
      </c>
      <c r="D4730" s="2285" t="s">
        <v>3629</v>
      </c>
      <c r="E4730" s="2468" t="s">
        <v>3589</v>
      </c>
      <c r="F4730" s="2468"/>
      <c r="G4730" s="2271" t="s">
        <v>271</v>
      </c>
      <c r="H4730" s="2272">
        <v>8.9999999999999993E-3</v>
      </c>
      <c r="I4730" s="2273">
        <v>3.76</v>
      </c>
      <c r="J4730" s="2273">
        <v>0.03</v>
      </c>
    </row>
    <row r="4731" spans="1:10" ht="24" customHeight="1">
      <c r="A4731" s="2285" t="s">
        <v>3586</v>
      </c>
      <c r="B4731" s="2270" t="s">
        <v>5922</v>
      </c>
      <c r="C4731" s="2285" t="s">
        <v>3554</v>
      </c>
      <c r="D4731" s="2285" t="s">
        <v>5923</v>
      </c>
      <c r="E4731" s="2468" t="s">
        <v>3589</v>
      </c>
      <c r="F4731" s="2468"/>
      <c r="G4731" s="2271" t="s">
        <v>689</v>
      </c>
      <c r="H4731" s="2272">
        <v>1.02</v>
      </c>
      <c r="I4731" s="2273">
        <v>22.58</v>
      </c>
      <c r="J4731" s="2273">
        <v>23.03</v>
      </c>
    </row>
    <row r="4732" spans="1:10">
      <c r="A4732" s="2282"/>
      <c r="B4732" s="2282"/>
      <c r="C4732" s="2282"/>
      <c r="D4732" s="2282"/>
      <c r="E4732" s="2282" t="s">
        <v>3577</v>
      </c>
      <c r="F4732" s="2267">
        <v>0.78</v>
      </c>
      <c r="G4732" s="2282" t="s">
        <v>3578</v>
      </c>
      <c r="H4732" s="2267">
        <v>0</v>
      </c>
      <c r="I4732" s="2282" t="s">
        <v>3579</v>
      </c>
      <c r="J4732" s="2267">
        <v>0.78</v>
      </c>
    </row>
    <row r="4733" spans="1:10">
      <c r="A4733" s="2282"/>
      <c r="B4733" s="2282"/>
      <c r="C4733" s="2282"/>
      <c r="D4733" s="2282"/>
      <c r="E4733" s="2282" t="s">
        <v>3580</v>
      </c>
      <c r="F4733" s="2267">
        <v>6.5170599999999999</v>
      </c>
      <c r="G4733" s="2282"/>
      <c r="H4733" s="2467" t="s">
        <v>3581</v>
      </c>
      <c r="I4733" s="2467"/>
      <c r="J4733" s="2267">
        <v>30.72</v>
      </c>
    </row>
    <row r="4734" spans="1:10" ht="30" customHeight="1" thickBot="1">
      <c r="A4734" s="2290"/>
      <c r="B4734" s="2290"/>
      <c r="C4734" s="2290"/>
      <c r="D4734" s="2290"/>
      <c r="E4734" s="2290"/>
      <c r="F4734" s="2290"/>
      <c r="G4734" s="2290" t="s">
        <v>3582</v>
      </c>
      <c r="H4734" s="2268">
        <v>153.4</v>
      </c>
      <c r="I4734" s="2290" t="s">
        <v>3583</v>
      </c>
      <c r="J4734" s="2291">
        <v>4712.45</v>
      </c>
    </row>
    <row r="4735" spans="1:10" ht="0.95" customHeight="1" thickTop="1">
      <c r="A4735" s="2269"/>
      <c r="B4735" s="2269"/>
      <c r="C4735" s="2269"/>
      <c r="D4735" s="2269"/>
      <c r="E4735" s="2269"/>
      <c r="F4735" s="2269"/>
      <c r="G4735" s="2269"/>
      <c r="H4735" s="2269"/>
      <c r="I4735" s="2269"/>
      <c r="J4735" s="2269"/>
    </row>
    <row r="4736" spans="1:10" ht="18" customHeight="1">
      <c r="A4736" s="2283" t="s">
        <v>5924</v>
      </c>
      <c r="B4736" s="2287" t="s">
        <v>259</v>
      </c>
      <c r="C4736" s="2283" t="s">
        <v>3548</v>
      </c>
      <c r="D4736" s="2283" t="s">
        <v>131</v>
      </c>
      <c r="E4736" s="2470" t="s">
        <v>3549</v>
      </c>
      <c r="F4736" s="2470"/>
      <c r="G4736" s="2288" t="s">
        <v>3550</v>
      </c>
      <c r="H4736" s="2287" t="s">
        <v>261</v>
      </c>
      <c r="I4736" s="2287" t="s">
        <v>3551</v>
      </c>
      <c r="J4736" s="2287" t="s">
        <v>2149</v>
      </c>
    </row>
    <row r="4737" spans="1:10" ht="48" customHeight="1">
      <c r="A4737" s="2284" t="s">
        <v>3552</v>
      </c>
      <c r="B4737" s="2259" t="s">
        <v>1900</v>
      </c>
      <c r="C4737" s="2284" t="s">
        <v>3600</v>
      </c>
      <c r="D4737" s="2284" t="s">
        <v>1901</v>
      </c>
      <c r="E4737" s="2471" t="s">
        <v>3688</v>
      </c>
      <c r="F4737" s="2471"/>
      <c r="G4737" s="2260" t="s">
        <v>347</v>
      </c>
      <c r="H4737" s="2261">
        <v>1</v>
      </c>
      <c r="I4737" s="2262">
        <v>43.17</v>
      </c>
      <c r="J4737" s="2262">
        <v>43.17</v>
      </c>
    </row>
    <row r="4738" spans="1:10" ht="24" customHeight="1">
      <c r="A4738" s="2281" t="s">
        <v>3556</v>
      </c>
      <c r="B4738" s="2263" t="s">
        <v>3561</v>
      </c>
      <c r="C4738" s="2281" t="s">
        <v>3558</v>
      </c>
      <c r="D4738" s="2281" t="s">
        <v>3562</v>
      </c>
      <c r="E4738" s="2472" t="s">
        <v>3560</v>
      </c>
      <c r="F4738" s="2472"/>
      <c r="G4738" s="2264" t="s">
        <v>2143</v>
      </c>
      <c r="H4738" s="2265">
        <v>0.05</v>
      </c>
      <c r="I4738" s="2266">
        <v>16.989999999999998</v>
      </c>
      <c r="J4738" s="2266">
        <v>0.84</v>
      </c>
    </row>
    <row r="4739" spans="1:10" ht="24" customHeight="1">
      <c r="A4739" s="2281" t="s">
        <v>3556</v>
      </c>
      <c r="B4739" s="2263" t="s">
        <v>3565</v>
      </c>
      <c r="C4739" s="2281" t="s">
        <v>3558</v>
      </c>
      <c r="D4739" s="2281" t="s">
        <v>3566</v>
      </c>
      <c r="E4739" s="2472" t="s">
        <v>3560</v>
      </c>
      <c r="F4739" s="2472"/>
      <c r="G4739" s="2264" t="s">
        <v>2143</v>
      </c>
      <c r="H4739" s="2265">
        <v>0.05</v>
      </c>
      <c r="I4739" s="2266">
        <v>21.6</v>
      </c>
      <c r="J4739" s="2266">
        <v>1.08</v>
      </c>
    </row>
    <row r="4740" spans="1:10" ht="36" customHeight="1">
      <c r="A4740" s="2285" t="s">
        <v>3586</v>
      </c>
      <c r="B4740" s="2270" t="s">
        <v>5925</v>
      </c>
      <c r="C4740" s="2285" t="s">
        <v>3600</v>
      </c>
      <c r="D4740" s="2285" t="s">
        <v>5926</v>
      </c>
      <c r="E4740" s="2468" t="s">
        <v>3589</v>
      </c>
      <c r="F4740" s="2468"/>
      <c r="G4740" s="2271" t="s">
        <v>347</v>
      </c>
      <c r="H4740" s="2272">
        <v>1</v>
      </c>
      <c r="I4740" s="2273">
        <v>41.25</v>
      </c>
      <c r="J4740" s="2273">
        <v>41.25</v>
      </c>
    </row>
    <row r="4741" spans="1:10">
      <c r="A4741" s="2282"/>
      <c r="B4741" s="2282"/>
      <c r="C4741" s="2282"/>
      <c r="D4741" s="2282"/>
      <c r="E4741" s="2282" t="s">
        <v>3577</v>
      </c>
      <c r="F4741" s="2267">
        <v>1.31</v>
      </c>
      <c r="G4741" s="2282" t="s">
        <v>3578</v>
      </c>
      <c r="H4741" s="2267">
        <v>0</v>
      </c>
      <c r="I4741" s="2282" t="s">
        <v>3579</v>
      </c>
      <c r="J4741" s="2267">
        <v>1.31</v>
      </c>
    </row>
    <row r="4742" spans="1:10">
      <c r="A4742" s="2282"/>
      <c r="B4742" s="2282"/>
      <c r="C4742" s="2282"/>
      <c r="D4742" s="2282"/>
      <c r="E4742" s="2282" t="s">
        <v>3580</v>
      </c>
      <c r="F4742" s="2267">
        <v>11.625681</v>
      </c>
      <c r="G4742" s="2282"/>
      <c r="H4742" s="2467" t="s">
        <v>3581</v>
      </c>
      <c r="I4742" s="2467"/>
      <c r="J4742" s="2267">
        <v>54.8</v>
      </c>
    </row>
    <row r="4743" spans="1:10" ht="30" customHeight="1" thickBot="1">
      <c r="A4743" s="2290"/>
      <c r="B4743" s="2290"/>
      <c r="C4743" s="2290"/>
      <c r="D4743" s="2290"/>
      <c r="E4743" s="2290"/>
      <c r="F4743" s="2290"/>
      <c r="G4743" s="2290" t="s">
        <v>3582</v>
      </c>
      <c r="H4743" s="2268">
        <v>22</v>
      </c>
      <c r="I4743" s="2290" t="s">
        <v>3583</v>
      </c>
      <c r="J4743" s="2291">
        <v>1205.5999999999999</v>
      </c>
    </row>
    <row r="4744" spans="1:10" ht="0.95" customHeight="1" thickTop="1">
      <c r="A4744" s="2269"/>
      <c r="B4744" s="2269"/>
      <c r="C4744" s="2269"/>
      <c r="D4744" s="2269"/>
      <c r="E4744" s="2269"/>
      <c r="F4744" s="2269"/>
      <c r="G4744" s="2269"/>
      <c r="H4744" s="2269"/>
      <c r="I4744" s="2269"/>
      <c r="J4744" s="2269"/>
    </row>
    <row r="4745" spans="1:10" ht="18" customHeight="1">
      <c r="A4745" s="2283" t="s">
        <v>5927</v>
      </c>
      <c r="B4745" s="2287" t="s">
        <v>259</v>
      </c>
      <c r="C4745" s="2283" t="s">
        <v>3548</v>
      </c>
      <c r="D4745" s="2283" t="s">
        <v>131</v>
      </c>
      <c r="E4745" s="2470" t="s">
        <v>3549</v>
      </c>
      <c r="F4745" s="2470"/>
      <c r="G4745" s="2288" t="s">
        <v>3550</v>
      </c>
      <c r="H4745" s="2287" t="s">
        <v>261</v>
      </c>
      <c r="I4745" s="2287" t="s">
        <v>3551</v>
      </c>
      <c r="J4745" s="2287" t="s">
        <v>2149</v>
      </c>
    </row>
    <row r="4746" spans="1:10" ht="48" customHeight="1">
      <c r="A4746" s="2284" t="s">
        <v>3552</v>
      </c>
      <c r="B4746" s="2259" t="s">
        <v>1903</v>
      </c>
      <c r="C4746" s="2284" t="s">
        <v>3600</v>
      </c>
      <c r="D4746" s="2284" t="s">
        <v>1904</v>
      </c>
      <c r="E4746" s="2471" t="s">
        <v>4700</v>
      </c>
      <c r="F4746" s="2471"/>
      <c r="G4746" s="2260" t="s">
        <v>1735</v>
      </c>
      <c r="H4746" s="2261">
        <v>1</v>
      </c>
      <c r="I4746" s="2262">
        <v>13.4</v>
      </c>
      <c r="J4746" s="2262">
        <v>13.4</v>
      </c>
    </row>
    <row r="4747" spans="1:10" ht="24" customHeight="1">
      <c r="A4747" s="2281" t="s">
        <v>3556</v>
      </c>
      <c r="B4747" s="2263" t="s">
        <v>3886</v>
      </c>
      <c r="C4747" s="2281" t="s">
        <v>3558</v>
      </c>
      <c r="D4747" s="2281" t="s">
        <v>3887</v>
      </c>
      <c r="E4747" s="2472" t="s">
        <v>3560</v>
      </c>
      <c r="F4747" s="2472"/>
      <c r="G4747" s="2264" t="s">
        <v>2143</v>
      </c>
      <c r="H4747" s="2265">
        <v>0.25</v>
      </c>
      <c r="I4747" s="2266">
        <v>18.87</v>
      </c>
      <c r="J4747" s="2266">
        <v>4.71</v>
      </c>
    </row>
    <row r="4748" spans="1:10" ht="36" customHeight="1">
      <c r="A4748" s="2285" t="s">
        <v>3586</v>
      </c>
      <c r="B4748" s="2270" t="s">
        <v>5928</v>
      </c>
      <c r="C4748" s="2285" t="s">
        <v>3558</v>
      </c>
      <c r="D4748" s="2285" t="s">
        <v>5929</v>
      </c>
      <c r="E4748" s="2468" t="s">
        <v>3589</v>
      </c>
      <c r="F4748" s="2468"/>
      <c r="G4748" s="2271" t="s">
        <v>271</v>
      </c>
      <c r="H4748" s="2272">
        <v>0.15</v>
      </c>
      <c r="I4748" s="2273">
        <v>57.96</v>
      </c>
      <c r="J4748" s="2273">
        <v>8.69</v>
      </c>
    </row>
    <row r="4749" spans="1:10">
      <c r="A4749" s="2282"/>
      <c r="B4749" s="2282"/>
      <c r="C4749" s="2282"/>
      <c r="D4749" s="2282"/>
      <c r="E4749" s="2282" t="s">
        <v>3577</v>
      </c>
      <c r="F4749" s="2267">
        <v>3.21</v>
      </c>
      <c r="G4749" s="2282" t="s">
        <v>3578</v>
      </c>
      <c r="H4749" s="2267">
        <v>0</v>
      </c>
      <c r="I4749" s="2282" t="s">
        <v>3579</v>
      </c>
      <c r="J4749" s="2267">
        <v>3.21</v>
      </c>
    </row>
    <row r="4750" spans="1:10">
      <c r="A4750" s="2282"/>
      <c r="B4750" s="2282"/>
      <c r="C4750" s="2282"/>
      <c r="D4750" s="2282"/>
      <c r="E4750" s="2282" t="s">
        <v>3580</v>
      </c>
      <c r="F4750" s="2267">
        <v>3.6086200000000002</v>
      </c>
      <c r="G4750" s="2282"/>
      <c r="H4750" s="2467" t="s">
        <v>3581</v>
      </c>
      <c r="I4750" s="2467"/>
      <c r="J4750" s="2267">
        <v>17.010000000000002</v>
      </c>
    </row>
    <row r="4751" spans="1:10" ht="30" customHeight="1" thickBot="1">
      <c r="A4751" s="2290"/>
      <c r="B4751" s="2290"/>
      <c r="C4751" s="2290"/>
      <c r="D4751" s="2290"/>
      <c r="E4751" s="2290"/>
      <c r="F4751" s="2290"/>
      <c r="G4751" s="2290" t="s">
        <v>3582</v>
      </c>
      <c r="H4751" s="2268">
        <v>34</v>
      </c>
      <c r="I4751" s="2290" t="s">
        <v>3583</v>
      </c>
      <c r="J4751" s="2291">
        <v>578.34</v>
      </c>
    </row>
    <row r="4752" spans="1:10" ht="0.95" customHeight="1" thickTop="1">
      <c r="A4752" s="2269"/>
      <c r="B4752" s="2269"/>
      <c r="C4752" s="2269"/>
      <c r="D4752" s="2269"/>
      <c r="E4752" s="2269"/>
      <c r="F4752" s="2269"/>
      <c r="G4752" s="2269"/>
      <c r="H4752" s="2269"/>
      <c r="I4752" s="2269"/>
      <c r="J4752" s="2269"/>
    </row>
    <row r="4753" spans="1:10" ht="18" customHeight="1">
      <c r="A4753" s="2283" t="s">
        <v>5930</v>
      </c>
      <c r="B4753" s="2287" t="s">
        <v>259</v>
      </c>
      <c r="C4753" s="2283" t="s">
        <v>3548</v>
      </c>
      <c r="D4753" s="2283" t="s">
        <v>131</v>
      </c>
      <c r="E4753" s="2470" t="s">
        <v>3549</v>
      </c>
      <c r="F4753" s="2470"/>
      <c r="G4753" s="2288" t="s">
        <v>3550</v>
      </c>
      <c r="H4753" s="2287" t="s">
        <v>261</v>
      </c>
      <c r="I4753" s="2287" t="s">
        <v>3551</v>
      </c>
      <c r="J4753" s="2287" t="s">
        <v>2149</v>
      </c>
    </row>
    <row r="4754" spans="1:10" ht="48" customHeight="1">
      <c r="A4754" s="2284" t="s">
        <v>3552</v>
      </c>
      <c r="B4754" s="2259" t="s">
        <v>1906</v>
      </c>
      <c r="C4754" s="2284" t="s">
        <v>3600</v>
      </c>
      <c r="D4754" s="2284" t="s">
        <v>1907</v>
      </c>
      <c r="E4754" s="2471" t="s">
        <v>3688</v>
      </c>
      <c r="F4754" s="2471"/>
      <c r="G4754" s="2260" t="s">
        <v>322</v>
      </c>
      <c r="H4754" s="2261">
        <v>1</v>
      </c>
      <c r="I4754" s="2262">
        <v>173.15</v>
      </c>
      <c r="J4754" s="2262">
        <v>173.15</v>
      </c>
    </row>
    <row r="4755" spans="1:10" ht="24" customHeight="1">
      <c r="A4755" s="2281" t="s">
        <v>3556</v>
      </c>
      <c r="B4755" s="2263" t="s">
        <v>3565</v>
      </c>
      <c r="C4755" s="2281" t="s">
        <v>3558</v>
      </c>
      <c r="D4755" s="2281" t="s">
        <v>3566</v>
      </c>
      <c r="E4755" s="2472" t="s">
        <v>3560</v>
      </c>
      <c r="F4755" s="2472"/>
      <c r="G4755" s="2264" t="s">
        <v>2143</v>
      </c>
      <c r="H4755" s="2265">
        <v>0.5</v>
      </c>
      <c r="I4755" s="2266">
        <v>21.6</v>
      </c>
      <c r="J4755" s="2266">
        <v>10.8</v>
      </c>
    </row>
    <row r="4756" spans="1:10" ht="24" customHeight="1">
      <c r="A4756" s="2281" t="s">
        <v>3556</v>
      </c>
      <c r="B4756" s="2263" t="s">
        <v>3561</v>
      </c>
      <c r="C4756" s="2281" t="s">
        <v>3558</v>
      </c>
      <c r="D4756" s="2281" t="s">
        <v>3562</v>
      </c>
      <c r="E4756" s="2472" t="s">
        <v>3560</v>
      </c>
      <c r="F4756" s="2472"/>
      <c r="G4756" s="2264" t="s">
        <v>2143</v>
      </c>
      <c r="H4756" s="2265">
        <v>0.5</v>
      </c>
      <c r="I4756" s="2266">
        <v>16.989999999999998</v>
      </c>
      <c r="J4756" s="2266">
        <v>8.49</v>
      </c>
    </row>
    <row r="4757" spans="1:10" ht="36" customHeight="1">
      <c r="A4757" s="2285" t="s">
        <v>3586</v>
      </c>
      <c r="B4757" s="2270" t="s">
        <v>5931</v>
      </c>
      <c r="C4757" s="2285" t="s">
        <v>3600</v>
      </c>
      <c r="D4757" s="2285" t="s">
        <v>3093</v>
      </c>
      <c r="E4757" s="2468" t="s">
        <v>3589</v>
      </c>
      <c r="F4757" s="2468"/>
      <c r="G4757" s="2271" t="s">
        <v>322</v>
      </c>
      <c r="H4757" s="2272">
        <v>1</v>
      </c>
      <c r="I4757" s="2273">
        <v>153.86000000000001</v>
      </c>
      <c r="J4757" s="2273">
        <v>153.86000000000001</v>
      </c>
    </row>
    <row r="4758" spans="1:10">
      <c r="A4758" s="2282"/>
      <c r="B4758" s="2282"/>
      <c r="C4758" s="2282"/>
      <c r="D4758" s="2282"/>
      <c r="E4758" s="2282" t="s">
        <v>3577</v>
      </c>
      <c r="F4758" s="2267">
        <v>13.17</v>
      </c>
      <c r="G4758" s="2282" t="s">
        <v>3578</v>
      </c>
      <c r="H4758" s="2267">
        <v>0</v>
      </c>
      <c r="I4758" s="2282" t="s">
        <v>3579</v>
      </c>
      <c r="J4758" s="2267">
        <v>13.17</v>
      </c>
    </row>
    <row r="4759" spans="1:10">
      <c r="A4759" s="2282"/>
      <c r="B4759" s="2282"/>
      <c r="C4759" s="2282"/>
      <c r="D4759" s="2282"/>
      <c r="E4759" s="2282" t="s">
        <v>3580</v>
      </c>
      <c r="F4759" s="2267">
        <v>46.629294999999999</v>
      </c>
      <c r="G4759" s="2282"/>
      <c r="H4759" s="2467" t="s">
        <v>3581</v>
      </c>
      <c r="I4759" s="2467"/>
      <c r="J4759" s="2267">
        <v>219.78</v>
      </c>
    </row>
    <row r="4760" spans="1:10" ht="30" customHeight="1" thickBot="1">
      <c r="A4760" s="2290"/>
      <c r="B4760" s="2290"/>
      <c r="C4760" s="2290"/>
      <c r="D4760" s="2290"/>
      <c r="E4760" s="2290"/>
      <c r="F4760" s="2290"/>
      <c r="G4760" s="2290" t="s">
        <v>3582</v>
      </c>
      <c r="H4760" s="2268">
        <v>2</v>
      </c>
      <c r="I4760" s="2290" t="s">
        <v>3583</v>
      </c>
      <c r="J4760" s="2291">
        <v>439.56</v>
      </c>
    </row>
    <row r="4761" spans="1:10" ht="0.95" customHeight="1" thickTop="1">
      <c r="A4761" s="2269"/>
      <c r="B4761" s="2269"/>
      <c r="C4761" s="2269"/>
      <c r="D4761" s="2269"/>
      <c r="E4761" s="2269"/>
      <c r="F4761" s="2269"/>
      <c r="G4761" s="2269"/>
      <c r="H4761" s="2269"/>
      <c r="I4761" s="2269"/>
      <c r="J4761" s="2269"/>
    </row>
    <row r="4762" spans="1:10" ht="18" customHeight="1">
      <c r="A4762" s="2283" t="s">
        <v>5932</v>
      </c>
      <c r="B4762" s="2287" t="s">
        <v>259</v>
      </c>
      <c r="C4762" s="2283" t="s">
        <v>3548</v>
      </c>
      <c r="D4762" s="2283" t="s">
        <v>131</v>
      </c>
      <c r="E4762" s="2470" t="s">
        <v>3549</v>
      </c>
      <c r="F4762" s="2470"/>
      <c r="G4762" s="2288" t="s">
        <v>3550</v>
      </c>
      <c r="H4762" s="2287" t="s">
        <v>261</v>
      </c>
      <c r="I4762" s="2287" t="s">
        <v>3551</v>
      </c>
      <c r="J4762" s="2287" t="s">
        <v>2149</v>
      </c>
    </row>
    <row r="4763" spans="1:10" ht="24" customHeight="1">
      <c r="A4763" s="2284" t="s">
        <v>3552</v>
      </c>
      <c r="B4763" s="2259" t="s">
        <v>5933</v>
      </c>
      <c r="C4763" s="2284" t="s">
        <v>3554</v>
      </c>
      <c r="D4763" s="2284" t="s">
        <v>1910</v>
      </c>
      <c r="E4763" s="2471">
        <v>68</v>
      </c>
      <c r="F4763" s="2471"/>
      <c r="G4763" s="2260" t="s">
        <v>689</v>
      </c>
      <c r="H4763" s="2261">
        <v>1</v>
      </c>
      <c r="I4763" s="2262">
        <v>64.709999999999994</v>
      </c>
      <c r="J4763" s="2262">
        <v>64.709999999999994</v>
      </c>
    </row>
    <row r="4764" spans="1:10" ht="24" customHeight="1">
      <c r="A4764" s="2281" t="s">
        <v>3556</v>
      </c>
      <c r="B4764" s="2263" t="s">
        <v>3561</v>
      </c>
      <c r="C4764" s="2281" t="s">
        <v>3558</v>
      </c>
      <c r="D4764" s="2281" t="s">
        <v>3562</v>
      </c>
      <c r="E4764" s="2472" t="s">
        <v>3560</v>
      </c>
      <c r="F4764" s="2472"/>
      <c r="G4764" s="2264" t="s">
        <v>2143</v>
      </c>
      <c r="H4764" s="2265">
        <v>0.55500000000000005</v>
      </c>
      <c r="I4764" s="2266">
        <v>16.989999999999998</v>
      </c>
      <c r="J4764" s="2266">
        <v>9.42</v>
      </c>
    </row>
    <row r="4765" spans="1:10" ht="24" customHeight="1">
      <c r="A4765" s="2281" t="s">
        <v>3556</v>
      </c>
      <c r="B4765" s="2263" t="s">
        <v>3565</v>
      </c>
      <c r="C4765" s="2281" t="s">
        <v>3558</v>
      </c>
      <c r="D4765" s="2281" t="s">
        <v>3566</v>
      </c>
      <c r="E4765" s="2472" t="s">
        <v>3560</v>
      </c>
      <c r="F4765" s="2472"/>
      <c r="G4765" s="2264" t="s">
        <v>2143</v>
      </c>
      <c r="H4765" s="2265">
        <v>0.55500000000000005</v>
      </c>
      <c r="I4765" s="2266">
        <v>21.6</v>
      </c>
      <c r="J4765" s="2266">
        <v>11.98</v>
      </c>
    </row>
    <row r="4766" spans="1:10" ht="24" customHeight="1">
      <c r="A4766" s="2285" t="s">
        <v>3586</v>
      </c>
      <c r="B4766" s="2270" t="s">
        <v>5934</v>
      </c>
      <c r="C4766" s="2285" t="s">
        <v>3554</v>
      </c>
      <c r="D4766" s="2285" t="s">
        <v>5935</v>
      </c>
      <c r="E4766" s="2468" t="s">
        <v>3589</v>
      </c>
      <c r="F4766" s="2468"/>
      <c r="G4766" s="2271" t="s">
        <v>689</v>
      </c>
      <c r="H4766" s="2272">
        <v>1.05</v>
      </c>
      <c r="I4766" s="2273">
        <v>41.25</v>
      </c>
      <c r="J4766" s="2273">
        <v>43.31</v>
      </c>
    </row>
    <row r="4767" spans="1:10">
      <c r="A4767" s="2282"/>
      <c r="B4767" s="2282"/>
      <c r="C4767" s="2282"/>
      <c r="D4767" s="2282"/>
      <c r="E4767" s="2282" t="s">
        <v>3577</v>
      </c>
      <c r="F4767" s="2267">
        <v>14.62</v>
      </c>
      <c r="G4767" s="2282" t="s">
        <v>3578</v>
      </c>
      <c r="H4767" s="2267">
        <v>0</v>
      </c>
      <c r="I4767" s="2282" t="s">
        <v>3579</v>
      </c>
      <c r="J4767" s="2267">
        <v>14.62</v>
      </c>
    </row>
    <row r="4768" spans="1:10">
      <c r="A4768" s="2282"/>
      <c r="B4768" s="2282"/>
      <c r="C4768" s="2282"/>
      <c r="D4768" s="2282"/>
      <c r="E4768" s="2282" t="s">
        <v>3580</v>
      </c>
      <c r="F4768" s="2267">
        <v>17.426403000000001</v>
      </c>
      <c r="G4768" s="2282"/>
      <c r="H4768" s="2467" t="s">
        <v>3581</v>
      </c>
      <c r="I4768" s="2467"/>
      <c r="J4768" s="2267">
        <v>82.14</v>
      </c>
    </row>
    <row r="4769" spans="1:10" ht="30" customHeight="1" thickBot="1">
      <c r="A4769" s="2290"/>
      <c r="B4769" s="2290"/>
      <c r="C4769" s="2290"/>
      <c r="D4769" s="2290"/>
      <c r="E4769" s="2290"/>
      <c r="F4769" s="2290"/>
      <c r="G4769" s="2290" t="s">
        <v>3582</v>
      </c>
      <c r="H4769" s="2268">
        <v>225.2</v>
      </c>
      <c r="I4769" s="2290" t="s">
        <v>3583</v>
      </c>
      <c r="J4769" s="2291">
        <v>18497.93</v>
      </c>
    </row>
    <row r="4770" spans="1:10" ht="0.95" customHeight="1" thickTop="1">
      <c r="A4770" s="2269"/>
      <c r="B4770" s="2269"/>
      <c r="C4770" s="2269"/>
      <c r="D4770" s="2269"/>
      <c r="E4770" s="2269"/>
      <c r="F4770" s="2269"/>
      <c r="G4770" s="2269"/>
      <c r="H4770" s="2269"/>
      <c r="I4770" s="2269"/>
      <c r="J4770" s="2269"/>
    </row>
    <row r="4771" spans="1:10" ht="18" customHeight="1">
      <c r="A4771" s="2283" t="s">
        <v>5936</v>
      </c>
      <c r="B4771" s="2287" t="s">
        <v>259</v>
      </c>
      <c r="C4771" s="2283" t="s">
        <v>3548</v>
      </c>
      <c r="D4771" s="2283" t="s">
        <v>131</v>
      </c>
      <c r="E4771" s="2470" t="s">
        <v>3549</v>
      </c>
      <c r="F4771" s="2470"/>
      <c r="G4771" s="2288" t="s">
        <v>3550</v>
      </c>
      <c r="H4771" s="2287" t="s">
        <v>261</v>
      </c>
      <c r="I4771" s="2287" t="s">
        <v>3551</v>
      </c>
      <c r="J4771" s="2287" t="s">
        <v>2149</v>
      </c>
    </row>
    <row r="4772" spans="1:10" ht="24" customHeight="1">
      <c r="A4772" s="2284" t="s">
        <v>3552</v>
      </c>
      <c r="B4772" s="2259" t="s">
        <v>5937</v>
      </c>
      <c r="C4772" s="2284" t="s">
        <v>3554</v>
      </c>
      <c r="D4772" s="2284" t="s">
        <v>1913</v>
      </c>
      <c r="E4772" s="2471">
        <v>59</v>
      </c>
      <c r="F4772" s="2471"/>
      <c r="G4772" s="2260" t="s">
        <v>689</v>
      </c>
      <c r="H4772" s="2261">
        <v>1</v>
      </c>
      <c r="I4772" s="2262">
        <v>25.35</v>
      </c>
      <c r="J4772" s="2262">
        <v>25.35</v>
      </c>
    </row>
    <row r="4773" spans="1:10" ht="24" customHeight="1">
      <c r="A4773" s="2281" t="s">
        <v>3556</v>
      </c>
      <c r="B4773" s="2263" t="s">
        <v>3561</v>
      </c>
      <c r="C4773" s="2281" t="s">
        <v>3558</v>
      </c>
      <c r="D4773" s="2281" t="s">
        <v>3562</v>
      </c>
      <c r="E4773" s="2472" t="s">
        <v>3560</v>
      </c>
      <c r="F4773" s="2472"/>
      <c r="G4773" s="2264" t="s">
        <v>2143</v>
      </c>
      <c r="H4773" s="2265">
        <v>0.374</v>
      </c>
      <c r="I4773" s="2266">
        <v>16.989999999999998</v>
      </c>
      <c r="J4773" s="2266">
        <v>6.35</v>
      </c>
    </row>
    <row r="4774" spans="1:10" ht="24" customHeight="1">
      <c r="A4774" s="2281" t="s">
        <v>3556</v>
      </c>
      <c r="B4774" s="2263" t="s">
        <v>3565</v>
      </c>
      <c r="C4774" s="2281" t="s">
        <v>3558</v>
      </c>
      <c r="D4774" s="2281" t="s">
        <v>3566</v>
      </c>
      <c r="E4774" s="2472" t="s">
        <v>3560</v>
      </c>
      <c r="F4774" s="2472"/>
      <c r="G4774" s="2264" t="s">
        <v>2143</v>
      </c>
      <c r="H4774" s="2265">
        <v>0.374</v>
      </c>
      <c r="I4774" s="2266">
        <v>21.6</v>
      </c>
      <c r="J4774" s="2266">
        <v>8.07</v>
      </c>
    </row>
    <row r="4775" spans="1:10" ht="24" customHeight="1">
      <c r="A4775" s="2285" t="s">
        <v>3586</v>
      </c>
      <c r="B4775" s="2270" t="s">
        <v>5688</v>
      </c>
      <c r="C4775" s="2285" t="s">
        <v>3554</v>
      </c>
      <c r="D4775" s="2285" t="s">
        <v>5689</v>
      </c>
      <c r="E4775" s="2468" t="s">
        <v>3589</v>
      </c>
      <c r="F4775" s="2468"/>
      <c r="G4775" s="2271" t="s">
        <v>689</v>
      </c>
      <c r="H4775" s="2272">
        <v>0.35</v>
      </c>
      <c r="I4775" s="2273">
        <v>31.25</v>
      </c>
      <c r="J4775" s="2273">
        <v>10.93</v>
      </c>
    </row>
    <row r="4776" spans="1:10">
      <c r="A4776" s="2282"/>
      <c r="B4776" s="2282"/>
      <c r="C4776" s="2282"/>
      <c r="D4776" s="2282"/>
      <c r="E4776" s="2282" t="s">
        <v>3577</v>
      </c>
      <c r="F4776" s="2267">
        <v>9.84</v>
      </c>
      <c r="G4776" s="2282" t="s">
        <v>3578</v>
      </c>
      <c r="H4776" s="2267">
        <v>0</v>
      </c>
      <c r="I4776" s="2282" t="s">
        <v>3579</v>
      </c>
      <c r="J4776" s="2267">
        <v>9.84</v>
      </c>
    </row>
    <row r="4777" spans="1:10">
      <c r="A4777" s="2282"/>
      <c r="B4777" s="2282"/>
      <c r="C4777" s="2282"/>
      <c r="D4777" s="2282"/>
      <c r="E4777" s="2282" t="s">
        <v>3580</v>
      </c>
      <c r="F4777" s="2267">
        <v>6.8267550000000004</v>
      </c>
      <c r="G4777" s="2282"/>
      <c r="H4777" s="2467" t="s">
        <v>3581</v>
      </c>
      <c r="I4777" s="2467"/>
      <c r="J4777" s="2267">
        <v>32.18</v>
      </c>
    </row>
    <row r="4778" spans="1:10" ht="30" customHeight="1" thickBot="1">
      <c r="A4778" s="2290"/>
      <c r="B4778" s="2290"/>
      <c r="C4778" s="2290"/>
      <c r="D4778" s="2290"/>
      <c r="E4778" s="2290"/>
      <c r="F4778" s="2290"/>
      <c r="G4778" s="2290" t="s">
        <v>3582</v>
      </c>
      <c r="H4778" s="2268">
        <v>22</v>
      </c>
      <c r="I4778" s="2290" t="s">
        <v>3583</v>
      </c>
      <c r="J4778" s="2291">
        <v>707.96</v>
      </c>
    </row>
    <row r="4779" spans="1:10" ht="0.95" customHeight="1" thickTop="1">
      <c r="A4779" s="2269"/>
      <c r="B4779" s="2269"/>
      <c r="C4779" s="2269"/>
      <c r="D4779" s="2269"/>
      <c r="E4779" s="2269"/>
      <c r="F4779" s="2269"/>
      <c r="G4779" s="2269"/>
      <c r="H4779" s="2269"/>
      <c r="I4779" s="2269"/>
      <c r="J4779" s="2269"/>
    </row>
    <row r="4780" spans="1:10" ht="18" customHeight="1">
      <c r="A4780" s="2283" t="s">
        <v>5938</v>
      </c>
      <c r="B4780" s="2287" t="s">
        <v>259</v>
      </c>
      <c r="C4780" s="2283" t="s">
        <v>3548</v>
      </c>
      <c r="D4780" s="2283" t="s">
        <v>131</v>
      </c>
      <c r="E4780" s="2470" t="s">
        <v>3549</v>
      </c>
      <c r="F4780" s="2470"/>
      <c r="G4780" s="2288" t="s">
        <v>3550</v>
      </c>
      <c r="H4780" s="2287" t="s">
        <v>261</v>
      </c>
      <c r="I4780" s="2287" t="s">
        <v>3551</v>
      </c>
      <c r="J4780" s="2287" t="s">
        <v>2149</v>
      </c>
    </row>
    <row r="4781" spans="1:10" ht="60" customHeight="1">
      <c r="A4781" s="2284" t="s">
        <v>3552</v>
      </c>
      <c r="B4781" s="2259" t="s">
        <v>1915</v>
      </c>
      <c r="C4781" s="2284" t="s">
        <v>3600</v>
      </c>
      <c r="D4781" s="2284" t="s">
        <v>1916</v>
      </c>
      <c r="E4781" s="2471" t="s">
        <v>4700</v>
      </c>
      <c r="F4781" s="2471"/>
      <c r="G4781" s="2260" t="s">
        <v>347</v>
      </c>
      <c r="H4781" s="2261">
        <v>1</v>
      </c>
      <c r="I4781" s="2262">
        <v>7.1</v>
      </c>
      <c r="J4781" s="2262">
        <v>7.1</v>
      </c>
    </row>
    <row r="4782" spans="1:10" ht="24" customHeight="1">
      <c r="A4782" s="2281" t="s">
        <v>3556</v>
      </c>
      <c r="B4782" s="2263" t="s">
        <v>3565</v>
      </c>
      <c r="C4782" s="2281" t="s">
        <v>3558</v>
      </c>
      <c r="D4782" s="2281" t="s">
        <v>3566</v>
      </c>
      <c r="E4782" s="2472" t="s">
        <v>3560</v>
      </c>
      <c r="F4782" s="2472"/>
      <c r="G4782" s="2264" t="s">
        <v>2143</v>
      </c>
      <c r="H4782" s="2265">
        <v>0.03</v>
      </c>
      <c r="I4782" s="2266">
        <v>21.6</v>
      </c>
      <c r="J4782" s="2266">
        <v>0.64</v>
      </c>
    </row>
    <row r="4783" spans="1:10" ht="24" customHeight="1">
      <c r="A4783" s="2281" t="s">
        <v>3556</v>
      </c>
      <c r="B4783" s="2263" t="s">
        <v>3561</v>
      </c>
      <c r="C4783" s="2281" t="s">
        <v>3558</v>
      </c>
      <c r="D4783" s="2281" t="s">
        <v>3562</v>
      </c>
      <c r="E4783" s="2472" t="s">
        <v>3560</v>
      </c>
      <c r="F4783" s="2472"/>
      <c r="G4783" s="2264" t="s">
        <v>2143</v>
      </c>
      <c r="H4783" s="2265">
        <v>0.03</v>
      </c>
      <c r="I4783" s="2266">
        <v>16.989999999999998</v>
      </c>
      <c r="J4783" s="2266">
        <v>0.5</v>
      </c>
    </row>
    <row r="4784" spans="1:10" ht="24" customHeight="1">
      <c r="A4784" s="2285" t="s">
        <v>3586</v>
      </c>
      <c r="B4784" s="2270" t="s">
        <v>3628</v>
      </c>
      <c r="C4784" s="2285" t="s">
        <v>3558</v>
      </c>
      <c r="D4784" s="2285" t="s">
        <v>3629</v>
      </c>
      <c r="E4784" s="2468" t="s">
        <v>3589</v>
      </c>
      <c r="F4784" s="2468"/>
      <c r="G4784" s="2271" t="s">
        <v>271</v>
      </c>
      <c r="H4784" s="2272">
        <v>8.9999999999999993E-3</v>
      </c>
      <c r="I4784" s="2273">
        <v>3.76</v>
      </c>
      <c r="J4784" s="2273">
        <v>0.03</v>
      </c>
    </row>
    <row r="4785" spans="1:10" ht="48" customHeight="1">
      <c r="A4785" s="2285" t="s">
        <v>3586</v>
      </c>
      <c r="B4785" s="2270" t="s">
        <v>5939</v>
      </c>
      <c r="C4785" s="2285" t="s">
        <v>3600</v>
      </c>
      <c r="D4785" s="2285" t="s">
        <v>3396</v>
      </c>
      <c r="E4785" s="2468" t="s">
        <v>3589</v>
      </c>
      <c r="F4785" s="2468"/>
      <c r="G4785" s="2271" t="s">
        <v>347</v>
      </c>
      <c r="H4785" s="2272">
        <v>1.02</v>
      </c>
      <c r="I4785" s="2273">
        <v>5.82</v>
      </c>
      <c r="J4785" s="2273">
        <v>5.93</v>
      </c>
    </row>
    <row r="4786" spans="1:10">
      <c r="A4786" s="2282"/>
      <c r="B4786" s="2282"/>
      <c r="C4786" s="2282"/>
      <c r="D4786" s="2282"/>
      <c r="E4786" s="2282" t="s">
        <v>3577</v>
      </c>
      <c r="F4786" s="2267">
        <v>0.78</v>
      </c>
      <c r="G4786" s="2282" t="s">
        <v>3578</v>
      </c>
      <c r="H4786" s="2267">
        <v>0</v>
      </c>
      <c r="I4786" s="2282" t="s">
        <v>3579</v>
      </c>
      <c r="J4786" s="2267">
        <v>0.78</v>
      </c>
    </row>
    <row r="4787" spans="1:10">
      <c r="A4787" s="2282"/>
      <c r="B4787" s="2282"/>
      <c r="C4787" s="2282"/>
      <c r="D4787" s="2282"/>
      <c r="E4787" s="2282" t="s">
        <v>3580</v>
      </c>
      <c r="F4787" s="2267">
        <v>1.9120299999999999</v>
      </c>
      <c r="G4787" s="2282"/>
      <c r="H4787" s="2467" t="s">
        <v>3581</v>
      </c>
      <c r="I4787" s="2467"/>
      <c r="J4787" s="2267">
        <v>9.01</v>
      </c>
    </row>
    <row r="4788" spans="1:10" ht="30" customHeight="1" thickBot="1">
      <c r="A4788" s="2290"/>
      <c r="B4788" s="2290"/>
      <c r="C4788" s="2290"/>
      <c r="D4788" s="2290"/>
      <c r="E4788" s="2290"/>
      <c r="F4788" s="2290"/>
      <c r="G4788" s="2290" t="s">
        <v>3582</v>
      </c>
      <c r="H4788" s="2268">
        <v>521.1</v>
      </c>
      <c r="I4788" s="2290" t="s">
        <v>3583</v>
      </c>
      <c r="J4788" s="2291">
        <v>4695.1099999999997</v>
      </c>
    </row>
    <row r="4789" spans="1:10" ht="0.95" customHeight="1" thickTop="1">
      <c r="A4789" s="2269"/>
      <c r="B4789" s="2269"/>
      <c r="C4789" s="2269"/>
      <c r="D4789" s="2269"/>
      <c r="E4789" s="2269"/>
      <c r="F4789" s="2269"/>
      <c r="G4789" s="2269"/>
      <c r="H4789" s="2269"/>
      <c r="I4789" s="2269"/>
      <c r="J4789" s="2269"/>
    </row>
    <row r="4790" spans="1:10" ht="24" customHeight="1">
      <c r="A4790" s="2286" t="s">
        <v>5940</v>
      </c>
      <c r="B4790" s="2286"/>
      <c r="C4790" s="2286"/>
      <c r="D4790" s="2286" t="s">
        <v>1917</v>
      </c>
      <c r="E4790" s="2286"/>
      <c r="F4790" s="2469"/>
      <c r="G4790" s="2469"/>
      <c r="H4790" s="2257"/>
      <c r="I4790" s="2286"/>
      <c r="J4790" s="2258">
        <v>31586.62</v>
      </c>
    </row>
    <row r="4791" spans="1:10" ht="24" customHeight="1">
      <c r="A4791" s="2286" t="s">
        <v>5941</v>
      </c>
      <c r="B4791" s="2286"/>
      <c r="C4791" s="2286"/>
      <c r="D4791" s="2286" t="s">
        <v>5942</v>
      </c>
      <c r="E4791" s="2286"/>
      <c r="F4791" s="2469"/>
      <c r="G4791" s="2469"/>
      <c r="H4791" s="2257"/>
      <c r="I4791" s="2286"/>
      <c r="J4791" s="2258">
        <v>31586.62</v>
      </c>
    </row>
    <row r="4792" spans="1:10" ht="18" customHeight="1">
      <c r="A4792" s="2283" t="s">
        <v>5943</v>
      </c>
      <c r="B4792" s="2287" t="s">
        <v>259</v>
      </c>
      <c r="C4792" s="2283" t="s">
        <v>3548</v>
      </c>
      <c r="D4792" s="2283" t="s">
        <v>131</v>
      </c>
      <c r="E4792" s="2470" t="s">
        <v>3549</v>
      </c>
      <c r="F4792" s="2470"/>
      <c r="G4792" s="2288" t="s">
        <v>3550</v>
      </c>
      <c r="H4792" s="2287" t="s">
        <v>261</v>
      </c>
      <c r="I4792" s="2287" t="s">
        <v>3551</v>
      </c>
      <c r="J4792" s="2287" t="s">
        <v>2149</v>
      </c>
    </row>
    <row r="4793" spans="1:10" ht="60" customHeight="1">
      <c r="A4793" s="2284" t="s">
        <v>3552</v>
      </c>
      <c r="B4793" s="2259" t="s">
        <v>1923</v>
      </c>
      <c r="C4793" s="2284" t="s">
        <v>3600</v>
      </c>
      <c r="D4793" s="2284" t="s">
        <v>1924</v>
      </c>
      <c r="E4793" s="2471" t="s">
        <v>4700</v>
      </c>
      <c r="F4793" s="2471"/>
      <c r="G4793" s="2260" t="s">
        <v>322</v>
      </c>
      <c r="H4793" s="2261">
        <v>1</v>
      </c>
      <c r="I4793" s="2262">
        <v>257.16000000000003</v>
      </c>
      <c r="J4793" s="2262">
        <v>257.16000000000003</v>
      </c>
    </row>
    <row r="4794" spans="1:10" ht="24" customHeight="1">
      <c r="A4794" s="2281" t="s">
        <v>3556</v>
      </c>
      <c r="B4794" s="2263" t="s">
        <v>5866</v>
      </c>
      <c r="C4794" s="2281" t="s">
        <v>3558</v>
      </c>
      <c r="D4794" s="2281" t="s">
        <v>5867</v>
      </c>
      <c r="E4794" s="2472" t="s">
        <v>3560</v>
      </c>
      <c r="F4794" s="2472"/>
      <c r="G4794" s="2264" t="s">
        <v>2143</v>
      </c>
      <c r="H4794" s="2265">
        <v>6</v>
      </c>
      <c r="I4794" s="2266">
        <v>23.99</v>
      </c>
      <c r="J4794" s="2266">
        <v>143.94</v>
      </c>
    </row>
    <row r="4795" spans="1:10" ht="24" customHeight="1">
      <c r="A4795" s="2281" t="s">
        <v>3556</v>
      </c>
      <c r="B4795" s="2263" t="s">
        <v>3886</v>
      </c>
      <c r="C4795" s="2281" t="s">
        <v>3558</v>
      </c>
      <c r="D4795" s="2281" t="s">
        <v>3887</v>
      </c>
      <c r="E4795" s="2472" t="s">
        <v>3560</v>
      </c>
      <c r="F4795" s="2472"/>
      <c r="G4795" s="2264" t="s">
        <v>2143</v>
      </c>
      <c r="H4795" s="2265">
        <v>6</v>
      </c>
      <c r="I4795" s="2266">
        <v>18.87</v>
      </c>
      <c r="J4795" s="2266">
        <v>113.22</v>
      </c>
    </row>
    <row r="4796" spans="1:10">
      <c r="A4796" s="2282"/>
      <c r="B4796" s="2282"/>
      <c r="C4796" s="2282"/>
      <c r="D4796" s="2282"/>
      <c r="E4796" s="2282" t="s">
        <v>3577</v>
      </c>
      <c r="F4796" s="2267">
        <v>184.38</v>
      </c>
      <c r="G4796" s="2282" t="s">
        <v>3578</v>
      </c>
      <c r="H4796" s="2267">
        <v>0</v>
      </c>
      <c r="I4796" s="2282" t="s">
        <v>3579</v>
      </c>
      <c r="J4796" s="2267">
        <v>184.38</v>
      </c>
    </row>
    <row r="4797" spans="1:10">
      <c r="A4797" s="2282"/>
      <c r="B4797" s="2282"/>
      <c r="C4797" s="2282"/>
      <c r="D4797" s="2282"/>
      <c r="E4797" s="2282" t="s">
        <v>3580</v>
      </c>
      <c r="F4797" s="2267">
        <v>69.253187999999994</v>
      </c>
      <c r="G4797" s="2282"/>
      <c r="H4797" s="2467" t="s">
        <v>3581</v>
      </c>
      <c r="I4797" s="2467"/>
      <c r="J4797" s="2267">
        <v>326.41000000000003</v>
      </c>
    </row>
    <row r="4798" spans="1:10" ht="30" customHeight="1" thickBot="1">
      <c r="A4798" s="2290"/>
      <c r="B4798" s="2290"/>
      <c r="C4798" s="2290"/>
      <c r="D4798" s="2290"/>
      <c r="E4798" s="2290"/>
      <c r="F4798" s="2290"/>
      <c r="G4798" s="2290" t="s">
        <v>3582</v>
      </c>
      <c r="H4798" s="2268">
        <v>2</v>
      </c>
      <c r="I4798" s="2290" t="s">
        <v>3583</v>
      </c>
      <c r="J4798" s="2291">
        <v>652.82000000000005</v>
      </c>
    </row>
    <row r="4799" spans="1:10" ht="0.95" customHeight="1" thickTop="1">
      <c r="A4799" s="2269"/>
      <c r="B4799" s="2269"/>
      <c r="C4799" s="2269"/>
      <c r="D4799" s="2269"/>
      <c r="E4799" s="2269"/>
      <c r="F4799" s="2269"/>
      <c r="G4799" s="2269"/>
      <c r="H4799" s="2269"/>
      <c r="I4799" s="2269"/>
      <c r="J4799" s="2269"/>
    </row>
    <row r="4800" spans="1:10" ht="18" customHeight="1">
      <c r="A4800" s="2283" t="s">
        <v>5944</v>
      </c>
      <c r="B4800" s="2287" t="s">
        <v>259</v>
      </c>
      <c r="C4800" s="2283" t="s">
        <v>3548</v>
      </c>
      <c r="D4800" s="2283" t="s">
        <v>131</v>
      </c>
      <c r="E4800" s="2470" t="s">
        <v>3549</v>
      </c>
      <c r="F4800" s="2470"/>
      <c r="G4800" s="2288" t="s">
        <v>3550</v>
      </c>
      <c r="H4800" s="2287" t="s">
        <v>261</v>
      </c>
      <c r="I4800" s="2287" t="s">
        <v>3551</v>
      </c>
      <c r="J4800" s="2287" t="s">
        <v>2149</v>
      </c>
    </row>
    <row r="4801" spans="1:10" ht="72" customHeight="1">
      <c r="A4801" s="2284" t="s">
        <v>3552</v>
      </c>
      <c r="B4801" s="2259" t="s">
        <v>1926</v>
      </c>
      <c r="C4801" s="2284" t="s">
        <v>3600</v>
      </c>
      <c r="D4801" s="2284" t="s">
        <v>1927</v>
      </c>
      <c r="E4801" s="2471" t="s">
        <v>4700</v>
      </c>
      <c r="F4801" s="2471"/>
      <c r="G4801" s="2260" t="s">
        <v>322</v>
      </c>
      <c r="H4801" s="2261">
        <v>1</v>
      </c>
      <c r="I4801" s="2262">
        <v>8909.2900000000009</v>
      </c>
      <c r="J4801" s="2262">
        <v>8909.2900000000009</v>
      </c>
    </row>
    <row r="4802" spans="1:10" ht="60" customHeight="1">
      <c r="A4802" s="2285" t="s">
        <v>3586</v>
      </c>
      <c r="B4802" s="2270" t="s">
        <v>5945</v>
      </c>
      <c r="C4802" s="2285" t="s">
        <v>3600</v>
      </c>
      <c r="D4802" s="2285" t="s">
        <v>3403</v>
      </c>
      <c r="E4802" s="2468" t="s">
        <v>3589</v>
      </c>
      <c r="F4802" s="2468"/>
      <c r="G4802" s="2271" t="s">
        <v>322</v>
      </c>
      <c r="H4802" s="2272">
        <v>1</v>
      </c>
      <c r="I4802" s="2273">
        <v>8909.2900000000009</v>
      </c>
      <c r="J4802" s="2273">
        <v>8909.2900000000009</v>
      </c>
    </row>
    <row r="4803" spans="1:10">
      <c r="A4803" s="2282"/>
      <c r="B4803" s="2282"/>
      <c r="C4803" s="2282"/>
      <c r="D4803" s="2282"/>
      <c r="E4803" s="2282" t="s">
        <v>3577</v>
      </c>
      <c r="F4803" s="2267">
        <v>0</v>
      </c>
      <c r="G4803" s="2282" t="s">
        <v>3578</v>
      </c>
      <c r="H4803" s="2267">
        <v>0</v>
      </c>
      <c r="I4803" s="2282" t="s">
        <v>3579</v>
      </c>
      <c r="J4803" s="2267">
        <v>0</v>
      </c>
    </row>
    <row r="4804" spans="1:10">
      <c r="A4804" s="2282"/>
      <c r="B4804" s="2282"/>
      <c r="C4804" s="2282"/>
      <c r="D4804" s="2282"/>
      <c r="E4804" s="2282" t="s">
        <v>3580</v>
      </c>
      <c r="F4804" s="2267">
        <v>1864.714397</v>
      </c>
      <c r="G4804" s="2282"/>
      <c r="H4804" s="2467" t="s">
        <v>3581</v>
      </c>
      <c r="I4804" s="2467"/>
      <c r="J4804" s="2267">
        <v>10774</v>
      </c>
    </row>
    <row r="4805" spans="1:10" ht="30" customHeight="1" thickBot="1">
      <c r="A4805" s="2290"/>
      <c r="B4805" s="2290"/>
      <c r="C4805" s="2290"/>
      <c r="D4805" s="2290"/>
      <c r="E4805" s="2290"/>
      <c r="F4805" s="2290"/>
      <c r="G4805" s="2290" t="s">
        <v>3582</v>
      </c>
      <c r="H4805" s="2268">
        <v>2</v>
      </c>
      <c r="I4805" s="2290" t="s">
        <v>3583</v>
      </c>
      <c r="J4805" s="2291">
        <v>21548</v>
      </c>
    </row>
    <row r="4806" spans="1:10" ht="0.95" customHeight="1" thickTop="1">
      <c r="A4806" s="2269"/>
      <c r="B4806" s="2269"/>
      <c r="C4806" s="2269"/>
      <c r="D4806" s="2269"/>
      <c r="E4806" s="2269"/>
      <c r="F4806" s="2269"/>
      <c r="G4806" s="2269"/>
      <c r="H4806" s="2269"/>
      <c r="I4806" s="2269"/>
      <c r="J4806" s="2269"/>
    </row>
    <row r="4807" spans="1:10" ht="18" customHeight="1">
      <c r="A4807" s="2283" t="s">
        <v>5946</v>
      </c>
      <c r="B4807" s="2287" t="s">
        <v>259</v>
      </c>
      <c r="C4807" s="2283" t="s">
        <v>3548</v>
      </c>
      <c r="D4807" s="2283" t="s">
        <v>131</v>
      </c>
      <c r="E4807" s="2470" t="s">
        <v>3549</v>
      </c>
      <c r="F4807" s="2470"/>
      <c r="G4807" s="2288" t="s">
        <v>3550</v>
      </c>
      <c r="H4807" s="2287" t="s">
        <v>261</v>
      </c>
      <c r="I4807" s="2287" t="s">
        <v>3551</v>
      </c>
      <c r="J4807" s="2287" t="s">
        <v>2149</v>
      </c>
    </row>
    <row r="4808" spans="1:10" ht="60" customHeight="1">
      <c r="A4808" s="2284" t="s">
        <v>3552</v>
      </c>
      <c r="B4808" s="2259" t="s">
        <v>1929</v>
      </c>
      <c r="C4808" s="2284" t="s">
        <v>3600</v>
      </c>
      <c r="D4808" s="2284" t="s">
        <v>1930</v>
      </c>
      <c r="E4808" s="2471" t="s">
        <v>4700</v>
      </c>
      <c r="F4808" s="2471"/>
      <c r="G4808" s="2260" t="s">
        <v>271</v>
      </c>
      <c r="H4808" s="2261">
        <v>1</v>
      </c>
      <c r="I4808" s="2262">
        <v>166.39</v>
      </c>
      <c r="J4808" s="2262">
        <v>166.39</v>
      </c>
    </row>
    <row r="4809" spans="1:10" ht="24" customHeight="1">
      <c r="A4809" s="2281" t="s">
        <v>3556</v>
      </c>
      <c r="B4809" s="2263" t="s">
        <v>5721</v>
      </c>
      <c r="C4809" s="2281" t="s">
        <v>3558</v>
      </c>
      <c r="D4809" s="2281" t="s">
        <v>5722</v>
      </c>
      <c r="E4809" s="2472" t="s">
        <v>3560</v>
      </c>
      <c r="F4809" s="2472"/>
      <c r="G4809" s="2264" t="s">
        <v>2143</v>
      </c>
      <c r="H4809" s="2265">
        <v>3.093</v>
      </c>
      <c r="I4809" s="2266">
        <v>22.35</v>
      </c>
      <c r="J4809" s="2266">
        <v>69.12</v>
      </c>
    </row>
    <row r="4810" spans="1:10" ht="24" customHeight="1">
      <c r="A4810" s="2281" t="s">
        <v>3556</v>
      </c>
      <c r="B4810" s="2263" t="s">
        <v>3886</v>
      </c>
      <c r="C4810" s="2281" t="s">
        <v>3558</v>
      </c>
      <c r="D4810" s="2281" t="s">
        <v>3887</v>
      </c>
      <c r="E4810" s="2472" t="s">
        <v>3560</v>
      </c>
      <c r="F4810" s="2472"/>
      <c r="G4810" s="2264" t="s">
        <v>2143</v>
      </c>
      <c r="H4810" s="2265">
        <v>5.1550000000000002</v>
      </c>
      <c r="I4810" s="2266">
        <v>18.87</v>
      </c>
      <c r="J4810" s="2266">
        <v>97.27</v>
      </c>
    </row>
    <row r="4811" spans="1:10">
      <c r="A4811" s="2282"/>
      <c r="B4811" s="2282"/>
      <c r="C4811" s="2282"/>
      <c r="D4811" s="2282"/>
      <c r="E4811" s="2282" t="s">
        <v>3577</v>
      </c>
      <c r="F4811" s="2267">
        <v>116.48</v>
      </c>
      <c r="G4811" s="2282" t="s">
        <v>3578</v>
      </c>
      <c r="H4811" s="2267">
        <v>0</v>
      </c>
      <c r="I4811" s="2282" t="s">
        <v>3579</v>
      </c>
      <c r="J4811" s="2267">
        <v>116.48</v>
      </c>
    </row>
    <row r="4812" spans="1:10">
      <c r="A4812" s="2282"/>
      <c r="B4812" s="2282"/>
      <c r="C4812" s="2282"/>
      <c r="D4812" s="2282"/>
      <c r="E4812" s="2282" t="s">
        <v>3580</v>
      </c>
      <c r="F4812" s="2267">
        <v>44.808827000000001</v>
      </c>
      <c r="G4812" s="2282"/>
      <c r="H4812" s="2467" t="s">
        <v>3581</v>
      </c>
      <c r="I4812" s="2467"/>
      <c r="J4812" s="2267">
        <v>211.2</v>
      </c>
    </row>
    <row r="4813" spans="1:10" ht="30" customHeight="1" thickBot="1">
      <c r="A4813" s="2290"/>
      <c r="B4813" s="2290"/>
      <c r="C4813" s="2290"/>
      <c r="D4813" s="2290"/>
      <c r="E4813" s="2290"/>
      <c r="F4813" s="2290"/>
      <c r="G4813" s="2290" t="s">
        <v>3582</v>
      </c>
      <c r="H4813" s="2268">
        <v>2</v>
      </c>
      <c r="I4813" s="2290" t="s">
        <v>3583</v>
      </c>
      <c r="J4813" s="2291">
        <v>422.4</v>
      </c>
    </row>
    <row r="4814" spans="1:10" ht="0.95" customHeight="1" thickTop="1">
      <c r="A4814" s="2269"/>
      <c r="B4814" s="2269"/>
      <c r="C4814" s="2269"/>
      <c r="D4814" s="2269"/>
      <c r="E4814" s="2269"/>
      <c r="F4814" s="2269"/>
      <c r="G4814" s="2269"/>
      <c r="H4814" s="2269"/>
      <c r="I4814" s="2269"/>
      <c r="J4814" s="2269"/>
    </row>
    <row r="4815" spans="1:10" ht="18" customHeight="1">
      <c r="A4815" s="2283" t="s">
        <v>5947</v>
      </c>
      <c r="B4815" s="2287" t="s">
        <v>259</v>
      </c>
      <c r="C4815" s="2283" t="s">
        <v>3548</v>
      </c>
      <c r="D4815" s="2283" t="s">
        <v>131</v>
      </c>
      <c r="E4815" s="2470" t="s">
        <v>3549</v>
      </c>
      <c r="F4815" s="2470"/>
      <c r="G4815" s="2288" t="s">
        <v>3550</v>
      </c>
      <c r="H4815" s="2287" t="s">
        <v>261</v>
      </c>
      <c r="I4815" s="2287" t="s">
        <v>3551</v>
      </c>
      <c r="J4815" s="2287" t="s">
        <v>2149</v>
      </c>
    </row>
    <row r="4816" spans="1:10" ht="60" customHeight="1">
      <c r="A4816" s="2284" t="s">
        <v>3552</v>
      </c>
      <c r="B4816" s="2259" t="s">
        <v>1932</v>
      </c>
      <c r="C4816" s="2284" t="s">
        <v>3600</v>
      </c>
      <c r="D4816" s="2284" t="s">
        <v>1933</v>
      </c>
      <c r="E4816" s="2471" t="s">
        <v>4700</v>
      </c>
      <c r="F4816" s="2471"/>
      <c r="G4816" s="2260" t="s">
        <v>271</v>
      </c>
      <c r="H4816" s="2261">
        <v>1</v>
      </c>
      <c r="I4816" s="2262">
        <v>781.45</v>
      </c>
      <c r="J4816" s="2262">
        <v>781.45</v>
      </c>
    </row>
    <row r="4817" spans="1:10" ht="60" customHeight="1">
      <c r="A4817" s="2285" t="s">
        <v>3586</v>
      </c>
      <c r="B4817" s="2270" t="s">
        <v>5948</v>
      </c>
      <c r="C4817" s="2285" t="s">
        <v>3600</v>
      </c>
      <c r="D4817" s="2285" t="s">
        <v>3347</v>
      </c>
      <c r="E4817" s="2468" t="s">
        <v>3589</v>
      </c>
      <c r="F4817" s="2468"/>
      <c r="G4817" s="2271" t="s">
        <v>271</v>
      </c>
      <c r="H4817" s="2272">
        <v>1</v>
      </c>
      <c r="I4817" s="2273">
        <v>781.45</v>
      </c>
      <c r="J4817" s="2273">
        <v>781.45</v>
      </c>
    </row>
    <row r="4818" spans="1:10">
      <c r="A4818" s="2282"/>
      <c r="B4818" s="2282"/>
      <c r="C4818" s="2282"/>
      <c r="D4818" s="2282"/>
      <c r="E4818" s="2282" t="s">
        <v>3577</v>
      </c>
      <c r="F4818" s="2267">
        <v>0</v>
      </c>
      <c r="G4818" s="2282" t="s">
        <v>3578</v>
      </c>
      <c r="H4818" s="2267">
        <v>0</v>
      </c>
      <c r="I4818" s="2282" t="s">
        <v>3579</v>
      </c>
      <c r="J4818" s="2267">
        <v>0</v>
      </c>
    </row>
    <row r="4819" spans="1:10">
      <c r="A4819" s="2282"/>
      <c r="B4819" s="2282"/>
      <c r="C4819" s="2282"/>
      <c r="D4819" s="2282"/>
      <c r="E4819" s="2282" t="s">
        <v>3580</v>
      </c>
      <c r="F4819" s="2267">
        <v>163.55748500000001</v>
      </c>
      <c r="G4819" s="2282"/>
      <c r="H4819" s="2467" t="s">
        <v>3581</v>
      </c>
      <c r="I4819" s="2467"/>
      <c r="J4819" s="2267">
        <v>945.01</v>
      </c>
    </row>
    <row r="4820" spans="1:10" ht="30" customHeight="1" thickBot="1">
      <c r="A4820" s="2290"/>
      <c r="B4820" s="2290"/>
      <c r="C4820" s="2290"/>
      <c r="D4820" s="2290"/>
      <c r="E4820" s="2290"/>
      <c r="F4820" s="2290"/>
      <c r="G4820" s="2290" t="s">
        <v>3582</v>
      </c>
      <c r="H4820" s="2268">
        <v>2</v>
      </c>
      <c r="I4820" s="2290" t="s">
        <v>3583</v>
      </c>
      <c r="J4820" s="2291">
        <v>1890.02</v>
      </c>
    </row>
    <row r="4821" spans="1:10" ht="0.95" customHeight="1" thickTop="1">
      <c r="A4821" s="2269"/>
      <c r="B4821" s="2269"/>
      <c r="C4821" s="2269"/>
      <c r="D4821" s="2269"/>
      <c r="E4821" s="2269"/>
      <c r="F4821" s="2269"/>
      <c r="G4821" s="2269"/>
      <c r="H4821" s="2269"/>
      <c r="I4821" s="2269"/>
      <c r="J4821" s="2269"/>
    </row>
    <row r="4822" spans="1:10" ht="18" customHeight="1">
      <c r="A4822" s="2283" t="s">
        <v>5949</v>
      </c>
      <c r="B4822" s="2287" t="s">
        <v>259</v>
      </c>
      <c r="C4822" s="2283" t="s">
        <v>3548</v>
      </c>
      <c r="D4822" s="2283" t="s">
        <v>131</v>
      </c>
      <c r="E4822" s="2470" t="s">
        <v>3549</v>
      </c>
      <c r="F4822" s="2470"/>
      <c r="G4822" s="2288" t="s">
        <v>3550</v>
      </c>
      <c r="H4822" s="2287" t="s">
        <v>261</v>
      </c>
      <c r="I4822" s="2287" t="s">
        <v>3551</v>
      </c>
      <c r="J4822" s="2287" t="s">
        <v>2149</v>
      </c>
    </row>
    <row r="4823" spans="1:10" ht="60" customHeight="1">
      <c r="A4823" s="2284" t="s">
        <v>3552</v>
      </c>
      <c r="B4823" s="2259" t="s">
        <v>1935</v>
      </c>
      <c r="C4823" s="2284" t="s">
        <v>3600</v>
      </c>
      <c r="D4823" s="2284" t="s">
        <v>1936</v>
      </c>
      <c r="E4823" s="2471" t="s">
        <v>4700</v>
      </c>
      <c r="F4823" s="2471"/>
      <c r="G4823" s="2260" t="s">
        <v>322</v>
      </c>
      <c r="H4823" s="2261">
        <v>1</v>
      </c>
      <c r="I4823" s="2262">
        <v>166.39</v>
      </c>
      <c r="J4823" s="2262">
        <v>166.39</v>
      </c>
    </row>
    <row r="4824" spans="1:10" ht="24" customHeight="1">
      <c r="A4824" s="2281" t="s">
        <v>3556</v>
      </c>
      <c r="B4824" s="2263" t="s">
        <v>5721</v>
      </c>
      <c r="C4824" s="2281" t="s">
        <v>3558</v>
      </c>
      <c r="D4824" s="2281" t="s">
        <v>5722</v>
      </c>
      <c r="E4824" s="2472" t="s">
        <v>3560</v>
      </c>
      <c r="F4824" s="2472"/>
      <c r="G4824" s="2264" t="s">
        <v>2143</v>
      </c>
      <c r="H4824" s="2265">
        <v>3.093</v>
      </c>
      <c r="I4824" s="2266">
        <v>22.35</v>
      </c>
      <c r="J4824" s="2266">
        <v>69.12</v>
      </c>
    </row>
    <row r="4825" spans="1:10" ht="24" customHeight="1">
      <c r="A4825" s="2281" t="s">
        <v>3556</v>
      </c>
      <c r="B4825" s="2263" t="s">
        <v>3886</v>
      </c>
      <c r="C4825" s="2281" t="s">
        <v>3558</v>
      </c>
      <c r="D4825" s="2281" t="s">
        <v>3887</v>
      </c>
      <c r="E4825" s="2472" t="s">
        <v>3560</v>
      </c>
      <c r="F4825" s="2472"/>
      <c r="G4825" s="2264" t="s">
        <v>2143</v>
      </c>
      <c r="H4825" s="2265">
        <v>5.1550000000000002</v>
      </c>
      <c r="I4825" s="2266">
        <v>18.87</v>
      </c>
      <c r="J4825" s="2266">
        <v>97.27</v>
      </c>
    </row>
    <row r="4826" spans="1:10">
      <c r="A4826" s="2282"/>
      <c r="B4826" s="2282"/>
      <c r="C4826" s="2282"/>
      <c r="D4826" s="2282"/>
      <c r="E4826" s="2282" t="s">
        <v>3577</v>
      </c>
      <c r="F4826" s="2267">
        <v>116.48</v>
      </c>
      <c r="G4826" s="2282" t="s">
        <v>3578</v>
      </c>
      <c r="H4826" s="2267">
        <v>0</v>
      </c>
      <c r="I4826" s="2282" t="s">
        <v>3579</v>
      </c>
      <c r="J4826" s="2267">
        <v>116.48</v>
      </c>
    </row>
    <row r="4827" spans="1:10">
      <c r="A4827" s="2282"/>
      <c r="B4827" s="2282"/>
      <c r="C4827" s="2282"/>
      <c r="D4827" s="2282"/>
      <c r="E4827" s="2282" t="s">
        <v>3580</v>
      </c>
      <c r="F4827" s="2267">
        <v>44.808827000000001</v>
      </c>
      <c r="G4827" s="2282"/>
      <c r="H4827" s="2467" t="s">
        <v>3581</v>
      </c>
      <c r="I4827" s="2467"/>
      <c r="J4827" s="2267">
        <v>211.2</v>
      </c>
    </row>
    <row r="4828" spans="1:10" ht="30" customHeight="1" thickBot="1">
      <c r="A4828" s="2290"/>
      <c r="B4828" s="2290"/>
      <c r="C4828" s="2290"/>
      <c r="D4828" s="2290"/>
      <c r="E4828" s="2290"/>
      <c r="F4828" s="2290"/>
      <c r="G4828" s="2290" t="s">
        <v>3582</v>
      </c>
      <c r="H4828" s="2268">
        <v>2</v>
      </c>
      <c r="I4828" s="2290" t="s">
        <v>3583</v>
      </c>
      <c r="J4828" s="2291">
        <v>422.4</v>
      </c>
    </row>
    <row r="4829" spans="1:10" ht="0.95" customHeight="1" thickTop="1">
      <c r="A4829" s="2269"/>
      <c r="B4829" s="2269"/>
      <c r="C4829" s="2269"/>
      <c r="D4829" s="2269"/>
      <c r="E4829" s="2269"/>
      <c r="F4829" s="2269"/>
      <c r="G4829" s="2269"/>
      <c r="H4829" s="2269"/>
      <c r="I4829" s="2269"/>
      <c r="J4829" s="2269"/>
    </row>
    <row r="4830" spans="1:10" ht="18" customHeight="1">
      <c r="A4830" s="2283" t="s">
        <v>5950</v>
      </c>
      <c r="B4830" s="2287" t="s">
        <v>259</v>
      </c>
      <c r="C4830" s="2283" t="s">
        <v>3548</v>
      </c>
      <c r="D4830" s="2283" t="s">
        <v>131</v>
      </c>
      <c r="E4830" s="2470" t="s">
        <v>3549</v>
      </c>
      <c r="F4830" s="2470"/>
      <c r="G4830" s="2288" t="s">
        <v>3550</v>
      </c>
      <c r="H4830" s="2287" t="s">
        <v>261</v>
      </c>
      <c r="I4830" s="2287" t="s">
        <v>3551</v>
      </c>
      <c r="J4830" s="2287" t="s">
        <v>2149</v>
      </c>
    </row>
    <row r="4831" spans="1:10" ht="60" customHeight="1">
      <c r="A4831" s="2284" t="s">
        <v>3552</v>
      </c>
      <c r="B4831" s="2259" t="s">
        <v>1938</v>
      </c>
      <c r="C4831" s="2284" t="s">
        <v>3600</v>
      </c>
      <c r="D4831" s="2284" t="s">
        <v>1939</v>
      </c>
      <c r="E4831" s="2471" t="s">
        <v>4700</v>
      </c>
      <c r="F4831" s="2471"/>
      <c r="G4831" s="2260" t="s">
        <v>271</v>
      </c>
      <c r="H4831" s="2261">
        <v>1</v>
      </c>
      <c r="I4831" s="2262">
        <v>870.65</v>
      </c>
      <c r="J4831" s="2262">
        <v>870.65</v>
      </c>
    </row>
    <row r="4832" spans="1:10" ht="60" customHeight="1">
      <c r="A4832" s="2285" t="s">
        <v>3586</v>
      </c>
      <c r="B4832" s="2270" t="s">
        <v>5951</v>
      </c>
      <c r="C4832" s="2285" t="s">
        <v>3600</v>
      </c>
      <c r="D4832" s="2285" t="s">
        <v>3315</v>
      </c>
      <c r="E4832" s="2468" t="s">
        <v>3589</v>
      </c>
      <c r="F4832" s="2468"/>
      <c r="G4832" s="2271" t="s">
        <v>322</v>
      </c>
      <c r="H4832" s="2272">
        <v>1</v>
      </c>
      <c r="I4832" s="2273">
        <v>870.65</v>
      </c>
      <c r="J4832" s="2273">
        <v>870.65</v>
      </c>
    </row>
    <row r="4833" spans="1:10">
      <c r="A4833" s="2282"/>
      <c r="B4833" s="2282"/>
      <c r="C4833" s="2282"/>
      <c r="D4833" s="2282"/>
      <c r="E4833" s="2282" t="s">
        <v>3577</v>
      </c>
      <c r="F4833" s="2267">
        <v>0</v>
      </c>
      <c r="G4833" s="2282" t="s">
        <v>3578</v>
      </c>
      <c r="H4833" s="2267">
        <v>0</v>
      </c>
      <c r="I4833" s="2282" t="s">
        <v>3579</v>
      </c>
      <c r="J4833" s="2267">
        <v>0</v>
      </c>
    </row>
    <row r="4834" spans="1:10">
      <c r="A4834" s="2282"/>
      <c r="B4834" s="2282"/>
      <c r="C4834" s="2282"/>
      <c r="D4834" s="2282"/>
      <c r="E4834" s="2282" t="s">
        <v>3580</v>
      </c>
      <c r="F4834" s="2267">
        <v>182.227045</v>
      </c>
      <c r="G4834" s="2282"/>
      <c r="H4834" s="2467" t="s">
        <v>3581</v>
      </c>
      <c r="I4834" s="2467"/>
      <c r="J4834" s="2267">
        <v>1052.8800000000001</v>
      </c>
    </row>
    <row r="4835" spans="1:10" ht="30" customHeight="1" thickBot="1">
      <c r="A4835" s="2290"/>
      <c r="B4835" s="2290"/>
      <c r="C4835" s="2290"/>
      <c r="D4835" s="2290"/>
      <c r="E4835" s="2290"/>
      <c r="F4835" s="2290"/>
      <c r="G4835" s="2290" t="s">
        <v>3582</v>
      </c>
      <c r="H4835" s="2268">
        <v>2</v>
      </c>
      <c r="I4835" s="2290" t="s">
        <v>3583</v>
      </c>
      <c r="J4835" s="2291">
        <v>2105.7600000000002</v>
      </c>
    </row>
    <row r="4836" spans="1:10" ht="0.95" customHeight="1" thickTop="1">
      <c r="A4836" s="2269"/>
      <c r="B4836" s="2269"/>
      <c r="C4836" s="2269"/>
      <c r="D4836" s="2269"/>
      <c r="E4836" s="2269"/>
      <c r="F4836" s="2269"/>
      <c r="G4836" s="2269"/>
      <c r="H4836" s="2269"/>
      <c r="I4836" s="2269"/>
      <c r="J4836" s="2269"/>
    </row>
    <row r="4837" spans="1:10" ht="18" customHeight="1">
      <c r="A4837" s="2283" t="s">
        <v>5952</v>
      </c>
      <c r="B4837" s="2287" t="s">
        <v>259</v>
      </c>
      <c r="C4837" s="2283" t="s">
        <v>3548</v>
      </c>
      <c r="D4837" s="2283" t="s">
        <v>131</v>
      </c>
      <c r="E4837" s="2470" t="s">
        <v>3549</v>
      </c>
      <c r="F4837" s="2470"/>
      <c r="G4837" s="2288" t="s">
        <v>3550</v>
      </c>
      <c r="H4837" s="2287" t="s">
        <v>261</v>
      </c>
      <c r="I4837" s="2287" t="s">
        <v>3551</v>
      </c>
      <c r="J4837" s="2287" t="s">
        <v>2149</v>
      </c>
    </row>
    <row r="4838" spans="1:10" ht="60" customHeight="1">
      <c r="A4838" s="2284" t="s">
        <v>3552</v>
      </c>
      <c r="B4838" s="2259" t="s">
        <v>1941</v>
      </c>
      <c r="C4838" s="2284" t="s">
        <v>3600</v>
      </c>
      <c r="D4838" s="2284" t="s">
        <v>1942</v>
      </c>
      <c r="E4838" s="2471" t="s">
        <v>4700</v>
      </c>
      <c r="F4838" s="2471"/>
      <c r="G4838" s="2260" t="s">
        <v>271</v>
      </c>
      <c r="H4838" s="2261">
        <v>1</v>
      </c>
      <c r="I4838" s="2262">
        <v>147.02000000000001</v>
      </c>
      <c r="J4838" s="2262">
        <v>147.02000000000001</v>
      </c>
    </row>
    <row r="4839" spans="1:10" ht="24" customHeight="1">
      <c r="A4839" s="2281" t="s">
        <v>3556</v>
      </c>
      <c r="B4839" s="2263" t="s">
        <v>5953</v>
      </c>
      <c r="C4839" s="2281" t="s">
        <v>3558</v>
      </c>
      <c r="D4839" s="2281" t="s">
        <v>5954</v>
      </c>
      <c r="E4839" s="2472" t="s">
        <v>3560</v>
      </c>
      <c r="F4839" s="2472"/>
      <c r="G4839" s="2264" t="s">
        <v>2143</v>
      </c>
      <c r="H4839" s="2265">
        <v>5.1550000000000002</v>
      </c>
      <c r="I4839" s="2266">
        <v>15.07</v>
      </c>
      <c r="J4839" s="2266">
        <v>77.680000000000007</v>
      </c>
    </row>
    <row r="4840" spans="1:10" ht="24" customHeight="1">
      <c r="A4840" s="2281" t="s">
        <v>3556</v>
      </c>
      <c r="B4840" s="2263" t="s">
        <v>4060</v>
      </c>
      <c r="C4840" s="2281" t="s">
        <v>3558</v>
      </c>
      <c r="D4840" s="2281" t="s">
        <v>4061</v>
      </c>
      <c r="E4840" s="2472" t="s">
        <v>3560</v>
      </c>
      <c r="F4840" s="2472"/>
      <c r="G4840" s="2264" t="s">
        <v>2143</v>
      </c>
      <c r="H4840" s="2265">
        <v>3.093</v>
      </c>
      <c r="I4840" s="2266">
        <v>22.42</v>
      </c>
      <c r="J4840" s="2266">
        <v>69.34</v>
      </c>
    </row>
    <row r="4841" spans="1:10">
      <c r="A4841" s="2282"/>
      <c r="B4841" s="2282"/>
      <c r="C4841" s="2282"/>
      <c r="D4841" s="2282"/>
      <c r="E4841" s="2282" t="s">
        <v>3577</v>
      </c>
      <c r="F4841" s="2267">
        <v>103.88</v>
      </c>
      <c r="G4841" s="2282" t="s">
        <v>3578</v>
      </c>
      <c r="H4841" s="2267">
        <v>0</v>
      </c>
      <c r="I4841" s="2282" t="s">
        <v>3579</v>
      </c>
      <c r="J4841" s="2267">
        <v>103.88</v>
      </c>
    </row>
    <row r="4842" spans="1:10">
      <c r="A4842" s="2282"/>
      <c r="B4842" s="2282"/>
      <c r="C4842" s="2282"/>
      <c r="D4842" s="2282"/>
      <c r="E4842" s="2282" t="s">
        <v>3580</v>
      </c>
      <c r="F4842" s="2267">
        <v>39.592486000000001</v>
      </c>
      <c r="G4842" s="2282"/>
      <c r="H4842" s="2467" t="s">
        <v>3581</v>
      </c>
      <c r="I4842" s="2467"/>
      <c r="J4842" s="2267">
        <v>186.61</v>
      </c>
    </row>
    <row r="4843" spans="1:10" ht="30" customHeight="1" thickBot="1">
      <c r="A4843" s="2290"/>
      <c r="B4843" s="2290"/>
      <c r="C4843" s="2290"/>
      <c r="D4843" s="2290"/>
      <c r="E4843" s="2290"/>
      <c r="F4843" s="2290"/>
      <c r="G4843" s="2290" t="s">
        <v>3582</v>
      </c>
      <c r="H4843" s="2268">
        <v>4</v>
      </c>
      <c r="I4843" s="2290" t="s">
        <v>3583</v>
      </c>
      <c r="J4843" s="2291">
        <v>746.44</v>
      </c>
    </row>
    <row r="4844" spans="1:10" ht="0.95" customHeight="1" thickTop="1">
      <c r="A4844" s="2269"/>
      <c r="B4844" s="2269"/>
      <c r="C4844" s="2269"/>
      <c r="D4844" s="2269"/>
      <c r="E4844" s="2269"/>
      <c r="F4844" s="2269"/>
      <c r="G4844" s="2269"/>
      <c r="H4844" s="2269"/>
      <c r="I4844" s="2269"/>
      <c r="J4844" s="2269"/>
    </row>
    <row r="4845" spans="1:10" ht="18" customHeight="1">
      <c r="A4845" s="2283" t="s">
        <v>5955</v>
      </c>
      <c r="B4845" s="2287" t="s">
        <v>259</v>
      </c>
      <c r="C4845" s="2283" t="s">
        <v>3548</v>
      </c>
      <c r="D4845" s="2283" t="s">
        <v>131</v>
      </c>
      <c r="E4845" s="2470" t="s">
        <v>3549</v>
      </c>
      <c r="F4845" s="2470"/>
      <c r="G4845" s="2288" t="s">
        <v>3550</v>
      </c>
      <c r="H4845" s="2287" t="s">
        <v>261</v>
      </c>
      <c r="I4845" s="2287" t="s">
        <v>3551</v>
      </c>
      <c r="J4845" s="2287" t="s">
        <v>2149</v>
      </c>
    </row>
    <row r="4846" spans="1:10" ht="60" customHeight="1">
      <c r="A4846" s="2284" t="s">
        <v>3552</v>
      </c>
      <c r="B4846" s="2259" t="s">
        <v>1944</v>
      </c>
      <c r="C4846" s="2284" t="s">
        <v>3600</v>
      </c>
      <c r="D4846" s="2284" t="s">
        <v>1945</v>
      </c>
      <c r="E4846" s="2471" t="s">
        <v>4700</v>
      </c>
      <c r="F4846" s="2471"/>
      <c r="G4846" s="2260" t="s">
        <v>271</v>
      </c>
      <c r="H4846" s="2261">
        <v>1</v>
      </c>
      <c r="I4846" s="2262">
        <v>250</v>
      </c>
      <c r="J4846" s="2262">
        <v>250</v>
      </c>
    </row>
    <row r="4847" spans="1:10" ht="24" customHeight="1">
      <c r="A4847" s="2285" t="s">
        <v>3586</v>
      </c>
      <c r="B4847" s="2270" t="s">
        <v>5956</v>
      </c>
      <c r="C4847" s="2285" t="s">
        <v>3554</v>
      </c>
      <c r="D4847" s="2285" t="s">
        <v>5957</v>
      </c>
      <c r="E4847" s="2468" t="s">
        <v>3589</v>
      </c>
      <c r="F4847" s="2468"/>
      <c r="G4847" s="2271" t="s">
        <v>271</v>
      </c>
      <c r="H4847" s="2272">
        <v>1</v>
      </c>
      <c r="I4847" s="2273">
        <v>250</v>
      </c>
      <c r="J4847" s="2273">
        <v>250</v>
      </c>
    </row>
    <row r="4848" spans="1:10">
      <c r="A4848" s="2282"/>
      <c r="B4848" s="2282"/>
      <c r="C4848" s="2282"/>
      <c r="D4848" s="2282"/>
      <c r="E4848" s="2282" t="s">
        <v>3577</v>
      </c>
      <c r="F4848" s="2267">
        <v>0</v>
      </c>
      <c r="G4848" s="2282" t="s">
        <v>3578</v>
      </c>
      <c r="H4848" s="2267">
        <v>0</v>
      </c>
      <c r="I4848" s="2282" t="s">
        <v>3579</v>
      </c>
      <c r="J4848" s="2267">
        <v>0</v>
      </c>
    </row>
    <row r="4849" spans="1:10">
      <c r="A4849" s="2282"/>
      <c r="B4849" s="2282"/>
      <c r="C4849" s="2282"/>
      <c r="D4849" s="2282"/>
      <c r="E4849" s="2282" t="s">
        <v>3580</v>
      </c>
      <c r="F4849" s="2267">
        <v>52.325000000000003</v>
      </c>
      <c r="G4849" s="2282"/>
      <c r="H4849" s="2467" t="s">
        <v>3581</v>
      </c>
      <c r="I4849" s="2467"/>
      <c r="J4849" s="2267">
        <v>302.33</v>
      </c>
    </row>
    <row r="4850" spans="1:10" ht="30" customHeight="1" thickBot="1">
      <c r="A4850" s="2290"/>
      <c r="B4850" s="2290"/>
      <c r="C4850" s="2290"/>
      <c r="D4850" s="2290"/>
      <c r="E4850" s="2290"/>
      <c r="F4850" s="2290"/>
      <c r="G4850" s="2290" t="s">
        <v>3582</v>
      </c>
      <c r="H4850" s="2268">
        <v>4</v>
      </c>
      <c r="I4850" s="2290" t="s">
        <v>3583</v>
      </c>
      <c r="J4850" s="2291">
        <v>1209.32</v>
      </c>
    </row>
    <row r="4851" spans="1:10" ht="0.95" customHeight="1" thickTop="1">
      <c r="A4851" s="2269"/>
      <c r="B4851" s="2269"/>
      <c r="C4851" s="2269"/>
      <c r="D4851" s="2269"/>
      <c r="E4851" s="2269"/>
      <c r="F4851" s="2269"/>
      <c r="G4851" s="2269"/>
      <c r="H4851" s="2269"/>
      <c r="I4851" s="2269"/>
      <c r="J4851" s="2269"/>
    </row>
    <row r="4852" spans="1:10" ht="18" customHeight="1">
      <c r="A4852" s="2283" t="s">
        <v>5958</v>
      </c>
      <c r="B4852" s="2287" t="s">
        <v>259</v>
      </c>
      <c r="C4852" s="2283" t="s">
        <v>3548</v>
      </c>
      <c r="D4852" s="2283" t="s">
        <v>131</v>
      </c>
      <c r="E4852" s="2470" t="s">
        <v>3549</v>
      </c>
      <c r="F4852" s="2470"/>
      <c r="G4852" s="2288" t="s">
        <v>3550</v>
      </c>
      <c r="H4852" s="2287" t="s">
        <v>261</v>
      </c>
      <c r="I4852" s="2287" t="s">
        <v>3551</v>
      </c>
      <c r="J4852" s="2287" t="s">
        <v>2149</v>
      </c>
    </row>
    <row r="4853" spans="1:10" ht="60" customHeight="1">
      <c r="A4853" s="2284" t="s">
        <v>3552</v>
      </c>
      <c r="B4853" s="2259" t="s">
        <v>1947</v>
      </c>
      <c r="C4853" s="2284" t="s">
        <v>3600</v>
      </c>
      <c r="D4853" s="2284" t="s">
        <v>1948</v>
      </c>
      <c r="E4853" s="2471" t="s">
        <v>4700</v>
      </c>
      <c r="F4853" s="2471"/>
      <c r="G4853" s="2260" t="s">
        <v>271</v>
      </c>
      <c r="H4853" s="2261">
        <v>1</v>
      </c>
      <c r="I4853" s="2262">
        <v>166.39</v>
      </c>
      <c r="J4853" s="2262">
        <v>166.39</v>
      </c>
    </row>
    <row r="4854" spans="1:10" ht="24" customHeight="1">
      <c r="A4854" s="2281" t="s">
        <v>3556</v>
      </c>
      <c r="B4854" s="2263" t="s">
        <v>5721</v>
      </c>
      <c r="C4854" s="2281" t="s">
        <v>3558</v>
      </c>
      <c r="D4854" s="2281" t="s">
        <v>5722</v>
      </c>
      <c r="E4854" s="2472" t="s">
        <v>3560</v>
      </c>
      <c r="F4854" s="2472"/>
      <c r="G4854" s="2264" t="s">
        <v>2143</v>
      </c>
      <c r="H4854" s="2265">
        <v>3.093</v>
      </c>
      <c r="I4854" s="2266">
        <v>22.35</v>
      </c>
      <c r="J4854" s="2266">
        <v>69.12</v>
      </c>
    </row>
    <row r="4855" spans="1:10" ht="24" customHeight="1">
      <c r="A4855" s="2281" t="s">
        <v>3556</v>
      </c>
      <c r="B4855" s="2263" t="s">
        <v>3886</v>
      </c>
      <c r="C4855" s="2281" t="s">
        <v>3558</v>
      </c>
      <c r="D4855" s="2281" t="s">
        <v>3887</v>
      </c>
      <c r="E4855" s="2472" t="s">
        <v>3560</v>
      </c>
      <c r="F4855" s="2472"/>
      <c r="G4855" s="2264" t="s">
        <v>2143</v>
      </c>
      <c r="H4855" s="2265">
        <v>5.1550000000000002</v>
      </c>
      <c r="I4855" s="2266">
        <v>18.87</v>
      </c>
      <c r="J4855" s="2266">
        <v>97.27</v>
      </c>
    </row>
    <row r="4856" spans="1:10">
      <c r="A4856" s="2282"/>
      <c r="B4856" s="2282"/>
      <c r="C4856" s="2282"/>
      <c r="D4856" s="2282"/>
      <c r="E4856" s="2282" t="s">
        <v>3577</v>
      </c>
      <c r="F4856" s="2267">
        <v>116.48</v>
      </c>
      <c r="G4856" s="2282" t="s">
        <v>3578</v>
      </c>
      <c r="H4856" s="2267">
        <v>0</v>
      </c>
      <c r="I4856" s="2282" t="s">
        <v>3579</v>
      </c>
      <c r="J4856" s="2267">
        <v>116.48</v>
      </c>
    </row>
    <row r="4857" spans="1:10">
      <c r="A4857" s="2282"/>
      <c r="B4857" s="2282"/>
      <c r="C4857" s="2282"/>
      <c r="D4857" s="2282"/>
      <c r="E4857" s="2282" t="s">
        <v>3580</v>
      </c>
      <c r="F4857" s="2267">
        <v>44.808827000000001</v>
      </c>
      <c r="G4857" s="2282"/>
      <c r="H4857" s="2467" t="s">
        <v>3581</v>
      </c>
      <c r="I4857" s="2467"/>
      <c r="J4857" s="2267">
        <v>211.2</v>
      </c>
    </row>
    <row r="4858" spans="1:10" ht="30" customHeight="1" thickBot="1">
      <c r="A4858" s="2290"/>
      <c r="B4858" s="2290"/>
      <c r="C4858" s="2290"/>
      <c r="D4858" s="2290"/>
      <c r="E4858" s="2290"/>
      <c r="F4858" s="2290"/>
      <c r="G4858" s="2290" t="s">
        <v>3582</v>
      </c>
      <c r="H4858" s="2268">
        <v>2</v>
      </c>
      <c r="I4858" s="2290" t="s">
        <v>3583</v>
      </c>
      <c r="J4858" s="2291">
        <v>422.4</v>
      </c>
    </row>
    <row r="4859" spans="1:10" ht="0.95" customHeight="1" thickTop="1">
      <c r="A4859" s="2269"/>
      <c r="B4859" s="2269"/>
      <c r="C4859" s="2269"/>
      <c r="D4859" s="2269"/>
      <c r="E4859" s="2269"/>
      <c r="F4859" s="2269"/>
      <c r="G4859" s="2269"/>
      <c r="H4859" s="2269"/>
      <c r="I4859" s="2269"/>
      <c r="J4859" s="2269"/>
    </row>
    <row r="4860" spans="1:10" ht="18" customHeight="1">
      <c r="A4860" s="2283" t="s">
        <v>5959</v>
      </c>
      <c r="B4860" s="2287" t="s">
        <v>259</v>
      </c>
      <c r="C4860" s="2283" t="s">
        <v>3548</v>
      </c>
      <c r="D4860" s="2283" t="s">
        <v>131</v>
      </c>
      <c r="E4860" s="2470" t="s">
        <v>3549</v>
      </c>
      <c r="F4860" s="2470"/>
      <c r="G4860" s="2288" t="s">
        <v>3550</v>
      </c>
      <c r="H4860" s="2287" t="s">
        <v>261</v>
      </c>
      <c r="I4860" s="2287" t="s">
        <v>3551</v>
      </c>
      <c r="J4860" s="2287" t="s">
        <v>2149</v>
      </c>
    </row>
    <row r="4861" spans="1:10" ht="60" customHeight="1">
      <c r="A4861" s="2284" t="s">
        <v>3552</v>
      </c>
      <c r="B4861" s="2259" t="s">
        <v>1950</v>
      </c>
      <c r="C4861" s="2284" t="s">
        <v>3600</v>
      </c>
      <c r="D4861" s="2284" t="s">
        <v>1951</v>
      </c>
      <c r="E4861" s="2471" t="s">
        <v>3988</v>
      </c>
      <c r="F4861" s="2471"/>
      <c r="G4861" s="2260" t="s">
        <v>322</v>
      </c>
      <c r="H4861" s="2261">
        <v>1</v>
      </c>
      <c r="I4861" s="2262">
        <v>896</v>
      </c>
      <c r="J4861" s="2262">
        <v>896</v>
      </c>
    </row>
    <row r="4862" spans="1:10" ht="60" customHeight="1">
      <c r="A4862" s="2285" t="s">
        <v>3586</v>
      </c>
      <c r="B4862" s="2270" t="s">
        <v>5960</v>
      </c>
      <c r="C4862" s="2285" t="s">
        <v>3600</v>
      </c>
      <c r="D4862" s="2285" t="s">
        <v>3337</v>
      </c>
      <c r="E4862" s="2468" t="s">
        <v>3804</v>
      </c>
      <c r="F4862" s="2468"/>
      <c r="G4862" s="2271" t="s">
        <v>271</v>
      </c>
      <c r="H4862" s="2272">
        <v>1</v>
      </c>
      <c r="I4862" s="2273">
        <v>896</v>
      </c>
      <c r="J4862" s="2273">
        <v>896</v>
      </c>
    </row>
    <row r="4863" spans="1:10">
      <c r="A4863" s="2282"/>
      <c r="B4863" s="2282"/>
      <c r="C4863" s="2282"/>
      <c r="D4863" s="2282"/>
      <c r="E4863" s="2282" t="s">
        <v>3577</v>
      </c>
      <c r="F4863" s="2267">
        <v>0</v>
      </c>
      <c r="G4863" s="2282" t="s">
        <v>3578</v>
      </c>
      <c r="H4863" s="2267">
        <v>0</v>
      </c>
      <c r="I4863" s="2282" t="s">
        <v>3579</v>
      </c>
      <c r="J4863" s="2267">
        <v>0</v>
      </c>
    </row>
    <row r="4864" spans="1:10">
      <c r="A4864" s="2282"/>
      <c r="B4864" s="2282"/>
      <c r="C4864" s="2282"/>
      <c r="D4864" s="2282"/>
      <c r="E4864" s="2282" t="s">
        <v>3580</v>
      </c>
      <c r="F4864" s="2267">
        <v>187.53280000000001</v>
      </c>
      <c r="G4864" s="2282"/>
      <c r="H4864" s="2467" t="s">
        <v>3581</v>
      </c>
      <c r="I4864" s="2467"/>
      <c r="J4864" s="2267">
        <v>1083.53</v>
      </c>
    </row>
    <row r="4865" spans="1:10" ht="30" customHeight="1" thickBot="1">
      <c r="A4865" s="2290"/>
      <c r="B4865" s="2290"/>
      <c r="C4865" s="2290"/>
      <c r="D4865" s="2290"/>
      <c r="E4865" s="2290"/>
      <c r="F4865" s="2290"/>
      <c r="G4865" s="2290" t="s">
        <v>3582</v>
      </c>
      <c r="H4865" s="2268">
        <v>2</v>
      </c>
      <c r="I4865" s="2290" t="s">
        <v>3583</v>
      </c>
      <c r="J4865" s="2291">
        <v>2167.06</v>
      </c>
    </row>
    <row r="4866" spans="1:10" ht="0.95" customHeight="1" thickTop="1">
      <c r="A4866" s="2269"/>
      <c r="B4866" s="2269"/>
      <c r="C4866" s="2269"/>
      <c r="D4866" s="2269"/>
      <c r="E4866" s="2269"/>
      <c r="F4866" s="2269"/>
      <c r="G4866" s="2269"/>
      <c r="H4866" s="2269"/>
      <c r="I4866" s="2269"/>
      <c r="J4866" s="2269"/>
    </row>
    <row r="4867" spans="1:10" ht="24" customHeight="1">
      <c r="A4867" s="2286" t="s">
        <v>5961</v>
      </c>
      <c r="B4867" s="2286"/>
      <c r="C4867" s="2286"/>
      <c r="D4867" s="2286" t="s">
        <v>4246</v>
      </c>
      <c r="E4867" s="2286"/>
      <c r="F4867" s="2469"/>
      <c r="G4867" s="2469"/>
      <c r="H4867" s="2257"/>
      <c r="I4867" s="2286"/>
      <c r="J4867" s="2258">
        <v>56469.78</v>
      </c>
    </row>
    <row r="4868" spans="1:10" ht="18" customHeight="1">
      <c r="A4868" s="2283" t="s">
        <v>5962</v>
      </c>
      <c r="B4868" s="2287" t="s">
        <v>259</v>
      </c>
      <c r="C4868" s="2283" t="s">
        <v>3548</v>
      </c>
      <c r="D4868" s="2283" t="s">
        <v>131</v>
      </c>
      <c r="E4868" s="2470" t="s">
        <v>3549</v>
      </c>
      <c r="F4868" s="2470"/>
      <c r="G4868" s="2288" t="s">
        <v>3550</v>
      </c>
      <c r="H4868" s="2287" t="s">
        <v>261</v>
      </c>
      <c r="I4868" s="2287" t="s">
        <v>3551</v>
      </c>
      <c r="J4868" s="2287" t="s">
        <v>2149</v>
      </c>
    </row>
    <row r="4869" spans="1:10" ht="48" customHeight="1">
      <c r="A4869" s="2284" t="s">
        <v>3552</v>
      </c>
      <c r="B4869" s="2259" t="s">
        <v>1954</v>
      </c>
      <c r="C4869" s="2284" t="s">
        <v>3600</v>
      </c>
      <c r="D4869" s="2284" t="s">
        <v>1955</v>
      </c>
      <c r="E4869" s="2471" t="s">
        <v>4643</v>
      </c>
      <c r="F4869" s="2471"/>
      <c r="G4869" s="2260" t="s">
        <v>322</v>
      </c>
      <c r="H4869" s="2261">
        <v>1</v>
      </c>
      <c r="I4869" s="2262">
        <v>94.58</v>
      </c>
      <c r="J4869" s="2262">
        <v>94.58</v>
      </c>
    </row>
    <row r="4870" spans="1:10" ht="24" customHeight="1">
      <c r="A4870" s="2281" t="s">
        <v>3556</v>
      </c>
      <c r="B4870" s="2263" t="s">
        <v>5953</v>
      </c>
      <c r="C4870" s="2281" t="s">
        <v>3558</v>
      </c>
      <c r="D4870" s="2281" t="s">
        <v>5954</v>
      </c>
      <c r="E4870" s="2472" t="s">
        <v>3560</v>
      </c>
      <c r="F4870" s="2472"/>
      <c r="G4870" s="2264" t="s">
        <v>2143</v>
      </c>
      <c r="H4870" s="2265">
        <v>1</v>
      </c>
      <c r="I4870" s="2266">
        <v>15.07</v>
      </c>
      <c r="J4870" s="2266">
        <v>15.07</v>
      </c>
    </row>
    <row r="4871" spans="1:10" ht="24" customHeight="1">
      <c r="A4871" s="2281" t="s">
        <v>3556</v>
      </c>
      <c r="B4871" s="2263" t="s">
        <v>4060</v>
      </c>
      <c r="C4871" s="2281" t="s">
        <v>3558</v>
      </c>
      <c r="D4871" s="2281" t="s">
        <v>4061</v>
      </c>
      <c r="E4871" s="2472" t="s">
        <v>3560</v>
      </c>
      <c r="F4871" s="2472"/>
      <c r="G4871" s="2264" t="s">
        <v>2143</v>
      </c>
      <c r="H4871" s="2265">
        <v>1</v>
      </c>
      <c r="I4871" s="2266">
        <v>22.42</v>
      </c>
      <c r="J4871" s="2266">
        <v>22.42</v>
      </c>
    </row>
    <row r="4872" spans="1:10" ht="48" customHeight="1">
      <c r="A4872" s="2285" t="s">
        <v>3586</v>
      </c>
      <c r="B4872" s="2270" t="s">
        <v>5963</v>
      </c>
      <c r="C4872" s="2285" t="s">
        <v>3600</v>
      </c>
      <c r="D4872" s="2285" t="s">
        <v>1955</v>
      </c>
      <c r="E4872" s="2468" t="s">
        <v>3589</v>
      </c>
      <c r="F4872" s="2468"/>
      <c r="G4872" s="2271" t="s">
        <v>322</v>
      </c>
      <c r="H4872" s="2272">
        <v>1</v>
      </c>
      <c r="I4872" s="2273">
        <v>57.09</v>
      </c>
      <c r="J4872" s="2273">
        <v>57.09</v>
      </c>
    </row>
    <row r="4873" spans="1:10">
      <c r="A4873" s="2282"/>
      <c r="B4873" s="2282"/>
      <c r="C4873" s="2282"/>
      <c r="D4873" s="2282"/>
      <c r="E4873" s="2282" t="s">
        <v>3577</v>
      </c>
      <c r="F4873" s="2267">
        <v>27.03</v>
      </c>
      <c r="G4873" s="2282" t="s">
        <v>3578</v>
      </c>
      <c r="H4873" s="2267">
        <v>0</v>
      </c>
      <c r="I4873" s="2282" t="s">
        <v>3579</v>
      </c>
      <c r="J4873" s="2267">
        <v>27.03</v>
      </c>
    </row>
    <row r="4874" spans="1:10">
      <c r="A4874" s="2282"/>
      <c r="B4874" s="2282"/>
      <c r="C4874" s="2282"/>
      <c r="D4874" s="2282"/>
      <c r="E4874" s="2282" t="s">
        <v>3580</v>
      </c>
      <c r="F4874" s="2267">
        <v>25.470393999999999</v>
      </c>
      <c r="G4874" s="2282"/>
      <c r="H4874" s="2467" t="s">
        <v>3581</v>
      </c>
      <c r="I4874" s="2467"/>
      <c r="J4874" s="2267">
        <v>120.05</v>
      </c>
    </row>
    <row r="4875" spans="1:10" ht="30" customHeight="1" thickBot="1">
      <c r="A4875" s="2290"/>
      <c r="B4875" s="2290"/>
      <c r="C4875" s="2290"/>
      <c r="D4875" s="2290"/>
      <c r="E4875" s="2290"/>
      <c r="F4875" s="2290"/>
      <c r="G4875" s="2290" t="s">
        <v>3582</v>
      </c>
      <c r="H4875" s="2268">
        <v>6</v>
      </c>
      <c r="I4875" s="2290" t="s">
        <v>3583</v>
      </c>
      <c r="J4875" s="2291">
        <v>720.3</v>
      </c>
    </row>
    <row r="4876" spans="1:10" ht="0.95" customHeight="1" thickTop="1">
      <c r="A4876" s="2269"/>
      <c r="B4876" s="2269"/>
      <c r="C4876" s="2269"/>
      <c r="D4876" s="2269"/>
      <c r="E4876" s="2269"/>
      <c r="F4876" s="2269"/>
      <c r="G4876" s="2269"/>
      <c r="H4876" s="2269"/>
      <c r="I4876" s="2269"/>
      <c r="J4876" s="2269"/>
    </row>
    <row r="4877" spans="1:10" ht="18" customHeight="1">
      <c r="A4877" s="2283" t="s">
        <v>5964</v>
      </c>
      <c r="B4877" s="2287" t="s">
        <v>259</v>
      </c>
      <c r="C4877" s="2283" t="s">
        <v>3548</v>
      </c>
      <c r="D4877" s="2283" t="s">
        <v>131</v>
      </c>
      <c r="E4877" s="2470" t="s">
        <v>3549</v>
      </c>
      <c r="F4877" s="2470"/>
      <c r="G4877" s="2288" t="s">
        <v>3550</v>
      </c>
      <c r="H4877" s="2287" t="s">
        <v>261</v>
      </c>
      <c r="I4877" s="2287" t="s">
        <v>3551</v>
      </c>
      <c r="J4877" s="2287" t="s">
        <v>2149</v>
      </c>
    </row>
    <row r="4878" spans="1:10" ht="60" customHeight="1">
      <c r="A4878" s="2284" t="s">
        <v>3552</v>
      </c>
      <c r="B4878" s="2259" t="s">
        <v>1957</v>
      </c>
      <c r="C4878" s="2284" t="s">
        <v>3600</v>
      </c>
      <c r="D4878" s="2284" t="s">
        <v>1958</v>
      </c>
      <c r="E4878" s="2471" t="s">
        <v>4700</v>
      </c>
      <c r="F4878" s="2471"/>
      <c r="G4878" s="2260" t="s">
        <v>322</v>
      </c>
      <c r="H4878" s="2261">
        <v>1</v>
      </c>
      <c r="I4878" s="2262">
        <v>363.99</v>
      </c>
      <c r="J4878" s="2262">
        <v>363.99</v>
      </c>
    </row>
    <row r="4879" spans="1:10" ht="24" customHeight="1">
      <c r="A4879" s="2281" t="s">
        <v>3556</v>
      </c>
      <c r="B4879" s="2263" t="s">
        <v>5721</v>
      </c>
      <c r="C4879" s="2281" t="s">
        <v>3558</v>
      </c>
      <c r="D4879" s="2281" t="s">
        <v>5722</v>
      </c>
      <c r="E4879" s="2472" t="s">
        <v>3560</v>
      </c>
      <c r="F4879" s="2472"/>
      <c r="G4879" s="2264" t="s">
        <v>2143</v>
      </c>
      <c r="H4879" s="2265">
        <v>1.48</v>
      </c>
      <c r="I4879" s="2266">
        <v>22.35</v>
      </c>
      <c r="J4879" s="2266">
        <v>33.07</v>
      </c>
    </row>
    <row r="4880" spans="1:10" ht="24" customHeight="1">
      <c r="A4880" s="2281" t="s">
        <v>3556</v>
      </c>
      <c r="B4880" s="2263" t="s">
        <v>3886</v>
      </c>
      <c r="C4880" s="2281" t="s">
        <v>3558</v>
      </c>
      <c r="D4880" s="2281" t="s">
        <v>3887</v>
      </c>
      <c r="E4880" s="2472" t="s">
        <v>3560</v>
      </c>
      <c r="F4880" s="2472"/>
      <c r="G4880" s="2264" t="s">
        <v>2143</v>
      </c>
      <c r="H4880" s="2265">
        <v>1.48</v>
      </c>
      <c r="I4880" s="2266">
        <v>18.87</v>
      </c>
      <c r="J4880" s="2266">
        <v>27.92</v>
      </c>
    </row>
    <row r="4881" spans="1:10" ht="60" customHeight="1">
      <c r="A4881" s="2285" t="s">
        <v>3586</v>
      </c>
      <c r="B4881" s="2270" t="s">
        <v>5965</v>
      </c>
      <c r="C4881" s="2285" t="s">
        <v>3600</v>
      </c>
      <c r="D4881" s="2285" t="s">
        <v>1958</v>
      </c>
      <c r="E4881" s="2468" t="s">
        <v>3589</v>
      </c>
      <c r="F4881" s="2468"/>
      <c r="G4881" s="2271" t="s">
        <v>271</v>
      </c>
      <c r="H4881" s="2272">
        <v>1</v>
      </c>
      <c r="I4881" s="2273">
        <v>303</v>
      </c>
      <c r="J4881" s="2273">
        <v>303</v>
      </c>
    </row>
    <row r="4882" spans="1:10">
      <c r="A4882" s="2282"/>
      <c r="B4882" s="2282"/>
      <c r="C4882" s="2282"/>
      <c r="D4882" s="2282"/>
      <c r="E4882" s="2282" t="s">
        <v>3577</v>
      </c>
      <c r="F4882" s="2267">
        <v>43.05</v>
      </c>
      <c r="G4882" s="2282" t="s">
        <v>3578</v>
      </c>
      <c r="H4882" s="2267">
        <v>0</v>
      </c>
      <c r="I4882" s="2282" t="s">
        <v>3579</v>
      </c>
      <c r="J4882" s="2267">
        <v>43.05</v>
      </c>
    </row>
    <row r="4883" spans="1:10">
      <c r="A4883" s="2282"/>
      <c r="B4883" s="2282"/>
      <c r="C4883" s="2282"/>
      <c r="D4883" s="2282"/>
      <c r="E4883" s="2282" t="s">
        <v>3580</v>
      </c>
      <c r="F4883" s="2267">
        <v>98.022507000000004</v>
      </c>
      <c r="G4883" s="2282"/>
      <c r="H4883" s="2467" t="s">
        <v>3581</v>
      </c>
      <c r="I4883" s="2467"/>
      <c r="J4883" s="2267">
        <v>462.01</v>
      </c>
    </row>
    <row r="4884" spans="1:10" ht="30" customHeight="1" thickBot="1">
      <c r="A4884" s="2290"/>
      <c r="B4884" s="2290"/>
      <c r="C4884" s="2290"/>
      <c r="D4884" s="2290"/>
      <c r="E4884" s="2290"/>
      <c r="F4884" s="2290"/>
      <c r="G4884" s="2290" t="s">
        <v>3582</v>
      </c>
      <c r="H4884" s="2268">
        <v>2</v>
      </c>
      <c r="I4884" s="2290" t="s">
        <v>3583</v>
      </c>
      <c r="J4884" s="2291">
        <v>924.02</v>
      </c>
    </row>
    <row r="4885" spans="1:10" ht="0.95" customHeight="1" thickTop="1">
      <c r="A4885" s="2269"/>
      <c r="B4885" s="2269"/>
      <c r="C4885" s="2269"/>
      <c r="D4885" s="2269"/>
      <c r="E4885" s="2269"/>
      <c r="F4885" s="2269"/>
      <c r="G4885" s="2269"/>
      <c r="H4885" s="2269"/>
      <c r="I4885" s="2269"/>
      <c r="J4885" s="2269"/>
    </row>
    <row r="4886" spans="1:10" ht="18" customHeight="1">
      <c r="A4886" s="2283" t="s">
        <v>5966</v>
      </c>
      <c r="B4886" s="2287" t="s">
        <v>259</v>
      </c>
      <c r="C4886" s="2283" t="s">
        <v>3548</v>
      </c>
      <c r="D4886" s="2283" t="s">
        <v>131</v>
      </c>
      <c r="E4886" s="2470" t="s">
        <v>3549</v>
      </c>
      <c r="F4886" s="2470"/>
      <c r="G4886" s="2288" t="s">
        <v>3550</v>
      </c>
      <c r="H4886" s="2287" t="s">
        <v>261</v>
      </c>
      <c r="I4886" s="2287" t="s">
        <v>3551</v>
      </c>
      <c r="J4886" s="2287" t="s">
        <v>2149</v>
      </c>
    </row>
    <row r="4887" spans="1:10" ht="60" customHeight="1">
      <c r="A4887" s="2284" t="s">
        <v>3552</v>
      </c>
      <c r="B4887" s="2259" t="s">
        <v>1960</v>
      </c>
      <c r="C4887" s="2284" t="s">
        <v>3600</v>
      </c>
      <c r="D4887" s="2284" t="s">
        <v>1961</v>
      </c>
      <c r="E4887" s="2471" t="s">
        <v>4700</v>
      </c>
      <c r="F4887" s="2471"/>
      <c r="G4887" s="2260" t="s">
        <v>322</v>
      </c>
      <c r="H4887" s="2261">
        <v>1</v>
      </c>
      <c r="I4887" s="2262">
        <v>329.99</v>
      </c>
      <c r="J4887" s="2262">
        <v>329.99</v>
      </c>
    </row>
    <row r="4888" spans="1:10" ht="24" customHeight="1">
      <c r="A4888" s="2281" t="s">
        <v>3556</v>
      </c>
      <c r="B4888" s="2263" t="s">
        <v>5721</v>
      </c>
      <c r="C4888" s="2281" t="s">
        <v>3558</v>
      </c>
      <c r="D4888" s="2281" t="s">
        <v>5722</v>
      </c>
      <c r="E4888" s="2472" t="s">
        <v>3560</v>
      </c>
      <c r="F4888" s="2472"/>
      <c r="G4888" s="2264" t="s">
        <v>2143</v>
      </c>
      <c r="H4888" s="2265">
        <v>1.48</v>
      </c>
      <c r="I4888" s="2266">
        <v>22.35</v>
      </c>
      <c r="J4888" s="2266">
        <v>33.07</v>
      </c>
    </row>
    <row r="4889" spans="1:10" ht="24" customHeight="1">
      <c r="A4889" s="2281" t="s">
        <v>3556</v>
      </c>
      <c r="B4889" s="2263" t="s">
        <v>3886</v>
      </c>
      <c r="C4889" s="2281" t="s">
        <v>3558</v>
      </c>
      <c r="D4889" s="2281" t="s">
        <v>3887</v>
      </c>
      <c r="E4889" s="2472" t="s">
        <v>3560</v>
      </c>
      <c r="F4889" s="2472"/>
      <c r="G4889" s="2264" t="s">
        <v>2143</v>
      </c>
      <c r="H4889" s="2265">
        <v>1.48</v>
      </c>
      <c r="I4889" s="2266">
        <v>18.87</v>
      </c>
      <c r="J4889" s="2266">
        <v>27.92</v>
      </c>
    </row>
    <row r="4890" spans="1:10" ht="60" customHeight="1">
      <c r="A4890" s="2285" t="s">
        <v>3586</v>
      </c>
      <c r="B4890" s="2270" t="s">
        <v>5967</v>
      </c>
      <c r="C4890" s="2285" t="s">
        <v>3600</v>
      </c>
      <c r="D4890" s="2285" t="s">
        <v>5968</v>
      </c>
      <c r="E4890" s="2468" t="s">
        <v>3589</v>
      </c>
      <c r="F4890" s="2468"/>
      <c r="G4890" s="2271" t="s">
        <v>1797</v>
      </c>
      <c r="H4890" s="2272">
        <v>1</v>
      </c>
      <c r="I4890" s="2273">
        <v>269</v>
      </c>
      <c r="J4890" s="2273">
        <v>269</v>
      </c>
    </row>
    <row r="4891" spans="1:10">
      <c r="A4891" s="2282"/>
      <c r="B4891" s="2282"/>
      <c r="C4891" s="2282"/>
      <c r="D4891" s="2282"/>
      <c r="E4891" s="2282" t="s">
        <v>3577</v>
      </c>
      <c r="F4891" s="2267">
        <v>43.05</v>
      </c>
      <c r="G4891" s="2282" t="s">
        <v>3578</v>
      </c>
      <c r="H4891" s="2267">
        <v>0</v>
      </c>
      <c r="I4891" s="2282" t="s">
        <v>3579</v>
      </c>
      <c r="J4891" s="2267">
        <v>43.05</v>
      </c>
    </row>
    <row r="4892" spans="1:10">
      <c r="A4892" s="2282"/>
      <c r="B4892" s="2282"/>
      <c r="C4892" s="2282"/>
      <c r="D4892" s="2282"/>
      <c r="E4892" s="2282" t="s">
        <v>3580</v>
      </c>
      <c r="F4892" s="2267">
        <v>88.866307000000006</v>
      </c>
      <c r="G4892" s="2282"/>
      <c r="H4892" s="2467" t="s">
        <v>3581</v>
      </c>
      <c r="I4892" s="2467"/>
      <c r="J4892" s="2267">
        <v>418.86</v>
      </c>
    </row>
    <row r="4893" spans="1:10" ht="30" customHeight="1" thickBot="1">
      <c r="A4893" s="2290"/>
      <c r="B4893" s="2290"/>
      <c r="C4893" s="2290"/>
      <c r="D4893" s="2290"/>
      <c r="E4893" s="2290"/>
      <c r="F4893" s="2290"/>
      <c r="G4893" s="2290" t="s">
        <v>3582</v>
      </c>
      <c r="H4893" s="2268">
        <v>4</v>
      </c>
      <c r="I4893" s="2290" t="s">
        <v>3583</v>
      </c>
      <c r="J4893" s="2291">
        <v>1675.44</v>
      </c>
    </row>
    <row r="4894" spans="1:10" ht="0.95" customHeight="1" thickTop="1">
      <c r="A4894" s="2269"/>
      <c r="B4894" s="2269"/>
      <c r="C4894" s="2269"/>
      <c r="D4894" s="2269"/>
      <c r="E4894" s="2269"/>
      <c r="F4894" s="2269"/>
      <c r="G4894" s="2269"/>
      <c r="H4894" s="2269"/>
      <c r="I4894" s="2269"/>
      <c r="J4894" s="2269"/>
    </row>
    <row r="4895" spans="1:10" ht="18" customHeight="1">
      <c r="A4895" s="2283" t="s">
        <v>5969</v>
      </c>
      <c r="B4895" s="2287" t="s">
        <v>259</v>
      </c>
      <c r="C4895" s="2283" t="s">
        <v>3548</v>
      </c>
      <c r="D4895" s="2283" t="s">
        <v>131</v>
      </c>
      <c r="E4895" s="2470" t="s">
        <v>3549</v>
      </c>
      <c r="F4895" s="2470"/>
      <c r="G4895" s="2288" t="s">
        <v>3550</v>
      </c>
      <c r="H4895" s="2287" t="s">
        <v>261</v>
      </c>
      <c r="I4895" s="2287" t="s">
        <v>3551</v>
      </c>
      <c r="J4895" s="2287" t="s">
        <v>2149</v>
      </c>
    </row>
    <row r="4896" spans="1:10" ht="60" customHeight="1">
      <c r="A4896" s="2284" t="s">
        <v>3552</v>
      </c>
      <c r="B4896" s="2259" t="s">
        <v>1963</v>
      </c>
      <c r="C4896" s="2284" t="s">
        <v>3600</v>
      </c>
      <c r="D4896" s="2284" t="s">
        <v>1964</v>
      </c>
      <c r="E4896" s="2471" t="s">
        <v>4700</v>
      </c>
      <c r="F4896" s="2471"/>
      <c r="G4896" s="2260" t="s">
        <v>322</v>
      </c>
      <c r="H4896" s="2261">
        <v>1</v>
      </c>
      <c r="I4896" s="2262">
        <v>309.98</v>
      </c>
      <c r="J4896" s="2262">
        <v>309.98</v>
      </c>
    </row>
    <row r="4897" spans="1:10" ht="24" customHeight="1">
      <c r="A4897" s="2281" t="s">
        <v>3556</v>
      </c>
      <c r="B4897" s="2263" t="s">
        <v>5866</v>
      </c>
      <c r="C4897" s="2281" t="s">
        <v>3558</v>
      </c>
      <c r="D4897" s="2281" t="s">
        <v>5867</v>
      </c>
      <c r="E4897" s="2472" t="s">
        <v>3560</v>
      </c>
      <c r="F4897" s="2472"/>
      <c r="G4897" s="2264" t="s">
        <v>2143</v>
      </c>
      <c r="H4897" s="2265">
        <v>1.5</v>
      </c>
      <c r="I4897" s="2266">
        <v>23.99</v>
      </c>
      <c r="J4897" s="2266">
        <v>35.979999999999997</v>
      </c>
    </row>
    <row r="4898" spans="1:10" ht="24" customHeight="1">
      <c r="A4898" s="2281" t="s">
        <v>3556</v>
      </c>
      <c r="B4898" s="2263" t="s">
        <v>3886</v>
      </c>
      <c r="C4898" s="2281" t="s">
        <v>3558</v>
      </c>
      <c r="D4898" s="2281" t="s">
        <v>3887</v>
      </c>
      <c r="E4898" s="2472" t="s">
        <v>3560</v>
      </c>
      <c r="F4898" s="2472"/>
      <c r="G4898" s="2264" t="s">
        <v>2143</v>
      </c>
      <c r="H4898" s="2265">
        <v>1.5</v>
      </c>
      <c r="I4898" s="2266">
        <v>18.87</v>
      </c>
      <c r="J4898" s="2266">
        <v>28.3</v>
      </c>
    </row>
    <row r="4899" spans="1:10" ht="60" customHeight="1">
      <c r="A4899" s="2285" t="s">
        <v>3586</v>
      </c>
      <c r="B4899" s="2270" t="s">
        <v>5970</v>
      </c>
      <c r="C4899" s="2285" t="s">
        <v>3600</v>
      </c>
      <c r="D4899" s="2285" t="s">
        <v>3439</v>
      </c>
      <c r="E4899" s="2468" t="s">
        <v>3589</v>
      </c>
      <c r="F4899" s="2468"/>
      <c r="G4899" s="2271" t="s">
        <v>322</v>
      </c>
      <c r="H4899" s="2272">
        <v>1</v>
      </c>
      <c r="I4899" s="2273">
        <v>245.7</v>
      </c>
      <c r="J4899" s="2273">
        <v>245.7</v>
      </c>
    </row>
    <row r="4900" spans="1:10">
      <c r="A4900" s="2282"/>
      <c r="B4900" s="2282"/>
      <c r="C4900" s="2282"/>
      <c r="D4900" s="2282"/>
      <c r="E4900" s="2282" t="s">
        <v>3577</v>
      </c>
      <c r="F4900" s="2267">
        <v>46.09</v>
      </c>
      <c r="G4900" s="2282" t="s">
        <v>3578</v>
      </c>
      <c r="H4900" s="2267">
        <v>0</v>
      </c>
      <c r="I4900" s="2282" t="s">
        <v>3579</v>
      </c>
      <c r="J4900" s="2267">
        <v>46.09</v>
      </c>
    </row>
    <row r="4901" spans="1:10">
      <c r="A4901" s="2282"/>
      <c r="B4901" s="2282"/>
      <c r="C4901" s="2282"/>
      <c r="D4901" s="2282"/>
      <c r="E4901" s="2282" t="s">
        <v>3580</v>
      </c>
      <c r="F4901" s="2267">
        <v>83.477614000000003</v>
      </c>
      <c r="G4901" s="2282"/>
      <c r="H4901" s="2467" t="s">
        <v>3581</v>
      </c>
      <c r="I4901" s="2467"/>
      <c r="J4901" s="2267">
        <v>393.46</v>
      </c>
    </row>
    <row r="4902" spans="1:10" ht="30" customHeight="1" thickBot="1">
      <c r="A4902" s="2290"/>
      <c r="B4902" s="2290"/>
      <c r="C4902" s="2290"/>
      <c r="D4902" s="2290"/>
      <c r="E4902" s="2290"/>
      <c r="F4902" s="2290"/>
      <c r="G4902" s="2290" t="s">
        <v>3582</v>
      </c>
      <c r="H4902" s="2268">
        <v>19</v>
      </c>
      <c r="I4902" s="2290" t="s">
        <v>3583</v>
      </c>
      <c r="J4902" s="2291">
        <v>7475.74</v>
      </c>
    </row>
    <row r="4903" spans="1:10" ht="0.95" customHeight="1" thickTop="1">
      <c r="A4903" s="2269"/>
      <c r="B4903" s="2269"/>
      <c r="C4903" s="2269"/>
      <c r="D4903" s="2269"/>
      <c r="E4903" s="2269"/>
      <c r="F4903" s="2269"/>
      <c r="G4903" s="2269"/>
      <c r="H4903" s="2269"/>
      <c r="I4903" s="2269"/>
      <c r="J4903" s="2269"/>
    </row>
    <row r="4904" spans="1:10" ht="18" customHeight="1">
      <c r="A4904" s="2283" t="s">
        <v>5971</v>
      </c>
      <c r="B4904" s="2287" t="s">
        <v>259</v>
      </c>
      <c r="C4904" s="2283" t="s">
        <v>3548</v>
      </c>
      <c r="D4904" s="2283" t="s">
        <v>131</v>
      </c>
      <c r="E4904" s="2470" t="s">
        <v>3549</v>
      </c>
      <c r="F4904" s="2470"/>
      <c r="G4904" s="2288" t="s">
        <v>3550</v>
      </c>
      <c r="H4904" s="2287" t="s">
        <v>261</v>
      </c>
      <c r="I4904" s="2287" t="s">
        <v>3551</v>
      </c>
      <c r="J4904" s="2287" t="s">
        <v>2149</v>
      </c>
    </row>
    <row r="4905" spans="1:10" ht="60" customHeight="1">
      <c r="A4905" s="2284" t="s">
        <v>3552</v>
      </c>
      <c r="B4905" s="2259" t="s">
        <v>1966</v>
      </c>
      <c r="C4905" s="2284" t="s">
        <v>3600</v>
      </c>
      <c r="D4905" s="2284" t="s">
        <v>1967</v>
      </c>
      <c r="E4905" s="2471" t="s">
        <v>4700</v>
      </c>
      <c r="F4905" s="2471"/>
      <c r="G4905" s="2260" t="s">
        <v>322</v>
      </c>
      <c r="H4905" s="2261">
        <v>1</v>
      </c>
      <c r="I4905" s="2262">
        <v>219.28</v>
      </c>
      <c r="J4905" s="2262">
        <v>219.28</v>
      </c>
    </row>
    <row r="4906" spans="1:10" ht="24" customHeight="1">
      <c r="A4906" s="2281" t="s">
        <v>3556</v>
      </c>
      <c r="B4906" s="2263" t="s">
        <v>5866</v>
      </c>
      <c r="C4906" s="2281" t="s">
        <v>3558</v>
      </c>
      <c r="D4906" s="2281" t="s">
        <v>5867</v>
      </c>
      <c r="E4906" s="2472" t="s">
        <v>3560</v>
      </c>
      <c r="F4906" s="2472"/>
      <c r="G4906" s="2264" t="s">
        <v>2143</v>
      </c>
      <c r="H4906" s="2265">
        <v>1.5</v>
      </c>
      <c r="I4906" s="2266">
        <v>23.99</v>
      </c>
      <c r="J4906" s="2266">
        <v>35.979999999999997</v>
      </c>
    </row>
    <row r="4907" spans="1:10" ht="24" customHeight="1">
      <c r="A4907" s="2281" t="s">
        <v>3556</v>
      </c>
      <c r="B4907" s="2263" t="s">
        <v>3886</v>
      </c>
      <c r="C4907" s="2281" t="s">
        <v>3558</v>
      </c>
      <c r="D4907" s="2281" t="s">
        <v>3887</v>
      </c>
      <c r="E4907" s="2472" t="s">
        <v>3560</v>
      </c>
      <c r="F4907" s="2472"/>
      <c r="G4907" s="2264" t="s">
        <v>2143</v>
      </c>
      <c r="H4907" s="2265">
        <v>1.5</v>
      </c>
      <c r="I4907" s="2266">
        <v>18.87</v>
      </c>
      <c r="J4907" s="2266">
        <v>28.3</v>
      </c>
    </row>
    <row r="4908" spans="1:10" ht="60" customHeight="1">
      <c r="A4908" s="2285" t="s">
        <v>3586</v>
      </c>
      <c r="B4908" s="2270" t="s">
        <v>5972</v>
      </c>
      <c r="C4908" s="2285" t="s">
        <v>3600</v>
      </c>
      <c r="D4908" s="2285" t="s">
        <v>3501</v>
      </c>
      <c r="E4908" s="2468" t="s">
        <v>3589</v>
      </c>
      <c r="F4908" s="2468"/>
      <c r="G4908" s="2271" t="s">
        <v>322</v>
      </c>
      <c r="H4908" s="2272">
        <v>1</v>
      </c>
      <c r="I4908" s="2273">
        <v>155</v>
      </c>
      <c r="J4908" s="2273">
        <v>155</v>
      </c>
    </row>
    <row r="4909" spans="1:10">
      <c r="A4909" s="2282"/>
      <c r="B4909" s="2282"/>
      <c r="C4909" s="2282"/>
      <c r="D4909" s="2282"/>
      <c r="E4909" s="2282" t="s">
        <v>3577</v>
      </c>
      <c r="F4909" s="2267">
        <v>46.09</v>
      </c>
      <c r="G4909" s="2282" t="s">
        <v>3578</v>
      </c>
      <c r="H4909" s="2267">
        <v>0</v>
      </c>
      <c r="I4909" s="2282" t="s">
        <v>3579</v>
      </c>
      <c r="J4909" s="2267">
        <v>46.09</v>
      </c>
    </row>
    <row r="4910" spans="1:10">
      <c r="A4910" s="2282"/>
      <c r="B4910" s="2282"/>
      <c r="C4910" s="2282"/>
      <c r="D4910" s="2282"/>
      <c r="E4910" s="2282" t="s">
        <v>3580</v>
      </c>
      <c r="F4910" s="2267">
        <v>59.052104</v>
      </c>
      <c r="G4910" s="2282"/>
      <c r="H4910" s="2467" t="s">
        <v>3581</v>
      </c>
      <c r="I4910" s="2467"/>
      <c r="J4910" s="2267">
        <v>278.33</v>
      </c>
    </row>
    <row r="4911" spans="1:10" ht="30" customHeight="1" thickBot="1">
      <c r="A4911" s="2290"/>
      <c r="B4911" s="2290"/>
      <c r="C4911" s="2290"/>
      <c r="D4911" s="2290"/>
      <c r="E4911" s="2290"/>
      <c r="F4911" s="2290"/>
      <c r="G4911" s="2290" t="s">
        <v>3582</v>
      </c>
      <c r="H4911" s="2268">
        <v>1</v>
      </c>
      <c r="I4911" s="2290" t="s">
        <v>3583</v>
      </c>
      <c r="J4911" s="2291">
        <v>278.33</v>
      </c>
    </row>
    <row r="4912" spans="1:10" ht="0.95" customHeight="1" thickTop="1">
      <c r="A4912" s="2269"/>
      <c r="B4912" s="2269"/>
      <c r="C4912" s="2269"/>
      <c r="D4912" s="2269"/>
      <c r="E4912" s="2269"/>
      <c r="F4912" s="2269"/>
      <c r="G4912" s="2269"/>
      <c r="H4912" s="2269"/>
      <c r="I4912" s="2269"/>
      <c r="J4912" s="2269"/>
    </row>
    <row r="4913" spans="1:10" ht="18" customHeight="1">
      <c r="A4913" s="2283" t="s">
        <v>5973</v>
      </c>
      <c r="B4913" s="2287" t="s">
        <v>259</v>
      </c>
      <c r="C4913" s="2283" t="s">
        <v>3548</v>
      </c>
      <c r="D4913" s="2283" t="s">
        <v>131</v>
      </c>
      <c r="E4913" s="2470" t="s">
        <v>3549</v>
      </c>
      <c r="F4913" s="2470"/>
      <c r="G4913" s="2288" t="s">
        <v>3550</v>
      </c>
      <c r="H4913" s="2287" t="s">
        <v>261</v>
      </c>
      <c r="I4913" s="2287" t="s">
        <v>3551</v>
      </c>
      <c r="J4913" s="2287" t="s">
        <v>2149</v>
      </c>
    </row>
    <row r="4914" spans="1:10" ht="60" customHeight="1">
      <c r="A4914" s="2284" t="s">
        <v>3552</v>
      </c>
      <c r="B4914" s="2259" t="s">
        <v>1969</v>
      </c>
      <c r="C4914" s="2284" t="s">
        <v>3600</v>
      </c>
      <c r="D4914" s="2284" t="s">
        <v>1970</v>
      </c>
      <c r="E4914" s="2471" t="s">
        <v>4700</v>
      </c>
      <c r="F4914" s="2471"/>
      <c r="G4914" s="2260" t="s">
        <v>322</v>
      </c>
      <c r="H4914" s="2261">
        <v>1</v>
      </c>
      <c r="I4914" s="2262">
        <v>231.28</v>
      </c>
      <c r="J4914" s="2262">
        <v>231.28</v>
      </c>
    </row>
    <row r="4915" spans="1:10" ht="24" customHeight="1">
      <c r="A4915" s="2281" t="s">
        <v>3556</v>
      </c>
      <c r="B4915" s="2263" t="s">
        <v>5866</v>
      </c>
      <c r="C4915" s="2281" t="s">
        <v>3558</v>
      </c>
      <c r="D4915" s="2281" t="s">
        <v>5867</v>
      </c>
      <c r="E4915" s="2472" t="s">
        <v>3560</v>
      </c>
      <c r="F4915" s="2472"/>
      <c r="G4915" s="2264" t="s">
        <v>2143</v>
      </c>
      <c r="H4915" s="2265">
        <v>1.5</v>
      </c>
      <c r="I4915" s="2266">
        <v>23.99</v>
      </c>
      <c r="J4915" s="2266">
        <v>35.979999999999997</v>
      </c>
    </row>
    <row r="4916" spans="1:10" ht="24" customHeight="1">
      <c r="A4916" s="2281" t="s">
        <v>3556</v>
      </c>
      <c r="B4916" s="2263" t="s">
        <v>3886</v>
      </c>
      <c r="C4916" s="2281" t="s">
        <v>3558</v>
      </c>
      <c r="D4916" s="2281" t="s">
        <v>3887</v>
      </c>
      <c r="E4916" s="2472" t="s">
        <v>3560</v>
      </c>
      <c r="F4916" s="2472"/>
      <c r="G4916" s="2264" t="s">
        <v>2143</v>
      </c>
      <c r="H4916" s="2265">
        <v>1.5</v>
      </c>
      <c r="I4916" s="2266">
        <v>18.87</v>
      </c>
      <c r="J4916" s="2266">
        <v>28.3</v>
      </c>
    </row>
    <row r="4917" spans="1:10" ht="60" customHeight="1">
      <c r="A4917" s="2285" t="s">
        <v>3586</v>
      </c>
      <c r="B4917" s="2270" t="s">
        <v>5974</v>
      </c>
      <c r="C4917" s="2285" t="s">
        <v>3600</v>
      </c>
      <c r="D4917" s="2285" t="s">
        <v>5975</v>
      </c>
      <c r="E4917" s="2468" t="s">
        <v>3589</v>
      </c>
      <c r="F4917" s="2468"/>
      <c r="G4917" s="2271" t="s">
        <v>322</v>
      </c>
      <c r="H4917" s="2272">
        <v>1</v>
      </c>
      <c r="I4917" s="2273">
        <v>167</v>
      </c>
      <c r="J4917" s="2273">
        <v>167</v>
      </c>
    </row>
    <row r="4918" spans="1:10">
      <c r="A4918" s="2282"/>
      <c r="B4918" s="2282"/>
      <c r="C4918" s="2282"/>
      <c r="D4918" s="2282"/>
      <c r="E4918" s="2282" t="s">
        <v>3577</v>
      </c>
      <c r="F4918" s="2267">
        <v>46.09</v>
      </c>
      <c r="G4918" s="2282" t="s">
        <v>3578</v>
      </c>
      <c r="H4918" s="2267">
        <v>0</v>
      </c>
      <c r="I4918" s="2282" t="s">
        <v>3579</v>
      </c>
      <c r="J4918" s="2267">
        <v>46.09</v>
      </c>
    </row>
    <row r="4919" spans="1:10">
      <c r="A4919" s="2282"/>
      <c r="B4919" s="2282"/>
      <c r="C4919" s="2282"/>
      <c r="D4919" s="2282"/>
      <c r="E4919" s="2282" t="s">
        <v>3580</v>
      </c>
      <c r="F4919" s="2267">
        <v>62.283704</v>
      </c>
      <c r="G4919" s="2282"/>
      <c r="H4919" s="2467" t="s">
        <v>3581</v>
      </c>
      <c r="I4919" s="2467"/>
      <c r="J4919" s="2267">
        <v>293.56</v>
      </c>
    </row>
    <row r="4920" spans="1:10" ht="30" customHeight="1" thickBot="1">
      <c r="A4920" s="2290"/>
      <c r="B4920" s="2290"/>
      <c r="C4920" s="2290"/>
      <c r="D4920" s="2290"/>
      <c r="E4920" s="2290"/>
      <c r="F4920" s="2290"/>
      <c r="G4920" s="2290" t="s">
        <v>3582</v>
      </c>
      <c r="H4920" s="2268">
        <v>2</v>
      </c>
      <c r="I4920" s="2290" t="s">
        <v>3583</v>
      </c>
      <c r="J4920" s="2291">
        <v>587.12</v>
      </c>
    </row>
    <row r="4921" spans="1:10" ht="0.95" customHeight="1" thickTop="1">
      <c r="A4921" s="2269"/>
      <c r="B4921" s="2269"/>
      <c r="C4921" s="2269"/>
      <c r="D4921" s="2269"/>
      <c r="E4921" s="2269"/>
      <c r="F4921" s="2269"/>
      <c r="G4921" s="2269"/>
      <c r="H4921" s="2269"/>
      <c r="I4921" s="2269"/>
      <c r="J4921" s="2269"/>
    </row>
    <row r="4922" spans="1:10" ht="18" customHeight="1">
      <c r="A4922" s="2283" t="s">
        <v>5976</v>
      </c>
      <c r="B4922" s="2287" t="s">
        <v>259</v>
      </c>
      <c r="C4922" s="2283" t="s">
        <v>3548</v>
      </c>
      <c r="D4922" s="2283" t="s">
        <v>131</v>
      </c>
      <c r="E4922" s="2470" t="s">
        <v>3549</v>
      </c>
      <c r="F4922" s="2470"/>
      <c r="G4922" s="2288" t="s">
        <v>3550</v>
      </c>
      <c r="H4922" s="2287" t="s">
        <v>261</v>
      </c>
      <c r="I4922" s="2287" t="s">
        <v>3551</v>
      </c>
      <c r="J4922" s="2287" t="s">
        <v>2149</v>
      </c>
    </row>
    <row r="4923" spans="1:10" ht="36" customHeight="1">
      <c r="A4923" s="2284" t="s">
        <v>3552</v>
      </c>
      <c r="B4923" s="2259" t="s">
        <v>1842</v>
      </c>
      <c r="C4923" s="2284" t="s">
        <v>3600</v>
      </c>
      <c r="D4923" s="2284" t="s">
        <v>1843</v>
      </c>
      <c r="E4923" s="2471" t="s">
        <v>4700</v>
      </c>
      <c r="F4923" s="2471"/>
      <c r="G4923" s="2260" t="s">
        <v>322</v>
      </c>
      <c r="H4923" s="2261">
        <v>1</v>
      </c>
      <c r="I4923" s="2262">
        <v>224.07</v>
      </c>
      <c r="J4923" s="2262">
        <v>224.07</v>
      </c>
    </row>
    <row r="4924" spans="1:10" ht="24" customHeight="1">
      <c r="A4924" s="2281" t="s">
        <v>3556</v>
      </c>
      <c r="B4924" s="2263" t="s">
        <v>3886</v>
      </c>
      <c r="C4924" s="2281" t="s">
        <v>3558</v>
      </c>
      <c r="D4924" s="2281" t="s">
        <v>3887</v>
      </c>
      <c r="E4924" s="2472" t="s">
        <v>3560</v>
      </c>
      <c r="F4924" s="2472"/>
      <c r="G4924" s="2264" t="s">
        <v>2143</v>
      </c>
      <c r="H4924" s="2265">
        <v>0.4</v>
      </c>
      <c r="I4924" s="2266">
        <v>18.87</v>
      </c>
      <c r="J4924" s="2266">
        <v>7.54</v>
      </c>
    </row>
    <row r="4925" spans="1:10" ht="24" customHeight="1">
      <c r="A4925" s="2281" t="s">
        <v>3556</v>
      </c>
      <c r="B4925" s="2263" t="s">
        <v>5866</v>
      </c>
      <c r="C4925" s="2281" t="s">
        <v>3558</v>
      </c>
      <c r="D4925" s="2281" t="s">
        <v>5867</v>
      </c>
      <c r="E4925" s="2472" t="s">
        <v>3560</v>
      </c>
      <c r="F4925" s="2472"/>
      <c r="G4925" s="2264" t="s">
        <v>2143</v>
      </c>
      <c r="H4925" s="2265">
        <v>0.4</v>
      </c>
      <c r="I4925" s="2266">
        <v>23.99</v>
      </c>
      <c r="J4925" s="2266">
        <v>9.59</v>
      </c>
    </row>
    <row r="4926" spans="1:10" ht="36" customHeight="1">
      <c r="A4926" s="2285" t="s">
        <v>3586</v>
      </c>
      <c r="B4926" s="2270" t="s">
        <v>5868</v>
      </c>
      <c r="C4926" s="2285" t="s">
        <v>3600</v>
      </c>
      <c r="D4926" s="2285" t="s">
        <v>1843</v>
      </c>
      <c r="E4926" s="2468" t="s">
        <v>3589</v>
      </c>
      <c r="F4926" s="2468"/>
      <c r="G4926" s="2271" t="s">
        <v>322</v>
      </c>
      <c r="H4926" s="2272">
        <v>1</v>
      </c>
      <c r="I4926" s="2273">
        <v>206.94</v>
      </c>
      <c r="J4926" s="2273">
        <v>206.94</v>
      </c>
    </row>
    <row r="4927" spans="1:10">
      <c r="A4927" s="2282"/>
      <c r="B4927" s="2282"/>
      <c r="C4927" s="2282"/>
      <c r="D4927" s="2282"/>
      <c r="E4927" s="2282" t="s">
        <v>3577</v>
      </c>
      <c r="F4927" s="2267">
        <v>12.28</v>
      </c>
      <c r="G4927" s="2282" t="s">
        <v>3578</v>
      </c>
      <c r="H4927" s="2267">
        <v>0</v>
      </c>
      <c r="I4927" s="2282" t="s">
        <v>3579</v>
      </c>
      <c r="J4927" s="2267">
        <v>12.28</v>
      </c>
    </row>
    <row r="4928" spans="1:10">
      <c r="A4928" s="2282"/>
      <c r="B4928" s="2282"/>
      <c r="C4928" s="2282"/>
      <c r="D4928" s="2282"/>
      <c r="E4928" s="2282" t="s">
        <v>3580</v>
      </c>
      <c r="F4928" s="2267">
        <v>60.342050999999998</v>
      </c>
      <c r="G4928" s="2282"/>
      <c r="H4928" s="2467" t="s">
        <v>3581</v>
      </c>
      <c r="I4928" s="2467"/>
      <c r="J4928" s="2267">
        <v>284.41000000000003</v>
      </c>
    </row>
    <row r="4929" spans="1:10" ht="30" customHeight="1" thickBot="1">
      <c r="A4929" s="2290"/>
      <c r="B4929" s="2290"/>
      <c r="C4929" s="2290"/>
      <c r="D4929" s="2290"/>
      <c r="E4929" s="2290"/>
      <c r="F4929" s="2290"/>
      <c r="G4929" s="2290" t="s">
        <v>3582</v>
      </c>
      <c r="H4929" s="2268">
        <v>4</v>
      </c>
      <c r="I4929" s="2290" t="s">
        <v>3583</v>
      </c>
      <c r="J4929" s="2291">
        <v>1137.6400000000001</v>
      </c>
    </row>
    <row r="4930" spans="1:10" ht="0.95" customHeight="1" thickTop="1">
      <c r="A4930" s="2269"/>
      <c r="B4930" s="2269"/>
      <c r="C4930" s="2269"/>
      <c r="D4930" s="2269"/>
      <c r="E4930" s="2269"/>
      <c r="F4930" s="2269"/>
      <c r="G4930" s="2269"/>
      <c r="H4930" s="2269"/>
      <c r="I4930" s="2269"/>
      <c r="J4930" s="2269"/>
    </row>
    <row r="4931" spans="1:10" ht="18" customHeight="1">
      <c r="A4931" s="2283" t="s">
        <v>5977</v>
      </c>
      <c r="B4931" s="2287" t="s">
        <v>259</v>
      </c>
      <c r="C4931" s="2283" t="s">
        <v>3548</v>
      </c>
      <c r="D4931" s="2283" t="s">
        <v>131</v>
      </c>
      <c r="E4931" s="2470" t="s">
        <v>3549</v>
      </c>
      <c r="F4931" s="2470"/>
      <c r="G4931" s="2288" t="s">
        <v>3550</v>
      </c>
      <c r="H4931" s="2287" t="s">
        <v>261</v>
      </c>
      <c r="I4931" s="2287" t="s">
        <v>3551</v>
      </c>
      <c r="J4931" s="2287" t="s">
        <v>2149</v>
      </c>
    </row>
    <row r="4932" spans="1:10" ht="60" customHeight="1">
      <c r="A4932" s="2284" t="s">
        <v>3552</v>
      </c>
      <c r="B4932" s="2259" t="s">
        <v>1973</v>
      </c>
      <c r="C4932" s="2284" t="s">
        <v>3600</v>
      </c>
      <c r="D4932" s="2284" t="s">
        <v>1974</v>
      </c>
      <c r="E4932" s="2471" t="s">
        <v>4700</v>
      </c>
      <c r="F4932" s="2471"/>
      <c r="G4932" s="2260" t="s">
        <v>316</v>
      </c>
      <c r="H4932" s="2261">
        <v>1</v>
      </c>
      <c r="I4932" s="2262">
        <v>199.97</v>
      </c>
      <c r="J4932" s="2262">
        <v>199.97</v>
      </c>
    </row>
    <row r="4933" spans="1:10" ht="24" customHeight="1">
      <c r="A4933" s="2281" t="s">
        <v>3556</v>
      </c>
      <c r="B4933" s="2263" t="s">
        <v>5721</v>
      </c>
      <c r="C4933" s="2281" t="s">
        <v>3558</v>
      </c>
      <c r="D4933" s="2281" t="s">
        <v>5722</v>
      </c>
      <c r="E4933" s="2472" t="s">
        <v>3560</v>
      </c>
      <c r="F4933" s="2472"/>
      <c r="G4933" s="2264" t="s">
        <v>2143</v>
      </c>
      <c r="H4933" s="2265">
        <v>0.8</v>
      </c>
      <c r="I4933" s="2266">
        <v>22.35</v>
      </c>
      <c r="J4933" s="2266">
        <v>17.88</v>
      </c>
    </row>
    <row r="4934" spans="1:10" ht="24" customHeight="1">
      <c r="A4934" s="2281" t="s">
        <v>3556</v>
      </c>
      <c r="B4934" s="2263" t="s">
        <v>3886</v>
      </c>
      <c r="C4934" s="2281" t="s">
        <v>3558</v>
      </c>
      <c r="D4934" s="2281" t="s">
        <v>3887</v>
      </c>
      <c r="E4934" s="2472" t="s">
        <v>3560</v>
      </c>
      <c r="F4934" s="2472"/>
      <c r="G4934" s="2264" t="s">
        <v>2143</v>
      </c>
      <c r="H4934" s="2265">
        <v>0.8</v>
      </c>
      <c r="I4934" s="2266">
        <v>18.87</v>
      </c>
      <c r="J4934" s="2266">
        <v>15.09</v>
      </c>
    </row>
    <row r="4935" spans="1:10" ht="48" customHeight="1">
      <c r="A4935" s="2285" t="s">
        <v>3586</v>
      </c>
      <c r="B4935" s="2270" t="s">
        <v>5978</v>
      </c>
      <c r="C4935" s="2285" t="s">
        <v>3600</v>
      </c>
      <c r="D4935" s="2285" t="s">
        <v>5979</v>
      </c>
      <c r="E4935" s="2468" t="s">
        <v>3589</v>
      </c>
      <c r="F4935" s="2468"/>
      <c r="G4935" s="2271" t="s">
        <v>1797</v>
      </c>
      <c r="H4935" s="2272">
        <v>1</v>
      </c>
      <c r="I4935" s="2273">
        <v>167</v>
      </c>
      <c r="J4935" s="2273">
        <v>167</v>
      </c>
    </row>
    <row r="4936" spans="1:10">
      <c r="A4936" s="2282"/>
      <c r="B4936" s="2282"/>
      <c r="C4936" s="2282"/>
      <c r="D4936" s="2282"/>
      <c r="E4936" s="2282" t="s">
        <v>3577</v>
      </c>
      <c r="F4936" s="2267">
        <v>23.26</v>
      </c>
      <c r="G4936" s="2282" t="s">
        <v>3578</v>
      </c>
      <c r="H4936" s="2267">
        <v>0</v>
      </c>
      <c r="I4936" s="2282" t="s">
        <v>3579</v>
      </c>
      <c r="J4936" s="2267">
        <v>23.26</v>
      </c>
    </row>
    <row r="4937" spans="1:10">
      <c r="A4937" s="2282"/>
      <c r="B4937" s="2282"/>
      <c r="C4937" s="2282"/>
      <c r="D4937" s="2282"/>
      <c r="E4937" s="2282" t="s">
        <v>3580</v>
      </c>
      <c r="F4937" s="2267">
        <v>53.851920999999997</v>
      </c>
      <c r="G4937" s="2282"/>
      <c r="H4937" s="2467" t="s">
        <v>3581</v>
      </c>
      <c r="I4937" s="2467"/>
      <c r="J4937" s="2267">
        <v>253.82</v>
      </c>
    </row>
    <row r="4938" spans="1:10" ht="30" customHeight="1" thickBot="1">
      <c r="A4938" s="2290"/>
      <c r="B4938" s="2290"/>
      <c r="C4938" s="2290"/>
      <c r="D4938" s="2290"/>
      <c r="E4938" s="2290"/>
      <c r="F4938" s="2290"/>
      <c r="G4938" s="2290" t="s">
        <v>3582</v>
      </c>
      <c r="H4938" s="2268">
        <v>6</v>
      </c>
      <c r="I4938" s="2290" t="s">
        <v>3583</v>
      </c>
      <c r="J4938" s="2291">
        <v>1522.92</v>
      </c>
    </row>
    <row r="4939" spans="1:10" ht="0.95" customHeight="1" thickTop="1">
      <c r="A4939" s="2269"/>
      <c r="B4939" s="2269"/>
      <c r="C4939" s="2269"/>
      <c r="D4939" s="2269"/>
      <c r="E4939" s="2269"/>
      <c r="F4939" s="2269"/>
      <c r="G4939" s="2269"/>
      <c r="H4939" s="2269"/>
      <c r="I4939" s="2269"/>
      <c r="J4939" s="2269"/>
    </row>
    <row r="4940" spans="1:10" ht="18" customHeight="1">
      <c r="A4940" s="2283" t="s">
        <v>5980</v>
      </c>
      <c r="B4940" s="2287" t="s">
        <v>259</v>
      </c>
      <c r="C4940" s="2283" t="s">
        <v>3548</v>
      </c>
      <c r="D4940" s="2283" t="s">
        <v>131</v>
      </c>
      <c r="E4940" s="2470" t="s">
        <v>3549</v>
      </c>
      <c r="F4940" s="2470"/>
      <c r="G4940" s="2288" t="s">
        <v>3550</v>
      </c>
      <c r="H4940" s="2287" t="s">
        <v>261</v>
      </c>
      <c r="I4940" s="2287" t="s">
        <v>3551</v>
      </c>
      <c r="J4940" s="2287" t="s">
        <v>2149</v>
      </c>
    </row>
    <row r="4941" spans="1:10" ht="36" customHeight="1">
      <c r="A4941" s="2284" t="s">
        <v>3552</v>
      </c>
      <c r="B4941" s="2259" t="s">
        <v>1845</v>
      </c>
      <c r="C4941" s="2284" t="s">
        <v>3600</v>
      </c>
      <c r="D4941" s="2284" t="s">
        <v>1846</v>
      </c>
      <c r="E4941" s="2471" t="s">
        <v>4700</v>
      </c>
      <c r="F4941" s="2471"/>
      <c r="G4941" s="2260" t="s">
        <v>322</v>
      </c>
      <c r="H4941" s="2261">
        <v>1</v>
      </c>
      <c r="I4941" s="2262">
        <v>352.13</v>
      </c>
      <c r="J4941" s="2262">
        <v>352.13</v>
      </c>
    </row>
    <row r="4942" spans="1:10" ht="24" customHeight="1">
      <c r="A4942" s="2281" t="s">
        <v>3556</v>
      </c>
      <c r="B4942" s="2263" t="s">
        <v>3886</v>
      </c>
      <c r="C4942" s="2281" t="s">
        <v>3558</v>
      </c>
      <c r="D4942" s="2281" t="s">
        <v>3887</v>
      </c>
      <c r="E4942" s="2472" t="s">
        <v>3560</v>
      </c>
      <c r="F4942" s="2472"/>
      <c r="G4942" s="2264" t="s">
        <v>2143</v>
      </c>
      <c r="H4942" s="2265">
        <v>0.4</v>
      </c>
      <c r="I4942" s="2266">
        <v>18.87</v>
      </c>
      <c r="J4942" s="2266">
        <v>7.54</v>
      </c>
    </row>
    <row r="4943" spans="1:10" ht="24" customHeight="1">
      <c r="A4943" s="2281" t="s">
        <v>3556</v>
      </c>
      <c r="B4943" s="2263" t="s">
        <v>5866</v>
      </c>
      <c r="C4943" s="2281" t="s">
        <v>3558</v>
      </c>
      <c r="D4943" s="2281" t="s">
        <v>5867</v>
      </c>
      <c r="E4943" s="2472" t="s">
        <v>3560</v>
      </c>
      <c r="F4943" s="2472"/>
      <c r="G4943" s="2264" t="s">
        <v>2143</v>
      </c>
      <c r="H4943" s="2265">
        <v>0.4</v>
      </c>
      <c r="I4943" s="2266">
        <v>23.99</v>
      </c>
      <c r="J4943" s="2266">
        <v>9.59</v>
      </c>
    </row>
    <row r="4944" spans="1:10" ht="36" customHeight="1">
      <c r="A4944" s="2285" t="s">
        <v>3586</v>
      </c>
      <c r="B4944" s="2270" t="s">
        <v>5870</v>
      </c>
      <c r="C4944" s="2285" t="s">
        <v>3600</v>
      </c>
      <c r="D4944" s="2285" t="s">
        <v>1846</v>
      </c>
      <c r="E4944" s="2468" t="s">
        <v>3589</v>
      </c>
      <c r="F4944" s="2468"/>
      <c r="G4944" s="2271" t="s">
        <v>322</v>
      </c>
      <c r="H4944" s="2272">
        <v>1</v>
      </c>
      <c r="I4944" s="2273">
        <v>335</v>
      </c>
      <c r="J4944" s="2273">
        <v>335</v>
      </c>
    </row>
    <row r="4945" spans="1:10">
      <c r="A4945" s="2282"/>
      <c r="B4945" s="2282"/>
      <c r="C4945" s="2282"/>
      <c r="D4945" s="2282"/>
      <c r="E4945" s="2282" t="s">
        <v>3577</v>
      </c>
      <c r="F4945" s="2267">
        <v>12.28</v>
      </c>
      <c r="G4945" s="2282" t="s">
        <v>3578</v>
      </c>
      <c r="H4945" s="2267">
        <v>0</v>
      </c>
      <c r="I4945" s="2282" t="s">
        <v>3579</v>
      </c>
      <c r="J4945" s="2267">
        <v>12.28</v>
      </c>
    </row>
    <row r="4946" spans="1:10">
      <c r="A4946" s="2282"/>
      <c r="B4946" s="2282"/>
      <c r="C4946" s="2282"/>
      <c r="D4946" s="2282"/>
      <c r="E4946" s="2282" t="s">
        <v>3580</v>
      </c>
      <c r="F4946" s="2267">
        <v>94.828609</v>
      </c>
      <c r="G4946" s="2282"/>
      <c r="H4946" s="2467" t="s">
        <v>3581</v>
      </c>
      <c r="I4946" s="2467"/>
      <c r="J4946" s="2267">
        <v>446.96</v>
      </c>
    </row>
    <row r="4947" spans="1:10" ht="30" customHeight="1" thickBot="1">
      <c r="A4947" s="2290"/>
      <c r="B4947" s="2290"/>
      <c r="C4947" s="2290"/>
      <c r="D4947" s="2290"/>
      <c r="E4947" s="2290"/>
      <c r="F4947" s="2290"/>
      <c r="G4947" s="2290" t="s">
        <v>3582</v>
      </c>
      <c r="H4947" s="2268">
        <v>15</v>
      </c>
      <c r="I4947" s="2290" t="s">
        <v>3583</v>
      </c>
      <c r="J4947" s="2291">
        <v>6704.4</v>
      </c>
    </row>
    <row r="4948" spans="1:10" ht="0.95" customHeight="1" thickTop="1">
      <c r="A4948" s="2269"/>
      <c r="B4948" s="2269"/>
      <c r="C4948" s="2269"/>
      <c r="D4948" s="2269"/>
      <c r="E4948" s="2269"/>
      <c r="F4948" s="2269"/>
      <c r="G4948" s="2269"/>
      <c r="H4948" s="2269"/>
      <c r="I4948" s="2269"/>
      <c r="J4948" s="2269"/>
    </row>
    <row r="4949" spans="1:10" ht="18" customHeight="1">
      <c r="A4949" s="2283" t="s">
        <v>5981</v>
      </c>
      <c r="B4949" s="2287" t="s">
        <v>259</v>
      </c>
      <c r="C4949" s="2283" t="s">
        <v>3548</v>
      </c>
      <c r="D4949" s="2283" t="s">
        <v>131</v>
      </c>
      <c r="E4949" s="2470" t="s">
        <v>3549</v>
      </c>
      <c r="F4949" s="2470"/>
      <c r="G4949" s="2288" t="s">
        <v>3550</v>
      </c>
      <c r="H4949" s="2287" t="s">
        <v>261</v>
      </c>
      <c r="I4949" s="2287" t="s">
        <v>3551</v>
      </c>
      <c r="J4949" s="2287" t="s">
        <v>2149</v>
      </c>
    </row>
    <row r="4950" spans="1:10" ht="36" customHeight="1">
      <c r="A4950" s="2284" t="s">
        <v>3552</v>
      </c>
      <c r="B4950" s="2259" t="s">
        <v>1977</v>
      </c>
      <c r="C4950" s="2284" t="s">
        <v>3600</v>
      </c>
      <c r="D4950" s="2284" t="s">
        <v>1978</v>
      </c>
      <c r="E4950" s="2471" t="s">
        <v>4700</v>
      </c>
      <c r="F4950" s="2471"/>
      <c r="G4950" s="2260" t="s">
        <v>322</v>
      </c>
      <c r="H4950" s="2261">
        <v>1</v>
      </c>
      <c r="I4950" s="2262">
        <v>500.48</v>
      </c>
      <c r="J4950" s="2262">
        <v>500.48</v>
      </c>
    </row>
    <row r="4951" spans="1:10" ht="24" customHeight="1">
      <c r="A4951" s="2281" t="s">
        <v>3556</v>
      </c>
      <c r="B4951" s="2263" t="s">
        <v>5953</v>
      </c>
      <c r="C4951" s="2281" t="s">
        <v>3558</v>
      </c>
      <c r="D4951" s="2281" t="s">
        <v>5954</v>
      </c>
      <c r="E4951" s="2472" t="s">
        <v>3560</v>
      </c>
      <c r="F4951" s="2472"/>
      <c r="G4951" s="2264" t="s">
        <v>2143</v>
      </c>
      <c r="H4951" s="2265">
        <v>2</v>
      </c>
      <c r="I4951" s="2266">
        <v>15.07</v>
      </c>
      <c r="J4951" s="2266">
        <v>30.14</v>
      </c>
    </row>
    <row r="4952" spans="1:10" ht="24" customHeight="1">
      <c r="A4952" s="2281" t="s">
        <v>3556</v>
      </c>
      <c r="B4952" s="2263" t="s">
        <v>4060</v>
      </c>
      <c r="C4952" s="2281" t="s">
        <v>3558</v>
      </c>
      <c r="D4952" s="2281" t="s">
        <v>4061</v>
      </c>
      <c r="E4952" s="2472" t="s">
        <v>3560</v>
      </c>
      <c r="F4952" s="2472"/>
      <c r="G4952" s="2264" t="s">
        <v>2143</v>
      </c>
      <c r="H4952" s="2265">
        <v>2</v>
      </c>
      <c r="I4952" s="2266">
        <v>22.42</v>
      </c>
      <c r="J4952" s="2266">
        <v>44.84</v>
      </c>
    </row>
    <row r="4953" spans="1:10" ht="36" customHeight="1">
      <c r="A4953" s="2285" t="s">
        <v>3586</v>
      </c>
      <c r="B4953" s="2270" t="s">
        <v>5982</v>
      </c>
      <c r="C4953" s="2285" t="s">
        <v>3600</v>
      </c>
      <c r="D4953" s="2285" t="s">
        <v>3331</v>
      </c>
      <c r="E4953" s="2468" t="s">
        <v>3589</v>
      </c>
      <c r="F4953" s="2468"/>
      <c r="G4953" s="2271" t="s">
        <v>271</v>
      </c>
      <c r="H4953" s="2272">
        <v>1</v>
      </c>
      <c r="I4953" s="2273">
        <v>425.5</v>
      </c>
      <c r="J4953" s="2273">
        <v>425.5</v>
      </c>
    </row>
    <row r="4954" spans="1:10">
      <c r="A4954" s="2282"/>
      <c r="B4954" s="2282"/>
      <c r="C4954" s="2282"/>
      <c r="D4954" s="2282"/>
      <c r="E4954" s="2282" t="s">
        <v>3577</v>
      </c>
      <c r="F4954" s="2267">
        <v>54.06</v>
      </c>
      <c r="G4954" s="2282" t="s">
        <v>3578</v>
      </c>
      <c r="H4954" s="2267">
        <v>0</v>
      </c>
      <c r="I4954" s="2282" t="s">
        <v>3579</v>
      </c>
      <c r="J4954" s="2267">
        <v>54.06</v>
      </c>
    </row>
    <row r="4955" spans="1:10">
      <c r="A4955" s="2282"/>
      <c r="B4955" s="2282"/>
      <c r="C4955" s="2282"/>
      <c r="D4955" s="2282"/>
      <c r="E4955" s="2282" t="s">
        <v>3580</v>
      </c>
      <c r="F4955" s="2267">
        <v>134.77926400000001</v>
      </c>
      <c r="G4955" s="2282"/>
      <c r="H4955" s="2467" t="s">
        <v>3581</v>
      </c>
      <c r="I4955" s="2467"/>
      <c r="J4955" s="2267">
        <v>635.26</v>
      </c>
    </row>
    <row r="4956" spans="1:10" ht="30" customHeight="1" thickBot="1">
      <c r="A4956" s="2290"/>
      <c r="B4956" s="2290"/>
      <c r="C4956" s="2290"/>
      <c r="D4956" s="2290"/>
      <c r="E4956" s="2290"/>
      <c r="F4956" s="2290"/>
      <c r="G4956" s="2290" t="s">
        <v>3582</v>
      </c>
      <c r="H4956" s="2268">
        <v>4</v>
      </c>
      <c r="I4956" s="2290" t="s">
        <v>3583</v>
      </c>
      <c r="J4956" s="2291">
        <v>2541.04</v>
      </c>
    </row>
    <row r="4957" spans="1:10" ht="0.95" customHeight="1" thickTop="1">
      <c r="A4957" s="2269"/>
      <c r="B4957" s="2269"/>
      <c r="C4957" s="2269"/>
      <c r="D4957" s="2269"/>
      <c r="E4957" s="2269"/>
      <c r="F4957" s="2269"/>
      <c r="G4957" s="2269"/>
      <c r="H4957" s="2269"/>
      <c r="I4957" s="2269"/>
      <c r="J4957" s="2269"/>
    </row>
    <row r="4958" spans="1:10" ht="18" customHeight="1">
      <c r="A4958" s="2283" t="s">
        <v>5983</v>
      </c>
      <c r="B4958" s="2287" t="s">
        <v>259</v>
      </c>
      <c r="C4958" s="2283" t="s">
        <v>3548</v>
      </c>
      <c r="D4958" s="2283" t="s">
        <v>131</v>
      </c>
      <c r="E4958" s="2470" t="s">
        <v>3549</v>
      </c>
      <c r="F4958" s="2470"/>
      <c r="G4958" s="2288" t="s">
        <v>3550</v>
      </c>
      <c r="H4958" s="2287" t="s">
        <v>261</v>
      </c>
      <c r="I4958" s="2287" t="s">
        <v>3551</v>
      </c>
      <c r="J4958" s="2287" t="s">
        <v>2149</v>
      </c>
    </row>
    <row r="4959" spans="1:10" ht="72" customHeight="1">
      <c r="A4959" s="2284" t="s">
        <v>3552</v>
      </c>
      <c r="B4959" s="2259" t="s">
        <v>1980</v>
      </c>
      <c r="C4959" s="2284" t="s">
        <v>3600</v>
      </c>
      <c r="D4959" s="2284" t="s">
        <v>1981</v>
      </c>
      <c r="E4959" s="2471" t="s">
        <v>4700</v>
      </c>
      <c r="F4959" s="2471"/>
      <c r="G4959" s="2260" t="s">
        <v>468</v>
      </c>
      <c r="H4959" s="2261">
        <v>1</v>
      </c>
      <c r="I4959" s="2262">
        <v>163.59</v>
      </c>
      <c r="J4959" s="2262">
        <v>163.59</v>
      </c>
    </row>
    <row r="4960" spans="1:10" ht="24" customHeight="1">
      <c r="A4960" s="2281" t="s">
        <v>3556</v>
      </c>
      <c r="B4960" s="2263" t="s">
        <v>5721</v>
      </c>
      <c r="C4960" s="2281" t="s">
        <v>3558</v>
      </c>
      <c r="D4960" s="2281" t="s">
        <v>5722</v>
      </c>
      <c r="E4960" s="2472" t="s">
        <v>3560</v>
      </c>
      <c r="F4960" s="2472"/>
      <c r="G4960" s="2264" t="s">
        <v>2143</v>
      </c>
      <c r="H4960" s="2265">
        <v>0.25</v>
      </c>
      <c r="I4960" s="2266">
        <v>22.35</v>
      </c>
      <c r="J4960" s="2266">
        <v>5.58</v>
      </c>
    </row>
    <row r="4961" spans="1:10" ht="24" customHeight="1">
      <c r="A4961" s="2281" t="s">
        <v>3556</v>
      </c>
      <c r="B4961" s="2263" t="s">
        <v>3886</v>
      </c>
      <c r="C4961" s="2281" t="s">
        <v>3558</v>
      </c>
      <c r="D4961" s="2281" t="s">
        <v>3887</v>
      </c>
      <c r="E4961" s="2472" t="s">
        <v>3560</v>
      </c>
      <c r="F4961" s="2472"/>
      <c r="G4961" s="2264" t="s">
        <v>2143</v>
      </c>
      <c r="H4961" s="2265">
        <v>0.25</v>
      </c>
      <c r="I4961" s="2266">
        <v>18.87</v>
      </c>
      <c r="J4961" s="2266">
        <v>4.71</v>
      </c>
    </row>
    <row r="4962" spans="1:10" ht="24" customHeight="1">
      <c r="A4962" s="2285" t="s">
        <v>3586</v>
      </c>
      <c r="B4962" s="2270" t="s">
        <v>5984</v>
      </c>
      <c r="C4962" s="2285" t="s">
        <v>3600</v>
      </c>
      <c r="D4962" s="2285" t="s">
        <v>3444</v>
      </c>
      <c r="E4962" s="2468" t="s">
        <v>3589</v>
      </c>
      <c r="F4962" s="2468"/>
      <c r="G4962" s="2271" t="s">
        <v>468</v>
      </c>
      <c r="H4962" s="2272">
        <v>1</v>
      </c>
      <c r="I4962" s="2273">
        <v>153.30000000000001</v>
      </c>
      <c r="J4962" s="2273">
        <v>153.30000000000001</v>
      </c>
    </row>
    <row r="4963" spans="1:10">
      <c r="A4963" s="2282"/>
      <c r="B4963" s="2282"/>
      <c r="C4963" s="2282"/>
      <c r="D4963" s="2282"/>
      <c r="E4963" s="2282" t="s">
        <v>3577</v>
      </c>
      <c r="F4963" s="2267">
        <v>7.26</v>
      </c>
      <c r="G4963" s="2282" t="s">
        <v>3578</v>
      </c>
      <c r="H4963" s="2267">
        <v>0</v>
      </c>
      <c r="I4963" s="2282" t="s">
        <v>3579</v>
      </c>
      <c r="J4963" s="2267">
        <v>7.26</v>
      </c>
    </row>
    <row r="4964" spans="1:10">
      <c r="A4964" s="2282"/>
      <c r="B4964" s="2282"/>
      <c r="C4964" s="2282"/>
      <c r="D4964" s="2282"/>
      <c r="E4964" s="2282" t="s">
        <v>3580</v>
      </c>
      <c r="F4964" s="2267">
        <v>44.054786999999997</v>
      </c>
      <c r="G4964" s="2282"/>
      <c r="H4964" s="2467" t="s">
        <v>3581</v>
      </c>
      <c r="I4964" s="2467"/>
      <c r="J4964" s="2267">
        <v>207.64</v>
      </c>
    </row>
    <row r="4965" spans="1:10" ht="30" customHeight="1" thickBot="1">
      <c r="A4965" s="2290"/>
      <c r="B4965" s="2290"/>
      <c r="C4965" s="2290"/>
      <c r="D4965" s="2290"/>
      <c r="E4965" s="2290"/>
      <c r="F4965" s="2290"/>
      <c r="G4965" s="2290" t="s">
        <v>3582</v>
      </c>
      <c r="H4965" s="2268">
        <v>25</v>
      </c>
      <c r="I4965" s="2290" t="s">
        <v>3583</v>
      </c>
      <c r="J4965" s="2291">
        <v>5191</v>
      </c>
    </row>
    <row r="4966" spans="1:10" ht="0.95" customHeight="1" thickTop="1">
      <c r="A4966" s="2269"/>
      <c r="B4966" s="2269"/>
      <c r="C4966" s="2269"/>
      <c r="D4966" s="2269"/>
      <c r="E4966" s="2269"/>
      <c r="F4966" s="2269"/>
      <c r="G4966" s="2269"/>
      <c r="H4966" s="2269"/>
      <c r="I4966" s="2269"/>
      <c r="J4966" s="2269"/>
    </row>
    <row r="4967" spans="1:10" ht="18" customHeight="1">
      <c r="A4967" s="2283" t="s">
        <v>5985</v>
      </c>
      <c r="B4967" s="2287" t="s">
        <v>259</v>
      </c>
      <c r="C4967" s="2283" t="s">
        <v>3548</v>
      </c>
      <c r="D4967" s="2283" t="s">
        <v>131</v>
      </c>
      <c r="E4967" s="2470" t="s">
        <v>3549</v>
      </c>
      <c r="F4967" s="2470"/>
      <c r="G4967" s="2288" t="s">
        <v>3550</v>
      </c>
      <c r="H4967" s="2287" t="s">
        <v>261</v>
      </c>
      <c r="I4967" s="2287" t="s">
        <v>3551</v>
      </c>
      <c r="J4967" s="2287" t="s">
        <v>2149</v>
      </c>
    </row>
    <row r="4968" spans="1:10" ht="24" customHeight="1">
      <c r="A4968" s="2284" t="s">
        <v>3552</v>
      </c>
      <c r="B4968" s="2259" t="s">
        <v>1983</v>
      </c>
      <c r="C4968" s="2284" t="s">
        <v>3600</v>
      </c>
      <c r="D4968" s="2284" t="s">
        <v>1984</v>
      </c>
      <c r="E4968" s="2471" t="s">
        <v>4700</v>
      </c>
      <c r="F4968" s="2471"/>
      <c r="G4968" s="2260" t="s">
        <v>368</v>
      </c>
      <c r="H4968" s="2261">
        <v>1</v>
      </c>
      <c r="I4968" s="2262">
        <v>552.28</v>
      </c>
      <c r="J4968" s="2262">
        <v>552.28</v>
      </c>
    </row>
    <row r="4969" spans="1:10" ht="24" customHeight="1">
      <c r="A4969" s="2281" t="s">
        <v>3556</v>
      </c>
      <c r="B4969" s="2263" t="s">
        <v>3886</v>
      </c>
      <c r="C4969" s="2281" t="s">
        <v>3558</v>
      </c>
      <c r="D4969" s="2281" t="s">
        <v>3887</v>
      </c>
      <c r="E4969" s="2472" t="s">
        <v>3560</v>
      </c>
      <c r="F4969" s="2472"/>
      <c r="G4969" s="2264" t="s">
        <v>2143</v>
      </c>
      <c r="H4969" s="2265">
        <v>0.1</v>
      </c>
      <c r="I4969" s="2266">
        <v>18.87</v>
      </c>
      <c r="J4969" s="2266">
        <v>1.88</v>
      </c>
    </row>
    <row r="4970" spans="1:10" ht="24" customHeight="1">
      <c r="A4970" s="2285" t="s">
        <v>3586</v>
      </c>
      <c r="B4970" s="2270" t="s">
        <v>5986</v>
      </c>
      <c r="C4970" s="2285" t="s">
        <v>3600</v>
      </c>
      <c r="D4970" s="2285" t="s">
        <v>3428</v>
      </c>
      <c r="E4970" s="2468" t="s">
        <v>3589</v>
      </c>
      <c r="F4970" s="2468"/>
      <c r="G4970" s="2271" t="s">
        <v>368</v>
      </c>
      <c r="H4970" s="2272">
        <v>1</v>
      </c>
      <c r="I4970" s="2273">
        <v>550.4</v>
      </c>
      <c r="J4970" s="2273">
        <v>550.4</v>
      </c>
    </row>
    <row r="4971" spans="1:10">
      <c r="A4971" s="2282"/>
      <c r="B4971" s="2282"/>
      <c r="C4971" s="2282"/>
      <c r="D4971" s="2282"/>
      <c r="E4971" s="2282" t="s">
        <v>3577</v>
      </c>
      <c r="F4971" s="2267">
        <v>1.28</v>
      </c>
      <c r="G4971" s="2282" t="s">
        <v>3578</v>
      </c>
      <c r="H4971" s="2267">
        <v>0</v>
      </c>
      <c r="I4971" s="2282" t="s">
        <v>3579</v>
      </c>
      <c r="J4971" s="2267">
        <v>1.28</v>
      </c>
    </row>
    <row r="4972" spans="1:10">
      <c r="A4972" s="2282"/>
      <c r="B4972" s="2282"/>
      <c r="C4972" s="2282"/>
      <c r="D4972" s="2282"/>
      <c r="E4972" s="2282" t="s">
        <v>3580</v>
      </c>
      <c r="F4972" s="2267">
        <v>148.729004</v>
      </c>
      <c r="G4972" s="2282"/>
      <c r="H4972" s="2467" t="s">
        <v>3581</v>
      </c>
      <c r="I4972" s="2467"/>
      <c r="J4972" s="2267">
        <v>701.01</v>
      </c>
    </row>
    <row r="4973" spans="1:10" ht="30" customHeight="1" thickBot="1">
      <c r="A4973" s="2290"/>
      <c r="B4973" s="2290"/>
      <c r="C4973" s="2290"/>
      <c r="D4973" s="2290"/>
      <c r="E4973" s="2290"/>
      <c r="F4973" s="2290"/>
      <c r="G4973" s="2290" t="s">
        <v>3582</v>
      </c>
      <c r="H4973" s="2268">
        <v>14</v>
      </c>
      <c r="I4973" s="2290" t="s">
        <v>3583</v>
      </c>
      <c r="J4973" s="2291">
        <v>9814.14</v>
      </c>
    </row>
    <row r="4974" spans="1:10" ht="0.95" customHeight="1" thickTop="1">
      <c r="A4974" s="2269"/>
      <c r="B4974" s="2269"/>
      <c r="C4974" s="2269"/>
      <c r="D4974" s="2269"/>
      <c r="E4974" s="2269"/>
      <c r="F4974" s="2269"/>
      <c r="G4974" s="2269"/>
      <c r="H4974" s="2269"/>
      <c r="I4974" s="2269"/>
      <c r="J4974" s="2269"/>
    </row>
    <row r="4975" spans="1:10" ht="18" customHeight="1">
      <c r="A4975" s="2283" t="s">
        <v>5987</v>
      </c>
      <c r="B4975" s="2287" t="s">
        <v>259</v>
      </c>
      <c r="C4975" s="2283" t="s">
        <v>3548</v>
      </c>
      <c r="D4975" s="2283" t="s">
        <v>131</v>
      </c>
      <c r="E4975" s="2470" t="s">
        <v>3549</v>
      </c>
      <c r="F4975" s="2470"/>
      <c r="G4975" s="2288" t="s">
        <v>3550</v>
      </c>
      <c r="H4975" s="2287" t="s">
        <v>261</v>
      </c>
      <c r="I4975" s="2287" t="s">
        <v>3551</v>
      </c>
      <c r="J4975" s="2287" t="s">
        <v>2149</v>
      </c>
    </row>
    <row r="4976" spans="1:10" ht="36" customHeight="1">
      <c r="A4976" s="2284" t="s">
        <v>3552</v>
      </c>
      <c r="B4976" s="2259" t="s">
        <v>1986</v>
      </c>
      <c r="C4976" s="2284" t="s">
        <v>3600</v>
      </c>
      <c r="D4976" s="2284" t="s">
        <v>1987</v>
      </c>
      <c r="E4976" s="2471" t="s">
        <v>4700</v>
      </c>
      <c r="F4976" s="2471"/>
      <c r="G4976" s="2260" t="s">
        <v>1988</v>
      </c>
      <c r="H4976" s="2261">
        <v>1</v>
      </c>
      <c r="I4976" s="2262">
        <v>211.51</v>
      </c>
      <c r="J4976" s="2262">
        <v>211.51</v>
      </c>
    </row>
    <row r="4977" spans="1:10" ht="24" customHeight="1">
      <c r="A4977" s="2281" t="s">
        <v>3556</v>
      </c>
      <c r="B4977" s="2263" t="s">
        <v>5721</v>
      </c>
      <c r="C4977" s="2281" t="s">
        <v>3558</v>
      </c>
      <c r="D4977" s="2281" t="s">
        <v>5722</v>
      </c>
      <c r="E4977" s="2472" t="s">
        <v>3560</v>
      </c>
      <c r="F4977" s="2472"/>
      <c r="G4977" s="2264" t="s">
        <v>2143</v>
      </c>
      <c r="H4977" s="2265">
        <v>1.25</v>
      </c>
      <c r="I4977" s="2266">
        <v>22.35</v>
      </c>
      <c r="J4977" s="2266">
        <v>27.93</v>
      </c>
    </row>
    <row r="4978" spans="1:10" ht="24" customHeight="1">
      <c r="A4978" s="2281" t="s">
        <v>3556</v>
      </c>
      <c r="B4978" s="2263" t="s">
        <v>3886</v>
      </c>
      <c r="C4978" s="2281" t="s">
        <v>3558</v>
      </c>
      <c r="D4978" s="2281" t="s">
        <v>3887</v>
      </c>
      <c r="E4978" s="2472" t="s">
        <v>3560</v>
      </c>
      <c r="F4978" s="2472"/>
      <c r="G4978" s="2264" t="s">
        <v>2143</v>
      </c>
      <c r="H4978" s="2265">
        <v>1.25</v>
      </c>
      <c r="I4978" s="2266">
        <v>18.87</v>
      </c>
      <c r="J4978" s="2266">
        <v>23.58</v>
      </c>
    </row>
    <row r="4979" spans="1:10" ht="24" customHeight="1">
      <c r="A4979" s="2285" t="s">
        <v>3586</v>
      </c>
      <c r="B4979" s="2270" t="s">
        <v>5988</v>
      </c>
      <c r="C4979" s="2285" t="s">
        <v>3600</v>
      </c>
      <c r="D4979" s="2285" t="s">
        <v>5989</v>
      </c>
      <c r="E4979" s="2468" t="s">
        <v>3589</v>
      </c>
      <c r="F4979" s="2468"/>
      <c r="G4979" s="2271" t="s">
        <v>5990</v>
      </c>
      <c r="H4979" s="2272">
        <v>1</v>
      </c>
      <c r="I4979" s="2273">
        <v>160</v>
      </c>
      <c r="J4979" s="2273">
        <v>160</v>
      </c>
    </row>
    <row r="4980" spans="1:10">
      <c r="A4980" s="2282"/>
      <c r="B4980" s="2282"/>
      <c r="C4980" s="2282"/>
      <c r="D4980" s="2282"/>
      <c r="E4980" s="2282" t="s">
        <v>3577</v>
      </c>
      <c r="F4980" s="2267">
        <v>36.35</v>
      </c>
      <c r="G4980" s="2282" t="s">
        <v>3578</v>
      </c>
      <c r="H4980" s="2267">
        <v>0</v>
      </c>
      <c r="I4980" s="2282" t="s">
        <v>3579</v>
      </c>
      <c r="J4980" s="2267">
        <v>36.35</v>
      </c>
    </row>
    <row r="4981" spans="1:10">
      <c r="A4981" s="2282"/>
      <c r="B4981" s="2282"/>
      <c r="C4981" s="2282"/>
      <c r="D4981" s="2282"/>
      <c r="E4981" s="2282" t="s">
        <v>3580</v>
      </c>
      <c r="F4981" s="2267">
        <v>56.959643</v>
      </c>
      <c r="G4981" s="2282"/>
      <c r="H4981" s="2467" t="s">
        <v>3581</v>
      </c>
      <c r="I4981" s="2467"/>
      <c r="J4981" s="2267">
        <v>268.47000000000003</v>
      </c>
    </row>
    <row r="4982" spans="1:10" ht="30" customHeight="1" thickBot="1">
      <c r="A4982" s="2290"/>
      <c r="B4982" s="2290"/>
      <c r="C4982" s="2290"/>
      <c r="D4982" s="2290"/>
      <c r="E4982" s="2290"/>
      <c r="F4982" s="2290"/>
      <c r="G4982" s="2290" t="s">
        <v>3582</v>
      </c>
      <c r="H4982" s="2268">
        <v>7</v>
      </c>
      <c r="I4982" s="2290" t="s">
        <v>3583</v>
      </c>
      <c r="J4982" s="2291">
        <v>1879.29</v>
      </c>
    </row>
    <row r="4983" spans="1:10" ht="0.95" customHeight="1" thickTop="1">
      <c r="A4983" s="2269"/>
      <c r="B4983" s="2269"/>
      <c r="C4983" s="2269"/>
      <c r="D4983" s="2269"/>
      <c r="E4983" s="2269"/>
      <c r="F4983" s="2269"/>
      <c r="G4983" s="2269"/>
      <c r="H4983" s="2269"/>
      <c r="I4983" s="2269"/>
      <c r="J4983" s="2269"/>
    </row>
    <row r="4984" spans="1:10" ht="18" customHeight="1">
      <c r="A4984" s="2283" t="s">
        <v>5991</v>
      </c>
      <c r="B4984" s="2287" t="s">
        <v>259</v>
      </c>
      <c r="C4984" s="2283" t="s">
        <v>3548</v>
      </c>
      <c r="D4984" s="2283" t="s">
        <v>131</v>
      </c>
      <c r="E4984" s="2470" t="s">
        <v>3549</v>
      </c>
      <c r="F4984" s="2470"/>
      <c r="G4984" s="2288" t="s">
        <v>3550</v>
      </c>
      <c r="H4984" s="2287" t="s">
        <v>261</v>
      </c>
      <c r="I4984" s="2287" t="s">
        <v>3551</v>
      </c>
      <c r="J4984" s="2287" t="s">
        <v>2149</v>
      </c>
    </row>
    <row r="4985" spans="1:10" ht="96" customHeight="1">
      <c r="A4985" s="2284" t="s">
        <v>3552</v>
      </c>
      <c r="B4985" s="2259" t="s">
        <v>1990</v>
      </c>
      <c r="C4985" s="2284" t="s">
        <v>3600</v>
      </c>
      <c r="D4985" s="2284" t="s">
        <v>1991</v>
      </c>
      <c r="E4985" s="2471" t="s">
        <v>4700</v>
      </c>
      <c r="F4985" s="2471"/>
      <c r="G4985" s="2260" t="s">
        <v>1223</v>
      </c>
      <c r="H4985" s="2261">
        <v>1</v>
      </c>
      <c r="I4985" s="2262">
        <v>777.32</v>
      </c>
      <c r="J4985" s="2262">
        <v>777.32</v>
      </c>
    </row>
    <row r="4986" spans="1:10" ht="24" customHeight="1">
      <c r="A4986" s="2281" t="s">
        <v>3556</v>
      </c>
      <c r="B4986" s="2263" t="s">
        <v>3886</v>
      </c>
      <c r="C4986" s="2281" t="s">
        <v>3558</v>
      </c>
      <c r="D4986" s="2281" t="s">
        <v>3887</v>
      </c>
      <c r="E4986" s="2472" t="s">
        <v>3560</v>
      </c>
      <c r="F4986" s="2472"/>
      <c r="G4986" s="2264" t="s">
        <v>2143</v>
      </c>
      <c r="H4986" s="2265">
        <v>0.35</v>
      </c>
      <c r="I4986" s="2266">
        <v>18.87</v>
      </c>
      <c r="J4986" s="2266">
        <v>6.6</v>
      </c>
    </row>
    <row r="4987" spans="1:10" ht="24" customHeight="1">
      <c r="A4987" s="2281" t="s">
        <v>3556</v>
      </c>
      <c r="B4987" s="2263" t="s">
        <v>5721</v>
      </c>
      <c r="C4987" s="2281" t="s">
        <v>3558</v>
      </c>
      <c r="D4987" s="2281" t="s">
        <v>5722</v>
      </c>
      <c r="E4987" s="2472" t="s">
        <v>3560</v>
      </c>
      <c r="F4987" s="2472"/>
      <c r="G4987" s="2264" t="s">
        <v>2143</v>
      </c>
      <c r="H4987" s="2265">
        <v>0.35</v>
      </c>
      <c r="I4987" s="2266">
        <v>22.35</v>
      </c>
      <c r="J4987" s="2266">
        <v>7.82</v>
      </c>
    </row>
    <row r="4988" spans="1:10" ht="36" customHeight="1">
      <c r="A4988" s="2285" t="s">
        <v>3586</v>
      </c>
      <c r="B4988" s="2270" t="s">
        <v>5992</v>
      </c>
      <c r="C4988" s="2285" t="s">
        <v>3600</v>
      </c>
      <c r="D4988" s="2285" t="s">
        <v>3433</v>
      </c>
      <c r="E4988" s="2468" t="s">
        <v>3589</v>
      </c>
      <c r="F4988" s="2468"/>
      <c r="G4988" s="2271" t="s">
        <v>1700</v>
      </c>
      <c r="H4988" s="2272">
        <v>1</v>
      </c>
      <c r="I4988" s="2273">
        <v>762.9</v>
      </c>
      <c r="J4988" s="2273">
        <v>762.9</v>
      </c>
    </row>
    <row r="4989" spans="1:10">
      <c r="A4989" s="2282"/>
      <c r="B4989" s="2282"/>
      <c r="C4989" s="2282"/>
      <c r="D4989" s="2282"/>
      <c r="E4989" s="2282" t="s">
        <v>3577</v>
      </c>
      <c r="F4989" s="2267">
        <v>10.18</v>
      </c>
      <c r="G4989" s="2282" t="s">
        <v>3578</v>
      </c>
      <c r="H4989" s="2267">
        <v>0</v>
      </c>
      <c r="I4989" s="2282" t="s">
        <v>3579</v>
      </c>
      <c r="J4989" s="2267">
        <v>10.18</v>
      </c>
    </row>
    <row r="4990" spans="1:10">
      <c r="A4990" s="2282"/>
      <c r="B4990" s="2282"/>
      <c r="C4990" s="2282"/>
      <c r="D4990" s="2282"/>
      <c r="E4990" s="2282" t="s">
        <v>3580</v>
      </c>
      <c r="F4990" s="2267">
        <v>209.33227600000001</v>
      </c>
      <c r="G4990" s="2282"/>
      <c r="H4990" s="2467" t="s">
        <v>3581</v>
      </c>
      <c r="I4990" s="2467"/>
      <c r="J4990" s="2267">
        <v>986.65</v>
      </c>
    </row>
    <row r="4991" spans="1:10" ht="30" customHeight="1" thickBot="1">
      <c r="A4991" s="2290"/>
      <c r="B4991" s="2290"/>
      <c r="C4991" s="2290"/>
      <c r="D4991" s="2290"/>
      <c r="E4991" s="2290"/>
      <c r="F4991" s="2290"/>
      <c r="G4991" s="2290" t="s">
        <v>3582</v>
      </c>
      <c r="H4991" s="2268">
        <v>7</v>
      </c>
      <c r="I4991" s="2290" t="s">
        <v>3583</v>
      </c>
      <c r="J4991" s="2291">
        <v>6906.55</v>
      </c>
    </row>
    <row r="4992" spans="1:10" ht="0.95" customHeight="1" thickTop="1">
      <c r="A4992" s="2269"/>
      <c r="B4992" s="2269"/>
      <c r="C4992" s="2269"/>
      <c r="D4992" s="2269"/>
      <c r="E4992" s="2269"/>
      <c r="F4992" s="2269"/>
      <c r="G4992" s="2269"/>
      <c r="H4992" s="2269"/>
      <c r="I4992" s="2269"/>
      <c r="J4992" s="2269"/>
    </row>
    <row r="4993" spans="1:10" ht="18" customHeight="1">
      <c r="A4993" s="2283" t="s">
        <v>5993</v>
      </c>
      <c r="B4993" s="2287" t="s">
        <v>259</v>
      </c>
      <c r="C4993" s="2283" t="s">
        <v>3548</v>
      </c>
      <c r="D4993" s="2283" t="s">
        <v>131</v>
      </c>
      <c r="E4993" s="2470" t="s">
        <v>3549</v>
      </c>
      <c r="F4993" s="2470"/>
      <c r="G4993" s="2288" t="s">
        <v>3550</v>
      </c>
      <c r="H4993" s="2287" t="s">
        <v>261</v>
      </c>
      <c r="I4993" s="2287" t="s">
        <v>3551</v>
      </c>
      <c r="J4993" s="2287" t="s">
        <v>2149</v>
      </c>
    </row>
    <row r="4994" spans="1:10" ht="24" customHeight="1">
      <c r="A4994" s="2284" t="s">
        <v>3552</v>
      </c>
      <c r="B4994" s="2259" t="s">
        <v>1993</v>
      </c>
      <c r="C4994" s="2284" t="s">
        <v>3600</v>
      </c>
      <c r="D4994" s="2284" t="s">
        <v>1994</v>
      </c>
      <c r="E4994" s="2471" t="s">
        <v>4700</v>
      </c>
      <c r="F4994" s="2471"/>
      <c r="G4994" s="2260" t="s">
        <v>275</v>
      </c>
      <c r="H4994" s="2261">
        <v>1</v>
      </c>
      <c r="I4994" s="2262">
        <v>217.09</v>
      </c>
      <c r="J4994" s="2262">
        <v>217.09</v>
      </c>
    </row>
    <row r="4995" spans="1:10" ht="24" customHeight="1">
      <c r="A4995" s="2281" t="s">
        <v>3556</v>
      </c>
      <c r="B4995" s="2263" t="s">
        <v>3563</v>
      </c>
      <c r="C4995" s="2281" t="s">
        <v>3558</v>
      </c>
      <c r="D4995" s="2281" t="s">
        <v>3564</v>
      </c>
      <c r="E4995" s="2472" t="s">
        <v>3560</v>
      </c>
      <c r="F4995" s="2472"/>
      <c r="G4995" s="2264" t="s">
        <v>2143</v>
      </c>
      <c r="H4995" s="2265">
        <v>2.1909999999999998</v>
      </c>
      <c r="I4995" s="2266">
        <v>21.25</v>
      </c>
      <c r="J4995" s="2266">
        <v>46.55</v>
      </c>
    </row>
    <row r="4996" spans="1:10" ht="24" customHeight="1">
      <c r="A4996" s="2281" t="s">
        <v>3556</v>
      </c>
      <c r="B4996" s="2263" t="s">
        <v>3557</v>
      </c>
      <c r="C4996" s="2281" t="s">
        <v>3558</v>
      </c>
      <c r="D4996" s="2281" t="s">
        <v>3559</v>
      </c>
      <c r="E4996" s="2472" t="s">
        <v>3560</v>
      </c>
      <c r="F4996" s="2472"/>
      <c r="G4996" s="2264" t="s">
        <v>2143</v>
      </c>
      <c r="H4996" s="2265">
        <v>1.8779999999999999</v>
      </c>
      <c r="I4996" s="2266">
        <v>18.02</v>
      </c>
      <c r="J4996" s="2266">
        <v>33.840000000000003</v>
      </c>
    </row>
    <row r="4997" spans="1:10" ht="24" customHeight="1">
      <c r="A4997" s="2281" t="s">
        <v>3556</v>
      </c>
      <c r="B4997" s="2263" t="s">
        <v>5994</v>
      </c>
      <c r="C4997" s="2281" t="s">
        <v>3558</v>
      </c>
      <c r="D4997" s="2281" t="s">
        <v>5995</v>
      </c>
      <c r="E4997" s="2472" t="s">
        <v>3712</v>
      </c>
      <c r="F4997" s="2472"/>
      <c r="G4997" s="2264" t="s">
        <v>275</v>
      </c>
      <c r="H4997" s="2265">
        <v>2</v>
      </c>
      <c r="I4997" s="2266">
        <v>19.89</v>
      </c>
      <c r="J4997" s="2266">
        <v>39.78</v>
      </c>
    </row>
    <row r="4998" spans="1:10" ht="24" customHeight="1">
      <c r="A4998" s="2285" t="s">
        <v>3586</v>
      </c>
      <c r="B4998" s="2270" t="s">
        <v>5996</v>
      </c>
      <c r="C4998" s="2285" t="s">
        <v>3558</v>
      </c>
      <c r="D4998" s="2285" t="s">
        <v>5997</v>
      </c>
      <c r="E4998" s="2468" t="s">
        <v>3589</v>
      </c>
      <c r="F4998" s="2468"/>
      <c r="G4998" s="2271" t="s">
        <v>689</v>
      </c>
      <c r="H4998" s="2272">
        <v>4</v>
      </c>
      <c r="I4998" s="2273">
        <v>24.23</v>
      </c>
      <c r="J4998" s="2273">
        <v>96.92</v>
      </c>
    </row>
    <row r="4999" spans="1:10">
      <c r="A4999" s="2282"/>
      <c r="B4999" s="2282"/>
      <c r="C4999" s="2282"/>
      <c r="D4999" s="2282"/>
      <c r="E4999" s="2282" t="s">
        <v>3577</v>
      </c>
      <c r="F4999" s="2267">
        <v>75.05</v>
      </c>
      <c r="G4999" s="2282" t="s">
        <v>3578</v>
      </c>
      <c r="H4999" s="2267">
        <v>0</v>
      </c>
      <c r="I4999" s="2282" t="s">
        <v>3579</v>
      </c>
      <c r="J4999" s="2267">
        <v>75.05</v>
      </c>
    </row>
    <row r="5000" spans="1:10">
      <c r="A5000" s="2282"/>
      <c r="B5000" s="2282"/>
      <c r="C5000" s="2282"/>
      <c r="D5000" s="2282"/>
      <c r="E5000" s="2282" t="s">
        <v>3580</v>
      </c>
      <c r="F5000" s="2267">
        <v>58.462336999999998</v>
      </c>
      <c r="G5000" s="2282"/>
      <c r="H5000" s="2467" t="s">
        <v>3581</v>
      </c>
      <c r="I5000" s="2467"/>
      <c r="J5000" s="2267">
        <v>275.55</v>
      </c>
    </row>
    <row r="5001" spans="1:10" ht="30" customHeight="1" thickBot="1">
      <c r="A5001" s="2290"/>
      <c r="B5001" s="2290"/>
      <c r="C5001" s="2290"/>
      <c r="D5001" s="2290"/>
      <c r="E5001" s="2290"/>
      <c r="F5001" s="2290"/>
      <c r="G5001" s="2290" t="s">
        <v>3582</v>
      </c>
      <c r="H5001" s="2268">
        <v>2.2000000000000002</v>
      </c>
      <c r="I5001" s="2290" t="s">
        <v>3583</v>
      </c>
      <c r="J5001" s="2291">
        <v>606.21</v>
      </c>
    </row>
    <row r="5002" spans="1:10" ht="0.95" customHeight="1" thickTop="1">
      <c r="A5002" s="2269"/>
      <c r="B5002" s="2269"/>
      <c r="C5002" s="2269"/>
      <c r="D5002" s="2269"/>
      <c r="E5002" s="2269"/>
      <c r="F5002" s="2269"/>
      <c r="G5002" s="2269"/>
      <c r="H5002" s="2269"/>
      <c r="I5002" s="2269"/>
      <c r="J5002" s="2269"/>
    </row>
    <row r="5003" spans="1:10" ht="18" customHeight="1">
      <c r="A5003" s="2283" t="s">
        <v>5998</v>
      </c>
      <c r="B5003" s="2287" t="s">
        <v>259</v>
      </c>
      <c r="C5003" s="2283" t="s">
        <v>3548</v>
      </c>
      <c r="D5003" s="2283" t="s">
        <v>131</v>
      </c>
      <c r="E5003" s="2470" t="s">
        <v>3549</v>
      </c>
      <c r="F5003" s="2470"/>
      <c r="G5003" s="2288" t="s">
        <v>3550</v>
      </c>
      <c r="H5003" s="2287" t="s">
        <v>261</v>
      </c>
      <c r="I5003" s="2287" t="s">
        <v>3551</v>
      </c>
      <c r="J5003" s="2287" t="s">
        <v>2149</v>
      </c>
    </row>
    <row r="5004" spans="1:10" ht="24" customHeight="1">
      <c r="A5004" s="2284" t="s">
        <v>3552</v>
      </c>
      <c r="B5004" s="2259" t="s">
        <v>1996</v>
      </c>
      <c r="C5004" s="2284" t="s">
        <v>3600</v>
      </c>
      <c r="D5004" s="2284" t="s">
        <v>1997</v>
      </c>
      <c r="E5004" s="2471" t="s">
        <v>4643</v>
      </c>
      <c r="F5004" s="2471"/>
      <c r="G5004" s="2260" t="s">
        <v>322</v>
      </c>
      <c r="H5004" s="2261">
        <v>1</v>
      </c>
      <c r="I5004" s="2262">
        <v>39.11</v>
      </c>
      <c r="J5004" s="2262">
        <v>39.11</v>
      </c>
    </row>
    <row r="5005" spans="1:10" ht="24" customHeight="1">
      <c r="A5005" s="2281" t="s">
        <v>3556</v>
      </c>
      <c r="B5005" s="2263" t="s">
        <v>3761</v>
      </c>
      <c r="C5005" s="2281" t="s">
        <v>3558</v>
      </c>
      <c r="D5005" s="2281" t="s">
        <v>3762</v>
      </c>
      <c r="E5005" s="2472" t="s">
        <v>3560</v>
      </c>
      <c r="F5005" s="2472"/>
      <c r="G5005" s="2264" t="s">
        <v>2143</v>
      </c>
      <c r="H5005" s="2265">
        <v>0.3</v>
      </c>
      <c r="I5005" s="2266">
        <v>21.42</v>
      </c>
      <c r="J5005" s="2266">
        <v>6.42</v>
      </c>
    </row>
    <row r="5006" spans="1:10" ht="24" customHeight="1">
      <c r="A5006" s="2281" t="s">
        <v>3556</v>
      </c>
      <c r="B5006" s="2263" t="s">
        <v>3573</v>
      </c>
      <c r="C5006" s="2281" t="s">
        <v>3558</v>
      </c>
      <c r="D5006" s="2281" t="s">
        <v>3574</v>
      </c>
      <c r="E5006" s="2472" t="s">
        <v>3560</v>
      </c>
      <c r="F5006" s="2472"/>
      <c r="G5006" s="2264" t="s">
        <v>2143</v>
      </c>
      <c r="H5006" s="2265">
        <v>0.3</v>
      </c>
      <c r="I5006" s="2266">
        <v>15.99</v>
      </c>
      <c r="J5006" s="2266">
        <v>4.79</v>
      </c>
    </row>
    <row r="5007" spans="1:10" ht="24" customHeight="1">
      <c r="A5007" s="2285" t="s">
        <v>3586</v>
      </c>
      <c r="B5007" s="2270" t="s">
        <v>5999</v>
      </c>
      <c r="C5007" s="2285" t="s">
        <v>3600</v>
      </c>
      <c r="D5007" s="2285" t="s">
        <v>1997</v>
      </c>
      <c r="E5007" s="2468" t="s">
        <v>3589</v>
      </c>
      <c r="F5007" s="2468"/>
      <c r="G5007" s="2271" t="s">
        <v>322</v>
      </c>
      <c r="H5007" s="2272">
        <v>1</v>
      </c>
      <c r="I5007" s="2273">
        <v>27.9</v>
      </c>
      <c r="J5007" s="2273">
        <v>27.9</v>
      </c>
    </row>
    <row r="5008" spans="1:10">
      <c r="A5008" s="2282"/>
      <c r="B5008" s="2282"/>
      <c r="C5008" s="2282"/>
      <c r="D5008" s="2282"/>
      <c r="E5008" s="2282" t="s">
        <v>3577</v>
      </c>
      <c r="F5008" s="2267">
        <v>7.58</v>
      </c>
      <c r="G5008" s="2282" t="s">
        <v>3578</v>
      </c>
      <c r="H5008" s="2267">
        <v>0</v>
      </c>
      <c r="I5008" s="2282" t="s">
        <v>3579</v>
      </c>
      <c r="J5008" s="2267">
        <v>7.58</v>
      </c>
    </row>
    <row r="5009" spans="1:10">
      <c r="A5009" s="2282"/>
      <c r="B5009" s="2282"/>
      <c r="C5009" s="2282"/>
      <c r="D5009" s="2282"/>
      <c r="E5009" s="2282" t="s">
        <v>3580</v>
      </c>
      <c r="F5009" s="2267">
        <v>10.532323</v>
      </c>
      <c r="G5009" s="2282"/>
      <c r="H5009" s="2467" t="s">
        <v>3581</v>
      </c>
      <c r="I5009" s="2467"/>
      <c r="J5009" s="2267">
        <v>49.64</v>
      </c>
    </row>
    <row r="5010" spans="1:10" ht="30" customHeight="1" thickBot="1">
      <c r="A5010" s="2290"/>
      <c r="B5010" s="2290"/>
      <c r="C5010" s="2290"/>
      <c r="D5010" s="2290"/>
      <c r="E5010" s="2290"/>
      <c r="F5010" s="2290"/>
      <c r="G5010" s="2290" t="s">
        <v>3582</v>
      </c>
      <c r="H5010" s="2268">
        <v>7</v>
      </c>
      <c r="I5010" s="2290" t="s">
        <v>3583</v>
      </c>
      <c r="J5010" s="2291">
        <v>347.48</v>
      </c>
    </row>
    <row r="5011" spans="1:10" ht="0.95" customHeight="1" thickTop="1">
      <c r="A5011" s="2269"/>
      <c r="B5011" s="2269"/>
      <c r="C5011" s="2269"/>
      <c r="D5011" s="2269"/>
      <c r="E5011" s="2269"/>
      <c r="F5011" s="2269"/>
      <c r="G5011" s="2269"/>
      <c r="H5011" s="2269"/>
      <c r="I5011" s="2269"/>
      <c r="J5011" s="2269"/>
    </row>
    <row r="5012" spans="1:10" ht="18" customHeight="1">
      <c r="A5012" s="2283" t="s">
        <v>6000</v>
      </c>
      <c r="B5012" s="2287" t="s">
        <v>259</v>
      </c>
      <c r="C5012" s="2283" t="s">
        <v>3548</v>
      </c>
      <c r="D5012" s="2283" t="s">
        <v>131</v>
      </c>
      <c r="E5012" s="2470" t="s">
        <v>3549</v>
      </c>
      <c r="F5012" s="2470"/>
      <c r="G5012" s="2288" t="s">
        <v>3550</v>
      </c>
      <c r="H5012" s="2287" t="s">
        <v>261</v>
      </c>
      <c r="I5012" s="2287" t="s">
        <v>3551</v>
      </c>
      <c r="J5012" s="2287" t="s">
        <v>2149</v>
      </c>
    </row>
    <row r="5013" spans="1:10" ht="36" customHeight="1">
      <c r="A5013" s="2284" t="s">
        <v>3552</v>
      </c>
      <c r="B5013" s="2259" t="s">
        <v>1999</v>
      </c>
      <c r="C5013" s="2284" t="s">
        <v>3600</v>
      </c>
      <c r="D5013" s="2284" t="s">
        <v>2000</v>
      </c>
      <c r="E5013" s="2471" t="s">
        <v>4700</v>
      </c>
      <c r="F5013" s="2471"/>
      <c r="G5013" s="2260" t="s">
        <v>322</v>
      </c>
      <c r="H5013" s="2261">
        <v>1</v>
      </c>
      <c r="I5013" s="2262">
        <v>8.61</v>
      </c>
      <c r="J5013" s="2262">
        <v>8.61</v>
      </c>
    </row>
    <row r="5014" spans="1:10" ht="24" customHeight="1">
      <c r="A5014" s="2281" t="s">
        <v>3556</v>
      </c>
      <c r="B5014" s="2263" t="s">
        <v>5721</v>
      </c>
      <c r="C5014" s="2281" t="s">
        <v>3558</v>
      </c>
      <c r="D5014" s="2281" t="s">
        <v>5722</v>
      </c>
      <c r="E5014" s="2472" t="s">
        <v>3560</v>
      </c>
      <c r="F5014" s="2472"/>
      <c r="G5014" s="2264" t="s">
        <v>2143</v>
      </c>
      <c r="H5014" s="2265">
        <v>0.1</v>
      </c>
      <c r="I5014" s="2266">
        <v>22.35</v>
      </c>
      <c r="J5014" s="2266">
        <v>2.23</v>
      </c>
    </row>
    <row r="5015" spans="1:10" ht="24" customHeight="1">
      <c r="A5015" s="2281" t="s">
        <v>3556</v>
      </c>
      <c r="B5015" s="2263" t="s">
        <v>3886</v>
      </c>
      <c r="C5015" s="2281" t="s">
        <v>3558</v>
      </c>
      <c r="D5015" s="2281" t="s">
        <v>3887</v>
      </c>
      <c r="E5015" s="2472" t="s">
        <v>3560</v>
      </c>
      <c r="F5015" s="2472"/>
      <c r="G5015" s="2264" t="s">
        <v>2143</v>
      </c>
      <c r="H5015" s="2265">
        <v>0.1</v>
      </c>
      <c r="I5015" s="2266">
        <v>18.87</v>
      </c>
      <c r="J5015" s="2266">
        <v>1.88</v>
      </c>
    </row>
    <row r="5016" spans="1:10" ht="36" customHeight="1">
      <c r="A5016" s="2285" t="s">
        <v>3586</v>
      </c>
      <c r="B5016" s="2270" t="s">
        <v>6001</v>
      </c>
      <c r="C5016" s="2285" t="s">
        <v>3600</v>
      </c>
      <c r="D5016" s="2285" t="s">
        <v>2000</v>
      </c>
      <c r="E5016" s="2468" t="s">
        <v>3589</v>
      </c>
      <c r="F5016" s="2468"/>
      <c r="G5016" s="2271" t="s">
        <v>322</v>
      </c>
      <c r="H5016" s="2272">
        <v>1</v>
      </c>
      <c r="I5016" s="2273">
        <v>4.5</v>
      </c>
      <c r="J5016" s="2273">
        <v>4.5</v>
      </c>
    </row>
    <row r="5017" spans="1:10">
      <c r="A5017" s="2282"/>
      <c r="B5017" s="2282"/>
      <c r="C5017" s="2282"/>
      <c r="D5017" s="2282"/>
      <c r="E5017" s="2282" t="s">
        <v>3577</v>
      </c>
      <c r="F5017" s="2267">
        <v>2.9</v>
      </c>
      <c r="G5017" s="2282" t="s">
        <v>3578</v>
      </c>
      <c r="H5017" s="2267">
        <v>0</v>
      </c>
      <c r="I5017" s="2282" t="s">
        <v>3579</v>
      </c>
      <c r="J5017" s="2267">
        <v>2.9</v>
      </c>
    </row>
    <row r="5018" spans="1:10">
      <c r="A5018" s="2282"/>
      <c r="B5018" s="2282"/>
      <c r="C5018" s="2282"/>
      <c r="D5018" s="2282"/>
      <c r="E5018" s="2282" t="s">
        <v>3580</v>
      </c>
      <c r="F5018" s="2267">
        <v>2.318673</v>
      </c>
      <c r="G5018" s="2282"/>
      <c r="H5018" s="2467" t="s">
        <v>3581</v>
      </c>
      <c r="I5018" s="2467"/>
      <c r="J5018" s="2267">
        <v>10.93</v>
      </c>
    </row>
    <row r="5019" spans="1:10" ht="30" customHeight="1" thickBot="1">
      <c r="A5019" s="2290"/>
      <c r="B5019" s="2290"/>
      <c r="C5019" s="2290"/>
      <c r="D5019" s="2290"/>
      <c r="E5019" s="2290"/>
      <c r="F5019" s="2290"/>
      <c r="G5019" s="2290" t="s">
        <v>3582</v>
      </c>
      <c r="H5019" s="2268">
        <v>28</v>
      </c>
      <c r="I5019" s="2290" t="s">
        <v>3583</v>
      </c>
      <c r="J5019" s="2291">
        <v>306.04000000000002</v>
      </c>
    </row>
    <row r="5020" spans="1:10" ht="0.95" customHeight="1" thickTop="1">
      <c r="A5020" s="2269"/>
      <c r="B5020" s="2269"/>
      <c r="C5020" s="2269"/>
      <c r="D5020" s="2269"/>
      <c r="E5020" s="2269"/>
      <c r="F5020" s="2269"/>
      <c r="G5020" s="2269"/>
      <c r="H5020" s="2269"/>
      <c r="I5020" s="2269"/>
      <c r="J5020" s="2269"/>
    </row>
    <row r="5021" spans="1:10" ht="18" customHeight="1">
      <c r="A5021" s="2283" t="s">
        <v>6002</v>
      </c>
      <c r="B5021" s="2287" t="s">
        <v>259</v>
      </c>
      <c r="C5021" s="2283" t="s">
        <v>3548</v>
      </c>
      <c r="D5021" s="2283" t="s">
        <v>131</v>
      </c>
      <c r="E5021" s="2470" t="s">
        <v>3549</v>
      </c>
      <c r="F5021" s="2470"/>
      <c r="G5021" s="2288" t="s">
        <v>3550</v>
      </c>
      <c r="H5021" s="2287" t="s">
        <v>261</v>
      </c>
      <c r="I5021" s="2287" t="s">
        <v>3551</v>
      </c>
      <c r="J5021" s="2287" t="s">
        <v>2149</v>
      </c>
    </row>
    <row r="5022" spans="1:10" ht="36" customHeight="1">
      <c r="A5022" s="2284" t="s">
        <v>3552</v>
      </c>
      <c r="B5022" s="2259" t="s">
        <v>2002</v>
      </c>
      <c r="C5022" s="2284" t="s">
        <v>3600</v>
      </c>
      <c r="D5022" s="2284" t="s">
        <v>2003</v>
      </c>
      <c r="E5022" s="2471" t="s">
        <v>4700</v>
      </c>
      <c r="F5022" s="2471"/>
      <c r="G5022" s="2260" t="s">
        <v>1797</v>
      </c>
      <c r="H5022" s="2261">
        <v>1</v>
      </c>
      <c r="I5022" s="2262">
        <v>25.54</v>
      </c>
      <c r="J5022" s="2262">
        <v>25.54</v>
      </c>
    </row>
    <row r="5023" spans="1:10" ht="24" customHeight="1">
      <c r="A5023" s="2281" t="s">
        <v>3556</v>
      </c>
      <c r="B5023" s="2263" t="s">
        <v>5953</v>
      </c>
      <c r="C5023" s="2281" t="s">
        <v>3558</v>
      </c>
      <c r="D5023" s="2281" t="s">
        <v>5954</v>
      </c>
      <c r="E5023" s="2472" t="s">
        <v>3560</v>
      </c>
      <c r="F5023" s="2472"/>
      <c r="G5023" s="2264" t="s">
        <v>2143</v>
      </c>
      <c r="H5023" s="2265">
        <v>0.1</v>
      </c>
      <c r="I5023" s="2266">
        <v>15.07</v>
      </c>
      <c r="J5023" s="2266">
        <v>1.5</v>
      </c>
    </row>
    <row r="5024" spans="1:10" ht="24" customHeight="1">
      <c r="A5024" s="2281" t="s">
        <v>3556</v>
      </c>
      <c r="B5024" s="2263" t="s">
        <v>4060</v>
      </c>
      <c r="C5024" s="2281" t="s">
        <v>3558</v>
      </c>
      <c r="D5024" s="2281" t="s">
        <v>4061</v>
      </c>
      <c r="E5024" s="2472" t="s">
        <v>3560</v>
      </c>
      <c r="F5024" s="2472"/>
      <c r="G5024" s="2264" t="s">
        <v>2143</v>
      </c>
      <c r="H5024" s="2265">
        <v>0.1</v>
      </c>
      <c r="I5024" s="2266">
        <v>22.42</v>
      </c>
      <c r="J5024" s="2266">
        <v>2.2400000000000002</v>
      </c>
    </row>
    <row r="5025" spans="1:10" ht="24" customHeight="1">
      <c r="A5025" s="2285" t="s">
        <v>3586</v>
      </c>
      <c r="B5025" s="2270" t="s">
        <v>6003</v>
      </c>
      <c r="C5025" s="2285" t="s">
        <v>3600</v>
      </c>
      <c r="D5025" s="2285" t="s">
        <v>3278</v>
      </c>
      <c r="E5025" s="2468" t="s">
        <v>3589</v>
      </c>
      <c r="F5025" s="2468"/>
      <c r="G5025" s="2271" t="s">
        <v>322</v>
      </c>
      <c r="H5025" s="2272">
        <v>1</v>
      </c>
      <c r="I5025" s="2273">
        <v>21.8</v>
      </c>
      <c r="J5025" s="2273">
        <v>21.8</v>
      </c>
    </row>
    <row r="5026" spans="1:10">
      <c r="A5026" s="2282"/>
      <c r="B5026" s="2282"/>
      <c r="C5026" s="2282"/>
      <c r="D5026" s="2282"/>
      <c r="E5026" s="2282" t="s">
        <v>3577</v>
      </c>
      <c r="F5026" s="2267">
        <v>2.69</v>
      </c>
      <c r="G5026" s="2282" t="s">
        <v>3578</v>
      </c>
      <c r="H5026" s="2267">
        <v>0</v>
      </c>
      <c r="I5026" s="2282" t="s">
        <v>3579</v>
      </c>
      <c r="J5026" s="2267">
        <v>2.69</v>
      </c>
    </row>
    <row r="5027" spans="1:10">
      <c r="A5027" s="2282"/>
      <c r="B5027" s="2282"/>
      <c r="C5027" s="2282"/>
      <c r="D5027" s="2282"/>
      <c r="E5027" s="2282" t="s">
        <v>3580</v>
      </c>
      <c r="F5027" s="2267">
        <v>6.8779219999999999</v>
      </c>
      <c r="G5027" s="2282"/>
      <c r="H5027" s="2467" t="s">
        <v>3581</v>
      </c>
      <c r="I5027" s="2467"/>
      <c r="J5027" s="2267">
        <v>32.42</v>
      </c>
    </row>
    <row r="5028" spans="1:10" ht="30" customHeight="1" thickBot="1">
      <c r="A5028" s="2290"/>
      <c r="B5028" s="2290"/>
      <c r="C5028" s="2290"/>
      <c r="D5028" s="2290"/>
      <c r="E5028" s="2290"/>
      <c r="F5028" s="2290"/>
      <c r="G5028" s="2290" t="s">
        <v>3582</v>
      </c>
      <c r="H5028" s="2268">
        <v>24</v>
      </c>
      <c r="I5028" s="2290" t="s">
        <v>3583</v>
      </c>
      <c r="J5028" s="2291">
        <v>778.08</v>
      </c>
    </row>
    <row r="5029" spans="1:10" ht="0.95" customHeight="1" thickTop="1">
      <c r="A5029" s="2269"/>
      <c r="B5029" s="2269"/>
      <c r="C5029" s="2269"/>
      <c r="D5029" s="2269"/>
      <c r="E5029" s="2269"/>
      <c r="F5029" s="2269"/>
      <c r="G5029" s="2269"/>
      <c r="H5029" s="2269"/>
      <c r="I5029" s="2269"/>
      <c r="J5029" s="2269"/>
    </row>
    <row r="5030" spans="1:10" ht="18" customHeight="1">
      <c r="A5030" s="2283" t="s">
        <v>6004</v>
      </c>
      <c r="B5030" s="2287" t="s">
        <v>259</v>
      </c>
      <c r="C5030" s="2283" t="s">
        <v>3548</v>
      </c>
      <c r="D5030" s="2283" t="s">
        <v>131</v>
      </c>
      <c r="E5030" s="2470" t="s">
        <v>3549</v>
      </c>
      <c r="F5030" s="2470"/>
      <c r="G5030" s="2288" t="s">
        <v>3550</v>
      </c>
      <c r="H5030" s="2287" t="s">
        <v>261</v>
      </c>
      <c r="I5030" s="2287" t="s">
        <v>3551</v>
      </c>
      <c r="J5030" s="2287" t="s">
        <v>2149</v>
      </c>
    </row>
    <row r="5031" spans="1:10" ht="48" customHeight="1">
      <c r="A5031" s="2284" t="s">
        <v>3552</v>
      </c>
      <c r="B5031" s="2259" t="s">
        <v>2005</v>
      </c>
      <c r="C5031" s="2284" t="s">
        <v>3600</v>
      </c>
      <c r="D5031" s="2284" t="s">
        <v>2006</v>
      </c>
      <c r="E5031" s="2471" t="s">
        <v>4079</v>
      </c>
      <c r="F5031" s="2471"/>
      <c r="G5031" s="2260" t="s">
        <v>1797</v>
      </c>
      <c r="H5031" s="2261">
        <v>1</v>
      </c>
      <c r="I5031" s="2262">
        <v>1355.55</v>
      </c>
      <c r="J5031" s="2262">
        <v>1355.55</v>
      </c>
    </row>
    <row r="5032" spans="1:10" ht="60" customHeight="1">
      <c r="A5032" s="2281" t="s">
        <v>3556</v>
      </c>
      <c r="B5032" s="2263" t="s">
        <v>6005</v>
      </c>
      <c r="C5032" s="2281" t="s">
        <v>3558</v>
      </c>
      <c r="D5032" s="2281" t="s">
        <v>6006</v>
      </c>
      <c r="E5032" s="2472" t="s">
        <v>3938</v>
      </c>
      <c r="F5032" s="2472"/>
      <c r="G5032" s="2264" t="s">
        <v>3942</v>
      </c>
      <c r="H5032" s="2265">
        <v>2</v>
      </c>
      <c r="I5032" s="2266">
        <v>34.369999999999997</v>
      </c>
      <c r="J5032" s="2266">
        <v>68.739999999999995</v>
      </c>
    </row>
    <row r="5033" spans="1:10" ht="60" customHeight="1">
      <c r="A5033" s="2281" t="s">
        <v>3556</v>
      </c>
      <c r="B5033" s="2263" t="s">
        <v>6007</v>
      </c>
      <c r="C5033" s="2281" t="s">
        <v>3558</v>
      </c>
      <c r="D5033" s="2281" t="s">
        <v>6008</v>
      </c>
      <c r="E5033" s="2472" t="s">
        <v>3938</v>
      </c>
      <c r="F5033" s="2472"/>
      <c r="G5033" s="2264" t="s">
        <v>3939</v>
      </c>
      <c r="H5033" s="2265">
        <v>4</v>
      </c>
      <c r="I5033" s="2266">
        <v>121.97</v>
      </c>
      <c r="J5033" s="2266">
        <v>487.88</v>
      </c>
    </row>
    <row r="5034" spans="1:10" ht="24" customHeight="1">
      <c r="A5034" s="2281" t="s">
        <v>3556</v>
      </c>
      <c r="B5034" s="2263" t="s">
        <v>6009</v>
      </c>
      <c r="C5034" s="2281" t="s">
        <v>3558</v>
      </c>
      <c r="D5034" s="2281" t="s">
        <v>6010</v>
      </c>
      <c r="E5034" s="2472" t="s">
        <v>3938</v>
      </c>
      <c r="F5034" s="2472"/>
      <c r="G5034" s="2264" t="s">
        <v>2143</v>
      </c>
      <c r="H5034" s="2265">
        <v>3</v>
      </c>
      <c r="I5034" s="2266">
        <v>175.27</v>
      </c>
      <c r="J5034" s="2266">
        <v>525.80999999999995</v>
      </c>
    </row>
    <row r="5035" spans="1:10" ht="24" customHeight="1">
      <c r="A5035" s="2281" t="s">
        <v>3556</v>
      </c>
      <c r="B5035" s="2263" t="s">
        <v>6011</v>
      </c>
      <c r="C5035" s="2281" t="s">
        <v>3558</v>
      </c>
      <c r="D5035" s="2281" t="s">
        <v>6012</v>
      </c>
      <c r="E5035" s="2472" t="s">
        <v>3560</v>
      </c>
      <c r="F5035" s="2472"/>
      <c r="G5035" s="2264" t="s">
        <v>2143</v>
      </c>
      <c r="H5035" s="2265">
        <v>16</v>
      </c>
      <c r="I5035" s="2266">
        <v>17.07</v>
      </c>
      <c r="J5035" s="2266">
        <v>273.12</v>
      </c>
    </row>
    <row r="5036" spans="1:10">
      <c r="A5036" s="2282"/>
      <c r="B5036" s="2282"/>
      <c r="C5036" s="2282"/>
      <c r="D5036" s="2282"/>
      <c r="E5036" s="2282" t="s">
        <v>3577</v>
      </c>
      <c r="F5036" s="2267">
        <v>279.95999999999998</v>
      </c>
      <c r="G5036" s="2282" t="s">
        <v>3578</v>
      </c>
      <c r="H5036" s="2267">
        <v>0</v>
      </c>
      <c r="I5036" s="2282" t="s">
        <v>3579</v>
      </c>
      <c r="J5036" s="2267">
        <v>279.95999999999998</v>
      </c>
    </row>
    <row r="5037" spans="1:10">
      <c r="A5037" s="2282"/>
      <c r="B5037" s="2282"/>
      <c r="C5037" s="2282"/>
      <c r="D5037" s="2282"/>
      <c r="E5037" s="2282" t="s">
        <v>3580</v>
      </c>
      <c r="F5037" s="2267">
        <v>365.04961500000002</v>
      </c>
      <c r="G5037" s="2282"/>
      <c r="H5037" s="2467" t="s">
        <v>3581</v>
      </c>
      <c r="I5037" s="2467"/>
      <c r="J5037" s="2267">
        <v>1720.6</v>
      </c>
    </row>
    <row r="5038" spans="1:10" ht="30" customHeight="1" thickBot="1">
      <c r="A5038" s="2290"/>
      <c r="B5038" s="2290"/>
      <c r="C5038" s="2290"/>
      <c r="D5038" s="2290"/>
      <c r="E5038" s="2290"/>
      <c r="F5038" s="2290"/>
      <c r="G5038" s="2290" t="s">
        <v>3582</v>
      </c>
      <c r="H5038" s="2268">
        <v>1</v>
      </c>
      <c r="I5038" s="2290" t="s">
        <v>3583</v>
      </c>
      <c r="J5038" s="2291">
        <v>1720.6</v>
      </c>
    </row>
    <row r="5039" spans="1:10" ht="0.95" customHeight="1" thickTop="1">
      <c r="A5039" s="2269"/>
      <c r="B5039" s="2269"/>
      <c r="C5039" s="2269"/>
      <c r="D5039" s="2269"/>
      <c r="E5039" s="2269"/>
      <c r="F5039" s="2269"/>
      <c r="G5039" s="2269"/>
      <c r="H5039" s="2269"/>
      <c r="I5039" s="2269"/>
      <c r="J5039" s="2269"/>
    </row>
    <row r="5040" spans="1:10" ht="18" customHeight="1">
      <c r="A5040" s="2283" t="s">
        <v>6013</v>
      </c>
      <c r="B5040" s="2287" t="s">
        <v>259</v>
      </c>
      <c r="C5040" s="2283" t="s">
        <v>3548</v>
      </c>
      <c r="D5040" s="2283" t="s">
        <v>131</v>
      </c>
      <c r="E5040" s="2470" t="s">
        <v>3549</v>
      </c>
      <c r="F5040" s="2470"/>
      <c r="G5040" s="2288" t="s">
        <v>3550</v>
      </c>
      <c r="H5040" s="2287" t="s">
        <v>261</v>
      </c>
      <c r="I5040" s="2287" t="s">
        <v>3551</v>
      </c>
      <c r="J5040" s="2287" t="s">
        <v>2149</v>
      </c>
    </row>
    <row r="5041" spans="1:10" ht="60" customHeight="1">
      <c r="A5041" s="2284" t="s">
        <v>3552</v>
      </c>
      <c r="B5041" s="2259" t="s">
        <v>2008</v>
      </c>
      <c r="C5041" s="2284" t="s">
        <v>3600</v>
      </c>
      <c r="D5041" s="2284" t="s">
        <v>2009</v>
      </c>
      <c r="E5041" s="2471" t="s">
        <v>4700</v>
      </c>
      <c r="F5041" s="2471"/>
      <c r="G5041" s="2260" t="s">
        <v>2010</v>
      </c>
      <c r="H5041" s="2261">
        <v>1</v>
      </c>
      <c r="I5041" s="2262">
        <v>41.22</v>
      </c>
      <c r="J5041" s="2262">
        <v>41.22</v>
      </c>
    </row>
    <row r="5042" spans="1:10" ht="24" customHeight="1">
      <c r="A5042" s="2281" t="s">
        <v>3556</v>
      </c>
      <c r="B5042" s="2263" t="s">
        <v>5721</v>
      </c>
      <c r="C5042" s="2281" t="s">
        <v>3558</v>
      </c>
      <c r="D5042" s="2281" t="s">
        <v>5722</v>
      </c>
      <c r="E5042" s="2472" t="s">
        <v>3560</v>
      </c>
      <c r="F5042" s="2472"/>
      <c r="G5042" s="2264" t="s">
        <v>2143</v>
      </c>
      <c r="H5042" s="2265">
        <v>1</v>
      </c>
      <c r="I5042" s="2266">
        <v>22.35</v>
      </c>
      <c r="J5042" s="2266">
        <v>22.35</v>
      </c>
    </row>
    <row r="5043" spans="1:10" ht="24" customHeight="1">
      <c r="A5043" s="2281" t="s">
        <v>3556</v>
      </c>
      <c r="B5043" s="2263" t="s">
        <v>3886</v>
      </c>
      <c r="C5043" s="2281" t="s">
        <v>3558</v>
      </c>
      <c r="D5043" s="2281" t="s">
        <v>3887</v>
      </c>
      <c r="E5043" s="2472" t="s">
        <v>3560</v>
      </c>
      <c r="F5043" s="2472"/>
      <c r="G5043" s="2264" t="s">
        <v>2143</v>
      </c>
      <c r="H5043" s="2265">
        <v>1</v>
      </c>
      <c r="I5043" s="2266">
        <v>18.87</v>
      </c>
      <c r="J5043" s="2266">
        <v>18.87</v>
      </c>
    </row>
    <row r="5044" spans="1:10">
      <c r="A5044" s="2282"/>
      <c r="B5044" s="2282"/>
      <c r="C5044" s="2282"/>
      <c r="D5044" s="2282"/>
      <c r="E5044" s="2282" t="s">
        <v>3577</v>
      </c>
      <c r="F5044" s="2267">
        <v>29.09</v>
      </c>
      <c r="G5044" s="2282" t="s">
        <v>3578</v>
      </c>
      <c r="H5044" s="2267">
        <v>0</v>
      </c>
      <c r="I5044" s="2282" t="s">
        <v>3579</v>
      </c>
      <c r="J5044" s="2267">
        <v>29.09</v>
      </c>
    </row>
    <row r="5045" spans="1:10">
      <c r="A5045" s="2282"/>
      <c r="B5045" s="2282"/>
      <c r="C5045" s="2282"/>
      <c r="D5045" s="2282"/>
      <c r="E5045" s="2282" t="s">
        <v>3580</v>
      </c>
      <c r="F5045" s="2267">
        <v>11.100546</v>
      </c>
      <c r="G5045" s="2282"/>
      <c r="H5045" s="2467" t="s">
        <v>3581</v>
      </c>
      <c r="I5045" s="2467"/>
      <c r="J5045" s="2267">
        <v>52.32</v>
      </c>
    </row>
    <row r="5046" spans="1:10" ht="30" customHeight="1" thickBot="1">
      <c r="A5046" s="2290"/>
      <c r="B5046" s="2290"/>
      <c r="C5046" s="2290"/>
      <c r="D5046" s="2290"/>
      <c r="E5046" s="2290"/>
      <c r="F5046" s="2290"/>
      <c r="G5046" s="2290" t="s">
        <v>3582</v>
      </c>
      <c r="H5046" s="2268">
        <v>8</v>
      </c>
      <c r="I5046" s="2290" t="s">
        <v>3583</v>
      </c>
      <c r="J5046" s="2291">
        <v>418.56</v>
      </c>
    </row>
    <row r="5047" spans="1:10" ht="0.95" customHeight="1" thickTop="1">
      <c r="A5047" s="2269"/>
      <c r="B5047" s="2269"/>
      <c r="C5047" s="2269"/>
      <c r="D5047" s="2269"/>
      <c r="E5047" s="2269"/>
      <c r="F5047" s="2269"/>
      <c r="G5047" s="2269"/>
      <c r="H5047" s="2269"/>
      <c r="I5047" s="2269"/>
      <c r="J5047" s="2269"/>
    </row>
    <row r="5048" spans="1:10" ht="18" customHeight="1">
      <c r="A5048" s="2283" t="s">
        <v>6014</v>
      </c>
      <c r="B5048" s="2287" t="s">
        <v>259</v>
      </c>
      <c r="C5048" s="2283" t="s">
        <v>3548</v>
      </c>
      <c r="D5048" s="2283" t="s">
        <v>131</v>
      </c>
      <c r="E5048" s="2470" t="s">
        <v>3549</v>
      </c>
      <c r="F5048" s="2470"/>
      <c r="G5048" s="2288" t="s">
        <v>3550</v>
      </c>
      <c r="H5048" s="2287" t="s">
        <v>261</v>
      </c>
      <c r="I5048" s="2287" t="s">
        <v>3551</v>
      </c>
      <c r="J5048" s="2287" t="s">
        <v>2149</v>
      </c>
    </row>
    <row r="5049" spans="1:10" ht="108" customHeight="1">
      <c r="A5049" s="2284" t="s">
        <v>3552</v>
      </c>
      <c r="B5049" s="2259" t="s">
        <v>2012</v>
      </c>
      <c r="C5049" s="2284" t="s">
        <v>3600</v>
      </c>
      <c r="D5049" s="2284" t="s">
        <v>2013</v>
      </c>
      <c r="E5049" s="2471" t="s">
        <v>4700</v>
      </c>
      <c r="F5049" s="2471"/>
      <c r="G5049" s="2260" t="s">
        <v>2010</v>
      </c>
      <c r="H5049" s="2261">
        <v>1</v>
      </c>
      <c r="I5049" s="2262">
        <v>41.22</v>
      </c>
      <c r="J5049" s="2262">
        <v>41.22</v>
      </c>
    </row>
    <row r="5050" spans="1:10" ht="24" customHeight="1">
      <c r="A5050" s="2281" t="s">
        <v>3556</v>
      </c>
      <c r="B5050" s="2263" t="s">
        <v>5721</v>
      </c>
      <c r="C5050" s="2281" t="s">
        <v>3558</v>
      </c>
      <c r="D5050" s="2281" t="s">
        <v>5722</v>
      </c>
      <c r="E5050" s="2472" t="s">
        <v>3560</v>
      </c>
      <c r="F5050" s="2472"/>
      <c r="G5050" s="2264" t="s">
        <v>2143</v>
      </c>
      <c r="H5050" s="2265">
        <v>1</v>
      </c>
      <c r="I5050" s="2266">
        <v>22.35</v>
      </c>
      <c r="J5050" s="2266">
        <v>22.35</v>
      </c>
    </row>
    <row r="5051" spans="1:10" ht="24" customHeight="1">
      <c r="A5051" s="2281" t="s">
        <v>3556</v>
      </c>
      <c r="B5051" s="2263" t="s">
        <v>3886</v>
      </c>
      <c r="C5051" s="2281" t="s">
        <v>3558</v>
      </c>
      <c r="D5051" s="2281" t="s">
        <v>3887</v>
      </c>
      <c r="E5051" s="2472" t="s">
        <v>3560</v>
      </c>
      <c r="F5051" s="2472"/>
      <c r="G5051" s="2264" t="s">
        <v>2143</v>
      </c>
      <c r="H5051" s="2265">
        <v>1</v>
      </c>
      <c r="I5051" s="2266">
        <v>18.87</v>
      </c>
      <c r="J5051" s="2266">
        <v>18.87</v>
      </c>
    </row>
    <row r="5052" spans="1:10">
      <c r="A5052" s="2282"/>
      <c r="B5052" s="2282"/>
      <c r="C5052" s="2282"/>
      <c r="D5052" s="2282"/>
      <c r="E5052" s="2282" t="s">
        <v>3577</v>
      </c>
      <c r="F5052" s="2267">
        <v>29.09</v>
      </c>
      <c r="G5052" s="2282" t="s">
        <v>3578</v>
      </c>
      <c r="H5052" s="2267">
        <v>0</v>
      </c>
      <c r="I5052" s="2282" t="s">
        <v>3579</v>
      </c>
      <c r="J5052" s="2267">
        <v>29.09</v>
      </c>
    </row>
    <row r="5053" spans="1:10">
      <c r="A5053" s="2282"/>
      <c r="B5053" s="2282"/>
      <c r="C5053" s="2282"/>
      <c r="D5053" s="2282"/>
      <c r="E5053" s="2282" t="s">
        <v>3580</v>
      </c>
      <c r="F5053" s="2267">
        <v>11.100546</v>
      </c>
      <c r="G5053" s="2282"/>
      <c r="H5053" s="2467" t="s">
        <v>3581</v>
      </c>
      <c r="I5053" s="2467"/>
      <c r="J5053" s="2267">
        <v>52.32</v>
      </c>
    </row>
    <row r="5054" spans="1:10" ht="30" customHeight="1" thickBot="1">
      <c r="A5054" s="2290"/>
      <c r="B5054" s="2290"/>
      <c r="C5054" s="2290"/>
      <c r="D5054" s="2290"/>
      <c r="E5054" s="2290"/>
      <c r="F5054" s="2290"/>
      <c r="G5054" s="2290" t="s">
        <v>3582</v>
      </c>
      <c r="H5054" s="2268">
        <v>16</v>
      </c>
      <c r="I5054" s="2290" t="s">
        <v>3583</v>
      </c>
      <c r="J5054" s="2291">
        <v>837.12</v>
      </c>
    </row>
    <row r="5055" spans="1:10" ht="0.95" customHeight="1" thickTop="1">
      <c r="A5055" s="2269"/>
      <c r="B5055" s="2269"/>
      <c r="C5055" s="2269"/>
      <c r="D5055" s="2269"/>
      <c r="E5055" s="2269"/>
      <c r="F5055" s="2269"/>
      <c r="G5055" s="2269"/>
      <c r="H5055" s="2269"/>
      <c r="I5055" s="2269"/>
      <c r="J5055" s="2269"/>
    </row>
    <row r="5056" spans="1:10" ht="18" customHeight="1">
      <c r="A5056" s="2283" t="s">
        <v>6015</v>
      </c>
      <c r="B5056" s="2287" t="s">
        <v>259</v>
      </c>
      <c r="C5056" s="2283" t="s">
        <v>3548</v>
      </c>
      <c r="D5056" s="2283" t="s">
        <v>131</v>
      </c>
      <c r="E5056" s="2470" t="s">
        <v>3549</v>
      </c>
      <c r="F5056" s="2470"/>
      <c r="G5056" s="2288" t="s">
        <v>3550</v>
      </c>
      <c r="H5056" s="2287" t="s">
        <v>261</v>
      </c>
      <c r="I5056" s="2287" t="s">
        <v>3551</v>
      </c>
      <c r="J5056" s="2287" t="s">
        <v>2149</v>
      </c>
    </row>
    <row r="5057" spans="1:10" ht="72" customHeight="1">
      <c r="A5057" s="2284" t="s">
        <v>3552</v>
      </c>
      <c r="B5057" s="2259" t="s">
        <v>2015</v>
      </c>
      <c r="C5057" s="2284" t="s">
        <v>3600</v>
      </c>
      <c r="D5057" s="2284" t="s">
        <v>2016</v>
      </c>
      <c r="E5057" s="2471" t="s">
        <v>4700</v>
      </c>
      <c r="F5057" s="2471"/>
      <c r="G5057" s="2260" t="s">
        <v>322</v>
      </c>
      <c r="H5057" s="2261">
        <v>1</v>
      </c>
      <c r="I5057" s="2262">
        <v>1206.07</v>
      </c>
      <c r="J5057" s="2262">
        <v>1206.07</v>
      </c>
    </row>
    <row r="5058" spans="1:10" ht="24" customHeight="1">
      <c r="A5058" s="2281" t="s">
        <v>3556</v>
      </c>
      <c r="B5058" s="2263" t="s">
        <v>5721</v>
      </c>
      <c r="C5058" s="2281" t="s">
        <v>3558</v>
      </c>
      <c r="D5058" s="2281" t="s">
        <v>5722</v>
      </c>
      <c r="E5058" s="2472" t="s">
        <v>3560</v>
      </c>
      <c r="F5058" s="2472"/>
      <c r="G5058" s="2264" t="s">
        <v>2143</v>
      </c>
      <c r="H5058" s="2265">
        <v>17.559999999999999</v>
      </c>
      <c r="I5058" s="2266">
        <v>22.35</v>
      </c>
      <c r="J5058" s="2266">
        <v>392.46</v>
      </c>
    </row>
    <row r="5059" spans="1:10" ht="24" customHeight="1">
      <c r="A5059" s="2281" t="s">
        <v>3556</v>
      </c>
      <c r="B5059" s="2263" t="s">
        <v>3886</v>
      </c>
      <c r="C5059" s="2281" t="s">
        <v>3558</v>
      </c>
      <c r="D5059" s="2281" t="s">
        <v>3887</v>
      </c>
      <c r="E5059" s="2472" t="s">
        <v>3560</v>
      </c>
      <c r="F5059" s="2472"/>
      <c r="G5059" s="2264" t="s">
        <v>2143</v>
      </c>
      <c r="H5059" s="2265">
        <v>12.38</v>
      </c>
      <c r="I5059" s="2266">
        <v>18.87</v>
      </c>
      <c r="J5059" s="2266">
        <v>233.61</v>
      </c>
    </row>
    <row r="5060" spans="1:10" ht="60" customHeight="1">
      <c r="A5060" s="2285" t="s">
        <v>3586</v>
      </c>
      <c r="B5060" s="2270" t="s">
        <v>6016</v>
      </c>
      <c r="C5060" s="2285" t="s">
        <v>3600</v>
      </c>
      <c r="D5060" s="2285" t="s">
        <v>3350</v>
      </c>
      <c r="E5060" s="2468" t="s">
        <v>3589</v>
      </c>
      <c r="F5060" s="2468"/>
      <c r="G5060" s="2271" t="s">
        <v>271</v>
      </c>
      <c r="H5060" s="2272">
        <v>1</v>
      </c>
      <c r="I5060" s="2273">
        <v>580</v>
      </c>
      <c r="J5060" s="2273">
        <v>580</v>
      </c>
    </row>
    <row r="5061" spans="1:10">
      <c r="A5061" s="2282"/>
      <c r="B5061" s="2282"/>
      <c r="C5061" s="2282"/>
      <c r="D5061" s="2282"/>
      <c r="E5061" s="2282" t="s">
        <v>3577</v>
      </c>
      <c r="F5061" s="2267">
        <v>444.19</v>
      </c>
      <c r="G5061" s="2282" t="s">
        <v>3578</v>
      </c>
      <c r="H5061" s="2267">
        <v>0</v>
      </c>
      <c r="I5061" s="2282" t="s">
        <v>3579</v>
      </c>
      <c r="J5061" s="2267">
        <v>444.19</v>
      </c>
    </row>
    <row r="5062" spans="1:10">
      <c r="A5062" s="2282"/>
      <c r="B5062" s="2282"/>
      <c r="C5062" s="2282"/>
      <c r="D5062" s="2282"/>
      <c r="E5062" s="2282" t="s">
        <v>3580</v>
      </c>
      <c r="F5062" s="2267">
        <v>324.79465099999999</v>
      </c>
      <c r="G5062" s="2282"/>
      <c r="H5062" s="2467" t="s">
        <v>3581</v>
      </c>
      <c r="I5062" s="2467"/>
      <c r="J5062" s="2267">
        <v>1530.86</v>
      </c>
    </row>
    <row r="5063" spans="1:10" ht="30" customHeight="1" thickBot="1">
      <c r="A5063" s="2290"/>
      <c r="B5063" s="2290"/>
      <c r="C5063" s="2290"/>
      <c r="D5063" s="2290"/>
      <c r="E5063" s="2290"/>
      <c r="F5063" s="2290"/>
      <c r="G5063" s="2290" t="s">
        <v>3582</v>
      </c>
      <c r="H5063" s="2268">
        <v>2</v>
      </c>
      <c r="I5063" s="2290" t="s">
        <v>3583</v>
      </c>
      <c r="J5063" s="2291">
        <v>3061.72</v>
      </c>
    </row>
    <row r="5064" spans="1:10" ht="0.95" customHeight="1" thickTop="1">
      <c r="A5064" s="2269"/>
      <c r="B5064" s="2269"/>
      <c r="C5064" s="2269"/>
      <c r="D5064" s="2269"/>
      <c r="E5064" s="2269"/>
      <c r="F5064" s="2269"/>
      <c r="G5064" s="2269"/>
      <c r="H5064" s="2269"/>
      <c r="I5064" s="2269"/>
      <c r="J5064" s="2269"/>
    </row>
    <row r="5065" spans="1:10" ht="18" customHeight="1">
      <c r="A5065" s="2283" t="s">
        <v>6017</v>
      </c>
      <c r="B5065" s="2287" t="s">
        <v>259</v>
      </c>
      <c r="C5065" s="2283" t="s">
        <v>3548</v>
      </c>
      <c r="D5065" s="2283" t="s">
        <v>131</v>
      </c>
      <c r="E5065" s="2470" t="s">
        <v>3549</v>
      </c>
      <c r="F5065" s="2470"/>
      <c r="G5065" s="2288" t="s">
        <v>3550</v>
      </c>
      <c r="H5065" s="2287" t="s">
        <v>261</v>
      </c>
      <c r="I5065" s="2287" t="s">
        <v>3551</v>
      </c>
      <c r="J5065" s="2287" t="s">
        <v>2149</v>
      </c>
    </row>
    <row r="5066" spans="1:10" ht="36" customHeight="1">
      <c r="A5066" s="2284" t="s">
        <v>3552</v>
      </c>
      <c r="B5066" s="2259" t="s">
        <v>2018</v>
      </c>
      <c r="C5066" s="2284" t="s">
        <v>3600</v>
      </c>
      <c r="D5066" s="2284" t="s">
        <v>2019</v>
      </c>
      <c r="E5066" s="2471" t="s">
        <v>4700</v>
      </c>
      <c r="F5066" s="2471"/>
      <c r="G5066" s="2260" t="s">
        <v>322</v>
      </c>
      <c r="H5066" s="2261">
        <v>1</v>
      </c>
      <c r="I5066" s="2262">
        <v>386.61</v>
      </c>
      <c r="J5066" s="2262">
        <v>386.61</v>
      </c>
    </row>
    <row r="5067" spans="1:10" ht="24" customHeight="1">
      <c r="A5067" s="2281" t="s">
        <v>3556</v>
      </c>
      <c r="B5067" s="2263" t="s">
        <v>3565</v>
      </c>
      <c r="C5067" s="2281" t="s">
        <v>3558</v>
      </c>
      <c r="D5067" s="2281" t="s">
        <v>3566</v>
      </c>
      <c r="E5067" s="2472" t="s">
        <v>3560</v>
      </c>
      <c r="F5067" s="2472"/>
      <c r="G5067" s="2264" t="s">
        <v>2143</v>
      </c>
      <c r="H5067" s="2265">
        <v>1</v>
      </c>
      <c r="I5067" s="2266">
        <v>21.6</v>
      </c>
      <c r="J5067" s="2266">
        <v>21.6</v>
      </c>
    </row>
    <row r="5068" spans="1:10" ht="24" customHeight="1">
      <c r="A5068" s="2281" t="s">
        <v>3556</v>
      </c>
      <c r="B5068" s="2263" t="s">
        <v>3567</v>
      </c>
      <c r="C5068" s="2281" t="s">
        <v>3558</v>
      </c>
      <c r="D5068" s="2281" t="s">
        <v>3568</v>
      </c>
      <c r="E5068" s="2472" t="s">
        <v>3560</v>
      </c>
      <c r="F5068" s="2472"/>
      <c r="G5068" s="2264" t="s">
        <v>2143</v>
      </c>
      <c r="H5068" s="2265">
        <v>1.5</v>
      </c>
      <c r="I5068" s="2266">
        <v>20.94</v>
      </c>
      <c r="J5068" s="2266">
        <v>31.41</v>
      </c>
    </row>
    <row r="5069" spans="1:10" ht="24" customHeight="1">
      <c r="A5069" s="2281" t="s">
        <v>3556</v>
      </c>
      <c r="B5069" s="2263" t="s">
        <v>3985</v>
      </c>
      <c r="C5069" s="2281" t="s">
        <v>3558</v>
      </c>
      <c r="D5069" s="2281" t="s">
        <v>3986</v>
      </c>
      <c r="E5069" s="2472" t="s">
        <v>3560</v>
      </c>
      <c r="F5069" s="2472"/>
      <c r="G5069" s="2264" t="s">
        <v>2143</v>
      </c>
      <c r="H5069" s="2265">
        <v>1.5</v>
      </c>
      <c r="I5069" s="2266">
        <v>16.48</v>
      </c>
      <c r="J5069" s="2266">
        <v>24.72</v>
      </c>
    </row>
    <row r="5070" spans="1:10" ht="36" customHeight="1">
      <c r="A5070" s="2285" t="s">
        <v>3586</v>
      </c>
      <c r="B5070" s="2270" t="s">
        <v>6018</v>
      </c>
      <c r="C5070" s="2285" t="s">
        <v>3600</v>
      </c>
      <c r="D5070" s="2285" t="s">
        <v>2669</v>
      </c>
      <c r="E5070" s="2468" t="s">
        <v>3589</v>
      </c>
      <c r="F5070" s="2468"/>
      <c r="G5070" s="2271" t="s">
        <v>271</v>
      </c>
      <c r="H5070" s="2272">
        <v>1</v>
      </c>
      <c r="I5070" s="2273">
        <v>308.88</v>
      </c>
      <c r="J5070" s="2273">
        <v>308.88</v>
      </c>
    </row>
    <row r="5071" spans="1:10">
      <c r="A5071" s="2282"/>
      <c r="B5071" s="2282"/>
      <c r="C5071" s="2282"/>
      <c r="D5071" s="2282"/>
      <c r="E5071" s="2282" t="s">
        <v>3577</v>
      </c>
      <c r="F5071" s="2267">
        <v>54.59</v>
      </c>
      <c r="G5071" s="2282" t="s">
        <v>3578</v>
      </c>
      <c r="H5071" s="2267">
        <v>0</v>
      </c>
      <c r="I5071" s="2282" t="s">
        <v>3579</v>
      </c>
      <c r="J5071" s="2267">
        <v>54.59</v>
      </c>
    </row>
    <row r="5072" spans="1:10">
      <c r="A5072" s="2282"/>
      <c r="B5072" s="2282"/>
      <c r="C5072" s="2282"/>
      <c r="D5072" s="2282"/>
      <c r="E5072" s="2282" t="s">
        <v>3580</v>
      </c>
      <c r="F5072" s="2267">
        <v>104.114073</v>
      </c>
      <c r="G5072" s="2282"/>
      <c r="H5072" s="2467" t="s">
        <v>3581</v>
      </c>
      <c r="I5072" s="2467"/>
      <c r="J5072" s="2267">
        <v>490.72</v>
      </c>
    </row>
    <row r="5073" spans="1:10" ht="30" customHeight="1" thickBot="1">
      <c r="A5073" s="2290"/>
      <c r="B5073" s="2290"/>
      <c r="C5073" s="2290"/>
      <c r="D5073" s="2290"/>
      <c r="E5073" s="2290"/>
      <c r="F5073" s="2290"/>
      <c r="G5073" s="2290" t="s">
        <v>3582</v>
      </c>
      <c r="H5073" s="2268">
        <v>2</v>
      </c>
      <c r="I5073" s="2290" t="s">
        <v>3583</v>
      </c>
      <c r="J5073" s="2291">
        <v>981.44</v>
      </c>
    </row>
    <row r="5074" spans="1:10" ht="0.95" customHeight="1" thickTop="1">
      <c r="A5074" s="2269"/>
      <c r="B5074" s="2269"/>
      <c r="C5074" s="2269"/>
      <c r="D5074" s="2269"/>
      <c r="E5074" s="2269"/>
      <c r="F5074" s="2269"/>
      <c r="G5074" s="2269"/>
      <c r="H5074" s="2269"/>
      <c r="I5074" s="2269"/>
      <c r="J5074" s="2269"/>
    </row>
    <row r="5075" spans="1:10" ht="18" customHeight="1">
      <c r="A5075" s="2283" t="s">
        <v>6019</v>
      </c>
      <c r="B5075" s="2287" t="s">
        <v>259</v>
      </c>
      <c r="C5075" s="2283" t="s">
        <v>3548</v>
      </c>
      <c r="D5075" s="2283" t="s">
        <v>131</v>
      </c>
      <c r="E5075" s="2470" t="s">
        <v>3549</v>
      </c>
      <c r="F5075" s="2470"/>
      <c r="G5075" s="2288" t="s">
        <v>3550</v>
      </c>
      <c r="H5075" s="2287" t="s">
        <v>261</v>
      </c>
      <c r="I5075" s="2287" t="s">
        <v>3551</v>
      </c>
      <c r="J5075" s="2287" t="s">
        <v>2149</v>
      </c>
    </row>
    <row r="5076" spans="1:10" ht="24" customHeight="1">
      <c r="A5076" s="2284" t="s">
        <v>3552</v>
      </c>
      <c r="B5076" s="2259" t="s">
        <v>6020</v>
      </c>
      <c r="C5076" s="2284" t="s">
        <v>3600</v>
      </c>
      <c r="D5076" s="2284" t="s">
        <v>6021</v>
      </c>
      <c r="E5076" s="2471" t="s">
        <v>4700</v>
      </c>
      <c r="F5076" s="2471"/>
      <c r="G5076" s="2260" t="s">
        <v>275</v>
      </c>
      <c r="H5076" s="2261">
        <v>1</v>
      </c>
      <c r="I5076" s="2262">
        <v>14.34</v>
      </c>
      <c r="J5076" s="2262">
        <v>14.34</v>
      </c>
    </row>
    <row r="5077" spans="1:10" ht="24" customHeight="1">
      <c r="A5077" s="2281" t="s">
        <v>3556</v>
      </c>
      <c r="B5077" s="2263" t="s">
        <v>3886</v>
      </c>
      <c r="C5077" s="2281" t="s">
        <v>3558</v>
      </c>
      <c r="D5077" s="2281" t="s">
        <v>3887</v>
      </c>
      <c r="E5077" s="2472" t="s">
        <v>3560</v>
      </c>
      <c r="F5077" s="2472"/>
      <c r="G5077" s="2264" t="s">
        <v>2143</v>
      </c>
      <c r="H5077" s="2265">
        <v>0.31900000000000001</v>
      </c>
      <c r="I5077" s="2266">
        <v>18.87</v>
      </c>
      <c r="J5077" s="2266">
        <v>6.01</v>
      </c>
    </row>
    <row r="5078" spans="1:10" ht="24" customHeight="1">
      <c r="A5078" s="2285" t="s">
        <v>3586</v>
      </c>
      <c r="B5078" s="2270" t="s">
        <v>6022</v>
      </c>
      <c r="C5078" s="2285" t="s">
        <v>3600</v>
      </c>
      <c r="D5078" s="2285" t="s">
        <v>6023</v>
      </c>
      <c r="E5078" s="2468" t="s">
        <v>3589</v>
      </c>
      <c r="F5078" s="2468"/>
      <c r="G5078" s="2271" t="s">
        <v>275</v>
      </c>
      <c r="H5078" s="2272">
        <v>1</v>
      </c>
      <c r="I5078" s="2273">
        <v>8.33</v>
      </c>
      <c r="J5078" s="2273">
        <v>8.33</v>
      </c>
    </row>
    <row r="5079" spans="1:10">
      <c r="A5079" s="2282"/>
      <c r="B5079" s="2282"/>
      <c r="C5079" s="2282"/>
      <c r="D5079" s="2282"/>
      <c r="E5079" s="2282" t="s">
        <v>3577</v>
      </c>
      <c r="F5079" s="2267">
        <v>4.0999999999999996</v>
      </c>
      <c r="G5079" s="2282" t="s">
        <v>3578</v>
      </c>
      <c r="H5079" s="2267">
        <v>0</v>
      </c>
      <c r="I5079" s="2282" t="s">
        <v>3579</v>
      </c>
      <c r="J5079" s="2267">
        <v>4.0999999999999996</v>
      </c>
    </row>
    <row r="5080" spans="1:10">
      <c r="A5080" s="2282"/>
      <c r="B5080" s="2282"/>
      <c r="C5080" s="2282"/>
      <c r="D5080" s="2282"/>
      <c r="E5080" s="2282" t="s">
        <v>3580</v>
      </c>
      <c r="F5080" s="2267">
        <v>3.8617620000000001</v>
      </c>
      <c r="G5080" s="2282"/>
      <c r="H5080" s="2467" t="s">
        <v>3581</v>
      </c>
      <c r="I5080" s="2467"/>
      <c r="J5080" s="2267">
        <v>18.2</v>
      </c>
    </row>
    <row r="5081" spans="1:10" ht="30" customHeight="1" thickBot="1">
      <c r="A5081" s="2290"/>
      <c r="B5081" s="2290"/>
      <c r="C5081" s="2290"/>
      <c r="D5081" s="2290"/>
      <c r="E5081" s="2290"/>
      <c r="F5081" s="2290"/>
      <c r="G5081" s="2290" t="s">
        <v>3582</v>
      </c>
      <c r="H5081" s="2268">
        <v>3</v>
      </c>
      <c r="I5081" s="2290" t="s">
        <v>3583</v>
      </c>
      <c r="J5081" s="2291">
        <v>54.6</v>
      </c>
    </row>
    <row r="5082" spans="1:10" ht="0.95" customHeight="1" thickTop="1">
      <c r="A5082" s="2269"/>
      <c r="B5082" s="2269"/>
      <c r="C5082" s="2269"/>
      <c r="D5082" s="2269"/>
      <c r="E5082" s="2269"/>
      <c r="F5082" s="2269"/>
      <c r="G5082" s="2269"/>
      <c r="H5082" s="2269"/>
      <c r="I5082" s="2269"/>
      <c r="J5082" s="2269"/>
    </row>
    <row r="5083" spans="1:10" ht="24" customHeight="1">
      <c r="A5083" s="2286" t="s">
        <v>6024</v>
      </c>
      <c r="B5083" s="2286"/>
      <c r="C5083" s="2286"/>
      <c r="D5083" s="2286" t="s">
        <v>148</v>
      </c>
      <c r="E5083" s="2286"/>
      <c r="F5083" s="2469"/>
      <c r="G5083" s="2469"/>
      <c r="H5083" s="2257"/>
      <c r="I5083" s="2286"/>
      <c r="J5083" s="2258">
        <v>88082.85</v>
      </c>
    </row>
    <row r="5084" spans="1:10" ht="24" customHeight="1">
      <c r="A5084" s="2286" t="s">
        <v>6025</v>
      </c>
      <c r="B5084" s="2286"/>
      <c r="C5084" s="2286"/>
      <c r="D5084" s="2286" t="s">
        <v>2024</v>
      </c>
      <c r="E5084" s="2286"/>
      <c r="F5084" s="2469"/>
      <c r="G5084" s="2469"/>
      <c r="H5084" s="2257"/>
      <c r="I5084" s="2286"/>
      <c r="J5084" s="2258">
        <v>88082.85</v>
      </c>
    </row>
    <row r="5085" spans="1:10" ht="24" customHeight="1">
      <c r="A5085" s="2286" t="s">
        <v>6026</v>
      </c>
      <c r="B5085" s="2286"/>
      <c r="C5085" s="2286"/>
      <c r="D5085" s="2286" t="s">
        <v>6027</v>
      </c>
      <c r="E5085" s="2286"/>
      <c r="F5085" s="2469"/>
      <c r="G5085" s="2469"/>
      <c r="H5085" s="2257"/>
      <c r="I5085" s="2286"/>
      <c r="J5085" s="2258">
        <v>66586.47</v>
      </c>
    </row>
    <row r="5086" spans="1:10" ht="24" customHeight="1">
      <c r="A5086" s="2286" t="s">
        <v>6028</v>
      </c>
      <c r="B5086" s="2286"/>
      <c r="C5086" s="2286"/>
      <c r="D5086" s="2286" t="s">
        <v>4813</v>
      </c>
      <c r="E5086" s="2286"/>
      <c r="F5086" s="2469"/>
      <c r="G5086" s="2469"/>
      <c r="H5086" s="2257"/>
      <c r="I5086" s="2286"/>
      <c r="J5086" s="2258">
        <v>57567.62</v>
      </c>
    </row>
    <row r="5087" spans="1:10" ht="18" customHeight="1">
      <c r="A5087" s="2283" t="s">
        <v>6029</v>
      </c>
      <c r="B5087" s="2287" t="s">
        <v>259</v>
      </c>
      <c r="C5087" s="2283" t="s">
        <v>3548</v>
      </c>
      <c r="D5087" s="2283" t="s">
        <v>131</v>
      </c>
      <c r="E5087" s="2470" t="s">
        <v>3549</v>
      </c>
      <c r="F5087" s="2470"/>
      <c r="G5087" s="2288" t="s">
        <v>3550</v>
      </c>
      <c r="H5087" s="2287" t="s">
        <v>261</v>
      </c>
      <c r="I5087" s="2287" t="s">
        <v>3551</v>
      </c>
      <c r="J5087" s="2287" t="s">
        <v>2149</v>
      </c>
    </row>
    <row r="5088" spans="1:10" ht="48" customHeight="1">
      <c r="A5088" s="2284" t="s">
        <v>3552</v>
      </c>
      <c r="B5088" s="2259" t="s">
        <v>6030</v>
      </c>
      <c r="C5088" s="2284" t="s">
        <v>3558</v>
      </c>
      <c r="D5088" s="2284" t="s">
        <v>2028</v>
      </c>
      <c r="E5088" s="2471" t="s">
        <v>3705</v>
      </c>
      <c r="F5088" s="2471"/>
      <c r="G5088" s="2260" t="s">
        <v>689</v>
      </c>
      <c r="H5088" s="2261">
        <v>1</v>
      </c>
      <c r="I5088" s="2262">
        <v>143.46</v>
      </c>
      <c r="J5088" s="2262">
        <v>143.46</v>
      </c>
    </row>
    <row r="5089" spans="1:10" ht="24" customHeight="1">
      <c r="A5089" s="2281" t="s">
        <v>3556</v>
      </c>
      <c r="B5089" s="2263" t="s">
        <v>3985</v>
      </c>
      <c r="C5089" s="2281" t="s">
        <v>3558</v>
      </c>
      <c r="D5089" s="2281" t="s">
        <v>3986</v>
      </c>
      <c r="E5089" s="2472" t="s">
        <v>3560</v>
      </c>
      <c r="F5089" s="2472"/>
      <c r="G5089" s="2264" t="s">
        <v>2143</v>
      </c>
      <c r="H5089" s="2265">
        <v>0.245</v>
      </c>
      <c r="I5089" s="2266">
        <v>16.48</v>
      </c>
      <c r="J5089" s="2266">
        <v>4.03</v>
      </c>
    </row>
    <row r="5090" spans="1:10" ht="24" customHeight="1">
      <c r="A5090" s="2281" t="s">
        <v>3556</v>
      </c>
      <c r="B5090" s="2263" t="s">
        <v>3567</v>
      </c>
      <c r="C5090" s="2281" t="s">
        <v>3558</v>
      </c>
      <c r="D5090" s="2281" t="s">
        <v>3568</v>
      </c>
      <c r="E5090" s="2472" t="s">
        <v>3560</v>
      </c>
      <c r="F5090" s="2472"/>
      <c r="G5090" s="2264" t="s">
        <v>2143</v>
      </c>
      <c r="H5090" s="2265">
        <v>0.245</v>
      </c>
      <c r="I5090" s="2266">
        <v>20.94</v>
      </c>
      <c r="J5090" s="2266">
        <v>5.13</v>
      </c>
    </row>
    <row r="5091" spans="1:10" ht="36" customHeight="1">
      <c r="A5091" s="2285" t="s">
        <v>3586</v>
      </c>
      <c r="B5091" s="2270" t="s">
        <v>6031</v>
      </c>
      <c r="C5091" s="2285" t="s">
        <v>3558</v>
      </c>
      <c r="D5091" s="2285" t="s">
        <v>6032</v>
      </c>
      <c r="E5091" s="2468" t="s">
        <v>3589</v>
      </c>
      <c r="F5091" s="2468"/>
      <c r="G5091" s="2271" t="s">
        <v>689</v>
      </c>
      <c r="H5091" s="2272">
        <v>1.0389999999999999</v>
      </c>
      <c r="I5091" s="2273">
        <v>129.26</v>
      </c>
      <c r="J5091" s="2273">
        <v>134.30000000000001</v>
      </c>
    </row>
    <row r="5092" spans="1:10">
      <c r="A5092" s="2282"/>
      <c r="B5092" s="2282"/>
      <c r="C5092" s="2282"/>
      <c r="D5092" s="2282"/>
      <c r="E5092" s="2282" t="s">
        <v>3577</v>
      </c>
      <c r="F5092" s="2267">
        <v>6.38</v>
      </c>
      <c r="G5092" s="2282" t="s">
        <v>3578</v>
      </c>
      <c r="H5092" s="2267">
        <v>0</v>
      </c>
      <c r="I5092" s="2282" t="s">
        <v>3579</v>
      </c>
      <c r="J5092" s="2267">
        <v>6.38</v>
      </c>
    </row>
    <row r="5093" spans="1:10">
      <c r="A5093" s="2282"/>
      <c r="B5093" s="2282"/>
      <c r="C5093" s="2282"/>
      <c r="D5093" s="2282"/>
      <c r="E5093" s="2282" t="s">
        <v>3580</v>
      </c>
      <c r="F5093" s="2267">
        <v>38.633778</v>
      </c>
      <c r="G5093" s="2282"/>
      <c r="H5093" s="2467" t="s">
        <v>3581</v>
      </c>
      <c r="I5093" s="2467"/>
      <c r="J5093" s="2267">
        <v>182.09</v>
      </c>
    </row>
    <row r="5094" spans="1:10" ht="30" customHeight="1" thickBot="1">
      <c r="A5094" s="2290"/>
      <c r="B5094" s="2290"/>
      <c r="C5094" s="2290"/>
      <c r="D5094" s="2290"/>
      <c r="E5094" s="2290"/>
      <c r="F5094" s="2290"/>
      <c r="G5094" s="2290" t="s">
        <v>3582</v>
      </c>
      <c r="H5094" s="2268">
        <v>12</v>
      </c>
      <c r="I5094" s="2290" t="s">
        <v>3583</v>
      </c>
      <c r="J5094" s="2291">
        <v>2185.08</v>
      </c>
    </row>
    <row r="5095" spans="1:10" ht="0.95" customHeight="1" thickTop="1">
      <c r="A5095" s="2269"/>
      <c r="B5095" s="2269"/>
      <c r="C5095" s="2269"/>
      <c r="D5095" s="2269"/>
      <c r="E5095" s="2269"/>
      <c r="F5095" s="2269"/>
      <c r="G5095" s="2269"/>
      <c r="H5095" s="2269"/>
      <c r="I5095" s="2269"/>
      <c r="J5095" s="2269"/>
    </row>
    <row r="5096" spans="1:10" ht="18" customHeight="1">
      <c r="A5096" s="2283" t="s">
        <v>6033</v>
      </c>
      <c r="B5096" s="2287" t="s">
        <v>259</v>
      </c>
      <c r="C5096" s="2283" t="s">
        <v>3548</v>
      </c>
      <c r="D5096" s="2283" t="s">
        <v>131</v>
      </c>
      <c r="E5096" s="2470" t="s">
        <v>3549</v>
      </c>
      <c r="F5096" s="2470"/>
      <c r="G5096" s="2288" t="s">
        <v>3550</v>
      </c>
      <c r="H5096" s="2287" t="s">
        <v>261</v>
      </c>
      <c r="I5096" s="2287" t="s">
        <v>3551</v>
      </c>
      <c r="J5096" s="2287" t="s">
        <v>2149</v>
      </c>
    </row>
    <row r="5097" spans="1:10" ht="24" customHeight="1">
      <c r="A5097" s="2284" t="s">
        <v>3552</v>
      </c>
      <c r="B5097" s="2259" t="s">
        <v>6034</v>
      </c>
      <c r="C5097" s="2284" t="s">
        <v>3558</v>
      </c>
      <c r="D5097" s="2284" t="s">
        <v>2031</v>
      </c>
      <c r="E5097" s="2471" t="s">
        <v>4700</v>
      </c>
      <c r="F5097" s="2471"/>
      <c r="G5097" s="2260" t="s">
        <v>275</v>
      </c>
      <c r="H5097" s="2261">
        <v>1</v>
      </c>
      <c r="I5097" s="2262">
        <v>10.07</v>
      </c>
      <c r="J5097" s="2262">
        <v>10.07</v>
      </c>
    </row>
    <row r="5098" spans="1:10" ht="24" customHeight="1">
      <c r="A5098" s="2281" t="s">
        <v>3556</v>
      </c>
      <c r="B5098" s="2263" t="s">
        <v>3607</v>
      </c>
      <c r="C5098" s="2281" t="s">
        <v>3558</v>
      </c>
      <c r="D5098" s="2281" t="s">
        <v>3608</v>
      </c>
      <c r="E5098" s="2472" t="s">
        <v>3560</v>
      </c>
      <c r="F5098" s="2472"/>
      <c r="G5098" s="2264" t="s">
        <v>2143</v>
      </c>
      <c r="H5098" s="2265">
        <v>0.14069999999999999</v>
      </c>
      <c r="I5098" s="2266">
        <v>17.48</v>
      </c>
      <c r="J5098" s="2266">
        <v>2.4500000000000002</v>
      </c>
    </row>
    <row r="5099" spans="1:10" ht="24" customHeight="1">
      <c r="A5099" s="2281" t="s">
        <v>3556</v>
      </c>
      <c r="B5099" s="2263" t="s">
        <v>3602</v>
      </c>
      <c r="C5099" s="2281" t="s">
        <v>3558</v>
      </c>
      <c r="D5099" s="2281" t="s">
        <v>3603</v>
      </c>
      <c r="E5099" s="2472" t="s">
        <v>3560</v>
      </c>
      <c r="F5099" s="2472"/>
      <c r="G5099" s="2264" t="s">
        <v>2143</v>
      </c>
      <c r="H5099" s="2265">
        <v>0.14069999999999999</v>
      </c>
      <c r="I5099" s="2266">
        <v>21.32</v>
      </c>
      <c r="J5099" s="2266">
        <v>2.99</v>
      </c>
    </row>
    <row r="5100" spans="1:10" ht="24" customHeight="1">
      <c r="A5100" s="2285" t="s">
        <v>3586</v>
      </c>
      <c r="B5100" s="2270" t="s">
        <v>4195</v>
      </c>
      <c r="C5100" s="2285" t="s">
        <v>3558</v>
      </c>
      <c r="D5100" s="2285" t="s">
        <v>4196</v>
      </c>
      <c r="E5100" s="2468" t="s">
        <v>3589</v>
      </c>
      <c r="F5100" s="2468"/>
      <c r="G5100" s="2271" t="s">
        <v>3974</v>
      </c>
      <c r="H5100" s="2272">
        <v>0.14399999999999999</v>
      </c>
      <c r="I5100" s="2273">
        <v>32.18</v>
      </c>
      <c r="J5100" s="2273">
        <v>4.63</v>
      </c>
    </row>
    <row r="5101" spans="1:10">
      <c r="A5101" s="2282"/>
      <c r="B5101" s="2282"/>
      <c r="C5101" s="2282"/>
      <c r="D5101" s="2282"/>
      <c r="E5101" s="2282" t="s">
        <v>3577</v>
      </c>
      <c r="F5101" s="2267">
        <v>3.72</v>
      </c>
      <c r="G5101" s="2282" t="s">
        <v>3578</v>
      </c>
      <c r="H5101" s="2267">
        <v>0</v>
      </c>
      <c r="I5101" s="2282" t="s">
        <v>3579</v>
      </c>
      <c r="J5101" s="2267">
        <v>3.72</v>
      </c>
    </row>
    <row r="5102" spans="1:10">
      <c r="A5102" s="2282"/>
      <c r="B5102" s="2282"/>
      <c r="C5102" s="2282"/>
      <c r="D5102" s="2282"/>
      <c r="E5102" s="2282" t="s">
        <v>3580</v>
      </c>
      <c r="F5102" s="2267">
        <v>2.7118509999999998</v>
      </c>
      <c r="G5102" s="2282"/>
      <c r="H5102" s="2467" t="s">
        <v>3581</v>
      </c>
      <c r="I5102" s="2467"/>
      <c r="J5102" s="2267">
        <v>12.78</v>
      </c>
    </row>
    <row r="5103" spans="1:10" ht="30" customHeight="1" thickBot="1">
      <c r="A5103" s="2290"/>
      <c r="B5103" s="2290"/>
      <c r="C5103" s="2290"/>
      <c r="D5103" s="2290"/>
      <c r="E5103" s="2290"/>
      <c r="F5103" s="2290"/>
      <c r="G5103" s="2290" t="s">
        <v>3582</v>
      </c>
      <c r="H5103" s="2268">
        <v>172.62</v>
      </c>
      <c r="I5103" s="2290" t="s">
        <v>3583</v>
      </c>
      <c r="J5103" s="2291">
        <v>2206.08</v>
      </c>
    </row>
    <row r="5104" spans="1:10" ht="0.95" customHeight="1" thickTop="1">
      <c r="A5104" s="2269"/>
      <c r="B5104" s="2269"/>
      <c r="C5104" s="2269"/>
      <c r="D5104" s="2269"/>
      <c r="E5104" s="2269"/>
      <c r="F5104" s="2269"/>
      <c r="G5104" s="2269"/>
      <c r="H5104" s="2269"/>
      <c r="I5104" s="2269"/>
      <c r="J5104" s="2269"/>
    </row>
    <row r="5105" spans="1:10" ht="18" customHeight="1">
      <c r="A5105" s="2283" t="s">
        <v>6035</v>
      </c>
      <c r="B5105" s="2287" t="s">
        <v>259</v>
      </c>
      <c r="C5105" s="2283" t="s">
        <v>3548</v>
      </c>
      <c r="D5105" s="2283" t="s">
        <v>131</v>
      </c>
      <c r="E5105" s="2470" t="s">
        <v>3549</v>
      </c>
      <c r="F5105" s="2470"/>
      <c r="G5105" s="2288" t="s">
        <v>3550</v>
      </c>
      <c r="H5105" s="2287" t="s">
        <v>261</v>
      </c>
      <c r="I5105" s="2287" t="s">
        <v>3551</v>
      </c>
      <c r="J5105" s="2287" t="s">
        <v>2149</v>
      </c>
    </row>
    <row r="5106" spans="1:10" ht="48" customHeight="1">
      <c r="A5106" s="2284" t="s">
        <v>3552</v>
      </c>
      <c r="B5106" s="2259" t="s">
        <v>6036</v>
      </c>
      <c r="C5106" s="2284" t="s">
        <v>3558</v>
      </c>
      <c r="D5106" s="2284" t="s">
        <v>2034</v>
      </c>
      <c r="E5106" s="2471" t="s">
        <v>3705</v>
      </c>
      <c r="F5106" s="2471"/>
      <c r="G5106" s="2260" t="s">
        <v>689</v>
      </c>
      <c r="H5106" s="2261">
        <v>1</v>
      </c>
      <c r="I5106" s="2262">
        <v>260.83</v>
      </c>
      <c r="J5106" s="2262">
        <v>260.83</v>
      </c>
    </row>
    <row r="5107" spans="1:10" ht="24" customHeight="1">
      <c r="A5107" s="2281" t="s">
        <v>3556</v>
      </c>
      <c r="B5107" s="2263" t="s">
        <v>3567</v>
      </c>
      <c r="C5107" s="2281" t="s">
        <v>3558</v>
      </c>
      <c r="D5107" s="2281" t="s">
        <v>3568</v>
      </c>
      <c r="E5107" s="2472" t="s">
        <v>3560</v>
      </c>
      <c r="F5107" s="2472"/>
      <c r="G5107" s="2264" t="s">
        <v>2143</v>
      </c>
      <c r="H5107" s="2265">
        <v>0.31879999999999997</v>
      </c>
      <c r="I5107" s="2266">
        <v>20.94</v>
      </c>
      <c r="J5107" s="2266">
        <v>6.67</v>
      </c>
    </row>
    <row r="5108" spans="1:10" ht="24" customHeight="1">
      <c r="A5108" s="2281" t="s">
        <v>3556</v>
      </c>
      <c r="B5108" s="2263" t="s">
        <v>3985</v>
      </c>
      <c r="C5108" s="2281" t="s">
        <v>3558</v>
      </c>
      <c r="D5108" s="2281" t="s">
        <v>3986</v>
      </c>
      <c r="E5108" s="2472" t="s">
        <v>3560</v>
      </c>
      <c r="F5108" s="2472"/>
      <c r="G5108" s="2264" t="s">
        <v>2143</v>
      </c>
      <c r="H5108" s="2265">
        <v>0.31879999999999997</v>
      </c>
      <c r="I5108" s="2266">
        <v>16.48</v>
      </c>
      <c r="J5108" s="2266">
        <v>5.25</v>
      </c>
    </row>
    <row r="5109" spans="1:10" ht="24" customHeight="1">
      <c r="A5109" s="2285" t="s">
        <v>3586</v>
      </c>
      <c r="B5109" s="2270" t="s">
        <v>6037</v>
      </c>
      <c r="C5109" s="2285" t="s">
        <v>3558</v>
      </c>
      <c r="D5109" s="2285" t="s">
        <v>6038</v>
      </c>
      <c r="E5109" s="2468" t="s">
        <v>3589</v>
      </c>
      <c r="F5109" s="2468"/>
      <c r="G5109" s="2271" t="s">
        <v>689</v>
      </c>
      <c r="H5109" s="2272">
        <v>1.0390999999999999</v>
      </c>
      <c r="I5109" s="2273">
        <v>239.55</v>
      </c>
      <c r="J5109" s="2273">
        <v>248.91</v>
      </c>
    </row>
    <row r="5110" spans="1:10">
      <c r="A5110" s="2282"/>
      <c r="B5110" s="2282"/>
      <c r="C5110" s="2282"/>
      <c r="D5110" s="2282"/>
      <c r="E5110" s="2282" t="s">
        <v>3577</v>
      </c>
      <c r="F5110" s="2267">
        <v>8.3000000000000007</v>
      </c>
      <c r="G5110" s="2282" t="s">
        <v>3578</v>
      </c>
      <c r="H5110" s="2267">
        <v>0</v>
      </c>
      <c r="I5110" s="2282" t="s">
        <v>3579</v>
      </c>
      <c r="J5110" s="2267">
        <v>8.3000000000000007</v>
      </c>
    </row>
    <row r="5111" spans="1:10">
      <c r="A5111" s="2282"/>
      <c r="B5111" s="2282"/>
      <c r="C5111" s="2282"/>
      <c r="D5111" s="2282"/>
      <c r="E5111" s="2282" t="s">
        <v>3580</v>
      </c>
      <c r="F5111" s="2267">
        <v>70.241518999999997</v>
      </c>
      <c r="G5111" s="2282"/>
      <c r="H5111" s="2467" t="s">
        <v>3581</v>
      </c>
      <c r="I5111" s="2467"/>
      <c r="J5111" s="2267">
        <v>331.07</v>
      </c>
    </row>
    <row r="5112" spans="1:10" ht="30" customHeight="1" thickBot="1">
      <c r="A5112" s="2290"/>
      <c r="B5112" s="2290"/>
      <c r="C5112" s="2290"/>
      <c r="D5112" s="2290"/>
      <c r="E5112" s="2290"/>
      <c r="F5112" s="2290"/>
      <c r="G5112" s="2290" t="s">
        <v>3582</v>
      </c>
      <c r="H5112" s="2268">
        <v>160.62</v>
      </c>
      <c r="I5112" s="2290" t="s">
        <v>3583</v>
      </c>
      <c r="J5112" s="2291">
        <v>53176.46</v>
      </c>
    </row>
    <row r="5113" spans="1:10" ht="0.95" customHeight="1" thickTop="1">
      <c r="A5113" s="2269"/>
      <c r="B5113" s="2269"/>
      <c r="C5113" s="2269"/>
      <c r="D5113" s="2269"/>
      <c r="E5113" s="2269"/>
      <c r="F5113" s="2269"/>
      <c r="G5113" s="2269"/>
      <c r="H5113" s="2269"/>
      <c r="I5113" s="2269"/>
      <c r="J5113" s="2269"/>
    </row>
    <row r="5114" spans="1:10" ht="24" customHeight="1">
      <c r="A5114" s="2286" t="s">
        <v>6039</v>
      </c>
      <c r="B5114" s="2286"/>
      <c r="C5114" s="2286"/>
      <c r="D5114" s="2286" t="s">
        <v>6040</v>
      </c>
      <c r="E5114" s="2286"/>
      <c r="F5114" s="2469"/>
      <c r="G5114" s="2469"/>
      <c r="H5114" s="2257"/>
      <c r="I5114" s="2286"/>
      <c r="J5114" s="2258">
        <v>5111.09</v>
      </c>
    </row>
    <row r="5115" spans="1:10" ht="18" customHeight="1">
      <c r="A5115" s="2283" t="s">
        <v>6041</v>
      </c>
      <c r="B5115" s="2287" t="s">
        <v>259</v>
      </c>
      <c r="C5115" s="2283" t="s">
        <v>3548</v>
      </c>
      <c r="D5115" s="2283" t="s">
        <v>131</v>
      </c>
      <c r="E5115" s="2470" t="s">
        <v>3549</v>
      </c>
      <c r="F5115" s="2470"/>
      <c r="G5115" s="2288" t="s">
        <v>3550</v>
      </c>
      <c r="H5115" s="2287" t="s">
        <v>261</v>
      </c>
      <c r="I5115" s="2287" t="s">
        <v>3551</v>
      </c>
      <c r="J5115" s="2287" t="s">
        <v>2149</v>
      </c>
    </row>
    <row r="5116" spans="1:10" ht="36" customHeight="1">
      <c r="A5116" s="2284" t="s">
        <v>3552</v>
      </c>
      <c r="B5116" s="2259" t="s">
        <v>6042</v>
      </c>
      <c r="C5116" s="2284" t="s">
        <v>3558</v>
      </c>
      <c r="D5116" s="2284" t="s">
        <v>2039</v>
      </c>
      <c r="E5116" s="2471" t="s">
        <v>3705</v>
      </c>
      <c r="F5116" s="2471"/>
      <c r="G5116" s="2260" t="s">
        <v>271</v>
      </c>
      <c r="H5116" s="2261">
        <v>1</v>
      </c>
      <c r="I5116" s="2262">
        <v>274.33999999999997</v>
      </c>
      <c r="J5116" s="2262">
        <v>274.33999999999997</v>
      </c>
    </row>
    <row r="5117" spans="1:10" ht="24" customHeight="1">
      <c r="A5117" s="2281" t="s">
        <v>3556</v>
      </c>
      <c r="B5117" s="2263" t="s">
        <v>3985</v>
      </c>
      <c r="C5117" s="2281" t="s">
        <v>3558</v>
      </c>
      <c r="D5117" s="2281" t="s">
        <v>3986</v>
      </c>
      <c r="E5117" s="2472" t="s">
        <v>3560</v>
      </c>
      <c r="F5117" s="2472"/>
      <c r="G5117" s="2264" t="s">
        <v>2143</v>
      </c>
      <c r="H5117" s="2265">
        <v>0.58599999999999997</v>
      </c>
      <c r="I5117" s="2266">
        <v>16.48</v>
      </c>
      <c r="J5117" s="2266">
        <v>9.65</v>
      </c>
    </row>
    <row r="5118" spans="1:10" ht="24" customHeight="1">
      <c r="A5118" s="2281" t="s">
        <v>3556</v>
      </c>
      <c r="B5118" s="2263" t="s">
        <v>3567</v>
      </c>
      <c r="C5118" s="2281" t="s">
        <v>3558</v>
      </c>
      <c r="D5118" s="2281" t="s">
        <v>3568</v>
      </c>
      <c r="E5118" s="2472" t="s">
        <v>3560</v>
      </c>
      <c r="F5118" s="2472"/>
      <c r="G5118" s="2264" t="s">
        <v>2143</v>
      </c>
      <c r="H5118" s="2265">
        <v>0.58599999999999997</v>
      </c>
      <c r="I5118" s="2266">
        <v>20.94</v>
      </c>
      <c r="J5118" s="2266">
        <v>12.27</v>
      </c>
    </row>
    <row r="5119" spans="1:10" ht="24" customHeight="1">
      <c r="A5119" s="2281" t="s">
        <v>3556</v>
      </c>
      <c r="B5119" s="2263" t="s">
        <v>3995</v>
      </c>
      <c r="C5119" s="2281" t="s">
        <v>3558</v>
      </c>
      <c r="D5119" s="2281" t="s">
        <v>3996</v>
      </c>
      <c r="E5119" s="2472" t="s">
        <v>3560</v>
      </c>
      <c r="F5119" s="2472"/>
      <c r="G5119" s="2264" t="s">
        <v>2143</v>
      </c>
      <c r="H5119" s="2265">
        <v>0.58599999999999997</v>
      </c>
      <c r="I5119" s="2266">
        <v>21.98</v>
      </c>
      <c r="J5119" s="2266">
        <v>12.88</v>
      </c>
    </row>
    <row r="5120" spans="1:10" ht="24" customHeight="1">
      <c r="A5120" s="2285" t="s">
        <v>3586</v>
      </c>
      <c r="B5120" s="2270" t="s">
        <v>6043</v>
      </c>
      <c r="C5120" s="2285" t="s">
        <v>3558</v>
      </c>
      <c r="D5120" s="2285" t="s">
        <v>6044</v>
      </c>
      <c r="E5120" s="2468" t="s">
        <v>3589</v>
      </c>
      <c r="F5120" s="2468"/>
      <c r="G5120" s="2271" t="s">
        <v>3445</v>
      </c>
      <c r="H5120" s="2272">
        <v>6.7000000000000004E-2</v>
      </c>
      <c r="I5120" s="2273">
        <v>20.52</v>
      </c>
      <c r="J5120" s="2273">
        <v>1.37</v>
      </c>
    </row>
    <row r="5121" spans="1:10" ht="24" customHeight="1">
      <c r="A5121" s="2285" t="s">
        <v>3586</v>
      </c>
      <c r="B5121" s="2270" t="s">
        <v>6045</v>
      </c>
      <c r="C5121" s="2285" t="s">
        <v>3558</v>
      </c>
      <c r="D5121" s="2285" t="s">
        <v>6046</v>
      </c>
      <c r="E5121" s="2468" t="s">
        <v>3589</v>
      </c>
      <c r="F5121" s="2468"/>
      <c r="G5121" s="2271" t="s">
        <v>271</v>
      </c>
      <c r="H5121" s="2272">
        <v>1</v>
      </c>
      <c r="I5121" s="2273">
        <v>238.17</v>
      </c>
      <c r="J5121" s="2273">
        <v>238.17</v>
      </c>
    </row>
    <row r="5122" spans="1:10">
      <c r="A5122" s="2282"/>
      <c r="B5122" s="2282"/>
      <c r="C5122" s="2282"/>
      <c r="D5122" s="2282"/>
      <c r="E5122" s="2282" t="s">
        <v>3577</v>
      </c>
      <c r="F5122" s="2267">
        <v>24.17</v>
      </c>
      <c r="G5122" s="2282" t="s">
        <v>3578</v>
      </c>
      <c r="H5122" s="2267">
        <v>0</v>
      </c>
      <c r="I5122" s="2282" t="s">
        <v>3579</v>
      </c>
      <c r="J5122" s="2267">
        <v>24.17</v>
      </c>
    </row>
    <row r="5123" spans="1:10">
      <c r="A5123" s="2282"/>
      <c r="B5123" s="2282"/>
      <c r="C5123" s="2282"/>
      <c r="D5123" s="2282"/>
      <c r="E5123" s="2282" t="s">
        <v>3580</v>
      </c>
      <c r="F5123" s="2267">
        <v>73.879761999999999</v>
      </c>
      <c r="G5123" s="2282"/>
      <c r="H5123" s="2467" t="s">
        <v>3581</v>
      </c>
      <c r="I5123" s="2467"/>
      <c r="J5123" s="2267">
        <v>348.22</v>
      </c>
    </row>
    <row r="5124" spans="1:10" ht="30" customHeight="1" thickBot="1">
      <c r="A5124" s="2290"/>
      <c r="B5124" s="2290"/>
      <c r="C5124" s="2290"/>
      <c r="D5124" s="2290"/>
      <c r="E5124" s="2290"/>
      <c r="F5124" s="2290"/>
      <c r="G5124" s="2290" t="s">
        <v>3582</v>
      </c>
      <c r="H5124" s="2268">
        <v>7</v>
      </c>
      <c r="I5124" s="2290" t="s">
        <v>3583</v>
      </c>
      <c r="J5124" s="2291">
        <v>2437.54</v>
      </c>
    </row>
    <row r="5125" spans="1:10" ht="0.95" customHeight="1" thickTop="1">
      <c r="A5125" s="2269"/>
      <c r="B5125" s="2269"/>
      <c r="C5125" s="2269"/>
      <c r="D5125" s="2269"/>
      <c r="E5125" s="2269"/>
      <c r="F5125" s="2269"/>
      <c r="G5125" s="2269"/>
      <c r="H5125" s="2269"/>
      <c r="I5125" s="2269"/>
      <c r="J5125" s="2269"/>
    </row>
    <row r="5126" spans="1:10" ht="18" customHeight="1">
      <c r="A5126" s="2283" t="s">
        <v>6047</v>
      </c>
      <c r="B5126" s="2287" t="s">
        <v>259</v>
      </c>
      <c r="C5126" s="2283" t="s">
        <v>3548</v>
      </c>
      <c r="D5126" s="2283" t="s">
        <v>131</v>
      </c>
      <c r="E5126" s="2470" t="s">
        <v>3549</v>
      </c>
      <c r="F5126" s="2470"/>
      <c r="G5126" s="2288" t="s">
        <v>3550</v>
      </c>
      <c r="H5126" s="2287" t="s">
        <v>261</v>
      </c>
      <c r="I5126" s="2287" t="s">
        <v>3551</v>
      </c>
      <c r="J5126" s="2287" t="s">
        <v>2149</v>
      </c>
    </row>
    <row r="5127" spans="1:10" ht="36" customHeight="1">
      <c r="A5127" s="2284" t="s">
        <v>3552</v>
      </c>
      <c r="B5127" s="2259" t="s">
        <v>2041</v>
      </c>
      <c r="C5127" s="2284" t="s">
        <v>3600</v>
      </c>
      <c r="D5127" s="2284" t="s">
        <v>2042</v>
      </c>
      <c r="E5127" s="2471" t="s">
        <v>3705</v>
      </c>
      <c r="F5127" s="2471"/>
      <c r="G5127" s="2260" t="s">
        <v>271</v>
      </c>
      <c r="H5127" s="2261">
        <v>1</v>
      </c>
      <c r="I5127" s="2262">
        <v>421.26</v>
      </c>
      <c r="J5127" s="2262">
        <v>421.26</v>
      </c>
    </row>
    <row r="5128" spans="1:10" ht="24" customHeight="1">
      <c r="A5128" s="2281" t="s">
        <v>3556</v>
      </c>
      <c r="B5128" s="2263" t="s">
        <v>3985</v>
      </c>
      <c r="C5128" s="2281" t="s">
        <v>3558</v>
      </c>
      <c r="D5128" s="2281" t="s">
        <v>3986</v>
      </c>
      <c r="E5128" s="2472" t="s">
        <v>3560</v>
      </c>
      <c r="F5128" s="2472"/>
      <c r="G5128" s="2264" t="s">
        <v>2143</v>
      </c>
      <c r="H5128" s="2265">
        <v>0.72099999999999997</v>
      </c>
      <c r="I5128" s="2266">
        <v>16.48</v>
      </c>
      <c r="J5128" s="2266">
        <v>11.88</v>
      </c>
    </row>
    <row r="5129" spans="1:10" ht="24" customHeight="1">
      <c r="A5129" s="2281" t="s">
        <v>3556</v>
      </c>
      <c r="B5129" s="2263" t="s">
        <v>3567</v>
      </c>
      <c r="C5129" s="2281" t="s">
        <v>3558</v>
      </c>
      <c r="D5129" s="2281" t="s">
        <v>3568</v>
      </c>
      <c r="E5129" s="2472" t="s">
        <v>3560</v>
      </c>
      <c r="F5129" s="2472"/>
      <c r="G5129" s="2264" t="s">
        <v>2143</v>
      </c>
      <c r="H5129" s="2265">
        <v>0.72099999999999997</v>
      </c>
      <c r="I5129" s="2266">
        <v>20.94</v>
      </c>
      <c r="J5129" s="2266">
        <v>15.09</v>
      </c>
    </row>
    <row r="5130" spans="1:10" ht="24" customHeight="1">
      <c r="A5130" s="2281" t="s">
        <v>3556</v>
      </c>
      <c r="B5130" s="2263" t="s">
        <v>3995</v>
      </c>
      <c r="C5130" s="2281" t="s">
        <v>3558</v>
      </c>
      <c r="D5130" s="2281" t="s">
        <v>3996</v>
      </c>
      <c r="E5130" s="2472" t="s">
        <v>3560</v>
      </c>
      <c r="F5130" s="2472"/>
      <c r="G5130" s="2264" t="s">
        <v>2143</v>
      </c>
      <c r="H5130" s="2265">
        <v>0.72099999999999997</v>
      </c>
      <c r="I5130" s="2266">
        <v>21.98</v>
      </c>
      <c r="J5130" s="2266">
        <v>15.84</v>
      </c>
    </row>
    <row r="5131" spans="1:10" ht="24" customHeight="1">
      <c r="A5131" s="2285" t="s">
        <v>3586</v>
      </c>
      <c r="B5131" s="2270" t="s">
        <v>6043</v>
      </c>
      <c r="C5131" s="2285" t="s">
        <v>3558</v>
      </c>
      <c r="D5131" s="2285" t="s">
        <v>6044</v>
      </c>
      <c r="E5131" s="2468" t="s">
        <v>3589</v>
      </c>
      <c r="F5131" s="2468"/>
      <c r="G5131" s="2271" t="s">
        <v>3445</v>
      </c>
      <c r="H5131" s="2272">
        <v>8.8999999999999996E-2</v>
      </c>
      <c r="I5131" s="2273">
        <v>20.52</v>
      </c>
      <c r="J5131" s="2273">
        <v>1.82</v>
      </c>
    </row>
    <row r="5132" spans="1:10" ht="24" customHeight="1">
      <c r="A5132" s="2285" t="s">
        <v>3586</v>
      </c>
      <c r="B5132" s="2270" t="s">
        <v>6048</v>
      </c>
      <c r="C5132" s="2285" t="s">
        <v>3558</v>
      </c>
      <c r="D5132" s="2285" t="s">
        <v>6049</v>
      </c>
      <c r="E5132" s="2468" t="s">
        <v>3589</v>
      </c>
      <c r="F5132" s="2468"/>
      <c r="G5132" s="2271" t="s">
        <v>271</v>
      </c>
      <c r="H5132" s="2272">
        <v>1</v>
      </c>
      <c r="I5132" s="2273">
        <v>376.63</v>
      </c>
      <c r="J5132" s="2273">
        <v>376.63</v>
      </c>
    </row>
    <row r="5133" spans="1:10">
      <c r="A5133" s="2282"/>
      <c r="B5133" s="2282"/>
      <c r="C5133" s="2282"/>
      <c r="D5133" s="2282"/>
      <c r="E5133" s="2282" t="s">
        <v>3577</v>
      </c>
      <c r="F5133" s="2267">
        <v>29.74</v>
      </c>
      <c r="G5133" s="2282" t="s">
        <v>3578</v>
      </c>
      <c r="H5133" s="2267">
        <v>0</v>
      </c>
      <c r="I5133" s="2282" t="s">
        <v>3579</v>
      </c>
      <c r="J5133" s="2267">
        <v>29.74</v>
      </c>
    </row>
    <row r="5134" spans="1:10">
      <c r="A5134" s="2282"/>
      <c r="B5134" s="2282"/>
      <c r="C5134" s="2282"/>
      <c r="D5134" s="2282"/>
      <c r="E5134" s="2282" t="s">
        <v>3580</v>
      </c>
      <c r="F5134" s="2267">
        <v>113.445318</v>
      </c>
      <c r="G5134" s="2282"/>
      <c r="H5134" s="2467" t="s">
        <v>3581</v>
      </c>
      <c r="I5134" s="2467"/>
      <c r="J5134" s="2267">
        <v>534.71</v>
      </c>
    </row>
    <row r="5135" spans="1:10" ht="30" customHeight="1" thickBot="1">
      <c r="A5135" s="2290"/>
      <c r="B5135" s="2290"/>
      <c r="C5135" s="2290"/>
      <c r="D5135" s="2290"/>
      <c r="E5135" s="2290"/>
      <c r="F5135" s="2290"/>
      <c r="G5135" s="2290" t="s">
        <v>3582</v>
      </c>
      <c r="H5135" s="2268">
        <v>5</v>
      </c>
      <c r="I5135" s="2290" t="s">
        <v>3583</v>
      </c>
      <c r="J5135" s="2291">
        <v>2673.55</v>
      </c>
    </row>
    <row r="5136" spans="1:10" ht="0.95" customHeight="1" thickTop="1">
      <c r="A5136" s="2269"/>
      <c r="B5136" s="2269"/>
      <c r="C5136" s="2269"/>
      <c r="D5136" s="2269"/>
      <c r="E5136" s="2269"/>
      <c r="F5136" s="2269"/>
      <c r="G5136" s="2269"/>
      <c r="H5136" s="2269"/>
      <c r="I5136" s="2269"/>
      <c r="J5136" s="2269"/>
    </row>
    <row r="5137" spans="1:10" ht="24" customHeight="1">
      <c r="A5137" s="2286" t="s">
        <v>6050</v>
      </c>
      <c r="B5137" s="2286"/>
      <c r="C5137" s="2286"/>
      <c r="D5137" s="2286" t="s">
        <v>4897</v>
      </c>
      <c r="E5137" s="2286"/>
      <c r="F5137" s="2469"/>
      <c r="G5137" s="2469"/>
      <c r="H5137" s="2257"/>
      <c r="I5137" s="2286"/>
      <c r="J5137" s="2258">
        <v>3907.76</v>
      </c>
    </row>
    <row r="5138" spans="1:10" ht="18" customHeight="1">
      <c r="A5138" s="2283" t="s">
        <v>6051</v>
      </c>
      <c r="B5138" s="2287" t="s">
        <v>259</v>
      </c>
      <c r="C5138" s="2283" t="s">
        <v>3548</v>
      </c>
      <c r="D5138" s="2283" t="s">
        <v>131</v>
      </c>
      <c r="E5138" s="2470" t="s">
        <v>3549</v>
      </c>
      <c r="F5138" s="2470"/>
      <c r="G5138" s="2288" t="s">
        <v>3550</v>
      </c>
      <c r="H5138" s="2287" t="s">
        <v>261</v>
      </c>
      <c r="I5138" s="2287" t="s">
        <v>3551</v>
      </c>
      <c r="J5138" s="2287" t="s">
        <v>2149</v>
      </c>
    </row>
    <row r="5139" spans="1:10" ht="36" customHeight="1">
      <c r="A5139" s="2284" t="s">
        <v>3552</v>
      </c>
      <c r="B5139" s="2259" t="s">
        <v>6052</v>
      </c>
      <c r="C5139" s="2284" t="s">
        <v>3558</v>
      </c>
      <c r="D5139" s="2284" t="s">
        <v>2046</v>
      </c>
      <c r="E5139" s="2471" t="s">
        <v>3705</v>
      </c>
      <c r="F5139" s="2471"/>
      <c r="G5139" s="2260" t="s">
        <v>271</v>
      </c>
      <c r="H5139" s="2261">
        <v>1</v>
      </c>
      <c r="I5139" s="2262">
        <v>417.61</v>
      </c>
      <c r="J5139" s="2262">
        <v>417.61</v>
      </c>
    </row>
    <row r="5140" spans="1:10" ht="24" customHeight="1">
      <c r="A5140" s="2281" t="s">
        <v>3556</v>
      </c>
      <c r="B5140" s="2263" t="s">
        <v>3995</v>
      </c>
      <c r="C5140" s="2281" t="s">
        <v>3558</v>
      </c>
      <c r="D5140" s="2281" t="s">
        <v>3996</v>
      </c>
      <c r="E5140" s="2472" t="s">
        <v>3560</v>
      </c>
      <c r="F5140" s="2472"/>
      <c r="G5140" s="2264" t="s">
        <v>2143</v>
      </c>
      <c r="H5140" s="2265">
        <v>0.78100000000000003</v>
      </c>
      <c r="I5140" s="2266">
        <v>21.98</v>
      </c>
      <c r="J5140" s="2266">
        <v>17.16</v>
      </c>
    </row>
    <row r="5141" spans="1:10" ht="24" customHeight="1">
      <c r="A5141" s="2281" t="s">
        <v>3556</v>
      </c>
      <c r="B5141" s="2263" t="s">
        <v>3567</v>
      </c>
      <c r="C5141" s="2281" t="s">
        <v>3558</v>
      </c>
      <c r="D5141" s="2281" t="s">
        <v>3568</v>
      </c>
      <c r="E5141" s="2472" t="s">
        <v>3560</v>
      </c>
      <c r="F5141" s="2472"/>
      <c r="G5141" s="2264" t="s">
        <v>2143</v>
      </c>
      <c r="H5141" s="2265">
        <v>0.78100000000000003</v>
      </c>
      <c r="I5141" s="2266">
        <v>20.94</v>
      </c>
      <c r="J5141" s="2266">
        <v>16.350000000000001</v>
      </c>
    </row>
    <row r="5142" spans="1:10" ht="24" customHeight="1">
      <c r="A5142" s="2281" t="s">
        <v>3556</v>
      </c>
      <c r="B5142" s="2263" t="s">
        <v>3985</v>
      </c>
      <c r="C5142" s="2281" t="s">
        <v>3558</v>
      </c>
      <c r="D5142" s="2281" t="s">
        <v>3986</v>
      </c>
      <c r="E5142" s="2472" t="s">
        <v>3560</v>
      </c>
      <c r="F5142" s="2472"/>
      <c r="G5142" s="2264" t="s">
        <v>2143</v>
      </c>
      <c r="H5142" s="2265">
        <v>0.78100000000000003</v>
      </c>
      <c r="I5142" s="2266">
        <v>16.48</v>
      </c>
      <c r="J5142" s="2266">
        <v>12.87</v>
      </c>
    </row>
    <row r="5143" spans="1:10" ht="24" customHeight="1">
      <c r="A5143" s="2285" t="s">
        <v>3586</v>
      </c>
      <c r="B5143" s="2270" t="s">
        <v>6043</v>
      </c>
      <c r="C5143" s="2285" t="s">
        <v>3558</v>
      </c>
      <c r="D5143" s="2285" t="s">
        <v>6044</v>
      </c>
      <c r="E5143" s="2468" t="s">
        <v>3589</v>
      </c>
      <c r="F5143" s="2468"/>
      <c r="G5143" s="2271" t="s">
        <v>3445</v>
      </c>
      <c r="H5143" s="2272">
        <v>0.10100000000000001</v>
      </c>
      <c r="I5143" s="2273">
        <v>20.52</v>
      </c>
      <c r="J5143" s="2273">
        <v>2.0699999999999998</v>
      </c>
    </row>
    <row r="5144" spans="1:10" ht="24" customHeight="1">
      <c r="A5144" s="2285" t="s">
        <v>3586</v>
      </c>
      <c r="B5144" s="2270" t="s">
        <v>6053</v>
      </c>
      <c r="C5144" s="2285" t="s">
        <v>3558</v>
      </c>
      <c r="D5144" s="2285" t="s">
        <v>6054</v>
      </c>
      <c r="E5144" s="2468" t="s">
        <v>3589</v>
      </c>
      <c r="F5144" s="2468"/>
      <c r="G5144" s="2271" t="s">
        <v>271</v>
      </c>
      <c r="H5144" s="2272">
        <v>1</v>
      </c>
      <c r="I5144" s="2273">
        <v>369.16</v>
      </c>
      <c r="J5144" s="2273">
        <v>369.16</v>
      </c>
    </row>
    <row r="5145" spans="1:10">
      <c r="A5145" s="2282"/>
      <c r="B5145" s="2282"/>
      <c r="C5145" s="2282"/>
      <c r="D5145" s="2282"/>
      <c r="E5145" s="2282" t="s">
        <v>3577</v>
      </c>
      <c r="F5145" s="2267">
        <v>32.229999999999997</v>
      </c>
      <c r="G5145" s="2282" t="s">
        <v>3578</v>
      </c>
      <c r="H5145" s="2267">
        <v>0</v>
      </c>
      <c r="I5145" s="2282" t="s">
        <v>3579</v>
      </c>
      <c r="J5145" s="2267">
        <v>32.229999999999997</v>
      </c>
    </row>
    <row r="5146" spans="1:10">
      <c r="A5146" s="2282"/>
      <c r="B5146" s="2282"/>
      <c r="C5146" s="2282"/>
      <c r="D5146" s="2282"/>
      <c r="E5146" s="2282" t="s">
        <v>3580</v>
      </c>
      <c r="F5146" s="2267">
        <v>112.462373</v>
      </c>
      <c r="G5146" s="2282"/>
      <c r="H5146" s="2467" t="s">
        <v>3581</v>
      </c>
      <c r="I5146" s="2467"/>
      <c r="J5146" s="2267">
        <v>530.07000000000005</v>
      </c>
    </row>
    <row r="5147" spans="1:10" ht="30" customHeight="1" thickBot="1">
      <c r="A5147" s="2290"/>
      <c r="B5147" s="2290"/>
      <c r="C5147" s="2290"/>
      <c r="D5147" s="2290"/>
      <c r="E5147" s="2290"/>
      <c r="F5147" s="2290"/>
      <c r="G5147" s="2290" t="s">
        <v>3582</v>
      </c>
      <c r="H5147" s="2268">
        <v>6</v>
      </c>
      <c r="I5147" s="2290" t="s">
        <v>3583</v>
      </c>
      <c r="J5147" s="2291">
        <v>3180.42</v>
      </c>
    </row>
    <row r="5148" spans="1:10" ht="0.95" customHeight="1" thickTop="1">
      <c r="A5148" s="2269"/>
      <c r="B5148" s="2269"/>
      <c r="C5148" s="2269"/>
      <c r="D5148" s="2269"/>
      <c r="E5148" s="2269"/>
      <c r="F5148" s="2269"/>
      <c r="G5148" s="2269"/>
      <c r="H5148" s="2269"/>
      <c r="I5148" s="2269"/>
      <c r="J5148" s="2269"/>
    </row>
    <row r="5149" spans="1:10" ht="18" customHeight="1">
      <c r="A5149" s="2283" t="s">
        <v>6055</v>
      </c>
      <c r="B5149" s="2287" t="s">
        <v>259</v>
      </c>
      <c r="C5149" s="2283" t="s">
        <v>3548</v>
      </c>
      <c r="D5149" s="2283" t="s">
        <v>131</v>
      </c>
      <c r="E5149" s="2470" t="s">
        <v>3549</v>
      </c>
      <c r="F5149" s="2470"/>
      <c r="G5149" s="2288" t="s">
        <v>3550</v>
      </c>
      <c r="H5149" s="2287" t="s">
        <v>261</v>
      </c>
      <c r="I5149" s="2287" t="s">
        <v>3551</v>
      </c>
      <c r="J5149" s="2287" t="s">
        <v>2149</v>
      </c>
    </row>
    <row r="5150" spans="1:10" ht="36" customHeight="1">
      <c r="A5150" s="2284" t="s">
        <v>3552</v>
      </c>
      <c r="B5150" s="2259" t="s">
        <v>6056</v>
      </c>
      <c r="C5150" s="2284" t="s">
        <v>3600</v>
      </c>
      <c r="D5150" s="2284" t="s">
        <v>6057</v>
      </c>
      <c r="E5150" s="2471" t="s">
        <v>3705</v>
      </c>
      <c r="F5150" s="2471"/>
      <c r="G5150" s="2260" t="s">
        <v>271</v>
      </c>
      <c r="H5150" s="2261">
        <v>1</v>
      </c>
      <c r="I5150" s="2262">
        <v>286.51</v>
      </c>
      <c r="J5150" s="2262">
        <v>286.51</v>
      </c>
    </row>
    <row r="5151" spans="1:10" ht="24" customHeight="1">
      <c r="A5151" s="2281" t="s">
        <v>3556</v>
      </c>
      <c r="B5151" s="2263" t="s">
        <v>3985</v>
      </c>
      <c r="C5151" s="2281" t="s">
        <v>3558</v>
      </c>
      <c r="D5151" s="2281" t="s">
        <v>3986</v>
      </c>
      <c r="E5151" s="2472" t="s">
        <v>3560</v>
      </c>
      <c r="F5151" s="2472"/>
      <c r="G5151" s="2264" t="s">
        <v>2143</v>
      </c>
      <c r="H5151" s="2265">
        <v>0.98</v>
      </c>
      <c r="I5151" s="2266">
        <v>16.48</v>
      </c>
      <c r="J5151" s="2266">
        <v>16.149999999999999</v>
      </c>
    </row>
    <row r="5152" spans="1:10" ht="24" customHeight="1">
      <c r="A5152" s="2281" t="s">
        <v>3556</v>
      </c>
      <c r="B5152" s="2263" t="s">
        <v>3567</v>
      </c>
      <c r="C5152" s="2281" t="s">
        <v>3558</v>
      </c>
      <c r="D5152" s="2281" t="s">
        <v>3568</v>
      </c>
      <c r="E5152" s="2472" t="s">
        <v>3560</v>
      </c>
      <c r="F5152" s="2472"/>
      <c r="G5152" s="2264" t="s">
        <v>2143</v>
      </c>
      <c r="H5152" s="2265">
        <v>0.98</v>
      </c>
      <c r="I5152" s="2266">
        <v>20.94</v>
      </c>
      <c r="J5152" s="2266">
        <v>20.52</v>
      </c>
    </row>
    <row r="5153" spans="1:10" ht="24" customHeight="1">
      <c r="A5153" s="2281" t="s">
        <v>3556</v>
      </c>
      <c r="B5153" s="2263" t="s">
        <v>3995</v>
      </c>
      <c r="C5153" s="2281" t="s">
        <v>3558</v>
      </c>
      <c r="D5153" s="2281" t="s">
        <v>3996</v>
      </c>
      <c r="E5153" s="2472" t="s">
        <v>3560</v>
      </c>
      <c r="F5153" s="2472"/>
      <c r="G5153" s="2264" t="s">
        <v>2143</v>
      </c>
      <c r="H5153" s="2265">
        <v>0.98</v>
      </c>
      <c r="I5153" s="2266">
        <v>21.98</v>
      </c>
      <c r="J5153" s="2266">
        <v>21.54</v>
      </c>
    </row>
    <row r="5154" spans="1:10" ht="24" customHeight="1">
      <c r="A5154" s="2285" t="s">
        <v>3586</v>
      </c>
      <c r="B5154" s="2270" t="s">
        <v>6043</v>
      </c>
      <c r="C5154" s="2285" t="s">
        <v>3558</v>
      </c>
      <c r="D5154" s="2285" t="s">
        <v>6044</v>
      </c>
      <c r="E5154" s="2468" t="s">
        <v>3589</v>
      </c>
      <c r="F5154" s="2468"/>
      <c r="G5154" s="2271" t="s">
        <v>3445</v>
      </c>
      <c r="H5154" s="2272">
        <v>0.14000000000000001</v>
      </c>
      <c r="I5154" s="2273">
        <v>20.52</v>
      </c>
      <c r="J5154" s="2273">
        <v>2.87</v>
      </c>
    </row>
    <row r="5155" spans="1:10" ht="24" customHeight="1">
      <c r="A5155" s="2285" t="s">
        <v>3586</v>
      </c>
      <c r="B5155" s="2270" t="s">
        <v>6058</v>
      </c>
      <c r="C5155" s="2285" t="s">
        <v>3600</v>
      </c>
      <c r="D5155" s="2285" t="s">
        <v>6059</v>
      </c>
      <c r="E5155" s="2468" t="s">
        <v>3589</v>
      </c>
      <c r="F5155" s="2468"/>
      <c r="G5155" s="2271" t="s">
        <v>271</v>
      </c>
      <c r="H5155" s="2272">
        <v>1</v>
      </c>
      <c r="I5155" s="2273">
        <v>225.43</v>
      </c>
      <c r="J5155" s="2273">
        <v>225.43</v>
      </c>
    </row>
    <row r="5156" spans="1:10">
      <c r="A5156" s="2282"/>
      <c r="B5156" s="2282"/>
      <c r="C5156" s="2282"/>
      <c r="D5156" s="2282"/>
      <c r="E5156" s="2282" t="s">
        <v>3577</v>
      </c>
      <c r="F5156" s="2267">
        <v>40.44</v>
      </c>
      <c r="G5156" s="2282" t="s">
        <v>3578</v>
      </c>
      <c r="H5156" s="2267">
        <v>0</v>
      </c>
      <c r="I5156" s="2282" t="s">
        <v>3579</v>
      </c>
      <c r="J5156" s="2267">
        <v>40.44</v>
      </c>
    </row>
    <row r="5157" spans="1:10">
      <c r="A5157" s="2282"/>
      <c r="B5157" s="2282"/>
      <c r="C5157" s="2282"/>
      <c r="D5157" s="2282"/>
      <c r="E5157" s="2282" t="s">
        <v>3580</v>
      </c>
      <c r="F5157" s="2267">
        <v>77.157143000000005</v>
      </c>
      <c r="G5157" s="2282"/>
      <c r="H5157" s="2467" t="s">
        <v>3581</v>
      </c>
      <c r="I5157" s="2467"/>
      <c r="J5157" s="2267">
        <v>363.67</v>
      </c>
    </row>
    <row r="5158" spans="1:10" ht="30" customHeight="1" thickBot="1">
      <c r="A5158" s="2290"/>
      <c r="B5158" s="2290"/>
      <c r="C5158" s="2290"/>
      <c r="D5158" s="2290"/>
      <c r="E5158" s="2290"/>
      <c r="F5158" s="2290"/>
      <c r="G5158" s="2290" t="s">
        <v>3582</v>
      </c>
      <c r="H5158" s="2268">
        <v>2</v>
      </c>
      <c r="I5158" s="2290" t="s">
        <v>3583</v>
      </c>
      <c r="J5158" s="2291">
        <v>727.34</v>
      </c>
    </row>
    <row r="5159" spans="1:10" ht="0.95" customHeight="1" thickTop="1">
      <c r="A5159" s="2269"/>
      <c r="B5159" s="2269"/>
      <c r="C5159" s="2269"/>
      <c r="D5159" s="2269"/>
      <c r="E5159" s="2269"/>
      <c r="F5159" s="2269"/>
      <c r="G5159" s="2269"/>
      <c r="H5159" s="2269"/>
      <c r="I5159" s="2269"/>
      <c r="J5159" s="2269"/>
    </row>
    <row r="5160" spans="1:10" ht="24" customHeight="1">
      <c r="A5160" s="2286" t="s">
        <v>6060</v>
      </c>
      <c r="B5160" s="2286"/>
      <c r="C5160" s="2286"/>
      <c r="D5160" s="2286" t="s">
        <v>206</v>
      </c>
      <c r="E5160" s="2286"/>
      <c r="F5160" s="2469"/>
      <c r="G5160" s="2469"/>
      <c r="H5160" s="2257"/>
      <c r="I5160" s="2286"/>
      <c r="J5160" s="2258">
        <v>21496.38</v>
      </c>
    </row>
    <row r="5161" spans="1:10" ht="24" customHeight="1">
      <c r="A5161" s="2286" t="s">
        <v>6061</v>
      </c>
      <c r="B5161" s="2286"/>
      <c r="C5161" s="2286"/>
      <c r="D5161" s="2286" t="s">
        <v>6062</v>
      </c>
      <c r="E5161" s="2286"/>
      <c r="F5161" s="2469"/>
      <c r="G5161" s="2469"/>
      <c r="H5161" s="2257"/>
      <c r="I5161" s="2286"/>
      <c r="J5161" s="2258">
        <v>1361.4</v>
      </c>
    </row>
    <row r="5162" spans="1:10" ht="18" customHeight="1">
      <c r="A5162" s="2283" t="s">
        <v>6063</v>
      </c>
      <c r="B5162" s="2287" t="s">
        <v>259</v>
      </c>
      <c r="C5162" s="2283" t="s">
        <v>3548</v>
      </c>
      <c r="D5162" s="2283" t="s">
        <v>131</v>
      </c>
      <c r="E5162" s="2470" t="s">
        <v>3549</v>
      </c>
      <c r="F5162" s="2470"/>
      <c r="G5162" s="2288" t="s">
        <v>3550</v>
      </c>
      <c r="H5162" s="2287" t="s">
        <v>261</v>
      </c>
      <c r="I5162" s="2287" t="s">
        <v>3551</v>
      </c>
      <c r="J5162" s="2287" t="s">
        <v>2149</v>
      </c>
    </row>
    <row r="5163" spans="1:10" ht="24" customHeight="1">
      <c r="A5163" s="2284" t="s">
        <v>3552</v>
      </c>
      <c r="B5163" s="2259" t="s">
        <v>2053</v>
      </c>
      <c r="C5163" s="2284" t="s">
        <v>3600</v>
      </c>
      <c r="D5163" s="2284" t="s">
        <v>6064</v>
      </c>
      <c r="E5163" s="2471" t="s">
        <v>4700</v>
      </c>
      <c r="F5163" s="2471"/>
      <c r="G5163" s="2260" t="s">
        <v>1223</v>
      </c>
      <c r="H5163" s="2261">
        <v>1</v>
      </c>
      <c r="I5163" s="2262">
        <v>536.28</v>
      </c>
      <c r="J5163" s="2262">
        <v>536.28</v>
      </c>
    </row>
    <row r="5164" spans="1:10" ht="24" customHeight="1">
      <c r="A5164" s="2281" t="s">
        <v>3556</v>
      </c>
      <c r="B5164" s="2263" t="s">
        <v>3567</v>
      </c>
      <c r="C5164" s="2281" t="s">
        <v>3558</v>
      </c>
      <c r="D5164" s="2281" t="s">
        <v>3568</v>
      </c>
      <c r="E5164" s="2472" t="s">
        <v>3560</v>
      </c>
      <c r="F5164" s="2472"/>
      <c r="G5164" s="2264" t="s">
        <v>2143</v>
      </c>
      <c r="H5164" s="2265">
        <v>0.3</v>
      </c>
      <c r="I5164" s="2266">
        <v>20.94</v>
      </c>
      <c r="J5164" s="2266">
        <v>6.28</v>
      </c>
    </row>
    <row r="5165" spans="1:10" ht="36" customHeight="1">
      <c r="A5165" s="2281" t="s">
        <v>3556</v>
      </c>
      <c r="B5165" s="2263" t="s">
        <v>6065</v>
      </c>
      <c r="C5165" s="2281" t="s">
        <v>3558</v>
      </c>
      <c r="D5165" s="2281" t="s">
        <v>6066</v>
      </c>
      <c r="E5165" s="2472" t="s">
        <v>3560</v>
      </c>
      <c r="F5165" s="2472"/>
      <c r="G5165" s="2264" t="s">
        <v>271</v>
      </c>
      <c r="H5165" s="2265">
        <v>1</v>
      </c>
      <c r="I5165" s="2266">
        <v>530</v>
      </c>
      <c r="J5165" s="2266">
        <v>530</v>
      </c>
    </row>
    <row r="5166" spans="1:10">
      <c r="A5166" s="2282"/>
      <c r="B5166" s="2282"/>
      <c r="C5166" s="2282"/>
      <c r="D5166" s="2282"/>
      <c r="E5166" s="2282" t="s">
        <v>3577</v>
      </c>
      <c r="F5166" s="2267">
        <v>4.58</v>
      </c>
      <c r="G5166" s="2282" t="s">
        <v>3578</v>
      </c>
      <c r="H5166" s="2267">
        <v>0</v>
      </c>
      <c r="I5166" s="2282" t="s">
        <v>3579</v>
      </c>
      <c r="J5166" s="2267">
        <v>4.58</v>
      </c>
    </row>
    <row r="5167" spans="1:10">
      <c r="A5167" s="2282"/>
      <c r="B5167" s="2282"/>
      <c r="C5167" s="2282"/>
      <c r="D5167" s="2282"/>
      <c r="E5167" s="2282" t="s">
        <v>3580</v>
      </c>
      <c r="F5167" s="2267">
        <v>144.42020400000001</v>
      </c>
      <c r="G5167" s="2282"/>
      <c r="H5167" s="2467" t="s">
        <v>3581</v>
      </c>
      <c r="I5167" s="2467"/>
      <c r="J5167" s="2267">
        <v>680.7</v>
      </c>
    </row>
    <row r="5168" spans="1:10" ht="30" customHeight="1" thickBot="1">
      <c r="A5168" s="2290"/>
      <c r="B5168" s="2290"/>
      <c r="C5168" s="2290"/>
      <c r="D5168" s="2290"/>
      <c r="E5168" s="2290"/>
      <c r="F5168" s="2290"/>
      <c r="G5168" s="2290" t="s">
        <v>3582</v>
      </c>
      <c r="H5168" s="2268">
        <v>2</v>
      </c>
      <c r="I5168" s="2290" t="s">
        <v>3583</v>
      </c>
      <c r="J5168" s="2291">
        <v>1361.4</v>
      </c>
    </row>
    <row r="5169" spans="1:10" ht="0.95" customHeight="1" thickTop="1">
      <c r="A5169" s="2269"/>
      <c r="B5169" s="2269"/>
      <c r="C5169" s="2269"/>
      <c r="D5169" s="2269"/>
      <c r="E5169" s="2269"/>
      <c r="F5169" s="2269"/>
      <c r="G5169" s="2269"/>
      <c r="H5169" s="2269"/>
      <c r="I5169" s="2269"/>
      <c r="J5169" s="2269"/>
    </row>
    <row r="5170" spans="1:10" ht="24" customHeight="1">
      <c r="A5170" s="2286" t="s">
        <v>6067</v>
      </c>
      <c r="B5170" s="2286"/>
      <c r="C5170" s="2286"/>
      <c r="D5170" s="2286" t="s">
        <v>6068</v>
      </c>
      <c r="E5170" s="2286"/>
      <c r="F5170" s="2469"/>
      <c r="G5170" s="2469"/>
      <c r="H5170" s="2257"/>
      <c r="I5170" s="2286"/>
      <c r="J5170" s="2258">
        <v>172.32</v>
      </c>
    </row>
    <row r="5171" spans="1:10" ht="18" customHeight="1">
      <c r="A5171" s="2283" t="s">
        <v>6069</v>
      </c>
      <c r="B5171" s="2287" t="s">
        <v>259</v>
      </c>
      <c r="C5171" s="2283" t="s">
        <v>3548</v>
      </c>
      <c r="D5171" s="2283" t="s">
        <v>131</v>
      </c>
      <c r="E5171" s="2470" t="s">
        <v>3549</v>
      </c>
      <c r="F5171" s="2470"/>
      <c r="G5171" s="2288" t="s">
        <v>3550</v>
      </c>
      <c r="H5171" s="2287" t="s">
        <v>261</v>
      </c>
      <c r="I5171" s="2287" t="s">
        <v>3551</v>
      </c>
      <c r="J5171" s="2287" t="s">
        <v>2149</v>
      </c>
    </row>
    <row r="5172" spans="1:10" ht="24" customHeight="1">
      <c r="A5172" s="2284" t="s">
        <v>3552</v>
      </c>
      <c r="B5172" s="2259" t="s">
        <v>6070</v>
      </c>
      <c r="C5172" s="2284" t="s">
        <v>3554</v>
      </c>
      <c r="D5172" s="2284" t="s">
        <v>6071</v>
      </c>
      <c r="E5172" s="2471">
        <v>52</v>
      </c>
      <c r="F5172" s="2471"/>
      <c r="G5172" s="2260" t="s">
        <v>271</v>
      </c>
      <c r="H5172" s="2261">
        <v>1</v>
      </c>
      <c r="I5172" s="2262">
        <v>67.88</v>
      </c>
      <c r="J5172" s="2262">
        <v>67.88</v>
      </c>
    </row>
    <row r="5173" spans="1:10" ht="24" customHeight="1">
      <c r="A5173" s="2281" t="s">
        <v>3556</v>
      </c>
      <c r="B5173" s="2263" t="s">
        <v>3985</v>
      </c>
      <c r="C5173" s="2281" t="s">
        <v>3558</v>
      </c>
      <c r="D5173" s="2281" t="s">
        <v>3986</v>
      </c>
      <c r="E5173" s="2472" t="s">
        <v>3560</v>
      </c>
      <c r="F5173" s="2472"/>
      <c r="G5173" s="2264" t="s">
        <v>2143</v>
      </c>
      <c r="H5173" s="2265">
        <v>0.32900000000000001</v>
      </c>
      <c r="I5173" s="2266">
        <v>16.48</v>
      </c>
      <c r="J5173" s="2266">
        <v>5.42</v>
      </c>
    </row>
    <row r="5174" spans="1:10" ht="24" customHeight="1">
      <c r="A5174" s="2281" t="s">
        <v>3556</v>
      </c>
      <c r="B5174" s="2263" t="s">
        <v>3567</v>
      </c>
      <c r="C5174" s="2281" t="s">
        <v>3558</v>
      </c>
      <c r="D5174" s="2281" t="s">
        <v>3568</v>
      </c>
      <c r="E5174" s="2472" t="s">
        <v>3560</v>
      </c>
      <c r="F5174" s="2472"/>
      <c r="G5174" s="2264" t="s">
        <v>2143</v>
      </c>
      <c r="H5174" s="2265">
        <v>0.32900000000000001</v>
      </c>
      <c r="I5174" s="2266">
        <v>20.94</v>
      </c>
      <c r="J5174" s="2266">
        <v>6.88</v>
      </c>
    </row>
    <row r="5175" spans="1:10" ht="24" customHeight="1">
      <c r="A5175" s="2285" t="s">
        <v>3586</v>
      </c>
      <c r="B5175" s="2270" t="s">
        <v>4957</v>
      </c>
      <c r="C5175" s="2285" t="s">
        <v>3554</v>
      </c>
      <c r="D5175" s="2285" t="s">
        <v>4958</v>
      </c>
      <c r="E5175" s="2468" t="s">
        <v>3589</v>
      </c>
      <c r="F5175" s="2468"/>
      <c r="G5175" s="2271" t="s">
        <v>689</v>
      </c>
      <c r="H5175" s="2272">
        <v>3.1920000000000002</v>
      </c>
      <c r="I5175" s="2273">
        <v>0.23</v>
      </c>
      <c r="J5175" s="2273">
        <v>0.73</v>
      </c>
    </row>
    <row r="5176" spans="1:10" ht="24" customHeight="1">
      <c r="A5176" s="2285" t="s">
        <v>3586</v>
      </c>
      <c r="B5176" s="2270" t="s">
        <v>6072</v>
      </c>
      <c r="C5176" s="2285" t="s">
        <v>3554</v>
      </c>
      <c r="D5176" s="2285" t="s">
        <v>6073</v>
      </c>
      <c r="E5176" s="2468" t="s">
        <v>3589</v>
      </c>
      <c r="F5176" s="2468"/>
      <c r="G5176" s="2271" t="s">
        <v>271</v>
      </c>
      <c r="H5176" s="2272">
        <v>1</v>
      </c>
      <c r="I5176" s="2273">
        <v>54.85</v>
      </c>
      <c r="J5176" s="2273">
        <v>54.85</v>
      </c>
    </row>
    <row r="5177" spans="1:10">
      <c r="A5177" s="2282"/>
      <c r="B5177" s="2282"/>
      <c r="C5177" s="2282"/>
      <c r="D5177" s="2282"/>
      <c r="E5177" s="2282" t="s">
        <v>3577</v>
      </c>
      <c r="F5177" s="2267">
        <v>8.57</v>
      </c>
      <c r="G5177" s="2282" t="s">
        <v>3578</v>
      </c>
      <c r="H5177" s="2267">
        <v>0</v>
      </c>
      <c r="I5177" s="2282" t="s">
        <v>3579</v>
      </c>
      <c r="J5177" s="2267">
        <v>8.57</v>
      </c>
    </row>
    <row r="5178" spans="1:10">
      <c r="A5178" s="2282"/>
      <c r="B5178" s="2282"/>
      <c r="C5178" s="2282"/>
      <c r="D5178" s="2282"/>
      <c r="E5178" s="2282" t="s">
        <v>3580</v>
      </c>
      <c r="F5178" s="2267">
        <v>18.280083999999999</v>
      </c>
      <c r="G5178" s="2282"/>
      <c r="H5178" s="2467" t="s">
        <v>3581</v>
      </c>
      <c r="I5178" s="2467"/>
      <c r="J5178" s="2267">
        <v>86.16</v>
      </c>
    </row>
    <row r="5179" spans="1:10" ht="30" customHeight="1" thickBot="1">
      <c r="A5179" s="2290"/>
      <c r="B5179" s="2290"/>
      <c r="C5179" s="2290"/>
      <c r="D5179" s="2290"/>
      <c r="E5179" s="2290"/>
      <c r="F5179" s="2290"/>
      <c r="G5179" s="2290" t="s">
        <v>3582</v>
      </c>
      <c r="H5179" s="2268">
        <v>2</v>
      </c>
      <c r="I5179" s="2290" t="s">
        <v>3583</v>
      </c>
      <c r="J5179" s="2291">
        <v>172.32</v>
      </c>
    </row>
    <row r="5180" spans="1:10" ht="0.95" customHeight="1" thickTop="1">
      <c r="A5180" s="2269"/>
      <c r="B5180" s="2269"/>
      <c r="C5180" s="2269"/>
      <c r="D5180" s="2269"/>
      <c r="E5180" s="2269"/>
      <c r="F5180" s="2269"/>
      <c r="G5180" s="2269"/>
      <c r="H5180" s="2269"/>
      <c r="I5180" s="2269"/>
      <c r="J5180" s="2269"/>
    </row>
    <row r="5181" spans="1:10" ht="24" customHeight="1">
      <c r="A5181" s="2286" t="s">
        <v>6074</v>
      </c>
      <c r="B5181" s="2286"/>
      <c r="C5181" s="2286"/>
      <c r="D5181" s="2286" t="s">
        <v>6075</v>
      </c>
      <c r="E5181" s="2286"/>
      <c r="F5181" s="2469"/>
      <c r="G5181" s="2469"/>
      <c r="H5181" s="2257"/>
      <c r="I5181" s="2286"/>
      <c r="J5181" s="2258">
        <v>638.78</v>
      </c>
    </row>
    <row r="5182" spans="1:10" ht="18" customHeight="1">
      <c r="A5182" s="2283" t="s">
        <v>6076</v>
      </c>
      <c r="B5182" s="2287" t="s">
        <v>259</v>
      </c>
      <c r="C5182" s="2283" t="s">
        <v>3548</v>
      </c>
      <c r="D5182" s="2283" t="s">
        <v>131</v>
      </c>
      <c r="E5182" s="2470" t="s">
        <v>3549</v>
      </c>
      <c r="F5182" s="2470"/>
      <c r="G5182" s="2288" t="s">
        <v>3550</v>
      </c>
      <c r="H5182" s="2287" t="s">
        <v>261</v>
      </c>
      <c r="I5182" s="2287" t="s">
        <v>3551</v>
      </c>
      <c r="J5182" s="2287" t="s">
        <v>2149</v>
      </c>
    </row>
    <row r="5183" spans="1:10" ht="36" customHeight="1">
      <c r="A5183" s="2284" t="s">
        <v>3552</v>
      </c>
      <c r="B5183" s="2259" t="s">
        <v>2063</v>
      </c>
      <c r="C5183" s="2284" t="s">
        <v>3600</v>
      </c>
      <c r="D5183" s="2284" t="s">
        <v>2064</v>
      </c>
      <c r="E5183" s="2471" t="s">
        <v>4700</v>
      </c>
      <c r="F5183" s="2471"/>
      <c r="G5183" s="2260" t="s">
        <v>322</v>
      </c>
      <c r="H5183" s="2261">
        <v>1</v>
      </c>
      <c r="I5183" s="2262">
        <v>231.17</v>
      </c>
      <c r="J5183" s="2262">
        <v>231.17</v>
      </c>
    </row>
    <row r="5184" spans="1:10" ht="24" customHeight="1">
      <c r="A5184" s="2281" t="s">
        <v>3556</v>
      </c>
      <c r="B5184" s="2263" t="s">
        <v>3573</v>
      </c>
      <c r="C5184" s="2281" t="s">
        <v>3558</v>
      </c>
      <c r="D5184" s="2281" t="s">
        <v>3574</v>
      </c>
      <c r="E5184" s="2472" t="s">
        <v>3560</v>
      </c>
      <c r="F5184" s="2472"/>
      <c r="G5184" s="2264" t="s">
        <v>2143</v>
      </c>
      <c r="H5184" s="2265">
        <v>1.1499999999999999</v>
      </c>
      <c r="I5184" s="2266">
        <v>15.99</v>
      </c>
      <c r="J5184" s="2266">
        <v>18.38</v>
      </c>
    </row>
    <row r="5185" spans="1:10" ht="24" customHeight="1">
      <c r="A5185" s="2281" t="s">
        <v>3556</v>
      </c>
      <c r="B5185" s="2263" t="s">
        <v>3567</v>
      </c>
      <c r="C5185" s="2281" t="s">
        <v>3558</v>
      </c>
      <c r="D5185" s="2281" t="s">
        <v>3568</v>
      </c>
      <c r="E5185" s="2472" t="s">
        <v>3560</v>
      </c>
      <c r="F5185" s="2472"/>
      <c r="G5185" s="2264" t="s">
        <v>2143</v>
      </c>
      <c r="H5185" s="2265">
        <v>1.1499999999999999</v>
      </c>
      <c r="I5185" s="2266">
        <v>20.94</v>
      </c>
      <c r="J5185" s="2266">
        <v>24.08</v>
      </c>
    </row>
    <row r="5186" spans="1:10" ht="24" customHeight="1">
      <c r="A5186" s="2285" t="s">
        <v>3586</v>
      </c>
      <c r="B5186" s="2270" t="s">
        <v>6077</v>
      </c>
      <c r="C5186" s="2285" t="s">
        <v>4347</v>
      </c>
      <c r="D5186" s="2285" t="s">
        <v>6078</v>
      </c>
      <c r="E5186" s="2468" t="s">
        <v>3589</v>
      </c>
      <c r="F5186" s="2468"/>
      <c r="G5186" s="2271" t="s">
        <v>347</v>
      </c>
      <c r="H5186" s="2272">
        <v>2.82</v>
      </c>
      <c r="I5186" s="2273">
        <v>0.28999999999999998</v>
      </c>
      <c r="J5186" s="2273">
        <v>0.81</v>
      </c>
    </row>
    <row r="5187" spans="1:10" ht="24" customHeight="1">
      <c r="A5187" s="2285" t="s">
        <v>3586</v>
      </c>
      <c r="B5187" s="2270" t="s">
        <v>6079</v>
      </c>
      <c r="C5187" s="2285" t="s">
        <v>4347</v>
      </c>
      <c r="D5187" s="2285" t="s">
        <v>6080</v>
      </c>
      <c r="E5187" s="2468" t="s">
        <v>3589</v>
      </c>
      <c r="F5187" s="2468"/>
      <c r="G5187" s="2271" t="s">
        <v>322</v>
      </c>
      <c r="H5187" s="2272">
        <v>1</v>
      </c>
      <c r="I5187" s="2273">
        <v>56.57</v>
      </c>
      <c r="J5187" s="2273">
        <v>56.57</v>
      </c>
    </row>
    <row r="5188" spans="1:10" ht="36" customHeight="1">
      <c r="A5188" s="2285" t="s">
        <v>3586</v>
      </c>
      <c r="B5188" s="2270" t="s">
        <v>6081</v>
      </c>
      <c r="C5188" s="2285" t="s">
        <v>3558</v>
      </c>
      <c r="D5188" s="2285" t="s">
        <v>6082</v>
      </c>
      <c r="E5188" s="2468" t="s">
        <v>3589</v>
      </c>
      <c r="F5188" s="2468"/>
      <c r="G5188" s="2271" t="s">
        <v>271</v>
      </c>
      <c r="H5188" s="2272">
        <v>1</v>
      </c>
      <c r="I5188" s="2273">
        <v>131.33000000000001</v>
      </c>
      <c r="J5188" s="2273">
        <v>131.33000000000001</v>
      </c>
    </row>
    <row r="5189" spans="1:10">
      <c r="A5189" s="2282"/>
      <c r="B5189" s="2282"/>
      <c r="C5189" s="2282"/>
      <c r="D5189" s="2282"/>
      <c r="E5189" s="2282" t="s">
        <v>3577</v>
      </c>
      <c r="F5189" s="2267">
        <v>29.03</v>
      </c>
      <c r="G5189" s="2282" t="s">
        <v>3578</v>
      </c>
      <c r="H5189" s="2267">
        <v>0</v>
      </c>
      <c r="I5189" s="2282" t="s">
        <v>3579</v>
      </c>
      <c r="J5189" s="2267">
        <v>29.03</v>
      </c>
    </row>
    <row r="5190" spans="1:10">
      <c r="A5190" s="2282"/>
      <c r="B5190" s="2282"/>
      <c r="C5190" s="2282"/>
      <c r="D5190" s="2282"/>
      <c r="E5190" s="2282" t="s">
        <v>3580</v>
      </c>
      <c r="F5190" s="2267">
        <v>62.254080999999999</v>
      </c>
      <c r="G5190" s="2282"/>
      <c r="H5190" s="2467" t="s">
        <v>3581</v>
      </c>
      <c r="I5190" s="2467"/>
      <c r="J5190" s="2267">
        <v>293.42</v>
      </c>
    </row>
    <row r="5191" spans="1:10" ht="30" customHeight="1" thickBot="1">
      <c r="A5191" s="2290"/>
      <c r="B5191" s="2290"/>
      <c r="C5191" s="2290"/>
      <c r="D5191" s="2290"/>
      <c r="E5191" s="2290"/>
      <c r="F5191" s="2290"/>
      <c r="G5191" s="2290" t="s">
        <v>3582</v>
      </c>
      <c r="H5191" s="2268">
        <v>2</v>
      </c>
      <c r="I5191" s="2290" t="s">
        <v>3583</v>
      </c>
      <c r="J5191" s="2291">
        <v>586.84</v>
      </c>
    </row>
    <row r="5192" spans="1:10" ht="0.95" customHeight="1" thickTop="1">
      <c r="A5192" s="2269"/>
      <c r="B5192" s="2269"/>
      <c r="C5192" s="2269"/>
      <c r="D5192" s="2269"/>
      <c r="E5192" s="2269"/>
      <c r="F5192" s="2269"/>
      <c r="G5192" s="2269"/>
      <c r="H5192" s="2269"/>
      <c r="I5192" s="2269"/>
      <c r="J5192" s="2269"/>
    </row>
    <row r="5193" spans="1:10" ht="18" customHeight="1">
      <c r="A5193" s="2283" t="s">
        <v>6083</v>
      </c>
      <c r="B5193" s="2287" t="s">
        <v>259</v>
      </c>
      <c r="C5193" s="2283" t="s">
        <v>3548</v>
      </c>
      <c r="D5193" s="2283" t="s">
        <v>131</v>
      </c>
      <c r="E5193" s="2470" t="s">
        <v>3549</v>
      </c>
      <c r="F5193" s="2470"/>
      <c r="G5193" s="2288" t="s">
        <v>3550</v>
      </c>
      <c r="H5193" s="2287" t="s">
        <v>261</v>
      </c>
      <c r="I5193" s="2287" t="s">
        <v>3551</v>
      </c>
      <c r="J5193" s="2287" t="s">
        <v>2149</v>
      </c>
    </row>
    <row r="5194" spans="1:10" ht="24" customHeight="1">
      <c r="A5194" s="2284" t="s">
        <v>3552</v>
      </c>
      <c r="B5194" s="2259" t="s">
        <v>2066</v>
      </c>
      <c r="C5194" s="2284" t="s">
        <v>3600</v>
      </c>
      <c r="D5194" s="2284" t="s">
        <v>2067</v>
      </c>
      <c r="E5194" s="2471" t="s">
        <v>4700</v>
      </c>
      <c r="F5194" s="2471"/>
      <c r="G5194" s="2260" t="s">
        <v>271</v>
      </c>
      <c r="H5194" s="2261">
        <v>1</v>
      </c>
      <c r="I5194" s="2262">
        <v>20.46</v>
      </c>
      <c r="J5194" s="2262">
        <v>20.46</v>
      </c>
    </row>
    <row r="5195" spans="1:10" ht="24" customHeight="1">
      <c r="A5195" s="2281" t="s">
        <v>3556</v>
      </c>
      <c r="B5195" s="2263" t="s">
        <v>3985</v>
      </c>
      <c r="C5195" s="2281" t="s">
        <v>3558</v>
      </c>
      <c r="D5195" s="2281" t="s">
        <v>3986</v>
      </c>
      <c r="E5195" s="2472" t="s">
        <v>3560</v>
      </c>
      <c r="F5195" s="2472"/>
      <c r="G5195" s="2264" t="s">
        <v>2143</v>
      </c>
      <c r="H5195" s="2265">
        <v>0.1</v>
      </c>
      <c r="I5195" s="2266">
        <v>16.48</v>
      </c>
      <c r="J5195" s="2266">
        <v>1.64</v>
      </c>
    </row>
    <row r="5196" spans="1:10" ht="24" customHeight="1">
      <c r="A5196" s="2281" t="s">
        <v>3556</v>
      </c>
      <c r="B5196" s="2263" t="s">
        <v>3567</v>
      </c>
      <c r="C5196" s="2281" t="s">
        <v>3558</v>
      </c>
      <c r="D5196" s="2281" t="s">
        <v>3568</v>
      </c>
      <c r="E5196" s="2472" t="s">
        <v>3560</v>
      </c>
      <c r="F5196" s="2472"/>
      <c r="G5196" s="2264" t="s">
        <v>2143</v>
      </c>
      <c r="H5196" s="2265">
        <v>0.1</v>
      </c>
      <c r="I5196" s="2266">
        <v>20.94</v>
      </c>
      <c r="J5196" s="2266">
        <v>2.09</v>
      </c>
    </row>
    <row r="5197" spans="1:10" ht="24" customHeight="1">
      <c r="A5197" s="2285" t="s">
        <v>3586</v>
      </c>
      <c r="B5197" s="2270" t="s">
        <v>6084</v>
      </c>
      <c r="C5197" s="2285" t="s">
        <v>4493</v>
      </c>
      <c r="D5197" s="2285" t="s">
        <v>6085</v>
      </c>
      <c r="E5197" s="2468" t="s">
        <v>3589</v>
      </c>
      <c r="F5197" s="2468"/>
      <c r="G5197" s="2271" t="s">
        <v>271</v>
      </c>
      <c r="H5197" s="2272">
        <v>1</v>
      </c>
      <c r="I5197" s="2273">
        <v>16.73</v>
      </c>
      <c r="J5197" s="2273">
        <v>16.73</v>
      </c>
    </row>
    <row r="5198" spans="1:10">
      <c r="A5198" s="2282"/>
      <c r="B5198" s="2282"/>
      <c r="C5198" s="2282"/>
      <c r="D5198" s="2282"/>
      <c r="E5198" s="2282" t="s">
        <v>3577</v>
      </c>
      <c r="F5198" s="2267">
        <v>2.6</v>
      </c>
      <c r="G5198" s="2282" t="s">
        <v>3578</v>
      </c>
      <c r="H5198" s="2267">
        <v>0</v>
      </c>
      <c r="I5198" s="2282" t="s">
        <v>3579</v>
      </c>
      <c r="J5198" s="2267">
        <v>2.6</v>
      </c>
    </row>
    <row r="5199" spans="1:10">
      <c r="A5199" s="2282"/>
      <c r="B5199" s="2282"/>
      <c r="C5199" s="2282"/>
      <c r="D5199" s="2282"/>
      <c r="E5199" s="2282" t="s">
        <v>3580</v>
      </c>
      <c r="F5199" s="2267">
        <v>5.5098779999999996</v>
      </c>
      <c r="G5199" s="2282"/>
      <c r="H5199" s="2467" t="s">
        <v>3581</v>
      </c>
      <c r="I5199" s="2467"/>
      <c r="J5199" s="2267">
        <v>25.97</v>
      </c>
    </row>
    <row r="5200" spans="1:10" ht="30" customHeight="1" thickBot="1">
      <c r="A5200" s="2290"/>
      <c r="B5200" s="2290"/>
      <c r="C5200" s="2290"/>
      <c r="D5200" s="2290"/>
      <c r="E5200" s="2290"/>
      <c r="F5200" s="2290"/>
      <c r="G5200" s="2290" t="s">
        <v>3582</v>
      </c>
      <c r="H5200" s="2268">
        <v>2</v>
      </c>
      <c r="I5200" s="2290" t="s">
        <v>3583</v>
      </c>
      <c r="J5200" s="2291">
        <v>51.94</v>
      </c>
    </row>
    <row r="5201" spans="1:10" ht="0.95" customHeight="1" thickTop="1">
      <c r="A5201" s="2269"/>
      <c r="B5201" s="2269"/>
      <c r="C5201" s="2269"/>
      <c r="D5201" s="2269"/>
      <c r="E5201" s="2269"/>
      <c r="F5201" s="2269"/>
      <c r="G5201" s="2269"/>
      <c r="H5201" s="2269"/>
      <c r="I5201" s="2269"/>
      <c r="J5201" s="2269"/>
    </row>
    <row r="5202" spans="1:10" ht="24" customHeight="1">
      <c r="A5202" s="2286" t="s">
        <v>6086</v>
      </c>
      <c r="B5202" s="2286"/>
      <c r="C5202" s="2286"/>
      <c r="D5202" s="2286" t="s">
        <v>6087</v>
      </c>
      <c r="E5202" s="2286"/>
      <c r="F5202" s="2469"/>
      <c r="G5202" s="2469"/>
      <c r="H5202" s="2257"/>
      <c r="I5202" s="2286"/>
      <c r="J5202" s="2258">
        <v>456.32</v>
      </c>
    </row>
    <row r="5203" spans="1:10" ht="18" customHeight="1">
      <c r="A5203" s="2283" t="s">
        <v>6088</v>
      </c>
      <c r="B5203" s="2287" t="s">
        <v>259</v>
      </c>
      <c r="C5203" s="2283" t="s">
        <v>3548</v>
      </c>
      <c r="D5203" s="2283" t="s">
        <v>131</v>
      </c>
      <c r="E5203" s="2470" t="s">
        <v>3549</v>
      </c>
      <c r="F5203" s="2470"/>
      <c r="G5203" s="2288" t="s">
        <v>3550</v>
      </c>
      <c r="H5203" s="2287" t="s">
        <v>261</v>
      </c>
      <c r="I5203" s="2287" t="s">
        <v>3551</v>
      </c>
      <c r="J5203" s="2287" t="s">
        <v>2149</v>
      </c>
    </row>
    <row r="5204" spans="1:10" ht="24" customHeight="1">
      <c r="A5204" s="2284" t="s">
        <v>3552</v>
      </c>
      <c r="B5204" s="2259" t="s">
        <v>2071</v>
      </c>
      <c r="C5204" s="2284" t="s">
        <v>3600</v>
      </c>
      <c r="D5204" s="2284" t="s">
        <v>2072</v>
      </c>
      <c r="E5204" s="2471" t="s">
        <v>4700</v>
      </c>
      <c r="F5204" s="2471"/>
      <c r="G5204" s="2260" t="s">
        <v>271</v>
      </c>
      <c r="H5204" s="2261">
        <v>1</v>
      </c>
      <c r="I5204" s="2262">
        <v>179.75</v>
      </c>
      <c r="J5204" s="2262">
        <v>179.75</v>
      </c>
    </row>
    <row r="5205" spans="1:10" ht="24" customHeight="1">
      <c r="A5205" s="2281" t="s">
        <v>3556</v>
      </c>
      <c r="B5205" s="2263" t="s">
        <v>3567</v>
      </c>
      <c r="C5205" s="2281" t="s">
        <v>3558</v>
      </c>
      <c r="D5205" s="2281" t="s">
        <v>3568</v>
      </c>
      <c r="E5205" s="2472" t="s">
        <v>3560</v>
      </c>
      <c r="F5205" s="2472"/>
      <c r="G5205" s="2264" t="s">
        <v>2143</v>
      </c>
      <c r="H5205" s="2265">
        <v>0.1</v>
      </c>
      <c r="I5205" s="2266">
        <v>20.94</v>
      </c>
      <c r="J5205" s="2266">
        <v>2.09</v>
      </c>
    </row>
    <row r="5206" spans="1:10" ht="24" customHeight="1">
      <c r="A5206" s="2281" t="s">
        <v>3556</v>
      </c>
      <c r="B5206" s="2263" t="s">
        <v>3985</v>
      </c>
      <c r="C5206" s="2281" t="s">
        <v>3558</v>
      </c>
      <c r="D5206" s="2281" t="s">
        <v>3986</v>
      </c>
      <c r="E5206" s="2472" t="s">
        <v>3560</v>
      </c>
      <c r="F5206" s="2472"/>
      <c r="G5206" s="2264" t="s">
        <v>2143</v>
      </c>
      <c r="H5206" s="2265">
        <v>0.1</v>
      </c>
      <c r="I5206" s="2266">
        <v>16.48</v>
      </c>
      <c r="J5206" s="2266">
        <v>1.64</v>
      </c>
    </row>
    <row r="5207" spans="1:10" ht="24" customHeight="1">
      <c r="A5207" s="2285" t="s">
        <v>3586</v>
      </c>
      <c r="B5207" s="2270" t="s">
        <v>6089</v>
      </c>
      <c r="C5207" s="2285" t="s">
        <v>3558</v>
      </c>
      <c r="D5207" s="2285" t="s">
        <v>6090</v>
      </c>
      <c r="E5207" s="2468" t="s">
        <v>3589</v>
      </c>
      <c r="F5207" s="2468"/>
      <c r="G5207" s="2271" t="s">
        <v>271</v>
      </c>
      <c r="H5207" s="2272">
        <v>1</v>
      </c>
      <c r="I5207" s="2273">
        <v>176.02</v>
      </c>
      <c r="J5207" s="2273">
        <v>176.02</v>
      </c>
    </row>
    <row r="5208" spans="1:10">
      <c r="A5208" s="2282"/>
      <c r="B5208" s="2282"/>
      <c r="C5208" s="2282"/>
      <c r="D5208" s="2282"/>
      <c r="E5208" s="2282" t="s">
        <v>3577</v>
      </c>
      <c r="F5208" s="2267">
        <v>2.6</v>
      </c>
      <c r="G5208" s="2282" t="s">
        <v>3578</v>
      </c>
      <c r="H5208" s="2267">
        <v>0</v>
      </c>
      <c r="I5208" s="2282" t="s">
        <v>3579</v>
      </c>
      <c r="J5208" s="2267">
        <v>2.6</v>
      </c>
    </row>
    <row r="5209" spans="1:10">
      <c r="A5209" s="2282"/>
      <c r="B5209" s="2282"/>
      <c r="C5209" s="2282"/>
      <c r="D5209" s="2282"/>
      <c r="E5209" s="2282" t="s">
        <v>3580</v>
      </c>
      <c r="F5209" s="2267">
        <v>48.406675</v>
      </c>
      <c r="G5209" s="2282"/>
      <c r="H5209" s="2467" t="s">
        <v>3581</v>
      </c>
      <c r="I5209" s="2467"/>
      <c r="J5209" s="2267">
        <v>228.16</v>
      </c>
    </row>
    <row r="5210" spans="1:10" ht="30" customHeight="1" thickBot="1">
      <c r="A5210" s="2290"/>
      <c r="B5210" s="2290"/>
      <c r="C5210" s="2290"/>
      <c r="D5210" s="2290"/>
      <c r="E5210" s="2290"/>
      <c r="F5210" s="2290"/>
      <c r="G5210" s="2290" t="s">
        <v>3582</v>
      </c>
      <c r="H5210" s="2268">
        <v>2</v>
      </c>
      <c r="I5210" s="2290" t="s">
        <v>3583</v>
      </c>
      <c r="J5210" s="2291">
        <v>456.32</v>
      </c>
    </row>
    <row r="5211" spans="1:10" ht="0.95" customHeight="1" thickTop="1">
      <c r="A5211" s="2269"/>
      <c r="B5211" s="2269"/>
      <c r="C5211" s="2269"/>
      <c r="D5211" s="2269"/>
      <c r="E5211" s="2269"/>
      <c r="F5211" s="2269"/>
      <c r="G5211" s="2269"/>
      <c r="H5211" s="2269"/>
      <c r="I5211" s="2269"/>
      <c r="J5211" s="2269"/>
    </row>
    <row r="5212" spans="1:10" ht="24" customHeight="1">
      <c r="A5212" s="2286" t="s">
        <v>6091</v>
      </c>
      <c r="B5212" s="2286"/>
      <c r="C5212" s="2286"/>
      <c r="D5212" s="2286" t="s">
        <v>6092</v>
      </c>
      <c r="E5212" s="2286"/>
      <c r="F5212" s="2469"/>
      <c r="G5212" s="2469"/>
      <c r="H5212" s="2257"/>
      <c r="I5212" s="2286"/>
      <c r="J5212" s="2258">
        <v>5514.24</v>
      </c>
    </row>
    <row r="5213" spans="1:10" ht="18" customHeight="1">
      <c r="A5213" s="2283" t="s">
        <v>6093</v>
      </c>
      <c r="B5213" s="2287" t="s">
        <v>259</v>
      </c>
      <c r="C5213" s="2283" t="s">
        <v>3548</v>
      </c>
      <c r="D5213" s="2283" t="s">
        <v>131</v>
      </c>
      <c r="E5213" s="2470" t="s">
        <v>3549</v>
      </c>
      <c r="F5213" s="2470"/>
      <c r="G5213" s="2288" t="s">
        <v>3550</v>
      </c>
      <c r="H5213" s="2287" t="s">
        <v>261</v>
      </c>
      <c r="I5213" s="2287" t="s">
        <v>3551</v>
      </c>
      <c r="J5213" s="2287" t="s">
        <v>2149</v>
      </c>
    </row>
    <row r="5214" spans="1:10" ht="24" customHeight="1">
      <c r="A5214" s="2284" t="s">
        <v>3552</v>
      </c>
      <c r="B5214" s="2259" t="s">
        <v>6094</v>
      </c>
      <c r="C5214" s="2284" t="s">
        <v>3554</v>
      </c>
      <c r="D5214" s="2284" t="s">
        <v>6095</v>
      </c>
      <c r="E5214" s="2471">
        <v>55</v>
      </c>
      <c r="F5214" s="2471"/>
      <c r="G5214" s="2260" t="s">
        <v>271</v>
      </c>
      <c r="H5214" s="2261">
        <v>1</v>
      </c>
      <c r="I5214" s="2262">
        <v>294.27</v>
      </c>
      <c r="J5214" s="2262">
        <v>294.27</v>
      </c>
    </row>
    <row r="5215" spans="1:10" ht="24" customHeight="1">
      <c r="A5215" s="2281" t="s">
        <v>3556</v>
      </c>
      <c r="B5215" s="2263" t="s">
        <v>3567</v>
      </c>
      <c r="C5215" s="2281" t="s">
        <v>3558</v>
      </c>
      <c r="D5215" s="2281" t="s">
        <v>3568</v>
      </c>
      <c r="E5215" s="2472" t="s">
        <v>3560</v>
      </c>
      <c r="F5215" s="2472"/>
      <c r="G5215" s="2264" t="s">
        <v>2143</v>
      </c>
      <c r="H5215" s="2265">
        <v>3.5720000000000001</v>
      </c>
      <c r="I5215" s="2266">
        <v>20.94</v>
      </c>
      <c r="J5215" s="2266">
        <v>74.790000000000006</v>
      </c>
    </row>
    <row r="5216" spans="1:10" ht="24" customHeight="1">
      <c r="A5216" s="2281" t="s">
        <v>3556</v>
      </c>
      <c r="B5216" s="2263" t="s">
        <v>3985</v>
      </c>
      <c r="C5216" s="2281" t="s">
        <v>3558</v>
      </c>
      <c r="D5216" s="2281" t="s">
        <v>3986</v>
      </c>
      <c r="E5216" s="2472" t="s">
        <v>3560</v>
      </c>
      <c r="F5216" s="2472"/>
      <c r="G5216" s="2264" t="s">
        <v>2143</v>
      </c>
      <c r="H5216" s="2265">
        <v>4.1769999999999996</v>
      </c>
      <c r="I5216" s="2266">
        <v>16.48</v>
      </c>
      <c r="J5216" s="2266">
        <v>68.83</v>
      </c>
    </row>
    <row r="5217" spans="1:10" ht="24" customHeight="1">
      <c r="A5217" s="2285" t="s">
        <v>3586</v>
      </c>
      <c r="B5217" s="2270" t="s">
        <v>4957</v>
      </c>
      <c r="C5217" s="2285" t="s">
        <v>3554</v>
      </c>
      <c r="D5217" s="2285" t="s">
        <v>4958</v>
      </c>
      <c r="E5217" s="2468" t="s">
        <v>3589</v>
      </c>
      <c r="F5217" s="2468"/>
      <c r="G5217" s="2271" t="s">
        <v>689</v>
      </c>
      <c r="H5217" s="2272">
        <v>2.85</v>
      </c>
      <c r="I5217" s="2273">
        <v>0.23</v>
      </c>
      <c r="J5217" s="2273">
        <v>0.65</v>
      </c>
    </row>
    <row r="5218" spans="1:10" ht="24" customHeight="1">
      <c r="A5218" s="2285" t="s">
        <v>3586</v>
      </c>
      <c r="B5218" s="2270" t="s">
        <v>6096</v>
      </c>
      <c r="C5218" s="2285" t="s">
        <v>3554</v>
      </c>
      <c r="D5218" s="2285" t="s">
        <v>6097</v>
      </c>
      <c r="E5218" s="2468" t="s">
        <v>3589</v>
      </c>
      <c r="F5218" s="2468"/>
      <c r="G5218" s="2271" t="s">
        <v>271</v>
      </c>
      <c r="H5218" s="2272">
        <v>1</v>
      </c>
      <c r="I5218" s="2273">
        <v>150</v>
      </c>
      <c r="J5218" s="2273">
        <v>150</v>
      </c>
    </row>
    <row r="5219" spans="1:10">
      <c r="A5219" s="2282"/>
      <c r="B5219" s="2282"/>
      <c r="C5219" s="2282"/>
      <c r="D5219" s="2282"/>
      <c r="E5219" s="2282" t="s">
        <v>3577</v>
      </c>
      <c r="F5219" s="2267">
        <v>99.69</v>
      </c>
      <c r="G5219" s="2282" t="s">
        <v>3578</v>
      </c>
      <c r="H5219" s="2267">
        <v>0</v>
      </c>
      <c r="I5219" s="2282" t="s">
        <v>3579</v>
      </c>
      <c r="J5219" s="2267">
        <v>99.69</v>
      </c>
    </row>
    <row r="5220" spans="1:10">
      <c r="A5220" s="2282"/>
      <c r="B5220" s="2282"/>
      <c r="C5220" s="2282"/>
      <c r="D5220" s="2282"/>
      <c r="E5220" s="2282" t="s">
        <v>3580</v>
      </c>
      <c r="F5220" s="2267">
        <v>79.246910999999997</v>
      </c>
      <c r="G5220" s="2282"/>
      <c r="H5220" s="2467" t="s">
        <v>3581</v>
      </c>
      <c r="I5220" s="2467"/>
      <c r="J5220" s="2267">
        <v>373.52</v>
      </c>
    </row>
    <row r="5221" spans="1:10" ht="30" customHeight="1" thickBot="1">
      <c r="A5221" s="2290"/>
      <c r="B5221" s="2290"/>
      <c r="C5221" s="2290"/>
      <c r="D5221" s="2290"/>
      <c r="E5221" s="2290"/>
      <c r="F5221" s="2290"/>
      <c r="G5221" s="2290" t="s">
        <v>3582</v>
      </c>
      <c r="H5221" s="2268">
        <v>2</v>
      </c>
      <c r="I5221" s="2290" t="s">
        <v>3583</v>
      </c>
      <c r="J5221" s="2291">
        <v>747.04</v>
      </c>
    </row>
    <row r="5222" spans="1:10" ht="0.95" customHeight="1" thickTop="1">
      <c r="A5222" s="2269"/>
      <c r="B5222" s="2269"/>
      <c r="C5222" s="2269"/>
      <c r="D5222" s="2269"/>
      <c r="E5222" s="2269"/>
      <c r="F5222" s="2269"/>
      <c r="G5222" s="2269"/>
      <c r="H5222" s="2269"/>
      <c r="I5222" s="2269"/>
      <c r="J5222" s="2269"/>
    </row>
    <row r="5223" spans="1:10" ht="18" customHeight="1">
      <c r="A5223" s="2283" t="s">
        <v>6098</v>
      </c>
      <c r="B5223" s="2287" t="s">
        <v>259</v>
      </c>
      <c r="C5223" s="2283" t="s">
        <v>3548</v>
      </c>
      <c r="D5223" s="2283" t="s">
        <v>131</v>
      </c>
      <c r="E5223" s="2470" t="s">
        <v>3549</v>
      </c>
      <c r="F5223" s="2470"/>
      <c r="G5223" s="2288" t="s">
        <v>3550</v>
      </c>
      <c r="H5223" s="2287" t="s">
        <v>261</v>
      </c>
      <c r="I5223" s="2287" t="s">
        <v>3551</v>
      </c>
      <c r="J5223" s="2287" t="s">
        <v>2149</v>
      </c>
    </row>
    <row r="5224" spans="1:10" ht="24" customHeight="1">
      <c r="A5224" s="2284" t="s">
        <v>3552</v>
      </c>
      <c r="B5224" s="2259" t="s">
        <v>4992</v>
      </c>
      <c r="C5224" s="2284" t="s">
        <v>3558</v>
      </c>
      <c r="D5224" s="2284" t="s">
        <v>1088</v>
      </c>
      <c r="E5224" s="2471" t="s">
        <v>3705</v>
      </c>
      <c r="F5224" s="2471"/>
      <c r="G5224" s="2260" t="s">
        <v>271</v>
      </c>
      <c r="H5224" s="2261">
        <v>1</v>
      </c>
      <c r="I5224" s="2262">
        <v>281.74</v>
      </c>
      <c r="J5224" s="2262">
        <v>281.74</v>
      </c>
    </row>
    <row r="5225" spans="1:10" ht="24" customHeight="1">
      <c r="A5225" s="2281" t="s">
        <v>3556</v>
      </c>
      <c r="B5225" s="2263" t="s">
        <v>3985</v>
      </c>
      <c r="C5225" s="2281" t="s">
        <v>3558</v>
      </c>
      <c r="D5225" s="2281" t="s">
        <v>3986</v>
      </c>
      <c r="E5225" s="2472" t="s">
        <v>3560</v>
      </c>
      <c r="F5225" s="2472"/>
      <c r="G5225" s="2264" t="s">
        <v>2143</v>
      </c>
      <c r="H5225" s="2265">
        <v>0.4546</v>
      </c>
      <c r="I5225" s="2266">
        <v>16.48</v>
      </c>
      <c r="J5225" s="2266">
        <v>7.49</v>
      </c>
    </row>
    <row r="5226" spans="1:10" ht="24" customHeight="1">
      <c r="A5226" s="2281" t="s">
        <v>3556</v>
      </c>
      <c r="B5226" s="2263" t="s">
        <v>3567</v>
      </c>
      <c r="C5226" s="2281" t="s">
        <v>3558</v>
      </c>
      <c r="D5226" s="2281" t="s">
        <v>3568</v>
      </c>
      <c r="E5226" s="2472" t="s">
        <v>3560</v>
      </c>
      <c r="F5226" s="2472"/>
      <c r="G5226" s="2264" t="s">
        <v>2143</v>
      </c>
      <c r="H5226" s="2265">
        <v>0.4546</v>
      </c>
      <c r="I5226" s="2266">
        <v>20.94</v>
      </c>
      <c r="J5226" s="2266">
        <v>9.51</v>
      </c>
    </row>
    <row r="5227" spans="1:10" ht="24" customHeight="1">
      <c r="A5227" s="2285" t="s">
        <v>3586</v>
      </c>
      <c r="B5227" s="2270" t="s">
        <v>4967</v>
      </c>
      <c r="C5227" s="2285" t="s">
        <v>3558</v>
      </c>
      <c r="D5227" s="2285" t="s">
        <v>4968</v>
      </c>
      <c r="E5227" s="2468" t="s">
        <v>3589</v>
      </c>
      <c r="F5227" s="2468"/>
      <c r="G5227" s="2271" t="s">
        <v>271</v>
      </c>
      <c r="H5227" s="2272">
        <v>3.0200000000000001E-2</v>
      </c>
      <c r="I5227" s="2273">
        <v>13.49</v>
      </c>
      <c r="J5227" s="2273">
        <v>0.4</v>
      </c>
    </row>
    <row r="5228" spans="1:10" ht="24" customHeight="1">
      <c r="A5228" s="2285" t="s">
        <v>3586</v>
      </c>
      <c r="B5228" s="2270" t="s">
        <v>4993</v>
      </c>
      <c r="C5228" s="2285" t="s">
        <v>3558</v>
      </c>
      <c r="D5228" s="2285" t="s">
        <v>4994</v>
      </c>
      <c r="E5228" s="2468" t="s">
        <v>3589</v>
      </c>
      <c r="F5228" s="2468"/>
      <c r="G5228" s="2271" t="s">
        <v>271</v>
      </c>
      <c r="H5228" s="2272">
        <v>1</v>
      </c>
      <c r="I5228" s="2273">
        <v>264.33999999999997</v>
      </c>
      <c r="J5228" s="2273">
        <v>264.33999999999997</v>
      </c>
    </row>
    <row r="5229" spans="1:10">
      <c r="A5229" s="2282"/>
      <c r="B5229" s="2282"/>
      <c r="C5229" s="2282"/>
      <c r="D5229" s="2282"/>
      <c r="E5229" s="2282" t="s">
        <v>3577</v>
      </c>
      <c r="F5229" s="2267">
        <v>11.85</v>
      </c>
      <c r="G5229" s="2282" t="s">
        <v>3578</v>
      </c>
      <c r="H5229" s="2267">
        <v>0</v>
      </c>
      <c r="I5229" s="2282" t="s">
        <v>3579</v>
      </c>
      <c r="J5229" s="2267">
        <v>11.85</v>
      </c>
    </row>
    <row r="5230" spans="1:10">
      <c r="A5230" s="2282"/>
      <c r="B5230" s="2282"/>
      <c r="C5230" s="2282"/>
      <c r="D5230" s="2282"/>
      <c r="E5230" s="2282" t="s">
        <v>3580</v>
      </c>
      <c r="F5230" s="2267">
        <v>75.872581999999994</v>
      </c>
      <c r="G5230" s="2282"/>
      <c r="H5230" s="2467" t="s">
        <v>3581</v>
      </c>
      <c r="I5230" s="2467"/>
      <c r="J5230" s="2267">
        <v>357.61</v>
      </c>
    </row>
    <row r="5231" spans="1:10" ht="30" customHeight="1" thickBot="1">
      <c r="A5231" s="2290"/>
      <c r="B5231" s="2290"/>
      <c r="C5231" s="2290"/>
      <c r="D5231" s="2290"/>
      <c r="E5231" s="2290"/>
      <c r="F5231" s="2290"/>
      <c r="G5231" s="2290" t="s">
        <v>3582</v>
      </c>
      <c r="H5231" s="2268">
        <v>2</v>
      </c>
      <c r="I5231" s="2290" t="s">
        <v>3583</v>
      </c>
      <c r="J5231" s="2291">
        <v>715.22</v>
      </c>
    </row>
    <row r="5232" spans="1:10" ht="0.95" customHeight="1" thickTop="1">
      <c r="A5232" s="2269"/>
      <c r="B5232" s="2269"/>
      <c r="C5232" s="2269"/>
      <c r="D5232" s="2269"/>
      <c r="E5232" s="2269"/>
      <c r="F5232" s="2269"/>
      <c r="G5232" s="2269"/>
      <c r="H5232" s="2269"/>
      <c r="I5232" s="2269"/>
      <c r="J5232" s="2269"/>
    </row>
    <row r="5233" spans="1:10" ht="18" customHeight="1">
      <c r="A5233" s="2283" t="s">
        <v>6099</v>
      </c>
      <c r="B5233" s="2287" t="s">
        <v>259</v>
      </c>
      <c r="C5233" s="2283" t="s">
        <v>3548</v>
      </c>
      <c r="D5233" s="2283" t="s">
        <v>131</v>
      </c>
      <c r="E5233" s="2470" t="s">
        <v>3549</v>
      </c>
      <c r="F5233" s="2470"/>
      <c r="G5233" s="2288" t="s">
        <v>3550</v>
      </c>
      <c r="H5233" s="2287" t="s">
        <v>261</v>
      </c>
      <c r="I5233" s="2287" t="s">
        <v>3551</v>
      </c>
      <c r="J5233" s="2287" t="s">
        <v>2149</v>
      </c>
    </row>
    <row r="5234" spans="1:10" ht="24" customHeight="1">
      <c r="A5234" s="2284" t="s">
        <v>3552</v>
      </c>
      <c r="B5234" s="2259" t="s">
        <v>6100</v>
      </c>
      <c r="C5234" s="2284" t="s">
        <v>3558</v>
      </c>
      <c r="D5234" s="2284" t="s">
        <v>2082</v>
      </c>
      <c r="E5234" s="2471" t="s">
        <v>3705</v>
      </c>
      <c r="F5234" s="2471"/>
      <c r="G5234" s="2260" t="s">
        <v>271</v>
      </c>
      <c r="H5234" s="2261">
        <v>1</v>
      </c>
      <c r="I5234" s="2262">
        <v>437.69</v>
      </c>
      <c r="J5234" s="2262">
        <v>437.69</v>
      </c>
    </row>
    <row r="5235" spans="1:10" ht="24" customHeight="1">
      <c r="A5235" s="2281" t="s">
        <v>3556</v>
      </c>
      <c r="B5235" s="2263" t="s">
        <v>3567</v>
      </c>
      <c r="C5235" s="2281" t="s">
        <v>3558</v>
      </c>
      <c r="D5235" s="2281" t="s">
        <v>3568</v>
      </c>
      <c r="E5235" s="2472" t="s">
        <v>3560</v>
      </c>
      <c r="F5235" s="2472"/>
      <c r="G5235" s="2264" t="s">
        <v>2143</v>
      </c>
      <c r="H5235" s="2265">
        <v>0.4546</v>
      </c>
      <c r="I5235" s="2266">
        <v>20.94</v>
      </c>
      <c r="J5235" s="2266">
        <v>9.51</v>
      </c>
    </row>
    <row r="5236" spans="1:10" ht="24" customHeight="1">
      <c r="A5236" s="2281" t="s">
        <v>3556</v>
      </c>
      <c r="B5236" s="2263" t="s">
        <v>3985</v>
      </c>
      <c r="C5236" s="2281" t="s">
        <v>3558</v>
      </c>
      <c r="D5236" s="2281" t="s">
        <v>3986</v>
      </c>
      <c r="E5236" s="2472" t="s">
        <v>3560</v>
      </c>
      <c r="F5236" s="2472"/>
      <c r="G5236" s="2264" t="s">
        <v>2143</v>
      </c>
      <c r="H5236" s="2265">
        <v>0.4546</v>
      </c>
      <c r="I5236" s="2266">
        <v>16.48</v>
      </c>
      <c r="J5236" s="2266">
        <v>7.49</v>
      </c>
    </row>
    <row r="5237" spans="1:10" ht="24" customHeight="1">
      <c r="A5237" s="2285" t="s">
        <v>3586</v>
      </c>
      <c r="B5237" s="2270" t="s">
        <v>4967</v>
      </c>
      <c r="C5237" s="2285" t="s">
        <v>3558</v>
      </c>
      <c r="D5237" s="2285" t="s">
        <v>4968</v>
      </c>
      <c r="E5237" s="2468" t="s">
        <v>3589</v>
      </c>
      <c r="F5237" s="2468"/>
      <c r="G5237" s="2271" t="s">
        <v>271</v>
      </c>
      <c r="H5237" s="2272">
        <v>3.0200000000000001E-2</v>
      </c>
      <c r="I5237" s="2273">
        <v>13.49</v>
      </c>
      <c r="J5237" s="2273">
        <v>0.4</v>
      </c>
    </row>
    <row r="5238" spans="1:10" ht="36" customHeight="1">
      <c r="A5238" s="2285" t="s">
        <v>3586</v>
      </c>
      <c r="B5238" s="2270" t="s">
        <v>6101</v>
      </c>
      <c r="C5238" s="2285" t="s">
        <v>3558</v>
      </c>
      <c r="D5238" s="2285" t="s">
        <v>6102</v>
      </c>
      <c r="E5238" s="2468" t="s">
        <v>3589</v>
      </c>
      <c r="F5238" s="2468"/>
      <c r="G5238" s="2271" t="s">
        <v>271</v>
      </c>
      <c r="H5238" s="2272">
        <v>1</v>
      </c>
      <c r="I5238" s="2273">
        <v>420.29</v>
      </c>
      <c r="J5238" s="2273">
        <v>420.29</v>
      </c>
    </row>
    <row r="5239" spans="1:10">
      <c r="A5239" s="2282"/>
      <c r="B5239" s="2282"/>
      <c r="C5239" s="2282"/>
      <c r="D5239" s="2282"/>
      <c r="E5239" s="2282" t="s">
        <v>3577</v>
      </c>
      <c r="F5239" s="2267">
        <v>11.85</v>
      </c>
      <c r="G5239" s="2282" t="s">
        <v>3578</v>
      </c>
      <c r="H5239" s="2267">
        <v>0</v>
      </c>
      <c r="I5239" s="2282" t="s">
        <v>3579</v>
      </c>
      <c r="J5239" s="2267">
        <v>11.85</v>
      </c>
    </row>
    <row r="5240" spans="1:10">
      <c r="A5240" s="2282"/>
      <c r="B5240" s="2282"/>
      <c r="C5240" s="2282"/>
      <c r="D5240" s="2282"/>
      <c r="E5240" s="2282" t="s">
        <v>3580</v>
      </c>
      <c r="F5240" s="2267">
        <v>117.869917</v>
      </c>
      <c r="G5240" s="2282"/>
      <c r="H5240" s="2467" t="s">
        <v>3581</v>
      </c>
      <c r="I5240" s="2467"/>
      <c r="J5240" s="2267">
        <v>555.55999999999995</v>
      </c>
    </row>
    <row r="5241" spans="1:10" ht="30" customHeight="1" thickBot="1">
      <c r="A5241" s="2290"/>
      <c r="B5241" s="2290"/>
      <c r="C5241" s="2290"/>
      <c r="D5241" s="2290"/>
      <c r="E5241" s="2290"/>
      <c r="F5241" s="2290"/>
      <c r="G5241" s="2290" t="s">
        <v>3582</v>
      </c>
      <c r="H5241" s="2268">
        <v>2</v>
      </c>
      <c r="I5241" s="2290" t="s">
        <v>3583</v>
      </c>
      <c r="J5241" s="2291">
        <v>1111.1199999999999</v>
      </c>
    </row>
    <row r="5242" spans="1:10" ht="0.95" customHeight="1" thickTop="1">
      <c r="A5242" s="2269"/>
      <c r="B5242" s="2269"/>
      <c r="C5242" s="2269"/>
      <c r="D5242" s="2269"/>
      <c r="E5242" s="2269"/>
      <c r="F5242" s="2269"/>
      <c r="G5242" s="2269"/>
      <c r="H5242" s="2269"/>
      <c r="I5242" s="2269"/>
      <c r="J5242" s="2269"/>
    </row>
    <row r="5243" spans="1:10" ht="18" customHeight="1">
      <c r="A5243" s="2283" t="s">
        <v>6103</v>
      </c>
      <c r="B5243" s="2287" t="s">
        <v>259</v>
      </c>
      <c r="C5243" s="2283" t="s">
        <v>3548</v>
      </c>
      <c r="D5243" s="2283" t="s">
        <v>131</v>
      </c>
      <c r="E5243" s="2470" t="s">
        <v>3549</v>
      </c>
      <c r="F5243" s="2470"/>
      <c r="G5243" s="2288" t="s">
        <v>3550</v>
      </c>
      <c r="H5243" s="2287" t="s">
        <v>261</v>
      </c>
      <c r="I5243" s="2287" t="s">
        <v>3551</v>
      </c>
      <c r="J5243" s="2287" t="s">
        <v>2149</v>
      </c>
    </row>
    <row r="5244" spans="1:10" ht="24" customHeight="1">
      <c r="A5244" s="2284" t="s">
        <v>3552</v>
      </c>
      <c r="B5244" s="2259" t="s">
        <v>6104</v>
      </c>
      <c r="C5244" s="2284" t="s">
        <v>3558</v>
      </c>
      <c r="D5244" s="2284" t="s">
        <v>2085</v>
      </c>
      <c r="E5244" s="2471" t="s">
        <v>3705</v>
      </c>
      <c r="F5244" s="2471"/>
      <c r="G5244" s="2260" t="s">
        <v>271</v>
      </c>
      <c r="H5244" s="2261">
        <v>1</v>
      </c>
      <c r="I5244" s="2262">
        <v>694.46</v>
      </c>
      <c r="J5244" s="2262">
        <v>694.46</v>
      </c>
    </row>
    <row r="5245" spans="1:10" ht="24" customHeight="1">
      <c r="A5245" s="2281" t="s">
        <v>3556</v>
      </c>
      <c r="B5245" s="2263" t="s">
        <v>3985</v>
      </c>
      <c r="C5245" s="2281" t="s">
        <v>3558</v>
      </c>
      <c r="D5245" s="2281" t="s">
        <v>3986</v>
      </c>
      <c r="E5245" s="2472" t="s">
        <v>3560</v>
      </c>
      <c r="F5245" s="2472"/>
      <c r="G5245" s="2264" t="s">
        <v>2143</v>
      </c>
      <c r="H5245" s="2265">
        <v>0.72250000000000003</v>
      </c>
      <c r="I5245" s="2266">
        <v>16.48</v>
      </c>
      <c r="J5245" s="2266">
        <v>11.9</v>
      </c>
    </row>
    <row r="5246" spans="1:10" ht="24" customHeight="1">
      <c r="A5246" s="2281" t="s">
        <v>3556</v>
      </c>
      <c r="B5246" s="2263" t="s">
        <v>3567</v>
      </c>
      <c r="C5246" s="2281" t="s">
        <v>3558</v>
      </c>
      <c r="D5246" s="2281" t="s">
        <v>3568</v>
      </c>
      <c r="E5246" s="2472" t="s">
        <v>3560</v>
      </c>
      <c r="F5246" s="2472"/>
      <c r="G5246" s="2264" t="s">
        <v>2143</v>
      </c>
      <c r="H5246" s="2265">
        <v>0.72250000000000003</v>
      </c>
      <c r="I5246" s="2266">
        <v>20.94</v>
      </c>
      <c r="J5246" s="2266">
        <v>15.12</v>
      </c>
    </row>
    <row r="5247" spans="1:10" ht="24" customHeight="1">
      <c r="A5247" s="2285" t="s">
        <v>3586</v>
      </c>
      <c r="B5247" s="2270" t="s">
        <v>4967</v>
      </c>
      <c r="C5247" s="2285" t="s">
        <v>3558</v>
      </c>
      <c r="D5247" s="2285" t="s">
        <v>4968</v>
      </c>
      <c r="E5247" s="2468" t="s">
        <v>3589</v>
      </c>
      <c r="F5247" s="2468"/>
      <c r="G5247" s="2271" t="s">
        <v>271</v>
      </c>
      <c r="H5247" s="2272">
        <v>4.5199999999999997E-2</v>
      </c>
      <c r="I5247" s="2273">
        <v>13.49</v>
      </c>
      <c r="J5247" s="2273">
        <v>0.6</v>
      </c>
    </row>
    <row r="5248" spans="1:10" ht="24" customHeight="1">
      <c r="A5248" s="2285" t="s">
        <v>3586</v>
      </c>
      <c r="B5248" s="2270" t="s">
        <v>6105</v>
      </c>
      <c r="C5248" s="2285" t="s">
        <v>3558</v>
      </c>
      <c r="D5248" s="2285" t="s">
        <v>6106</v>
      </c>
      <c r="E5248" s="2468" t="s">
        <v>3589</v>
      </c>
      <c r="F5248" s="2468"/>
      <c r="G5248" s="2271" t="s">
        <v>271</v>
      </c>
      <c r="H5248" s="2272">
        <v>1</v>
      </c>
      <c r="I5248" s="2273">
        <v>666.84</v>
      </c>
      <c r="J5248" s="2273">
        <v>666.84</v>
      </c>
    </row>
    <row r="5249" spans="1:10">
      <c r="A5249" s="2282"/>
      <c r="B5249" s="2282"/>
      <c r="C5249" s="2282"/>
      <c r="D5249" s="2282"/>
      <c r="E5249" s="2282" t="s">
        <v>3577</v>
      </c>
      <c r="F5249" s="2267">
        <v>18.84</v>
      </c>
      <c r="G5249" s="2282" t="s">
        <v>3578</v>
      </c>
      <c r="H5249" s="2267">
        <v>0</v>
      </c>
      <c r="I5249" s="2282" t="s">
        <v>3579</v>
      </c>
      <c r="J5249" s="2267">
        <v>18.84</v>
      </c>
    </row>
    <row r="5250" spans="1:10">
      <c r="A5250" s="2282"/>
      <c r="B5250" s="2282"/>
      <c r="C5250" s="2282"/>
      <c r="D5250" s="2282"/>
      <c r="E5250" s="2282" t="s">
        <v>3580</v>
      </c>
      <c r="F5250" s="2267">
        <v>187.018078</v>
      </c>
      <c r="G5250" s="2282"/>
      <c r="H5250" s="2467" t="s">
        <v>3581</v>
      </c>
      <c r="I5250" s="2467"/>
      <c r="J5250" s="2267">
        <v>881.48</v>
      </c>
    </row>
    <row r="5251" spans="1:10" ht="30" customHeight="1" thickBot="1">
      <c r="A5251" s="2290"/>
      <c r="B5251" s="2290"/>
      <c r="C5251" s="2290"/>
      <c r="D5251" s="2290"/>
      <c r="E5251" s="2290"/>
      <c r="F5251" s="2290"/>
      <c r="G5251" s="2290" t="s">
        <v>3582</v>
      </c>
      <c r="H5251" s="2268">
        <v>2</v>
      </c>
      <c r="I5251" s="2290" t="s">
        <v>3583</v>
      </c>
      <c r="J5251" s="2291">
        <v>1762.96</v>
      </c>
    </row>
    <row r="5252" spans="1:10" ht="0.95" customHeight="1" thickTop="1">
      <c r="A5252" s="2269"/>
      <c r="B5252" s="2269"/>
      <c r="C5252" s="2269"/>
      <c r="D5252" s="2269"/>
      <c r="E5252" s="2269"/>
      <c r="F5252" s="2269"/>
      <c r="G5252" s="2269"/>
      <c r="H5252" s="2269"/>
      <c r="I5252" s="2269"/>
      <c r="J5252" s="2269"/>
    </row>
    <row r="5253" spans="1:10" ht="18" customHeight="1">
      <c r="A5253" s="2283" t="s">
        <v>6107</v>
      </c>
      <c r="B5253" s="2287" t="s">
        <v>259</v>
      </c>
      <c r="C5253" s="2283" t="s">
        <v>3548</v>
      </c>
      <c r="D5253" s="2283" t="s">
        <v>131</v>
      </c>
      <c r="E5253" s="2470" t="s">
        <v>3549</v>
      </c>
      <c r="F5253" s="2470"/>
      <c r="G5253" s="2288" t="s">
        <v>3550</v>
      </c>
      <c r="H5253" s="2287" t="s">
        <v>261</v>
      </c>
      <c r="I5253" s="2287" t="s">
        <v>3551</v>
      </c>
      <c r="J5253" s="2287" t="s">
        <v>2149</v>
      </c>
    </row>
    <row r="5254" spans="1:10" ht="24" customHeight="1">
      <c r="A5254" s="2284" t="s">
        <v>3552</v>
      </c>
      <c r="B5254" s="2259" t="s">
        <v>6108</v>
      </c>
      <c r="C5254" s="2284" t="s">
        <v>3558</v>
      </c>
      <c r="D5254" s="2284" t="s">
        <v>2088</v>
      </c>
      <c r="E5254" s="2471" t="s">
        <v>3705</v>
      </c>
      <c r="F5254" s="2471"/>
      <c r="G5254" s="2260" t="s">
        <v>271</v>
      </c>
      <c r="H5254" s="2261">
        <v>1</v>
      </c>
      <c r="I5254" s="2262">
        <v>927.99</v>
      </c>
      <c r="J5254" s="2262">
        <v>927.99</v>
      </c>
    </row>
    <row r="5255" spans="1:10" ht="24" customHeight="1">
      <c r="A5255" s="2281" t="s">
        <v>3556</v>
      </c>
      <c r="B5255" s="2263" t="s">
        <v>3985</v>
      </c>
      <c r="C5255" s="2281" t="s">
        <v>3558</v>
      </c>
      <c r="D5255" s="2281" t="s">
        <v>3986</v>
      </c>
      <c r="E5255" s="2472" t="s">
        <v>3560</v>
      </c>
      <c r="F5255" s="2472"/>
      <c r="G5255" s="2264" t="s">
        <v>2143</v>
      </c>
      <c r="H5255" s="2265">
        <v>0.72250000000000003</v>
      </c>
      <c r="I5255" s="2266">
        <v>16.48</v>
      </c>
      <c r="J5255" s="2266">
        <v>11.9</v>
      </c>
    </row>
    <row r="5256" spans="1:10" ht="24" customHeight="1">
      <c r="A5256" s="2281" t="s">
        <v>3556</v>
      </c>
      <c r="B5256" s="2263" t="s">
        <v>3567</v>
      </c>
      <c r="C5256" s="2281" t="s">
        <v>3558</v>
      </c>
      <c r="D5256" s="2281" t="s">
        <v>3568</v>
      </c>
      <c r="E5256" s="2472" t="s">
        <v>3560</v>
      </c>
      <c r="F5256" s="2472"/>
      <c r="G5256" s="2264" t="s">
        <v>2143</v>
      </c>
      <c r="H5256" s="2265">
        <v>0.72250000000000003</v>
      </c>
      <c r="I5256" s="2266">
        <v>20.94</v>
      </c>
      <c r="J5256" s="2266">
        <v>15.12</v>
      </c>
    </row>
    <row r="5257" spans="1:10" ht="24" customHeight="1">
      <c r="A5257" s="2285" t="s">
        <v>3586</v>
      </c>
      <c r="B5257" s="2270" t="s">
        <v>4967</v>
      </c>
      <c r="C5257" s="2285" t="s">
        <v>3558</v>
      </c>
      <c r="D5257" s="2285" t="s">
        <v>4968</v>
      </c>
      <c r="E5257" s="2468" t="s">
        <v>3589</v>
      </c>
      <c r="F5257" s="2468"/>
      <c r="G5257" s="2271" t="s">
        <v>271</v>
      </c>
      <c r="H5257" s="2272">
        <v>4.5199999999999997E-2</v>
      </c>
      <c r="I5257" s="2273">
        <v>13.49</v>
      </c>
      <c r="J5257" s="2273">
        <v>0.6</v>
      </c>
    </row>
    <row r="5258" spans="1:10" ht="36" customHeight="1">
      <c r="A5258" s="2285" t="s">
        <v>3586</v>
      </c>
      <c r="B5258" s="2270" t="s">
        <v>6109</v>
      </c>
      <c r="C5258" s="2285" t="s">
        <v>3558</v>
      </c>
      <c r="D5258" s="2285" t="s">
        <v>6110</v>
      </c>
      <c r="E5258" s="2468" t="s">
        <v>3589</v>
      </c>
      <c r="F5258" s="2468"/>
      <c r="G5258" s="2271" t="s">
        <v>271</v>
      </c>
      <c r="H5258" s="2272">
        <v>1</v>
      </c>
      <c r="I5258" s="2273">
        <v>900.37</v>
      </c>
      <c r="J5258" s="2273">
        <v>900.37</v>
      </c>
    </row>
    <row r="5259" spans="1:10">
      <c r="A5259" s="2282"/>
      <c r="B5259" s="2282"/>
      <c r="C5259" s="2282"/>
      <c r="D5259" s="2282"/>
      <c r="E5259" s="2282" t="s">
        <v>3577</v>
      </c>
      <c r="F5259" s="2267">
        <v>18.84</v>
      </c>
      <c r="G5259" s="2282" t="s">
        <v>3578</v>
      </c>
      <c r="H5259" s="2267">
        <v>0</v>
      </c>
      <c r="I5259" s="2282" t="s">
        <v>3579</v>
      </c>
      <c r="J5259" s="2267">
        <v>18.84</v>
      </c>
    </row>
    <row r="5260" spans="1:10">
      <c r="A5260" s="2282"/>
      <c r="B5260" s="2282"/>
      <c r="C5260" s="2282"/>
      <c r="D5260" s="2282"/>
      <c r="E5260" s="2282" t="s">
        <v>3580</v>
      </c>
      <c r="F5260" s="2267">
        <v>249.90770699999999</v>
      </c>
      <c r="G5260" s="2282"/>
      <c r="H5260" s="2467" t="s">
        <v>3581</v>
      </c>
      <c r="I5260" s="2467"/>
      <c r="J5260" s="2267">
        <v>1177.9000000000001</v>
      </c>
    </row>
    <row r="5261" spans="1:10" ht="30" customHeight="1" thickBot="1">
      <c r="A5261" s="2290"/>
      <c r="B5261" s="2290"/>
      <c r="C5261" s="2290"/>
      <c r="D5261" s="2290"/>
      <c r="E5261" s="2290"/>
      <c r="F5261" s="2290"/>
      <c r="G5261" s="2290" t="s">
        <v>3582</v>
      </c>
      <c r="H5261" s="2268">
        <v>1</v>
      </c>
      <c r="I5261" s="2290" t="s">
        <v>3583</v>
      </c>
      <c r="J5261" s="2291">
        <v>1177.9000000000001</v>
      </c>
    </row>
    <row r="5262" spans="1:10" ht="0.95" customHeight="1" thickTop="1">
      <c r="A5262" s="2269"/>
      <c r="B5262" s="2269"/>
      <c r="C5262" s="2269"/>
      <c r="D5262" s="2269"/>
      <c r="E5262" s="2269"/>
      <c r="F5262" s="2269"/>
      <c r="G5262" s="2269"/>
      <c r="H5262" s="2269"/>
      <c r="I5262" s="2269"/>
      <c r="J5262" s="2269"/>
    </row>
    <row r="5263" spans="1:10" ht="24" customHeight="1">
      <c r="A5263" s="2286" t="s">
        <v>6111</v>
      </c>
      <c r="B5263" s="2286"/>
      <c r="C5263" s="2286"/>
      <c r="D5263" s="2286" t="s">
        <v>6112</v>
      </c>
      <c r="E5263" s="2286"/>
      <c r="F5263" s="2469"/>
      <c r="G5263" s="2469"/>
      <c r="H5263" s="2257"/>
      <c r="I5263" s="2286"/>
      <c r="J5263" s="2258">
        <v>1802.1</v>
      </c>
    </row>
    <row r="5264" spans="1:10" ht="18" customHeight="1">
      <c r="A5264" s="2283" t="s">
        <v>6113</v>
      </c>
      <c r="B5264" s="2287" t="s">
        <v>259</v>
      </c>
      <c r="C5264" s="2283" t="s">
        <v>3548</v>
      </c>
      <c r="D5264" s="2283" t="s">
        <v>131</v>
      </c>
      <c r="E5264" s="2470" t="s">
        <v>3549</v>
      </c>
      <c r="F5264" s="2470"/>
      <c r="G5264" s="2288" t="s">
        <v>3550</v>
      </c>
      <c r="H5264" s="2287" t="s">
        <v>261</v>
      </c>
      <c r="I5264" s="2287" t="s">
        <v>3551</v>
      </c>
      <c r="J5264" s="2287" t="s">
        <v>2149</v>
      </c>
    </row>
    <row r="5265" spans="1:10" ht="24" customHeight="1">
      <c r="A5265" s="2284" t="s">
        <v>3552</v>
      </c>
      <c r="B5265" s="2259" t="s">
        <v>2092</v>
      </c>
      <c r="C5265" s="2284" t="s">
        <v>3600</v>
      </c>
      <c r="D5265" s="2284" t="s">
        <v>2093</v>
      </c>
      <c r="E5265" s="2471" t="s">
        <v>4700</v>
      </c>
      <c r="F5265" s="2471"/>
      <c r="G5265" s="2260" t="s">
        <v>271</v>
      </c>
      <c r="H5265" s="2261">
        <v>1</v>
      </c>
      <c r="I5265" s="2262">
        <v>709.88</v>
      </c>
      <c r="J5265" s="2262">
        <v>709.88</v>
      </c>
    </row>
    <row r="5266" spans="1:10" ht="48" customHeight="1">
      <c r="A5266" s="2281" t="s">
        <v>3556</v>
      </c>
      <c r="B5266" s="2263" t="s">
        <v>5262</v>
      </c>
      <c r="C5266" s="2281" t="s">
        <v>3558</v>
      </c>
      <c r="D5266" s="2281" t="s">
        <v>5263</v>
      </c>
      <c r="E5266" s="2472" t="s">
        <v>3560</v>
      </c>
      <c r="F5266" s="2472"/>
      <c r="G5266" s="2264" t="s">
        <v>368</v>
      </c>
      <c r="H5266" s="2265">
        <v>0.29399999999999998</v>
      </c>
      <c r="I5266" s="2266">
        <v>566.69000000000005</v>
      </c>
      <c r="J5266" s="2266">
        <v>166.6</v>
      </c>
    </row>
    <row r="5267" spans="1:10" ht="24" customHeight="1">
      <c r="A5267" s="2281" t="s">
        <v>3556</v>
      </c>
      <c r="B5267" s="2263" t="s">
        <v>3985</v>
      </c>
      <c r="C5267" s="2281" t="s">
        <v>3558</v>
      </c>
      <c r="D5267" s="2281" t="s">
        <v>3986</v>
      </c>
      <c r="E5267" s="2472" t="s">
        <v>3560</v>
      </c>
      <c r="F5267" s="2472"/>
      <c r="G5267" s="2264" t="s">
        <v>2143</v>
      </c>
      <c r="H5267" s="2265">
        <v>1.9053</v>
      </c>
      <c r="I5267" s="2266">
        <v>16.48</v>
      </c>
      <c r="J5267" s="2266">
        <v>31.39</v>
      </c>
    </row>
    <row r="5268" spans="1:10" ht="24" customHeight="1">
      <c r="A5268" s="2281" t="s">
        <v>3556</v>
      </c>
      <c r="B5268" s="2263" t="s">
        <v>3567</v>
      </c>
      <c r="C5268" s="2281" t="s">
        <v>3558</v>
      </c>
      <c r="D5268" s="2281" t="s">
        <v>3568</v>
      </c>
      <c r="E5268" s="2472" t="s">
        <v>3560</v>
      </c>
      <c r="F5268" s="2472"/>
      <c r="G5268" s="2264" t="s">
        <v>2143</v>
      </c>
      <c r="H5268" s="2265">
        <v>1.9053</v>
      </c>
      <c r="I5268" s="2266">
        <v>20.94</v>
      </c>
      <c r="J5268" s="2266">
        <v>39.89</v>
      </c>
    </row>
    <row r="5269" spans="1:10" ht="24" customHeight="1">
      <c r="A5269" s="2285" t="s">
        <v>3586</v>
      </c>
      <c r="B5269" s="2270" t="s">
        <v>6114</v>
      </c>
      <c r="C5269" s="2285" t="s">
        <v>3600</v>
      </c>
      <c r="D5269" s="2285" t="s">
        <v>3507</v>
      </c>
      <c r="E5269" s="2468" t="s">
        <v>3589</v>
      </c>
      <c r="F5269" s="2468"/>
      <c r="G5269" s="2271" t="s">
        <v>271</v>
      </c>
      <c r="H5269" s="2272">
        <v>1</v>
      </c>
      <c r="I5269" s="2273">
        <v>472</v>
      </c>
      <c r="J5269" s="2273">
        <v>472</v>
      </c>
    </row>
    <row r="5270" spans="1:10">
      <c r="A5270" s="2282"/>
      <c r="B5270" s="2282"/>
      <c r="C5270" s="2282"/>
      <c r="D5270" s="2282"/>
      <c r="E5270" s="2282" t="s">
        <v>3577</v>
      </c>
      <c r="F5270" s="2267">
        <v>82.62</v>
      </c>
      <c r="G5270" s="2282" t="s">
        <v>3578</v>
      </c>
      <c r="H5270" s="2267">
        <v>0</v>
      </c>
      <c r="I5270" s="2282" t="s">
        <v>3579</v>
      </c>
      <c r="J5270" s="2267">
        <v>82.62</v>
      </c>
    </row>
    <row r="5271" spans="1:10">
      <c r="A5271" s="2282"/>
      <c r="B5271" s="2282"/>
      <c r="C5271" s="2282"/>
      <c r="D5271" s="2282"/>
      <c r="E5271" s="2282" t="s">
        <v>3580</v>
      </c>
      <c r="F5271" s="2267">
        <v>191.17068399999999</v>
      </c>
      <c r="G5271" s="2282"/>
      <c r="H5271" s="2467" t="s">
        <v>3581</v>
      </c>
      <c r="I5271" s="2467"/>
      <c r="J5271" s="2267">
        <v>901.05</v>
      </c>
    </row>
    <row r="5272" spans="1:10" ht="30" customHeight="1" thickBot="1">
      <c r="A5272" s="2290"/>
      <c r="B5272" s="2290"/>
      <c r="C5272" s="2290"/>
      <c r="D5272" s="2290"/>
      <c r="E5272" s="2290"/>
      <c r="F5272" s="2290"/>
      <c r="G5272" s="2290" t="s">
        <v>3582</v>
      </c>
      <c r="H5272" s="2268">
        <v>2</v>
      </c>
      <c r="I5272" s="2290" t="s">
        <v>3583</v>
      </c>
      <c r="J5272" s="2291">
        <v>1802.1</v>
      </c>
    </row>
    <row r="5273" spans="1:10" ht="0.95" customHeight="1" thickTop="1">
      <c r="A5273" s="2269"/>
      <c r="B5273" s="2269"/>
      <c r="C5273" s="2269"/>
      <c r="D5273" s="2269"/>
      <c r="E5273" s="2269"/>
      <c r="F5273" s="2269"/>
      <c r="G5273" s="2269"/>
      <c r="H5273" s="2269"/>
      <c r="I5273" s="2269"/>
      <c r="J5273" s="2269"/>
    </row>
    <row r="5274" spans="1:10" ht="24" customHeight="1">
      <c r="A5274" s="2286" t="s">
        <v>6115</v>
      </c>
      <c r="B5274" s="2286"/>
      <c r="C5274" s="2286"/>
      <c r="D5274" s="2286" t="s">
        <v>6116</v>
      </c>
      <c r="E5274" s="2286"/>
      <c r="F5274" s="2469"/>
      <c r="G5274" s="2469"/>
      <c r="H5274" s="2257"/>
      <c r="I5274" s="2286"/>
      <c r="J5274" s="2258">
        <v>10847.44</v>
      </c>
    </row>
    <row r="5275" spans="1:10" ht="18" customHeight="1">
      <c r="A5275" s="2283" t="s">
        <v>6117</v>
      </c>
      <c r="B5275" s="2287" t="s">
        <v>259</v>
      </c>
      <c r="C5275" s="2283" t="s">
        <v>3548</v>
      </c>
      <c r="D5275" s="2283" t="s">
        <v>131</v>
      </c>
      <c r="E5275" s="2470" t="s">
        <v>3549</v>
      </c>
      <c r="F5275" s="2470"/>
      <c r="G5275" s="2288" t="s">
        <v>3550</v>
      </c>
      <c r="H5275" s="2287" t="s">
        <v>261</v>
      </c>
      <c r="I5275" s="2287" t="s">
        <v>3551</v>
      </c>
      <c r="J5275" s="2287" t="s">
        <v>2149</v>
      </c>
    </row>
    <row r="5276" spans="1:10" ht="36" customHeight="1">
      <c r="A5276" s="2284" t="s">
        <v>3552</v>
      </c>
      <c r="B5276" s="2259" t="s">
        <v>2097</v>
      </c>
      <c r="C5276" s="2284" t="s">
        <v>3600</v>
      </c>
      <c r="D5276" s="2284" t="s">
        <v>6118</v>
      </c>
      <c r="E5276" s="2471" t="s">
        <v>3705</v>
      </c>
      <c r="F5276" s="2471"/>
      <c r="G5276" s="2260" t="s">
        <v>271</v>
      </c>
      <c r="H5276" s="2261">
        <v>1</v>
      </c>
      <c r="I5276" s="2262">
        <v>4273</v>
      </c>
      <c r="J5276" s="2262">
        <v>4273</v>
      </c>
    </row>
    <row r="5277" spans="1:10" ht="24" customHeight="1">
      <c r="A5277" s="2285" t="s">
        <v>3586</v>
      </c>
      <c r="B5277" s="2270" t="s">
        <v>6119</v>
      </c>
      <c r="C5277" s="2285" t="s">
        <v>3600</v>
      </c>
      <c r="D5277" s="2285" t="s">
        <v>3530</v>
      </c>
      <c r="E5277" s="2468" t="s">
        <v>3804</v>
      </c>
      <c r="F5277" s="2468"/>
      <c r="G5277" s="2271" t="s">
        <v>271</v>
      </c>
      <c r="H5277" s="2272">
        <v>1</v>
      </c>
      <c r="I5277" s="2273">
        <v>4273</v>
      </c>
      <c r="J5277" s="2273">
        <v>4273</v>
      </c>
    </row>
    <row r="5278" spans="1:10">
      <c r="A5278" s="2282"/>
      <c r="B5278" s="2282"/>
      <c r="C5278" s="2282"/>
      <c r="D5278" s="2282"/>
      <c r="E5278" s="2282" t="s">
        <v>3577</v>
      </c>
      <c r="F5278" s="2267">
        <v>0</v>
      </c>
      <c r="G5278" s="2282" t="s">
        <v>3578</v>
      </c>
      <c r="H5278" s="2267">
        <v>0</v>
      </c>
      <c r="I5278" s="2282" t="s">
        <v>3579</v>
      </c>
      <c r="J5278" s="2267">
        <v>0</v>
      </c>
    </row>
    <row r="5279" spans="1:10">
      <c r="A5279" s="2282"/>
      <c r="B5279" s="2282"/>
      <c r="C5279" s="2282"/>
      <c r="D5279" s="2282"/>
      <c r="E5279" s="2282" t="s">
        <v>3580</v>
      </c>
      <c r="F5279" s="2267">
        <v>1150.7189000000001</v>
      </c>
      <c r="G5279" s="2282"/>
      <c r="H5279" s="2467" t="s">
        <v>3581</v>
      </c>
      <c r="I5279" s="2467"/>
      <c r="J5279" s="2267">
        <v>5423.72</v>
      </c>
    </row>
    <row r="5280" spans="1:10" ht="30" customHeight="1" thickBot="1">
      <c r="A5280" s="2290"/>
      <c r="B5280" s="2290"/>
      <c r="C5280" s="2290"/>
      <c r="D5280" s="2290"/>
      <c r="E5280" s="2290"/>
      <c r="F5280" s="2290"/>
      <c r="G5280" s="2290" t="s">
        <v>3582</v>
      </c>
      <c r="H5280" s="2268">
        <v>2</v>
      </c>
      <c r="I5280" s="2290" t="s">
        <v>3583</v>
      </c>
      <c r="J5280" s="2291">
        <v>10847.44</v>
      </c>
    </row>
    <row r="5281" spans="1:10" ht="0.95" customHeight="1" thickTop="1">
      <c r="A5281" s="2269"/>
      <c r="B5281" s="2269"/>
      <c r="C5281" s="2269"/>
      <c r="D5281" s="2269"/>
      <c r="E5281" s="2269"/>
      <c r="F5281" s="2269"/>
      <c r="G5281" s="2269"/>
      <c r="H5281" s="2269"/>
      <c r="I5281" s="2269"/>
      <c r="J5281" s="2269"/>
    </row>
    <row r="5282" spans="1:10" ht="24" customHeight="1">
      <c r="A5282" s="2286" t="s">
        <v>6120</v>
      </c>
      <c r="B5282" s="2286"/>
      <c r="C5282" s="2286"/>
      <c r="D5282" s="2286" t="s">
        <v>2521</v>
      </c>
      <c r="E5282" s="2286"/>
      <c r="F5282" s="2469"/>
      <c r="G5282" s="2469"/>
      <c r="H5282" s="2257"/>
      <c r="I5282" s="2286"/>
      <c r="J5282" s="2258">
        <v>251.17</v>
      </c>
    </row>
    <row r="5283" spans="1:10" ht="18" customHeight="1">
      <c r="A5283" s="2283" t="s">
        <v>6121</v>
      </c>
      <c r="B5283" s="2287" t="s">
        <v>259</v>
      </c>
      <c r="C5283" s="2283" t="s">
        <v>3548</v>
      </c>
      <c r="D5283" s="2283" t="s">
        <v>131</v>
      </c>
      <c r="E5283" s="2470" t="s">
        <v>3549</v>
      </c>
      <c r="F5283" s="2470"/>
      <c r="G5283" s="2288" t="s">
        <v>3550</v>
      </c>
      <c r="H5283" s="2287" t="s">
        <v>261</v>
      </c>
      <c r="I5283" s="2287" t="s">
        <v>3551</v>
      </c>
      <c r="J5283" s="2287" t="s">
        <v>2149</v>
      </c>
    </row>
    <row r="5284" spans="1:10" ht="24" customHeight="1">
      <c r="A5284" s="2284" t="s">
        <v>3552</v>
      </c>
      <c r="B5284" s="2259" t="s">
        <v>2102</v>
      </c>
      <c r="C5284" s="2284" t="s">
        <v>3600</v>
      </c>
      <c r="D5284" s="2284" t="s">
        <v>2103</v>
      </c>
      <c r="E5284" s="2471" t="s">
        <v>4700</v>
      </c>
      <c r="F5284" s="2471"/>
      <c r="G5284" s="2260" t="s">
        <v>271</v>
      </c>
      <c r="H5284" s="2261">
        <v>1</v>
      </c>
      <c r="I5284" s="2262">
        <v>197.88</v>
      </c>
      <c r="J5284" s="2262">
        <v>197.88</v>
      </c>
    </row>
    <row r="5285" spans="1:10" ht="24" customHeight="1">
      <c r="A5285" s="2281" t="s">
        <v>3556</v>
      </c>
      <c r="B5285" s="2263" t="s">
        <v>3985</v>
      </c>
      <c r="C5285" s="2281" t="s">
        <v>3558</v>
      </c>
      <c r="D5285" s="2281" t="s">
        <v>3986</v>
      </c>
      <c r="E5285" s="2472" t="s">
        <v>3560</v>
      </c>
      <c r="F5285" s="2472"/>
      <c r="G5285" s="2264" t="s">
        <v>2143</v>
      </c>
      <c r="H5285" s="2265">
        <v>0.84299999999999997</v>
      </c>
      <c r="I5285" s="2266">
        <v>16.48</v>
      </c>
      <c r="J5285" s="2266">
        <v>13.89</v>
      </c>
    </row>
    <row r="5286" spans="1:10" ht="24" customHeight="1">
      <c r="A5286" s="2281" t="s">
        <v>3556</v>
      </c>
      <c r="B5286" s="2263" t="s">
        <v>3567</v>
      </c>
      <c r="C5286" s="2281" t="s">
        <v>3558</v>
      </c>
      <c r="D5286" s="2281" t="s">
        <v>3568</v>
      </c>
      <c r="E5286" s="2472" t="s">
        <v>3560</v>
      </c>
      <c r="F5286" s="2472"/>
      <c r="G5286" s="2264" t="s">
        <v>2143</v>
      </c>
      <c r="H5286" s="2265">
        <v>0.84299999999999997</v>
      </c>
      <c r="I5286" s="2266">
        <v>20.94</v>
      </c>
      <c r="J5286" s="2266">
        <v>17.649999999999999</v>
      </c>
    </row>
    <row r="5287" spans="1:10" ht="24" customHeight="1">
      <c r="A5287" s="2285" t="s">
        <v>3586</v>
      </c>
      <c r="B5287" s="2270" t="s">
        <v>4934</v>
      </c>
      <c r="C5287" s="2285" t="s">
        <v>3558</v>
      </c>
      <c r="D5287" s="2285" t="s">
        <v>4935</v>
      </c>
      <c r="E5287" s="2468" t="s">
        <v>3589</v>
      </c>
      <c r="F5287" s="2468"/>
      <c r="G5287" s="2271" t="s">
        <v>271</v>
      </c>
      <c r="H5287" s="2272">
        <v>1.2E-2</v>
      </c>
      <c r="I5287" s="2273">
        <v>3.66</v>
      </c>
      <c r="J5287" s="2273">
        <v>0.04</v>
      </c>
    </row>
    <row r="5288" spans="1:10" ht="24" customHeight="1">
      <c r="A5288" s="2285" t="s">
        <v>3586</v>
      </c>
      <c r="B5288" s="2270" t="s">
        <v>6122</v>
      </c>
      <c r="C5288" s="2285" t="s">
        <v>3600</v>
      </c>
      <c r="D5288" s="2285" t="s">
        <v>6123</v>
      </c>
      <c r="E5288" s="2468" t="s">
        <v>3589</v>
      </c>
      <c r="F5288" s="2468"/>
      <c r="G5288" s="2271" t="s">
        <v>322</v>
      </c>
      <c r="H5288" s="2272">
        <v>1</v>
      </c>
      <c r="I5288" s="2273">
        <v>166.3</v>
      </c>
      <c r="J5288" s="2273">
        <v>166.3</v>
      </c>
    </row>
    <row r="5289" spans="1:10">
      <c r="A5289" s="2282"/>
      <c r="B5289" s="2282"/>
      <c r="C5289" s="2282"/>
      <c r="D5289" s="2282"/>
      <c r="E5289" s="2282" t="s">
        <v>3577</v>
      </c>
      <c r="F5289" s="2267">
        <v>21.98</v>
      </c>
      <c r="G5289" s="2282" t="s">
        <v>3578</v>
      </c>
      <c r="H5289" s="2267">
        <v>0</v>
      </c>
      <c r="I5289" s="2282" t="s">
        <v>3579</v>
      </c>
      <c r="J5289" s="2267">
        <v>21.98</v>
      </c>
    </row>
    <row r="5290" spans="1:10">
      <c r="A5290" s="2282"/>
      <c r="B5290" s="2282"/>
      <c r="C5290" s="2282"/>
      <c r="D5290" s="2282"/>
      <c r="E5290" s="2282" t="s">
        <v>3580</v>
      </c>
      <c r="F5290" s="2267">
        <v>53.289084000000003</v>
      </c>
      <c r="G5290" s="2282"/>
      <c r="H5290" s="2467" t="s">
        <v>3581</v>
      </c>
      <c r="I5290" s="2467"/>
      <c r="J5290" s="2267">
        <v>251.17</v>
      </c>
    </row>
    <row r="5291" spans="1:10" ht="30" customHeight="1" thickBot="1">
      <c r="A5291" s="2290"/>
      <c r="B5291" s="2290"/>
      <c r="C5291" s="2290"/>
      <c r="D5291" s="2290"/>
      <c r="E5291" s="2290"/>
      <c r="F5291" s="2290"/>
      <c r="G5291" s="2290" t="s">
        <v>3582</v>
      </c>
      <c r="H5291" s="2268">
        <v>1</v>
      </c>
      <c r="I5291" s="2290" t="s">
        <v>3583</v>
      </c>
      <c r="J5291" s="2291">
        <v>251.17</v>
      </c>
    </row>
    <row r="5292" spans="1:10" ht="0.95" customHeight="1" thickTop="1">
      <c r="A5292" s="2269"/>
      <c r="B5292" s="2269"/>
      <c r="C5292" s="2269"/>
      <c r="D5292" s="2269"/>
      <c r="E5292" s="2269"/>
      <c r="F5292" s="2269"/>
      <c r="G5292" s="2269"/>
      <c r="H5292" s="2269"/>
      <c r="I5292" s="2269"/>
      <c r="J5292" s="2269"/>
    </row>
    <row r="5293" spans="1:10" ht="24" customHeight="1">
      <c r="A5293" s="2286" t="s">
        <v>6124</v>
      </c>
      <c r="B5293" s="2286"/>
      <c r="C5293" s="2286"/>
      <c r="D5293" s="2286" t="s">
        <v>6125</v>
      </c>
      <c r="E5293" s="2286"/>
      <c r="F5293" s="2469"/>
      <c r="G5293" s="2469"/>
      <c r="H5293" s="2257"/>
      <c r="I5293" s="2286"/>
      <c r="J5293" s="2258">
        <v>308.68</v>
      </c>
    </row>
    <row r="5294" spans="1:10" ht="18" customHeight="1">
      <c r="A5294" s="2283" t="s">
        <v>6126</v>
      </c>
      <c r="B5294" s="2287" t="s">
        <v>259</v>
      </c>
      <c r="C5294" s="2283" t="s">
        <v>3548</v>
      </c>
      <c r="D5294" s="2283" t="s">
        <v>131</v>
      </c>
      <c r="E5294" s="2470" t="s">
        <v>3549</v>
      </c>
      <c r="F5294" s="2470"/>
      <c r="G5294" s="2288" t="s">
        <v>3550</v>
      </c>
      <c r="H5294" s="2287" t="s">
        <v>261</v>
      </c>
      <c r="I5294" s="2287" t="s">
        <v>3551</v>
      </c>
      <c r="J5294" s="2287" t="s">
        <v>2149</v>
      </c>
    </row>
    <row r="5295" spans="1:10" ht="24" customHeight="1">
      <c r="A5295" s="2284" t="s">
        <v>3552</v>
      </c>
      <c r="B5295" s="2259" t="s">
        <v>2107</v>
      </c>
      <c r="C5295" s="2284" t="s">
        <v>3600</v>
      </c>
      <c r="D5295" s="2284" t="s">
        <v>2108</v>
      </c>
      <c r="E5295" s="2471" t="s">
        <v>4700</v>
      </c>
      <c r="F5295" s="2471"/>
      <c r="G5295" s="2260" t="s">
        <v>322</v>
      </c>
      <c r="H5295" s="2261">
        <v>1</v>
      </c>
      <c r="I5295" s="2262">
        <v>243.19</v>
      </c>
      <c r="J5295" s="2262">
        <v>243.19</v>
      </c>
    </row>
    <row r="5296" spans="1:10" ht="24" customHeight="1">
      <c r="A5296" s="2281" t="s">
        <v>3556</v>
      </c>
      <c r="B5296" s="2263" t="s">
        <v>3985</v>
      </c>
      <c r="C5296" s="2281" t="s">
        <v>3558</v>
      </c>
      <c r="D5296" s="2281" t="s">
        <v>3986</v>
      </c>
      <c r="E5296" s="2472" t="s">
        <v>3560</v>
      </c>
      <c r="F5296" s="2472"/>
      <c r="G5296" s="2264" t="s">
        <v>2143</v>
      </c>
      <c r="H5296" s="2265">
        <v>0.5</v>
      </c>
      <c r="I5296" s="2266">
        <v>16.48</v>
      </c>
      <c r="J5296" s="2266">
        <v>8.24</v>
      </c>
    </row>
    <row r="5297" spans="1:10" ht="24" customHeight="1">
      <c r="A5297" s="2281" t="s">
        <v>3556</v>
      </c>
      <c r="B5297" s="2263" t="s">
        <v>3567</v>
      </c>
      <c r="C5297" s="2281" t="s">
        <v>3558</v>
      </c>
      <c r="D5297" s="2281" t="s">
        <v>3568</v>
      </c>
      <c r="E5297" s="2472" t="s">
        <v>3560</v>
      </c>
      <c r="F5297" s="2472"/>
      <c r="G5297" s="2264" t="s">
        <v>2143</v>
      </c>
      <c r="H5297" s="2265">
        <v>0.5</v>
      </c>
      <c r="I5297" s="2266">
        <v>20.94</v>
      </c>
      <c r="J5297" s="2266">
        <v>10.47</v>
      </c>
    </row>
    <row r="5298" spans="1:10" ht="24" customHeight="1">
      <c r="A5298" s="2285" t="s">
        <v>3586</v>
      </c>
      <c r="B5298" s="2270" t="s">
        <v>6127</v>
      </c>
      <c r="C5298" s="2285" t="s">
        <v>3600</v>
      </c>
      <c r="D5298" s="2285" t="s">
        <v>6128</v>
      </c>
      <c r="E5298" s="2468" t="s">
        <v>3589</v>
      </c>
      <c r="F5298" s="2468"/>
      <c r="G5298" s="2271" t="s">
        <v>271</v>
      </c>
      <c r="H5298" s="2272">
        <v>1</v>
      </c>
      <c r="I5298" s="2273">
        <v>224.48</v>
      </c>
      <c r="J5298" s="2273">
        <v>224.48</v>
      </c>
    </row>
    <row r="5299" spans="1:10">
      <c r="A5299" s="2282"/>
      <c r="B5299" s="2282"/>
      <c r="C5299" s="2282"/>
      <c r="D5299" s="2282"/>
      <c r="E5299" s="2282" t="s">
        <v>3577</v>
      </c>
      <c r="F5299" s="2267">
        <v>13.03</v>
      </c>
      <c r="G5299" s="2282" t="s">
        <v>3578</v>
      </c>
      <c r="H5299" s="2267">
        <v>0</v>
      </c>
      <c r="I5299" s="2282" t="s">
        <v>3579</v>
      </c>
      <c r="J5299" s="2267">
        <v>13.03</v>
      </c>
    </row>
    <row r="5300" spans="1:10">
      <c r="A5300" s="2282"/>
      <c r="B5300" s="2282"/>
      <c r="C5300" s="2282"/>
      <c r="D5300" s="2282"/>
      <c r="E5300" s="2282" t="s">
        <v>3580</v>
      </c>
      <c r="F5300" s="2267">
        <v>65.491067000000001</v>
      </c>
      <c r="G5300" s="2282"/>
      <c r="H5300" s="2467" t="s">
        <v>3581</v>
      </c>
      <c r="I5300" s="2467"/>
      <c r="J5300" s="2267">
        <v>308.68</v>
      </c>
    </row>
    <row r="5301" spans="1:10" ht="30" customHeight="1" thickBot="1">
      <c r="A5301" s="2290"/>
      <c r="B5301" s="2290"/>
      <c r="C5301" s="2290"/>
      <c r="D5301" s="2290"/>
      <c r="E5301" s="2290"/>
      <c r="F5301" s="2290"/>
      <c r="G5301" s="2290" t="s">
        <v>3582</v>
      </c>
      <c r="H5301" s="2268">
        <v>1</v>
      </c>
      <c r="I5301" s="2290" t="s">
        <v>3583</v>
      </c>
      <c r="J5301" s="2291">
        <v>308.68</v>
      </c>
    </row>
    <row r="5302" spans="1:10" ht="0.95" customHeight="1" thickTop="1">
      <c r="A5302" s="2269"/>
      <c r="B5302" s="2269"/>
      <c r="C5302" s="2269"/>
      <c r="D5302" s="2269"/>
      <c r="E5302" s="2269"/>
      <c r="F5302" s="2269"/>
      <c r="G5302" s="2269"/>
      <c r="H5302" s="2269"/>
      <c r="I5302" s="2269"/>
      <c r="J5302" s="2269"/>
    </row>
    <row r="5303" spans="1:10" ht="24" customHeight="1">
      <c r="A5303" s="2286" t="s">
        <v>6129</v>
      </c>
      <c r="B5303" s="2286"/>
      <c r="C5303" s="2286"/>
      <c r="D5303" s="2286" t="s">
        <v>6130</v>
      </c>
      <c r="E5303" s="2286"/>
      <c r="F5303" s="2469"/>
      <c r="G5303" s="2469"/>
      <c r="H5303" s="2257"/>
      <c r="I5303" s="2286"/>
      <c r="J5303" s="2258">
        <v>143.93</v>
      </c>
    </row>
    <row r="5304" spans="1:10" ht="18" customHeight="1">
      <c r="A5304" s="2283" t="s">
        <v>6131</v>
      </c>
      <c r="B5304" s="2287" t="s">
        <v>259</v>
      </c>
      <c r="C5304" s="2283" t="s">
        <v>3548</v>
      </c>
      <c r="D5304" s="2283" t="s">
        <v>131</v>
      </c>
      <c r="E5304" s="2470" t="s">
        <v>3549</v>
      </c>
      <c r="F5304" s="2470"/>
      <c r="G5304" s="2288" t="s">
        <v>3550</v>
      </c>
      <c r="H5304" s="2287" t="s">
        <v>261</v>
      </c>
      <c r="I5304" s="2287" t="s">
        <v>3551</v>
      </c>
      <c r="J5304" s="2287" t="s">
        <v>2149</v>
      </c>
    </row>
    <row r="5305" spans="1:10" ht="24" customHeight="1">
      <c r="A5305" s="2284" t="s">
        <v>3552</v>
      </c>
      <c r="B5305" s="2259" t="s">
        <v>2112</v>
      </c>
      <c r="C5305" s="2284" t="s">
        <v>3600</v>
      </c>
      <c r="D5305" s="2284" t="s">
        <v>2113</v>
      </c>
      <c r="E5305" s="2471" t="s">
        <v>3688</v>
      </c>
      <c r="F5305" s="2471"/>
      <c r="G5305" s="2260" t="s">
        <v>322</v>
      </c>
      <c r="H5305" s="2261">
        <v>1</v>
      </c>
      <c r="I5305" s="2262">
        <v>113.39</v>
      </c>
      <c r="J5305" s="2262">
        <v>113.39</v>
      </c>
    </row>
    <row r="5306" spans="1:10" ht="24" customHeight="1">
      <c r="A5306" s="2281" t="s">
        <v>3556</v>
      </c>
      <c r="B5306" s="2263" t="s">
        <v>3567</v>
      </c>
      <c r="C5306" s="2281" t="s">
        <v>3558</v>
      </c>
      <c r="D5306" s="2281" t="s">
        <v>3568</v>
      </c>
      <c r="E5306" s="2472" t="s">
        <v>3560</v>
      </c>
      <c r="F5306" s="2472"/>
      <c r="G5306" s="2264" t="s">
        <v>2143</v>
      </c>
      <c r="H5306" s="2265">
        <v>0.65</v>
      </c>
      <c r="I5306" s="2266">
        <v>20.94</v>
      </c>
      <c r="J5306" s="2266">
        <v>13.61</v>
      </c>
    </row>
    <row r="5307" spans="1:10" ht="24" customHeight="1">
      <c r="A5307" s="2281" t="s">
        <v>3556</v>
      </c>
      <c r="B5307" s="2263" t="s">
        <v>3985</v>
      </c>
      <c r="C5307" s="2281" t="s">
        <v>3558</v>
      </c>
      <c r="D5307" s="2281" t="s">
        <v>3986</v>
      </c>
      <c r="E5307" s="2472" t="s">
        <v>3560</v>
      </c>
      <c r="F5307" s="2472"/>
      <c r="G5307" s="2264" t="s">
        <v>2143</v>
      </c>
      <c r="H5307" s="2265">
        <v>0.65</v>
      </c>
      <c r="I5307" s="2266">
        <v>16.48</v>
      </c>
      <c r="J5307" s="2266">
        <v>10.71</v>
      </c>
    </row>
    <row r="5308" spans="1:10" ht="24" customHeight="1">
      <c r="A5308" s="2285" t="s">
        <v>3586</v>
      </c>
      <c r="B5308" s="2270" t="s">
        <v>6132</v>
      </c>
      <c r="C5308" s="2285" t="s">
        <v>3600</v>
      </c>
      <c r="D5308" s="2285" t="s">
        <v>2568</v>
      </c>
      <c r="E5308" s="2468" t="s">
        <v>3589</v>
      </c>
      <c r="F5308" s="2468"/>
      <c r="G5308" s="2271" t="s">
        <v>322</v>
      </c>
      <c r="H5308" s="2272">
        <v>1</v>
      </c>
      <c r="I5308" s="2273">
        <v>89</v>
      </c>
      <c r="J5308" s="2273">
        <v>89</v>
      </c>
    </row>
    <row r="5309" spans="1:10" ht="24" customHeight="1">
      <c r="A5309" s="2285" t="s">
        <v>3586</v>
      </c>
      <c r="B5309" s="2270" t="s">
        <v>4934</v>
      </c>
      <c r="C5309" s="2285" t="s">
        <v>3558</v>
      </c>
      <c r="D5309" s="2285" t="s">
        <v>4935</v>
      </c>
      <c r="E5309" s="2468" t="s">
        <v>3589</v>
      </c>
      <c r="F5309" s="2468"/>
      <c r="G5309" s="2271" t="s">
        <v>271</v>
      </c>
      <c r="H5309" s="2272">
        <v>0.02</v>
      </c>
      <c r="I5309" s="2273">
        <v>3.66</v>
      </c>
      <c r="J5309" s="2273">
        <v>7.0000000000000007E-2</v>
      </c>
    </row>
    <row r="5310" spans="1:10">
      <c r="A5310" s="2282"/>
      <c r="B5310" s="2282"/>
      <c r="C5310" s="2282"/>
      <c r="D5310" s="2282"/>
      <c r="E5310" s="2282" t="s">
        <v>3577</v>
      </c>
      <c r="F5310" s="2267">
        <v>16.940000000000001</v>
      </c>
      <c r="G5310" s="2282" t="s">
        <v>3578</v>
      </c>
      <c r="H5310" s="2267">
        <v>0</v>
      </c>
      <c r="I5310" s="2282" t="s">
        <v>3579</v>
      </c>
      <c r="J5310" s="2267">
        <v>16.940000000000001</v>
      </c>
    </row>
    <row r="5311" spans="1:10">
      <c r="A5311" s="2282"/>
      <c r="B5311" s="2282"/>
      <c r="C5311" s="2282"/>
      <c r="D5311" s="2282"/>
      <c r="E5311" s="2282" t="s">
        <v>3580</v>
      </c>
      <c r="F5311" s="2267">
        <v>30.535927000000001</v>
      </c>
      <c r="G5311" s="2282"/>
      <c r="H5311" s="2467" t="s">
        <v>3581</v>
      </c>
      <c r="I5311" s="2467"/>
      <c r="J5311" s="2267">
        <v>143.93</v>
      </c>
    </row>
    <row r="5312" spans="1:10" ht="30" customHeight="1" thickBot="1">
      <c r="A5312" s="2290"/>
      <c r="B5312" s="2290"/>
      <c r="C5312" s="2290"/>
      <c r="D5312" s="2290"/>
      <c r="E5312" s="2290"/>
      <c r="F5312" s="2290"/>
      <c r="G5312" s="2290" t="s">
        <v>3582</v>
      </c>
      <c r="H5312" s="2268">
        <v>1</v>
      </c>
      <c r="I5312" s="2290" t="s">
        <v>3583</v>
      </c>
      <c r="J5312" s="2291">
        <v>143.93</v>
      </c>
    </row>
    <row r="5313" spans="1:10" ht="0.95" customHeight="1" thickTop="1">
      <c r="A5313" s="2269"/>
      <c r="B5313" s="2269"/>
      <c r="C5313" s="2269"/>
      <c r="D5313" s="2269"/>
      <c r="E5313" s="2269"/>
      <c r="F5313" s="2269"/>
      <c r="G5313" s="2269"/>
      <c r="H5313" s="2269"/>
      <c r="I5313" s="2269"/>
      <c r="J5313" s="2269"/>
    </row>
    <row r="5314" spans="1:10" ht="24" customHeight="1">
      <c r="A5314" s="2286" t="s">
        <v>6133</v>
      </c>
      <c r="B5314" s="2286"/>
      <c r="C5314" s="2286"/>
      <c r="D5314" s="2286" t="s">
        <v>150</v>
      </c>
      <c r="E5314" s="2286"/>
      <c r="F5314" s="2469"/>
      <c r="G5314" s="2469"/>
      <c r="H5314" s="2257"/>
      <c r="I5314" s="2286"/>
      <c r="J5314" s="2258">
        <v>25562.400000000001</v>
      </c>
    </row>
    <row r="5315" spans="1:10" ht="24" customHeight="1">
      <c r="A5315" s="2286" t="s">
        <v>6134</v>
      </c>
      <c r="B5315" s="2286"/>
      <c r="C5315" s="2286"/>
      <c r="D5315" s="2286" t="s">
        <v>6135</v>
      </c>
      <c r="E5315" s="2286"/>
      <c r="F5315" s="2469"/>
      <c r="G5315" s="2469"/>
      <c r="H5315" s="2257"/>
      <c r="I5315" s="2286"/>
      <c r="J5315" s="2258">
        <v>24604.25</v>
      </c>
    </row>
    <row r="5316" spans="1:10" ht="18" customHeight="1">
      <c r="A5316" s="2283" t="s">
        <v>6136</v>
      </c>
      <c r="B5316" s="2287" t="s">
        <v>259</v>
      </c>
      <c r="C5316" s="2283" t="s">
        <v>3548</v>
      </c>
      <c r="D5316" s="2283" t="s">
        <v>131</v>
      </c>
      <c r="E5316" s="2470" t="s">
        <v>3549</v>
      </c>
      <c r="F5316" s="2470"/>
      <c r="G5316" s="2288" t="s">
        <v>3550</v>
      </c>
      <c r="H5316" s="2287" t="s">
        <v>261</v>
      </c>
      <c r="I5316" s="2287" t="s">
        <v>3551</v>
      </c>
      <c r="J5316" s="2287" t="s">
        <v>2149</v>
      </c>
    </row>
    <row r="5317" spans="1:10" ht="24" customHeight="1">
      <c r="A5317" s="2284" t="s">
        <v>3552</v>
      </c>
      <c r="B5317" s="2259" t="s">
        <v>6137</v>
      </c>
      <c r="C5317" s="2284" t="s">
        <v>3554</v>
      </c>
      <c r="D5317" s="2284" t="s">
        <v>2116</v>
      </c>
      <c r="E5317" s="2471">
        <v>23</v>
      </c>
      <c r="F5317" s="2471"/>
      <c r="G5317" s="2260" t="s">
        <v>368</v>
      </c>
      <c r="H5317" s="2261">
        <v>1</v>
      </c>
      <c r="I5317" s="2262">
        <v>206.26</v>
      </c>
      <c r="J5317" s="2262">
        <v>206.26</v>
      </c>
    </row>
    <row r="5318" spans="1:10" ht="24" customHeight="1">
      <c r="A5318" s="2281" t="s">
        <v>3556</v>
      </c>
      <c r="B5318" s="2263" t="s">
        <v>3573</v>
      </c>
      <c r="C5318" s="2281" t="s">
        <v>3558</v>
      </c>
      <c r="D5318" s="2281" t="s">
        <v>3574</v>
      </c>
      <c r="E5318" s="2472" t="s">
        <v>3560</v>
      </c>
      <c r="F5318" s="2472"/>
      <c r="G5318" s="2264" t="s">
        <v>2143</v>
      </c>
      <c r="H5318" s="2265">
        <v>6.9459999999999997</v>
      </c>
      <c r="I5318" s="2266">
        <v>15.99</v>
      </c>
      <c r="J5318" s="2266">
        <v>111.06</v>
      </c>
    </row>
    <row r="5319" spans="1:10" ht="24" customHeight="1">
      <c r="A5319" s="2285" t="s">
        <v>3586</v>
      </c>
      <c r="B5319" s="2270" t="s">
        <v>6138</v>
      </c>
      <c r="C5319" s="2285" t="s">
        <v>3554</v>
      </c>
      <c r="D5319" s="2285" t="s">
        <v>6139</v>
      </c>
      <c r="E5319" s="2468" t="s">
        <v>3589</v>
      </c>
      <c r="F5319" s="2468"/>
      <c r="G5319" s="2271" t="s">
        <v>368</v>
      </c>
      <c r="H5319" s="2272">
        <v>1.36</v>
      </c>
      <c r="I5319" s="2273">
        <v>70</v>
      </c>
      <c r="J5319" s="2273">
        <v>95.2</v>
      </c>
    </row>
    <row r="5320" spans="1:10">
      <c r="A5320" s="2282"/>
      <c r="B5320" s="2282"/>
      <c r="C5320" s="2282"/>
      <c r="D5320" s="2282"/>
      <c r="E5320" s="2282" t="s">
        <v>3577</v>
      </c>
      <c r="F5320" s="2267">
        <v>69.319999999999993</v>
      </c>
      <c r="G5320" s="2282" t="s">
        <v>3578</v>
      </c>
      <c r="H5320" s="2267">
        <v>0</v>
      </c>
      <c r="I5320" s="2282" t="s">
        <v>3579</v>
      </c>
      <c r="J5320" s="2267">
        <v>69.319999999999993</v>
      </c>
    </row>
    <row r="5321" spans="1:10">
      <c r="A5321" s="2282"/>
      <c r="B5321" s="2282"/>
      <c r="C5321" s="2282"/>
      <c r="D5321" s="2282"/>
      <c r="E5321" s="2282" t="s">
        <v>3580</v>
      </c>
      <c r="F5321" s="2267">
        <v>55.545817999999997</v>
      </c>
      <c r="G5321" s="2282"/>
      <c r="H5321" s="2467" t="s">
        <v>3581</v>
      </c>
      <c r="I5321" s="2467"/>
      <c r="J5321" s="2267">
        <v>261.81</v>
      </c>
    </row>
    <row r="5322" spans="1:10" ht="30" customHeight="1" thickBot="1">
      <c r="A5322" s="2290"/>
      <c r="B5322" s="2290"/>
      <c r="C5322" s="2290"/>
      <c r="D5322" s="2290"/>
      <c r="E5322" s="2290"/>
      <c r="F5322" s="2290"/>
      <c r="G5322" s="2290" t="s">
        <v>3582</v>
      </c>
      <c r="H5322" s="2268">
        <v>80</v>
      </c>
      <c r="I5322" s="2290" t="s">
        <v>3583</v>
      </c>
      <c r="J5322" s="2291">
        <v>20944.8</v>
      </c>
    </row>
    <row r="5323" spans="1:10" ht="0.95" customHeight="1" thickTop="1">
      <c r="A5323" s="2269"/>
      <c r="B5323" s="2269"/>
      <c r="C5323" s="2269"/>
      <c r="D5323" s="2269"/>
      <c r="E5323" s="2269"/>
      <c r="F5323" s="2269"/>
      <c r="G5323" s="2269"/>
      <c r="H5323" s="2269"/>
      <c r="I5323" s="2269"/>
      <c r="J5323" s="2269"/>
    </row>
    <row r="5324" spans="1:10" ht="18" customHeight="1">
      <c r="A5324" s="2283" t="s">
        <v>6140</v>
      </c>
      <c r="B5324" s="2287" t="s">
        <v>259</v>
      </c>
      <c r="C5324" s="2283" t="s">
        <v>3548</v>
      </c>
      <c r="D5324" s="2283" t="s">
        <v>131</v>
      </c>
      <c r="E5324" s="2470" t="s">
        <v>3549</v>
      </c>
      <c r="F5324" s="2470"/>
      <c r="G5324" s="2288" t="s">
        <v>3550</v>
      </c>
      <c r="H5324" s="2287" t="s">
        <v>261</v>
      </c>
      <c r="I5324" s="2287" t="s">
        <v>3551</v>
      </c>
      <c r="J5324" s="2287" t="s">
        <v>2149</v>
      </c>
    </row>
    <row r="5325" spans="1:10" ht="24" customHeight="1">
      <c r="A5325" s="2284" t="s">
        <v>3552</v>
      </c>
      <c r="B5325" s="2259" t="s">
        <v>6141</v>
      </c>
      <c r="C5325" s="2284" t="s">
        <v>3600</v>
      </c>
      <c r="D5325" s="2284" t="s">
        <v>6142</v>
      </c>
      <c r="E5325" s="2471" t="s">
        <v>3560</v>
      </c>
      <c r="F5325" s="2471"/>
      <c r="G5325" s="2260" t="s">
        <v>275</v>
      </c>
      <c r="H5325" s="2261">
        <v>1</v>
      </c>
      <c r="I5325" s="2262">
        <v>2.5</v>
      </c>
      <c r="J5325" s="2262">
        <v>2.5</v>
      </c>
    </row>
    <row r="5326" spans="1:10" ht="24" customHeight="1">
      <c r="A5326" s="2281" t="s">
        <v>3556</v>
      </c>
      <c r="B5326" s="2263" t="s">
        <v>3573</v>
      </c>
      <c r="C5326" s="2281" t="s">
        <v>3558</v>
      </c>
      <c r="D5326" s="2281" t="s">
        <v>3574</v>
      </c>
      <c r="E5326" s="2472" t="s">
        <v>3560</v>
      </c>
      <c r="F5326" s="2472"/>
      <c r="G5326" s="2264" t="s">
        <v>2143</v>
      </c>
      <c r="H5326" s="2265">
        <v>0.14000000000000001</v>
      </c>
      <c r="I5326" s="2266">
        <v>15.99</v>
      </c>
      <c r="J5326" s="2266">
        <v>2.23</v>
      </c>
    </row>
    <row r="5327" spans="1:10" ht="24" customHeight="1">
      <c r="A5327" s="2285" t="s">
        <v>3586</v>
      </c>
      <c r="B5327" s="2270" t="s">
        <v>6143</v>
      </c>
      <c r="C5327" s="2285" t="s">
        <v>3558</v>
      </c>
      <c r="D5327" s="2285" t="s">
        <v>6144</v>
      </c>
      <c r="E5327" s="2468" t="s">
        <v>3589</v>
      </c>
      <c r="F5327" s="2468"/>
      <c r="G5327" s="2271" t="s">
        <v>3974</v>
      </c>
      <c r="H5327" s="2272">
        <v>0.05</v>
      </c>
      <c r="I5327" s="2273">
        <v>5.47</v>
      </c>
      <c r="J5327" s="2273">
        <v>0.27</v>
      </c>
    </row>
    <row r="5328" spans="1:10">
      <c r="A5328" s="2282"/>
      <c r="B5328" s="2282"/>
      <c r="C5328" s="2282"/>
      <c r="D5328" s="2282"/>
      <c r="E5328" s="2282" t="s">
        <v>3577</v>
      </c>
      <c r="F5328" s="2267">
        <v>1.39</v>
      </c>
      <c r="G5328" s="2282" t="s">
        <v>3578</v>
      </c>
      <c r="H5328" s="2267">
        <v>0</v>
      </c>
      <c r="I5328" s="2282" t="s">
        <v>3579</v>
      </c>
      <c r="J5328" s="2267">
        <v>1.39</v>
      </c>
    </row>
    <row r="5329" spans="1:10">
      <c r="A5329" s="2282"/>
      <c r="B5329" s="2282"/>
      <c r="C5329" s="2282"/>
      <c r="D5329" s="2282"/>
      <c r="E5329" s="2282" t="s">
        <v>3580</v>
      </c>
      <c r="F5329" s="2267">
        <v>0.67325000000000002</v>
      </c>
      <c r="G5329" s="2282"/>
      <c r="H5329" s="2467" t="s">
        <v>3581</v>
      </c>
      <c r="I5329" s="2467"/>
      <c r="J5329" s="2267">
        <v>3.17</v>
      </c>
    </row>
    <row r="5330" spans="1:10" ht="30" customHeight="1" thickBot="1">
      <c r="A5330" s="2290"/>
      <c r="B5330" s="2290"/>
      <c r="C5330" s="2290"/>
      <c r="D5330" s="2290"/>
      <c r="E5330" s="2290"/>
      <c r="F5330" s="2290"/>
      <c r="G5330" s="2290" t="s">
        <v>3582</v>
      </c>
      <c r="H5330" s="2268">
        <v>1154.4000000000001</v>
      </c>
      <c r="I5330" s="2290" t="s">
        <v>3583</v>
      </c>
      <c r="J5330" s="2291">
        <v>3659.45</v>
      </c>
    </row>
    <row r="5331" spans="1:10" ht="0.95" customHeight="1" thickTop="1">
      <c r="A5331" s="2269"/>
      <c r="B5331" s="2269"/>
      <c r="C5331" s="2269"/>
      <c r="D5331" s="2269"/>
      <c r="E5331" s="2269"/>
      <c r="F5331" s="2269"/>
      <c r="G5331" s="2269"/>
      <c r="H5331" s="2269"/>
      <c r="I5331" s="2269"/>
      <c r="J5331" s="2269"/>
    </row>
    <row r="5332" spans="1:10" ht="24" customHeight="1">
      <c r="A5332" s="2286" t="s">
        <v>6145</v>
      </c>
      <c r="B5332" s="2286"/>
      <c r="C5332" s="2286"/>
      <c r="D5332" s="2286" t="s">
        <v>6146</v>
      </c>
      <c r="E5332" s="2286"/>
      <c r="F5332" s="2469"/>
      <c r="G5332" s="2469"/>
      <c r="H5332" s="2257"/>
      <c r="I5332" s="2286"/>
      <c r="J5332" s="2258">
        <v>958.15</v>
      </c>
    </row>
    <row r="5333" spans="1:10" ht="18" customHeight="1">
      <c r="A5333" s="2283" t="s">
        <v>6147</v>
      </c>
      <c r="B5333" s="2287" t="s">
        <v>259</v>
      </c>
      <c r="C5333" s="2283" t="s">
        <v>3548</v>
      </c>
      <c r="D5333" s="2283" t="s">
        <v>131</v>
      </c>
      <c r="E5333" s="2470" t="s">
        <v>3549</v>
      </c>
      <c r="F5333" s="2470"/>
      <c r="G5333" s="2288" t="s">
        <v>3550</v>
      </c>
      <c r="H5333" s="2287" t="s">
        <v>261</v>
      </c>
      <c r="I5333" s="2287" t="s">
        <v>3551</v>
      </c>
      <c r="J5333" s="2287" t="s">
        <v>2149</v>
      </c>
    </row>
    <row r="5334" spans="1:10" ht="24" customHeight="1">
      <c r="A5334" s="2284" t="s">
        <v>3552</v>
      </c>
      <c r="B5334" s="2259" t="s">
        <v>6148</v>
      </c>
      <c r="C5334" s="2284" t="s">
        <v>4347</v>
      </c>
      <c r="D5334" s="2284" t="s">
        <v>6149</v>
      </c>
      <c r="E5334" s="2471" t="s">
        <v>696</v>
      </c>
      <c r="F5334" s="2471"/>
      <c r="G5334" s="2260" t="s">
        <v>275</v>
      </c>
      <c r="H5334" s="2261">
        <v>1</v>
      </c>
      <c r="I5334" s="2262">
        <v>0.65</v>
      </c>
      <c r="J5334" s="2262">
        <v>0.65</v>
      </c>
    </row>
    <row r="5335" spans="1:10" ht="24" customHeight="1">
      <c r="A5335" s="2285" t="s">
        <v>3586</v>
      </c>
      <c r="B5335" s="2270" t="s">
        <v>6150</v>
      </c>
      <c r="C5335" s="2285" t="s">
        <v>3558</v>
      </c>
      <c r="D5335" s="2285" t="s">
        <v>6151</v>
      </c>
      <c r="E5335" s="2468" t="s">
        <v>3594</v>
      </c>
      <c r="F5335" s="2468"/>
      <c r="G5335" s="2271" t="s">
        <v>2143</v>
      </c>
      <c r="H5335" s="2272">
        <v>5.8000000000000003E-2</v>
      </c>
      <c r="I5335" s="2273">
        <v>11.22</v>
      </c>
      <c r="J5335" s="2273">
        <v>0.65</v>
      </c>
    </row>
    <row r="5336" spans="1:10">
      <c r="A5336" s="2282"/>
      <c r="B5336" s="2282"/>
      <c r="C5336" s="2282"/>
      <c r="D5336" s="2282"/>
      <c r="E5336" s="2282" t="s">
        <v>3577</v>
      </c>
      <c r="F5336" s="2267">
        <v>0.65</v>
      </c>
      <c r="G5336" s="2282" t="s">
        <v>3578</v>
      </c>
      <c r="H5336" s="2267">
        <v>0</v>
      </c>
      <c r="I5336" s="2282" t="s">
        <v>3579</v>
      </c>
      <c r="J5336" s="2267">
        <v>0.65</v>
      </c>
    </row>
    <row r="5337" spans="1:10">
      <c r="A5337" s="2282"/>
      <c r="B5337" s="2282"/>
      <c r="C5337" s="2282"/>
      <c r="D5337" s="2282"/>
      <c r="E5337" s="2282" t="s">
        <v>3580</v>
      </c>
      <c r="F5337" s="2267">
        <v>0.17504500000000001</v>
      </c>
      <c r="G5337" s="2282"/>
      <c r="H5337" s="2467" t="s">
        <v>3581</v>
      </c>
      <c r="I5337" s="2467"/>
      <c r="J5337" s="2267">
        <v>0.83</v>
      </c>
    </row>
    <row r="5338" spans="1:10" ht="30" customHeight="1" thickBot="1">
      <c r="A5338" s="2290"/>
      <c r="B5338" s="2290"/>
      <c r="C5338" s="2290"/>
      <c r="D5338" s="2290"/>
      <c r="E5338" s="2290"/>
      <c r="F5338" s="2290"/>
      <c r="G5338" s="2290" t="s">
        <v>3582</v>
      </c>
      <c r="H5338" s="2268">
        <v>1154.4000000000001</v>
      </c>
      <c r="I5338" s="2290" t="s">
        <v>3583</v>
      </c>
      <c r="J5338" s="2291">
        <v>958.15</v>
      </c>
    </row>
    <row r="5339" spans="1:10" ht="0.95" customHeight="1" thickTop="1">
      <c r="A5339" s="2269"/>
      <c r="B5339" s="2269"/>
      <c r="C5339" s="2269"/>
      <c r="D5339" s="2269"/>
      <c r="E5339" s="2269"/>
      <c r="F5339" s="2269"/>
      <c r="G5339" s="2269"/>
      <c r="H5339" s="2269"/>
      <c r="I5339" s="2269"/>
      <c r="J5339" s="2269"/>
    </row>
    <row r="5340" spans="1:10" ht="24" customHeight="1">
      <c r="A5340" s="2286" t="s">
        <v>6152</v>
      </c>
      <c r="B5340" s="2286"/>
      <c r="C5340" s="2286"/>
      <c r="D5340" s="2286" t="s">
        <v>152</v>
      </c>
      <c r="E5340" s="2286"/>
      <c r="F5340" s="2469"/>
      <c r="G5340" s="2469"/>
      <c r="H5340" s="2257"/>
      <c r="I5340" s="2286"/>
      <c r="J5340" s="2258">
        <v>219648.39</v>
      </c>
    </row>
    <row r="5341" spans="1:10" ht="24" customHeight="1">
      <c r="A5341" s="2286" t="s">
        <v>6153</v>
      </c>
      <c r="B5341" s="2286"/>
      <c r="C5341" s="2286"/>
      <c r="D5341" s="2286" t="s">
        <v>6154</v>
      </c>
      <c r="E5341" s="2286"/>
      <c r="F5341" s="2469"/>
      <c r="G5341" s="2469"/>
      <c r="H5341" s="2257"/>
      <c r="I5341" s="2286"/>
      <c r="J5341" s="2258">
        <v>33759.9</v>
      </c>
    </row>
    <row r="5342" spans="1:10" ht="24" customHeight="1">
      <c r="A5342" s="2286" t="s">
        <v>6155</v>
      </c>
      <c r="B5342" s="2286"/>
      <c r="C5342" s="2286"/>
      <c r="D5342" s="2286" t="s">
        <v>6156</v>
      </c>
      <c r="E5342" s="2286"/>
      <c r="F5342" s="2469"/>
      <c r="G5342" s="2469"/>
      <c r="H5342" s="2257"/>
      <c r="I5342" s="2286"/>
      <c r="J5342" s="2258">
        <v>33759.9</v>
      </c>
    </row>
    <row r="5343" spans="1:10" ht="18" customHeight="1">
      <c r="A5343" s="2283" t="s">
        <v>6157</v>
      </c>
      <c r="B5343" s="2287" t="s">
        <v>259</v>
      </c>
      <c r="C5343" s="2283" t="s">
        <v>3548</v>
      </c>
      <c r="D5343" s="2283" t="s">
        <v>131</v>
      </c>
      <c r="E5343" s="2470" t="s">
        <v>3549</v>
      </c>
      <c r="F5343" s="2470"/>
      <c r="G5343" s="2288" t="s">
        <v>3550</v>
      </c>
      <c r="H5343" s="2287" t="s">
        <v>261</v>
      </c>
      <c r="I5343" s="2287" t="s">
        <v>3551</v>
      </c>
      <c r="J5343" s="2287" t="s">
        <v>2149</v>
      </c>
    </row>
    <row r="5344" spans="1:10" ht="24" customHeight="1">
      <c r="A5344" s="2284" t="s">
        <v>3552</v>
      </c>
      <c r="B5344" s="2259" t="s">
        <v>6158</v>
      </c>
      <c r="C5344" s="2284" t="s">
        <v>3558</v>
      </c>
      <c r="D5344" s="2284" t="s">
        <v>2131</v>
      </c>
      <c r="E5344" s="2471" t="s">
        <v>3560</v>
      </c>
      <c r="F5344" s="2471"/>
      <c r="G5344" s="2260" t="s">
        <v>4255</v>
      </c>
      <c r="H5344" s="2261">
        <v>1</v>
      </c>
      <c r="I5344" s="2262">
        <v>4432.88</v>
      </c>
      <c r="J5344" s="2262">
        <v>4432.88</v>
      </c>
    </row>
    <row r="5345" spans="1:10" ht="24" customHeight="1">
      <c r="A5345" s="2281" t="s">
        <v>3556</v>
      </c>
      <c r="B5345" s="2263" t="s">
        <v>6159</v>
      </c>
      <c r="C5345" s="2281" t="s">
        <v>3558</v>
      </c>
      <c r="D5345" s="2281" t="s">
        <v>6160</v>
      </c>
      <c r="E5345" s="2472" t="s">
        <v>3560</v>
      </c>
      <c r="F5345" s="2472"/>
      <c r="G5345" s="2264" t="s">
        <v>4255</v>
      </c>
      <c r="H5345" s="2265">
        <v>1</v>
      </c>
      <c r="I5345" s="2266">
        <v>47.31</v>
      </c>
      <c r="J5345" s="2266">
        <v>47.31</v>
      </c>
    </row>
    <row r="5346" spans="1:10" ht="24" customHeight="1">
      <c r="A5346" s="2285" t="s">
        <v>3586</v>
      </c>
      <c r="B5346" s="2270" t="s">
        <v>6161</v>
      </c>
      <c r="C5346" s="2285" t="s">
        <v>3558</v>
      </c>
      <c r="D5346" s="2285" t="s">
        <v>6162</v>
      </c>
      <c r="E5346" s="2468" t="s">
        <v>3804</v>
      </c>
      <c r="F5346" s="2468"/>
      <c r="G5346" s="2271" t="s">
        <v>4255</v>
      </c>
      <c r="H5346" s="2272">
        <v>1</v>
      </c>
      <c r="I5346" s="2273">
        <v>177.24</v>
      </c>
      <c r="J5346" s="2273">
        <v>177.24</v>
      </c>
    </row>
    <row r="5347" spans="1:10" ht="24" customHeight="1">
      <c r="A5347" s="2285" t="s">
        <v>3586</v>
      </c>
      <c r="B5347" s="2270" t="s">
        <v>6163</v>
      </c>
      <c r="C5347" s="2285" t="s">
        <v>3558</v>
      </c>
      <c r="D5347" s="2285" t="s">
        <v>6164</v>
      </c>
      <c r="E5347" s="2468" t="s">
        <v>3589</v>
      </c>
      <c r="F5347" s="2468"/>
      <c r="G5347" s="2271" t="s">
        <v>4255</v>
      </c>
      <c r="H5347" s="2272">
        <v>1</v>
      </c>
      <c r="I5347" s="2273">
        <v>103.7</v>
      </c>
      <c r="J5347" s="2273">
        <v>103.7</v>
      </c>
    </row>
    <row r="5348" spans="1:10" ht="24" customHeight="1">
      <c r="A5348" s="2285" t="s">
        <v>3586</v>
      </c>
      <c r="B5348" s="2270" t="s">
        <v>6165</v>
      </c>
      <c r="C5348" s="2285" t="s">
        <v>3558</v>
      </c>
      <c r="D5348" s="2285" t="s">
        <v>6166</v>
      </c>
      <c r="E5348" s="2468" t="s">
        <v>3804</v>
      </c>
      <c r="F5348" s="2468"/>
      <c r="G5348" s="2271" t="s">
        <v>4255</v>
      </c>
      <c r="H5348" s="2272">
        <v>1</v>
      </c>
      <c r="I5348" s="2273">
        <v>14.97</v>
      </c>
      <c r="J5348" s="2273">
        <v>14.97</v>
      </c>
    </row>
    <row r="5349" spans="1:10" ht="24" customHeight="1">
      <c r="A5349" s="2285" t="s">
        <v>3586</v>
      </c>
      <c r="B5349" s="2270" t="s">
        <v>6167</v>
      </c>
      <c r="C5349" s="2285" t="s">
        <v>3558</v>
      </c>
      <c r="D5349" s="2285" t="s">
        <v>6168</v>
      </c>
      <c r="E5349" s="2468" t="s">
        <v>3594</v>
      </c>
      <c r="F5349" s="2468"/>
      <c r="G5349" s="2271" t="s">
        <v>4255</v>
      </c>
      <c r="H5349" s="2272">
        <v>1</v>
      </c>
      <c r="I5349" s="2273">
        <v>4078.53</v>
      </c>
      <c r="J5349" s="2273">
        <v>4078.53</v>
      </c>
    </row>
    <row r="5350" spans="1:10" ht="24" customHeight="1">
      <c r="A5350" s="2285" t="s">
        <v>3586</v>
      </c>
      <c r="B5350" s="2270" t="s">
        <v>6169</v>
      </c>
      <c r="C5350" s="2285" t="s">
        <v>3558</v>
      </c>
      <c r="D5350" s="2285" t="s">
        <v>6170</v>
      </c>
      <c r="E5350" s="2468" t="s">
        <v>3589</v>
      </c>
      <c r="F5350" s="2468"/>
      <c r="G5350" s="2271" t="s">
        <v>4255</v>
      </c>
      <c r="H5350" s="2272">
        <v>1</v>
      </c>
      <c r="I5350" s="2273">
        <v>11.13</v>
      </c>
      <c r="J5350" s="2273">
        <v>11.13</v>
      </c>
    </row>
    <row r="5351" spans="1:10">
      <c r="A5351" s="2282"/>
      <c r="B5351" s="2282"/>
      <c r="C5351" s="2282"/>
      <c r="D5351" s="2282"/>
      <c r="E5351" s="2282" t="s">
        <v>3577</v>
      </c>
      <c r="F5351" s="2267">
        <v>4125.84</v>
      </c>
      <c r="G5351" s="2282" t="s">
        <v>3578</v>
      </c>
      <c r="H5351" s="2267">
        <v>0</v>
      </c>
      <c r="I5351" s="2282" t="s">
        <v>3579</v>
      </c>
      <c r="J5351" s="2267">
        <v>4125.84</v>
      </c>
    </row>
    <row r="5352" spans="1:10">
      <c r="A5352" s="2282"/>
      <c r="B5352" s="2282"/>
      <c r="C5352" s="2282"/>
      <c r="D5352" s="2282"/>
      <c r="E5352" s="2282" t="s">
        <v>3580</v>
      </c>
      <c r="F5352" s="2267">
        <v>1193.774584</v>
      </c>
      <c r="G5352" s="2282"/>
      <c r="H5352" s="2467" t="s">
        <v>3581</v>
      </c>
      <c r="I5352" s="2467"/>
      <c r="J5352" s="2267">
        <v>5626.65</v>
      </c>
    </row>
    <row r="5353" spans="1:10" ht="30" customHeight="1" thickBot="1">
      <c r="A5353" s="2290"/>
      <c r="B5353" s="2290"/>
      <c r="C5353" s="2290"/>
      <c r="D5353" s="2290"/>
      <c r="E5353" s="2290"/>
      <c r="F5353" s="2290"/>
      <c r="G5353" s="2290" t="s">
        <v>3582</v>
      </c>
      <c r="H5353" s="2268">
        <v>6</v>
      </c>
      <c r="I5353" s="2290" t="s">
        <v>3583</v>
      </c>
      <c r="J5353" s="2291">
        <v>33759.9</v>
      </c>
    </row>
    <row r="5354" spans="1:10" ht="0.95" customHeight="1" thickTop="1">
      <c r="A5354" s="2269"/>
      <c r="B5354" s="2269"/>
      <c r="C5354" s="2269"/>
      <c r="D5354" s="2269"/>
      <c r="E5354" s="2269"/>
      <c r="F5354" s="2269"/>
      <c r="G5354" s="2269"/>
      <c r="H5354" s="2269"/>
      <c r="I5354" s="2269"/>
      <c r="J5354" s="2269"/>
    </row>
    <row r="5355" spans="1:10" ht="24" customHeight="1">
      <c r="A5355" s="2286" t="s">
        <v>6171</v>
      </c>
      <c r="B5355" s="2286"/>
      <c r="C5355" s="2286"/>
      <c r="D5355" s="2286" t="s">
        <v>6172</v>
      </c>
      <c r="E5355" s="2286"/>
      <c r="F5355" s="2469"/>
      <c r="G5355" s="2469"/>
      <c r="H5355" s="2257"/>
      <c r="I5355" s="2286"/>
      <c r="J5355" s="2258">
        <v>185888.49</v>
      </c>
    </row>
    <row r="5356" spans="1:10" ht="24" customHeight="1">
      <c r="A5356" s="2286" t="s">
        <v>6173</v>
      </c>
      <c r="B5356" s="2286"/>
      <c r="C5356" s="2286"/>
      <c r="D5356" s="2286" t="s">
        <v>6174</v>
      </c>
      <c r="E5356" s="2286"/>
      <c r="F5356" s="2469"/>
      <c r="G5356" s="2469"/>
      <c r="H5356" s="2257"/>
      <c r="I5356" s="2286"/>
      <c r="J5356" s="2258">
        <v>161379.69</v>
      </c>
    </row>
    <row r="5357" spans="1:10" ht="18" customHeight="1">
      <c r="A5357" s="2283" t="s">
        <v>6175</v>
      </c>
      <c r="B5357" s="2287" t="s">
        <v>259</v>
      </c>
      <c r="C5357" s="2283" t="s">
        <v>3548</v>
      </c>
      <c r="D5357" s="2283" t="s">
        <v>131</v>
      </c>
      <c r="E5357" s="2470" t="s">
        <v>3549</v>
      </c>
      <c r="F5357" s="2470"/>
      <c r="G5357" s="2288" t="s">
        <v>3550</v>
      </c>
      <c r="H5357" s="2287" t="s">
        <v>261</v>
      </c>
      <c r="I5357" s="2287" t="s">
        <v>3551</v>
      </c>
      <c r="J5357" s="2287" t="s">
        <v>2149</v>
      </c>
    </row>
    <row r="5358" spans="1:10" ht="24" customHeight="1">
      <c r="A5358" s="2284" t="s">
        <v>3552</v>
      </c>
      <c r="B5358" s="2259" t="s">
        <v>6176</v>
      </c>
      <c r="C5358" s="2284" t="s">
        <v>3558</v>
      </c>
      <c r="D5358" s="2284" t="s">
        <v>2136</v>
      </c>
      <c r="E5358" s="2471" t="s">
        <v>3560</v>
      </c>
      <c r="F5358" s="2471"/>
      <c r="G5358" s="2260" t="s">
        <v>4255</v>
      </c>
      <c r="H5358" s="2261">
        <v>1</v>
      </c>
      <c r="I5358" s="2262">
        <v>16200.7</v>
      </c>
      <c r="J5358" s="2262">
        <v>16200.7</v>
      </c>
    </row>
    <row r="5359" spans="1:10" ht="24" customHeight="1">
      <c r="A5359" s="2281" t="s">
        <v>3556</v>
      </c>
      <c r="B5359" s="2263" t="s">
        <v>6177</v>
      </c>
      <c r="C5359" s="2281" t="s">
        <v>3558</v>
      </c>
      <c r="D5359" s="2281" t="s">
        <v>6178</v>
      </c>
      <c r="E5359" s="2472" t="s">
        <v>3560</v>
      </c>
      <c r="F5359" s="2472"/>
      <c r="G5359" s="2264" t="s">
        <v>4255</v>
      </c>
      <c r="H5359" s="2265">
        <v>1</v>
      </c>
      <c r="I5359" s="2266">
        <v>128.4</v>
      </c>
      <c r="J5359" s="2266">
        <v>128.4</v>
      </c>
    </row>
    <row r="5360" spans="1:10" ht="24" customHeight="1">
      <c r="A5360" s="2285" t="s">
        <v>3586</v>
      </c>
      <c r="B5360" s="2270" t="s">
        <v>6179</v>
      </c>
      <c r="C5360" s="2285" t="s">
        <v>3558</v>
      </c>
      <c r="D5360" s="2285" t="s">
        <v>6180</v>
      </c>
      <c r="E5360" s="2468" t="s">
        <v>3594</v>
      </c>
      <c r="F5360" s="2468"/>
      <c r="G5360" s="2271" t="s">
        <v>4255</v>
      </c>
      <c r="H5360" s="2272">
        <v>1</v>
      </c>
      <c r="I5360" s="2273">
        <v>15852.65</v>
      </c>
      <c r="J5360" s="2273">
        <v>15852.65</v>
      </c>
    </row>
    <row r="5361" spans="1:10" ht="24" customHeight="1">
      <c r="A5361" s="2285" t="s">
        <v>3586</v>
      </c>
      <c r="B5361" s="2270" t="s">
        <v>6181</v>
      </c>
      <c r="C5361" s="2285" t="s">
        <v>3558</v>
      </c>
      <c r="D5361" s="2285" t="s">
        <v>6182</v>
      </c>
      <c r="E5361" s="2468" t="s">
        <v>3804</v>
      </c>
      <c r="F5361" s="2468"/>
      <c r="G5361" s="2271" t="s">
        <v>4255</v>
      </c>
      <c r="H5361" s="2272">
        <v>1</v>
      </c>
      <c r="I5361" s="2273">
        <v>103.22</v>
      </c>
      <c r="J5361" s="2273">
        <v>103.22</v>
      </c>
    </row>
    <row r="5362" spans="1:10" ht="24" customHeight="1">
      <c r="A5362" s="2285" t="s">
        <v>3586</v>
      </c>
      <c r="B5362" s="2270" t="s">
        <v>6163</v>
      </c>
      <c r="C5362" s="2285" t="s">
        <v>3558</v>
      </c>
      <c r="D5362" s="2285" t="s">
        <v>6164</v>
      </c>
      <c r="E5362" s="2468" t="s">
        <v>3589</v>
      </c>
      <c r="F5362" s="2468"/>
      <c r="G5362" s="2271" t="s">
        <v>4255</v>
      </c>
      <c r="H5362" s="2272">
        <v>1</v>
      </c>
      <c r="I5362" s="2273">
        <v>103.7</v>
      </c>
      <c r="J5362" s="2273">
        <v>103.7</v>
      </c>
    </row>
    <row r="5363" spans="1:10" ht="24" customHeight="1">
      <c r="A5363" s="2285" t="s">
        <v>3586</v>
      </c>
      <c r="B5363" s="2270" t="s">
        <v>6183</v>
      </c>
      <c r="C5363" s="2285" t="s">
        <v>3558</v>
      </c>
      <c r="D5363" s="2285" t="s">
        <v>6184</v>
      </c>
      <c r="E5363" s="2468" t="s">
        <v>3804</v>
      </c>
      <c r="F5363" s="2468"/>
      <c r="G5363" s="2271" t="s">
        <v>4255</v>
      </c>
      <c r="H5363" s="2272">
        <v>1</v>
      </c>
      <c r="I5363" s="2273">
        <v>1.6</v>
      </c>
      <c r="J5363" s="2273">
        <v>1.6</v>
      </c>
    </row>
    <row r="5364" spans="1:10" ht="24" customHeight="1">
      <c r="A5364" s="2285" t="s">
        <v>3586</v>
      </c>
      <c r="B5364" s="2270" t="s">
        <v>6169</v>
      </c>
      <c r="C5364" s="2285" t="s">
        <v>3558</v>
      </c>
      <c r="D5364" s="2285" t="s">
        <v>6170</v>
      </c>
      <c r="E5364" s="2468" t="s">
        <v>3589</v>
      </c>
      <c r="F5364" s="2468"/>
      <c r="G5364" s="2271" t="s">
        <v>4255</v>
      </c>
      <c r="H5364" s="2272">
        <v>1</v>
      </c>
      <c r="I5364" s="2273">
        <v>11.13</v>
      </c>
      <c r="J5364" s="2273">
        <v>11.13</v>
      </c>
    </row>
    <row r="5365" spans="1:10">
      <c r="A5365" s="2282"/>
      <c r="B5365" s="2282"/>
      <c r="C5365" s="2282"/>
      <c r="D5365" s="2282"/>
      <c r="E5365" s="2282" t="s">
        <v>3577</v>
      </c>
      <c r="F5365" s="2267">
        <v>15981.05</v>
      </c>
      <c r="G5365" s="2282" t="s">
        <v>3578</v>
      </c>
      <c r="H5365" s="2267">
        <v>0</v>
      </c>
      <c r="I5365" s="2282" t="s">
        <v>3579</v>
      </c>
      <c r="J5365" s="2267">
        <v>15981.05</v>
      </c>
    </row>
    <row r="5366" spans="1:10">
      <c r="A5366" s="2282"/>
      <c r="B5366" s="2282"/>
      <c r="C5366" s="2282"/>
      <c r="D5366" s="2282"/>
      <c r="E5366" s="2282" t="s">
        <v>3580</v>
      </c>
      <c r="F5366" s="2267">
        <v>4362.8485099999998</v>
      </c>
      <c r="G5366" s="2282"/>
      <c r="H5366" s="2467" t="s">
        <v>3581</v>
      </c>
      <c r="I5366" s="2467"/>
      <c r="J5366" s="2267">
        <v>20563.55</v>
      </c>
    </row>
    <row r="5367" spans="1:10" ht="30" customHeight="1" thickBot="1">
      <c r="A5367" s="2290"/>
      <c r="B5367" s="2290"/>
      <c r="C5367" s="2290"/>
      <c r="D5367" s="2290"/>
      <c r="E5367" s="2290"/>
      <c r="F5367" s="2290"/>
      <c r="G5367" s="2290" t="s">
        <v>3582</v>
      </c>
      <c r="H5367" s="2268">
        <v>6</v>
      </c>
      <c r="I5367" s="2290" t="s">
        <v>3583</v>
      </c>
      <c r="J5367" s="2291">
        <v>123381.3</v>
      </c>
    </row>
    <row r="5368" spans="1:10" ht="0.95" customHeight="1" thickTop="1">
      <c r="A5368" s="2269"/>
      <c r="B5368" s="2269"/>
      <c r="C5368" s="2269"/>
      <c r="D5368" s="2269"/>
      <c r="E5368" s="2269"/>
      <c r="F5368" s="2269"/>
      <c r="G5368" s="2269"/>
      <c r="H5368" s="2269"/>
      <c r="I5368" s="2269"/>
      <c r="J5368" s="2269"/>
    </row>
    <row r="5369" spans="1:10" ht="18" customHeight="1">
      <c r="A5369" s="2283" t="s">
        <v>6185</v>
      </c>
      <c r="B5369" s="2287" t="s">
        <v>259</v>
      </c>
      <c r="C5369" s="2283" t="s">
        <v>3548</v>
      </c>
      <c r="D5369" s="2283" t="s">
        <v>131</v>
      </c>
      <c r="E5369" s="2470" t="s">
        <v>3549</v>
      </c>
      <c r="F5369" s="2470"/>
      <c r="G5369" s="2288" t="s">
        <v>3550</v>
      </c>
      <c r="H5369" s="2287" t="s">
        <v>261</v>
      </c>
      <c r="I5369" s="2287" t="s">
        <v>3551</v>
      </c>
      <c r="J5369" s="2287" t="s">
        <v>2149</v>
      </c>
    </row>
    <row r="5370" spans="1:10" ht="24" customHeight="1">
      <c r="A5370" s="2284" t="s">
        <v>3552</v>
      </c>
      <c r="B5370" s="2259" t="s">
        <v>6186</v>
      </c>
      <c r="C5370" s="2284" t="s">
        <v>3558</v>
      </c>
      <c r="D5370" s="2284" t="s">
        <v>2139</v>
      </c>
      <c r="E5370" s="2471" t="s">
        <v>3560</v>
      </c>
      <c r="F5370" s="2471"/>
      <c r="G5370" s="2260" t="s">
        <v>4255</v>
      </c>
      <c r="H5370" s="2261">
        <v>1</v>
      </c>
      <c r="I5370" s="2262">
        <v>16869.759999999998</v>
      </c>
      <c r="J5370" s="2262">
        <v>16869.759999999998</v>
      </c>
    </row>
    <row r="5371" spans="1:10" ht="24" customHeight="1">
      <c r="A5371" s="2281" t="s">
        <v>3556</v>
      </c>
      <c r="B5371" s="2263" t="s">
        <v>6187</v>
      </c>
      <c r="C5371" s="2281" t="s">
        <v>3558</v>
      </c>
      <c r="D5371" s="2281" t="s">
        <v>6188</v>
      </c>
      <c r="E5371" s="2472" t="s">
        <v>3560</v>
      </c>
      <c r="F5371" s="2472"/>
      <c r="G5371" s="2264" t="s">
        <v>4255</v>
      </c>
      <c r="H5371" s="2265">
        <v>1</v>
      </c>
      <c r="I5371" s="2266">
        <v>305.64</v>
      </c>
      <c r="J5371" s="2266">
        <v>305.64</v>
      </c>
    </row>
    <row r="5372" spans="1:10" ht="24" customHeight="1">
      <c r="A5372" s="2285" t="s">
        <v>3586</v>
      </c>
      <c r="B5372" s="2270" t="s">
        <v>6189</v>
      </c>
      <c r="C5372" s="2285" t="s">
        <v>3558</v>
      </c>
      <c r="D5372" s="2285" t="s">
        <v>6190</v>
      </c>
      <c r="E5372" s="2468" t="s">
        <v>3594</v>
      </c>
      <c r="F5372" s="2468"/>
      <c r="G5372" s="2271" t="s">
        <v>4255</v>
      </c>
      <c r="H5372" s="2272">
        <v>1</v>
      </c>
      <c r="I5372" s="2273">
        <v>16344.47</v>
      </c>
      <c r="J5372" s="2273">
        <v>16344.47</v>
      </c>
    </row>
    <row r="5373" spans="1:10" ht="24" customHeight="1">
      <c r="A5373" s="2285" t="s">
        <v>3586</v>
      </c>
      <c r="B5373" s="2270" t="s">
        <v>6181</v>
      </c>
      <c r="C5373" s="2285" t="s">
        <v>3558</v>
      </c>
      <c r="D5373" s="2285" t="s">
        <v>6182</v>
      </c>
      <c r="E5373" s="2468" t="s">
        <v>3804</v>
      </c>
      <c r="F5373" s="2468"/>
      <c r="G5373" s="2271" t="s">
        <v>4255</v>
      </c>
      <c r="H5373" s="2272">
        <v>1</v>
      </c>
      <c r="I5373" s="2273">
        <v>103.22</v>
      </c>
      <c r="J5373" s="2273">
        <v>103.22</v>
      </c>
    </row>
    <row r="5374" spans="1:10" ht="24" customHeight="1">
      <c r="A5374" s="2285" t="s">
        <v>3586</v>
      </c>
      <c r="B5374" s="2270" t="s">
        <v>6163</v>
      </c>
      <c r="C5374" s="2285" t="s">
        <v>3558</v>
      </c>
      <c r="D5374" s="2285" t="s">
        <v>6164</v>
      </c>
      <c r="E5374" s="2468" t="s">
        <v>3589</v>
      </c>
      <c r="F5374" s="2468"/>
      <c r="G5374" s="2271" t="s">
        <v>4255</v>
      </c>
      <c r="H5374" s="2272">
        <v>1</v>
      </c>
      <c r="I5374" s="2273">
        <v>103.7</v>
      </c>
      <c r="J5374" s="2273">
        <v>103.7</v>
      </c>
    </row>
    <row r="5375" spans="1:10" ht="24" customHeight="1">
      <c r="A5375" s="2285" t="s">
        <v>3586</v>
      </c>
      <c r="B5375" s="2270" t="s">
        <v>6183</v>
      </c>
      <c r="C5375" s="2285" t="s">
        <v>3558</v>
      </c>
      <c r="D5375" s="2285" t="s">
        <v>6184</v>
      </c>
      <c r="E5375" s="2468" t="s">
        <v>3804</v>
      </c>
      <c r="F5375" s="2468"/>
      <c r="G5375" s="2271" t="s">
        <v>4255</v>
      </c>
      <c r="H5375" s="2272">
        <v>1</v>
      </c>
      <c r="I5375" s="2273">
        <v>1.6</v>
      </c>
      <c r="J5375" s="2273">
        <v>1.6</v>
      </c>
    </row>
    <row r="5376" spans="1:10" ht="24" customHeight="1">
      <c r="A5376" s="2285" t="s">
        <v>3586</v>
      </c>
      <c r="B5376" s="2270" t="s">
        <v>6169</v>
      </c>
      <c r="C5376" s="2285" t="s">
        <v>3558</v>
      </c>
      <c r="D5376" s="2285" t="s">
        <v>6170</v>
      </c>
      <c r="E5376" s="2468" t="s">
        <v>3589</v>
      </c>
      <c r="F5376" s="2468"/>
      <c r="G5376" s="2271" t="s">
        <v>4255</v>
      </c>
      <c r="H5376" s="2272">
        <v>1</v>
      </c>
      <c r="I5376" s="2273">
        <v>11.13</v>
      </c>
      <c r="J5376" s="2273">
        <v>11.13</v>
      </c>
    </row>
    <row r="5377" spans="1:10">
      <c r="A5377" s="2282"/>
      <c r="B5377" s="2282"/>
      <c r="C5377" s="2282"/>
      <c r="D5377" s="2282"/>
      <c r="E5377" s="2282" t="s">
        <v>3577</v>
      </c>
      <c r="F5377" s="2267">
        <v>16650.11</v>
      </c>
      <c r="G5377" s="2282" t="s">
        <v>3578</v>
      </c>
      <c r="H5377" s="2267">
        <v>0</v>
      </c>
      <c r="I5377" s="2282" t="s">
        <v>3579</v>
      </c>
      <c r="J5377" s="2267">
        <v>16650.11</v>
      </c>
    </row>
    <row r="5378" spans="1:10">
      <c r="A5378" s="2282"/>
      <c r="B5378" s="2282"/>
      <c r="C5378" s="2282"/>
      <c r="D5378" s="2282"/>
      <c r="E5378" s="2282" t="s">
        <v>3580</v>
      </c>
      <c r="F5378" s="2267">
        <v>4543.0263679999998</v>
      </c>
      <c r="G5378" s="2282"/>
      <c r="H5378" s="2467" t="s">
        <v>3581</v>
      </c>
      <c r="I5378" s="2467"/>
      <c r="J5378" s="2267">
        <v>21412.79</v>
      </c>
    </row>
    <row r="5379" spans="1:10" ht="30" customHeight="1" thickBot="1">
      <c r="A5379" s="2290"/>
      <c r="B5379" s="2290"/>
      <c r="C5379" s="2290"/>
      <c r="D5379" s="2290"/>
      <c r="E5379" s="2290"/>
      <c r="F5379" s="2290"/>
      <c r="G5379" s="2290" t="s">
        <v>3582</v>
      </c>
      <c r="H5379" s="2268">
        <v>1</v>
      </c>
      <c r="I5379" s="2290" t="s">
        <v>3583</v>
      </c>
      <c r="J5379" s="2291">
        <v>21412.79</v>
      </c>
    </row>
    <row r="5380" spans="1:10" ht="0.95" customHeight="1" thickTop="1">
      <c r="A5380" s="2269"/>
      <c r="B5380" s="2269"/>
      <c r="C5380" s="2269"/>
      <c r="D5380" s="2269"/>
      <c r="E5380" s="2269"/>
      <c r="F5380" s="2269"/>
      <c r="G5380" s="2269"/>
      <c r="H5380" s="2269"/>
      <c r="I5380" s="2269"/>
      <c r="J5380" s="2269"/>
    </row>
    <row r="5381" spans="1:10" ht="18" customHeight="1">
      <c r="A5381" s="2283" t="s">
        <v>6191</v>
      </c>
      <c r="B5381" s="2287" t="s">
        <v>259</v>
      </c>
      <c r="C5381" s="2283" t="s">
        <v>3548</v>
      </c>
      <c r="D5381" s="2283" t="s">
        <v>131</v>
      </c>
      <c r="E5381" s="2470" t="s">
        <v>3549</v>
      </c>
      <c r="F5381" s="2470"/>
      <c r="G5381" s="2288" t="s">
        <v>3550</v>
      </c>
      <c r="H5381" s="2287" t="s">
        <v>261</v>
      </c>
      <c r="I5381" s="2287" t="s">
        <v>3551</v>
      </c>
      <c r="J5381" s="2287" t="s">
        <v>2149</v>
      </c>
    </row>
    <row r="5382" spans="1:10" ht="24" customHeight="1">
      <c r="A5382" s="2284" t="s">
        <v>3552</v>
      </c>
      <c r="B5382" s="2259" t="s">
        <v>2141</v>
      </c>
      <c r="C5382" s="2284" t="s">
        <v>3600</v>
      </c>
      <c r="D5382" s="2284" t="s">
        <v>2142</v>
      </c>
      <c r="E5382" s="2471" t="s">
        <v>3560</v>
      </c>
      <c r="F5382" s="2471"/>
      <c r="G5382" s="2260" t="s">
        <v>2143</v>
      </c>
      <c r="H5382" s="2261">
        <v>1</v>
      </c>
      <c r="I5382" s="2262">
        <v>81.67</v>
      </c>
      <c r="J5382" s="2262">
        <v>81.67</v>
      </c>
    </row>
    <row r="5383" spans="1:10" ht="24" customHeight="1">
      <c r="A5383" s="2281" t="s">
        <v>3556</v>
      </c>
      <c r="B5383" s="2263" t="s">
        <v>6192</v>
      </c>
      <c r="C5383" s="2281" t="s">
        <v>3558</v>
      </c>
      <c r="D5383" s="2281" t="s">
        <v>6193</v>
      </c>
      <c r="E5383" s="2472" t="s">
        <v>3560</v>
      </c>
      <c r="F5383" s="2472"/>
      <c r="G5383" s="2264" t="s">
        <v>2143</v>
      </c>
      <c r="H5383" s="2265">
        <v>1</v>
      </c>
      <c r="I5383" s="2266">
        <v>0.73</v>
      </c>
      <c r="J5383" s="2266">
        <v>0.73</v>
      </c>
    </row>
    <row r="5384" spans="1:10" ht="24" customHeight="1">
      <c r="A5384" s="2285" t="s">
        <v>3586</v>
      </c>
      <c r="B5384" s="2270" t="s">
        <v>6194</v>
      </c>
      <c r="C5384" s="2285" t="s">
        <v>3558</v>
      </c>
      <c r="D5384" s="2285" t="s">
        <v>6195</v>
      </c>
      <c r="E5384" s="2468" t="s">
        <v>6196</v>
      </c>
      <c r="F5384" s="2468"/>
      <c r="G5384" s="2271" t="s">
        <v>2143</v>
      </c>
      <c r="H5384" s="2272">
        <v>1</v>
      </c>
      <c r="I5384" s="2273">
        <v>0.55000000000000004</v>
      </c>
      <c r="J5384" s="2273">
        <v>0.55000000000000004</v>
      </c>
    </row>
    <row r="5385" spans="1:10" ht="24" customHeight="1">
      <c r="A5385" s="2285" t="s">
        <v>3586</v>
      </c>
      <c r="B5385" s="2270" t="s">
        <v>6197</v>
      </c>
      <c r="C5385" s="2285" t="s">
        <v>3558</v>
      </c>
      <c r="D5385" s="2285" t="s">
        <v>6198</v>
      </c>
      <c r="E5385" s="2468" t="s">
        <v>6199</v>
      </c>
      <c r="F5385" s="2468"/>
      <c r="G5385" s="2271" t="s">
        <v>2143</v>
      </c>
      <c r="H5385" s="2272">
        <v>1</v>
      </c>
      <c r="I5385" s="2273">
        <v>0.06</v>
      </c>
      <c r="J5385" s="2273">
        <v>0.06</v>
      </c>
    </row>
    <row r="5386" spans="1:10" ht="24" customHeight="1">
      <c r="A5386" s="2285" t="s">
        <v>3586</v>
      </c>
      <c r="B5386" s="2270" t="s">
        <v>6200</v>
      </c>
      <c r="C5386" s="2285" t="s">
        <v>3558</v>
      </c>
      <c r="D5386" s="2285" t="s">
        <v>6201</v>
      </c>
      <c r="E5386" s="2468" t="s">
        <v>3804</v>
      </c>
      <c r="F5386" s="2468"/>
      <c r="G5386" s="2271" t="s">
        <v>2143</v>
      </c>
      <c r="H5386" s="2272">
        <v>1</v>
      </c>
      <c r="I5386" s="2273">
        <v>0.01</v>
      </c>
      <c r="J5386" s="2273">
        <v>0.01</v>
      </c>
    </row>
    <row r="5387" spans="1:10" ht="24" customHeight="1">
      <c r="A5387" s="2285" t="s">
        <v>3586</v>
      </c>
      <c r="B5387" s="2270" t="s">
        <v>6202</v>
      </c>
      <c r="C5387" s="2285" t="s">
        <v>3558</v>
      </c>
      <c r="D5387" s="2285" t="s">
        <v>6203</v>
      </c>
      <c r="E5387" s="2468" t="s">
        <v>3804</v>
      </c>
      <c r="F5387" s="2468"/>
      <c r="G5387" s="2271" t="s">
        <v>2143</v>
      </c>
      <c r="H5387" s="2272">
        <v>1</v>
      </c>
      <c r="I5387" s="2273">
        <v>0.55000000000000004</v>
      </c>
      <c r="J5387" s="2273">
        <v>0.55000000000000004</v>
      </c>
    </row>
    <row r="5388" spans="1:10" ht="24" customHeight="1">
      <c r="A5388" s="2285" t="s">
        <v>3586</v>
      </c>
      <c r="B5388" s="2270" t="s">
        <v>6204</v>
      </c>
      <c r="C5388" s="2285" t="s">
        <v>4493</v>
      </c>
      <c r="D5388" s="2285" t="s">
        <v>6205</v>
      </c>
      <c r="E5388" s="2468" t="s">
        <v>3594</v>
      </c>
      <c r="F5388" s="2468"/>
      <c r="G5388" s="2271" t="s">
        <v>2143</v>
      </c>
      <c r="H5388" s="2272">
        <v>1</v>
      </c>
      <c r="I5388" s="2273">
        <v>79.77</v>
      </c>
      <c r="J5388" s="2273">
        <v>79.77</v>
      </c>
    </row>
    <row r="5389" spans="1:10">
      <c r="A5389" s="2282"/>
      <c r="B5389" s="2282"/>
      <c r="C5389" s="2282"/>
      <c r="D5389" s="2282"/>
      <c r="E5389" s="2282" t="s">
        <v>3577</v>
      </c>
      <c r="F5389" s="2267">
        <v>80.5</v>
      </c>
      <c r="G5389" s="2282" t="s">
        <v>3578</v>
      </c>
      <c r="H5389" s="2267">
        <v>0</v>
      </c>
      <c r="I5389" s="2282" t="s">
        <v>3579</v>
      </c>
      <c r="J5389" s="2267">
        <v>80.5</v>
      </c>
    </row>
    <row r="5390" spans="1:10">
      <c r="A5390" s="2282"/>
      <c r="B5390" s="2282"/>
      <c r="C5390" s="2282"/>
      <c r="D5390" s="2282"/>
      <c r="E5390" s="2282" t="s">
        <v>3580</v>
      </c>
      <c r="F5390" s="2267">
        <v>21.993731</v>
      </c>
      <c r="G5390" s="2282"/>
      <c r="H5390" s="2467" t="s">
        <v>3581</v>
      </c>
      <c r="I5390" s="2467"/>
      <c r="J5390" s="2267">
        <v>103.66</v>
      </c>
    </row>
    <row r="5391" spans="1:10" ht="30" customHeight="1" thickBot="1">
      <c r="A5391" s="2290"/>
      <c r="B5391" s="2290"/>
      <c r="C5391" s="2290"/>
      <c r="D5391" s="2290"/>
      <c r="E5391" s="2290"/>
      <c r="F5391" s="2290"/>
      <c r="G5391" s="2290" t="s">
        <v>3582</v>
      </c>
      <c r="H5391" s="2268">
        <v>160</v>
      </c>
      <c r="I5391" s="2290" t="s">
        <v>3583</v>
      </c>
      <c r="J5391" s="2291">
        <v>16585.599999999999</v>
      </c>
    </row>
    <row r="5392" spans="1:10" ht="0.95" customHeight="1" thickTop="1">
      <c r="A5392" s="2269"/>
      <c r="B5392" s="2269"/>
      <c r="C5392" s="2269"/>
      <c r="D5392" s="2269"/>
      <c r="E5392" s="2269"/>
      <c r="F5392" s="2269"/>
      <c r="G5392" s="2269"/>
      <c r="H5392" s="2269"/>
      <c r="I5392" s="2269"/>
      <c r="J5392" s="2269"/>
    </row>
    <row r="5393" spans="1:10" ht="24" customHeight="1">
      <c r="A5393" s="2286" t="s">
        <v>6206</v>
      </c>
      <c r="B5393" s="2286"/>
      <c r="C5393" s="2286"/>
      <c r="D5393" s="2286" t="s">
        <v>6207</v>
      </c>
      <c r="E5393" s="2286"/>
      <c r="F5393" s="2469"/>
      <c r="G5393" s="2469"/>
      <c r="H5393" s="2257"/>
      <c r="I5393" s="2286"/>
      <c r="J5393" s="2258">
        <v>24508.799999999999</v>
      </c>
    </row>
    <row r="5394" spans="1:10" ht="18" customHeight="1">
      <c r="A5394" s="2283" t="s">
        <v>6208</v>
      </c>
      <c r="B5394" s="2287" t="s">
        <v>259</v>
      </c>
      <c r="C5394" s="2283" t="s">
        <v>3548</v>
      </c>
      <c r="D5394" s="2283" t="s">
        <v>131</v>
      </c>
      <c r="E5394" s="2470" t="s">
        <v>3549</v>
      </c>
      <c r="F5394" s="2470"/>
      <c r="G5394" s="2288" t="s">
        <v>3550</v>
      </c>
      <c r="H5394" s="2287" t="s">
        <v>261</v>
      </c>
      <c r="I5394" s="2287" t="s">
        <v>3551</v>
      </c>
      <c r="J5394" s="2287" t="s">
        <v>2149</v>
      </c>
    </row>
    <row r="5395" spans="1:10" ht="24" customHeight="1">
      <c r="A5395" s="2284" t="s">
        <v>3552</v>
      </c>
      <c r="B5395" s="2259" t="s">
        <v>6209</v>
      </c>
      <c r="C5395" s="2284" t="s">
        <v>3558</v>
      </c>
      <c r="D5395" s="2284" t="s">
        <v>2148</v>
      </c>
      <c r="E5395" s="2471" t="s">
        <v>3560</v>
      </c>
      <c r="F5395" s="2471"/>
      <c r="G5395" s="2260" t="s">
        <v>2143</v>
      </c>
      <c r="H5395" s="2261">
        <v>1</v>
      </c>
      <c r="I5395" s="2262">
        <v>20.11</v>
      </c>
      <c r="J5395" s="2262">
        <v>20.11</v>
      </c>
    </row>
    <row r="5396" spans="1:10" ht="24" customHeight="1">
      <c r="A5396" s="2281" t="s">
        <v>3556</v>
      </c>
      <c r="B5396" s="2263" t="s">
        <v>6210</v>
      </c>
      <c r="C5396" s="2281" t="s">
        <v>3558</v>
      </c>
      <c r="D5396" s="2281" t="s">
        <v>6211</v>
      </c>
      <c r="E5396" s="2472" t="s">
        <v>3560</v>
      </c>
      <c r="F5396" s="2472"/>
      <c r="G5396" s="2264" t="s">
        <v>2143</v>
      </c>
      <c r="H5396" s="2265">
        <v>1</v>
      </c>
      <c r="I5396" s="2266">
        <v>0.05</v>
      </c>
      <c r="J5396" s="2266">
        <v>0.05</v>
      </c>
    </row>
    <row r="5397" spans="1:10" ht="24" customHeight="1">
      <c r="A5397" s="2285" t="s">
        <v>3586</v>
      </c>
      <c r="B5397" s="2270" t="s">
        <v>6212</v>
      </c>
      <c r="C5397" s="2285" t="s">
        <v>3558</v>
      </c>
      <c r="D5397" s="2285" t="s">
        <v>6213</v>
      </c>
      <c r="E5397" s="2468" t="s">
        <v>6196</v>
      </c>
      <c r="F5397" s="2468"/>
      <c r="G5397" s="2271" t="s">
        <v>2143</v>
      </c>
      <c r="H5397" s="2272">
        <v>1</v>
      </c>
      <c r="I5397" s="2273">
        <v>2.62</v>
      </c>
      <c r="J5397" s="2273">
        <v>2.62</v>
      </c>
    </row>
    <row r="5398" spans="1:10" ht="24" customHeight="1">
      <c r="A5398" s="2285" t="s">
        <v>3586</v>
      </c>
      <c r="B5398" s="2270" t="s">
        <v>6214</v>
      </c>
      <c r="C5398" s="2285" t="s">
        <v>3558</v>
      </c>
      <c r="D5398" s="2285" t="s">
        <v>6215</v>
      </c>
      <c r="E5398" s="2468" t="s">
        <v>3804</v>
      </c>
      <c r="F5398" s="2468"/>
      <c r="G5398" s="2271" t="s">
        <v>2143</v>
      </c>
      <c r="H5398" s="2272">
        <v>1</v>
      </c>
      <c r="I5398" s="2273">
        <v>1.01</v>
      </c>
      <c r="J5398" s="2273">
        <v>1.01</v>
      </c>
    </row>
    <row r="5399" spans="1:10" ht="24" customHeight="1">
      <c r="A5399" s="2285" t="s">
        <v>3586</v>
      </c>
      <c r="B5399" s="2270" t="s">
        <v>6194</v>
      </c>
      <c r="C5399" s="2285" t="s">
        <v>3558</v>
      </c>
      <c r="D5399" s="2285" t="s">
        <v>6195</v>
      </c>
      <c r="E5399" s="2468" t="s">
        <v>6196</v>
      </c>
      <c r="F5399" s="2468"/>
      <c r="G5399" s="2271" t="s">
        <v>2143</v>
      </c>
      <c r="H5399" s="2272">
        <v>1</v>
      </c>
      <c r="I5399" s="2273">
        <v>0.55000000000000004</v>
      </c>
      <c r="J5399" s="2273">
        <v>0.55000000000000004</v>
      </c>
    </row>
    <row r="5400" spans="1:10" ht="24" customHeight="1">
      <c r="A5400" s="2285" t="s">
        <v>3586</v>
      </c>
      <c r="B5400" s="2270" t="s">
        <v>6216</v>
      </c>
      <c r="C5400" s="2285" t="s">
        <v>3558</v>
      </c>
      <c r="D5400" s="2285" t="s">
        <v>6217</v>
      </c>
      <c r="E5400" s="2468" t="s">
        <v>3804</v>
      </c>
      <c r="F5400" s="2468"/>
      <c r="G5400" s="2271" t="s">
        <v>2143</v>
      </c>
      <c r="H5400" s="2272">
        <v>1</v>
      </c>
      <c r="I5400" s="2273">
        <v>0.41</v>
      </c>
      <c r="J5400" s="2273">
        <v>0.41</v>
      </c>
    </row>
    <row r="5401" spans="1:10" ht="24" customHeight="1">
      <c r="A5401" s="2285" t="s">
        <v>3586</v>
      </c>
      <c r="B5401" s="2270" t="s">
        <v>6197</v>
      </c>
      <c r="C5401" s="2285" t="s">
        <v>3558</v>
      </c>
      <c r="D5401" s="2285" t="s">
        <v>6198</v>
      </c>
      <c r="E5401" s="2468" t="s">
        <v>6199</v>
      </c>
      <c r="F5401" s="2468"/>
      <c r="G5401" s="2271" t="s">
        <v>2143</v>
      </c>
      <c r="H5401" s="2272">
        <v>1</v>
      </c>
      <c r="I5401" s="2273">
        <v>0.06</v>
      </c>
      <c r="J5401" s="2273">
        <v>0.06</v>
      </c>
    </row>
    <row r="5402" spans="1:10" ht="24" customHeight="1">
      <c r="A5402" s="2285" t="s">
        <v>3586</v>
      </c>
      <c r="B5402" s="2270" t="s">
        <v>6218</v>
      </c>
      <c r="C5402" s="2285" t="s">
        <v>3558</v>
      </c>
      <c r="D5402" s="2285" t="s">
        <v>6219</v>
      </c>
      <c r="E5402" s="2468" t="s">
        <v>3917</v>
      </c>
      <c r="F5402" s="2468"/>
      <c r="G5402" s="2271" t="s">
        <v>2143</v>
      </c>
      <c r="H5402" s="2272">
        <v>1</v>
      </c>
      <c r="I5402" s="2273">
        <v>1.36</v>
      </c>
      <c r="J5402" s="2273">
        <v>1.36</v>
      </c>
    </row>
    <row r="5403" spans="1:10" ht="24" customHeight="1">
      <c r="A5403" s="2285" t="s">
        <v>3586</v>
      </c>
      <c r="B5403" s="2270" t="s">
        <v>6220</v>
      </c>
      <c r="C5403" s="2285" t="s">
        <v>3558</v>
      </c>
      <c r="D5403" s="2285" t="s">
        <v>6221</v>
      </c>
      <c r="E5403" s="2468" t="s">
        <v>3594</v>
      </c>
      <c r="F5403" s="2468"/>
      <c r="G5403" s="2271" t="s">
        <v>2143</v>
      </c>
      <c r="H5403" s="2272">
        <v>1</v>
      </c>
      <c r="I5403" s="2273">
        <v>14.05</v>
      </c>
      <c r="J5403" s="2273">
        <v>14.05</v>
      </c>
    </row>
    <row r="5404" spans="1:10">
      <c r="A5404" s="2282"/>
      <c r="B5404" s="2282"/>
      <c r="C5404" s="2282"/>
      <c r="D5404" s="2282"/>
      <c r="E5404" s="2282" t="s">
        <v>3577</v>
      </c>
      <c r="F5404" s="2267">
        <v>14.1</v>
      </c>
      <c r="G5404" s="2282" t="s">
        <v>3578</v>
      </c>
      <c r="H5404" s="2267">
        <v>0</v>
      </c>
      <c r="I5404" s="2282" t="s">
        <v>3579</v>
      </c>
      <c r="J5404" s="2267">
        <v>14.1</v>
      </c>
    </row>
    <row r="5405" spans="1:10">
      <c r="A5405" s="2282"/>
      <c r="B5405" s="2282"/>
      <c r="C5405" s="2282"/>
      <c r="D5405" s="2282"/>
      <c r="E5405" s="2282" t="s">
        <v>3580</v>
      </c>
      <c r="F5405" s="2267">
        <v>5.4156230000000001</v>
      </c>
      <c r="G5405" s="2282"/>
      <c r="H5405" s="2467" t="s">
        <v>3581</v>
      </c>
      <c r="I5405" s="2467"/>
      <c r="J5405" s="2267">
        <v>25.53</v>
      </c>
    </row>
    <row r="5406" spans="1:10" ht="30" customHeight="1" thickBot="1">
      <c r="A5406" s="2290"/>
      <c r="B5406" s="2290"/>
      <c r="C5406" s="2290"/>
      <c r="D5406" s="2290"/>
      <c r="E5406" s="2290"/>
      <c r="F5406" s="2290"/>
      <c r="G5406" s="2290" t="s">
        <v>3582</v>
      </c>
      <c r="H5406" s="2268">
        <v>960</v>
      </c>
      <c r="I5406" s="2290" t="s">
        <v>3583</v>
      </c>
      <c r="J5406" s="2291">
        <v>24508.799999999999</v>
      </c>
    </row>
    <row r="5407" spans="1:10" ht="0.95" customHeight="1" thickTop="1">
      <c r="A5407" s="2269"/>
      <c r="B5407" s="2269"/>
      <c r="C5407" s="2269"/>
      <c r="D5407" s="2269"/>
      <c r="E5407" s="2269"/>
      <c r="F5407" s="2269"/>
      <c r="G5407" s="2269"/>
      <c r="H5407" s="2269"/>
      <c r="I5407" s="2269"/>
      <c r="J5407" s="2269"/>
    </row>
  </sheetData>
  <mergeCells count="3862">
    <mergeCell ref="E16:F16"/>
    <mergeCell ref="E17:F17"/>
    <mergeCell ref="E18:F18"/>
    <mergeCell ref="E19:F19"/>
    <mergeCell ref="E20:F20"/>
    <mergeCell ref="E21:F21"/>
    <mergeCell ref="F11:G11"/>
    <mergeCell ref="F12:G12"/>
    <mergeCell ref="E13:F13"/>
    <mergeCell ref="E14:F14"/>
    <mergeCell ref="E15:F15"/>
    <mergeCell ref="F43:G43"/>
    <mergeCell ref="E44:F44"/>
    <mergeCell ref="E45:F45"/>
    <mergeCell ref="E46:F46"/>
    <mergeCell ref="E47:F47"/>
    <mergeCell ref="E48:F48"/>
    <mergeCell ref="H32:I32"/>
    <mergeCell ref="E35:F35"/>
    <mergeCell ref="E36:F36"/>
    <mergeCell ref="E37:F37"/>
    <mergeCell ref="H39:I39"/>
    <mergeCell ref="F42:G42"/>
    <mergeCell ref="E22:F22"/>
    <mergeCell ref="E23:F23"/>
    <mergeCell ref="H25:I25"/>
    <mergeCell ref="E28:F28"/>
    <mergeCell ref="E29:F29"/>
    <mergeCell ref="E30:F30"/>
    <mergeCell ref="E61:F61"/>
    <mergeCell ref="E62:F62"/>
    <mergeCell ref="E63:F63"/>
    <mergeCell ref="E64:F64"/>
    <mergeCell ref="E65:F65"/>
    <mergeCell ref="E66:F66"/>
    <mergeCell ref="E55:F55"/>
    <mergeCell ref="E56:F56"/>
    <mergeCell ref="E57:F57"/>
    <mergeCell ref="E58:F58"/>
    <mergeCell ref="E59:F59"/>
    <mergeCell ref="E60:F60"/>
    <mergeCell ref="E49:F49"/>
    <mergeCell ref="E50:F50"/>
    <mergeCell ref="E51:F51"/>
    <mergeCell ref="E52:F52"/>
    <mergeCell ref="E53:F53"/>
    <mergeCell ref="E54:F54"/>
    <mergeCell ref="E82:F82"/>
    <mergeCell ref="E83:F83"/>
    <mergeCell ref="E84:F84"/>
    <mergeCell ref="E85:F85"/>
    <mergeCell ref="E86:F86"/>
    <mergeCell ref="E87:F87"/>
    <mergeCell ref="E73:F73"/>
    <mergeCell ref="E74:F74"/>
    <mergeCell ref="E75:F75"/>
    <mergeCell ref="E76:F76"/>
    <mergeCell ref="H78:I78"/>
    <mergeCell ref="F81:G81"/>
    <mergeCell ref="E67:F67"/>
    <mergeCell ref="E68:F68"/>
    <mergeCell ref="E69:F69"/>
    <mergeCell ref="E70:F70"/>
    <mergeCell ref="E71:F71"/>
    <mergeCell ref="E72:F72"/>
    <mergeCell ref="E100:F100"/>
    <mergeCell ref="E101:F101"/>
    <mergeCell ref="E102:F102"/>
    <mergeCell ref="E103:F103"/>
    <mergeCell ref="E104:F104"/>
    <mergeCell ref="E105:F105"/>
    <mergeCell ref="E94:F94"/>
    <mergeCell ref="E95:F95"/>
    <mergeCell ref="E96:F96"/>
    <mergeCell ref="E97:F97"/>
    <mergeCell ref="E98:F98"/>
    <mergeCell ref="E99:F99"/>
    <mergeCell ref="E88:F88"/>
    <mergeCell ref="E89:F89"/>
    <mergeCell ref="E90:F90"/>
    <mergeCell ref="E91:F91"/>
    <mergeCell ref="E92:F92"/>
    <mergeCell ref="E93:F93"/>
    <mergeCell ref="E121:F121"/>
    <mergeCell ref="E122:F122"/>
    <mergeCell ref="E123:F123"/>
    <mergeCell ref="E124:F124"/>
    <mergeCell ref="E125:F125"/>
    <mergeCell ref="E126:F126"/>
    <mergeCell ref="E115:F115"/>
    <mergeCell ref="E116:F116"/>
    <mergeCell ref="E117:F117"/>
    <mergeCell ref="E118:F118"/>
    <mergeCell ref="E119:F119"/>
    <mergeCell ref="E120:F120"/>
    <mergeCell ref="E106:F106"/>
    <mergeCell ref="E107:F107"/>
    <mergeCell ref="H109:I109"/>
    <mergeCell ref="F112:G112"/>
    <mergeCell ref="E113:F113"/>
    <mergeCell ref="E114:F114"/>
    <mergeCell ref="E139:F139"/>
    <mergeCell ref="E140:F140"/>
    <mergeCell ref="E141:F141"/>
    <mergeCell ref="E142:F142"/>
    <mergeCell ref="E143:F143"/>
    <mergeCell ref="E144:F144"/>
    <mergeCell ref="E133:F133"/>
    <mergeCell ref="E134:F134"/>
    <mergeCell ref="E135:F135"/>
    <mergeCell ref="E136:F136"/>
    <mergeCell ref="E137:F137"/>
    <mergeCell ref="E138:F138"/>
    <mergeCell ref="E127:F127"/>
    <mergeCell ref="E128:F128"/>
    <mergeCell ref="E129:F129"/>
    <mergeCell ref="E130:F130"/>
    <mergeCell ref="E131:F131"/>
    <mergeCell ref="E132:F132"/>
    <mergeCell ref="H158:I158"/>
    <mergeCell ref="E161:F161"/>
    <mergeCell ref="E162:F162"/>
    <mergeCell ref="E163:F163"/>
    <mergeCell ref="E164:F164"/>
    <mergeCell ref="E165:F165"/>
    <mergeCell ref="E151:F151"/>
    <mergeCell ref="E152:F152"/>
    <mergeCell ref="E153:F153"/>
    <mergeCell ref="E154:F154"/>
    <mergeCell ref="E155:F155"/>
    <mergeCell ref="E156:F156"/>
    <mergeCell ref="E145:F145"/>
    <mergeCell ref="E146:F146"/>
    <mergeCell ref="E147:F147"/>
    <mergeCell ref="E148:F148"/>
    <mergeCell ref="E149:F149"/>
    <mergeCell ref="E150:F150"/>
    <mergeCell ref="H179:I179"/>
    <mergeCell ref="F182:G182"/>
    <mergeCell ref="E183:F183"/>
    <mergeCell ref="E184:F184"/>
    <mergeCell ref="E185:F185"/>
    <mergeCell ref="E186:F186"/>
    <mergeCell ref="E172:F172"/>
    <mergeCell ref="E173:F173"/>
    <mergeCell ref="E174:F174"/>
    <mergeCell ref="E175:F175"/>
    <mergeCell ref="E176:F176"/>
    <mergeCell ref="E177:F177"/>
    <mergeCell ref="E166:F166"/>
    <mergeCell ref="E167:F167"/>
    <mergeCell ref="E168:F168"/>
    <mergeCell ref="E169:F169"/>
    <mergeCell ref="E170:F170"/>
    <mergeCell ref="E171:F171"/>
    <mergeCell ref="E199:F199"/>
    <mergeCell ref="E200:F200"/>
    <mergeCell ref="E201:F201"/>
    <mergeCell ref="E202:F202"/>
    <mergeCell ref="E203:F203"/>
    <mergeCell ref="E204:F204"/>
    <mergeCell ref="E193:F193"/>
    <mergeCell ref="E194:F194"/>
    <mergeCell ref="E195:F195"/>
    <mergeCell ref="E196:F196"/>
    <mergeCell ref="E197:F197"/>
    <mergeCell ref="E198:F198"/>
    <mergeCell ref="E187:F187"/>
    <mergeCell ref="E188:F188"/>
    <mergeCell ref="E189:F189"/>
    <mergeCell ref="E190:F190"/>
    <mergeCell ref="E191:F191"/>
    <mergeCell ref="E192:F192"/>
    <mergeCell ref="H229:I229"/>
    <mergeCell ref="E217:F217"/>
    <mergeCell ref="E218:F218"/>
    <mergeCell ref="E219:F219"/>
    <mergeCell ref="E220:F220"/>
    <mergeCell ref="E221:F221"/>
    <mergeCell ref="E222:F222"/>
    <mergeCell ref="E211:F211"/>
    <mergeCell ref="E212:F212"/>
    <mergeCell ref="E213:F213"/>
    <mergeCell ref="E214:F214"/>
    <mergeCell ref="E215:F215"/>
    <mergeCell ref="E216:F216"/>
    <mergeCell ref="E205:F205"/>
    <mergeCell ref="E206:F206"/>
    <mergeCell ref="E207:F207"/>
    <mergeCell ref="E208:F208"/>
    <mergeCell ref="E209:F209"/>
    <mergeCell ref="E210:F210"/>
    <mergeCell ref="E238:F238"/>
    <mergeCell ref="E239:F239"/>
    <mergeCell ref="E240:F240"/>
    <mergeCell ref="E241:F241"/>
    <mergeCell ref="E242:F242"/>
    <mergeCell ref="E243:F243"/>
    <mergeCell ref="F232:G232"/>
    <mergeCell ref="E233:F233"/>
    <mergeCell ref="E234:F234"/>
    <mergeCell ref="E235:F235"/>
    <mergeCell ref="E236:F236"/>
    <mergeCell ref="E237:F237"/>
    <mergeCell ref="E223:F223"/>
    <mergeCell ref="E224:F224"/>
    <mergeCell ref="E225:F225"/>
    <mergeCell ref="E226:F226"/>
    <mergeCell ref="E227:F227"/>
    <mergeCell ref="E256:F256"/>
    <mergeCell ref="E257:F257"/>
    <mergeCell ref="E258:F258"/>
    <mergeCell ref="E259:F259"/>
    <mergeCell ref="E260:F260"/>
    <mergeCell ref="E261:F261"/>
    <mergeCell ref="E250:F250"/>
    <mergeCell ref="E251:F251"/>
    <mergeCell ref="E252:F252"/>
    <mergeCell ref="E253:F253"/>
    <mergeCell ref="E254:F254"/>
    <mergeCell ref="E255:F255"/>
    <mergeCell ref="E244:F244"/>
    <mergeCell ref="E245:F245"/>
    <mergeCell ref="E246:F246"/>
    <mergeCell ref="E247:F247"/>
    <mergeCell ref="E248:F248"/>
    <mergeCell ref="E249:F249"/>
    <mergeCell ref="E274:F274"/>
    <mergeCell ref="E275:F275"/>
    <mergeCell ref="E276:F276"/>
    <mergeCell ref="E277:F277"/>
    <mergeCell ref="E278:F278"/>
    <mergeCell ref="E279:F279"/>
    <mergeCell ref="E268:F268"/>
    <mergeCell ref="E269:F269"/>
    <mergeCell ref="E270:F270"/>
    <mergeCell ref="E271:F271"/>
    <mergeCell ref="E272:F272"/>
    <mergeCell ref="E273:F273"/>
    <mergeCell ref="E262:F262"/>
    <mergeCell ref="E263:F263"/>
    <mergeCell ref="E264:F264"/>
    <mergeCell ref="E265:F265"/>
    <mergeCell ref="E266:F266"/>
    <mergeCell ref="E267:F267"/>
    <mergeCell ref="E292:F292"/>
    <mergeCell ref="E293:F293"/>
    <mergeCell ref="E294:F294"/>
    <mergeCell ref="E295:F295"/>
    <mergeCell ref="E296:F296"/>
    <mergeCell ref="E297:F297"/>
    <mergeCell ref="E286:F286"/>
    <mergeCell ref="E287:F287"/>
    <mergeCell ref="E288:F288"/>
    <mergeCell ref="E289:F289"/>
    <mergeCell ref="E290:F290"/>
    <mergeCell ref="E291:F291"/>
    <mergeCell ref="E280:F280"/>
    <mergeCell ref="E281:F281"/>
    <mergeCell ref="E282:F282"/>
    <mergeCell ref="E283:F283"/>
    <mergeCell ref="E284:F284"/>
    <mergeCell ref="E285:F285"/>
    <mergeCell ref="E310:F310"/>
    <mergeCell ref="H312:I312"/>
    <mergeCell ref="F315:G315"/>
    <mergeCell ref="F316:G316"/>
    <mergeCell ref="E317:F317"/>
    <mergeCell ref="E318:F318"/>
    <mergeCell ref="E304:F304"/>
    <mergeCell ref="E305:F305"/>
    <mergeCell ref="E306:F306"/>
    <mergeCell ref="E307:F307"/>
    <mergeCell ref="E308:F308"/>
    <mergeCell ref="E309:F309"/>
    <mergeCell ref="E298:F298"/>
    <mergeCell ref="E299:F299"/>
    <mergeCell ref="E300:F300"/>
    <mergeCell ref="E301:F301"/>
    <mergeCell ref="E302:F302"/>
    <mergeCell ref="E303:F303"/>
    <mergeCell ref="E331:F331"/>
    <mergeCell ref="E332:F332"/>
    <mergeCell ref="E333:F333"/>
    <mergeCell ref="H335:I335"/>
    <mergeCell ref="F338:G338"/>
    <mergeCell ref="E339:F339"/>
    <mergeCell ref="E325:F325"/>
    <mergeCell ref="E326:F326"/>
    <mergeCell ref="E327:F327"/>
    <mergeCell ref="E328:F328"/>
    <mergeCell ref="E329:F329"/>
    <mergeCell ref="E330:F330"/>
    <mergeCell ref="E319:F319"/>
    <mergeCell ref="E320:F320"/>
    <mergeCell ref="E321:F321"/>
    <mergeCell ref="E322:F322"/>
    <mergeCell ref="E323:F323"/>
    <mergeCell ref="E324:F324"/>
    <mergeCell ref="E358:F358"/>
    <mergeCell ref="E359:F359"/>
    <mergeCell ref="H361:I361"/>
    <mergeCell ref="F364:G364"/>
    <mergeCell ref="E365:F365"/>
    <mergeCell ref="E366:F366"/>
    <mergeCell ref="E349:F349"/>
    <mergeCell ref="E350:F350"/>
    <mergeCell ref="E351:F351"/>
    <mergeCell ref="H353:I353"/>
    <mergeCell ref="E356:F356"/>
    <mergeCell ref="E357:F357"/>
    <mergeCell ref="E340:F340"/>
    <mergeCell ref="E341:F341"/>
    <mergeCell ref="E342:F342"/>
    <mergeCell ref="H344:I344"/>
    <mergeCell ref="F347:G347"/>
    <mergeCell ref="E348:F348"/>
    <mergeCell ref="E382:F382"/>
    <mergeCell ref="E383:F383"/>
    <mergeCell ref="E384:F384"/>
    <mergeCell ref="E385:F385"/>
    <mergeCell ref="H387:I387"/>
    <mergeCell ref="F390:G390"/>
    <mergeCell ref="E373:F373"/>
    <mergeCell ref="E374:F374"/>
    <mergeCell ref="E375:F375"/>
    <mergeCell ref="H377:I377"/>
    <mergeCell ref="F380:G380"/>
    <mergeCell ref="E381:F381"/>
    <mergeCell ref="E367:F367"/>
    <mergeCell ref="E368:F368"/>
    <mergeCell ref="E369:F369"/>
    <mergeCell ref="E370:F370"/>
    <mergeCell ref="E371:F371"/>
    <mergeCell ref="E372:F372"/>
    <mergeCell ref="E403:F403"/>
    <mergeCell ref="E404:F404"/>
    <mergeCell ref="H406:I406"/>
    <mergeCell ref="F409:G409"/>
    <mergeCell ref="F410:G410"/>
    <mergeCell ref="F411:G411"/>
    <mergeCell ref="E397:F397"/>
    <mergeCell ref="E398:F398"/>
    <mergeCell ref="E399:F399"/>
    <mergeCell ref="E400:F400"/>
    <mergeCell ref="E401:F401"/>
    <mergeCell ref="E402:F402"/>
    <mergeCell ref="F391:G391"/>
    <mergeCell ref="E392:F392"/>
    <mergeCell ref="E393:F393"/>
    <mergeCell ref="E394:F394"/>
    <mergeCell ref="E395:F395"/>
    <mergeCell ref="E396:F396"/>
    <mergeCell ref="E427:F427"/>
    <mergeCell ref="E428:F428"/>
    <mergeCell ref="E429:F429"/>
    <mergeCell ref="H431:I431"/>
    <mergeCell ref="F434:G434"/>
    <mergeCell ref="E435:F435"/>
    <mergeCell ref="H419:I419"/>
    <mergeCell ref="E422:F422"/>
    <mergeCell ref="E423:F423"/>
    <mergeCell ref="E424:F424"/>
    <mergeCell ref="E425:F425"/>
    <mergeCell ref="E426:F426"/>
    <mergeCell ref="E412:F412"/>
    <mergeCell ref="E413:F413"/>
    <mergeCell ref="E414:F414"/>
    <mergeCell ref="E415:F415"/>
    <mergeCell ref="E416:F416"/>
    <mergeCell ref="E417:F417"/>
    <mergeCell ref="E454:F454"/>
    <mergeCell ref="E455:F455"/>
    <mergeCell ref="H457:I457"/>
    <mergeCell ref="E460:F460"/>
    <mergeCell ref="E461:F461"/>
    <mergeCell ref="E462:F462"/>
    <mergeCell ref="E445:F445"/>
    <mergeCell ref="E446:F446"/>
    <mergeCell ref="E447:F447"/>
    <mergeCell ref="H449:I449"/>
    <mergeCell ref="F452:G452"/>
    <mergeCell ref="E453:F453"/>
    <mergeCell ref="E436:F436"/>
    <mergeCell ref="E437:F437"/>
    <mergeCell ref="E438:F438"/>
    <mergeCell ref="H440:I440"/>
    <mergeCell ref="F443:G443"/>
    <mergeCell ref="E444:F444"/>
    <mergeCell ref="E484:F484"/>
    <mergeCell ref="H486:I486"/>
    <mergeCell ref="E489:F489"/>
    <mergeCell ref="E490:F490"/>
    <mergeCell ref="E491:F491"/>
    <mergeCell ref="H493:I493"/>
    <mergeCell ref="E475:F475"/>
    <mergeCell ref="E476:F476"/>
    <mergeCell ref="E477:F477"/>
    <mergeCell ref="H479:I479"/>
    <mergeCell ref="E482:F482"/>
    <mergeCell ref="E483:F483"/>
    <mergeCell ref="H464:I464"/>
    <mergeCell ref="F467:G467"/>
    <mergeCell ref="E468:F468"/>
    <mergeCell ref="E469:F469"/>
    <mergeCell ref="E470:F470"/>
    <mergeCell ref="H472:I472"/>
    <mergeCell ref="E514:F514"/>
    <mergeCell ref="E515:F515"/>
    <mergeCell ref="E516:F516"/>
    <mergeCell ref="H518:I518"/>
    <mergeCell ref="F521:G521"/>
    <mergeCell ref="E522:F522"/>
    <mergeCell ref="E505:F505"/>
    <mergeCell ref="E506:F506"/>
    <mergeCell ref="E507:F507"/>
    <mergeCell ref="E508:F508"/>
    <mergeCell ref="H510:I510"/>
    <mergeCell ref="E513:F513"/>
    <mergeCell ref="E496:F496"/>
    <mergeCell ref="E497:F497"/>
    <mergeCell ref="E498:F498"/>
    <mergeCell ref="H500:I500"/>
    <mergeCell ref="F503:G503"/>
    <mergeCell ref="F504:G504"/>
    <mergeCell ref="E541:F541"/>
    <mergeCell ref="E542:F542"/>
    <mergeCell ref="E543:F543"/>
    <mergeCell ref="E544:F544"/>
    <mergeCell ref="H546:I546"/>
    <mergeCell ref="E549:F549"/>
    <mergeCell ref="F532:G532"/>
    <mergeCell ref="E533:F533"/>
    <mergeCell ref="E534:F534"/>
    <mergeCell ref="E535:F535"/>
    <mergeCell ref="E536:F536"/>
    <mergeCell ref="H538:I538"/>
    <mergeCell ref="E523:F523"/>
    <mergeCell ref="E524:F524"/>
    <mergeCell ref="E525:F525"/>
    <mergeCell ref="E526:F526"/>
    <mergeCell ref="E527:F527"/>
    <mergeCell ref="H529:I529"/>
    <mergeCell ref="E568:F568"/>
    <mergeCell ref="H570:I570"/>
    <mergeCell ref="E573:F573"/>
    <mergeCell ref="E574:F574"/>
    <mergeCell ref="E575:F575"/>
    <mergeCell ref="E576:F576"/>
    <mergeCell ref="E559:F559"/>
    <mergeCell ref="E560:F560"/>
    <mergeCell ref="H562:I562"/>
    <mergeCell ref="E565:F565"/>
    <mergeCell ref="E566:F566"/>
    <mergeCell ref="E567:F567"/>
    <mergeCell ref="E550:F550"/>
    <mergeCell ref="E551:F551"/>
    <mergeCell ref="E552:F552"/>
    <mergeCell ref="H554:I554"/>
    <mergeCell ref="E557:F557"/>
    <mergeCell ref="E558:F558"/>
    <mergeCell ref="E598:F598"/>
    <mergeCell ref="E599:F599"/>
    <mergeCell ref="H601:I601"/>
    <mergeCell ref="F604:G604"/>
    <mergeCell ref="F605:G605"/>
    <mergeCell ref="F606:G606"/>
    <mergeCell ref="E589:F589"/>
    <mergeCell ref="E590:F590"/>
    <mergeCell ref="E591:F591"/>
    <mergeCell ref="H593:I593"/>
    <mergeCell ref="E596:F596"/>
    <mergeCell ref="E597:F597"/>
    <mergeCell ref="H578:I578"/>
    <mergeCell ref="E581:F581"/>
    <mergeCell ref="E582:F582"/>
    <mergeCell ref="E583:F583"/>
    <mergeCell ref="E584:F584"/>
    <mergeCell ref="H586:I586"/>
    <mergeCell ref="E622:F622"/>
    <mergeCell ref="E623:F623"/>
    <mergeCell ref="H625:I625"/>
    <mergeCell ref="F628:G628"/>
    <mergeCell ref="F629:G629"/>
    <mergeCell ref="E630:F630"/>
    <mergeCell ref="H614:I614"/>
    <mergeCell ref="F617:G617"/>
    <mergeCell ref="E618:F618"/>
    <mergeCell ref="E619:F619"/>
    <mergeCell ref="E620:F620"/>
    <mergeCell ref="E621:F621"/>
    <mergeCell ref="E607:F607"/>
    <mergeCell ref="E608:F608"/>
    <mergeCell ref="E609:F609"/>
    <mergeCell ref="E610:F610"/>
    <mergeCell ref="E611:F611"/>
    <mergeCell ref="E612:F612"/>
    <mergeCell ref="E646:F646"/>
    <mergeCell ref="E647:F647"/>
    <mergeCell ref="E648:F648"/>
    <mergeCell ref="E649:F649"/>
    <mergeCell ref="H651:I651"/>
    <mergeCell ref="F654:G654"/>
    <mergeCell ref="F640:G640"/>
    <mergeCell ref="E641:F641"/>
    <mergeCell ref="E642:F642"/>
    <mergeCell ref="E643:F643"/>
    <mergeCell ref="E644:F644"/>
    <mergeCell ref="E645:F645"/>
    <mergeCell ref="E631:F631"/>
    <mergeCell ref="E632:F632"/>
    <mergeCell ref="E633:F633"/>
    <mergeCell ref="E634:F634"/>
    <mergeCell ref="H636:I636"/>
    <mergeCell ref="F639:G639"/>
    <mergeCell ref="F673:G673"/>
    <mergeCell ref="E674:F674"/>
    <mergeCell ref="E675:F675"/>
    <mergeCell ref="E676:F676"/>
    <mergeCell ref="E677:F677"/>
    <mergeCell ref="E678:F678"/>
    <mergeCell ref="E664:F664"/>
    <mergeCell ref="E665:F665"/>
    <mergeCell ref="E666:F666"/>
    <mergeCell ref="E667:F667"/>
    <mergeCell ref="E668:F668"/>
    <mergeCell ref="H670:I670"/>
    <mergeCell ref="E655:F655"/>
    <mergeCell ref="E656:F656"/>
    <mergeCell ref="E657:F657"/>
    <mergeCell ref="E658:F658"/>
    <mergeCell ref="E659:F659"/>
    <mergeCell ref="H661:I661"/>
    <mergeCell ref="H695:I695"/>
    <mergeCell ref="F698:G698"/>
    <mergeCell ref="E699:F699"/>
    <mergeCell ref="E700:F700"/>
    <mergeCell ref="E701:F701"/>
    <mergeCell ref="E702:F702"/>
    <mergeCell ref="F688:G688"/>
    <mergeCell ref="E689:F689"/>
    <mergeCell ref="E690:F690"/>
    <mergeCell ref="E691:F691"/>
    <mergeCell ref="E692:F692"/>
    <mergeCell ref="E693:F693"/>
    <mergeCell ref="E679:F679"/>
    <mergeCell ref="E680:F680"/>
    <mergeCell ref="E681:F681"/>
    <mergeCell ref="E682:F682"/>
    <mergeCell ref="H684:I684"/>
    <mergeCell ref="F687:G687"/>
    <mergeCell ref="E718:F718"/>
    <mergeCell ref="E719:F719"/>
    <mergeCell ref="E720:F720"/>
    <mergeCell ref="E721:F721"/>
    <mergeCell ref="E722:F722"/>
    <mergeCell ref="H724:I724"/>
    <mergeCell ref="E709:F709"/>
    <mergeCell ref="E710:F710"/>
    <mergeCell ref="H712:I712"/>
    <mergeCell ref="F715:G715"/>
    <mergeCell ref="E716:F716"/>
    <mergeCell ref="E717:F717"/>
    <mergeCell ref="E703:F703"/>
    <mergeCell ref="E704:F704"/>
    <mergeCell ref="E705:F705"/>
    <mergeCell ref="E706:F706"/>
    <mergeCell ref="E707:F707"/>
    <mergeCell ref="E708:F708"/>
    <mergeCell ref="E742:F742"/>
    <mergeCell ref="E743:F743"/>
    <mergeCell ref="E744:F744"/>
    <mergeCell ref="E745:F745"/>
    <mergeCell ref="E746:F746"/>
    <mergeCell ref="H748:I748"/>
    <mergeCell ref="E733:F733"/>
    <mergeCell ref="E734:F734"/>
    <mergeCell ref="H736:I736"/>
    <mergeCell ref="E739:F739"/>
    <mergeCell ref="E740:F740"/>
    <mergeCell ref="E741:F741"/>
    <mergeCell ref="F727:G727"/>
    <mergeCell ref="E728:F728"/>
    <mergeCell ref="E729:F729"/>
    <mergeCell ref="E730:F730"/>
    <mergeCell ref="E731:F731"/>
    <mergeCell ref="E732:F732"/>
    <mergeCell ref="E766:F766"/>
    <mergeCell ref="E767:F767"/>
    <mergeCell ref="E768:F768"/>
    <mergeCell ref="E769:F769"/>
    <mergeCell ref="E770:F770"/>
    <mergeCell ref="E771:F771"/>
    <mergeCell ref="E757:F757"/>
    <mergeCell ref="E758:F758"/>
    <mergeCell ref="E759:F759"/>
    <mergeCell ref="H761:I761"/>
    <mergeCell ref="F764:G764"/>
    <mergeCell ref="E765:F765"/>
    <mergeCell ref="F751:G751"/>
    <mergeCell ref="F752:G752"/>
    <mergeCell ref="F753:G753"/>
    <mergeCell ref="E754:F754"/>
    <mergeCell ref="E755:F755"/>
    <mergeCell ref="E756:F756"/>
    <mergeCell ref="E787:F787"/>
    <mergeCell ref="E788:F788"/>
    <mergeCell ref="E789:F789"/>
    <mergeCell ref="E790:F790"/>
    <mergeCell ref="H792:I792"/>
    <mergeCell ref="E795:F795"/>
    <mergeCell ref="E781:F781"/>
    <mergeCell ref="E782:F782"/>
    <mergeCell ref="E783:F783"/>
    <mergeCell ref="E784:F784"/>
    <mergeCell ref="E785:F785"/>
    <mergeCell ref="E786:F786"/>
    <mergeCell ref="E772:F772"/>
    <mergeCell ref="E773:F773"/>
    <mergeCell ref="E774:F774"/>
    <mergeCell ref="E775:F775"/>
    <mergeCell ref="H777:I777"/>
    <mergeCell ref="F780:G780"/>
    <mergeCell ref="E811:F811"/>
    <mergeCell ref="E812:F812"/>
    <mergeCell ref="H814:I814"/>
    <mergeCell ref="F817:G817"/>
    <mergeCell ref="F818:G818"/>
    <mergeCell ref="E819:F819"/>
    <mergeCell ref="E805:F805"/>
    <mergeCell ref="E806:F806"/>
    <mergeCell ref="E807:F807"/>
    <mergeCell ref="E808:F808"/>
    <mergeCell ref="E809:F809"/>
    <mergeCell ref="E810:F810"/>
    <mergeCell ref="E796:F796"/>
    <mergeCell ref="E797:F797"/>
    <mergeCell ref="E798:F798"/>
    <mergeCell ref="E799:F799"/>
    <mergeCell ref="H801:I801"/>
    <mergeCell ref="F804:G804"/>
    <mergeCell ref="E838:F838"/>
    <mergeCell ref="E839:F839"/>
    <mergeCell ref="E840:F840"/>
    <mergeCell ref="E841:F841"/>
    <mergeCell ref="H843:I843"/>
    <mergeCell ref="E846:F846"/>
    <mergeCell ref="E829:F829"/>
    <mergeCell ref="E830:F830"/>
    <mergeCell ref="E831:F831"/>
    <mergeCell ref="E832:F832"/>
    <mergeCell ref="H834:I834"/>
    <mergeCell ref="E837:F837"/>
    <mergeCell ref="E820:F820"/>
    <mergeCell ref="E821:F821"/>
    <mergeCell ref="E822:F822"/>
    <mergeCell ref="E823:F823"/>
    <mergeCell ref="H825:I825"/>
    <mergeCell ref="E828:F828"/>
    <mergeCell ref="E865:F865"/>
    <mergeCell ref="E866:F866"/>
    <mergeCell ref="E867:F867"/>
    <mergeCell ref="H869:I869"/>
    <mergeCell ref="F872:G872"/>
    <mergeCell ref="E873:F873"/>
    <mergeCell ref="E856:F856"/>
    <mergeCell ref="E857:F857"/>
    <mergeCell ref="E858:F858"/>
    <mergeCell ref="H860:I860"/>
    <mergeCell ref="E863:F863"/>
    <mergeCell ref="E864:F864"/>
    <mergeCell ref="E847:F847"/>
    <mergeCell ref="E848:F848"/>
    <mergeCell ref="E849:F849"/>
    <mergeCell ref="E850:F850"/>
    <mergeCell ref="H852:I852"/>
    <mergeCell ref="E855:F855"/>
    <mergeCell ref="E892:F892"/>
    <mergeCell ref="E893:F893"/>
    <mergeCell ref="E894:F894"/>
    <mergeCell ref="H896:I896"/>
    <mergeCell ref="E899:F899"/>
    <mergeCell ref="E900:F900"/>
    <mergeCell ref="E883:F883"/>
    <mergeCell ref="E884:F884"/>
    <mergeCell ref="E885:F885"/>
    <mergeCell ref="E886:F886"/>
    <mergeCell ref="H888:I888"/>
    <mergeCell ref="E891:F891"/>
    <mergeCell ref="E874:F874"/>
    <mergeCell ref="E875:F875"/>
    <mergeCell ref="E876:F876"/>
    <mergeCell ref="E877:F877"/>
    <mergeCell ref="E878:F878"/>
    <mergeCell ref="H880:I880"/>
    <mergeCell ref="E916:F916"/>
    <mergeCell ref="E917:F917"/>
    <mergeCell ref="E918:F918"/>
    <mergeCell ref="H920:I920"/>
    <mergeCell ref="F923:G923"/>
    <mergeCell ref="E924:F924"/>
    <mergeCell ref="F910:G910"/>
    <mergeCell ref="E911:F911"/>
    <mergeCell ref="E912:F912"/>
    <mergeCell ref="E913:F913"/>
    <mergeCell ref="E914:F914"/>
    <mergeCell ref="E915:F915"/>
    <mergeCell ref="E901:F901"/>
    <mergeCell ref="E902:F902"/>
    <mergeCell ref="E903:F903"/>
    <mergeCell ref="H905:I905"/>
    <mergeCell ref="F908:G908"/>
    <mergeCell ref="F909:G909"/>
    <mergeCell ref="E940:F940"/>
    <mergeCell ref="E941:F941"/>
    <mergeCell ref="E942:F942"/>
    <mergeCell ref="E943:F943"/>
    <mergeCell ref="E944:F944"/>
    <mergeCell ref="E945:F945"/>
    <mergeCell ref="E931:F931"/>
    <mergeCell ref="E932:F932"/>
    <mergeCell ref="H934:I934"/>
    <mergeCell ref="F937:G937"/>
    <mergeCell ref="E938:F938"/>
    <mergeCell ref="E939:F939"/>
    <mergeCell ref="E925:F925"/>
    <mergeCell ref="E926:F926"/>
    <mergeCell ref="E927:F927"/>
    <mergeCell ref="E928:F928"/>
    <mergeCell ref="E929:F929"/>
    <mergeCell ref="E930:F930"/>
    <mergeCell ref="E961:F961"/>
    <mergeCell ref="E962:F962"/>
    <mergeCell ref="E963:F963"/>
    <mergeCell ref="E964:F964"/>
    <mergeCell ref="E965:F965"/>
    <mergeCell ref="E966:F966"/>
    <mergeCell ref="E952:F952"/>
    <mergeCell ref="H954:I954"/>
    <mergeCell ref="E957:F957"/>
    <mergeCell ref="E958:F958"/>
    <mergeCell ref="E959:F959"/>
    <mergeCell ref="E960:F960"/>
    <mergeCell ref="E946:F946"/>
    <mergeCell ref="E947:F947"/>
    <mergeCell ref="E948:F948"/>
    <mergeCell ref="E949:F949"/>
    <mergeCell ref="E950:F950"/>
    <mergeCell ref="E951:F951"/>
    <mergeCell ref="E982:F982"/>
    <mergeCell ref="E983:F983"/>
    <mergeCell ref="E984:F984"/>
    <mergeCell ref="E985:F985"/>
    <mergeCell ref="E986:F986"/>
    <mergeCell ref="H988:I988"/>
    <mergeCell ref="E976:F976"/>
    <mergeCell ref="E977:F977"/>
    <mergeCell ref="E978:F978"/>
    <mergeCell ref="E979:F979"/>
    <mergeCell ref="E980:F980"/>
    <mergeCell ref="E981:F981"/>
    <mergeCell ref="E967:F967"/>
    <mergeCell ref="E968:F968"/>
    <mergeCell ref="E969:F969"/>
    <mergeCell ref="H971:I971"/>
    <mergeCell ref="E974:F974"/>
    <mergeCell ref="E975:F975"/>
    <mergeCell ref="E1003:F1003"/>
    <mergeCell ref="H1005:I1005"/>
    <mergeCell ref="E1008:F1008"/>
    <mergeCell ref="E1009:F1009"/>
    <mergeCell ref="E1010:F1010"/>
    <mergeCell ref="E1011:F1011"/>
    <mergeCell ref="E997:F997"/>
    <mergeCell ref="E998:F998"/>
    <mergeCell ref="E999:F999"/>
    <mergeCell ref="E1000:F1000"/>
    <mergeCell ref="E1001:F1001"/>
    <mergeCell ref="E1002:F1002"/>
    <mergeCell ref="E991:F991"/>
    <mergeCell ref="E992:F992"/>
    <mergeCell ref="E993:F993"/>
    <mergeCell ref="E994:F994"/>
    <mergeCell ref="E995:F995"/>
    <mergeCell ref="E996:F996"/>
    <mergeCell ref="E1027:F1027"/>
    <mergeCell ref="E1028:F1028"/>
    <mergeCell ref="E1029:F1029"/>
    <mergeCell ref="E1030:F1030"/>
    <mergeCell ref="E1031:F1031"/>
    <mergeCell ref="E1032:F1032"/>
    <mergeCell ref="E1018:F1018"/>
    <mergeCell ref="H1020:I1020"/>
    <mergeCell ref="F1023:G1023"/>
    <mergeCell ref="E1024:F1024"/>
    <mergeCell ref="E1025:F1025"/>
    <mergeCell ref="E1026:F1026"/>
    <mergeCell ref="E1012:F1012"/>
    <mergeCell ref="E1013:F1013"/>
    <mergeCell ref="E1014:F1014"/>
    <mergeCell ref="E1015:F1015"/>
    <mergeCell ref="E1016:F1016"/>
    <mergeCell ref="E1017:F1017"/>
    <mergeCell ref="E1051:F1051"/>
    <mergeCell ref="E1052:F1052"/>
    <mergeCell ref="E1053:F1053"/>
    <mergeCell ref="E1054:F1054"/>
    <mergeCell ref="H1056:I1056"/>
    <mergeCell ref="E1059:F1059"/>
    <mergeCell ref="E1042:F1042"/>
    <mergeCell ref="H1044:I1044"/>
    <mergeCell ref="F1047:G1047"/>
    <mergeCell ref="F1048:G1048"/>
    <mergeCell ref="E1049:F1049"/>
    <mergeCell ref="E1050:F1050"/>
    <mergeCell ref="E1033:F1033"/>
    <mergeCell ref="H1035:I1035"/>
    <mergeCell ref="E1038:F1038"/>
    <mergeCell ref="E1039:F1039"/>
    <mergeCell ref="E1040:F1040"/>
    <mergeCell ref="E1041:F1041"/>
    <mergeCell ref="E1075:F1075"/>
    <mergeCell ref="E1076:F1076"/>
    <mergeCell ref="H1078:I1078"/>
    <mergeCell ref="E1081:F1081"/>
    <mergeCell ref="E1082:F1082"/>
    <mergeCell ref="E1083:F1083"/>
    <mergeCell ref="H1067:I1067"/>
    <mergeCell ref="E1070:F1070"/>
    <mergeCell ref="E1071:F1071"/>
    <mergeCell ref="E1072:F1072"/>
    <mergeCell ref="E1073:F1073"/>
    <mergeCell ref="E1074:F1074"/>
    <mergeCell ref="E1060:F1060"/>
    <mergeCell ref="E1061:F1061"/>
    <mergeCell ref="E1062:F1062"/>
    <mergeCell ref="E1063:F1063"/>
    <mergeCell ref="E1064:F1064"/>
    <mergeCell ref="E1065:F1065"/>
    <mergeCell ref="F1102:G1102"/>
    <mergeCell ref="E1103:F1103"/>
    <mergeCell ref="E1104:F1104"/>
    <mergeCell ref="E1105:F1105"/>
    <mergeCell ref="E1106:F1106"/>
    <mergeCell ref="H1108:I1108"/>
    <mergeCell ref="E1093:F1093"/>
    <mergeCell ref="E1094:F1094"/>
    <mergeCell ref="E1095:F1095"/>
    <mergeCell ref="E1096:F1096"/>
    <mergeCell ref="E1097:F1097"/>
    <mergeCell ref="H1099:I1099"/>
    <mergeCell ref="E1084:F1084"/>
    <mergeCell ref="E1085:F1085"/>
    <mergeCell ref="E1086:F1086"/>
    <mergeCell ref="H1088:I1088"/>
    <mergeCell ref="E1091:F1091"/>
    <mergeCell ref="E1092:F1092"/>
    <mergeCell ref="E1126:F1126"/>
    <mergeCell ref="E1127:F1127"/>
    <mergeCell ref="E1128:F1128"/>
    <mergeCell ref="E1129:F1129"/>
    <mergeCell ref="H1131:I1131"/>
    <mergeCell ref="E1134:F1134"/>
    <mergeCell ref="H1118:I1118"/>
    <mergeCell ref="E1121:F1121"/>
    <mergeCell ref="E1122:F1122"/>
    <mergeCell ref="E1123:F1123"/>
    <mergeCell ref="E1124:F1124"/>
    <mergeCell ref="E1125:F1125"/>
    <mergeCell ref="E1111:F1111"/>
    <mergeCell ref="E1112:F1112"/>
    <mergeCell ref="E1113:F1113"/>
    <mergeCell ref="E1114:F1114"/>
    <mergeCell ref="E1115:F1115"/>
    <mergeCell ref="E1116:F1116"/>
    <mergeCell ref="E1150:F1150"/>
    <mergeCell ref="H1152:I1152"/>
    <mergeCell ref="E1155:F1155"/>
    <mergeCell ref="E1156:F1156"/>
    <mergeCell ref="E1157:F1157"/>
    <mergeCell ref="H1159:I1159"/>
    <mergeCell ref="E1144:F1144"/>
    <mergeCell ref="E1145:F1145"/>
    <mergeCell ref="E1146:F1146"/>
    <mergeCell ref="E1147:F1147"/>
    <mergeCell ref="E1148:F1148"/>
    <mergeCell ref="E1149:F1149"/>
    <mergeCell ref="E1135:F1135"/>
    <mergeCell ref="E1136:F1136"/>
    <mergeCell ref="E1137:F1137"/>
    <mergeCell ref="E1138:F1138"/>
    <mergeCell ref="E1139:F1139"/>
    <mergeCell ref="H1141:I1141"/>
    <mergeCell ref="E1177:F1177"/>
    <mergeCell ref="E1178:F1178"/>
    <mergeCell ref="E1179:F1179"/>
    <mergeCell ref="E1180:F1180"/>
    <mergeCell ref="E1181:F1181"/>
    <mergeCell ref="E1182:F1182"/>
    <mergeCell ref="E1168:F1168"/>
    <mergeCell ref="E1169:F1169"/>
    <mergeCell ref="E1170:F1170"/>
    <mergeCell ref="H1172:I1172"/>
    <mergeCell ref="F1175:G1175"/>
    <mergeCell ref="E1176:F1176"/>
    <mergeCell ref="F1162:G1162"/>
    <mergeCell ref="E1163:F1163"/>
    <mergeCell ref="E1164:F1164"/>
    <mergeCell ref="E1165:F1165"/>
    <mergeCell ref="E1166:F1166"/>
    <mergeCell ref="E1167:F1167"/>
    <mergeCell ref="H1202:I1202"/>
    <mergeCell ref="F1205:G1205"/>
    <mergeCell ref="E1206:F1206"/>
    <mergeCell ref="E1207:F1207"/>
    <mergeCell ref="E1208:F1208"/>
    <mergeCell ref="E1209:F1209"/>
    <mergeCell ref="F1195:G1195"/>
    <mergeCell ref="F1196:G1196"/>
    <mergeCell ref="F1197:G1197"/>
    <mergeCell ref="E1198:F1198"/>
    <mergeCell ref="E1199:F1199"/>
    <mergeCell ref="E1200:F1200"/>
    <mergeCell ref="H1184:I1184"/>
    <mergeCell ref="E1187:F1187"/>
    <mergeCell ref="E1188:F1188"/>
    <mergeCell ref="E1189:F1189"/>
    <mergeCell ref="E1190:F1190"/>
    <mergeCell ref="H1192:I1192"/>
    <mergeCell ref="E1225:F1225"/>
    <mergeCell ref="E1226:F1226"/>
    <mergeCell ref="H1228:I1228"/>
    <mergeCell ref="F1231:G1231"/>
    <mergeCell ref="E1232:F1232"/>
    <mergeCell ref="E1233:F1233"/>
    <mergeCell ref="E1219:F1219"/>
    <mergeCell ref="E1220:F1220"/>
    <mergeCell ref="E1221:F1221"/>
    <mergeCell ref="E1222:F1222"/>
    <mergeCell ref="E1223:F1223"/>
    <mergeCell ref="E1224:F1224"/>
    <mergeCell ref="E1210:F1210"/>
    <mergeCell ref="E1211:F1211"/>
    <mergeCell ref="E1212:F1212"/>
    <mergeCell ref="H1214:I1214"/>
    <mergeCell ref="F1217:G1217"/>
    <mergeCell ref="E1218:F1218"/>
    <mergeCell ref="E1252:F1252"/>
    <mergeCell ref="E1253:F1253"/>
    <mergeCell ref="H1255:I1255"/>
    <mergeCell ref="E1258:F1258"/>
    <mergeCell ref="E1259:F1259"/>
    <mergeCell ref="E1260:F1260"/>
    <mergeCell ref="E1243:F1243"/>
    <mergeCell ref="E1244:F1244"/>
    <mergeCell ref="H1246:I1246"/>
    <mergeCell ref="E1249:F1249"/>
    <mergeCell ref="E1250:F1250"/>
    <mergeCell ref="E1251:F1251"/>
    <mergeCell ref="E1234:F1234"/>
    <mergeCell ref="E1235:F1235"/>
    <mergeCell ref="E1236:F1236"/>
    <mergeCell ref="H1238:I1238"/>
    <mergeCell ref="E1241:F1241"/>
    <mergeCell ref="E1242:F1242"/>
    <mergeCell ref="E1279:F1279"/>
    <mergeCell ref="E1280:F1280"/>
    <mergeCell ref="H1282:I1282"/>
    <mergeCell ref="F1285:G1285"/>
    <mergeCell ref="E1286:F1286"/>
    <mergeCell ref="E1287:F1287"/>
    <mergeCell ref="E1270:F1270"/>
    <mergeCell ref="E1271:F1271"/>
    <mergeCell ref="E1272:F1272"/>
    <mergeCell ref="H1274:I1274"/>
    <mergeCell ref="E1277:F1277"/>
    <mergeCell ref="E1278:F1278"/>
    <mergeCell ref="E1261:F1261"/>
    <mergeCell ref="E1262:F1262"/>
    <mergeCell ref="H1264:I1264"/>
    <mergeCell ref="F1267:G1267"/>
    <mergeCell ref="E1268:F1268"/>
    <mergeCell ref="E1269:F1269"/>
    <mergeCell ref="H1304:I1304"/>
    <mergeCell ref="E1307:F1307"/>
    <mergeCell ref="E1308:F1308"/>
    <mergeCell ref="E1309:F1309"/>
    <mergeCell ref="E1310:F1310"/>
    <mergeCell ref="E1311:F1311"/>
    <mergeCell ref="F1297:G1297"/>
    <mergeCell ref="E1298:F1298"/>
    <mergeCell ref="E1299:F1299"/>
    <mergeCell ref="E1300:F1300"/>
    <mergeCell ref="E1301:F1301"/>
    <mergeCell ref="E1302:F1302"/>
    <mergeCell ref="E1288:F1288"/>
    <mergeCell ref="E1289:F1289"/>
    <mergeCell ref="E1290:F1290"/>
    <mergeCell ref="E1291:F1291"/>
    <mergeCell ref="E1292:F1292"/>
    <mergeCell ref="H1294:I1294"/>
    <mergeCell ref="E1330:F1330"/>
    <mergeCell ref="E1331:F1331"/>
    <mergeCell ref="E1332:F1332"/>
    <mergeCell ref="H1334:I1334"/>
    <mergeCell ref="E1337:F1337"/>
    <mergeCell ref="E1338:F1338"/>
    <mergeCell ref="H1322:I1322"/>
    <mergeCell ref="E1325:F1325"/>
    <mergeCell ref="E1326:F1326"/>
    <mergeCell ref="E1327:F1327"/>
    <mergeCell ref="E1328:F1328"/>
    <mergeCell ref="E1329:F1329"/>
    <mergeCell ref="H1313:I1313"/>
    <mergeCell ref="E1316:F1316"/>
    <mergeCell ref="E1317:F1317"/>
    <mergeCell ref="E1318:F1318"/>
    <mergeCell ref="E1319:F1319"/>
    <mergeCell ref="E1320:F1320"/>
    <mergeCell ref="E1357:F1357"/>
    <mergeCell ref="E1358:F1358"/>
    <mergeCell ref="E1359:F1359"/>
    <mergeCell ref="E1360:F1360"/>
    <mergeCell ref="H1362:I1362"/>
    <mergeCell ref="E1365:F1365"/>
    <mergeCell ref="E1348:F1348"/>
    <mergeCell ref="E1349:F1349"/>
    <mergeCell ref="E1350:F1350"/>
    <mergeCell ref="H1352:I1352"/>
    <mergeCell ref="F1355:G1355"/>
    <mergeCell ref="E1356:F1356"/>
    <mergeCell ref="E1339:F1339"/>
    <mergeCell ref="H1341:I1341"/>
    <mergeCell ref="F1344:G1344"/>
    <mergeCell ref="F1345:G1345"/>
    <mergeCell ref="E1346:F1346"/>
    <mergeCell ref="E1347:F1347"/>
    <mergeCell ref="E1381:F1381"/>
    <mergeCell ref="H1383:I1383"/>
    <mergeCell ref="E1386:F1386"/>
    <mergeCell ref="E1387:F1387"/>
    <mergeCell ref="E1388:F1388"/>
    <mergeCell ref="E1389:F1389"/>
    <mergeCell ref="E1375:F1375"/>
    <mergeCell ref="E1376:F1376"/>
    <mergeCell ref="E1377:F1377"/>
    <mergeCell ref="E1378:F1378"/>
    <mergeCell ref="E1379:F1379"/>
    <mergeCell ref="E1380:F1380"/>
    <mergeCell ref="E1366:F1366"/>
    <mergeCell ref="E1367:F1367"/>
    <mergeCell ref="E1368:F1368"/>
    <mergeCell ref="E1369:F1369"/>
    <mergeCell ref="H1371:I1371"/>
    <mergeCell ref="F1374:G1374"/>
    <mergeCell ref="F1408:G1408"/>
    <mergeCell ref="E1409:F1409"/>
    <mergeCell ref="E1410:F1410"/>
    <mergeCell ref="E1411:F1411"/>
    <mergeCell ref="E1412:F1412"/>
    <mergeCell ref="E1413:F1413"/>
    <mergeCell ref="E1399:F1399"/>
    <mergeCell ref="E1400:F1400"/>
    <mergeCell ref="E1401:F1401"/>
    <mergeCell ref="E1402:F1402"/>
    <mergeCell ref="H1404:I1404"/>
    <mergeCell ref="F1407:G1407"/>
    <mergeCell ref="E1390:F1390"/>
    <mergeCell ref="E1391:F1391"/>
    <mergeCell ref="E1392:F1392"/>
    <mergeCell ref="H1394:I1394"/>
    <mergeCell ref="F1397:G1397"/>
    <mergeCell ref="E1398:F1398"/>
    <mergeCell ref="E1429:F1429"/>
    <mergeCell ref="E1430:F1430"/>
    <mergeCell ref="E1431:F1431"/>
    <mergeCell ref="E1432:F1432"/>
    <mergeCell ref="E1433:F1433"/>
    <mergeCell ref="E1434:F1434"/>
    <mergeCell ref="E1420:F1420"/>
    <mergeCell ref="E1421:F1421"/>
    <mergeCell ref="E1422:F1422"/>
    <mergeCell ref="E1423:F1423"/>
    <mergeCell ref="H1425:I1425"/>
    <mergeCell ref="E1428:F1428"/>
    <mergeCell ref="E1414:F1414"/>
    <mergeCell ref="E1415:F1415"/>
    <mergeCell ref="E1416:F1416"/>
    <mergeCell ref="E1417:F1417"/>
    <mergeCell ref="E1418:F1418"/>
    <mergeCell ref="E1419:F1419"/>
    <mergeCell ref="E1450:F1450"/>
    <mergeCell ref="E1451:F1451"/>
    <mergeCell ref="E1452:F1452"/>
    <mergeCell ref="E1453:F1453"/>
    <mergeCell ref="E1454:F1454"/>
    <mergeCell ref="E1455:F1455"/>
    <mergeCell ref="E1441:F1441"/>
    <mergeCell ref="E1442:F1442"/>
    <mergeCell ref="H1444:I1444"/>
    <mergeCell ref="E1447:F1447"/>
    <mergeCell ref="E1448:F1448"/>
    <mergeCell ref="E1449:F1449"/>
    <mergeCell ref="E1435:F1435"/>
    <mergeCell ref="E1436:F1436"/>
    <mergeCell ref="E1437:F1437"/>
    <mergeCell ref="E1438:F1438"/>
    <mergeCell ref="E1439:F1439"/>
    <mergeCell ref="E1440:F1440"/>
    <mergeCell ref="F1474:G1474"/>
    <mergeCell ref="F1475:G1475"/>
    <mergeCell ref="E1476:F1476"/>
    <mergeCell ref="E1477:F1477"/>
    <mergeCell ref="E1478:F1478"/>
    <mergeCell ref="E1479:F1479"/>
    <mergeCell ref="H1463:I1463"/>
    <mergeCell ref="E1466:F1466"/>
    <mergeCell ref="E1467:F1467"/>
    <mergeCell ref="E1468:F1468"/>
    <mergeCell ref="E1469:F1469"/>
    <mergeCell ref="H1471:I1471"/>
    <mergeCell ref="E1456:F1456"/>
    <mergeCell ref="E1457:F1457"/>
    <mergeCell ref="E1458:F1458"/>
    <mergeCell ref="E1459:F1459"/>
    <mergeCell ref="E1460:F1460"/>
    <mergeCell ref="E1461:F1461"/>
    <mergeCell ref="E1498:F1498"/>
    <mergeCell ref="E1499:F1499"/>
    <mergeCell ref="E1500:F1500"/>
    <mergeCell ref="E1501:F1501"/>
    <mergeCell ref="E1502:F1502"/>
    <mergeCell ref="E1503:F1503"/>
    <mergeCell ref="E1489:F1489"/>
    <mergeCell ref="E1490:F1490"/>
    <mergeCell ref="E1491:F1491"/>
    <mergeCell ref="H1493:I1493"/>
    <mergeCell ref="F1496:G1496"/>
    <mergeCell ref="E1497:F1497"/>
    <mergeCell ref="E1480:F1480"/>
    <mergeCell ref="E1481:F1481"/>
    <mergeCell ref="H1483:I1483"/>
    <mergeCell ref="E1486:F1486"/>
    <mergeCell ref="E1487:F1487"/>
    <mergeCell ref="E1488:F1488"/>
    <mergeCell ref="E1522:F1522"/>
    <mergeCell ref="H1524:I1524"/>
    <mergeCell ref="E1527:F1527"/>
    <mergeCell ref="E1528:F1528"/>
    <mergeCell ref="E1529:F1529"/>
    <mergeCell ref="E1530:F1530"/>
    <mergeCell ref="H1514:I1514"/>
    <mergeCell ref="F1517:G1517"/>
    <mergeCell ref="E1518:F1518"/>
    <mergeCell ref="E1519:F1519"/>
    <mergeCell ref="E1520:F1520"/>
    <mergeCell ref="E1521:F1521"/>
    <mergeCell ref="H1505:I1505"/>
    <mergeCell ref="E1508:F1508"/>
    <mergeCell ref="E1509:F1509"/>
    <mergeCell ref="E1510:F1510"/>
    <mergeCell ref="E1511:F1511"/>
    <mergeCell ref="E1512:F1512"/>
    <mergeCell ref="E1549:F1549"/>
    <mergeCell ref="E1550:F1550"/>
    <mergeCell ref="E1551:F1551"/>
    <mergeCell ref="H1553:I1553"/>
    <mergeCell ref="E1556:F1556"/>
    <mergeCell ref="E1557:F1557"/>
    <mergeCell ref="E1540:F1540"/>
    <mergeCell ref="E1541:F1541"/>
    <mergeCell ref="H1543:I1543"/>
    <mergeCell ref="F1546:G1546"/>
    <mergeCell ref="E1547:F1547"/>
    <mergeCell ref="E1548:F1548"/>
    <mergeCell ref="E1531:F1531"/>
    <mergeCell ref="H1533:I1533"/>
    <mergeCell ref="F1536:G1536"/>
    <mergeCell ref="E1537:F1537"/>
    <mergeCell ref="E1538:F1538"/>
    <mergeCell ref="E1539:F1539"/>
    <mergeCell ref="E1576:F1576"/>
    <mergeCell ref="E1577:F1577"/>
    <mergeCell ref="E1578:F1578"/>
    <mergeCell ref="E1579:F1579"/>
    <mergeCell ref="H1581:I1581"/>
    <mergeCell ref="F1584:G1584"/>
    <mergeCell ref="E1567:F1567"/>
    <mergeCell ref="E1568:F1568"/>
    <mergeCell ref="E1569:F1569"/>
    <mergeCell ref="H1571:I1571"/>
    <mergeCell ref="F1574:G1574"/>
    <mergeCell ref="E1575:F1575"/>
    <mergeCell ref="E1558:F1558"/>
    <mergeCell ref="E1559:F1559"/>
    <mergeCell ref="E1560:F1560"/>
    <mergeCell ref="H1562:I1562"/>
    <mergeCell ref="F1565:G1565"/>
    <mergeCell ref="E1566:F1566"/>
    <mergeCell ref="E1603:F1603"/>
    <mergeCell ref="E1604:F1604"/>
    <mergeCell ref="E1605:F1605"/>
    <mergeCell ref="E1606:F1606"/>
    <mergeCell ref="E1607:F1607"/>
    <mergeCell ref="E1608:F1608"/>
    <mergeCell ref="E1594:F1594"/>
    <mergeCell ref="E1595:F1595"/>
    <mergeCell ref="E1596:F1596"/>
    <mergeCell ref="E1597:F1597"/>
    <mergeCell ref="E1598:F1598"/>
    <mergeCell ref="H1600:I1600"/>
    <mergeCell ref="E1585:F1585"/>
    <mergeCell ref="E1586:F1586"/>
    <mergeCell ref="E1587:F1587"/>
    <mergeCell ref="E1588:F1588"/>
    <mergeCell ref="E1589:F1589"/>
    <mergeCell ref="H1591:I1591"/>
    <mergeCell ref="E1627:F1627"/>
    <mergeCell ref="E1628:F1628"/>
    <mergeCell ref="E1629:F1629"/>
    <mergeCell ref="E1630:F1630"/>
    <mergeCell ref="E1631:F1631"/>
    <mergeCell ref="E1632:F1632"/>
    <mergeCell ref="E1618:F1618"/>
    <mergeCell ref="E1619:F1619"/>
    <mergeCell ref="E1620:F1620"/>
    <mergeCell ref="E1621:F1621"/>
    <mergeCell ref="E1622:F1622"/>
    <mergeCell ref="H1624:I1624"/>
    <mergeCell ref="E1609:F1609"/>
    <mergeCell ref="H1611:I1611"/>
    <mergeCell ref="F1614:G1614"/>
    <mergeCell ref="F1615:G1615"/>
    <mergeCell ref="E1616:F1616"/>
    <mergeCell ref="E1617:F1617"/>
    <mergeCell ref="E1651:F1651"/>
    <mergeCell ref="E1652:F1652"/>
    <mergeCell ref="E1653:F1653"/>
    <mergeCell ref="H1655:I1655"/>
    <mergeCell ref="E1658:F1658"/>
    <mergeCell ref="E1659:F1659"/>
    <mergeCell ref="E1642:F1642"/>
    <mergeCell ref="H1644:I1644"/>
    <mergeCell ref="F1647:G1647"/>
    <mergeCell ref="E1648:F1648"/>
    <mergeCell ref="E1649:F1649"/>
    <mergeCell ref="E1650:F1650"/>
    <mergeCell ref="H1634:I1634"/>
    <mergeCell ref="E1637:F1637"/>
    <mergeCell ref="E1638:F1638"/>
    <mergeCell ref="E1639:F1639"/>
    <mergeCell ref="E1640:F1640"/>
    <mergeCell ref="E1641:F1641"/>
    <mergeCell ref="E1678:F1678"/>
    <mergeCell ref="E1679:F1679"/>
    <mergeCell ref="E1680:F1680"/>
    <mergeCell ref="E1681:F1681"/>
    <mergeCell ref="E1682:F1682"/>
    <mergeCell ref="E1683:F1683"/>
    <mergeCell ref="E1669:F1669"/>
    <mergeCell ref="E1670:F1670"/>
    <mergeCell ref="E1671:F1671"/>
    <mergeCell ref="E1672:F1672"/>
    <mergeCell ref="E1673:F1673"/>
    <mergeCell ref="H1675:I1675"/>
    <mergeCell ref="E1660:F1660"/>
    <mergeCell ref="E1661:F1661"/>
    <mergeCell ref="E1662:F1662"/>
    <mergeCell ref="E1663:F1663"/>
    <mergeCell ref="H1665:I1665"/>
    <mergeCell ref="E1668:F1668"/>
    <mergeCell ref="E1702:F1702"/>
    <mergeCell ref="E1703:F1703"/>
    <mergeCell ref="H1705:I1705"/>
    <mergeCell ref="E1708:F1708"/>
    <mergeCell ref="E1709:F1709"/>
    <mergeCell ref="E1710:F1710"/>
    <mergeCell ref="E1693:F1693"/>
    <mergeCell ref="H1695:I1695"/>
    <mergeCell ref="E1698:F1698"/>
    <mergeCell ref="E1699:F1699"/>
    <mergeCell ref="E1700:F1700"/>
    <mergeCell ref="E1701:F1701"/>
    <mergeCell ref="H1685:I1685"/>
    <mergeCell ref="E1688:F1688"/>
    <mergeCell ref="E1689:F1689"/>
    <mergeCell ref="E1690:F1690"/>
    <mergeCell ref="E1691:F1691"/>
    <mergeCell ref="E1692:F1692"/>
    <mergeCell ref="E1726:F1726"/>
    <mergeCell ref="H1728:I1728"/>
    <mergeCell ref="F1731:G1731"/>
    <mergeCell ref="F1732:G1732"/>
    <mergeCell ref="E1733:F1733"/>
    <mergeCell ref="E1734:F1734"/>
    <mergeCell ref="E1720:F1720"/>
    <mergeCell ref="E1721:F1721"/>
    <mergeCell ref="E1722:F1722"/>
    <mergeCell ref="E1723:F1723"/>
    <mergeCell ref="E1724:F1724"/>
    <mergeCell ref="E1725:F1725"/>
    <mergeCell ref="E1711:F1711"/>
    <mergeCell ref="E1712:F1712"/>
    <mergeCell ref="E1713:F1713"/>
    <mergeCell ref="H1715:I1715"/>
    <mergeCell ref="F1718:G1718"/>
    <mergeCell ref="E1719:F1719"/>
    <mergeCell ref="E1750:F1750"/>
    <mergeCell ref="E1751:F1751"/>
    <mergeCell ref="E1752:F1752"/>
    <mergeCell ref="E1753:F1753"/>
    <mergeCell ref="H1755:I1755"/>
    <mergeCell ref="F1758:G1758"/>
    <mergeCell ref="E1741:F1741"/>
    <mergeCell ref="E1742:F1742"/>
    <mergeCell ref="E1743:F1743"/>
    <mergeCell ref="H1745:I1745"/>
    <mergeCell ref="E1748:F1748"/>
    <mergeCell ref="E1749:F1749"/>
    <mergeCell ref="E1735:F1735"/>
    <mergeCell ref="E1736:F1736"/>
    <mergeCell ref="E1737:F1737"/>
    <mergeCell ref="E1738:F1738"/>
    <mergeCell ref="E1739:F1739"/>
    <mergeCell ref="E1740:F1740"/>
    <mergeCell ref="E1774:F1774"/>
    <mergeCell ref="E1775:F1775"/>
    <mergeCell ref="E1776:F1776"/>
    <mergeCell ref="E1777:F1777"/>
    <mergeCell ref="E1778:F1778"/>
    <mergeCell ref="H1780:I1780"/>
    <mergeCell ref="E1765:F1765"/>
    <mergeCell ref="E1766:F1766"/>
    <mergeCell ref="E1767:F1767"/>
    <mergeCell ref="E1768:F1768"/>
    <mergeCell ref="H1770:I1770"/>
    <mergeCell ref="E1773:F1773"/>
    <mergeCell ref="E1759:F1759"/>
    <mergeCell ref="E1760:F1760"/>
    <mergeCell ref="E1761:F1761"/>
    <mergeCell ref="E1762:F1762"/>
    <mergeCell ref="E1763:F1763"/>
    <mergeCell ref="E1764:F1764"/>
    <mergeCell ref="E1798:F1798"/>
    <mergeCell ref="E1799:F1799"/>
    <mergeCell ref="E1800:F1800"/>
    <mergeCell ref="E1801:F1801"/>
    <mergeCell ref="H1803:I1803"/>
    <mergeCell ref="E1806:F1806"/>
    <mergeCell ref="E1789:F1789"/>
    <mergeCell ref="E1790:F1790"/>
    <mergeCell ref="H1792:I1792"/>
    <mergeCell ref="F1795:G1795"/>
    <mergeCell ref="E1796:F1796"/>
    <mergeCell ref="E1797:F1797"/>
    <mergeCell ref="E1783:F1783"/>
    <mergeCell ref="E1784:F1784"/>
    <mergeCell ref="E1785:F1785"/>
    <mergeCell ref="E1786:F1786"/>
    <mergeCell ref="E1787:F1787"/>
    <mergeCell ref="E1788:F1788"/>
    <mergeCell ref="H1823:I1823"/>
    <mergeCell ref="E1826:F1826"/>
    <mergeCell ref="E1827:F1827"/>
    <mergeCell ref="E1828:F1828"/>
    <mergeCell ref="E1829:F1829"/>
    <mergeCell ref="E1830:F1830"/>
    <mergeCell ref="E1816:F1816"/>
    <mergeCell ref="E1817:F1817"/>
    <mergeCell ref="E1818:F1818"/>
    <mergeCell ref="E1819:F1819"/>
    <mergeCell ref="E1820:F1820"/>
    <mergeCell ref="E1821:F1821"/>
    <mergeCell ref="E1807:F1807"/>
    <mergeCell ref="E1808:F1808"/>
    <mergeCell ref="E1809:F1809"/>
    <mergeCell ref="E1810:F1810"/>
    <mergeCell ref="E1811:F1811"/>
    <mergeCell ref="H1813:I1813"/>
    <mergeCell ref="E1849:F1849"/>
    <mergeCell ref="E1850:F1850"/>
    <mergeCell ref="E1851:F1851"/>
    <mergeCell ref="H1853:I1853"/>
    <mergeCell ref="E1856:F1856"/>
    <mergeCell ref="E1857:F1857"/>
    <mergeCell ref="E1840:F1840"/>
    <mergeCell ref="E1841:F1841"/>
    <mergeCell ref="H1843:I1843"/>
    <mergeCell ref="E1846:F1846"/>
    <mergeCell ref="E1847:F1847"/>
    <mergeCell ref="E1848:F1848"/>
    <mergeCell ref="E1831:F1831"/>
    <mergeCell ref="H1833:I1833"/>
    <mergeCell ref="E1836:F1836"/>
    <mergeCell ref="E1837:F1837"/>
    <mergeCell ref="E1838:F1838"/>
    <mergeCell ref="E1839:F1839"/>
    <mergeCell ref="F1876:G1876"/>
    <mergeCell ref="F1877:G1877"/>
    <mergeCell ref="E1878:F1878"/>
    <mergeCell ref="E1879:F1879"/>
    <mergeCell ref="E1880:F1880"/>
    <mergeCell ref="E1881:F1881"/>
    <mergeCell ref="E1867:F1867"/>
    <mergeCell ref="E1868:F1868"/>
    <mergeCell ref="E1869:F1869"/>
    <mergeCell ref="E1870:F1870"/>
    <mergeCell ref="E1871:F1871"/>
    <mergeCell ref="H1873:I1873"/>
    <mergeCell ref="E1858:F1858"/>
    <mergeCell ref="E1859:F1859"/>
    <mergeCell ref="E1860:F1860"/>
    <mergeCell ref="E1861:F1861"/>
    <mergeCell ref="H1863:I1863"/>
    <mergeCell ref="E1866:F1866"/>
    <mergeCell ref="E1903:F1903"/>
    <mergeCell ref="E1904:F1904"/>
    <mergeCell ref="E1905:F1905"/>
    <mergeCell ref="H1907:I1907"/>
    <mergeCell ref="E1910:F1910"/>
    <mergeCell ref="E1911:F1911"/>
    <mergeCell ref="E1894:F1894"/>
    <mergeCell ref="E1895:F1895"/>
    <mergeCell ref="E1896:F1896"/>
    <mergeCell ref="E1897:F1897"/>
    <mergeCell ref="H1899:I1899"/>
    <mergeCell ref="E1902:F1902"/>
    <mergeCell ref="H1883:I1883"/>
    <mergeCell ref="E1886:F1886"/>
    <mergeCell ref="E1887:F1887"/>
    <mergeCell ref="E1888:F1888"/>
    <mergeCell ref="E1889:F1889"/>
    <mergeCell ref="H1891:I1891"/>
    <mergeCell ref="H1931:I1931"/>
    <mergeCell ref="E1934:F1934"/>
    <mergeCell ref="E1935:F1935"/>
    <mergeCell ref="E1936:F1936"/>
    <mergeCell ref="E1937:F1937"/>
    <mergeCell ref="H1939:I1939"/>
    <mergeCell ref="E1921:F1921"/>
    <mergeCell ref="H1923:I1923"/>
    <mergeCell ref="E1926:F1926"/>
    <mergeCell ref="E1927:F1927"/>
    <mergeCell ref="E1928:F1928"/>
    <mergeCell ref="E1929:F1929"/>
    <mergeCell ref="E1912:F1912"/>
    <mergeCell ref="E1913:F1913"/>
    <mergeCell ref="H1915:I1915"/>
    <mergeCell ref="E1918:F1918"/>
    <mergeCell ref="E1919:F1919"/>
    <mergeCell ref="E1920:F1920"/>
    <mergeCell ref="E1960:F1960"/>
    <mergeCell ref="E1961:F1961"/>
    <mergeCell ref="H1963:I1963"/>
    <mergeCell ref="E1966:F1966"/>
    <mergeCell ref="E1967:F1967"/>
    <mergeCell ref="E1968:F1968"/>
    <mergeCell ref="E1951:F1951"/>
    <mergeCell ref="E1952:F1952"/>
    <mergeCell ref="E1953:F1953"/>
    <mergeCell ref="H1955:I1955"/>
    <mergeCell ref="E1958:F1958"/>
    <mergeCell ref="E1959:F1959"/>
    <mergeCell ref="E1942:F1942"/>
    <mergeCell ref="E1943:F1943"/>
    <mergeCell ref="E1944:F1944"/>
    <mergeCell ref="E1945:F1945"/>
    <mergeCell ref="H1947:I1947"/>
    <mergeCell ref="E1950:F1950"/>
    <mergeCell ref="E1990:F1990"/>
    <mergeCell ref="E1991:F1991"/>
    <mergeCell ref="E1992:F1992"/>
    <mergeCell ref="E1993:F1993"/>
    <mergeCell ref="H1995:I1995"/>
    <mergeCell ref="E1998:F1998"/>
    <mergeCell ref="H1979:I1979"/>
    <mergeCell ref="E1982:F1982"/>
    <mergeCell ref="E1983:F1983"/>
    <mergeCell ref="E1984:F1984"/>
    <mergeCell ref="E1985:F1985"/>
    <mergeCell ref="H1987:I1987"/>
    <mergeCell ref="E1969:F1969"/>
    <mergeCell ref="H1971:I1971"/>
    <mergeCell ref="E1974:F1974"/>
    <mergeCell ref="E1975:F1975"/>
    <mergeCell ref="E1976:F1976"/>
    <mergeCell ref="E1977:F1977"/>
    <mergeCell ref="E2017:F2017"/>
    <mergeCell ref="E2018:F2018"/>
    <mergeCell ref="H2020:I2020"/>
    <mergeCell ref="E2023:F2023"/>
    <mergeCell ref="E2024:F2024"/>
    <mergeCell ref="E2025:F2025"/>
    <mergeCell ref="E2008:F2008"/>
    <mergeCell ref="E2009:F2009"/>
    <mergeCell ref="H2011:I2011"/>
    <mergeCell ref="F2014:G2014"/>
    <mergeCell ref="E2015:F2015"/>
    <mergeCell ref="E2016:F2016"/>
    <mergeCell ref="E1999:F1999"/>
    <mergeCell ref="E2000:F2000"/>
    <mergeCell ref="E2001:F2001"/>
    <mergeCell ref="H2003:I2003"/>
    <mergeCell ref="E2006:F2006"/>
    <mergeCell ref="E2007:F2007"/>
    <mergeCell ref="E2044:F2044"/>
    <mergeCell ref="E2045:F2045"/>
    <mergeCell ref="E2046:F2046"/>
    <mergeCell ref="E2047:F2047"/>
    <mergeCell ref="E2048:F2048"/>
    <mergeCell ref="E2049:F2049"/>
    <mergeCell ref="E2035:F2035"/>
    <mergeCell ref="E2036:F2036"/>
    <mergeCell ref="E2037:F2037"/>
    <mergeCell ref="E2038:F2038"/>
    <mergeCell ref="E2039:F2039"/>
    <mergeCell ref="H2041:I2041"/>
    <mergeCell ref="E2026:F2026"/>
    <mergeCell ref="H2028:I2028"/>
    <mergeCell ref="F2031:G2031"/>
    <mergeCell ref="F2032:G2032"/>
    <mergeCell ref="F2033:G2033"/>
    <mergeCell ref="E2034:F2034"/>
    <mergeCell ref="E2068:F2068"/>
    <mergeCell ref="E2069:F2069"/>
    <mergeCell ref="H2071:I2071"/>
    <mergeCell ref="F2074:G2074"/>
    <mergeCell ref="E2075:F2075"/>
    <mergeCell ref="E2076:F2076"/>
    <mergeCell ref="E2059:F2059"/>
    <mergeCell ref="H2061:I2061"/>
    <mergeCell ref="E2064:F2064"/>
    <mergeCell ref="E2065:F2065"/>
    <mergeCell ref="E2066:F2066"/>
    <mergeCell ref="E2067:F2067"/>
    <mergeCell ref="H2051:I2051"/>
    <mergeCell ref="E2054:F2054"/>
    <mergeCell ref="E2055:F2055"/>
    <mergeCell ref="E2056:F2056"/>
    <mergeCell ref="E2057:F2057"/>
    <mergeCell ref="E2058:F2058"/>
    <mergeCell ref="E2092:F2092"/>
    <mergeCell ref="E2093:F2093"/>
    <mergeCell ref="E2094:F2094"/>
    <mergeCell ref="H2096:I2096"/>
    <mergeCell ref="F2099:G2099"/>
    <mergeCell ref="E2100:F2100"/>
    <mergeCell ref="H2084:I2084"/>
    <mergeCell ref="E2087:F2087"/>
    <mergeCell ref="E2088:F2088"/>
    <mergeCell ref="E2089:F2089"/>
    <mergeCell ref="E2090:F2090"/>
    <mergeCell ref="E2091:F2091"/>
    <mergeCell ref="E2077:F2077"/>
    <mergeCell ref="E2078:F2078"/>
    <mergeCell ref="E2079:F2079"/>
    <mergeCell ref="E2080:F2080"/>
    <mergeCell ref="E2081:F2081"/>
    <mergeCell ref="E2082:F2082"/>
    <mergeCell ref="E2116:F2116"/>
    <mergeCell ref="E2117:F2117"/>
    <mergeCell ref="E2118:F2118"/>
    <mergeCell ref="E2119:F2119"/>
    <mergeCell ref="E2120:F2120"/>
    <mergeCell ref="H2122:I2122"/>
    <mergeCell ref="E2107:F2107"/>
    <mergeCell ref="H2109:I2109"/>
    <mergeCell ref="F2112:G2112"/>
    <mergeCell ref="E2113:F2113"/>
    <mergeCell ref="E2114:F2114"/>
    <mergeCell ref="E2115:F2115"/>
    <mergeCell ref="E2101:F2101"/>
    <mergeCell ref="E2102:F2102"/>
    <mergeCell ref="E2103:F2103"/>
    <mergeCell ref="E2104:F2104"/>
    <mergeCell ref="E2105:F2105"/>
    <mergeCell ref="E2106:F2106"/>
    <mergeCell ref="E2140:F2140"/>
    <mergeCell ref="E2141:F2141"/>
    <mergeCell ref="E2142:F2142"/>
    <mergeCell ref="E2143:F2143"/>
    <mergeCell ref="E2144:F2144"/>
    <mergeCell ref="H2146:I2146"/>
    <mergeCell ref="E2131:F2131"/>
    <mergeCell ref="E2132:F2132"/>
    <mergeCell ref="H2134:I2134"/>
    <mergeCell ref="E2137:F2137"/>
    <mergeCell ref="E2138:F2138"/>
    <mergeCell ref="E2139:F2139"/>
    <mergeCell ref="E2125:F2125"/>
    <mergeCell ref="E2126:F2126"/>
    <mergeCell ref="E2127:F2127"/>
    <mergeCell ref="E2128:F2128"/>
    <mergeCell ref="E2129:F2129"/>
    <mergeCell ref="E2130:F2130"/>
    <mergeCell ref="E2164:F2164"/>
    <mergeCell ref="E2165:F2165"/>
    <mergeCell ref="E2166:F2166"/>
    <mergeCell ref="E2167:F2167"/>
    <mergeCell ref="E2168:F2168"/>
    <mergeCell ref="H2170:I2170"/>
    <mergeCell ref="E2155:F2155"/>
    <mergeCell ref="E2156:F2156"/>
    <mergeCell ref="H2158:I2158"/>
    <mergeCell ref="E2161:F2161"/>
    <mergeCell ref="E2162:F2162"/>
    <mergeCell ref="E2163:F2163"/>
    <mergeCell ref="E2149:F2149"/>
    <mergeCell ref="E2150:F2150"/>
    <mergeCell ref="E2151:F2151"/>
    <mergeCell ref="E2152:F2152"/>
    <mergeCell ref="E2153:F2153"/>
    <mergeCell ref="E2154:F2154"/>
    <mergeCell ref="E2188:F2188"/>
    <mergeCell ref="E2189:F2189"/>
    <mergeCell ref="E2190:F2190"/>
    <mergeCell ref="E2191:F2191"/>
    <mergeCell ref="E2192:F2192"/>
    <mergeCell ref="E2193:F2193"/>
    <mergeCell ref="E2179:F2179"/>
    <mergeCell ref="E2180:F2180"/>
    <mergeCell ref="E2181:F2181"/>
    <mergeCell ref="H2183:I2183"/>
    <mergeCell ref="E2186:F2186"/>
    <mergeCell ref="E2187:F2187"/>
    <mergeCell ref="F2173:G2173"/>
    <mergeCell ref="E2174:F2174"/>
    <mergeCell ref="E2175:F2175"/>
    <mergeCell ref="E2176:F2176"/>
    <mergeCell ref="E2177:F2177"/>
    <mergeCell ref="E2178:F2178"/>
    <mergeCell ref="E2212:F2212"/>
    <mergeCell ref="E2213:F2213"/>
    <mergeCell ref="E2214:F2214"/>
    <mergeCell ref="E2215:F2215"/>
    <mergeCell ref="E2216:F2216"/>
    <mergeCell ref="E2217:F2217"/>
    <mergeCell ref="E2203:F2203"/>
    <mergeCell ref="E2204:F2204"/>
    <mergeCell ref="E2205:F2205"/>
    <mergeCell ref="H2207:I2207"/>
    <mergeCell ref="F2210:G2210"/>
    <mergeCell ref="E2211:F2211"/>
    <mergeCell ref="H2195:I2195"/>
    <mergeCell ref="E2198:F2198"/>
    <mergeCell ref="E2199:F2199"/>
    <mergeCell ref="E2200:F2200"/>
    <mergeCell ref="E2201:F2201"/>
    <mergeCell ref="E2202:F2202"/>
    <mergeCell ref="E2236:F2236"/>
    <mergeCell ref="E2237:F2237"/>
    <mergeCell ref="E2238:F2238"/>
    <mergeCell ref="E2239:F2239"/>
    <mergeCell ref="E2240:F2240"/>
    <mergeCell ref="E2241:F2241"/>
    <mergeCell ref="E2227:F2227"/>
    <mergeCell ref="E2228:F2228"/>
    <mergeCell ref="E2229:F2229"/>
    <mergeCell ref="E2230:F2230"/>
    <mergeCell ref="H2232:I2232"/>
    <mergeCell ref="E2235:F2235"/>
    <mergeCell ref="E2218:F2218"/>
    <mergeCell ref="H2220:I2220"/>
    <mergeCell ref="E2223:F2223"/>
    <mergeCell ref="E2224:F2224"/>
    <mergeCell ref="E2225:F2225"/>
    <mergeCell ref="E2226:F2226"/>
    <mergeCell ref="F2260:G2260"/>
    <mergeCell ref="E2261:F2261"/>
    <mergeCell ref="E2262:F2262"/>
    <mergeCell ref="E2263:F2263"/>
    <mergeCell ref="E2264:F2264"/>
    <mergeCell ref="E2265:F2265"/>
    <mergeCell ref="E2251:F2251"/>
    <mergeCell ref="E2252:F2252"/>
    <mergeCell ref="E2253:F2253"/>
    <mergeCell ref="E2254:F2254"/>
    <mergeCell ref="H2256:I2256"/>
    <mergeCell ref="F2259:G2259"/>
    <mergeCell ref="E2242:F2242"/>
    <mergeCell ref="H2244:I2244"/>
    <mergeCell ref="E2247:F2247"/>
    <mergeCell ref="E2248:F2248"/>
    <mergeCell ref="E2249:F2249"/>
    <mergeCell ref="E2250:F2250"/>
    <mergeCell ref="E2284:F2284"/>
    <mergeCell ref="E2285:F2285"/>
    <mergeCell ref="E2286:F2286"/>
    <mergeCell ref="E2287:F2287"/>
    <mergeCell ref="H2289:I2289"/>
    <mergeCell ref="F2292:G2292"/>
    <mergeCell ref="E2275:F2275"/>
    <mergeCell ref="E2276:F2276"/>
    <mergeCell ref="E2277:F2277"/>
    <mergeCell ref="H2279:I2279"/>
    <mergeCell ref="E2282:F2282"/>
    <mergeCell ref="E2283:F2283"/>
    <mergeCell ref="E2266:F2266"/>
    <mergeCell ref="E2267:F2267"/>
    <mergeCell ref="H2269:I2269"/>
    <mergeCell ref="E2272:F2272"/>
    <mergeCell ref="E2273:F2273"/>
    <mergeCell ref="E2274:F2274"/>
    <mergeCell ref="E2311:F2311"/>
    <mergeCell ref="E2312:F2312"/>
    <mergeCell ref="E2313:F2313"/>
    <mergeCell ref="H2315:I2315"/>
    <mergeCell ref="F2318:G2318"/>
    <mergeCell ref="E2319:F2319"/>
    <mergeCell ref="E2302:F2302"/>
    <mergeCell ref="E2303:F2303"/>
    <mergeCell ref="E2304:F2304"/>
    <mergeCell ref="H2306:I2306"/>
    <mergeCell ref="E2309:F2309"/>
    <mergeCell ref="E2310:F2310"/>
    <mergeCell ref="E2293:F2293"/>
    <mergeCell ref="E2294:F2294"/>
    <mergeCell ref="E2295:F2295"/>
    <mergeCell ref="E2296:F2296"/>
    <mergeCell ref="H2298:I2298"/>
    <mergeCell ref="E2301:F2301"/>
    <mergeCell ref="H2336:I2336"/>
    <mergeCell ref="F2339:G2339"/>
    <mergeCell ref="E2340:F2340"/>
    <mergeCell ref="E2341:F2341"/>
    <mergeCell ref="E2342:F2342"/>
    <mergeCell ref="E2343:F2343"/>
    <mergeCell ref="E2329:F2329"/>
    <mergeCell ref="E2330:F2330"/>
    <mergeCell ref="E2331:F2331"/>
    <mergeCell ref="E2332:F2332"/>
    <mergeCell ref="E2333:F2333"/>
    <mergeCell ref="E2334:F2334"/>
    <mergeCell ref="E2320:F2320"/>
    <mergeCell ref="E2321:F2321"/>
    <mergeCell ref="E2322:F2322"/>
    <mergeCell ref="E2323:F2323"/>
    <mergeCell ref="E2324:F2324"/>
    <mergeCell ref="H2326:I2326"/>
    <mergeCell ref="E2362:F2362"/>
    <mergeCell ref="E2363:F2363"/>
    <mergeCell ref="E2364:F2364"/>
    <mergeCell ref="E2365:F2365"/>
    <mergeCell ref="E2366:F2366"/>
    <mergeCell ref="E2367:F2367"/>
    <mergeCell ref="E2353:F2353"/>
    <mergeCell ref="E2354:F2354"/>
    <mergeCell ref="E2355:F2355"/>
    <mergeCell ref="E2356:F2356"/>
    <mergeCell ref="H2358:I2358"/>
    <mergeCell ref="F2361:G2361"/>
    <mergeCell ref="E2344:F2344"/>
    <mergeCell ref="E2345:F2345"/>
    <mergeCell ref="H2347:I2347"/>
    <mergeCell ref="F2350:G2350"/>
    <mergeCell ref="E2351:F2351"/>
    <mergeCell ref="E2352:F2352"/>
    <mergeCell ref="E2386:F2386"/>
    <mergeCell ref="E2387:F2387"/>
    <mergeCell ref="H2389:I2389"/>
    <mergeCell ref="E2392:F2392"/>
    <mergeCell ref="E2393:F2393"/>
    <mergeCell ref="E2394:F2394"/>
    <mergeCell ref="E2377:F2377"/>
    <mergeCell ref="H2379:I2379"/>
    <mergeCell ref="E2382:F2382"/>
    <mergeCell ref="E2383:F2383"/>
    <mergeCell ref="E2384:F2384"/>
    <mergeCell ref="E2385:F2385"/>
    <mergeCell ref="H2369:I2369"/>
    <mergeCell ref="E2372:F2372"/>
    <mergeCell ref="E2373:F2373"/>
    <mergeCell ref="E2374:F2374"/>
    <mergeCell ref="E2375:F2375"/>
    <mergeCell ref="E2376:F2376"/>
    <mergeCell ref="F2413:G2413"/>
    <mergeCell ref="E2414:F2414"/>
    <mergeCell ref="E2415:F2415"/>
    <mergeCell ref="E2416:F2416"/>
    <mergeCell ref="E2417:F2417"/>
    <mergeCell ref="E2418:F2418"/>
    <mergeCell ref="E2404:F2404"/>
    <mergeCell ref="E2405:F2405"/>
    <mergeCell ref="E2406:F2406"/>
    <mergeCell ref="E2407:F2407"/>
    <mergeCell ref="E2408:F2408"/>
    <mergeCell ref="H2410:I2410"/>
    <mergeCell ref="E2395:F2395"/>
    <mergeCell ref="E2396:F2396"/>
    <mergeCell ref="E2397:F2397"/>
    <mergeCell ref="H2399:I2399"/>
    <mergeCell ref="F2402:G2402"/>
    <mergeCell ref="E2403:F2403"/>
    <mergeCell ref="E2437:F2437"/>
    <mergeCell ref="E2438:F2438"/>
    <mergeCell ref="E2439:F2439"/>
    <mergeCell ref="E2440:F2440"/>
    <mergeCell ref="H2442:I2442"/>
    <mergeCell ref="E2445:F2445"/>
    <mergeCell ref="E2428:F2428"/>
    <mergeCell ref="E2429:F2429"/>
    <mergeCell ref="H2431:I2431"/>
    <mergeCell ref="F2434:G2434"/>
    <mergeCell ref="E2435:F2435"/>
    <mergeCell ref="E2436:F2436"/>
    <mergeCell ref="H2420:I2420"/>
    <mergeCell ref="F2423:G2423"/>
    <mergeCell ref="E2424:F2424"/>
    <mergeCell ref="E2425:F2425"/>
    <mergeCell ref="E2426:F2426"/>
    <mergeCell ref="E2427:F2427"/>
    <mergeCell ref="H2462:I2462"/>
    <mergeCell ref="E2465:F2465"/>
    <mergeCell ref="E2466:F2466"/>
    <mergeCell ref="E2467:F2467"/>
    <mergeCell ref="E2468:F2468"/>
    <mergeCell ref="E2469:F2469"/>
    <mergeCell ref="E2455:F2455"/>
    <mergeCell ref="E2456:F2456"/>
    <mergeCell ref="E2457:F2457"/>
    <mergeCell ref="E2458:F2458"/>
    <mergeCell ref="E2459:F2459"/>
    <mergeCell ref="E2460:F2460"/>
    <mergeCell ref="E2446:F2446"/>
    <mergeCell ref="E2447:F2447"/>
    <mergeCell ref="E2448:F2448"/>
    <mergeCell ref="E2449:F2449"/>
    <mergeCell ref="E2450:F2450"/>
    <mergeCell ref="H2452:I2452"/>
    <mergeCell ref="E2488:F2488"/>
    <mergeCell ref="H2490:I2490"/>
    <mergeCell ref="E2493:F2493"/>
    <mergeCell ref="E2494:F2494"/>
    <mergeCell ref="E2495:F2495"/>
    <mergeCell ref="E2496:F2496"/>
    <mergeCell ref="H2480:I2480"/>
    <mergeCell ref="E2483:F2483"/>
    <mergeCell ref="E2484:F2484"/>
    <mergeCell ref="E2485:F2485"/>
    <mergeCell ref="E2486:F2486"/>
    <mergeCell ref="E2487:F2487"/>
    <mergeCell ref="H2471:I2471"/>
    <mergeCell ref="E2474:F2474"/>
    <mergeCell ref="E2475:F2475"/>
    <mergeCell ref="E2476:F2476"/>
    <mergeCell ref="E2477:F2477"/>
    <mergeCell ref="E2478:F2478"/>
    <mergeCell ref="E2515:F2515"/>
    <mergeCell ref="E2516:F2516"/>
    <mergeCell ref="H2518:I2518"/>
    <mergeCell ref="E2521:F2521"/>
    <mergeCell ref="E2522:F2522"/>
    <mergeCell ref="E2523:F2523"/>
    <mergeCell ref="E2506:F2506"/>
    <mergeCell ref="E2507:F2507"/>
    <mergeCell ref="H2509:I2509"/>
    <mergeCell ref="E2512:F2512"/>
    <mergeCell ref="E2513:F2513"/>
    <mergeCell ref="E2514:F2514"/>
    <mergeCell ref="E2497:F2497"/>
    <mergeCell ref="E2498:F2498"/>
    <mergeCell ref="H2500:I2500"/>
    <mergeCell ref="E2503:F2503"/>
    <mergeCell ref="E2504:F2504"/>
    <mergeCell ref="E2505:F2505"/>
    <mergeCell ref="E2542:F2542"/>
    <mergeCell ref="E2543:F2543"/>
    <mergeCell ref="E2544:F2544"/>
    <mergeCell ref="E2545:F2545"/>
    <mergeCell ref="E2546:F2546"/>
    <mergeCell ref="E2547:F2547"/>
    <mergeCell ref="E2533:F2533"/>
    <mergeCell ref="E2534:F2534"/>
    <mergeCell ref="E2535:F2535"/>
    <mergeCell ref="H2537:I2537"/>
    <mergeCell ref="F2540:G2540"/>
    <mergeCell ref="E2541:F2541"/>
    <mergeCell ref="E2524:F2524"/>
    <mergeCell ref="E2525:F2525"/>
    <mergeCell ref="E2526:F2526"/>
    <mergeCell ref="H2528:I2528"/>
    <mergeCell ref="E2531:F2531"/>
    <mergeCell ref="E2532:F2532"/>
    <mergeCell ref="E2566:F2566"/>
    <mergeCell ref="E2567:F2567"/>
    <mergeCell ref="E2568:F2568"/>
    <mergeCell ref="E2569:F2569"/>
    <mergeCell ref="E2570:F2570"/>
    <mergeCell ref="E2571:F2571"/>
    <mergeCell ref="E2557:F2557"/>
    <mergeCell ref="E2558:F2558"/>
    <mergeCell ref="E2559:F2559"/>
    <mergeCell ref="E2560:F2560"/>
    <mergeCell ref="H2562:I2562"/>
    <mergeCell ref="E2565:F2565"/>
    <mergeCell ref="E2548:F2548"/>
    <mergeCell ref="E2549:F2549"/>
    <mergeCell ref="E2550:F2550"/>
    <mergeCell ref="E2551:F2551"/>
    <mergeCell ref="H2553:I2553"/>
    <mergeCell ref="E2556:F2556"/>
    <mergeCell ref="E2590:F2590"/>
    <mergeCell ref="E2591:F2591"/>
    <mergeCell ref="E2592:F2592"/>
    <mergeCell ref="E2593:F2593"/>
    <mergeCell ref="H2595:I2595"/>
    <mergeCell ref="E2598:F2598"/>
    <mergeCell ref="H2582:I2582"/>
    <mergeCell ref="F2585:G2585"/>
    <mergeCell ref="F2586:G2586"/>
    <mergeCell ref="F2587:G2587"/>
    <mergeCell ref="E2588:F2588"/>
    <mergeCell ref="E2589:F2589"/>
    <mergeCell ref="H2573:I2573"/>
    <mergeCell ref="E2576:F2576"/>
    <mergeCell ref="E2577:F2577"/>
    <mergeCell ref="E2578:F2578"/>
    <mergeCell ref="E2579:F2579"/>
    <mergeCell ref="E2580:F2580"/>
    <mergeCell ref="E2614:F2614"/>
    <mergeCell ref="E2615:F2615"/>
    <mergeCell ref="E2616:F2616"/>
    <mergeCell ref="E2617:F2617"/>
    <mergeCell ref="H2619:I2619"/>
    <mergeCell ref="E2622:F2622"/>
    <mergeCell ref="E2605:F2605"/>
    <mergeCell ref="H2607:I2607"/>
    <mergeCell ref="E2610:F2610"/>
    <mergeCell ref="E2611:F2611"/>
    <mergeCell ref="E2612:F2612"/>
    <mergeCell ref="E2613:F2613"/>
    <mergeCell ref="E2599:F2599"/>
    <mergeCell ref="E2600:F2600"/>
    <mergeCell ref="E2601:F2601"/>
    <mergeCell ref="E2602:F2602"/>
    <mergeCell ref="E2603:F2603"/>
    <mergeCell ref="E2604:F2604"/>
    <mergeCell ref="E2638:F2638"/>
    <mergeCell ref="E2639:F2639"/>
    <mergeCell ref="E2640:F2640"/>
    <mergeCell ref="E2641:F2641"/>
    <mergeCell ref="E2642:F2642"/>
    <mergeCell ref="H2644:I2644"/>
    <mergeCell ref="E2629:F2629"/>
    <mergeCell ref="H2631:I2631"/>
    <mergeCell ref="F2634:G2634"/>
    <mergeCell ref="E2635:F2635"/>
    <mergeCell ref="E2636:F2636"/>
    <mergeCell ref="E2637:F2637"/>
    <mergeCell ref="E2623:F2623"/>
    <mergeCell ref="E2624:F2624"/>
    <mergeCell ref="E2625:F2625"/>
    <mergeCell ref="E2626:F2626"/>
    <mergeCell ref="E2627:F2627"/>
    <mergeCell ref="E2628:F2628"/>
    <mergeCell ref="E2662:F2662"/>
    <mergeCell ref="E2663:F2663"/>
    <mergeCell ref="E2664:F2664"/>
    <mergeCell ref="H2666:I2666"/>
    <mergeCell ref="E2669:F2669"/>
    <mergeCell ref="E2670:F2670"/>
    <mergeCell ref="E2653:F2653"/>
    <mergeCell ref="H2655:I2655"/>
    <mergeCell ref="E2658:F2658"/>
    <mergeCell ref="E2659:F2659"/>
    <mergeCell ref="E2660:F2660"/>
    <mergeCell ref="E2661:F2661"/>
    <mergeCell ref="E2647:F2647"/>
    <mergeCell ref="E2648:F2648"/>
    <mergeCell ref="E2649:F2649"/>
    <mergeCell ref="E2650:F2650"/>
    <mergeCell ref="E2651:F2651"/>
    <mergeCell ref="E2652:F2652"/>
    <mergeCell ref="E2686:F2686"/>
    <mergeCell ref="E2687:F2687"/>
    <mergeCell ref="H2689:I2689"/>
    <mergeCell ref="E2692:F2692"/>
    <mergeCell ref="E2693:F2693"/>
    <mergeCell ref="E2694:F2694"/>
    <mergeCell ref="E2680:F2680"/>
    <mergeCell ref="E2681:F2681"/>
    <mergeCell ref="E2682:F2682"/>
    <mergeCell ref="E2683:F2683"/>
    <mergeCell ref="E2684:F2684"/>
    <mergeCell ref="E2685:F2685"/>
    <mergeCell ref="E2671:F2671"/>
    <mergeCell ref="E2672:F2672"/>
    <mergeCell ref="E2673:F2673"/>
    <mergeCell ref="E2674:F2674"/>
    <mergeCell ref="E2675:F2675"/>
    <mergeCell ref="H2677:I2677"/>
    <mergeCell ref="E2710:F2710"/>
    <mergeCell ref="H2712:I2712"/>
    <mergeCell ref="E2715:F2715"/>
    <mergeCell ref="E2716:F2716"/>
    <mergeCell ref="E2717:F2717"/>
    <mergeCell ref="E2718:F2718"/>
    <mergeCell ref="E2704:F2704"/>
    <mergeCell ref="E2705:F2705"/>
    <mergeCell ref="E2706:F2706"/>
    <mergeCell ref="E2707:F2707"/>
    <mergeCell ref="E2708:F2708"/>
    <mergeCell ref="E2709:F2709"/>
    <mergeCell ref="E2695:F2695"/>
    <mergeCell ref="E2696:F2696"/>
    <mergeCell ref="E2697:F2697"/>
    <mergeCell ref="E2698:F2698"/>
    <mergeCell ref="H2700:I2700"/>
    <mergeCell ref="F2703:G2703"/>
    <mergeCell ref="E2737:F2737"/>
    <mergeCell ref="E2738:F2738"/>
    <mergeCell ref="E2739:F2739"/>
    <mergeCell ref="E2740:F2740"/>
    <mergeCell ref="E2741:F2741"/>
    <mergeCell ref="E2742:F2742"/>
    <mergeCell ref="E2728:F2728"/>
    <mergeCell ref="E2729:F2729"/>
    <mergeCell ref="E2730:F2730"/>
    <mergeCell ref="E2731:F2731"/>
    <mergeCell ref="E2732:F2732"/>
    <mergeCell ref="H2734:I2734"/>
    <mergeCell ref="E2719:F2719"/>
    <mergeCell ref="E2720:F2720"/>
    <mergeCell ref="E2721:F2721"/>
    <mergeCell ref="H2723:I2723"/>
    <mergeCell ref="E2726:F2726"/>
    <mergeCell ref="E2727:F2727"/>
    <mergeCell ref="E2761:F2761"/>
    <mergeCell ref="E2762:F2762"/>
    <mergeCell ref="E2763:F2763"/>
    <mergeCell ref="E2764:F2764"/>
    <mergeCell ref="E2765:F2765"/>
    <mergeCell ref="E2766:F2766"/>
    <mergeCell ref="E2752:F2752"/>
    <mergeCell ref="E2753:F2753"/>
    <mergeCell ref="E2754:F2754"/>
    <mergeCell ref="E2755:F2755"/>
    <mergeCell ref="H2757:I2757"/>
    <mergeCell ref="E2760:F2760"/>
    <mergeCell ref="E2743:F2743"/>
    <mergeCell ref="H2745:I2745"/>
    <mergeCell ref="F2748:G2748"/>
    <mergeCell ref="E2749:F2749"/>
    <mergeCell ref="E2750:F2750"/>
    <mergeCell ref="E2751:F2751"/>
    <mergeCell ref="E2782:F2782"/>
    <mergeCell ref="E2783:F2783"/>
    <mergeCell ref="E2784:F2784"/>
    <mergeCell ref="E2785:F2785"/>
    <mergeCell ref="H2787:I2787"/>
    <mergeCell ref="F2790:G2790"/>
    <mergeCell ref="E2776:F2776"/>
    <mergeCell ref="E2777:F2777"/>
    <mergeCell ref="E2778:F2778"/>
    <mergeCell ref="E2779:F2779"/>
    <mergeCell ref="E2780:F2780"/>
    <mergeCell ref="E2781:F2781"/>
    <mergeCell ref="E2767:F2767"/>
    <mergeCell ref="H2769:I2769"/>
    <mergeCell ref="F2772:G2772"/>
    <mergeCell ref="F2773:G2773"/>
    <mergeCell ref="E2774:F2774"/>
    <mergeCell ref="E2775:F2775"/>
    <mergeCell ref="E2806:F2806"/>
    <mergeCell ref="H2808:I2808"/>
    <mergeCell ref="F2811:G2811"/>
    <mergeCell ref="F2812:G2812"/>
    <mergeCell ref="F2813:G2813"/>
    <mergeCell ref="F2814:G2814"/>
    <mergeCell ref="F2800:G2800"/>
    <mergeCell ref="E2801:F2801"/>
    <mergeCell ref="E2802:F2802"/>
    <mergeCell ref="E2803:F2803"/>
    <mergeCell ref="E2804:F2804"/>
    <mergeCell ref="E2805:F2805"/>
    <mergeCell ref="E2791:F2791"/>
    <mergeCell ref="E2792:F2792"/>
    <mergeCell ref="E2793:F2793"/>
    <mergeCell ref="E2794:F2794"/>
    <mergeCell ref="E2795:F2795"/>
    <mergeCell ref="H2797:I2797"/>
    <mergeCell ref="H2831:I2831"/>
    <mergeCell ref="F2834:G2834"/>
    <mergeCell ref="E2835:F2835"/>
    <mergeCell ref="E2836:F2836"/>
    <mergeCell ref="E2837:F2837"/>
    <mergeCell ref="E2838:F2838"/>
    <mergeCell ref="H2822:I2822"/>
    <mergeCell ref="E2825:F2825"/>
    <mergeCell ref="E2826:F2826"/>
    <mergeCell ref="E2827:F2827"/>
    <mergeCell ref="E2828:F2828"/>
    <mergeCell ref="E2829:F2829"/>
    <mergeCell ref="F2815:G2815"/>
    <mergeCell ref="E2816:F2816"/>
    <mergeCell ref="E2817:F2817"/>
    <mergeCell ref="E2818:F2818"/>
    <mergeCell ref="E2819:F2819"/>
    <mergeCell ref="E2820:F2820"/>
    <mergeCell ref="E2857:F2857"/>
    <mergeCell ref="E2858:F2858"/>
    <mergeCell ref="E2859:F2859"/>
    <mergeCell ref="E2860:F2860"/>
    <mergeCell ref="E2861:F2861"/>
    <mergeCell ref="E2862:F2862"/>
    <mergeCell ref="E2848:F2848"/>
    <mergeCell ref="E2849:F2849"/>
    <mergeCell ref="H2851:I2851"/>
    <mergeCell ref="F2854:G2854"/>
    <mergeCell ref="E2855:F2855"/>
    <mergeCell ref="E2856:F2856"/>
    <mergeCell ref="E2839:F2839"/>
    <mergeCell ref="E2840:F2840"/>
    <mergeCell ref="H2842:I2842"/>
    <mergeCell ref="E2845:F2845"/>
    <mergeCell ref="E2846:F2846"/>
    <mergeCell ref="E2847:F2847"/>
    <mergeCell ref="E2881:F2881"/>
    <mergeCell ref="E2882:F2882"/>
    <mergeCell ref="E2883:F2883"/>
    <mergeCell ref="E2884:F2884"/>
    <mergeCell ref="E2885:F2885"/>
    <mergeCell ref="H2887:I2887"/>
    <mergeCell ref="E2872:F2872"/>
    <mergeCell ref="E2873:F2873"/>
    <mergeCell ref="E2874:F2874"/>
    <mergeCell ref="E2875:F2875"/>
    <mergeCell ref="H2877:I2877"/>
    <mergeCell ref="F2880:G2880"/>
    <mergeCell ref="E2863:F2863"/>
    <mergeCell ref="E2864:F2864"/>
    <mergeCell ref="E2865:F2865"/>
    <mergeCell ref="H2867:I2867"/>
    <mergeCell ref="E2870:F2870"/>
    <mergeCell ref="E2871:F2871"/>
    <mergeCell ref="F2908:G2908"/>
    <mergeCell ref="F2909:G2909"/>
    <mergeCell ref="E2910:F2910"/>
    <mergeCell ref="E2911:F2911"/>
    <mergeCell ref="E2912:F2912"/>
    <mergeCell ref="E2913:F2913"/>
    <mergeCell ref="E2899:F2899"/>
    <mergeCell ref="E2900:F2900"/>
    <mergeCell ref="E2901:F2901"/>
    <mergeCell ref="E2902:F2902"/>
    <mergeCell ref="E2903:F2903"/>
    <mergeCell ref="H2905:I2905"/>
    <mergeCell ref="E2890:F2890"/>
    <mergeCell ref="E2891:F2891"/>
    <mergeCell ref="E2892:F2892"/>
    <mergeCell ref="E2893:F2893"/>
    <mergeCell ref="E2894:F2894"/>
    <mergeCell ref="H2896:I2896"/>
    <mergeCell ref="E2932:F2932"/>
    <mergeCell ref="E2933:F2933"/>
    <mergeCell ref="H2935:I2935"/>
    <mergeCell ref="E2938:F2938"/>
    <mergeCell ref="E2939:F2939"/>
    <mergeCell ref="E2940:F2940"/>
    <mergeCell ref="E2923:F2923"/>
    <mergeCell ref="E2924:F2924"/>
    <mergeCell ref="E2925:F2925"/>
    <mergeCell ref="H2927:I2927"/>
    <mergeCell ref="F2930:G2930"/>
    <mergeCell ref="E2931:F2931"/>
    <mergeCell ref="E2914:F2914"/>
    <mergeCell ref="H2916:I2916"/>
    <mergeCell ref="F2919:G2919"/>
    <mergeCell ref="E2920:F2920"/>
    <mergeCell ref="E2921:F2921"/>
    <mergeCell ref="E2922:F2922"/>
    <mergeCell ref="E2956:F2956"/>
    <mergeCell ref="H2958:I2958"/>
    <mergeCell ref="F2961:G2961"/>
    <mergeCell ref="E2962:F2962"/>
    <mergeCell ref="E2963:F2963"/>
    <mergeCell ref="E2964:F2964"/>
    <mergeCell ref="E2950:F2950"/>
    <mergeCell ref="E2951:F2951"/>
    <mergeCell ref="E2952:F2952"/>
    <mergeCell ref="E2953:F2953"/>
    <mergeCell ref="E2954:F2954"/>
    <mergeCell ref="E2955:F2955"/>
    <mergeCell ref="E2941:F2941"/>
    <mergeCell ref="E2942:F2942"/>
    <mergeCell ref="E2943:F2943"/>
    <mergeCell ref="H2945:I2945"/>
    <mergeCell ref="F2948:G2948"/>
    <mergeCell ref="F2949:G2949"/>
    <mergeCell ref="F2983:G2983"/>
    <mergeCell ref="E2984:F2984"/>
    <mergeCell ref="E2985:F2985"/>
    <mergeCell ref="E2986:F2986"/>
    <mergeCell ref="E2987:F2987"/>
    <mergeCell ref="E2988:F2988"/>
    <mergeCell ref="E2974:F2974"/>
    <mergeCell ref="E2975:F2975"/>
    <mergeCell ref="E2976:F2976"/>
    <mergeCell ref="E2977:F2977"/>
    <mergeCell ref="E2978:F2978"/>
    <mergeCell ref="H2980:I2980"/>
    <mergeCell ref="E2965:F2965"/>
    <mergeCell ref="E2966:F2966"/>
    <mergeCell ref="E2967:F2967"/>
    <mergeCell ref="H2969:I2969"/>
    <mergeCell ref="E2972:F2972"/>
    <mergeCell ref="E2973:F2973"/>
    <mergeCell ref="E3007:F3007"/>
    <mergeCell ref="E3008:F3008"/>
    <mergeCell ref="E3009:F3009"/>
    <mergeCell ref="E3010:F3010"/>
    <mergeCell ref="H3012:I3012"/>
    <mergeCell ref="E3015:F3015"/>
    <mergeCell ref="E2998:F2998"/>
    <mergeCell ref="E2999:F2999"/>
    <mergeCell ref="E3000:F3000"/>
    <mergeCell ref="E3001:F3001"/>
    <mergeCell ref="H3003:I3003"/>
    <mergeCell ref="E3006:F3006"/>
    <mergeCell ref="E2989:F2989"/>
    <mergeCell ref="E2990:F2990"/>
    <mergeCell ref="H2992:I2992"/>
    <mergeCell ref="E2995:F2995"/>
    <mergeCell ref="E2996:F2996"/>
    <mergeCell ref="E2997:F2997"/>
    <mergeCell ref="F3034:G3034"/>
    <mergeCell ref="E3035:F3035"/>
    <mergeCell ref="E3036:F3036"/>
    <mergeCell ref="E3037:F3037"/>
    <mergeCell ref="E3038:F3038"/>
    <mergeCell ref="E3039:F3039"/>
    <mergeCell ref="E3025:F3025"/>
    <mergeCell ref="E3026:F3026"/>
    <mergeCell ref="E3027:F3027"/>
    <mergeCell ref="E3028:F3028"/>
    <mergeCell ref="E3029:F3029"/>
    <mergeCell ref="H3031:I3031"/>
    <mergeCell ref="E3016:F3016"/>
    <mergeCell ref="E3017:F3017"/>
    <mergeCell ref="E3018:F3018"/>
    <mergeCell ref="E3019:F3019"/>
    <mergeCell ref="H3021:I3021"/>
    <mergeCell ref="E3024:F3024"/>
    <mergeCell ref="E3058:F3058"/>
    <mergeCell ref="E3059:F3059"/>
    <mergeCell ref="E3060:F3060"/>
    <mergeCell ref="H3062:I3062"/>
    <mergeCell ref="E3065:F3065"/>
    <mergeCell ref="E3066:F3066"/>
    <mergeCell ref="E3049:F3049"/>
    <mergeCell ref="E3050:F3050"/>
    <mergeCell ref="H3052:I3052"/>
    <mergeCell ref="E3055:F3055"/>
    <mergeCell ref="E3056:F3056"/>
    <mergeCell ref="E3057:F3057"/>
    <mergeCell ref="E3040:F3040"/>
    <mergeCell ref="H3042:I3042"/>
    <mergeCell ref="E3045:F3045"/>
    <mergeCell ref="E3046:F3046"/>
    <mergeCell ref="E3047:F3047"/>
    <mergeCell ref="E3048:F3048"/>
    <mergeCell ref="E3085:F3085"/>
    <mergeCell ref="E3086:F3086"/>
    <mergeCell ref="E3087:F3087"/>
    <mergeCell ref="E3088:F3088"/>
    <mergeCell ref="E3089:F3089"/>
    <mergeCell ref="E3090:F3090"/>
    <mergeCell ref="E3076:F3076"/>
    <mergeCell ref="E3077:F3077"/>
    <mergeCell ref="E3078:F3078"/>
    <mergeCell ref="E3079:F3079"/>
    <mergeCell ref="E3080:F3080"/>
    <mergeCell ref="H3082:I3082"/>
    <mergeCell ref="E3067:F3067"/>
    <mergeCell ref="E3068:F3068"/>
    <mergeCell ref="E3069:F3069"/>
    <mergeCell ref="E3070:F3070"/>
    <mergeCell ref="H3072:I3072"/>
    <mergeCell ref="E3075:F3075"/>
    <mergeCell ref="E3109:F3109"/>
    <mergeCell ref="E3110:F3110"/>
    <mergeCell ref="H3112:I3112"/>
    <mergeCell ref="E3115:F3115"/>
    <mergeCell ref="E3116:F3116"/>
    <mergeCell ref="E3117:F3117"/>
    <mergeCell ref="E3100:F3100"/>
    <mergeCell ref="H3102:I3102"/>
    <mergeCell ref="E3105:F3105"/>
    <mergeCell ref="E3106:F3106"/>
    <mergeCell ref="E3107:F3107"/>
    <mergeCell ref="E3108:F3108"/>
    <mergeCell ref="H3092:I3092"/>
    <mergeCell ref="E3095:F3095"/>
    <mergeCell ref="E3096:F3096"/>
    <mergeCell ref="E3097:F3097"/>
    <mergeCell ref="E3098:F3098"/>
    <mergeCell ref="E3099:F3099"/>
    <mergeCell ref="E3136:F3136"/>
    <mergeCell ref="E3137:F3137"/>
    <mergeCell ref="E3138:F3138"/>
    <mergeCell ref="E3139:F3139"/>
    <mergeCell ref="E3140:F3140"/>
    <mergeCell ref="H3142:I3142"/>
    <mergeCell ref="E3127:F3127"/>
    <mergeCell ref="E3128:F3128"/>
    <mergeCell ref="E3129:F3129"/>
    <mergeCell ref="E3130:F3130"/>
    <mergeCell ref="H3132:I3132"/>
    <mergeCell ref="E3135:F3135"/>
    <mergeCell ref="E3118:F3118"/>
    <mergeCell ref="E3119:F3119"/>
    <mergeCell ref="E3120:F3120"/>
    <mergeCell ref="H3122:I3122"/>
    <mergeCell ref="E3125:F3125"/>
    <mergeCell ref="E3126:F3126"/>
    <mergeCell ref="E3160:F3160"/>
    <mergeCell ref="H3162:I3162"/>
    <mergeCell ref="E3165:F3165"/>
    <mergeCell ref="E3166:F3166"/>
    <mergeCell ref="E3167:F3167"/>
    <mergeCell ref="E3168:F3168"/>
    <mergeCell ref="H3152:I3152"/>
    <mergeCell ref="E3155:F3155"/>
    <mergeCell ref="E3156:F3156"/>
    <mergeCell ref="E3157:F3157"/>
    <mergeCell ref="E3158:F3158"/>
    <mergeCell ref="E3159:F3159"/>
    <mergeCell ref="E3145:F3145"/>
    <mergeCell ref="E3146:F3146"/>
    <mergeCell ref="E3147:F3147"/>
    <mergeCell ref="E3148:F3148"/>
    <mergeCell ref="E3149:F3149"/>
    <mergeCell ref="E3150:F3150"/>
    <mergeCell ref="E3187:F3187"/>
    <mergeCell ref="E3188:F3188"/>
    <mergeCell ref="E3189:F3189"/>
    <mergeCell ref="H3191:I3191"/>
    <mergeCell ref="E3194:F3194"/>
    <mergeCell ref="E3195:F3195"/>
    <mergeCell ref="E3178:F3178"/>
    <mergeCell ref="H3180:I3180"/>
    <mergeCell ref="F3183:G3183"/>
    <mergeCell ref="E3184:F3184"/>
    <mergeCell ref="E3185:F3185"/>
    <mergeCell ref="E3186:F3186"/>
    <mergeCell ref="E3169:F3169"/>
    <mergeCell ref="H3171:I3171"/>
    <mergeCell ref="E3174:F3174"/>
    <mergeCell ref="E3175:F3175"/>
    <mergeCell ref="E3176:F3176"/>
    <mergeCell ref="E3177:F3177"/>
    <mergeCell ref="E3214:F3214"/>
    <mergeCell ref="E3215:F3215"/>
    <mergeCell ref="E3216:F3216"/>
    <mergeCell ref="E3217:F3217"/>
    <mergeCell ref="E3218:F3218"/>
    <mergeCell ref="H3220:I3220"/>
    <mergeCell ref="E3205:F3205"/>
    <mergeCell ref="E3206:F3206"/>
    <mergeCell ref="E3207:F3207"/>
    <mergeCell ref="E3208:F3208"/>
    <mergeCell ref="H3210:I3210"/>
    <mergeCell ref="E3213:F3213"/>
    <mergeCell ref="E3196:F3196"/>
    <mergeCell ref="E3197:F3197"/>
    <mergeCell ref="E3198:F3198"/>
    <mergeCell ref="H3200:I3200"/>
    <mergeCell ref="E3203:F3203"/>
    <mergeCell ref="E3204:F3204"/>
    <mergeCell ref="E3241:F3241"/>
    <mergeCell ref="E3242:F3242"/>
    <mergeCell ref="E3243:F3243"/>
    <mergeCell ref="E3244:F3244"/>
    <mergeCell ref="E3245:F3245"/>
    <mergeCell ref="H3247:I3247"/>
    <mergeCell ref="E3232:F3232"/>
    <mergeCell ref="E3233:F3233"/>
    <mergeCell ref="E3234:F3234"/>
    <mergeCell ref="E3235:F3235"/>
    <mergeCell ref="E3236:F3236"/>
    <mergeCell ref="H3238:I3238"/>
    <mergeCell ref="E3223:F3223"/>
    <mergeCell ref="E3224:F3224"/>
    <mergeCell ref="E3225:F3225"/>
    <mergeCell ref="E3226:F3226"/>
    <mergeCell ref="E3227:F3227"/>
    <mergeCell ref="H3229:I3229"/>
    <mergeCell ref="E3265:F3265"/>
    <mergeCell ref="E3266:F3266"/>
    <mergeCell ref="H3268:I3268"/>
    <mergeCell ref="E3271:F3271"/>
    <mergeCell ref="E3272:F3272"/>
    <mergeCell ref="E3273:F3273"/>
    <mergeCell ref="E3256:F3256"/>
    <mergeCell ref="H3258:I3258"/>
    <mergeCell ref="E3261:F3261"/>
    <mergeCell ref="E3262:F3262"/>
    <mergeCell ref="E3263:F3263"/>
    <mergeCell ref="E3264:F3264"/>
    <mergeCell ref="F3250:G3250"/>
    <mergeCell ref="E3251:F3251"/>
    <mergeCell ref="E3252:F3252"/>
    <mergeCell ref="E3253:F3253"/>
    <mergeCell ref="E3254:F3254"/>
    <mergeCell ref="E3255:F3255"/>
    <mergeCell ref="E3292:F3292"/>
    <mergeCell ref="E3293:F3293"/>
    <mergeCell ref="E3294:F3294"/>
    <mergeCell ref="E3295:F3295"/>
    <mergeCell ref="E3296:F3296"/>
    <mergeCell ref="H3298:I3298"/>
    <mergeCell ref="E3283:F3283"/>
    <mergeCell ref="E3284:F3284"/>
    <mergeCell ref="E3285:F3285"/>
    <mergeCell ref="E3286:F3286"/>
    <mergeCell ref="H3288:I3288"/>
    <mergeCell ref="E3291:F3291"/>
    <mergeCell ref="E3274:F3274"/>
    <mergeCell ref="E3275:F3275"/>
    <mergeCell ref="E3276:F3276"/>
    <mergeCell ref="H3278:I3278"/>
    <mergeCell ref="E3281:F3281"/>
    <mergeCell ref="E3282:F3282"/>
    <mergeCell ref="E3316:F3316"/>
    <mergeCell ref="H3318:I3318"/>
    <mergeCell ref="E3321:F3321"/>
    <mergeCell ref="E3322:F3322"/>
    <mergeCell ref="E3323:F3323"/>
    <mergeCell ref="E3324:F3324"/>
    <mergeCell ref="H3308:I3308"/>
    <mergeCell ref="E3311:F3311"/>
    <mergeCell ref="E3312:F3312"/>
    <mergeCell ref="E3313:F3313"/>
    <mergeCell ref="E3314:F3314"/>
    <mergeCell ref="E3315:F3315"/>
    <mergeCell ref="E3301:F3301"/>
    <mergeCell ref="E3302:F3302"/>
    <mergeCell ref="E3303:F3303"/>
    <mergeCell ref="E3304:F3304"/>
    <mergeCell ref="E3305:F3305"/>
    <mergeCell ref="E3306:F3306"/>
    <mergeCell ref="E3343:F3343"/>
    <mergeCell ref="E3344:F3344"/>
    <mergeCell ref="E3345:F3345"/>
    <mergeCell ref="H3347:I3347"/>
    <mergeCell ref="E3350:F3350"/>
    <mergeCell ref="E3351:F3351"/>
    <mergeCell ref="E3334:F3334"/>
    <mergeCell ref="E3335:F3335"/>
    <mergeCell ref="E3336:F3336"/>
    <mergeCell ref="H3338:I3338"/>
    <mergeCell ref="E3341:F3341"/>
    <mergeCell ref="E3342:F3342"/>
    <mergeCell ref="E3325:F3325"/>
    <mergeCell ref="E3326:F3326"/>
    <mergeCell ref="H3328:I3328"/>
    <mergeCell ref="E3331:F3331"/>
    <mergeCell ref="E3332:F3332"/>
    <mergeCell ref="E3333:F3333"/>
    <mergeCell ref="E3370:F3370"/>
    <mergeCell ref="E3371:F3371"/>
    <mergeCell ref="E3372:F3372"/>
    <mergeCell ref="H3374:I3374"/>
    <mergeCell ref="E3377:F3377"/>
    <mergeCell ref="E3378:F3378"/>
    <mergeCell ref="E3361:F3361"/>
    <mergeCell ref="E3362:F3362"/>
    <mergeCell ref="E3363:F3363"/>
    <mergeCell ref="H3365:I3365"/>
    <mergeCell ref="E3368:F3368"/>
    <mergeCell ref="E3369:F3369"/>
    <mergeCell ref="E3352:F3352"/>
    <mergeCell ref="E3353:F3353"/>
    <mergeCell ref="E3354:F3354"/>
    <mergeCell ref="H3356:I3356"/>
    <mergeCell ref="E3359:F3359"/>
    <mergeCell ref="E3360:F3360"/>
    <mergeCell ref="E3397:F3397"/>
    <mergeCell ref="E3398:F3398"/>
    <mergeCell ref="E3399:F3399"/>
    <mergeCell ref="E3400:F3400"/>
    <mergeCell ref="H3402:I3402"/>
    <mergeCell ref="E3405:F3405"/>
    <mergeCell ref="E3388:F3388"/>
    <mergeCell ref="E3389:F3389"/>
    <mergeCell ref="E3390:F3390"/>
    <mergeCell ref="H3392:I3392"/>
    <mergeCell ref="F3395:G3395"/>
    <mergeCell ref="E3396:F3396"/>
    <mergeCell ref="E3379:F3379"/>
    <mergeCell ref="E3380:F3380"/>
    <mergeCell ref="E3381:F3381"/>
    <mergeCell ref="H3383:I3383"/>
    <mergeCell ref="E3386:F3386"/>
    <mergeCell ref="E3387:F3387"/>
    <mergeCell ref="E3424:F3424"/>
    <mergeCell ref="E3425:F3425"/>
    <mergeCell ref="H3427:I3427"/>
    <mergeCell ref="E3430:F3430"/>
    <mergeCell ref="E3431:F3431"/>
    <mergeCell ref="E3432:F3432"/>
    <mergeCell ref="E3415:F3415"/>
    <mergeCell ref="E3416:F3416"/>
    <mergeCell ref="E3417:F3417"/>
    <mergeCell ref="H3419:I3419"/>
    <mergeCell ref="E3422:F3422"/>
    <mergeCell ref="E3423:F3423"/>
    <mergeCell ref="E3406:F3406"/>
    <mergeCell ref="E3407:F3407"/>
    <mergeCell ref="E3408:F3408"/>
    <mergeCell ref="H3410:I3410"/>
    <mergeCell ref="E3413:F3413"/>
    <mergeCell ref="E3414:F3414"/>
    <mergeCell ref="E3451:F3451"/>
    <mergeCell ref="E3452:F3452"/>
    <mergeCell ref="H3454:I3454"/>
    <mergeCell ref="E3457:F3457"/>
    <mergeCell ref="E3458:F3458"/>
    <mergeCell ref="E3459:F3459"/>
    <mergeCell ref="E3442:F3442"/>
    <mergeCell ref="E3443:F3443"/>
    <mergeCell ref="H3445:I3445"/>
    <mergeCell ref="E3448:F3448"/>
    <mergeCell ref="E3449:F3449"/>
    <mergeCell ref="E3450:F3450"/>
    <mergeCell ref="E3433:F3433"/>
    <mergeCell ref="E3434:F3434"/>
    <mergeCell ref="H3436:I3436"/>
    <mergeCell ref="E3439:F3439"/>
    <mergeCell ref="E3440:F3440"/>
    <mergeCell ref="E3441:F3441"/>
    <mergeCell ref="E3478:F3478"/>
    <mergeCell ref="E3479:F3479"/>
    <mergeCell ref="H3481:I3481"/>
    <mergeCell ref="E3484:F3484"/>
    <mergeCell ref="E3485:F3485"/>
    <mergeCell ref="E3486:F3486"/>
    <mergeCell ref="E3469:F3469"/>
    <mergeCell ref="E3470:F3470"/>
    <mergeCell ref="H3472:I3472"/>
    <mergeCell ref="E3475:F3475"/>
    <mergeCell ref="E3476:F3476"/>
    <mergeCell ref="E3477:F3477"/>
    <mergeCell ref="E3460:F3460"/>
    <mergeCell ref="H3462:I3462"/>
    <mergeCell ref="E3465:F3465"/>
    <mergeCell ref="E3466:F3466"/>
    <mergeCell ref="E3467:F3467"/>
    <mergeCell ref="E3468:F3468"/>
    <mergeCell ref="E3505:F3505"/>
    <mergeCell ref="H3507:I3507"/>
    <mergeCell ref="E3510:F3510"/>
    <mergeCell ref="E3511:F3511"/>
    <mergeCell ref="E3512:F3512"/>
    <mergeCell ref="E3513:F3513"/>
    <mergeCell ref="E3496:F3496"/>
    <mergeCell ref="H3498:I3498"/>
    <mergeCell ref="E3501:F3501"/>
    <mergeCell ref="E3502:F3502"/>
    <mergeCell ref="E3503:F3503"/>
    <mergeCell ref="E3504:F3504"/>
    <mergeCell ref="E3487:F3487"/>
    <mergeCell ref="E3488:F3488"/>
    <mergeCell ref="H3490:I3490"/>
    <mergeCell ref="E3493:F3493"/>
    <mergeCell ref="E3494:F3494"/>
    <mergeCell ref="E3495:F3495"/>
    <mergeCell ref="E3532:F3532"/>
    <mergeCell ref="E3533:F3533"/>
    <mergeCell ref="E3534:F3534"/>
    <mergeCell ref="H3536:I3536"/>
    <mergeCell ref="E3539:F3539"/>
    <mergeCell ref="E3540:F3540"/>
    <mergeCell ref="E3523:F3523"/>
    <mergeCell ref="E3524:F3524"/>
    <mergeCell ref="E3525:F3525"/>
    <mergeCell ref="H3527:I3527"/>
    <mergeCell ref="E3530:F3530"/>
    <mergeCell ref="E3531:F3531"/>
    <mergeCell ref="E3514:F3514"/>
    <mergeCell ref="H3516:I3516"/>
    <mergeCell ref="F3519:G3519"/>
    <mergeCell ref="E3520:F3520"/>
    <mergeCell ref="E3521:F3521"/>
    <mergeCell ref="E3522:F3522"/>
    <mergeCell ref="E3559:F3559"/>
    <mergeCell ref="E3560:F3560"/>
    <mergeCell ref="E3561:F3561"/>
    <mergeCell ref="E3562:F3562"/>
    <mergeCell ref="H3564:I3564"/>
    <mergeCell ref="E3567:F3567"/>
    <mergeCell ref="E3550:F3550"/>
    <mergeCell ref="E3551:F3551"/>
    <mergeCell ref="E3552:F3552"/>
    <mergeCell ref="E3553:F3553"/>
    <mergeCell ref="H3555:I3555"/>
    <mergeCell ref="E3558:F3558"/>
    <mergeCell ref="E3541:F3541"/>
    <mergeCell ref="E3542:F3542"/>
    <mergeCell ref="E3543:F3543"/>
    <mergeCell ref="E3544:F3544"/>
    <mergeCell ref="H3546:I3546"/>
    <mergeCell ref="E3549:F3549"/>
    <mergeCell ref="E3586:F3586"/>
    <mergeCell ref="E3587:F3587"/>
    <mergeCell ref="E3588:F3588"/>
    <mergeCell ref="E3589:F3589"/>
    <mergeCell ref="H3591:I3591"/>
    <mergeCell ref="E3594:F3594"/>
    <mergeCell ref="E3577:F3577"/>
    <mergeCell ref="E3578:F3578"/>
    <mergeCell ref="E3579:F3579"/>
    <mergeCell ref="E3580:F3580"/>
    <mergeCell ref="H3582:I3582"/>
    <mergeCell ref="E3585:F3585"/>
    <mergeCell ref="E3568:F3568"/>
    <mergeCell ref="E3569:F3569"/>
    <mergeCell ref="E3570:F3570"/>
    <mergeCell ref="E3571:F3571"/>
    <mergeCell ref="H3573:I3573"/>
    <mergeCell ref="E3576:F3576"/>
    <mergeCell ref="E3613:F3613"/>
    <mergeCell ref="E3614:F3614"/>
    <mergeCell ref="E3615:F3615"/>
    <mergeCell ref="E3616:F3616"/>
    <mergeCell ref="H3618:I3618"/>
    <mergeCell ref="E3621:F3621"/>
    <mergeCell ref="E3604:F3604"/>
    <mergeCell ref="E3605:F3605"/>
    <mergeCell ref="E3606:F3606"/>
    <mergeCell ref="E3607:F3607"/>
    <mergeCell ref="H3609:I3609"/>
    <mergeCell ref="E3612:F3612"/>
    <mergeCell ref="E3595:F3595"/>
    <mergeCell ref="E3596:F3596"/>
    <mergeCell ref="E3597:F3597"/>
    <mergeCell ref="E3598:F3598"/>
    <mergeCell ref="H3600:I3600"/>
    <mergeCell ref="E3603:F3603"/>
    <mergeCell ref="E3640:F3640"/>
    <mergeCell ref="E3641:F3641"/>
    <mergeCell ref="E3642:F3642"/>
    <mergeCell ref="E3643:F3643"/>
    <mergeCell ref="E3644:F3644"/>
    <mergeCell ref="H3646:I3646"/>
    <mergeCell ref="E3631:F3631"/>
    <mergeCell ref="E3632:F3632"/>
    <mergeCell ref="E3633:F3633"/>
    <mergeCell ref="E3634:F3634"/>
    <mergeCell ref="E3635:F3635"/>
    <mergeCell ref="H3637:I3637"/>
    <mergeCell ref="E3622:F3622"/>
    <mergeCell ref="E3623:F3623"/>
    <mergeCell ref="E3624:F3624"/>
    <mergeCell ref="E3625:F3625"/>
    <mergeCell ref="E3626:F3626"/>
    <mergeCell ref="H3628:I3628"/>
    <mergeCell ref="E3664:F3664"/>
    <mergeCell ref="E3665:F3665"/>
    <mergeCell ref="E3666:F3666"/>
    <mergeCell ref="H3668:I3668"/>
    <mergeCell ref="E3671:F3671"/>
    <mergeCell ref="E3672:F3672"/>
    <mergeCell ref="E3655:F3655"/>
    <mergeCell ref="E3656:F3656"/>
    <mergeCell ref="H3658:I3658"/>
    <mergeCell ref="E3661:F3661"/>
    <mergeCell ref="E3662:F3662"/>
    <mergeCell ref="E3663:F3663"/>
    <mergeCell ref="F3649:G3649"/>
    <mergeCell ref="F3650:G3650"/>
    <mergeCell ref="E3651:F3651"/>
    <mergeCell ref="E3652:F3652"/>
    <mergeCell ref="E3653:F3653"/>
    <mergeCell ref="E3654:F3654"/>
    <mergeCell ref="E3691:F3691"/>
    <mergeCell ref="E3692:F3692"/>
    <mergeCell ref="E3693:F3693"/>
    <mergeCell ref="E3694:F3694"/>
    <mergeCell ref="E3695:F3695"/>
    <mergeCell ref="E3696:F3696"/>
    <mergeCell ref="E3682:F3682"/>
    <mergeCell ref="E3683:F3683"/>
    <mergeCell ref="E3684:F3684"/>
    <mergeCell ref="E3685:F3685"/>
    <mergeCell ref="E3686:F3686"/>
    <mergeCell ref="H3688:I3688"/>
    <mergeCell ref="E3673:F3673"/>
    <mergeCell ref="E3674:F3674"/>
    <mergeCell ref="E3675:F3675"/>
    <mergeCell ref="E3676:F3676"/>
    <mergeCell ref="H3678:I3678"/>
    <mergeCell ref="E3681:F3681"/>
    <mergeCell ref="E3715:F3715"/>
    <mergeCell ref="E3716:F3716"/>
    <mergeCell ref="H3718:I3718"/>
    <mergeCell ref="E3721:F3721"/>
    <mergeCell ref="E3722:F3722"/>
    <mergeCell ref="E3723:F3723"/>
    <mergeCell ref="E3706:F3706"/>
    <mergeCell ref="H3708:I3708"/>
    <mergeCell ref="E3711:F3711"/>
    <mergeCell ref="E3712:F3712"/>
    <mergeCell ref="E3713:F3713"/>
    <mergeCell ref="E3714:F3714"/>
    <mergeCell ref="H3698:I3698"/>
    <mergeCell ref="E3701:F3701"/>
    <mergeCell ref="E3702:F3702"/>
    <mergeCell ref="E3703:F3703"/>
    <mergeCell ref="E3704:F3704"/>
    <mergeCell ref="E3705:F3705"/>
    <mergeCell ref="E3742:F3742"/>
    <mergeCell ref="E3743:F3743"/>
    <mergeCell ref="E3744:F3744"/>
    <mergeCell ref="E3745:F3745"/>
    <mergeCell ref="H3747:I3747"/>
    <mergeCell ref="E3750:F3750"/>
    <mergeCell ref="E3733:F3733"/>
    <mergeCell ref="E3734:F3734"/>
    <mergeCell ref="E3735:F3735"/>
    <mergeCell ref="E3736:F3736"/>
    <mergeCell ref="H3738:I3738"/>
    <mergeCell ref="E3741:F3741"/>
    <mergeCell ref="E3724:F3724"/>
    <mergeCell ref="E3725:F3725"/>
    <mergeCell ref="E3726:F3726"/>
    <mergeCell ref="H3728:I3728"/>
    <mergeCell ref="E3731:F3731"/>
    <mergeCell ref="E3732:F3732"/>
    <mergeCell ref="E3769:F3769"/>
    <mergeCell ref="E3770:F3770"/>
    <mergeCell ref="E3771:F3771"/>
    <mergeCell ref="E3772:F3772"/>
    <mergeCell ref="H3774:I3774"/>
    <mergeCell ref="E3777:F3777"/>
    <mergeCell ref="E3760:F3760"/>
    <mergeCell ref="E3761:F3761"/>
    <mergeCell ref="E3762:F3762"/>
    <mergeCell ref="E3763:F3763"/>
    <mergeCell ref="H3765:I3765"/>
    <mergeCell ref="E3768:F3768"/>
    <mergeCell ref="E3751:F3751"/>
    <mergeCell ref="E3752:F3752"/>
    <mergeCell ref="E3753:F3753"/>
    <mergeCell ref="E3754:F3754"/>
    <mergeCell ref="H3756:I3756"/>
    <mergeCell ref="F3759:G3759"/>
    <mergeCell ref="E3796:F3796"/>
    <mergeCell ref="E3797:F3797"/>
    <mergeCell ref="E3798:F3798"/>
    <mergeCell ref="E3799:F3799"/>
    <mergeCell ref="E3800:F3800"/>
    <mergeCell ref="H3802:I3802"/>
    <mergeCell ref="E3787:F3787"/>
    <mergeCell ref="E3788:F3788"/>
    <mergeCell ref="E3789:F3789"/>
    <mergeCell ref="E3790:F3790"/>
    <mergeCell ref="E3791:F3791"/>
    <mergeCell ref="H3793:I3793"/>
    <mergeCell ref="E3778:F3778"/>
    <mergeCell ref="E3779:F3779"/>
    <mergeCell ref="E3780:F3780"/>
    <mergeCell ref="E3781:F3781"/>
    <mergeCell ref="H3783:I3783"/>
    <mergeCell ref="F3786:G3786"/>
    <mergeCell ref="F3823:G3823"/>
    <mergeCell ref="E3824:F3824"/>
    <mergeCell ref="E3825:F3825"/>
    <mergeCell ref="E3826:F3826"/>
    <mergeCell ref="E3827:F3827"/>
    <mergeCell ref="H3829:I3829"/>
    <mergeCell ref="E3814:F3814"/>
    <mergeCell ref="E3815:F3815"/>
    <mergeCell ref="E3816:F3816"/>
    <mergeCell ref="E3817:F3817"/>
    <mergeCell ref="E3818:F3818"/>
    <mergeCell ref="H3820:I3820"/>
    <mergeCell ref="E3805:F3805"/>
    <mergeCell ref="E3806:F3806"/>
    <mergeCell ref="E3807:F3807"/>
    <mergeCell ref="E3808:F3808"/>
    <mergeCell ref="E3809:F3809"/>
    <mergeCell ref="H3811:I3811"/>
    <mergeCell ref="E3850:F3850"/>
    <mergeCell ref="E3851:F3851"/>
    <mergeCell ref="E3852:F3852"/>
    <mergeCell ref="E3853:F3853"/>
    <mergeCell ref="E3854:F3854"/>
    <mergeCell ref="H3856:I3856"/>
    <mergeCell ref="E3841:F3841"/>
    <mergeCell ref="E3842:F3842"/>
    <mergeCell ref="E3843:F3843"/>
    <mergeCell ref="E3844:F3844"/>
    <mergeCell ref="E3845:F3845"/>
    <mergeCell ref="H3847:I3847"/>
    <mergeCell ref="E3832:F3832"/>
    <mergeCell ref="E3833:F3833"/>
    <mergeCell ref="E3834:F3834"/>
    <mergeCell ref="E3835:F3835"/>
    <mergeCell ref="H3837:I3837"/>
    <mergeCell ref="F3840:G3840"/>
    <mergeCell ref="E3874:F3874"/>
    <mergeCell ref="E3875:F3875"/>
    <mergeCell ref="E3876:F3876"/>
    <mergeCell ref="E3877:F3877"/>
    <mergeCell ref="E3878:F3878"/>
    <mergeCell ref="H3880:I3880"/>
    <mergeCell ref="E3865:F3865"/>
    <mergeCell ref="E3866:F3866"/>
    <mergeCell ref="E3867:F3867"/>
    <mergeCell ref="E3868:F3868"/>
    <mergeCell ref="H3870:I3870"/>
    <mergeCell ref="F3873:G3873"/>
    <mergeCell ref="F3859:G3859"/>
    <mergeCell ref="F3860:G3860"/>
    <mergeCell ref="E3861:F3861"/>
    <mergeCell ref="E3862:F3862"/>
    <mergeCell ref="E3863:F3863"/>
    <mergeCell ref="E3864:F3864"/>
    <mergeCell ref="H3899:I3899"/>
    <mergeCell ref="E3902:F3902"/>
    <mergeCell ref="E3903:F3903"/>
    <mergeCell ref="E3904:F3904"/>
    <mergeCell ref="E3905:F3905"/>
    <mergeCell ref="E3906:F3906"/>
    <mergeCell ref="F3892:G3892"/>
    <mergeCell ref="E3893:F3893"/>
    <mergeCell ref="E3894:F3894"/>
    <mergeCell ref="E3895:F3895"/>
    <mergeCell ref="E3896:F3896"/>
    <mergeCell ref="E3897:F3897"/>
    <mergeCell ref="E3883:F3883"/>
    <mergeCell ref="E3884:F3884"/>
    <mergeCell ref="E3885:F3885"/>
    <mergeCell ref="E3886:F3886"/>
    <mergeCell ref="E3887:F3887"/>
    <mergeCell ref="H3889:I3889"/>
    <mergeCell ref="E3925:F3925"/>
    <mergeCell ref="H3927:I3927"/>
    <mergeCell ref="E3930:F3930"/>
    <mergeCell ref="E3931:F3931"/>
    <mergeCell ref="E3932:F3932"/>
    <mergeCell ref="E3933:F3933"/>
    <mergeCell ref="E3916:F3916"/>
    <mergeCell ref="H3918:I3918"/>
    <mergeCell ref="E3921:F3921"/>
    <mergeCell ref="E3922:F3922"/>
    <mergeCell ref="E3923:F3923"/>
    <mergeCell ref="E3924:F3924"/>
    <mergeCell ref="E3907:F3907"/>
    <mergeCell ref="H3909:I3909"/>
    <mergeCell ref="E3912:F3912"/>
    <mergeCell ref="E3913:F3913"/>
    <mergeCell ref="E3914:F3914"/>
    <mergeCell ref="E3915:F3915"/>
    <mergeCell ref="E3952:F3952"/>
    <mergeCell ref="H3954:I3954"/>
    <mergeCell ref="E3957:F3957"/>
    <mergeCell ref="E3958:F3958"/>
    <mergeCell ref="E3959:F3959"/>
    <mergeCell ref="E3960:F3960"/>
    <mergeCell ref="E3943:F3943"/>
    <mergeCell ref="H3945:I3945"/>
    <mergeCell ref="E3948:F3948"/>
    <mergeCell ref="E3949:F3949"/>
    <mergeCell ref="E3950:F3950"/>
    <mergeCell ref="E3951:F3951"/>
    <mergeCell ref="E3934:F3934"/>
    <mergeCell ref="H3936:I3936"/>
    <mergeCell ref="E3939:F3939"/>
    <mergeCell ref="E3940:F3940"/>
    <mergeCell ref="E3941:F3941"/>
    <mergeCell ref="E3942:F3942"/>
    <mergeCell ref="E3982:F3982"/>
    <mergeCell ref="E3983:F3983"/>
    <mergeCell ref="E3984:F3984"/>
    <mergeCell ref="H3986:I3986"/>
    <mergeCell ref="F3989:G3989"/>
    <mergeCell ref="F3990:G3990"/>
    <mergeCell ref="E3973:F3973"/>
    <mergeCell ref="E3974:F3974"/>
    <mergeCell ref="E3975:F3975"/>
    <mergeCell ref="H3977:I3977"/>
    <mergeCell ref="E3980:F3980"/>
    <mergeCell ref="E3981:F3981"/>
    <mergeCell ref="E3961:F3961"/>
    <mergeCell ref="H3963:I3963"/>
    <mergeCell ref="E3966:F3966"/>
    <mergeCell ref="E3967:F3967"/>
    <mergeCell ref="E3968:F3968"/>
    <mergeCell ref="H3970:I3970"/>
    <mergeCell ref="F4009:G4009"/>
    <mergeCell ref="E4010:F4010"/>
    <mergeCell ref="E4011:F4011"/>
    <mergeCell ref="E4012:F4012"/>
    <mergeCell ref="E4013:F4013"/>
    <mergeCell ref="E4014:F4014"/>
    <mergeCell ref="E4000:F4000"/>
    <mergeCell ref="E4001:F4001"/>
    <mergeCell ref="E4002:F4002"/>
    <mergeCell ref="E4003:F4003"/>
    <mergeCell ref="E4004:F4004"/>
    <mergeCell ref="H4006:I4006"/>
    <mergeCell ref="E3991:F3991"/>
    <mergeCell ref="E3992:F3992"/>
    <mergeCell ref="E3993:F3993"/>
    <mergeCell ref="E3994:F3994"/>
    <mergeCell ref="E3995:F3995"/>
    <mergeCell ref="H3997:I3997"/>
    <mergeCell ref="E4033:F4033"/>
    <mergeCell ref="E4034:F4034"/>
    <mergeCell ref="E4035:F4035"/>
    <mergeCell ref="E4036:F4036"/>
    <mergeCell ref="H4038:I4038"/>
    <mergeCell ref="E4041:F4041"/>
    <mergeCell ref="H4025:I4025"/>
    <mergeCell ref="F4028:G4028"/>
    <mergeCell ref="E4029:F4029"/>
    <mergeCell ref="E4030:F4030"/>
    <mergeCell ref="E4031:F4031"/>
    <mergeCell ref="E4032:F4032"/>
    <mergeCell ref="H4016:I4016"/>
    <mergeCell ref="E4019:F4019"/>
    <mergeCell ref="E4020:F4020"/>
    <mergeCell ref="E4021:F4021"/>
    <mergeCell ref="E4022:F4022"/>
    <mergeCell ref="E4023:F4023"/>
    <mergeCell ref="H4058:I4058"/>
    <mergeCell ref="E4061:F4061"/>
    <mergeCell ref="E4062:F4062"/>
    <mergeCell ref="E4063:F4063"/>
    <mergeCell ref="E4064:F4064"/>
    <mergeCell ref="E4065:F4065"/>
    <mergeCell ref="F4051:G4051"/>
    <mergeCell ref="F4052:G4052"/>
    <mergeCell ref="E4053:F4053"/>
    <mergeCell ref="E4054:F4054"/>
    <mergeCell ref="E4055:F4055"/>
    <mergeCell ref="E4056:F4056"/>
    <mergeCell ref="E4042:F4042"/>
    <mergeCell ref="E4043:F4043"/>
    <mergeCell ref="E4044:F4044"/>
    <mergeCell ref="E4045:F4045"/>
    <mergeCell ref="E4046:F4046"/>
    <mergeCell ref="H4048:I4048"/>
    <mergeCell ref="E4084:F4084"/>
    <mergeCell ref="H4086:I4086"/>
    <mergeCell ref="E4089:F4089"/>
    <mergeCell ref="E4090:F4090"/>
    <mergeCell ref="E4091:F4091"/>
    <mergeCell ref="E4092:F4092"/>
    <mergeCell ref="E4075:F4075"/>
    <mergeCell ref="H4077:I4077"/>
    <mergeCell ref="E4080:F4080"/>
    <mergeCell ref="E4081:F4081"/>
    <mergeCell ref="E4082:F4082"/>
    <mergeCell ref="E4083:F4083"/>
    <mergeCell ref="E4066:F4066"/>
    <mergeCell ref="H4068:I4068"/>
    <mergeCell ref="E4071:F4071"/>
    <mergeCell ref="E4072:F4072"/>
    <mergeCell ref="E4073:F4073"/>
    <mergeCell ref="E4074:F4074"/>
    <mergeCell ref="E4111:F4111"/>
    <mergeCell ref="E4112:F4112"/>
    <mergeCell ref="H4114:I4114"/>
    <mergeCell ref="E4117:F4117"/>
    <mergeCell ref="E4118:F4118"/>
    <mergeCell ref="E4119:F4119"/>
    <mergeCell ref="E4102:F4102"/>
    <mergeCell ref="E4103:F4103"/>
    <mergeCell ref="H4105:I4105"/>
    <mergeCell ref="E4108:F4108"/>
    <mergeCell ref="E4109:F4109"/>
    <mergeCell ref="E4110:F4110"/>
    <mergeCell ref="E4093:F4093"/>
    <mergeCell ref="H4095:I4095"/>
    <mergeCell ref="E4098:F4098"/>
    <mergeCell ref="E4099:F4099"/>
    <mergeCell ref="E4100:F4100"/>
    <mergeCell ref="E4101:F4101"/>
    <mergeCell ref="E4138:F4138"/>
    <mergeCell ref="E4139:F4139"/>
    <mergeCell ref="H4141:I4141"/>
    <mergeCell ref="E4144:F4144"/>
    <mergeCell ref="E4145:F4145"/>
    <mergeCell ref="E4146:F4146"/>
    <mergeCell ref="E4129:F4129"/>
    <mergeCell ref="E4130:F4130"/>
    <mergeCell ref="H4132:I4132"/>
    <mergeCell ref="E4135:F4135"/>
    <mergeCell ref="E4136:F4136"/>
    <mergeCell ref="E4137:F4137"/>
    <mergeCell ref="E4120:F4120"/>
    <mergeCell ref="E4121:F4121"/>
    <mergeCell ref="H4123:I4123"/>
    <mergeCell ref="E4126:F4126"/>
    <mergeCell ref="E4127:F4127"/>
    <mergeCell ref="E4128:F4128"/>
    <mergeCell ref="E4165:F4165"/>
    <mergeCell ref="E4166:F4166"/>
    <mergeCell ref="H4168:I4168"/>
    <mergeCell ref="E4171:F4171"/>
    <mergeCell ref="E4172:F4172"/>
    <mergeCell ref="E4173:F4173"/>
    <mergeCell ref="E4156:F4156"/>
    <mergeCell ref="E4157:F4157"/>
    <mergeCell ref="H4159:I4159"/>
    <mergeCell ref="E4162:F4162"/>
    <mergeCell ref="E4163:F4163"/>
    <mergeCell ref="E4164:F4164"/>
    <mergeCell ref="E4147:F4147"/>
    <mergeCell ref="E4148:F4148"/>
    <mergeCell ref="H4150:I4150"/>
    <mergeCell ref="E4153:F4153"/>
    <mergeCell ref="E4154:F4154"/>
    <mergeCell ref="E4155:F4155"/>
    <mergeCell ref="E4192:F4192"/>
    <mergeCell ref="E4193:F4193"/>
    <mergeCell ref="E4194:F4194"/>
    <mergeCell ref="E4195:F4195"/>
    <mergeCell ref="E4196:F4196"/>
    <mergeCell ref="H4198:I4198"/>
    <mergeCell ref="E4183:F4183"/>
    <mergeCell ref="E4184:F4184"/>
    <mergeCell ref="E4185:F4185"/>
    <mergeCell ref="E4186:F4186"/>
    <mergeCell ref="E4187:F4187"/>
    <mergeCell ref="H4189:I4189"/>
    <mergeCell ref="E4174:F4174"/>
    <mergeCell ref="E4175:F4175"/>
    <mergeCell ref="E4176:F4176"/>
    <mergeCell ref="H4178:I4178"/>
    <mergeCell ref="F4181:G4181"/>
    <mergeCell ref="F4182:G4182"/>
    <mergeCell ref="E4219:F4219"/>
    <mergeCell ref="E4220:F4220"/>
    <mergeCell ref="E4221:F4221"/>
    <mergeCell ref="E4222:F4222"/>
    <mergeCell ref="E4223:F4223"/>
    <mergeCell ref="H4225:I4225"/>
    <mergeCell ref="E4210:F4210"/>
    <mergeCell ref="E4211:F4211"/>
    <mergeCell ref="E4212:F4212"/>
    <mergeCell ref="E4213:F4213"/>
    <mergeCell ref="H4215:I4215"/>
    <mergeCell ref="F4218:G4218"/>
    <mergeCell ref="E4201:F4201"/>
    <mergeCell ref="E4202:F4202"/>
    <mergeCell ref="E4203:F4203"/>
    <mergeCell ref="E4204:F4204"/>
    <mergeCell ref="E4205:F4205"/>
    <mergeCell ref="H4207:I4207"/>
    <mergeCell ref="E4243:F4243"/>
    <mergeCell ref="H4245:I4245"/>
    <mergeCell ref="F4248:G4248"/>
    <mergeCell ref="E4249:F4249"/>
    <mergeCell ref="E4250:F4250"/>
    <mergeCell ref="E4251:F4251"/>
    <mergeCell ref="H4235:I4235"/>
    <mergeCell ref="F4238:G4238"/>
    <mergeCell ref="E4239:F4239"/>
    <mergeCell ref="E4240:F4240"/>
    <mergeCell ref="E4241:F4241"/>
    <mergeCell ref="E4242:F4242"/>
    <mergeCell ref="F4228:G4228"/>
    <mergeCell ref="E4229:F4229"/>
    <mergeCell ref="E4230:F4230"/>
    <mergeCell ref="E4231:F4231"/>
    <mergeCell ref="E4232:F4232"/>
    <mergeCell ref="E4233:F4233"/>
    <mergeCell ref="E4270:F4270"/>
    <mergeCell ref="E4271:F4271"/>
    <mergeCell ref="E4272:F4272"/>
    <mergeCell ref="E4273:F4273"/>
    <mergeCell ref="E4274:F4274"/>
    <mergeCell ref="H4276:I4276"/>
    <mergeCell ref="E4261:F4261"/>
    <mergeCell ref="E4262:F4262"/>
    <mergeCell ref="E4263:F4263"/>
    <mergeCell ref="E4264:F4264"/>
    <mergeCell ref="E4265:F4265"/>
    <mergeCell ref="H4267:I4267"/>
    <mergeCell ref="E4252:F4252"/>
    <mergeCell ref="E4253:F4253"/>
    <mergeCell ref="H4255:I4255"/>
    <mergeCell ref="F4258:G4258"/>
    <mergeCell ref="F4259:G4259"/>
    <mergeCell ref="E4260:F4260"/>
    <mergeCell ref="E4294:F4294"/>
    <mergeCell ref="E4295:F4295"/>
    <mergeCell ref="E4296:F4296"/>
    <mergeCell ref="E4297:F4297"/>
    <mergeCell ref="H4299:I4299"/>
    <mergeCell ref="E4302:F4302"/>
    <mergeCell ref="E4285:F4285"/>
    <mergeCell ref="E4286:F4286"/>
    <mergeCell ref="E4287:F4287"/>
    <mergeCell ref="H4289:I4289"/>
    <mergeCell ref="F4292:G4292"/>
    <mergeCell ref="E4293:F4293"/>
    <mergeCell ref="F4279:G4279"/>
    <mergeCell ref="E4280:F4280"/>
    <mergeCell ref="E4281:F4281"/>
    <mergeCell ref="E4282:F4282"/>
    <mergeCell ref="E4283:F4283"/>
    <mergeCell ref="E4284:F4284"/>
    <mergeCell ref="E4321:F4321"/>
    <mergeCell ref="E4322:F4322"/>
    <mergeCell ref="E4323:F4323"/>
    <mergeCell ref="H4325:I4325"/>
    <mergeCell ref="F4328:G4328"/>
    <mergeCell ref="E4329:F4329"/>
    <mergeCell ref="E4312:F4312"/>
    <mergeCell ref="E4313:F4313"/>
    <mergeCell ref="E4314:F4314"/>
    <mergeCell ref="E4315:F4315"/>
    <mergeCell ref="H4317:I4317"/>
    <mergeCell ref="E4320:F4320"/>
    <mergeCell ref="E4303:F4303"/>
    <mergeCell ref="E4304:F4304"/>
    <mergeCell ref="E4305:F4305"/>
    <mergeCell ref="H4307:I4307"/>
    <mergeCell ref="F4310:G4310"/>
    <mergeCell ref="E4311:F4311"/>
    <mergeCell ref="E4348:F4348"/>
    <mergeCell ref="E4349:F4349"/>
    <mergeCell ref="H4351:I4351"/>
    <mergeCell ref="E4354:F4354"/>
    <mergeCell ref="E4355:F4355"/>
    <mergeCell ref="E4356:F4356"/>
    <mergeCell ref="E4339:F4339"/>
    <mergeCell ref="E4340:F4340"/>
    <mergeCell ref="H4342:I4342"/>
    <mergeCell ref="E4345:F4345"/>
    <mergeCell ref="E4346:F4346"/>
    <mergeCell ref="E4347:F4347"/>
    <mergeCell ref="E4330:F4330"/>
    <mergeCell ref="E4331:F4331"/>
    <mergeCell ref="H4333:I4333"/>
    <mergeCell ref="E4336:F4336"/>
    <mergeCell ref="E4337:F4337"/>
    <mergeCell ref="E4338:F4338"/>
    <mergeCell ref="E4378:F4378"/>
    <mergeCell ref="E4379:F4379"/>
    <mergeCell ref="E4380:F4380"/>
    <mergeCell ref="E4381:F4381"/>
    <mergeCell ref="H4383:I4383"/>
    <mergeCell ref="F4386:G4386"/>
    <mergeCell ref="H4367:I4367"/>
    <mergeCell ref="E4370:F4370"/>
    <mergeCell ref="E4371:F4371"/>
    <mergeCell ref="E4372:F4372"/>
    <mergeCell ref="E4373:F4373"/>
    <mergeCell ref="H4375:I4375"/>
    <mergeCell ref="E4357:F4357"/>
    <mergeCell ref="H4359:I4359"/>
    <mergeCell ref="E4362:F4362"/>
    <mergeCell ref="E4363:F4363"/>
    <mergeCell ref="E4364:F4364"/>
    <mergeCell ref="E4365:F4365"/>
    <mergeCell ref="E4405:F4405"/>
    <mergeCell ref="E4406:F4406"/>
    <mergeCell ref="E4407:F4407"/>
    <mergeCell ref="H4409:I4409"/>
    <mergeCell ref="E4412:F4412"/>
    <mergeCell ref="E4413:F4413"/>
    <mergeCell ref="E4396:F4396"/>
    <mergeCell ref="E4397:F4397"/>
    <mergeCell ref="H4399:I4399"/>
    <mergeCell ref="F4402:G4402"/>
    <mergeCell ref="F4403:G4403"/>
    <mergeCell ref="E4404:F4404"/>
    <mergeCell ref="F4387:G4387"/>
    <mergeCell ref="E4388:F4388"/>
    <mergeCell ref="E4389:F4389"/>
    <mergeCell ref="E4390:F4390"/>
    <mergeCell ref="H4392:I4392"/>
    <mergeCell ref="E4395:F4395"/>
    <mergeCell ref="H4433:I4433"/>
    <mergeCell ref="E4436:F4436"/>
    <mergeCell ref="E4437:F4437"/>
    <mergeCell ref="E4438:F4438"/>
    <mergeCell ref="E4439:F4439"/>
    <mergeCell ref="H4441:I4441"/>
    <mergeCell ref="E4423:F4423"/>
    <mergeCell ref="E4424:F4424"/>
    <mergeCell ref="H4426:I4426"/>
    <mergeCell ref="E4429:F4429"/>
    <mergeCell ref="E4430:F4430"/>
    <mergeCell ref="E4431:F4431"/>
    <mergeCell ref="E4414:F4414"/>
    <mergeCell ref="E4415:F4415"/>
    <mergeCell ref="E4416:F4416"/>
    <mergeCell ref="H4418:I4418"/>
    <mergeCell ref="E4421:F4421"/>
    <mergeCell ref="E4422:F4422"/>
    <mergeCell ref="H4463:I4463"/>
    <mergeCell ref="E4466:F4466"/>
    <mergeCell ref="E4467:F4467"/>
    <mergeCell ref="E4468:F4468"/>
    <mergeCell ref="E4469:F4469"/>
    <mergeCell ref="E4470:F4470"/>
    <mergeCell ref="E4453:F4453"/>
    <mergeCell ref="E4454:F4454"/>
    <mergeCell ref="H4456:I4456"/>
    <mergeCell ref="E4459:F4459"/>
    <mergeCell ref="E4460:F4460"/>
    <mergeCell ref="E4461:F4461"/>
    <mergeCell ref="E4444:F4444"/>
    <mergeCell ref="E4445:F4445"/>
    <mergeCell ref="E4446:F4446"/>
    <mergeCell ref="H4448:I4448"/>
    <mergeCell ref="E4451:F4451"/>
    <mergeCell ref="E4452:F4452"/>
    <mergeCell ref="E4489:F4489"/>
    <mergeCell ref="E4490:F4490"/>
    <mergeCell ref="H4492:I4492"/>
    <mergeCell ref="E4495:F4495"/>
    <mergeCell ref="E4496:F4496"/>
    <mergeCell ref="E4497:F4497"/>
    <mergeCell ref="H4481:I4481"/>
    <mergeCell ref="F4484:G4484"/>
    <mergeCell ref="F4485:G4485"/>
    <mergeCell ref="E4486:F4486"/>
    <mergeCell ref="E4487:F4487"/>
    <mergeCell ref="E4488:F4488"/>
    <mergeCell ref="H4472:I4472"/>
    <mergeCell ref="E4475:F4475"/>
    <mergeCell ref="E4476:F4476"/>
    <mergeCell ref="E4477:F4477"/>
    <mergeCell ref="E4478:F4478"/>
    <mergeCell ref="E4479:F4479"/>
    <mergeCell ref="E4516:F4516"/>
    <mergeCell ref="E4517:F4517"/>
    <mergeCell ref="E4518:F4518"/>
    <mergeCell ref="E4519:F4519"/>
    <mergeCell ref="E4520:F4520"/>
    <mergeCell ref="H4522:I4522"/>
    <mergeCell ref="E4507:F4507"/>
    <mergeCell ref="E4508:F4508"/>
    <mergeCell ref="E4509:F4509"/>
    <mergeCell ref="E4510:F4510"/>
    <mergeCell ref="H4512:I4512"/>
    <mergeCell ref="E4515:F4515"/>
    <mergeCell ref="E4498:F4498"/>
    <mergeCell ref="E4499:F4499"/>
    <mergeCell ref="E4500:F4500"/>
    <mergeCell ref="E4501:F4501"/>
    <mergeCell ref="H4503:I4503"/>
    <mergeCell ref="E4506:F4506"/>
    <mergeCell ref="E4540:F4540"/>
    <mergeCell ref="E4541:F4541"/>
    <mergeCell ref="H4543:I4543"/>
    <mergeCell ref="E4546:F4546"/>
    <mergeCell ref="E4547:F4547"/>
    <mergeCell ref="E4548:F4548"/>
    <mergeCell ref="H4532:I4532"/>
    <mergeCell ref="E4535:F4535"/>
    <mergeCell ref="E4536:F4536"/>
    <mergeCell ref="E4537:F4537"/>
    <mergeCell ref="E4538:F4538"/>
    <mergeCell ref="E4539:F4539"/>
    <mergeCell ref="E4525:F4525"/>
    <mergeCell ref="E4526:F4526"/>
    <mergeCell ref="E4527:F4527"/>
    <mergeCell ref="E4528:F4528"/>
    <mergeCell ref="E4529:F4529"/>
    <mergeCell ref="E4530:F4530"/>
    <mergeCell ref="E4567:F4567"/>
    <mergeCell ref="E4568:F4568"/>
    <mergeCell ref="H4570:I4570"/>
    <mergeCell ref="E4573:F4573"/>
    <mergeCell ref="E4574:F4574"/>
    <mergeCell ref="E4575:F4575"/>
    <mergeCell ref="E4558:F4558"/>
    <mergeCell ref="E4559:F4559"/>
    <mergeCell ref="H4561:I4561"/>
    <mergeCell ref="E4564:F4564"/>
    <mergeCell ref="E4565:F4565"/>
    <mergeCell ref="E4566:F4566"/>
    <mergeCell ref="E4549:F4549"/>
    <mergeCell ref="E4550:F4550"/>
    <mergeCell ref="H4552:I4552"/>
    <mergeCell ref="E4555:F4555"/>
    <mergeCell ref="E4556:F4556"/>
    <mergeCell ref="E4557:F4557"/>
    <mergeCell ref="E4594:F4594"/>
    <mergeCell ref="E4595:F4595"/>
    <mergeCell ref="E4596:F4596"/>
    <mergeCell ref="H4598:I4598"/>
    <mergeCell ref="E4601:F4601"/>
    <mergeCell ref="E4602:F4602"/>
    <mergeCell ref="E4585:F4585"/>
    <mergeCell ref="E4586:F4586"/>
    <mergeCell ref="H4588:I4588"/>
    <mergeCell ref="E4591:F4591"/>
    <mergeCell ref="E4592:F4592"/>
    <mergeCell ref="E4593:F4593"/>
    <mergeCell ref="E4576:F4576"/>
    <mergeCell ref="E4577:F4577"/>
    <mergeCell ref="H4579:I4579"/>
    <mergeCell ref="E4582:F4582"/>
    <mergeCell ref="E4583:F4583"/>
    <mergeCell ref="E4584:F4584"/>
    <mergeCell ref="E4621:F4621"/>
    <mergeCell ref="E4622:F4622"/>
    <mergeCell ref="E4623:F4623"/>
    <mergeCell ref="E4624:F4624"/>
    <mergeCell ref="E4625:F4625"/>
    <mergeCell ref="E4626:F4626"/>
    <mergeCell ref="E4612:F4612"/>
    <mergeCell ref="E4613:F4613"/>
    <mergeCell ref="E4614:F4614"/>
    <mergeCell ref="E4615:F4615"/>
    <mergeCell ref="H4617:I4617"/>
    <mergeCell ref="E4620:F4620"/>
    <mergeCell ref="E4603:F4603"/>
    <mergeCell ref="E4604:F4604"/>
    <mergeCell ref="E4605:F4605"/>
    <mergeCell ref="E4606:F4606"/>
    <mergeCell ref="H4608:I4608"/>
    <mergeCell ref="E4611:F4611"/>
    <mergeCell ref="E4645:F4645"/>
    <mergeCell ref="E4646:F4646"/>
    <mergeCell ref="E4647:F4647"/>
    <mergeCell ref="E4648:F4648"/>
    <mergeCell ref="H4650:I4650"/>
    <mergeCell ref="E4653:F4653"/>
    <mergeCell ref="E4636:F4636"/>
    <mergeCell ref="E4637:F4637"/>
    <mergeCell ref="H4639:I4639"/>
    <mergeCell ref="F4642:G4642"/>
    <mergeCell ref="E4643:F4643"/>
    <mergeCell ref="E4644:F4644"/>
    <mergeCell ref="H4628:I4628"/>
    <mergeCell ref="F4631:G4631"/>
    <mergeCell ref="F4632:G4632"/>
    <mergeCell ref="E4633:F4633"/>
    <mergeCell ref="E4634:F4634"/>
    <mergeCell ref="E4635:F4635"/>
    <mergeCell ref="E4672:F4672"/>
    <mergeCell ref="E4673:F4673"/>
    <mergeCell ref="E4674:F4674"/>
    <mergeCell ref="E4675:F4675"/>
    <mergeCell ref="H4677:I4677"/>
    <mergeCell ref="E4680:F4680"/>
    <mergeCell ref="E4663:F4663"/>
    <mergeCell ref="E4664:F4664"/>
    <mergeCell ref="E4665:F4665"/>
    <mergeCell ref="E4666:F4666"/>
    <mergeCell ref="H4668:I4668"/>
    <mergeCell ref="E4671:F4671"/>
    <mergeCell ref="E4654:F4654"/>
    <mergeCell ref="E4655:F4655"/>
    <mergeCell ref="E4656:F4656"/>
    <mergeCell ref="E4657:F4657"/>
    <mergeCell ref="H4659:I4659"/>
    <mergeCell ref="E4662:F4662"/>
    <mergeCell ref="E4699:F4699"/>
    <mergeCell ref="E4700:F4700"/>
    <mergeCell ref="E4701:F4701"/>
    <mergeCell ref="E4702:F4702"/>
    <mergeCell ref="H4704:I4704"/>
    <mergeCell ref="E4707:F4707"/>
    <mergeCell ref="E4690:F4690"/>
    <mergeCell ref="E4691:F4691"/>
    <mergeCell ref="E4692:F4692"/>
    <mergeCell ref="E4693:F4693"/>
    <mergeCell ref="H4695:I4695"/>
    <mergeCell ref="E4698:F4698"/>
    <mergeCell ref="E4681:F4681"/>
    <mergeCell ref="E4682:F4682"/>
    <mergeCell ref="E4683:F4683"/>
    <mergeCell ref="E4684:F4684"/>
    <mergeCell ref="H4686:I4686"/>
    <mergeCell ref="E4689:F4689"/>
    <mergeCell ref="E4726:F4726"/>
    <mergeCell ref="E4727:F4727"/>
    <mergeCell ref="E4728:F4728"/>
    <mergeCell ref="E4729:F4729"/>
    <mergeCell ref="E4730:F4730"/>
    <mergeCell ref="E4731:F4731"/>
    <mergeCell ref="E4717:F4717"/>
    <mergeCell ref="E4718:F4718"/>
    <mergeCell ref="E4719:F4719"/>
    <mergeCell ref="E4720:F4720"/>
    <mergeCell ref="E4721:F4721"/>
    <mergeCell ref="H4723:I4723"/>
    <mergeCell ref="E4708:F4708"/>
    <mergeCell ref="E4709:F4709"/>
    <mergeCell ref="E4710:F4710"/>
    <mergeCell ref="E4711:F4711"/>
    <mergeCell ref="H4713:I4713"/>
    <mergeCell ref="E4716:F4716"/>
    <mergeCell ref="E4753:F4753"/>
    <mergeCell ref="E4754:F4754"/>
    <mergeCell ref="E4755:F4755"/>
    <mergeCell ref="E4756:F4756"/>
    <mergeCell ref="E4757:F4757"/>
    <mergeCell ref="H4759:I4759"/>
    <mergeCell ref="H4742:I4742"/>
    <mergeCell ref="E4745:F4745"/>
    <mergeCell ref="E4746:F4746"/>
    <mergeCell ref="E4747:F4747"/>
    <mergeCell ref="E4748:F4748"/>
    <mergeCell ref="H4750:I4750"/>
    <mergeCell ref="H4733:I4733"/>
    <mergeCell ref="E4736:F4736"/>
    <mergeCell ref="E4737:F4737"/>
    <mergeCell ref="E4738:F4738"/>
    <mergeCell ref="E4739:F4739"/>
    <mergeCell ref="E4740:F4740"/>
    <mergeCell ref="E4780:F4780"/>
    <mergeCell ref="E4781:F4781"/>
    <mergeCell ref="E4782:F4782"/>
    <mergeCell ref="E4783:F4783"/>
    <mergeCell ref="E4784:F4784"/>
    <mergeCell ref="E4785:F4785"/>
    <mergeCell ref="E4771:F4771"/>
    <mergeCell ref="E4772:F4772"/>
    <mergeCell ref="E4773:F4773"/>
    <mergeCell ref="E4774:F4774"/>
    <mergeCell ref="E4775:F4775"/>
    <mergeCell ref="H4777:I4777"/>
    <mergeCell ref="E4762:F4762"/>
    <mergeCell ref="E4763:F4763"/>
    <mergeCell ref="E4764:F4764"/>
    <mergeCell ref="E4765:F4765"/>
    <mergeCell ref="E4766:F4766"/>
    <mergeCell ref="H4768:I4768"/>
    <mergeCell ref="E4807:F4807"/>
    <mergeCell ref="E4808:F4808"/>
    <mergeCell ref="E4809:F4809"/>
    <mergeCell ref="E4810:F4810"/>
    <mergeCell ref="H4812:I4812"/>
    <mergeCell ref="E4815:F4815"/>
    <mergeCell ref="E4795:F4795"/>
    <mergeCell ref="H4797:I4797"/>
    <mergeCell ref="E4800:F4800"/>
    <mergeCell ref="E4801:F4801"/>
    <mergeCell ref="E4802:F4802"/>
    <mergeCell ref="H4804:I4804"/>
    <mergeCell ref="H4787:I4787"/>
    <mergeCell ref="F4790:G4790"/>
    <mergeCell ref="F4791:G4791"/>
    <mergeCell ref="E4792:F4792"/>
    <mergeCell ref="E4793:F4793"/>
    <mergeCell ref="E4794:F4794"/>
    <mergeCell ref="E4837:F4837"/>
    <mergeCell ref="E4838:F4838"/>
    <mergeCell ref="E4839:F4839"/>
    <mergeCell ref="E4840:F4840"/>
    <mergeCell ref="H4842:I4842"/>
    <mergeCell ref="E4845:F4845"/>
    <mergeCell ref="E4825:F4825"/>
    <mergeCell ref="H4827:I4827"/>
    <mergeCell ref="E4830:F4830"/>
    <mergeCell ref="E4831:F4831"/>
    <mergeCell ref="E4832:F4832"/>
    <mergeCell ref="H4834:I4834"/>
    <mergeCell ref="E4816:F4816"/>
    <mergeCell ref="E4817:F4817"/>
    <mergeCell ref="H4819:I4819"/>
    <mergeCell ref="E4822:F4822"/>
    <mergeCell ref="E4823:F4823"/>
    <mergeCell ref="E4824:F4824"/>
    <mergeCell ref="F4867:G4867"/>
    <mergeCell ref="E4868:F4868"/>
    <mergeCell ref="E4869:F4869"/>
    <mergeCell ref="E4870:F4870"/>
    <mergeCell ref="E4871:F4871"/>
    <mergeCell ref="E4872:F4872"/>
    <mergeCell ref="E4855:F4855"/>
    <mergeCell ref="H4857:I4857"/>
    <mergeCell ref="E4860:F4860"/>
    <mergeCell ref="E4861:F4861"/>
    <mergeCell ref="E4862:F4862"/>
    <mergeCell ref="H4864:I4864"/>
    <mergeCell ref="E4846:F4846"/>
    <mergeCell ref="E4847:F4847"/>
    <mergeCell ref="H4849:I4849"/>
    <mergeCell ref="E4852:F4852"/>
    <mergeCell ref="E4853:F4853"/>
    <mergeCell ref="E4854:F4854"/>
    <mergeCell ref="H4892:I4892"/>
    <mergeCell ref="E4895:F4895"/>
    <mergeCell ref="E4896:F4896"/>
    <mergeCell ref="E4897:F4897"/>
    <mergeCell ref="E4898:F4898"/>
    <mergeCell ref="E4899:F4899"/>
    <mergeCell ref="H4883:I4883"/>
    <mergeCell ref="E4886:F4886"/>
    <mergeCell ref="E4887:F4887"/>
    <mergeCell ref="E4888:F4888"/>
    <mergeCell ref="E4889:F4889"/>
    <mergeCell ref="E4890:F4890"/>
    <mergeCell ref="H4874:I4874"/>
    <mergeCell ref="E4877:F4877"/>
    <mergeCell ref="E4878:F4878"/>
    <mergeCell ref="E4879:F4879"/>
    <mergeCell ref="E4880:F4880"/>
    <mergeCell ref="E4881:F4881"/>
    <mergeCell ref="H4919:I4919"/>
    <mergeCell ref="E4922:F4922"/>
    <mergeCell ref="E4923:F4923"/>
    <mergeCell ref="E4924:F4924"/>
    <mergeCell ref="E4925:F4925"/>
    <mergeCell ref="E4926:F4926"/>
    <mergeCell ref="H4910:I4910"/>
    <mergeCell ref="E4913:F4913"/>
    <mergeCell ref="E4914:F4914"/>
    <mergeCell ref="E4915:F4915"/>
    <mergeCell ref="E4916:F4916"/>
    <mergeCell ref="E4917:F4917"/>
    <mergeCell ref="H4901:I4901"/>
    <mergeCell ref="E4904:F4904"/>
    <mergeCell ref="E4905:F4905"/>
    <mergeCell ref="E4906:F4906"/>
    <mergeCell ref="E4907:F4907"/>
    <mergeCell ref="E4908:F4908"/>
    <mergeCell ref="H4946:I4946"/>
    <mergeCell ref="E4949:F4949"/>
    <mergeCell ref="E4950:F4950"/>
    <mergeCell ref="E4951:F4951"/>
    <mergeCell ref="E4952:F4952"/>
    <mergeCell ref="E4953:F4953"/>
    <mergeCell ref="H4937:I4937"/>
    <mergeCell ref="E4940:F4940"/>
    <mergeCell ref="E4941:F4941"/>
    <mergeCell ref="E4942:F4942"/>
    <mergeCell ref="E4943:F4943"/>
    <mergeCell ref="E4944:F4944"/>
    <mergeCell ref="H4928:I4928"/>
    <mergeCell ref="E4931:F4931"/>
    <mergeCell ref="E4932:F4932"/>
    <mergeCell ref="E4933:F4933"/>
    <mergeCell ref="E4934:F4934"/>
    <mergeCell ref="E4935:F4935"/>
    <mergeCell ref="E4975:F4975"/>
    <mergeCell ref="E4976:F4976"/>
    <mergeCell ref="E4977:F4977"/>
    <mergeCell ref="E4978:F4978"/>
    <mergeCell ref="E4979:F4979"/>
    <mergeCell ref="H4981:I4981"/>
    <mergeCell ref="H4964:I4964"/>
    <mergeCell ref="E4967:F4967"/>
    <mergeCell ref="E4968:F4968"/>
    <mergeCell ref="E4969:F4969"/>
    <mergeCell ref="E4970:F4970"/>
    <mergeCell ref="H4972:I4972"/>
    <mergeCell ref="H4955:I4955"/>
    <mergeCell ref="E4958:F4958"/>
    <mergeCell ref="E4959:F4959"/>
    <mergeCell ref="E4960:F4960"/>
    <mergeCell ref="E4961:F4961"/>
    <mergeCell ref="E4962:F4962"/>
    <mergeCell ref="H5000:I5000"/>
    <mergeCell ref="E5003:F5003"/>
    <mergeCell ref="E5004:F5004"/>
    <mergeCell ref="E5005:F5005"/>
    <mergeCell ref="E5006:F5006"/>
    <mergeCell ref="E5007:F5007"/>
    <mergeCell ref="E4993:F4993"/>
    <mergeCell ref="E4994:F4994"/>
    <mergeCell ref="E4995:F4995"/>
    <mergeCell ref="E4996:F4996"/>
    <mergeCell ref="E4997:F4997"/>
    <mergeCell ref="E4998:F4998"/>
    <mergeCell ref="E4984:F4984"/>
    <mergeCell ref="E4985:F4985"/>
    <mergeCell ref="E4986:F4986"/>
    <mergeCell ref="E4987:F4987"/>
    <mergeCell ref="E4988:F4988"/>
    <mergeCell ref="H4990:I4990"/>
    <mergeCell ref="H5027:I5027"/>
    <mergeCell ref="E5030:F5030"/>
    <mergeCell ref="E5031:F5031"/>
    <mergeCell ref="E5032:F5032"/>
    <mergeCell ref="E5033:F5033"/>
    <mergeCell ref="E5034:F5034"/>
    <mergeCell ref="H5018:I5018"/>
    <mergeCell ref="E5021:F5021"/>
    <mergeCell ref="E5022:F5022"/>
    <mergeCell ref="E5023:F5023"/>
    <mergeCell ref="E5024:F5024"/>
    <mergeCell ref="E5025:F5025"/>
    <mergeCell ref="H5009:I5009"/>
    <mergeCell ref="E5012:F5012"/>
    <mergeCell ref="E5013:F5013"/>
    <mergeCell ref="E5014:F5014"/>
    <mergeCell ref="E5015:F5015"/>
    <mergeCell ref="E5016:F5016"/>
    <mergeCell ref="E5056:F5056"/>
    <mergeCell ref="E5057:F5057"/>
    <mergeCell ref="E5058:F5058"/>
    <mergeCell ref="E5059:F5059"/>
    <mergeCell ref="E5060:F5060"/>
    <mergeCell ref="H5062:I5062"/>
    <mergeCell ref="H5045:I5045"/>
    <mergeCell ref="E5048:F5048"/>
    <mergeCell ref="E5049:F5049"/>
    <mergeCell ref="E5050:F5050"/>
    <mergeCell ref="E5051:F5051"/>
    <mergeCell ref="H5053:I5053"/>
    <mergeCell ref="E5035:F5035"/>
    <mergeCell ref="H5037:I5037"/>
    <mergeCell ref="E5040:F5040"/>
    <mergeCell ref="E5041:F5041"/>
    <mergeCell ref="E5042:F5042"/>
    <mergeCell ref="E5043:F5043"/>
    <mergeCell ref="F5083:G5083"/>
    <mergeCell ref="F5084:G5084"/>
    <mergeCell ref="F5085:G5085"/>
    <mergeCell ref="F5086:G5086"/>
    <mergeCell ref="E5087:F5087"/>
    <mergeCell ref="E5088:F5088"/>
    <mergeCell ref="H5072:I5072"/>
    <mergeCell ref="E5075:F5075"/>
    <mergeCell ref="E5076:F5076"/>
    <mergeCell ref="E5077:F5077"/>
    <mergeCell ref="E5078:F5078"/>
    <mergeCell ref="H5080:I5080"/>
    <mergeCell ref="E5065:F5065"/>
    <mergeCell ref="E5066:F5066"/>
    <mergeCell ref="E5067:F5067"/>
    <mergeCell ref="E5068:F5068"/>
    <mergeCell ref="E5069:F5069"/>
    <mergeCell ref="E5070:F5070"/>
    <mergeCell ref="E5107:F5107"/>
    <mergeCell ref="E5108:F5108"/>
    <mergeCell ref="E5109:F5109"/>
    <mergeCell ref="H5111:I5111"/>
    <mergeCell ref="F5114:G5114"/>
    <mergeCell ref="E5115:F5115"/>
    <mergeCell ref="E5098:F5098"/>
    <mergeCell ref="E5099:F5099"/>
    <mergeCell ref="E5100:F5100"/>
    <mergeCell ref="H5102:I5102"/>
    <mergeCell ref="E5105:F5105"/>
    <mergeCell ref="E5106:F5106"/>
    <mergeCell ref="E5089:F5089"/>
    <mergeCell ref="E5090:F5090"/>
    <mergeCell ref="E5091:F5091"/>
    <mergeCell ref="H5093:I5093"/>
    <mergeCell ref="E5096:F5096"/>
    <mergeCell ref="E5097:F5097"/>
    <mergeCell ref="E5131:F5131"/>
    <mergeCell ref="E5132:F5132"/>
    <mergeCell ref="H5134:I5134"/>
    <mergeCell ref="F5137:G5137"/>
    <mergeCell ref="E5138:F5138"/>
    <mergeCell ref="E5139:F5139"/>
    <mergeCell ref="H5123:I5123"/>
    <mergeCell ref="E5126:F5126"/>
    <mergeCell ref="E5127:F5127"/>
    <mergeCell ref="E5128:F5128"/>
    <mergeCell ref="E5129:F5129"/>
    <mergeCell ref="E5130:F5130"/>
    <mergeCell ref="E5116:F5116"/>
    <mergeCell ref="E5117:F5117"/>
    <mergeCell ref="E5118:F5118"/>
    <mergeCell ref="E5119:F5119"/>
    <mergeCell ref="E5120:F5120"/>
    <mergeCell ref="E5121:F5121"/>
    <mergeCell ref="E5155:F5155"/>
    <mergeCell ref="H5157:I5157"/>
    <mergeCell ref="F5160:G5160"/>
    <mergeCell ref="F5161:G5161"/>
    <mergeCell ref="E5162:F5162"/>
    <mergeCell ref="E5163:F5163"/>
    <mergeCell ref="E5149:F5149"/>
    <mergeCell ref="E5150:F5150"/>
    <mergeCell ref="E5151:F5151"/>
    <mergeCell ref="E5152:F5152"/>
    <mergeCell ref="E5153:F5153"/>
    <mergeCell ref="E5154:F5154"/>
    <mergeCell ref="E5140:F5140"/>
    <mergeCell ref="E5141:F5141"/>
    <mergeCell ref="E5142:F5142"/>
    <mergeCell ref="E5143:F5143"/>
    <mergeCell ref="E5144:F5144"/>
    <mergeCell ref="H5146:I5146"/>
    <mergeCell ref="E5182:F5182"/>
    <mergeCell ref="E5183:F5183"/>
    <mergeCell ref="E5184:F5184"/>
    <mergeCell ref="E5185:F5185"/>
    <mergeCell ref="E5186:F5186"/>
    <mergeCell ref="E5187:F5187"/>
    <mergeCell ref="E5173:F5173"/>
    <mergeCell ref="E5174:F5174"/>
    <mergeCell ref="E5175:F5175"/>
    <mergeCell ref="E5176:F5176"/>
    <mergeCell ref="H5178:I5178"/>
    <mergeCell ref="F5181:G5181"/>
    <mergeCell ref="E5164:F5164"/>
    <mergeCell ref="E5165:F5165"/>
    <mergeCell ref="H5167:I5167"/>
    <mergeCell ref="F5170:G5170"/>
    <mergeCell ref="E5171:F5171"/>
    <mergeCell ref="E5172:F5172"/>
    <mergeCell ref="E5206:F5206"/>
    <mergeCell ref="E5207:F5207"/>
    <mergeCell ref="H5209:I5209"/>
    <mergeCell ref="F5212:G5212"/>
    <mergeCell ref="E5213:F5213"/>
    <mergeCell ref="E5214:F5214"/>
    <mergeCell ref="E5197:F5197"/>
    <mergeCell ref="H5199:I5199"/>
    <mergeCell ref="F5202:G5202"/>
    <mergeCell ref="E5203:F5203"/>
    <mergeCell ref="E5204:F5204"/>
    <mergeCell ref="E5205:F5205"/>
    <mergeCell ref="E5188:F5188"/>
    <mergeCell ref="H5190:I5190"/>
    <mergeCell ref="E5193:F5193"/>
    <mergeCell ref="E5194:F5194"/>
    <mergeCell ref="E5195:F5195"/>
    <mergeCell ref="E5196:F5196"/>
    <mergeCell ref="E5233:F5233"/>
    <mergeCell ref="E5234:F5234"/>
    <mergeCell ref="E5235:F5235"/>
    <mergeCell ref="E5236:F5236"/>
    <mergeCell ref="E5237:F5237"/>
    <mergeCell ref="E5238:F5238"/>
    <mergeCell ref="E5224:F5224"/>
    <mergeCell ref="E5225:F5225"/>
    <mergeCell ref="E5226:F5226"/>
    <mergeCell ref="E5227:F5227"/>
    <mergeCell ref="E5228:F5228"/>
    <mergeCell ref="H5230:I5230"/>
    <mergeCell ref="E5215:F5215"/>
    <mergeCell ref="E5216:F5216"/>
    <mergeCell ref="E5217:F5217"/>
    <mergeCell ref="E5218:F5218"/>
    <mergeCell ref="H5220:I5220"/>
    <mergeCell ref="E5223:F5223"/>
    <mergeCell ref="E5257:F5257"/>
    <mergeCell ref="E5258:F5258"/>
    <mergeCell ref="H5260:I5260"/>
    <mergeCell ref="F5263:G5263"/>
    <mergeCell ref="E5264:F5264"/>
    <mergeCell ref="E5265:F5265"/>
    <mergeCell ref="E5248:F5248"/>
    <mergeCell ref="H5250:I5250"/>
    <mergeCell ref="E5253:F5253"/>
    <mergeCell ref="E5254:F5254"/>
    <mergeCell ref="E5255:F5255"/>
    <mergeCell ref="E5256:F5256"/>
    <mergeCell ref="H5240:I5240"/>
    <mergeCell ref="E5243:F5243"/>
    <mergeCell ref="E5244:F5244"/>
    <mergeCell ref="E5245:F5245"/>
    <mergeCell ref="E5246:F5246"/>
    <mergeCell ref="E5247:F5247"/>
    <mergeCell ref="E5284:F5284"/>
    <mergeCell ref="E5285:F5285"/>
    <mergeCell ref="E5286:F5286"/>
    <mergeCell ref="E5287:F5287"/>
    <mergeCell ref="E5288:F5288"/>
    <mergeCell ref="H5290:I5290"/>
    <mergeCell ref="E5275:F5275"/>
    <mergeCell ref="E5276:F5276"/>
    <mergeCell ref="E5277:F5277"/>
    <mergeCell ref="H5279:I5279"/>
    <mergeCell ref="F5282:G5282"/>
    <mergeCell ref="E5283:F5283"/>
    <mergeCell ref="E5266:F5266"/>
    <mergeCell ref="E5267:F5267"/>
    <mergeCell ref="E5268:F5268"/>
    <mergeCell ref="E5269:F5269"/>
    <mergeCell ref="H5271:I5271"/>
    <mergeCell ref="F5274:G5274"/>
    <mergeCell ref="E5308:F5308"/>
    <mergeCell ref="E5309:F5309"/>
    <mergeCell ref="H5311:I5311"/>
    <mergeCell ref="F5314:G5314"/>
    <mergeCell ref="F5315:G5315"/>
    <mergeCell ref="E5316:F5316"/>
    <mergeCell ref="H5300:I5300"/>
    <mergeCell ref="F5303:G5303"/>
    <mergeCell ref="E5304:F5304"/>
    <mergeCell ref="E5305:F5305"/>
    <mergeCell ref="E5306:F5306"/>
    <mergeCell ref="E5307:F5307"/>
    <mergeCell ref="F5293:G5293"/>
    <mergeCell ref="E5294:F5294"/>
    <mergeCell ref="E5295:F5295"/>
    <mergeCell ref="E5296:F5296"/>
    <mergeCell ref="E5297:F5297"/>
    <mergeCell ref="E5298:F5298"/>
    <mergeCell ref="E5335:F5335"/>
    <mergeCell ref="H5337:I5337"/>
    <mergeCell ref="F5340:G5340"/>
    <mergeCell ref="F5341:G5341"/>
    <mergeCell ref="F5342:G5342"/>
    <mergeCell ref="E5343:F5343"/>
    <mergeCell ref="E5326:F5326"/>
    <mergeCell ref="E5327:F5327"/>
    <mergeCell ref="H5329:I5329"/>
    <mergeCell ref="F5332:G5332"/>
    <mergeCell ref="E5333:F5333"/>
    <mergeCell ref="E5334:F5334"/>
    <mergeCell ref="E5317:F5317"/>
    <mergeCell ref="E5318:F5318"/>
    <mergeCell ref="E5319:F5319"/>
    <mergeCell ref="H5321:I5321"/>
    <mergeCell ref="E5324:F5324"/>
    <mergeCell ref="E5325:F5325"/>
    <mergeCell ref="E5371:F5371"/>
    <mergeCell ref="E5372:F5372"/>
    <mergeCell ref="E5373:F5373"/>
    <mergeCell ref="E5359:F5359"/>
    <mergeCell ref="E5360:F5360"/>
    <mergeCell ref="E5361:F5361"/>
    <mergeCell ref="E5362:F5362"/>
    <mergeCell ref="E5363:F5363"/>
    <mergeCell ref="E5364:F5364"/>
    <mergeCell ref="E5350:F5350"/>
    <mergeCell ref="H5352:I5352"/>
    <mergeCell ref="F5355:G5355"/>
    <mergeCell ref="F5356:G5356"/>
    <mergeCell ref="E5357:F5357"/>
    <mergeCell ref="E5358:F5358"/>
    <mergeCell ref="E5344:F5344"/>
    <mergeCell ref="E5345:F5345"/>
    <mergeCell ref="E5346:F5346"/>
    <mergeCell ref="E5347:F5347"/>
    <mergeCell ref="E5348:F5348"/>
    <mergeCell ref="E5349:F5349"/>
    <mergeCell ref="A1:G1"/>
    <mergeCell ref="A2:G2"/>
    <mergeCell ref="A3:G3"/>
    <mergeCell ref="A6:G6"/>
    <mergeCell ref="H5405:I5405"/>
    <mergeCell ref="E5398:F5398"/>
    <mergeCell ref="E5399:F5399"/>
    <mergeCell ref="E5400:F5400"/>
    <mergeCell ref="E5401:F5401"/>
    <mergeCell ref="E5402:F5402"/>
    <mergeCell ref="E5403:F5403"/>
    <mergeCell ref="H5390:I5390"/>
    <mergeCell ref="F5393:G5393"/>
    <mergeCell ref="E5394:F5394"/>
    <mergeCell ref="E5395:F5395"/>
    <mergeCell ref="E5396:F5396"/>
    <mergeCell ref="E5397:F5397"/>
    <mergeCell ref="E5383:F5383"/>
    <mergeCell ref="E5384:F5384"/>
    <mergeCell ref="E5385:F5385"/>
    <mergeCell ref="E5386:F5386"/>
    <mergeCell ref="E5387:F5387"/>
    <mergeCell ref="E5388:F5388"/>
    <mergeCell ref="E5374:F5374"/>
    <mergeCell ref="E5375:F5375"/>
    <mergeCell ref="E5376:F5376"/>
    <mergeCell ref="H5378:I5378"/>
    <mergeCell ref="E5381:F5381"/>
    <mergeCell ref="E5382:F5382"/>
    <mergeCell ref="H5366:I5366"/>
    <mergeCell ref="E5369:F5369"/>
    <mergeCell ref="E5370:F5370"/>
  </mergeCells>
  <pageMargins left="0.51181102362204722" right="0.51181102362204722" top="0.98425196850393704" bottom="0.98425196850393704" header="0.51181102362204722" footer="0.51181102362204722"/>
  <pageSetup paperSize="9" scale="45" fitToHeight="0" orientation="portrait" r:id="rId1"/>
  <headerFooter>
    <oddHeader>&amp;L &amp;CCBR ENGENHARIA
CNPJ: 03.581.297/0001-14 &amp;R</oddHeader>
    <oddFooter>&amp;L &amp;CRua Washington Luiz 901 - Centro Histórico - Porto Alegre / RS
 /  &amp;R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C06FE-1854-43E5-804E-3716462DD0CB}">
  <sheetPr codeName="Planilha5">
    <pageSetUpPr fitToPage="1"/>
  </sheetPr>
  <dimension ref="A1:Q847"/>
  <sheetViews>
    <sheetView tabSelected="1" showOutlineSymbols="0" showWhiteSpace="0" view="pageBreakPreview" topLeftCell="A780" zoomScale="60" zoomScaleNormal="100" workbookViewId="0">
      <selection activeCell="C786" sqref="C786"/>
    </sheetView>
  </sheetViews>
  <sheetFormatPr defaultColWidth="8.85546875" defaultRowHeight="14.1"/>
  <cols>
    <col min="1" max="2" width="11.140625" style="2289" bestFit="1" customWidth="1"/>
    <col min="3" max="3" width="66.5703125" style="2289" bestFit="1" customWidth="1"/>
    <col min="4" max="4" width="27.85546875" style="2289" bestFit="1" customWidth="1"/>
    <col min="5" max="5" width="11.140625" style="2289" bestFit="1" customWidth="1"/>
    <col min="6" max="16" width="14.42578125" style="2289" bestFit="1" customWidth="1"/>
    <col min="17" max="17" width="16.5703125" style="2289" bestFit="1" customWidth="1"/>
    <col min="18" max="16384" width="8.85546875" style="2289"/>
  </cols>
  <sheetData>
    <row r="1" spans="1:17" customFormat="1" ht="14.45">
      <c r="A1" s="2385" t="s">
        <v>0</v>
      </c>
      <c r="B1" s="2385"/>
      <c r="C1" s="2385"/>
      <c r="D1" s="2385"/>
      <c r="E1" s="2385"/>
      <c r="F1" s="2385"/>
      <c r="G1" s="2385"/>
      <c r="H1" s="2385"/>
      <c r="I1" s="2385"/>
      <c r="J1" s="2385"/>
      <c r="K1" s="2385"/>
      <c r="L1" s="2385"/>
      <c r="M1" s="2385"/>
      <c r="N1" s="2385"/>
      <c r="O1" s="2385"/>
    </row>
    <row r="2" spans="1:17" customFormat="1" ht="14.45">
      <c r="A2" s="2385" t="s">
        <v>1</v>
      </c>
      <c r="B2" s="2385"/>
      <c r="C2" s="2385"/>
      <c r="D2" s="2385"/>
      <c r="E2" s="2385"/>
      <c r="F2" s="2385"/>
      <c r="G2" s="2385"/>
      <c r="H2" s="2385"/>
      <c r="I2" s="2385"/>
      <c r="J2" s="2385"/>
      <c r="K2" s="2385"/>
      <c r="L2" s="2385"/>
      <c r="M2" s="2385"/>
      <c r="N2" s="2385"/>
      <c r="O2" s="2385"/>
    </row>
    <row r="3" spans="1:17" customFormat="1" ht="14.45">
      <c r="A3" s="2385" t="s">
        <v>2</v>
      </c>
      <c r="B3" s="2385"/>
      <c r="C3" s="2385"/>
      <c r="D3" s="2385"/>
      <c r="E3" s="2385"/>
      <c r="F3" s="2385"/>
      <c r="G3" s="2385"/>
      <c r="H3" s="2385"/>
      <c r="I3" s="2385"/>
      <c r="J3" s="2385"/>
      <c r="K3" s="2385"/>
      <c r="L3" s="2385"/>
      <c r="M3" s="2385"/>
      <c r="N3" s="2385"/>
      <c r="O3" s="2385"/>
    </row>
    <row r="4" spans="1:17" customFormat="1" ht="14.45">
      <c r="A4" s="10"/>
      <c r="B4" s="10"/>
      <c r="C4" s="10"/>
      <c r="D4" s="11" t="s">
        <v>14</v>
      </c>
      <c r="E4" s="22"/>
      <c r="F4" s="22"/>
      <c r="G4" s="22"/>
    </row>
    <row r="5" spans="1:17" customFormat="1" ht="14.45">
      <c r="A5" s="10"/>
      <c r="B5" s="10"/>
      <c r="C5" s="10"/>
      <c r="D5" s="11"/>
      <c r="E5" s="22"/>
      <c r="F5" s="22"/>
      <c r="G5" s="22"/>
    </row>
    <row r="6" spans="1:17" customFormat="1" ht="18.600000000000001">
      <c r="A6" s="2465" t="s">
        <v>3543</v>
      </c>
      <c r="B6" s="2465"/>
      <c r="C6" s="2465"/>
      <c r="D6" s="2465"/>
      <c r="E6" s="2465"/>
      <c r="F6" s="2465"/>
      <c r="G6" s="2465"/>
    </row>
    <row r="7" spans="1:17" customFormat="1" ht="14.45">
      <c r="A7" s="4"/>
      <c r="B7" s="4"/>
      <c r="C7" s="4"/>
      <c r="D7" s="2230"/>
      <c r="E7" s="4"/>
      <c r="F7" s="4"/>
      <c r="G7" s="4"/>
    </row>
    <row r="8" spans="1:17" customFormat="1" ht="14.45" customHeight="1">
      <c r="A8" s="18" t="s">
        <v>16</v>
      </c>
      <c r="B8" s="82" t="s">
        <v>17</v>
      </c>
      <c r="C8" s="82"/>
      <c r="D8" s="82"/>
      <c r="E8" s="82"/>
      <c r="F8" s="82"/>
      <c r="G8" s="82"/>
      <c r="H8" s="82"/>
      <c r="I8" s="82"/>
    </row>
    <row r="9" spans="1:17" customFormat="1" ht="14.45" customHeight="1">
      <c r="A9" s="18" t="s">
        <v>18</v>
      </c>
      <c r="B9" s="82" t="s">
        <v>19</v>
      </c>
      <c r="C9" s="82"/>
      <c r="D9" s="82"/>
      <c r="E9" s="82"/>
      <c r="F9" s="82"/>
      <c r="G9" s="82"/>
      <c r="H9" s="82"/>
      <c r="I9" s="82"/>
    </row>
    <row r="10" spans="1:17" customFormat="1" ht="14.45">
      <c r="A10" s="18" t="s">
        <v>20</v>
      </c>
      <c r="B10" s="545">
        <f>BDI!B11</f>
        <v>44568</v>
      </c>
      <c r="C10" s="545"/>
      <c r="D10" s="545"/>
      <c r="E10" s="545"/>
      <c r="F10" s="545"/>
      <c r="G10" s="545"/>
      <c r="H10" s="545"/>
      <c r="I10" s="545"/>
    </row>
    <row r="11" spans="1:17" ht="20.100000000000001" customHeight="1">
      <c r="A11" s="2477" t="s">
        <v>259</v>
      </c>
      <c r="B11" s="2470" t="s">
        <v>3548</v>
      </c>
      <c r="C11" s="2470" t="s">
        <v>131</v>
      </c>
      <c r="D11" s="2470" t="s">
        <v>3549</v>
      </c>
      <c r="E11" s="2478" t="s">
        <v>3550</v>
      </c>
      <c r="F11" s="2478" t="s">
        <v>6222</v>
      </c>
      <c r="G11" s="2477"/>
      <c r="H11" s="2478" t="s">
        <v>6223</v>
      </c>
      <c r="I11" s="2477"/>
      <c r="J11" s="2478" t="s">
        <v>2149</v>
      </c>
      <c r="K11" s="2477"/>
      <c r="L11" s="2477"/>
      <c r="M11" s="2477" t="s">
        <v>6224</v>
      </c>
      <c r="N11" s="2477" t="s">
        <v>6225</v>
      </c>
      <c r="O11" s="2477" t="s">
        <v>6226</v>
      </c>
      <c r="P11" s="2567"/>
      <c r="Q11" s="2567"/>
    </row>
    <row r="12" spans="1:17" ht="20.100000000000001" customHeight="1">
      <c r="A12" s="2477"/>
      <c r="B12" s="2470"/>
      <c r="C12" s="2470"/>
      <c r="D12" s="2470"/>
      <c r="E12" s="2478"/>
      <c r="F12" s="2287" t="s">
        <v>6227</v>
      </c>
      <c r="G12" s="2287" t="s">
        <v>6228</v>
      </c>
      <c r="H12" s="2287" t="s">
        <v>6227</v>
      </c>
      <c r="I12" s="2287" t="s">
        <v>6228</v>
      </c>
      <c r="J12" s="2287" t="s">
        <v>6227</v>
      </c>
      <c r="K12" s="2287" t="s">
        <v>6228</v>
      </c>
      <c r="L12" s="2287" t="s">
        <v>6229</v>
      </c>
      <c r="M12" s="2477"/>
      <c r="N12" s="2477"/>
      <c r="O12" s="2477"/>
      <c r="P12" s="2477"/>
      <c r="Q12" s="2477"/>
    </row>
    <row r="13" spans="1:17" ht="96" customHeight="1">
      <c r="A13" s="2263" t="s">
        <v>5253</v>
      </c>
      <c r="B13" s="2281" t="s">
        <v>3600</v>
      </c>
      <c r="C13" s="2281" t="s">
        <v>3114</v>
      </c>
      <c r="D13" s="2281" t="s">
        <v>3804</v>
      </c>
      <c r="E13" s="2264" t="s">
        <v>271</v>
      </c>
      <c r="F13" s="2263" t="s">
        <v>6230</v>
      </c>
      <c r="G13" s="2263" t="s">
        <v>6231</v>
      </c>
      <c r="H13" s="2263" t="s">
        <v>6232</v>
      </c>
      <c r="I13" s="2263" t="s">
        <v>6233</v>
      </c>
      <c r="J13" s="2263" t="s">
        <v>6232</v>
      </c>
      <c r="K13" s="2263" t="s">
        <v>6233</v>
      </c>
      <c r="L13" s="2266">
        <v>385541</v>
      </c>
      <c r="M13" s="2263" t="s">
        <v>6234</v>
      </c>
      <c r="N13" s="2266">
        <v>385541</v>
      </c>
      <c r="O13" s="2263" t="s">
        <v>6234</v>
      </c>
    </row>
    <row r="14" spans="1:17" ht="24" customHeight="1">
      <c r="A14" s="2263" t="s">
        <v>4804</v>
      </c>
      <c r="B14" s="2281" t="s">
        <v>3600</v>
      </c>
      <c r="C14" s="2281" t="s">
        <v>2335</v>
      </c>
      <c r="D14" s="2281" t="s">
        <v>3589</v>
      </c>
      <c r="E14" s="2264" t="s">
        <v>271</v>
      </c>
      <c r="F14" s="2263" t="s">
        <v>6235</v>
      </c>
      <c r="G14" s="2263" t="s">
        <v>6236</v>
      </c>
      <c r="H14" s="2263" t="s">
        <v>6237</v>
      </c>
      <c r="I14" s="2263" t="s">
        <v>6236</v>
      </c>
      <c r="J14" s="2263" t="s">
        <v>6238</v>
      </c>
      <c r="K14" s="2263" t="s">
        <v>6236</v>
      </c>
      <c r="L14" s="2266">
        <v>205296</v>
      </c>
      <c r="M14" s="2263" t="s">
        <v>6239</v>
      </c>
      <c r="N14" s="2266">
        <v>590837</v>
      </c>
      <c r="O14" s="2263" t="s">
        <v>6240</v>
      </c>
    </row>
    <row r="15" spans="1:17" ht="348" customHeight="1">
      <c r="A15" s="2263" t="s">
        <v>5816</v>
      </c>
      <c r="B15" s="2281" t="s">
        <v>3600</v>
      </c>
      <c r="C15" s="2281" t="s">
        <v>5817</v>
      </c>
      <c r="D15" s="2281" t="s">
        <v>3589</v>
      </c>
      <c r="E15" s="2264" t="s">
        <v>322</v>
      </c>
      <c r="F15" s="2263" t="s">
        <v>6241</v>
      </c>
      <c r="G15" s="2263" t="s">
        <v>6236</v>
      </c>
      <c r="H15" s="2263" t="s">
        <v>6242</v>
      </c>
      <c r="I15" s="2263" t="s">
        <v>6236</v>
      </c>
      <c r="J15" s="2263" t="s">
        <v>6243</v>
      </c>
      <c r="K15" s="2263" t="s">
        <v>6236</v>
      </c>
      <c r="L15" s="2266">
        <v>168200</v>
      </c>
      <c r="M15" s="2263" t="s">
        <v>6244</v>
      </c>
      <c r="N15" s="2266">
        <v>759037</v>
      </c>
      <c r="O15" s="2263" t="s">
        <v>6245</v>
      </c>
    </row>
    <row r="16" spans="1:17" ht="24" customHeight="1">
      <c r="A16" s="2263" t="s">
        <v>5334</v>
      </c>
      <c r="B16" s="2281" t="s">
        <v>4493</v>
      </c>
      <c r="C16" s="2281" t="s">
        <v>5335</v>
      </c>
      <c r="D16" s="2281" t="s">
        <v>3589</v>
      </c>
      <c r="E16" s="2264" t="s">
        <v>689</v>
      </c>
      <c r="F16" s="2263" t="s">
        <v>6246</v>
      </c>
      <c r="G16" s="2263" t="s">
        <v>6236</v>
      </c>
      <c r="H16" s="2263" t="s">
        <v>6247</v>
      </c>
      <c r="I16" s="2263" t="s">
        <v>6236</v>
      </c>
      <c r="J16" s="2263" t="s">
        <v>6248</v>
      </c>
      <c r="K16" s="2263" t="s">
        <v>6236</v>
      </c>
      <c r="L16" s="2266">
        <v>144419.63759999999</v>
      </c>
      <c r="M16" s="2263" t="s">
        <v>6249</v>
      </c>
      <c r="N16" s="2266">
        <v>903456.63760000002</v>
      </c>
      <c r="O16" s="2263" t="s">
        <v>6250</v>
      </c>
    </row>
    <row r="17" spans="1:15" ht="48" customHeight="1">
      <c r="A17" s="2263" t="s">
        <v>5809</v>
      </c>
      <c r="B17" s="2281" t="s">
        <v>3600</v>
      </c>
      <c r="C17" s="2281" t="s">
        <v>2349</v>
      </c>
      <c r="D17" s="2281" t="s">
        <v>3804</v>
      </c>
      <c r="E17" s="2264" t="s">
        <v>271</v>
      </c>
      <c r="F17" s="2263" t="s">
        <v>6230</v>
      </c>
      <c r="G17" s="2263" t="s">
        <v>6231</v>
      </c>
      <c r="H17" s="2263" t="s">
        <v>6251</v>
      </c>
      <c r="I17" s="2263" t="s">
        <v>6233</v>
      </c>
      <c r="J17" s="2263" t="s">
        <v>6251</v>
      </c>
      <c r="K17" s="2263" t="s">
        <v>6233</v>
      </c>
      <c r="L17" s="2266">
        <v>122980</v>
      </c>
      <c r="M17" s="2263" t="s">
        <v>6252</v>
      </c>
      <c r="N17" s="2266">
        <v>1026436.6376</v>
      </c>
      <c r="O17" s="2263" t="s">
        <v>6253</v>
      </c>
    </row>
    <row r="18" spans="1:15" ht="36" customHeight="1">
      <c r="A18" s="2263" t="s">
        <v>4742</v>
      </c>
      <c r="B18" s="2281" t="s">
        <v>3600</v>
      </c>
      <c r="C18" s="2281" t="s">
        <v>876</v>
      </c>
      <c r="D18" s="2281" t="s">
        <v>3589</v>
      </c>
      <c r="E18" s="2264" t="s">
        <v>271</v>
      </c>
      <c r="F18" s="2263" t="s">
        <v>6254</v>
      </c>
      <c r="G18" s="2263" t="s">
        <v>6236</v>
      </c>
      <c r="H18" s="2263" t="s">
        <v>6255</v>
      </c>
      <c r="I18" s="2263" t="s">
        <v>6236</v>
      </c>
      <c r="J18" s="2263" t="s">
        <v>6256</v>
      </c>
      <c r="K18" s="2263" t="s">
        <v>6236</v>
      </c>
      <c r="L18" s="2266">
        <v>98196.235199999996</v>
      </c>
      <c r="M18" s="2263" t="s">
        <v>6257</v>
      </c>
      <c r="N18" s="2266">
        <v>1124632.8728</v>
      </c>
      <c r="O18" s="2263" t="s">
        <v>6258</v>
      </c>
    </row>
    <row r="19" spans="1:15" ht="24" customHeight="1">
      <c r="A19" s="2263" t="s">
        <v>6179</v>
      </c>
      <c r="B19" s="2281" t="s">
        <v>3558</v>
      </c>
      <c r="C19" s="2281" t="s">
        <v>6180</v>
      </c>
      <c r="D19" s="2281" t="s">
        <v>3594</v>
      </c>
      <c r="E19" s="2264" t="s">
        <v>4255</v>
      </c>
      <c r="F19" s="2263" t="s">
        <v>6259</v>
      </c>
      <c r="G19" s="2263" t="s">
        <v>6236</v>
      </c>
      <c r="H19" s="2263" t="s">
        <v>6260</v>
      </c>
      <c r="I19" s="2263" t="s">
        <v>6236</v>
      </c>
      <c r="J19" s="2263" t="s">
        <v>6261</v>
      </c>
      <c r="K19" s="2263" t="s">
        <v>6236</v>
      </c>
      <c r="L19" s="2266">
        <v>95886.338789999994</v>
      </c>
      <c r="M19" s="2263" t="s">
        <v>6262</v>
      </c>
      <c r="N19" s="2266">
        <v>1220519.21159</v>
      </c>
      <c r="O19" s="2263" t="s">
        <v>6263</v>
      </c>
    </row>
    <row r="20" spans="1:15" ht="24" customHeight="1">
      <c r="A20" s="2263" t="s">
        <v>5011</v>
      </c>
      <c r="B20" s="2281" t="s">
        <v>3600</v>
      </c>
      <c r="C20" s="2281" t="s">
        <v>5012</v>
      </c>
      <c r="D20" s="2281" t="s">
        <v>3917</v>
      </c>
      <c r="E20" s="2264" t="s">
        <v>271</v>
      </c>
      <c r="F20" s="2263" t="s">
        <v>6230</v>
      </c>
      <c r="G20" s="2263" t="s">
        <v>6236</v>
      </c>
      <c r="H20" s="2263" t="s">
        <v>6264</v>
      </c>
      <c r="I20" s="2263" t="s">
        <v>6236</v>
      </c>
      <c r="J20" s="2263" t="s">
        <v>6264</v>
      </c>
      <c r="K20" s="2263" t="s">
        <v>6236</v>
      </c>
      <c r="L20" s="2266">
        <v>89975</v>
      </c>
      <c r="M20" s="2263" t="s">
        <v>6265</v>
      </c>
      <c r="N20" s="2266">
        <v>1310494.21159</v>
      </c>
      <c r="O20" s="2263" t="s">
        <v>6266</v>
      </c>
    </row>
    <row r="21" spans="1:15" ht="24" customHeight="1">
      <c r="A21" s="2263" t="s">
        <v>4199</v>
      </c>
      <c r="B21" s="2281" t="s">
        <v>3558</v>
      </c>
      <c r="C21" s="2281" t="s">
        <v>4200</v>
      </c>
      <c r="D21" s="2281" t="s">
        <v>3589</v>
      </c>
      <c r="E21" s="2264" t="s">
        <v>3445</v>
      </c>
      <c r="F21" s="2263" t="s">
        <v>6267</v>
      </c>
      <c r="G21" s="2263" t="s">
        <v>6236</v>
      </c>
      <c r="H21" s="2263" t="s">
        <v>6268</v>
      </c>
      <c r="I21" s="2263" t="s">
        <v>6236</v>
      </c>
      <c r="J21" s="2263" t="s">
        <v>6269</v>
      </c>
      <c r="K21" s="2263" t="s">
        <v>6236</v>
      </c>
      <c r="L21" s="2266">
        <v>87751.618499999997</v>
      </c>
      <c r="M21" s="2263" t="s">
        <v>6270</v>
      </c>
      <c r="N21" s="2266">
        <v>1398245.8300900001</v>
      </c>
      <c r="O21" s="2263" t="s">
        <v>6271</v>
      </c>
    </row>
    <row r="22" spans="1:15" ht="48" customHeight="1">
      <c r="A22" s="2263" t="s">
        <v>5839</v>
      </c>
      <c r="B22" s="2281" t="s">
        <v>3600</v>
      </c>
      <c r="C22" s="2281" t="s">
        <v>1819</v>
      </c>
      <c r="D22" s="2281" t="s">
        <v>3589</v>
      </c>
      <c r="E22" s="2264" t="s">
        <v>275</v>
      </c>
      <c r="F22" s="2263" t="s">
        <v>6272</v>
      </c>
      <c r="G22" s="2263" t="s">
        <v>6236</v>
      </c>
      <c r="H22" s="2263" t="s">
        <v>6273</v>
      </c>
      <c r="I22" s="2263" t="s">
        <v>6236</v>
      </c>
      <c r="J22" s="2263" t="s">
        <v>6274</v>
      </c>
      <c r="K22" s="2263" t="s">
        <v>6236</v>
      </c>
      <c r="L22" s="2266">
        <v>81616.5</v>
      </c>
      <c r="M22" s="2263" t="s">
        <v>6275</v>
      </c>
      <c r="N22" s="2266">
        <v>1479862.3300900001</v>
      </c>
      <c r="O22" s="2263" t="s">
        <v>6276</v>
      </c>
    </row>
    <row r="23" spans="1:15" ht="24" customHeight="1">
      <c r="A23" s="2263" t="s">
        <v>6212</v>
      </c>
      <c r="B23" s="2281" t="s">
        <v>3558</v>
      </c>
      <c r="C23" s="2281" t="s">
        <v>6213</v>
      </c>
      <c r="D23" s="2281" t="s">
        <v>6196</v>
      </c>
      <c r="E23" s="2264" t="s">
        <v>2143</v>
      </c>
      <c r="F23" s="2263" t="s">
        <v>6277</v>
      </c>
      <c r="G23" s="2263" t="s">
        <v>6236</v>
      </c>
      <c r="H23" s="2263" t="s">
        <v>6278</v>
      </c>
      <c r="I23" s="2263" t="s">
        <v>6236</v>
      </c>
      <c r="J23" s="2263" t="s">
        <v>6279</v>
      </c>
      <c r="K23" s="2263" t="s">
        <v>6236</v>
      </c>
      <c r="L23" s="2266">
        <v>68175.302050597995</v>
      </c>
      <c r="M23" s="2263" t="s">
        <v>6280</v>
      </c>
      <c r="N23" s="2266">
        <v>1548037.6321405999</v>
      </c>
      <c r="O23" s="2263" t="s">
        <v>6281</v>
      </c>
    </row>
    <row r="24" spans="1:15" ht="36" customHeight="1">
      <c r="A24" s="2263" t="s">
        <v>4724</v>
      </c>
      <c r="B24" s="2281" t="s">
        <v>3558</v>
      </c>
      <c r="C24" s="2281" t="s">
        <v>4725</v>
      </c>
      <c r="D24" s="2281" t="s">
        <v>3589</v>
      </c>
      <c r="E24" s="2264" t="s">
        <v>689</v>
      </c>
      <c r="F24" s="2263" t="s">
        <v>6282</v>
      </c>
      <c r="G24" s="2263" t="s">
        <v>6236</v>
      </c>
      <c r="H24" s="2263" t="s">
        <v>6283</v>
      </c>
      <c r="I24" s="2263" t="s">
        <v>6236</v>
      </c>
      <c r="J24" s="2263" t="s">
        <v>6284</v>
      </c>
      <c r="K24" s="2263" t="s">
        <v>6236</v>
      </c>
      <c r="L24" s="2266">
        <v>67386.172500000001</v>
      </c>
      <c r="M24" s="2263" t="s">
        <v>6285</v>
      </c>
      <c r="N24" s="2266">
        <v>1615423.8046406</v>
      </c>
      <c r="O24" s="2263" t="s">
        <v>6286</v>
      </c>
    </row>
    <row r="25" spans="1:15" ht="24" customHeight="1">
      <c r="A25" s="2263" t="s">
        <v>4713</v>
      </c>
      <c r="B25" s="2281" t="s">
        <v>3600</v>
      </c>
      <c r="C25" s="2281" t="s">
        <v>2356</v>
      </c>
      <c r="D25" s="2281" t="s">
        <v>3589</v>
      </c>
      <c r="E25" s="2264" t="s">
        <v>347</v>
      </c>
      <c r="F25" s="2263" t="s">
        <v>6287</v>
      </c>
      <c r="G25" s="2263" t="s">
        <v>6236</v>
      </c>
      <c r="H25" s="2263" t="s">
        <v>6288</v>
      </c>
      <c r="I25" s="2263" t="s">
        <v>6236</v>
      </c>
      <c r="J25" s="2263" t="s">
        <v>6289</v>
      </c>
      <c r="K25" s="2263" t="s">
        <v>6236</v>
      </c>
      <c r="L25" s="2266">
        <v>63145.81</v>
      </c>
      <c r="M25" s="2263" t="s">
        <v>6290</v>
      </c>
      <c r="N25" s="2266">
        <v>1678569.6146406</v>
      </c>
      <c r="O25" s="2263" t="s">
        <v>6291</v>
      </c>
    </row>
    <row r="26" spans="1:15" ht="24" customHeight="1">
      <c r="A26" s="2263" t="s">
        <v>6292</v>
      </c>
      <c r="B26" s="2281" t="s">
        <v>3558</v>
      </c>
      <c r="C26" s="2281" t="s">
        <v>6293</v>
      </c>
      <c r="D26" s="2281" t="s">
        <v>3594</v>
      </c>
      <c r="E26" s="2264" t="s">
        <v>2143</v>
      </c>
      <c r="F26" s="2263" t="s">
        <v>6294</v>
      </c>
      <c r="G26" s="2263" t="s">
        <v>6236</v>
      </c>
      <c r="H26" s="2263" t="s">
        <v>6295</v>
      </c>
      <c r="I26" s="2263" t="s">
        <v>6236</v>
      </c>
      <c r="J26" s="2263" t="s">
        <v>6296</v>
      </c>
      <c r="K26" s="2263" t="s">
        <v>6236</v>
      </c>
      <c r="L26" s="2266">
        <v>62816.443980816002</v>
      </c>
      <c r="M26" s="2263" t="s">
        <v>6297</v>
      </c>
      <c r="N26" s="2266">
        <v>1741386.0586214</v>
      </c>
      <c r="O26" s="2263" t="s">
        <v>6298</v>
      </c>
    </row>
    <row r="27" spans="1:15" ht="24" customHeight="1">
      <c r="A27" s="2263" t="s">
        <v>5807</v>
      </c>
      <c r="B27" s="2281" t="s">
        <v>3600</v>
      </c>
      <c r="C27" s="2281" t="s">
        <v>2373</v>
      </c>
      <c r="D27" s="2281" t="s">
        <v>3804</v>
      </c>
      <c r="E27" s="2264" t="s">
        <v>271</v>
      </c>
      <c r="F27" s="2263" t="s">
        <v>6230</v>
      </c>
      <c r="G27" s="2263" t="s">
        <v>6231</v>
      </c>
      <c r="H27" s="2263" t="s">
        <v>6299</v>
      </c>
      <c r="I27" s="2263" t="s">
        <v>6233</v>
      </c>
      <c r="J27" s="2263" t="s">
        <v>6299</v>
      </c>
      <c r="K27" s="2263" t="s">
        <v>6233</v>
      </c>
      <c r="L27" s="2266">
        <v>62248.76</v>
      </c>
      <c r="M27" s="2263" t="s">
        <v>6300</v>
      </c>
      <c r="N27" s="2266">
        <v>1803634.8186214</v>
      </c>
      <c r="O27" s="2263" t="s">
        <v>6301</v>
      </c>
    </row>
    <row r="28" spans="1:15" ht="36" customHeight="1">
      <c r="A28" s="2263" t="s">
        <v>5347</v>
      </c>
      <c r="B28" s="2281" t="s">
        <v>3558</v>
      </c>
      <c r="C28" s="2281" t="s">
        <v>5348</v>
      </c>
      <c r="D28" s="2281" t="s">
        <v>3589</v>
      </c>
      <c r="E28" s="2264" t="s">
        <v>689</v>
      </c>
      <c r="F28" s="2263" t="s">
        <v>6302</v>
      </c>
      <c r="G28" s="2263" t="s">
        <v>6236</v>
      </c>
      <c r="H28" s="2263" t="s">
        <v>6303</v>
      </c>
      <c r="I28" s="2263" t="s">
        <v>6236</v>
      </c>
      <c r="J28" s="2263" t="s">
        <v>6304</v>
      </c>
      <c r="K28" s="2263" t="s">
        <v>6236</v>
      </c>
      <c r="L28" s="2266">
        <v>56678.82</v>
      </c>
      <c r="M28" s="2263" t="s">
        <v>6305</v>
      </c>
      <c r="N28" s="2266">
        <v>1860313.6386214001</v>
      </c>
      <c r="O28" s="2263" t="s">
        <v>6306</v>
      </c>
    </row>
    <row r="29" spans="1:15" ht="72" customHeight="1">
      <c r="A29" s="2263" t="s">
        <v>4544</v>
      </c>
      <c r="B29" s="2281" t="s">
        <v>4493</v>
      </c>
      <c r="C29" s="2281" t="s">
        <v>4545</v>
      </c>
      <c r="D29" s="2281" t="s">
        <v>3589</v>
      </c>
      <c r="E29" s="2264" t="s">
        <v>275</v>
      </c>
      <c r="F29" s="2263" t="s">
        <v>6307</v>
      </c>
      <c r="G29" s="2263" t="s">
        <v>6236</v>
      </c>
      <c r="H29" s="2263" t="s">
        <v>6308</v>
      </c>
      <c r="I29" s="2263" t="s">
        <v>6236</v>
      </c>
      <c r="J29" s="2263" t="s">
        <v>6309</v>
      </c>
      <c r="K29" s="2263" t="s">
        <v>6236</v>
      </c>
      <c r="L29" s="2266">
        <v>55364.975380000003</v>
      </c>
      <c r="M29" s="2263" t="s">
        <v>6310</v>
      </c>
      <c r="N29" s="2266">
        <v>1915678.6140014001</v>
      </c>
      <c r="O29" s="2263" t="s">
        <v>6311</v>
      </c>
    </row>
    <row r="30" spans="1:15" ht="24" customHeight="1">
      <c r="A30" s="2263" t="s">
        <v>5665</v>
      </c>
      <c r="B30" s="2281" t="s">
        <v>3558</v>
      </c>
      <c r="C30" s="2281" t="s">
        <v>5666</v>
      </c>
      <c r="D30" s="2281" t="s">
        <v>3594</v>
      </c>
      <c r="E30" s="2264" t="s">
        <v>2143</v>
      </c>
      <c r="F30" s="2263" t="s">
        <v>6312</v>
      </c>
      <c r="G30" s="2263" t="s">
        <v>6236</v>
      </c>
      <c r="H30" s="2263" t="s">
        <v>6313</v>
      </c>
      <c r="I30" s="2263" t="s">
        <v>6236</v>
      </c>
      <c r="J30" s="2263" t="s">
        <v>6314</v>
      </c>
      <c r="K30" s="2263" t="s">
        <v>6236</v>
      </c>
      <c r="L30" s="2266">
        <v>55039.310985671997</v>
      </c>
      <c r="M30" s="2263" t="s">
        <v>6315</v>
      </c>
      <c r="N30" s="2266">
        <v>1970717.9249871001</v>
      </c>
      <c r="O30" s="2263" t="s">
        <v>6316</v>
      </c>
    </row>
    <row r="31" spans="1:15" ht="24" customHeight="1">
      <c r="A31" s="2263" t="s">
        <v>6037</v>
      </c>
      <c r="B31" s="2281" t="s">
        <v>3558</v>
      </c>
      <c r="C31" s="2281" t="s">
        <v>6038</v>
      </c>
      <c r="D31" s="2281" t="s">
        <v>3589</v>
      </c>
      <c r="E31" s="2264" t="s">
        <v>689</v>
      </c>
      <c r="F31" s="2263" t="s">
        <v>6317</v>
      </c>
      <c r="G31" s="2263" t="s">
        <v>6236</v>
      </c>
      <c r="H31" s="2263" t="s">
        <v>6318</v>
      </c>
      <c r="I31" s="2263" t="s">
        <v>6236</v>
      </c>
      <c r="J31" s="2263" t="s">
        <v>6319</v>
      </c>
      <c r="K31" s="2263" t="s">
        <v>6236</v>
      </c>
      <c r="L31" s="2266">
        <v>39980.9529711</v>
      </c>
      <c r="M31" s="2263" t="s">
        <v>6320</v>
      </c>
      <c r="N31" s="2266">
        <v>2010698.8779581999</v>
      </c>
      <c r="O31" s="2263" t="s">
        <v>6321</v>
      </c>
    </row>
    <row r="32" spans="1:15" ht="24" customHeight="1">
      <c r="A32" s="2263" t="s">
        <v>6322</v>
      </c>
      <c r="B32" s="2281" t="s">
        <v>3558</v>
      </c>
      <c r="C32" s="2281" t="s">
        <v>6323</v>
      </c>
      <c r="D32" s="2281" t="s">
        <v>3594</v>
      </c>
      <c r="E32" s="2264" t="s">
        <v>2143</v>
      </c>
      <c r="F32" s="2263" t="s">
        <v>6324</v>
      </c>
      <c r="G32" s="2263" t="s">
        <v>6236</v>
      </c>
      <c r="H32" s="2263" t="s">
        <v>6325</v>
      </c>
      <c r="I32" s="2263" t="s">
        <v>6236</v>
      </c>
      <c r="J32" s="2263" t="s">
        <v>6326</v>
      </c>
      <c r="K32" s="2263" t="s">
        <v>6236</v>
      </c>
      <c r="L32" s="2266">
        <v>35445.809981967002</v>
      </c>
      <c r="M32" s="2263" t="s">
        <v>6327</v>
      </c>
      <c r="N32" s="2266">
        <v>2046144.6879402001</v>
      </c>
      <c r="O32" s="2263" t="s">
        <v>6328</v>
      </c>
    </row>
    <row r="33" spans="1:15" ht="24" customHeight="1">
      <c r="A33" s="2263" t="s">
        <v>6218</v>
      </c>
      <c r="B33" s="2281" t="s">
        <v>3558</v>
      </c>
      <c r="C33" s="2281" t="s">
        <v>6219</v>
      </c>
      <c r="D33" s="2281" t="s">
        <v>3917</v>
      </c>
      <c r="E33" s="2264" t="s">
        <v>2143</v>
      </c>
      <c r="F33" s="2263" t="s">
        <v>6277</v>
      </c>
      <c r="G33" s="2263" t="s">
        <v>6236</v>
      </c>
      <c r="H33" s="2263" t="s">
        <v>6329</v>
      </c>
      <c r="I33" s="2263" t="s">
        <v>6236</v>
      </c>
      <c r="J33" s="2263" t="s">
        <v>6330</v>
      </c>
      <c r="K33" s="2263" t="s">
        <v>6236</v>
      </c>
      <c r="L33" s="2266">
        <v>35388.706407944002</v>
      </c>
      <c r="M33" s="2263" t="s">
        <v>6327</v>
      </c>
      <c r="N33" s="2266">
        <v>2081533.3943481001</v>
      </c>
      <c r="O33" s="2263" t="s">
        <v>6331</v>
      </c>
    </row>
    <row r="34" spans="1:15" ht="24" customHeight="1">
      <c r="A34" s="2263" t="s">
        <v>4197</v>
      </c>
      <c r="B34" s="2281" t="s">
        <v>3558</v>
      </c>
      <c r="C34" s="2281" t="s">
        <v>4198</v>
      </c>
      <c r="D34" s="2281" t="s">
        <v>3589</v>
      </c>
      <c r="E34" s="2264" t="s">
        <v>3974</v>
      </c>
      <c r="F34" s="2263" t="s">
        <v>6332</v>
      </c>
      <c r="G34" s="2263" t="s">
        <v>6236</v>
      </c>
      <c r="H34" s="2263" t="s">
        <v>6333</v>
      </c>
      <c r="I34" s="2263" t="s">
        <v>6236</v>
      </c>
      <c r="J34" s="2263" t="s">
        <v>6334</v>
      </c>
      <c r="K34" s="2263" t="s">
        <v>6236</v>
      </c>
      <c r="L34" s="2266">
        <v>34925.292985</v>
      </c>
      <c r="M34" s="2263" t="s">
        <v>6335</v>
      </c>
      <c r="N34" s="2266">
        <v>2116458.6873331</v>
      </c>
      <c r="O34" s="2263" t="s">
        <v>6336</v>
      </c>
    </row>
    <row r="35" spans="1:15" ht="24" customHeight="1">
      <c r="A35" s="2263" t="s">
        <v>4474</v>
      </c>
      <c r="B35" s="2281" t="s">
        <v>3554</v>
      </c>
      <c r="C35" s="2281" t="s">
        <v>4475</v>
      </c>
      <c r="D35" s="2281" t="s">
        <v>3589</v>
      </c>
      <c r="E35" s="2264" t="s">
        <v>689</v>
      </c>
      <c r="F35" s="2263" t="s">
        <v>6337</v>
      </c>
      <c r="G35" s="2263" t="s">
        <v>6236</v>
      </c>
      <c r="H35" s="2263" t="s">
        <v>6338</v>
      </c>
      <c r="I35" s="2263" t="s">
        <v>6236</v>
      </c>
      <c r="J35" s="2263" t="s">
        <v>6339</v>
      </c>
      <c r="K35" s="2263" t="s">
        <v>6236</v>
      </c>
      <c r="L35" s="2266">
        <v>34803.599999999999</v>
      </c>
      <c r="M35" s="2263" t="s">
        <v>6335</v>
      </c>
      <c r="N35" s="2266">
        <v>2151262.2873331001</v>
      </c>
      <c r="O35" s="2263" t="s">
        <v>6340</v>
      </c>
    </row>
    <row r="36" spans="1:15" ht="24" customHeight="1">
      <c r="A36" s="2263" t="s">
        <v>4459</v>
      </c>
      <c r="B36" s="2281" t="s">
        <v>3558</v>
      </c>
      <c r="C36" s="2281" t="s">
        <v>4460</v>
      </c>
      <c r="D36" s="2281" t="s">
        <v>3589</v>
      </c>
      <c r="E36" s="2264" t="s">
        <v>275</v>
      </c>
      <c r="F36" s="2263" t="s">
        <v>6341</v>
      </c>
      <c r="G36" s="2263" t="s">
        <v>6236</v>
      </c>
      <c r="H36" s="2263" t="s">
        <v>6342</v>
      </c>
      <c r="I36" s="2263" t="s">
        <v>6236</v>
      </c>
      <c r="J36" s="2263" t="s">
        <v>6343</v>
      </c>
      <c r="K36" s="2263" t="s">
        <v>6236</v>
      </c>
      <c r="L36" s="2266">
        <v>32567.85</v>
      </c>
      <c r="M36" s="2263" t="s">
        <v>6344</v>
      </c>
      <c r="N36" s="2266">
        <v>2183830.1373331002</v>
      </c>
      <c r="O36" s="2263" t="s">
        <v>6345</v>
      </c>
    </row>
    <row r="37" spans="1:15" ht="24" customHeight="1">
      <c r="A37" s="2263" t="s">
        <v>6346</v>
      </c>
      <c r="B37" s="2281" t="s">
        <v>3558</v>
      </c>
      <c r="C37" s="2281" t="s">
        <v>6347</v>
      </c>
      <c r="D37" s="2281" t="s">
        <v>3594</v>
      </c>
      <c r="E37" s="2264" t="s">
        <v>2143</v>
      </c>
      <c r="F37" s="2263" t="s">
        <v>6348</v>
      </c>
      <c r="G37" s="2263" t="s">
        <v>6236</v>
      </c>
      <c r="H37" s="2263" t="s">
        <v>6313</v>
      </c>
      <c r="I37" s="2263" t="s">
        <v>6236</v>
      </c>
      <c r="J37" s="2263" t="s">
        <v>6349</v>
      </c>
      <c r="K37" s="2263" t="s">
        <v>6236</v>
      </c>
      <c r="L37" s="2266">
        <v>30206.316469212001</v>
      </c>
      <c r="M37" s="2263" t="s">
        <v>6350</v>
      </c>
      <c r="N37" s="2266">
        <v>2214036.4538023002</v>
      </c>
      <c r="O37" s="2263" t="s">
        <v>6351</v>
      </c>
    </row>
    <row r="38" spans="1:15" ht="24" customHeight="1">
      <c r="A38" s="2263" t="s">
        <v>4195</v>
      </c>
      <c r="B38" s="2281" t="s">
        <v>3558</v>
      </c>
      <c r="C38" s="2281" t="s">
        <v>4196</v>
      </c>
      <c r="D38" s="2281" t="s">
        <v>3589</v>
      </c>
      <c r="E38" s="2264" t="s">
        <v>3974</v>
      </c>
      <c r="F38" s="2263" t="s">
        <v>6352</v>
      </c>
      <c r="G38" s="2263" t="s">
        <v>6236</v>
      </c>
      <c r="H38" s="2263" t="s">
        <v>6353</v>
      </c>
      <c r="I38" s="2263" t="s">
        <v>6236</v>
      </c>
      <c r="J38" s="2263" t="s">
        <v>6354</v>
      </c>
      <c r="K38" s="2263" t="s">
        <v>6236</v>
      </c>
      <c r="L38" s="2266">
        <v>28111.519394612002</v>
      </c>
      <c r="M38" s="2263" t="s">
        <v>6355</v>
      </c>
      <c r="N38" s="2266">
        <v>2242147.9731969</v>
      </c>
      <c r="O38" s="2263" t="s">
        <v>6356</v>
      </c>
    </row>
    <row r="39" spans="1:15" ht="24" customHeight="1">
      <c r="A39" s="2263" t="s">
        <v>6167</v>
      </c>
      <c r="B39" s="2281" t="s">
        <v>3558</v>
      </c>
      <c r="C39" s="2281" t="s">
        <v>6168</v>
      </c>
      <c r="D39" s="2281" t="s">
        <v>3594</v>
      </c>
      <c r="E39" s="2264" t="s">
        <v>4255</v>
      </c>
      <c r="F39" s="2263" t="s">
        <v>6357</v>
      </c>
      <c r="G39" s="2263" t="s">
        <v>6236</v>
      </c>
      <c r="H39" s="2263" t="s">
        <v>6358</v>
      </c>
      <c r="I39" s="2263" t="s">
        <v>6236</v>
      </c>
      <c r="J39" s="2263" t="s">
        <v>6359</v>
      </c>
      <c r="K39" s="2263" t="s">
        <v>6236</v>
      </c>
      <c r="L39" s="2266">
        <v>24755.045687999998</v>
      </c>
      <c r="M39" s="2263" t="s">
        <v>6360</v>
      </c>
      <c r="N39" s="2266">
        <v>2266903.0188849</v>
      </c>
      <c r="O39" s="2263" t="s">
        <v>6361</v>
      </c>
    </row>
    <row r="40" spans="1:15" ht="24" customHeight="1">
      <c r="A40" s="2263" t="s">
        <v>4720</v>
      </c>
      <c r="B40" s="2281" t="s">
        <v>3558</v>
      </c>
      <c r="C40" s="2281" t="s">
        <v>4721</v>
      </c>
      <c r="D40" s="2281" t="s">
        <v>3589</v>
      </c>
      <c r="E40" s="2264" t="s">
        <v>275</v>
      </c>
      <c r="F40" s="2263" t="s">
        <v>6362</v>
      </c>
      <c r="G40" s="2263" t="s">
        <v>6236</v>
      </c>
      <c r="H40" s="2263" t="s">
        <v>6363</v>
      </c>
      <c r="I40" s="2263" t="s">
        <v>6236</v>
      </c>
      <c r="J40" s="2263" t="s">
        <v>6364</v>
      </c>
      <c r="K40" s="2263" t="s">
        <v>6236</v>
      </c>
      <c r="L40" s="2266">
        <v>24300.508000000002</v>
      </c>
      <c r="M40" s="2263" t="s">
        <v>6365</v>
      </c>
      <c r="N40" s="2266">
        <v>2291203.5268848999</v>
      </c>
      <c r="O40" s="2263" t="s">
        <v>6366</v>
      </c>
    </row>
    <row r="41" spans="1:15" ht="24" customHeight="1">
      <c r="A41" s="2263" t="s">
        <v>4464</v>
      </c>
      <c r="B41" s="2281" t="s">
        <v>3558</v>
      </c>
      <c r="C41" s="2281" t="s">
        <v>4465</v>
      </c>
      <c r="D41" s="2281" t="s">
        <v>3589</v>
      </c>
      <c r="E41" s="2264" t="s">
        <v>275</v>
      </c>
      <c r="F41" s="2263" t="s">
        <v>6367</v>
      </c>
      <c r="G41" s="2263" t="s">
        <v>6236</v>
      </c>
      <c r="H41" s="2263" t="s">
        <v>6368</v>
      </c>
      <c r="I41" s="2263" t="s">
        <v>6236</v>
      </c>
      <c r="J41" s="2263" t="s">
        <v>6369</v>
      </c>
      <c r="K41" s="2263" t="s">
        <v>6236</v>
      </c>
      <c r="L41" s="2266">
        <v>23576.086380000001</v>
      </c>
      <c r="M41" s="2263" t="s">
        <v>6370</v>
      </c>
      <c r="N41" s="2266">
        <v>2314779.6132649002</v>
      </c>
      <c r="O41" s="2263" t="s">
        <v>6371</v>
      </c>
    </row>
    <row r="42" spans="1:15" ht="36" customHeight="1">
      <c r="A42" s="2263" t="s">
        <v>5337</v>
      </c>
      <c r="B42" s="2281" t="s">
        <v>3558</v>
      </c>
      <c r="C42" s="2281" t="s">
        <v>5338</v>
      </c>
      <c r="D42" s="2281" t="s">
        <v>3589</v>
      </c>
      <c r="E42" s="2264" t="s">
        <v>689</v>
      </c>
      <c r="F42" s="2263" t="s">
        <v>6372</v>
      </c>
      <c r="G42" s="2263" t="s">
        <v>6236</v>
      </c>
      <c r="H42" s="2263" t="s">
        <v>6373</v>
      </c>
      <c r="I42" s="2263" t="s">
        <v>6236</v>
      </c>
      <c r="J42" s="2263" t="s">
        <v>6374</v>
      </c>
      <c r="K42" s="2263" t="s">
        <v>6236</v>
      </c>
      <c r="L42" s="2266">
        <v>22401.095976000004</v>
      </c>
      <c r="M42" s="2263" t="s">
        <v>6375</v>
      </c>
      <c r="N42" s="2266">
        <v>2337180.7092408999</v>
      </c>
      <c r="O42" s="2263" t="s">
        <v>6376</v>
      </c>
    </row>
    <row r="43" spans="1:15" ht="48" customHeight="1">
      <c r="A43" s="2263" t="s">
        <v>5879</v>
      </c>
      <c r="B43" s="2281" t="s">
        <v>3558</v>
      </c>
      <c r="C43" s="2281" t="s">
        <v>5880</v>
      </c>
      <c r="D43" s="2281" t="s">
        <v>3589</v>
      </c>
      <c r="E43" s="2264" t="s">
        <v>689</v>
      </c>
      <c r="F43" s="2263" t="s">
        <v>6377</v>
      </c>
      <c r="G43" s="2263" t="s">
        <v>6236</v>
      </c>
      <c r="H43" s="2263" t="s">
        <v>6378</v>
      </c>
      <c r="I43" s="2263" t="s">
        <v>6236</v>
      </c>
      <c r="J43" s="2263" t="s">
        <v>6379</v>
      </c>
      <c r="K43" s="2263" t="s">
        <v>6236</v>
      </c>
      <c r="L43" s="2266">
        <v>21492.413799999998</v>
      </c>
      <c r="M43" s="2263" t="s">
        <v>6380</v>
      </c>
      <c r="N43" s="2266">
        <v>2358673.1230409001</v>
      </c>
      <c r="O43" s="2263" t="s">
        <v>6381</v>
      </c>
    </row>
    <row r="44" spans="1:15" ht="24" customHeight="1">
      <c r="A44" s="2263" t="s">
        <v>5881</v>
      </c>
      <c r="B44" s="2281" t="s">
        <v>3554</v>
      </c>
      <c r="C44" s="2281" t="s">
        <v>5882</v>
      </c>
      <c r="D44" s="2281" t="s">
        <v>3589</v>
      </c>
      <c r="E44" s="2264" t="s">
        <v>689</v>
      </c>
      <c r="F44" s="2263" t="s">
        <v>6377</v>
      </c>
      <c r="G44" s="2263" t="s">
        <v>6236</v>
      </c>
      <c r="H44" s="2263" t="s">
        <v>6382</v>
      </c>
      <c r="I44" s="2263" t="s">
        <v>6236</v>
      </c>
      <c r="J44" s="2263" t="s">
        <v>6383</v>
      </c>
      <c r="K44" s="2263" t="s">
        <v>6236</v>
      </c>
      <c r="L44" s="2266">
        <v>21269.677</v>
      </c>
      <c r="M44" s="2263" t="s">
        <v>6384</v>
      </c>
      <c r="N44" s="2266">
        <v>2379942.8000408998</v>
      </c>
      <c r="O44" s="2263" t="s">
        <v>6385</v>
      </c>
    </row>
    <row r="45" spans="1:15" ht="24" customHeight="1">
      <c r="A45" s="2263" t="s">
        <v>6386</v>
      </c>
      <c r="B45" s="2281" t="s">
        <v>3558</v>
      </c>
      <c r="C45" s="2281" t="s">
        <v>6387</v>
      </c>
      <c r="D45" s="2281" t="s">
        <v>3594</v>
      </c>
      <c r="E45" s="2264" t="s">
        <v>2143</v>
      </c>
      <c r="F45" s="2263" t="s">
        <v>6388</v>
      </c>
      <c r="G45" s="2263" t="s">
        <v>6236</v>
      </c>
      <c r="H45" s="2263" t="s">
        <v>6389</v>
      </c>
      <c r="I45" s="2263" t="s">
        <v>6236</v>
      </c>
      <c r="J45" s="2263" t="s">
        <v>6390</v>
      </c>
      <c r="K45" s="2263" t="s">
        <v>6236</v>
      </c>
      <c r="L45" s="2266">
        <v>21094.541683203999</v>
      </c>
      <c r="M45" s="2263" t="s">
        <v>6384</v>
      </c>
      <c r="N45" s="2266">
        <v>2401037.3417241001</v>
      </c>
      <c r="O45" s="2263" t="s">
        <v>6391</v>
      </c>
    </row>
    <row r="46" spans="1:15" ht="24" customHeight="1">
      <c r="A46" s="2263" t="s">
        <v>3949</v>
      </c>
      <c r="B46" s="2281" t="s">
        <v>3558</v>
      </c>
      <c r="C46" s="2281" t="s">
        <v>3950</v>
      </c>
      <c r="D46" s="2281" t="s">
        <v>3589</v>
      </c>
      <c r="E46" s="2264" t="s">
        <v>689</v>
      </c>
      <c r="F46" s="2263" t="s">
        <v>6392</v>
      </c>
      <c r="G46" s="2263" t="s">
        <v>6236</v>
      </c>
      <c r="H46" s="2263" t="s">
        <v>6393</v>
      </c>
      <c r="I46" s="2263" t="s">
        <v>6236</v>
      </c>
      <c r="J46" s="2263" t="s">
        <v>6394</v>
      </c>
      <c r="K46" s="2263" t="s">
        <v>6236</v>
      </c>
      <c r="L46" s="2266">
        <v>20747.831106185</v>
      </c>
      <c r="M46" s="2263" t="s">
        <v>6395</v>
      </c>
      <c r="N46" s="2266">
        <v>2421785.1728302999</v>
      </c>
      <c r="O46" s="2263" t="s">
        <v>6396</v>
      </c>
    </row>
    <row r="47" spans="1:15" ht="36" customHeight="1">
      <c r="A47" s="2263" t="s">
        <v>4432</v>
      </c>
      <c r="B47" s="2281" t="s">
        <v>3558</v>
      </c>
      <c r="C47" s="2281" t="s">
        <v>4433</v>
      </c>
      <c r="D47" s="2281" t="s">
        <v>3589</v>
      </c>
      <c r="E47" s="2264" t="s">
        <v>275</v>
      </c>
      <c r="F47" s="2263" t="s">
        <v>6397</v>
      </c>
      <c r="G47" s="2263" t="s">
        <v>6236</v>
      </c>
      <c r="H47" s="2263" t="s">
        <v>6398</v>
      </c>
      <c r="I47" s="2263" t="s">
        <v>6236</v>
      </c>
      <c r="J47" s="2263" t="s">
        <v>6399</v>
      </c>
      <c r="K47" s="2263" t="s">
        <v>6236</v>
      </c>
      <c r="L47" s="2266">
        <v>20467.485325000001</v>
      </c>
      <c r="M47" s="2263" t="s">
        <v>6400</v>
      </c>
      <c r="N47" s="2266">
        <v>2442252.6581553002</v>
      </c>
      <c r="O47" s="2263" t="s">
        <v>6401</v>
      </c>
    </row>
    <row r="48" spans="1:15" ht="24" customHeight="1">
      <c r="A48" s="2263" t="s">
        <v>3945</v>
      </c>
      <c r="B48" s="2281" t="s">
        <v>3558</v>
      </c>
      <c r="C48" s="2281" t="s">
        <v>3946</v>
      </c>
      <c r="D48" s="2281" t="s">
        <v>3589</v>
      </c>
      <c r="E48" s="2264" t="s">
        <v>689</v>
      </c>
      <c r="F48" s="2263" t="s">
        <v>6402</v>
      </c>
      <c r="G48" s="2263" t="s">
        <v>6236</v>
      </c>
      <c r="H48" s="2263" t="s">
        <v>6403</v>
      </c>
      <c r="I48" s="2263" t="s">
        <v>6236</v>
      </c>
      <c r="J48" s="2263" t="s">
        <v>6404</v>
      </c>
      <c r="K48" s="2263" t="s">
        <v>6236</v>
      </c>
      <c r="L48" s="2266">
        <v>20164.088115759001</v>
      </c>
      <c r="M48" s="2263" t="s">
        <v>6405</v>
      </c>
      <c r="N48" s="2266">
        <v>2462416.7462710999</v>
      </c>
      <c r="O48" s="2263" t="s">
        <v>6406</v>
      </c>
    </row>
    <row r="49" spans="1:15" ht="24" customHeight="1">
      <c r="A49" s="2263" t="s">
        <v>6407</v>
      </c>
      <c r="B49" s="2281" t="s">
        <v>3558</v>
      </c>
      <c r="C49" s="2281" t="s">
        <v>6408</v>
      </c>
      <c r="D49" s="2281" t="s">
        <v>3594</v>
      </c>
      <c r="E49" s="2264" t="s">
        <v>2143</v>
      </c>
      <c r="F49" s="2263" t="s">
        <v>6409</v>
      </c>
      <c r="G49" s="2263" t="s">
        <v>6236</v>
      </c>
      <c r="H49" s="2263" t="s">
        <v>6313</v>
      </c>
      <c r="I49" s="2263" t="s">
        <v>6236</v>
      </c>
      <c r="J49" s="2263" t="s">
        <v>6410</v>
      </c>
      <c r="K49" s="2263" t="s">
        <v>6236</v>
      </c>
      <c r="L49" s="2266">
        <v>18613.766621528001</v>
      </c>
      <c r="M49" s="2263" t="s">
        <v>6411</v>
      </c>
      <c r="N49" s="2266">
        <v>2481030.5128926001</v>
      </c>
      <c r="O49" s="2263" t="s">
        <v>6412</v>
      </c>
    </row>
    <row r="50" spans="1:15" ht="60" customHeight="1">
      <c r="A50" s="2263" t="s">
        <v>5945</v>
      </c>
      <c r="B50" s="2281" t="s">
        <v>3600</v>
      </c>
      <c r="C50" s="2281" t="s">
        <v>3403</v>
      </c>
      <c r="D50" s="2281" t="s">
        <v>3589</v>
      </c>
      <c r="E50" s="2264" t="s">
        <v>322</v>
      </c>
      <c r="F50" s="2263" t="s">
        <v>6241</v>
      </c>
      <c r="G50" s="2263" t="s">
        <v>6236</v>
      </c>
      <c r="H50" s="2263" t="s">
        <v>6413</v>
      </c>
      <c r="I50" s="2263" t="s">
        <v>6236</v>
      </c>
      <c r="J50" s="2263" t="s">
        <v>6414</v>
      </c>
      <c r="K50" s="2263" t="s">
        <v>6236</v>
      </c>
      <c r="L50" s="2266">
        <v>17818.580000000002</v>
      </c>
      <c r="M50" s="2263" t="s">
        <v>6415</v>
      </c>
      <c r="N50" s="2266">
        <v>2498849.0928926002</v>
      </c>
      <c r="O50" s="2263" t="s">
        <v>6416</v>
      </c>
    </row>
    <row r="51" spans="1:15" ht="24" customHeight="1">
      <c r="A51" s="2263" t="s">
        <v>4346</v>
      </c>
      <c r="B51" s="2281" t="s">
        <v>4347</v>
      </c>
      <c r="C51" s="2281" t="s">
        <v>4348</v>
      </c>
      <c r="D51" s="2281" t="s">
        <v>3589</v>
      </c>
      <c r="E51" s="2264" t="s">
        <v>275</v>
      </c>
      <c r="F51" s="2263" t="s">
        <v>6417</v>
      </c>
      <c r="G51" s="2263" t="s">
        <v>6236</v>
      </c>
      <c r="H51" s="2263" t="s">
        <v>6418</v>
      </c>
      <c r="I51" s="2263" t="s">
        <v>6236</v>
      </c>
      <c r="J51" s="2263" t="s">
        <v>6419</v>
      </c>
      <c r="K51" s="2263" t="s">
        <v>6236</v>
      </c>
      <c r="L51" s="2266">
        <v>17475.971099999999</v>
      </c>
      <c r="M51" s="2263" t="s">
        <v>6420</v>
      </c>
      <c r="N51" s="2266">
        <v>2516325.0639926</v>
      </c>
      <c r="O51" s="2263" t="s">
        <v>6421</v>
      </c>
    </row>
    <row r="52" spans="1:15" ht="24" customHeight="1">
      <c r="A52" s="2263" t="s">
        <v>4646</v>
      </c>
      <c r="B52" s="2281" t="s">
        <v>3554</v>
      </c>
      <c r="C52" s="2281" t="s">
        <v>4647</v>
      </c>
      <c r="D52" s="2281" t="s">
        <v>3589</v>
      </c>
      <c r="E52" s="2264" t="s">
        <v>3445</v>
      </c>
      <c r="F52" s="2263" t="s">
        <v>6422</v>
      </c>
      <c r="G52" s="2263" t="s">
        <v>6236</v>
      </c>
      <c r="H52" s="2263" t="s">
        <v>6423</v>
      </c>
      <c r="I52" s="2263" t="s">
        <v>6236</v>
      </c>
      <c r="J52" s="2263" t="s">
        <v>6424</v>
      </c>
      <c r="K52" s="2263" t="s">
        <v>6236</v>
      </c>
      <c r="L52" s="2266">
        <v>16816.671999999999</v>
      </c>
      <c r="M52" s="2263" t="s">
        <v>6425</v>
      </c>
      <c r="N52" s="2266">
        <v>2533141.7359926002</v>
      </c>
      <c r="O52" s="2263" t="s">
        <v>6426</v>
      </c>
    </row>
    <row r="53" spans="1:15" ht="24" customHeight="1">
      <c r="A53" s="2263" t="s">
        <v>3972</v>
      </c>
      <c r="B53" s="2281" t="s">
        <v>3558</v>
      </c>
      <c r="C53" s="2281" t="s">
        <v>3973</v>
      </c>
      <c r="D53" s="2281" t="s">
        <v>3589</v>
      </c>
      <c r="E53" s="2264" t="s">
        <v>3974</v>
      </c>
      <c r="F53" s="2263" t="s">
        <v>6427</v>
      </c>
      <c r="G53" s="2263" t="s">
        <v>6236</v>
      </c>
      <c r="H53" s="2263" t="s">
        <v>6428</v>
      </c>
      <c r="I53" s="2263" t="s">
        <v>6236</v>
      </c>
      <c r="J53" s="2263" t="s">
        <v>6429</v>
      </c>
      <c r="K53" s="2263" t="s">
        <v>6236</v>
      </c>
      <c r="L53" s="2266">
        <v>16790.031611099999</v>
      </c>
      <c r="M53" s="2263" t="s">
        <v>6425</v>
      </c>
      <c r="N53" s="2266">
        <v>2549931.7676037</v>
      </c>
      <c r="O53" s="2263" t="s">
        <v>6430</v>
      </c>
    </row>
    <row r="54" spans="1:15" ht="24" customHeight="1">
      <c r="A54" s="2263" t="s">
        <v>6189</v>
      </c>
      <c r="B54" s="2281" t="s">
        <v>3558</v>
      </c>
      <c r="C54" s="2281" t="s">
        <v>6190</v>
      </c>
      <c r="D54" s="2281" t="s">
        <v>3594</v>
      </c>
      <c r="E54" s="2264" t="s">
        <v>4255</v>
      </c>
      <c r="F54" s="2263" t="s">
        <v>6431</v>
      </c>
      <c r="G54" s="2263" t="s">
        <v>6236</v>
      </c>
      <c r="H54" s="2263" t="s">
        <v>6432</v>
      </c>
      <c r="I54" s="2263" t="s">
        <v>6236</v>
      </c>
      <c r="J54" s="2263" t="s">
        <v>6433</v>
      </c>
      <c r="K54" s="2263" t="s">
        <v>6236</v>
      </c>
      <c r="L54" s="2266">
        <v>16650.111589</v>
      </c>
      <c r="M54" s="2263" t="s">
        <v>6425</v>
      </c>
      <c r="N54" s="2266">
        <v>2566581.8791927001</v>
      </c>
      <c r="O54" s="2263" t="s">
        <v>6434</v>
      </c>
    </row>
    <row r="55" spans="1:15" ht="24" customHeight="1">
      <c r="A55" s="2263" t="s">
        <v>5688</v>
      </c>
      <c r="B55" s="2281" t="s">
        <v>3554</v>
      </c>
      <c r="C55" s="2281" t="s">
        <v>5689</v>
      </c>
      <c r="D55" s="2281" t="s">
        <v>3589</v>
      </c>
      <c r="E55" s="2264" t="s">
        <v>689</v>
      </c>
      <c r="F55" s="2263" t="s">
        <v>6435</v>
      </c>
      <c r="G55" s="2263" t="s">
        <v>6236</v>
      </c>
      <c r="H55" s="2263" t="s">
        <v>6436</v>
      </c>
      <c r="I55" s="2263" t="s">
        <v>6236</v>
      </c>
      <c r="J55" s="2263" t="s">
        <v>6437</v>
      </c>
      <c r="K55" s="2263" t="s">
        <v>6236</v>
      </c>
      <c r="L55" s="2266">
        <v>16568.75</v>
      </c>
      <c r="M55" s="2263" t="s">
        <v>6438</v>
      </c>
      <c r="N55" s="2266">
        <v>2583150.6291927001</v>
      </c>
      <c r="O55" s="2263" t="s">
        <v>6439</v>
      </c>
    </row>
    <row r="56" spans="1:15" ht="24" customHeight="1">
      <c r="A56" s="2263" t="s">
        <v>6440</v>
      </c>
      <c r="B56" s="2281" t="s">
        <v>3558</v>
      </c>
      <c r="C56" s="2281" t="s">
        <v>6441</v>
      </c>
      <c r="D56" s="2281" t="s">
        <v>3594</v>
      </c>
      <c r="E56" s="2264" t="s">
        <v>2143</v>
      </c>
      <c r="F56" s="2263" t="s">
        <v>6442</v>
      </c>
      <c r="G56" s="2263" t="s">
        <v>6236</v>
      </c>
      <c r="H56" s="2263" t="s">
        <v>6313</v>
      </c>
      <c r="I56" s="2263" t="s">
        <v>6236</v>
      </c>
      <c r="J56" s="2263" t="s">
        <v>6443</v>
      </c>
      <c r="K56" s="2263" t="s">
        <v>6236</v>
      </c>
      <c r="L56" s="2266">
        <v>15579.143700692</v>
      </c>
      <c r="M56" s="2263" t="s">
        <v>6444</v>
      </c>
      <c r="N56" s="2266">
        <v>2598729.7728933999</v>
      </c>
      <c r="O56" s="2263" t="s">
        <v>6445</v>
      </c>
    </row>
    <row r="57" spans="1:15" ht="24" customHeight="1">
      <c r="A57" s="2263" t="s">
        <v>6194</v>
      </c>
      <c r="B57" s="2281" t="s">
        <v>3558</v>
      </c>
      <c r="C57" s="2281" t="s">
        <v>6195</v>
      </c>
      <c r="D57" s="2281" t="s">
        <v>6196</v>
      </c>
      <c r="E57" s="2264" t="s">
        <v>2143</v>
      </c>
      <c r="F57" s="2263" t="s">
        <v>6446</v>
      </c>
      <c r="G57" s="2263" t="s">
        <v>6236</v>
      </c>
      <c r="H57" s="2263" t="s">
        <v>6447</v>
      </c>
      <c r="I57" s="2263" t="s">
        <v>6236</v>
      </c>
      <c r="J57" s="2263" t="s">
        <v>6448</v>
      </c>
      <c r="K57" s="2263" t="s">
        <v>6236</v>
      </c>
      <c r="L57" s="2266">
        <v>14438.424524095</v>
      </c>
      <c r="M57" s="2263" t="s">
        <v>6449</v>
      </c>
      <c r="N57" s="2266">
        <v>2613168.1974175</v>
      </c>
      <c r="O57" s="2263" t="s">
        <v>6450</v>
      </c>
    </row>
    <row r="58" spans="1:15" ht="24" customHeight="1">
      <c r="A58" s="2263" t="s">
        <v>5626</v>
      </c>
      <c r="B58" s="2281" t="s">
        <v>3558</v>
      </c>
      <c r="C58" s="2281" t="s">
        <v>5627</v>
      </c>
      <c r="D58" s="2281" t="s">
        <v>3589</v>
      </c>
      <c r="E58" s="2264" t="s">
        <v>689</v>
      </c>
      <c r="F58" s="2263" t="s">
        <v>6451</v>
      </c>
      <c r="G58" s="2263" t="s">
        <v>6236</v>
      </c>
      <c r="H58" s="2263" t="s">
        <v>6452</v>
      </c>
      <c r="I58" s="2263" t="s">
        <v>6236</v>
      </c>
      <c r="J58" s="2263" t="s">
        <v>6453</v>
      </c>
      <c r="K58" s="2263" t="s">
        <v>6236</v>
      </c>
      <c r="L58" s="2266">
        <v>14257.152</v>
      </c>
      <c r="M58" s="2263" t="s">
        <v>6454</v>
      </c>
      <c r="N58" s="2266">
        <v>2627425.3494175002</v>
      </c>
      <c r="O58" s="2263" t="s">
        <v>6455</v>
      </c>
    </row>
    <row r="59" spans="1:15" ht="24" customHeight="1">
      <c r="A59" s="2263" t="s">
        <v>6220</v>
      </c>
      <c r="B59" s="2281" t="s">
        <v>3558</v>
      </c>
      <c r="C59" s="2281" t="s">
        <v>6221</v>
      </c>
      <c r="D59" s="2281" t="s">
        <v>3594</v>
      </c>
      <c r="E59" s="2264" t="s">
        <v>2143</v>
      </c>
      <c r="F59" s="2263" t="s">
        <v>6456</v>
      </c>
      <c r="G59" s="2263" t="s">
        <v>6236</v>
      </c>
      <c r="H59" s="2263" t="s">
        <v>6457</v>
      </c>
      <c r="I59" s="2263" t="s">
        <v>6236</v>
      </c>
      <c r="J59" s="2263" t="s">
        <v>6458</v>
      </c>
      <c r="K59" s="2263" t="s">
        <v>6236</v>
      </c>
      <c r="L59" s="2266">
        <v>13536.5568</v>
      </c>
      <c r="M59" s="2263" t="s">
        <v>6459</v>
      </c>
      <c r="N59" s="2266">
        <v>2640961.9062175001</v>
      </c>
      <c r="O59" s="2263" t="s">
        <v>6460</v>
      </c>
    </row>
    <row r="60" spans="1:15" ht="24" customHeight="1">
      <c r="A60" s="2263" t="s">
        <v>4807</v>
      </c>
      <c r="B60" s="2281" t="s">
        <v>3600</v>
      </c>
      <c r="C60" s="2281" t="s">
        <v>4808</v>
      </c>
      <c r="D60" s="2281" t="s">
        <v>3589</v>
      </c>
      <c r="E60" s="2264" t="s">
        <v>271</v>
      </c>
      <c r="F60" s="2263" t="s">
        <v>6461</v>
      </c>
      <c r="G60" s="2263" t="s">
        <v>6236</v>
      </c>
      <c r="H60" s="2263" t="s">
        <v>6462</v>
      </c>
      <c r="I60" s="2263" t="s">
        <v>6236</v>
      </c>
      <c r="J60" s="2263" t="s">
        <v>6463</v>
      </c>
      <c r="K60" s="2263" t="s">
        <v>6236</v>
      </c>
      <c r="L60" s="2266">
        <v>13104</v>
      </c>
      <c r="M60" s="2263" t="s">
        <v>6464</v>
      </c>
      <c r="N60" s="2266">
        <v>2654065.9062175001</v>
      </c>
      <c r="O60" s="2263" t="s">
        <v>6465</v>
      </c>
    </row>
    <row r="61" spans="1:15" ht="24" customHeight="1">
      <c r="A61" s="2263" t="s">
        <v>6466</v>
      </c>
      <c r="B61" s="2281" t="s">
        <v>3558</v>
      </c>
      <c r="C61" s="2281" t="s">
        <v>6467</v>
      </c>
      <c r="D61" s="2281" t="s">
        <v>3594</v>
      </c>
      <c r="E61" s="2264" t="s">
        <v>2143</v>
      </c>
      <c r="F61" s="2263" t="s">
        <v>6468</v>
      </c>
      <c r="G61" s="2263" t="s">
        <v>6236</v>
      </c>
      <c r="H61" s="2263" t="s">
        <v>6313</v>
      </c>
      <c r="I61" s="2263" t="s">
        <v>6236</v>
      </c>
      <c r="J61" s="2263" t="s">
        <v>6469</v>
      </c>
      <c r="K61" s="2263" t="s">
        <v>6236</v>
      </c>
      <c r="L61" s="2266">
        <v>13046.338187167999</v>
      </c>
      <c r="M61" s="2263" t="s">
        <v>6464</v>
      </c>
      <c r="N61" s="2266">
        <v>2667112.2444047001</v>
      </c>
      <c r="O61" s="2263" t="s">
        <v>6470</v>
      </c>
    </row>
    <row r="62" spans="1:15" ht="36" customHeight="1">
      <c r="A62" s="2263" t="s">
        <v>4288</v>
      </c>
      <c r="B62" s="2281" t="s">
        <v>3558</v>
      </c>
      <c r="C62" s="2281" t="s">
        <v>4289</v>
      </c>
      <c r="D62" s="2281" t="s">
        <v>3589</v>
      </c>
      <c r="E62" s="2264" t="s">
        <v>275</v>
      </c>
      <c r="F62" s="2263" t="s">
        <v>6471</v>
      </c>
      <c r="G62" s="2263" t="s">
        <v>6236</v>
      </c>
      <c r="H62" s="2263" t="s">
        <v>6472</v>
      </c>
      <c r="I62" s="2263" t="s">
        <v>6236</v>
      </c>
      <c r="J62" s="2263" t="s">
        <v>6473</v>
      </c>
      <c r="K62" s="2263" t="s">
        <v>6236</v>
      </c>
      <c r="L62" s="2266">
        <v>12862.840620000001</v>
      </c>
      <c r="M62" s="2263" t="s">
        <v>6474</v>
      </c>
      <c r="N62" s="2266">
        <v>2679975.0850247</v>
      </c>
      <c r="O62" s="2263" t="s">
        <v>6475</v>
      </c>
    </row>
    <row r="63" spans="1:15" ht="24" customHeight="1">
      <c r="A63" s="2263" t="s">
        <v>6204</v>
      </c>
      <c r="B63" s="2281" t="s">
        <v>4493</v>
      </c>
      <c r="C63" s="2281" t="s">
        <v>6205</v>
      </c>
      <c r="D63" s="2281" t="s">
        <v>3594</v>
      </c>
      <c r="E63" s="2264" t="s">
        <v>2143</v>
      </c>
      <c r="F63" s="2263" t="s">
        <v>6476</v>
      </c>
      <c r="G63" s="2263" t="s">
        <v>6236</v>
      </c>
      <c r="H63" s="2263" t="s">
        <v>6477</v>
      </c>
      <c r="I63" s="2263" t="s">
        <v>6236</v>
      </c>
      <c r="J63" s="2263" t="s">
        <v>6478</v>
      </c>
      <c r="K63" s="2263" t="s">
        <v>6236</v>
      </c>
      <c r="L63" s="2266">
        <v>12763.2</v>
      </c>
      <c r="M63" s="2263" t="s">
        <v>6474</v>
      </c>
      <c r="N63" s="2266">
        <v>2692738.2850247002</v>
      </c>
      <c r="O63" s="2263" t="s">
        <v>6479</v>
      </c>
    </row>
    <row r="64" spans="1:15" ht="36" customHeight="1">
      <c r="A64" s="2263" t="s">
        <v>3951</v>
      </c>
      <c r="B64" s="2281" t="s">
        <v>3558</v>
      </c>
      <c r="C64" s="2281" t="s">
        <v>3952</v>
      </c>
      <c r="D64" s="2281" t="s">
        <v>3589</v>
      </c>
      <c r="E64" s="2264" t="s">
        <v>275</v>
      </c>
      <c r="F64" s="2263" t="s">
        <v>6480</v>
      </c>
      <c r="G64" s="2263" t="s">
        <v>6236</v>
      </c>
      <c r="H64" s="2263" t="s">
        <v>6481</v>
      </c>
      <c r="I64" s="2263" t="s">
        <v>6236</v>
      </c>
      <c r="J64" s="2263" t="s">
        <v>6482</v>
      </c>
      <c r="K64" s="2263" t="s">
        <v>6236</v>
      </c>
      <c r="L64" s="2266">
        <v>12480.9372</v>
      </c>
      <c r="M64" s="2263" t="s">
        <v>6483</v>
      </c>
      <c r="N64" s="2266">
        <v>2705219.2222246998</v>
      </c>
      <c r="O64" s="2263" t="s">
        <v>6484</v>
      </c>
    </row>
    <row r="65" spans="1:15" ht="24" customHeight="1">
      <c r="A65" s="2263" t="s">
        <v>4713</v>
      </c>
      <c r="B65" s="2281" t="s">
        <v>3558</v>
      </c>
      <c r="C65" s="2281" t="s">
        <v>5623</v>
      </c>
      <c r="D65" s="2281" t="s">
        <v>3589</v>
      </c>
      <c r="E65" s="2264" t="s">
        <v>689</v>
      </c>
      <c r="F65" s="2263" t="s">
        <v>6485</v>
      </c>
      <c r="G65" s="2263" t="s">
        <v>6236</v>
      </c>
      <c r="H65" s="2263" t="s">
        <v>6486</v>
      </c>
      <c r="I65" s="2263" t="s">
        <v>6236</v>
      </c>
      <c r="J65" s="2263" t="s">
        <v>6487</v>
      </c>
      <c r="K65" s="2263" t="s">
        <v>6236</v>
      </c>
      <c r="L65" s="2266">
        <v>12411.36</v>
      </c>
      <c r="M65" s="2263" t="s">
        <v>6483</v>
      </c>
      <c r="N65" s="2266">
        <v>2717630.5822247001</v>
      </c>
      <c r="O65" s="2263" t="s">
        <v>6488</v>
      </c>
    </row>
    <row r="66" spans="1:15" ht="36" customHeight="1">
      <c r="A66" s="2263" t="s">
        <v>3754</v>
      </c>
      <c r="B66" s="2281" t="s">
        <v>3558</v>
      </c>
      <c r="C66" s="2281" t="s">
        <v>3755</v>
      </c>
      <c r="D66" s="2281" t="s">
        <v>3589</v>
      </c>
      <c r="E66" s="2264" t="s">
        <v>275</v>
      </c>
      <c r="F66" s="2263" t="s">
        <v>6489</v>
      </c>
      <c r="G66" s="2263" t="s">
        <v>6236</v>
      </c>
      <c r="H66" s="2263" t="s">
        <v>6490</v>
      </c>
      <c r="I66" s="2263" t="s">
        <v>6236</v>
      </c>
      <c r="J66" s="2263" t="s">
        <v>6491</v>
      </c>
      <c r="K66" s="2263" t="s">
        <v>6236</v>
      </c>
      <c r="L66" s="2266">
        <v>12151.94168</v>
      </c>
      <c r="M66" s="2263" t="s">
        <v>6492</v>
      </c>
      <c r="N66" s="2266">
        <v>2729782.5239046998</v>
      </c>
      <c r="O66" s="2263" t="s">
        <v>6493</v>
      </c>
    </row>
    <row r="67" spans="1:15" ht="24" customHeight="1">
      <c r="A67" s="2263" t="s">
        <v>6494</v>
      </c>
      <c r="B67" s="2281" t="s">
        <v>3558</v>
      </c>
      <c r="C67" s="2281" t="s">
        <v>6495</v>
      </c>
      <c r="D67" s="2281" t="s">
        <v>3594</v>
      </c>
      <c r="E67" s="2264" t="s">
        <v>2143</v>
      </c>
      <c r="F67" s="2263" t="s">
        <v>6496</v>
      </c>
      <c r="G67" s="2263" t="s">
        <v>6236</v>
      </c>
      <c r="H67" s="2263" t="s">
        <v>6313</v>
      </c>
      <c r="I67" s="2263" t="s">
        <v>6236</v>
      </c>
      <c r="J67" s="2263" t="s">
        <v>6497</v>
      </c>
      <c r="K67" s="2263" t="s">
        <v>6236</v>
      </c>
      <c r="L67" s="2266">
        <v>11647.799401263999</v>
      </c>
      <c r="M67" s="2263" t="s">
        <v>6498</v>
      </c>
      <c r="N67" s="2266">
        <v>2741430.3233059999</v>
      </c>
      <c r="O67" s="2263" t="s">
        <v>6499</v>
      </c>
    </row>
    <row r="68" spans="1:15" ht="96" customHeight="1">
      <c r="A68" s="2263" t="s">
        <v>5820</v>
      </c>
      <c r="B68" s="2281" t="s">
        <v>3600</v>
      </c>
      <c r="C68" s="2281" t="s">
        <v>3414</v>
      </c>
      <c r="D68" s="2281" t="s">
        <v>3804</v>
      </c>
      <c r="E68" s="2264" t="s">
        <v>271</v>
      </c>
      <c r="F68" s="2263" t="s">
        <v>6500</v>
      </c>
      <c r="G68" s="2263" t="s">
        <v>6231</v>
      </c>
      <c r="H68" s="2263" t="s">
        <v>6501</v>
      </c>
      <c r="I68" s="2263" t="s">
        <v>6233</v>
      </c>
      <c r="J68" s="2263" t="s">
        <v>6502</v>
      </c>
      <c r="K68" s="2263" t="s">
        <v>6233</v>
      </c>
      <c r="L68" s="2266">
        <v>11377.96</v>
      </c>
      <c r="M68" s="2263" t="s">
        <v>6503</v>
      </c>
      <c r="N68" s="2266">
        <v>2752808.2833059998</v>
      </c>
      <c r="O68" s="2263" t="s">
        <v>6504</v>
      </c>
    </row>
    <row r="69" spans="1:15" ht="24" customHeight="1">
      <c r="A69" s="2263" t="s">
        <v>6505</v>
      </c>
      <c r="B69" s="2281" t="s">
        <v>3558</v>
      </c>
      <c r="C69" s="2281" t="s">
        <v>6506</v>
      </c>
      <c r="D69" s="2281" t="s">
        <v>3594</v>
      </c>
      <c r="E69" s="2264" t="s">
        <v>2143</v>
      </c>
      <c r="F69" s="2263" t="s">
        <v>6507</v>
      </c>
      <c r="G69" s="2263" t="s">
        <v>6236</v>
      </c>
      <c r="H69" s="2263" t="s">
        <v>6313</v>
      </c>
      <c r="I69" s="2263" t="s">
        <v>6236</v>
      </c>
      <c r="J69" s="2263" t="s">
        <v>6508</v>
      </c>
      <c r="K69" s="2263" t="s">
        <v>6236</v>
      </c>
      <c r="L69" s="2266">
        <v>11270.554735804</v>
      </c>
      <c r="M69" s="2263" t="s">
        <v>6503</v>
      </c>
      <c r="N69" s="2266">
        <v>2764078.8380418001</v>
      </c>
      <c r="O69" s="2263" t="s">
        <v>6509</v>
      </c>
    </row>
    <row r="70" spans="1:15" ht="36" customHeight="1">
      <c r="A70" s="2263" t="s">
        <v>4705</v>
      </c>
      <c r="B70" s="2281" t="s">
        <v>3558</v>
      </c>
      <c r="C70" s="2281" t="s">
        <v>4706</v>
      </c>
      <c r="D70" s="2281" t="s">
        <v>3589</v>
      </c>
      <c r="E70" s="2264" t="s">
        <v>689</v>
      </c>
      <c r="F70" s="2263" t="s">
        <v>6510</v>
      </c>
      <c r="G70" s="2263" t="s">
        <v>6236</v>
      </c>
      <c r="H70" s="2263" t="s">
        <v>6511</v>
      </c>
      <c r="I70" s="2263" t="s">
        <v>6236</v>
      </c>
      <c r="J70" s="2263" t="s">
        <v>6512</v>
      </c>
      <c r="K70" s="2263" t="s">
        <v>6236</v>
      </c>
      <c r="L70" s="2266">
        <v>10944.000599999999</v>
      </c>
      <c r="M70" s="2263" t="s">
        <v>6513</v>
      </c>
      <c r="N70" s="2266">
        <v>2775022.8386418</v>
      </c>
      <c r="O70" s="2263" t="s">
        <v>6514</v>
      </c>
    </row>
    <row r="71" spans="1:15" ht="36" customHeight="1">
      <c r="A71" s="2263" t="s">
        <v>5864</v>
      </c>
      <c r="B71" s="2281" t="s">
        <v>3600</v>
      </c>
      <c r="C71" s="2281" t="s">
        <v>3388</v>
      </c>
      <c r="D71" s="2281" t="s">
        <v>3589</v>
      </c>
      <c r="E71" s="2264" t="s">
        <v>322</v>
      </c>
      <c r="F71" s="2263" t="s">
        <v>6515</v>
      </c>
      <c r="G71" s="2263" t="s">
        <v>6236</v>
      </c>
      <c r="H71" s="2263" t="s">
        <v>6516</v>
      </c>
      <c r="I71" s="2263" t="s">
        <v>6236</v>
      </c>
      <c r="J71" s="2263" t="s">
        <v>6517</v>
      </c>
      <c r="K71" s="2263" t="s">
        <v>6236</v>
      </c>
      <c r="L71" s="2266">
        <v>10687.32</v>
      </c>
      <c r="M71" s="2263" t="s">
        <v>6518</v>
      </c>
      <c r="N71" s="2266">
        <v>2785710.1586417998</v>
      </c>
      <c r="O71" s="2263" t="s">
        <v>6519</v>
      </c>
    </row>
    <row r="72" spans="1:15" ht="96" customHeight="1">
      <c r="A72" s="2263" t="s">
        <v>5826</v>
      </c>
      <c r="B72" s="2281" t="s">
        <v>3600</v>
      </c>
      <c r="C72" s="2281" t="s">
        <v>3424</v>
      </c>
      <c r="D72" s="2281" t="s">
        <v>3804</v>
      </c>
      <c r="E72" s="2264" t="s">
        <v>271</v>
      </c>
      <c r="F72" s="2263" t="s">
        <v>6241</v>
      </c>
      <c r="G72" s="2263" t="s">
        <v>6231</v>
      </c>
      <c r="H72" s="2263" t="s">
        <v>6520</v>
      </c>
      <c r="I72" s="2263" t="s">
        <v>6233</v>
      </c>
      <c r="J72" s="2263" t="s">
        <v>6521</v>
      </c>
      <c r="K72" s="2263" t="s">
        <v>6233</v>
      </c>
      <c r="L72" s="2266">
        <v>10578</v>
      </c>
      <c r="M72" s="2263" t="s">
        <v>6518</v>
      </c>
      <c r="N72" s="2266">
        <v>2796288.1586417998</v>
      </c>
      <c r="O72" s="2263" t="s">
        <v>6522</v>
      </c>
    </row>
    <row r="73" spans="1:15" ht="36" customHeight="1">
      <c r="A73" s="2263" t="s">
        <v>5856</v>
      </c>
      <c r="B73" s="2281" t="s">
        <v>3558</v>
      </c>
      <c r="C73" s="2281" t="s">
        <v>5857</v>
      </c>
      <c r="D73" s="2281" t="s">
        <v>3589</v>
      </c>
      <c r="E73" s="2264" t="s">
        <v>689</v>
      </c>
      <c r="F73" s="2263" t="s">
        <v>6523</v>
      </c>
      <c r="G73" s="2263" t="s">
        <v>6236</v>
      </c>
      <c r="H73" s="2263" t="s">
        <v>6524</v>
      </c>
      <c r="I73" s="2263" t="s">
        <v>6236</v>
      </c>
      <c r="J73" s="2263" t="s">
        <v>6525</v>
      </c>
      <c r="K73" s="2263" t="s">
        <v>6236</v>
      </c>
      <c r="L73" s="2266">
        <v>10567.775900000001</v>
      </c>
      <c r="M73" s="2263" t="s">
        <v>6518</v>
      </c>
      <c r="N73" s="2266">
        <v>2806855.9345418001</v>
      </c>
      <c r="O73" s="2263" t="s">
        <v>6526</v>
      </c>
    </row>
    <row r="74" spans="1:15" ht="36" customHeight="1">
      <c r="A74" s="2263" t="s">
        <v>5340</v>
      </c>
      <c r="B74" s="2281" t="s">
        <v>3558</v>
      </c>
      <c r="C74" s="2281" t="s">
        <v>5341</v>
      </c>
      <c r="D74" s="2281" t="s">
        <v>3589</v>
      </c>
      <c r="E74" s="2264" t="s">
        <v>689</v>
      </c>
      <c r="F74" s="2263" t="s">
        <v>6527</v>
      </c>
      <c r="G74" s="2263" t="s">
        <v>6236</v>
      </c>
      <c r="H74" s="2263" t="s">
        <v>6528</v>
      </c>
      <c r="I74" s="2263" t="s">
        <v>6236</v>
      </c>
      <c r="J74" s="2263" t="s">
        <v>6529</v>
      </c>
      <c r="K74" s="2263" t="s">
        <v>6236</v>
      </c>
      <c r="L74" s="2266">
        <v>10530.192428</v>
      </c>
      <c r="M74" s="2263" t="s">
        <v>6518</v>
      </c>
      <c r="N74" s="2266">
        <v>2817386.1269697999</v>
      </c>
      <c r="O74" s="2263" t="s">
        <v>6530</v>
      </c>
    </row>
    <row r="75" spans="1:15" ht="24" customHeight="1">
      <c r="A75" s="2263" t="s">
        <v>4193</v>
      </c>
      <c r="B75" s="2281" t="s">
        <v>3558</v>
      </c>
      <c r="C75" s="2281" t="s">
        <v>4194</v>
      </c>
      <c r="D75" s="2281" t="s">
        <v>3589</v>
      </c>
      <c r="E75" s="2264" t="s">
        <v>271</v>
      </c>
      <c r="F75" s="2263" t="s">
        <v>6531</v>
      </c>
      <c r="G75" s="2263" t="s">
        <v>6236</v>
      </c>
      <c r="H75" s="2263" t="s">
        <v>6532</v>
      </c>
      <c r="I75" s="2263" t="s">
        <v>6236</v>
      </c>
      <c r="J75" s="2263" t="s">
        <v>6533</v>
      </c>
      <c r="K75" s="2263" t="s">
        <v>6236</v>
      </c>
      <c r="L75" s="2266">
        <v>10360.745043112</v>
      </c>
      <c r="M75" s="2263" t="s">
        <v>6534</v>
      </c>
      <c r="N75" s="2266">
        <v>2827746.8720129002</v>
      </c>
      <c r="O75" s="2263" t="s">
        <v>6535</v>
      </c>
    </row>
    <row r="76" spans="1:15" ht="24" customHeight="1">
      <c r="A76" s="2263" t="s">
        <v>4648</v>
      </c>
      <c r="B76" s="2281" t="s">
        <v>3558</v>
      </c>
      <c r="C76" s="2281" t="s">
        <v>4649</v>
      </c>
      <c r="D76" s="2281" t="s">
        <v>3589</v>
      </c>
      <c r="E76" s="2264" t="s">
        <v>3445</v>
      </c>
      <c r="F76" s="2263" t="s">
        <v>6536</v>
      </c>
      <c r="G76" s="2263" t="s">
        <v>6236</v>
      </c>
      <c r="H76" s="2263" t="s">
        <v>6537</v>
      </c>
      <c r="I76" s="2263" t="s">
        <v>6236</v>
      </c>
      <c r="J76" s="2263" t="s">
        <v>6538</v>
      </c>
      <c r="K76" s="2263" t="s">
        <v>6236</v>
      </c>
      <c r="L76" s="2266">
        <v>10300.211600000001</v>
      </c>
      <c r="M76" s="2263" t="s">
        <v>6534</v>
      </c>
      <c r="N76" s="2266">
        <v>2838047.0836129002</v>
      </c>
      <c r="O76" s="2263" t="s">
        <v>6539</v>
      </c>
    </row>
    <row r="77" spans="1:15" ht="36" customHeight="1">
      <c r="A77" s="2263" t="s">
        <v>5870</v>
      </c>
      <c r="B77" s="2281" t="s">
        <v>3600</v>
      </c>
      <c r="C77" s="2281" t="s">
        <v>1846</v>
      </c>
      <c r="D77" s="2281" t="s">
        <v>3589</v>
      </c>
      <c r="E77" s="2264" t="s">
        <v>322</v>
      </c>
      <c r="F77" s="2263" t="s">
        <v>6540</v>
      </c>
      <c r="G77" s="2263" t="s">
        <v>6236</v>
      </c>
      <c r="H77" s="2263" t="s">
        <v>6541</v>
      </c>
      <c r="I77" s="2263" t="s">
        <v>6236</v>
      </c>
      <c r="J77" s="2263" t="s">
        <v>6542</v>
      </c>
      <c r="K77" s="2263" t="s">
        <v>6236</v>
      </c>
      <c r="L77" s="2266">
        <v>10050</v>
      </c>
      <c r="M77" s="2263" t="s">
        <v>6534</v>
      </c>
      <c r="N77" s="2266">
        <v>2848097.0836129002</v>
      </c>
      <c r="O77" s="2263" t="s">
        <v>6543</v>
      </c>
    </row>
    <row r="78" spans="1:15" ht="24" customHeight="1">
      <c r="A78" s="2263" t="s">
        <v>5934</v>
      </c>
      <c r="B78" s="2281" t="s">
        <v>3554</v>
      </c>
      <c r="C78" s="2281" t="s">
        <v>5935</v>
      </c>
      <c r="D78" s="2281" t="s">
        <v>3589</v>
      </c>
      <c r="E78" s="2264" t="s">
        <v>689</v>
      </c>
      <c r="F78" s="2263" t="s">
        <v>6544</v>
      </c>
      <c r="G78" s="2263" t="s">
        <v>6236</v>
      </c>
      <c r="H78" s="2263" t="s">
        <v>6545</v>
      </c>
      <c r="I78" s="2263" t="s">
        <v>6236</v>
      </c>
      <c r="J78" s="2263" t="s">
        <v>6546</v>
      </c>
      <c r="K78" s="2263" t="s">
        <v>6236</v>
      </c>
      <c r="L78" s="2266">
        <v>9753.9750000000004</v>
      </c>
      <c r="M78" s="2263" t="s">
        <v>6547</v>
      </c>
      <c r="N78" s="2266">
        <v>2857851.0586128999</v>
      </c>
      <c r="O78" s="2263" t="s">
        <v>6548</v>
      </c>
    </row>
    <row r="79" spans="1:15" ht="24" customHeight="1">
      <c r="A79" s="2263" t="s">
        <v>6549</v>
      </c>
      <c r="B79" s="2281" t="s">
        <v>3558</v>
      </c>
      <c r="C79" s="2281" t="s">
        <v>6550</v>
      </c>
      <c r="D79" s="2281" t="s">
        <v>3594</v>
      </c>
      <c r="E79" s="2264" t="s">
        <v>2143</v>
      </c>
      <c r="F79" s="2263" t="s">
        <v>6551</v>
      </c>
      <c r="G79" s="2263" t="s">
        <v>6236</v>
      </c>
      <c r="H79" s="2263" t="s">
        <v>6552</v>
      </c>
      <c r="I79" s="2263" t="s">
        <v>6236</v>
      </c>
      <c r="J79" s="2263" t="s">
        <v>6553</v>
      </c>
      <c r="K79" s="2263" t="s">
        <v>6236</v>
      </c>
      <c r="L79" s="2266">
        <v>9659.9215120320005</v>
      </c>
      <c r="M79" s="2263" t="s">
        <v>6547</v>
      </c>
      <c r="N79" s="2266">
        <v>2867510.9801249001</v>
      </c>
      <c r="O79" s="2263" t="s">
        <v>6554</v>
      </c>
    </row>
    <row r="80" spans="1:15" ht="24" customHeight="1">
      <c r="A80" s="2263" t="s">
        <v>4374</v>
      </c>
      <c r="B80" s="2281" t="s">
        <v>4347</v>
      </c>
      <c r="C80" s="2281" t="s">
        <v>4375</v>
      </c>
      <c r="D80" s="2281" t="s">
        <v>3589</v>
      </c>
      <c r="E80" s="2264" t="s">
        <v>275</v>
      </c>
      <c r="F80" s="2263" t="s">
        <v>6555</v>
      </c>
      <c r="G80" s="2263" t="s">
        <v>6236</v>
      </c>
      <c r="H80" s="2263" t="s">
        <v>6556</v>
      </c>
      <c r="I80" s="2263" t="s">
        <v>6236</v>
      </c>
      <c r="J80" s="2263" t="s">
        <v>6557</v>
      </c>
      <c r="K80" s="2263" t="s">
        <v>6236</v>
      </c>
      <c r="L80" s="2266">
        <v>9538.9153900000001</v>
      </c>
      <c r="M80" s="2263" t="s">
        <v>6558</v>
      </c>
      <c r="N80" s="2266">
        <v>2877049.8955148999</v>
      </c>
      <c r="O80" s="2263" t="s">
        <v>6559</v>
      </c>
    </row>
    <row r="81" spans="1:15" ht="36" customHeight="1">
      <c r="A81" s="2263" t="s">
        <v>5874</v>
      </c>
      <c r="B81" s="2281" t="s">
        <v>3558</v>
      </c>
      <c r="C81" s="2281" t="s">
        <v>5875</v>
      </c>
      <c r="D81" s="2281" t="s">
        <v>3589</v>
      </c>
      <c r="E81" s="2264" t="s">
        <v>689</v>
      </c>
      <c r="F81" s="2263" t="s">
        <v>6377</v>
      </c>
      <c r="G81" s="2263" t="s">
        <v>6236</v>
      </c>
      <c r="H81" s="2263" t="s">
        <v>6560</v>
      </c>
      <c r="I81" s="2263" t="s">
        <v>6236</v>
      </c>
      <c r="J81" s="2263" t="s">
        <v>6561</v>
      </c>
      <c r="K81" s="2263" t="s">
        <v>6236</v>
      </c>
      <c r="L81" s="2266">
        <v>9410.6298000000006</v>
      </c>
      <c r="M81" s="2263" t="s">
        <v>6558</v>
      </c>
      <c r="N81" s="2266">
        <v>2886460.5253149001</v>
      </c>
      <c r="O81" s="2263" t="s">
        <v>6562</v>
      </c>
    </row>
    <row r="82" spans="1:15" ht="24" customHeight="1">
      <c r="A82" s="2263" t="s">
        <v>4739</v>
      </c>
      <c r="B82" s="2281" t="s">
        <v>3600</v>
      </c>
      <c r="C82" s="2281" t="s">
        <v>873</v>
      </c>
      <c r="D82" s="2281" t="s">
        <v>3589</v>
      </c>
      <c r="E82" s="2264" t="s">
        <v>271</v>
      </c>
      <c r="F82" s="2263" t="s">
        <v>6563</v>
      </c>
      <c r="G82" s="2263" t="s">
        <v>6236</v>
      </c>
      <c r="H82" s="2263" t="s">
        <v>6564</v>
      </c>
      <c r="I82" s="2263" t="s">
        <v>6236</v>
      </c>
      <c r="J82" s="2263" t="s">
        <v>6565</v>
      </c>
      <c r="K82" s="2263" t="s">
        <v>6236</v>
      </c>
      <c r="L82" s="2266">
        <v>9333.7999999999993</v>
      </c>
      <c r="M82" s="2263" t="s">
        <v>6558</v>
      </c>
      <c r="N82" s="2266">
        <v>2895794.3253148999</v>
      </c>
      <c r="O82" s="2263" t="s">
        <v>6566</v>
      </c>
    </row>
    <row r="83" spans="1:15" ht="24" customHeight="1">
      <c r="A83" s="2263" t="s">
        <v>4191</v>
      </c>
      <c r="B83" s="2281" t="s">
        <v>3558</v>
      </c>
      <c r="C83" s="2281" t="s">
        <v>4192</v>
      </c>
      <c r="D83" s="2281" t="s">
        <v>3589</v>
      </c>
      <c r="E83" s="2264" t="s">
        <v>3974</v>
      </c>
      <c r="F83" s="2263" t="s">
        <v>6567</v>
      </c>
      <c r="G83" s="2263" t="s">
        <v>6236</v>
      </c>
      <c r="H83" s="2263" t="s">
        <v>6568</v>
      </c>
      <c r="I83" s="2263" t="s">
        <v>6236</v>
      </c>
      <c r="J83" s="2263" t="s">
        <v>6569</v>
      </c>
      <c r="K83" s="2263" t="s">
        <v>6236</v>
      </c>
      <c r="L83" s="2266">
        <v>9164.7404640000004</v>
      </c>
      <c r="M83" s="2263" t="s">
        <v>6570</v>
      </c>
      <c r="N83" s="2266">
        <v>2904959.0657788999</v>
      </c>
      <c r="O83" s="2263" t="s">
        <v>6571</v>
      </c>
    </row>
    <row r="84" spans="1:15" ht="36" customHeight="1">
      <c r="A84" s="2263" t="s">
        <v>5278</v>
      </c>
      <c r="B84" s="2281" t="s">
        <v>3558</v>
      </c>
      <c r="C84" s="2281" t="s">
        <v>5279</v>
      </c>
      <c r="D84" s="2281" t="s">
        <v>3589</v>
      </c>
      <c r="E84" s="2264" t="s">
        <v>689</v>
      </c>
      <c r="F84" s="2263" t="s">
        <v>6572</v>
      </c>
      <c r="G84" s="2263" t="s">
        <v>6236</v>
      </c>
      <c r="H84" s="2263" t="s">
        <v>6573</v>
      </c>
      <c r="I84" s="2263" t="s">
        <v>6236</v>
      </c>
      <c r="J84" s="2263" t="s">
        <v>6574</v>
      </c>
      <c r="K84" s="2263" t="s">
        <v>6236</v>
      </c>
      <c r="L84" s="2266">
        <v>9070.0154999999995</v>
      </c>
      <c r="M84" s="2263" t="s">
        <v>6570</v>
      </c>
      <c r="N84" s="2266">
        <v>2914029.0812789002</v>
      </c>
      <c r="O84" s="2263" t="s">
        <v>6575</v>
      </c>
    </row>
    <row r="85" spans="1:15" ht="24" customHeight="1">
      <c r="A85" s="2270" t="s">
        <v>6214</v>
      </c>
      <c r="B85" s="2285" t="s">
        <v>3558</v>
      </c>
      <c r="C85" s="2285" t="s">
        <v>6215</v>
      </c>
      <c r="D85" s="2285" t="s">
        <v>3804</v>
      </c>
      <c r="E85" s="2271" t="s">
        <v>2143</v>
      </c>
      <c r="F85" s="2270" t="s">
        <v>6576</v>
      </c>
      <c r="G85" s="2270" t="s">
        <v>6236</v>
      </c>
      <c r="H85" s="2270" t="s">
        <v>6577</v>
      </c>
      <c r="I85" s="2270" t="s">
        <v>6236</v>
      </c>
      <c r="J85" s="2270" t="s">
        <v>6578</v>
      </c>
      <c r="K85" s="2270" t="s">
        <v>6236</v>
      </c>
      <c r="L85" s="2273">
        <v>8974.4557925459994</v>
      </c>
      <c r="M85" s="2270" t="s">
        <v>6570</v>
      </c>
      <c r="N85" s="2273">
        <v>2923003.5370715</v>
      </c>
      <c r="O85" s="2270" t="s">
        <v>6579</v>
      </c>
    </row>
    <row r="86" spans="1:15" ht="24" customHeight="1">
      <c r="A86" s="2270" t="s">
        <v>5331</v>
      </c>
      <c r="B86" s="2285" t="s">
        <v>4493</v>
      </c>
      <c r="C86" s="2285" t="s">
        <v>5332</v>
      </c>
      <c r="D86" s="2285" t="s">
        <v>3589</v>
      </c>
      <c r="E86" s="2271" t="s">
        <v>689</v>
      </c>
      <c r="F86" s="2270" t="s">
        <v>6580</v>
      </c>
      <c r="G86" s="2270" t="s">
        <v>6236</v>
      </c>
      <c r="H86" s="2270" t="s">
        <v>6581</v>
      </c>
      <c r="I86" s="2270" t="s">
        <v>6236</v>
      </c>
      <c r="J86" s="2270" t="s">
        <v>6582</v>
      </c>
      <c r="K86" s="2270" t="s">
        <v>6236</v>
      </c>
      <c r="L86" s="2273">
        <v>8946.7412999999997</v>
      </c>
      <c r="M86" s="2270" t="s">
        <v>6570</v>
      </c>
      <c r="N86" s="2273">
        <v>2931950.2783714999</v>
      </c>
      <c r="O86" s="2270" t="s">
        <v>6583</v>
      </c>
    </row>
    <row r="87" spans="1:15" ht="24" customHeight="1">
      <c r="A87" s="2270" t="s">
        <v>4627</v>
      </c>
      <c r="B87" s="2285" t="s">
        <v>3554</v>
      </c>
      <c r="C87" s="2285" t="s">
        <v>4628</v>
      </c>
      <c r="D87" s="2285" t="s">
        <v>3589</v>
      </c>
      <c r="E87" s="2271" t="s">
        <v>275</v>
      </c>
      <c r="F87" s="2270" t="s">
        <v>6584</v>
      </c>
      <c r="G87" s="2270" t="s">
        <v>6236</v>
      </c>
      <c r="H87" s="2270" t="s">
        <v>6585</v>
      </c>
      <c r="I87" s="2270" t="s">
        <v>6236</v>
      </c>
      <c r="J87" s="2270" t="s">
        <v>6586</v>
      </c>
      <c r="K87" s="2270" t="s">
        <v>6236</v>
      </c>
      <c r="L87" s="2273">
        <v>8648.4048000000003</v>
      </c>
      <c r="M87" s="2270" t="s">
        <v>6587</v>
      </c>
      <c r="N87" s="2273">
        <v>2940598.6831715</v>
      </c>
      <c r="O87" s="2270" t="s">
        <v>6588</v>
      </c>
    </row>
    <row r="88" spans="1:15" ht="24" customHeight="1">
      <c r="A88" s="2270" t="s">
        <v>6119</v>
      </c>
      <c r="B88" s="2285" t="s">
        <v>3600</v>
      </c>
      <c r="C88" s="2285" t="s">
        <v>3530</v>
      </c>
      <c r="D88" s="2285" t="s">
        <v>3804</v>
      </c>
      <c r="E88" s="2271" t="s">
        <v>271</v>
      </c>
      <c r="F88" s="2270" t="s">
        <v>6241</v>
      </c>
      <c r="G88" s="2270" t="s">
        <v>6231</v>
      </c>
      <c r="H88" s="2270" t="s">
        <v>6589</v>
      </c>
      <c r="I88" s="2270" t="s">
        <v>6589</v>
      </c>
      <c r="J88" s="2270" t="s">
        <v>6590</v>
      </c>
      <c r="K88" s="2270" t="s">
        <v>6233</v>
      </c>
      <c r="L88" s="2273">
        <v>8546</v>
      </c>
      <c r="M88" s="2270" t="s">
        <v>6591</v>
      </c>
      <c r="N88" s="2273">
        <v>2949144.6831715</v>
      </c>
      <c r="O88" s="2270" t="s">
        <v>6592</v>
      </c>
    </row>
    <row r="89" spans="1:15" ht="24" customHeight="1">
      <c r="A89" s="2270" t="s">
        <v>3646</v>
      </c>
      <c r="B89" s="2285" t="s">
        <v>3558</v>
      </c>
      <c r="C89" s="2285" t="s">
        <v>3647</v>
      </c>
      <c r="D89" s="2285" t="s">
        <v>3589</v>
      </c>
      <c r="E89" s="2271" t="s">
        <v>275</v>
      </c>
      <c r="F89" s="2270" t="s">
        <v>6593</v>
      </c>
      <c r="G89" s="2270" t="s">
        <v>6236</v>
      </c>
      <c r="H89" s="2270" t="s">
        <v>6594</v>
      </c>
      <c r="I89" s="2270" t="s">
        <v>6236</v>
      </c>
      <c r="J89" s="2270" t="s">
        <v>6595</v>
      </c>
      <c r="K89" s="2270" t="s">
        <v>6236</v>
      </c>
      <c r="L89" s="2273">
        <v>8125.2738542199995</v>
      </c>
      <c r="M89" s="2270" t="s">
        <v>6596</v>
      </c>
      <c r="N89" s="2273">
        <v>2957269.9570256998</v>
      </c>
      <c r="O89" s="2270" t="s">
        <v>6597</v>
      </c>
    </row>
    <row r="90" spans="1:15" ht="24" customHeight="1">
      <c r="A90" s="2270" t="s">
        <v>4455</v>
      </c>
      <c r="B90" s="2285" t="s">
        <v>3600</v>
      </c>
      <c r="C90" s="2285" t="s">
        <v>2396</v>
      </c>
      <c r="D90" s="2285" t="s">
        <v>3589</v>
      </c>
      <c r="E90" s="2271" t="s">
        <v>275</v>
      </c>
      <c r="F90" s="2270" t="s">
        <v>6598</v>
      </c>
      <c r="G90" s="2270" t="s">
        <v>6236</v>
      </c>
      <c r="H90" s="2270" t="s">
        <v>6599</v>
      </c>
      <c r="I90" s="2270" t="s">
        <v>6236</v>
      </c>
      <c r="J90" s="2270" t="s">
        <v>6600</v>
      </c>
      <c r="K90" s="2270" t="s">
        <v>6236</v>
      </c>
      <c r="L90" s="2273">
        <v>8120.6790000000001</v>
      </c>
      <c r="M90" s="2270" t="s">
        <v>6596</v>
      </c>
      <c r="N90" s="2273">
        <v>2965390.6360256998</v>
      </c>
      <c r="O90" s="2270" t="s">
        <v>6601</v>
      </c>
    </row>
    <row r="91" spans="1:15" ht="36" customHeight="1">
      <c r="A91" s="2270" t="s">
        <v>4425</v>
      </c>
      <c r="B91" s="2285" t="s">
        <v>3600</v>
      </c>
      <c r="C91" s="2285" t="s">
        <v>2408</v>
      </c>
      <c r="D91" s="2285" t="s">
        <v>3589</v>
      </c>
      <c r="E91" s="2271" t="s">
        <v>271</v>
      </c>
      <c r="F91" s="2270" t="s">
        <v>6602</v>
      </c>
      <c r="G91" s="2270" t="s">
        <v>6236</v>
      </c>
      <c r="H91" s="2270" t="s">
        <v>6603</v>
      </c>
      <c r="I91" s="2270" t="s">
        <v>6236</v>
      </c>
      <c r="J91" s="2270" t="s">
        <v>6604</v>
      </c>
      <c r="K91" s="2270" t="s">
        <v>6236</v>
      </c>
      <c r="L91" s="2273">
        <v>7911.54</v>
      </c>
      <c r="M91" s="2270" t="s">
        <v>6596</v>
      </c>
      <c r="N91" s="2273">
        <v>2973302.1760256998</v>
      </c>
      <c r="O91" s="2270" t="s">
        <v>6605</v>
      </c>
    </row>
    <row r="92" spans="1:15" ht="48" customHeight="1">
      <c r="A92" s="2270" t="s">
        <v>5557</v>
      </c>
      <c r="B92" s="2285" t="s">
        <v>3600</v>
      </c>
      <c r="C92" s="2285" t="s">
        <v>2480</v>
      </c>
      <c r="D92" s="2285" t="s">
        <v>3589</v>
      </c>
      <c r="E92" s="2271" t="s">
        <v>347</v>
      </c>
      <c r="F92" s="2270" t="s">
        <v>6606</v>
      </c>
      <c r="G92" s="2270" t="s">
        <v>6236</v>
      </c>
      <c r="H92" s="2270" t="s">
        <v>6607</v>
      </c>
      <c r="I92" s="2270" t="s">
        <v>6236</v>
      </c>
      <c r="J92" s="2270" t="s">
        <v>6608</v>
      </c>
      <c r="K92" s="2270" t="s">
        <v>6236</v>
      </c>
      <c r="L92" s="2273">
        <v>7879.8720000000003</v>
      </c>
      <c r="M92" s="2270" t="s">
        <v>6596</v>
      </c>
      <c r="N92" s="2273">
        <v>2981182.0480256998</v>
      </c>
      <c r="O92" s="2270" t="s">
        <v>6609</v>
      </c>
    </row>
    <row r="93" spans="1:15" ht="36" customHeight="1">
      <c r="A93" s="2270" t="s">
        <v>5344</v>
      </c>
      <c r="B93" s="2285" t="s">
        <v>3558</v>
      </c>
      <c r="C93" s="2285" t="s">
        <v>5345</v>
      </c>
      <c r="D93" s="2285" t="s">
        <v>3589</v>
      </c>
      <c r="E93" s="2271" t="s">
        <v>689</v>
      </c>
      <c r="F93" s="2270" t="s">
        <v>6610</v>
      </c>
      <c r="G93" s="2270" t="s">
        <v>6236</v>
      </c>
      <c r="H93" s="2270" t="s">
        <v>6611</v>
      </c>
      <c r="I93" s="2270" t="s">
        <v>6236</v>
      </c>
      <c r="J93" s="2270" t="s">
        <v>6612</v>
      </c>
      <c r="K93" s="2270" t="s">
        <v>6236</v>
      </c>
      <c r="L93" s="2273">
        <v>7808.1583440000004</v>
      </c>
      <c r="M93" s="2270" t="s">
        <v>6613</v>
      </c>
      <c r="N93" s="2273">
        <v>2988990.2063696999</v>
      </c>
      <c r="O93" s="2270" t="s">
        <v>6614</v>
      </c>
    </row>
    <row r="94" spans="1:15" ht="24" customHeight="1">
      <c r="A94" s="2270" t="s">
        <v>5986</v>
      </c>
      <c r="B94" s="2285" t="s">
        <v>3600</v>
      </c>
      <c r="C94" s="2285" t="s">
        <v>3428</v>
      </c>
      <c r="D94" s="2285" t="s">
        <v>3589</v>
      </c>
      <c r="E94" s="2271" t="s">
        <v>368</v>
      </c>
      <c r="F94" s="2270" t="s">
        <v>6615</v>
      </c>
      <c r="G94" s="2270" t="s">
        <v>6236</v>
      </c>
      <c r="H94" s="2270" t="s">
        <v>6616</v>
      </c>
      <c r="I94" s="2270" t="s">
        <v>6236</v>
      </c>
      <c r="J94" s="2270" t="s">
        <v>6617</v>
      </c>
      <c r="K94" s="2270" t="s">
        <v>6236</v>
      </c>
      <c r="L94" s="2273">
        <v>7705.6</v>
      </c>
      <c r="M94" s="2270" t="s">
        <v>6613</v>
      </c>
      <c r="N94" s="2273">
        <v>2996695.8063697</v>
      </c>
      <c r="O94" s="2270" t="s">
        <v>6618</v>
      </c>
    </row>
    <row r="95" spans="1:15" ht="24" customHeight="1">
      <c r="A95" s="2270" t="s">
        <v>4751</v>
      </c>
      <c r="B95" s="2285" t="s">
        <v>3600</v>
      </c>
      <c r="C95" s="2285" t="s">
        <v>884</v>
      </c>
      <c r="D95" s="2285" t="s">
        <v>3589</v>
      </c>
      <c r="E95" s="2271" t="s">
        <v>271</v>
      </c>
      <c r="F95" s="2270" t="s">
        <v>6619</v>
      </c>
      <c r="G95" s="2270" t="s">
        <v>6236</v>
      </c>
      <c r="H95" s="2270" t="s">
        <v>6620</v>
      </c>
      <c r="I95" s="2270" t="s">
        <v>6236</v>
      </c>
      <c r="J95" s="2270" t="s">
        <v>6621</v>
      </c>
      <c r="K95" s="2270" t="s">
        <v>6236</v>
      </c>
      <c r="L95" s="2273">
        <v>7637.42</v>
      </c>
      <c r="M95" s="2270" t="s">
        <v>6613</v>
      </c>
      <c r="N95" s="2273">
        <v>3004333.2263696999</v>
      </c>
      <c r="O95" s="2270" t="s">
        <v>6622</v>
      </c>
    </row>
    <row r="96" spans="1:15" ht="24" customHeight="1">
      <c r="A96" s="2270" t="s">
        <v>6138</v>
      </c>
      <c r="B96" s="2285" t="s">
        <v>3554</v>
      </c>
      <c r="C96" s="2285" t="s">
        <v>6139</v>
      </c>
      <c r="D96" s="2285" t="s">
        <v>3589</v>
      </c>
      <c r="E96" s="2271" t="s">
        <v>368</v>
      </c>
      <c r="F96" s="2270" t="s">
        <v>6623</v>
      </c>
      <c r="G96" s="2270" t="s">
        <v>6236</v>
      </c>
      <c r="H96" s="2270" t="s">
        <v>6624</v>
      </c>
      <c r="I96" s="2270" t="s">
        <v>6236</v>
      </c>
      <c r="J96" s="2270" t="s">
        <v>6625</v>
      </c>
      <c r="K96" s="2270" t="s">
        <v>6236</v>
      </c>
      <c r="L96" s="2273">
        <v>7616</v>
      </c>
      <c r="M96" s="2270" t="s">
        <v>6613</v>
      </c>
      <c r="N96" s="2273">
        <v>3011949.2263696999</v>
      </c>
      <c r="O96" s="2270" t="s">
        <v>6626</v>
      </c>
    </row>
    <row r="97" spans="1:15" ht="72" customHeight="1">
      <c r="A97" s="2270" t="s">
        <v>5555</v>
      </c>
      <c r="B97" s="2285" t="s">
        <v>3600</v>
      </c>
      <c r="C97" s="2285" t="s">
        <v>3194</v>
      </c>
      <c r="D97" s="2285" t="s">
        <v>3589</v>
      </c>
      <c r="E97" s="2271" t="s">
        <v>1797</v>
      </c>
      <c r="F97" s="2270" t="s">
        <v>6627</v>
      </c>
      <c r="G97" s="2270" t="s">
        <v>6236</v>
      </c>
      <c r="H97" s="2270" t="s">
        <v>6628</v>
      </c>
      <c r="I97" s="2270" t="s">
        <v>6236</v>
      </c>
      <c r="J97" s="2270" t="s">
        <v>6629</v>
      </c>
      <c r="K97" s="2270" t="s">
        <v>6236</v>
      </c>
      <c r="L97" s="2273">
        <v>7366.44</v>
      </c>
      <c r="M97" s="2270" t="s">
        <v>6630</v>
      </c>
      <c r="N97" s="2273">
        <v>3019315.6663696999</v>
      </c>
      <c r="O97" s="2270" t="s">
        <v>6631</v>
      </c>
    </row>
    <row r="98" spans="1:15" ht="24" customHeight="1">
      <c r="A98" s="2270" t="s">
        <v>5859</v>
      </c>
      <c r="B98" s="2285" t="s">
        <v>3558</v>
      </c>
      <c r="C98" s="2285" t="s">
        <v>5860</v>
      </c>
      <c r="D98" s="2285" t="s">
        <v>3589</v>
      </c>
      <c r="E98" s="2271" t="s">
        <v>3445</v>
      </c>
      <c r="F98" s="2270" t="s">
        <v>6632</v>
      </c>
      <c r="G98" s="2270" t="s">
        <v>6236</v>
      </c>
      <c r="H98" s="2270" t="s">
        <v>6633</v>
      </c>
      <c r="I98" s="2270" t="s">
        <v>6236</v>
      </c>
      <c r="J98" s="2270" t="s">
        <v>6634</v>
      </c>
      <c r="K98" s="2270" t="s">
        <v>6236</v>
      </c>
      <c r="L98" s="2273">
        <v>7264.7736000000004</v>
      </c>
      <c r="M98" s="2270" t="s">
        <v>6630</v>
      </c>
      <c r="N98" s="2273">
        <v>3026580.4399696998</v>
      </c>
      <c r="O98" s="2270" t="s">
        <v>6635</v>
      </c>
    </row>
    <row r="99" spans="1:15" ht="24" customHeight="1">
      <c r="A99" s="2270" t="s">
        <v>5035</v>
      </c>
      <c r="B99" s="2285" t="s">
        <v>3600</v>
      </c>
      <c r="C99" s="2285" t="s">
        <v>2453</v>
      </c>
      <c r="D99" s="2285" t="s">
        <v>3589</v>
      </c>
      <c r="E99" s="2271" t="s">
        <v>322</v>
      </c>
      <c r="F99" s="2270" t="s">
        <v>6636</v>
      </c>
      <c r="G99" s="2270" t="s">
        <v>6236</v>
      </c>
      <c r="H99" s="2270" t="s">
        <v>6637</v>
      </c>
      <c r="I99" s="2270" t="s">
        <v>6236</v>
      </c>
      <c r="J99" s="2270" t="s">
        <v>6638</v>
      </c>
      <c r="K99" s="2270" t="s">
        <v>6236</v>
      </c>
      <c r="L99" s="2273">
        <v>7211.1</v>
      </c>
      <c r="M99" s="2270" t="s">
        <v>6630</v>
      </c>
      <c r="N99" s="2273">
        <v>3033791.5399696999</v>
      </c>
      <c r="O99" s="2270" t="s">
        <v>6639</v>
      </c>
    </row>
    <row r="100" spans="1:15" ht="60" customHeight="1">
      <c r="A100" s="2270" t="s">
        <v>5524</v>
      </c>
      <c r="B100" s="2285" t="s">
        <v>3600</v>
      </c>
      <c r="C100" s="2285" t="s">
        <v>3199</v>
      </c>
      <c r="D100" s="2285" t="s">
        <v>3589</v>
      </c>
      <c r="E100" s="2271" t="s">
        <v>322</v>
      </c>
      <c r="F100" s="2270" t="s">
        <v>6230</v>
      </c>
      <c r="G100" s="2270" t="s">
        <v>6236</v>
      </c>
      <c r="H100" s="2270" t="s">
        <v>6640</v>
      </c>
      <c r="I100" s="2270" t="s">
        <v>6236</v>
      </c>
      <c r="J100" s="2270" t="s">
        <v>6640</v>
      </c>
      <c r="K100" s="2270" t="s">
        <v>6236</v>
      </c>
      <c r="L100" s="2273">
        <v>7070.52</v>
      </c>
      <c r="M100" s="2270" t="s">
        <v>6641</v>
      </c>
      <c r="N100" s="2273">
        <v>3040862.0599696999</v>
      </c>
      <c r="O100" s="2270" t="s">
        <v>6642</v>
      </c>
    </row>
    <row r="101" spans="1:15" ht="24" customHeight="1">
      <c r="A101" s="2270" t="s">
        <v>4344</v>
      </c>
      <c r="B101" s="2285" t="s">
        <v>3600</v>
      </c>
      <c r="C101" s="2285" t="s">
        <v>2390</v>
      </c>
      <c r="D101" s="2285" t="s">
        <v>3589</v>
      </c>
      <c r="E101" s="2271" t="s">
        <v>271</v>
      </c>
      <c r="F101" s="2270" t="s">
        <v>6241</v>
      </c>
      <c r="G101" s="2270" t="s">
        <v>6236</v>
      </c>
      <c r="H101" s="2270" t="s">
        <v>6643</v>
      </c>
      <c r="I101" s="2270" t="s">
        <v>6236</v>
      </c>
      <c r="J101" s="2270" t="s">
        <v>6644</v>
      </c>
      <c r="K101" s="2270" t="s">
        <v>6236</v>
      </c>
      <c r="L101" s="2273">
        <v>6932</v>
      </c>
      <c r="M101" s="2270" t="s">
        <v>6641</v>
      </c>
      <c r="N101" s="2273">
        <v>3047794.0599696999</v>
      </c>
      <c r="O101" s="2270" t="s">
        <v>6645</v>
      </c>
    </row>
    <row r="102" spans="1:15" ht="24" customHeight="1">
      <c r="A102" s="2270" t="s">
        <v>3890</v>
      </c>
      <c r="B102" s="2285" t="s">
        <v>3558</v>
      </c>
      <c r="C102" s="2285" t="s">
        <v>3891</v>
      </c>
      <c r="D102" s="2285" t="s">
        <v>3589</v>
      </c>
      <c r="E102" s="2271" t="s">
        <v>3445</v>
      </c>
      <c r="F102" s="2270" t="s">
        <v>6646</v>
      </c>
      <c r="G102" s="2270" t="s">
        <v>6236</v>
      </c>
      <c r="H102" s="2270" t="s">
        <v>6647</v>
      </c>
      <c r="I102" s="2270" t="s">
        <v>6236</v>
      </c>
      <c r="J102" s="2270" t="s">
        <v>6648</v>
      </c>
      <c r="K102" s="2270" t="s">
        <v>6236</v>
      </c>
      <c r="L102" s="2273">
        <v>6911.3593049760002</v>
      </c>
      <c r="M102" s="2270" t="s">
        <v>6641</v>
      </c>
      <c r="N102" s="2273">
        <v>3054705.4192746999</v>
      </c>
      <c r="O102" s="2270" t="s">
        <v>6649</v>
      </c>
    </row>
    <row r="103" spans="1:15" ht="24" customHeight="1">
      <c r="A103" s="2270" t="s">
        <v>6650</v>
      </c>
      <c r="B103" s="2285" t="s">
        <v>3558</v>
      </c>
      <c r="C103" s="2285" t="s">
        <v>6651</v>
      </c>
      <c r="D103" s="2285" t="s">
        <v>3594</v>
      </c>
      <c r="E103" s="2271" t="s">
        <v>2143</v>
      </c>
      <c r="F103" s="2270" t="s">
        <v>6652</v>
      </c>
      <c r="G103" s="2270" t="s">
        <v>6236</v>
      </c>
      <c r="H103" s="2270" t="s">
        <v>6313</v>
      </c>
      <c r="I103" s="2270" t="s">
        <v>6236</v>
      </c>
      <c r="J103" s="2270" t="s">
        <v>6653</v>
      </c>
      <c r="K103" s="2270" t="s">
        <v>6236</v>
      </c>
      <c r="L103" s="2273">
        <v>6830.1771118360002</v>
      </c>
      <c r="M103" s="2270" t="s">
        <v>6641</v>
      </c>
      <c r="N103" s="2273">
        <v>3061535.5963865002</v>
      </c>
      <c r="O103" s="2270" t="s">
        <v>6654</v>
      </c>
    </row>
    <row r="104" spans="1:15" ht="84" customHeight="1">
      <c r="A104" s="2270" t="s">
        <v>5544</v>
      </c>
      <c r="B104" s="2285" t="s">
        <v>3600</v>
      </c>
      <c r="C104" s="2285" t="s">
        <v>3198</v>
      </c>
      <c r="D104" s="2285" t="s">
        <v>3589</v>
      </c>
      <c r="E104" s="2271" t="s">
        <v>1797</v>
      </c>
      <c r="F104" s="2270" t="s">
        <v>6655</v>
      </c>
      <c r="G104" s="2270" t="s">
        <v>6236</v>
      </c>
      <c r="H104" s="2270" t="s">
        <v>6620</v>
      </c>
      <c r="I104" s="2270" t="s">
        <v>6236</v>
      </c>
      <c r="J104" s="2270" t="s">
        <v>6656</v>
      </c>
      <c r="K104" s="2270" t="s">
        <v>6236</v>
      </c>
      <c r="L104" s="2273">
        <v>6738.9</v>
      </c>
      <c r="M104" s="2270" t="s">
        <v>6657</v>
      </c>
      <c r="N104" s="2273">
        <v>3068274.4963865001</v>
      </c>
      <c r="O104" s="2270" t="s">
        <v>6658</v>
      </c>
    </row>
    <row r="105" spans="1:15" ht="24" customHeight="1">
      <c r="A105" s="2270" t="s">
        <v>6659</v>
      </c>
      <c r="B105" s="2285" t="s">
        <v>3558</v>
      </c>
      <c r="C105" s="2285" t="s">
        <v>6660</v>
      </c>
      <c r="D105" s="2285" t="s">
        <v>3804</v>
      </c>
      <c r="E105" s="2271" t="s">
        <v>2143</v>
      </c>
      <c r="F105" s="2270" t="s">
        <v>6661</v>
      </c>
      <c r="G105" s="2270" t="s">
        <v>6236</v>
      </c>
      <c r="H105" s="2270" t="s">
        <v>6662</v>
      </c>
      <c r="I105" s="2270" t="s">
        <v>6236</v>
      </c>
      <c r="J105" s="2270" t="s">
        <v>6663</v>
      </c>
      <c r="K105" s="2270" t="s">
        <v>6236</v>
      </c>
      <c r="L105" s="2273">
        <v>6688.4743708510005</v>
      </c>
      <c r="M105" s="2270" t="s">
        <v>6657</v>
      </c>
      <c r="N105" s="2273">
        <v>3074962.9707574002</v>
      </c>
      <c r="O105" s="2270" t="s">
        <v>6664</v>
      </c>
    </row>
    <row r="106" spans="1:15" ht="36" customHeight="1">
      <c r="A106" s="2270" t="s">
        <v>4731</v>
      </c>
      <c r="B106" s="2285" t="s">
        <v>3558</v>
      </c>
      <c r="C106" s="2285" t="s">
        <v>4732</v>
      </c>
      <c r="D106" s="2285" t="s">
        <v>3589</v>
      </c>
      <c r="E106" s="2271" t="s">
        <v>689</v>
      </c>
      <c r="F106" s="2270" t="s">
        <v>6665</v>
      </c>
      <c r="G106" s="2270" t="s">
        <v>6236</v>
      </c>
      <c r="H106" s="2270" t="s">
        <v>6666</v>
      </c>
      <c r="I106" s="2270" t="s">
        <v>6236</v>
      </c>
      <c r="J106" s="2270" t="s">
        <v>6667</v>
      </c>
      <c r="K106" s="2270" t="s">
        <v>6236</v>
      </c>
      <c r="L106" s="2273">
        <v>6678.884</v>
      </c>
      <c r="M106" s="2270" t="s">
        <v>6657</v>
      </c>
      <c r="N106" s="2273">
        <v>3081641.8547574002</v>
      </c>
      <c r="O106" s="2270" t="s">
        <v>6668</v>
      </c>
    </row>
    <row r="107" spans="1:15" ht="36" customHeight="1">
      <c r="A107" s="2270" t="s">
        <v>4563</v>
      </c>
      <c r="B107" s="2285" t="s">
        <v>3558</v>
      </c>
      <c r="C107" s="2285" t="s">
        <v>4564</v>
      </c>
      <c r="D107" s="2285" t="s">
        <v>3589</v>
      </c>
      <c r="E107" s="2271" t="s">
        <v>275</v>
      </c>
      <c r="F107" s="2270" t="s">
        <v>6669</v>
      </c>
      <c r="G107" s="2270" t="s">
        <v>6236</v>
      </c>
      <c r="H107" s="2270" t="s">
        <v>6670</v>
      </c>
      <c r="I107" s="2270" t="s">
        <v>6236</v>
      </c>
      <c r="J107" s="2270" t="s">
        <v>6671</v>
      </c>
      <c r="K107" s="2270" t="s">
        <v>6236</v>
      </c>
      <c r="L107" s="2273">
        <v>6675.5308199999999</v>
      </c>
      <c r="M107" s="2270" t="s">
        <v>6657</v>
      </c>
      <c r="N107" s="2273">
        <v>3088317.3855774002</v>
      </c>
      <c r="O107" s="2270" t="s">
        <v>6672</v>
      </c>
    </row>
    <row r="108" spans="1:15" ht="24" customHeight="1">
      <c r="A108" s="2270" t="s">
        <v>6673</v>
      </c>
      <c r="B108" s="2285" t="s">
        <v>3558</v>
      </c>
      <c r="C108" s="2285" t="s">
        <v>6674</v>
      </c>
      <c r="D108" s="2285" t="s">
        <v>3594</v>
      </c>
      <c r="E108" s="2271" t="s">
        <v>2143</v>
      </c>
      <c r="F108" s="2270" t="s">
        <v>6675</v>
      </c>
      <c r="G108" s="2270" t="s">
        <v>6236</v>
      </c>
      <c r="H108" s="2270" t="s">
        <v>6676</v>
      </c>
      <c r="I108" s="2270" t="s">
        <v>6236</v>
      </c>
      <c r="J108" s="2270" t="s">
        <v>6677</v>
      </c>
      <c r="K108" s="2270" t="s">
        <v>6236</v>
      </c>
      <c r="L108" s="2273">
        <v>6604.7606068080004</v>
      </c>
      <c r="M108" s="2270" t="s">
        <v>6657</v>
      </c>
      <c r="N108" s="2273">
        <v>3094922.1461842</v>
      </c>
      <c r="O108" s="2270" t="s">
        <v>6678</v>
      </c>
    </row>
    <row r="109" spans="1:15" ht="24" customHeight="1">
      <c r="A109" s="2270" t="s">
        <v>6679</v>
      </c>
      <c r="B109" s="2285" t="s">
        <v>3558</v>
      </c>
      <c r="C109" s="2285" t="s">
        <v>6680</v>
      </c>
      <c r="D109" s="2285" t="s">
        <v>3594</v>
      </c>
      <c r="E109" s="2271" t="s">
        <v>2143</v>
      </c>
      <c r="F109" s="2270" t="s">
        <v>6681</v>
      </c>
      <c r="G109" s="2270" t="s">
        <v>6236</v>
      </c>
      <c r="H109" s="2270" t="s">
        <v>6682</v>
      </c>
      <c r="I109" s="2270" t="s">
        <v>6236</v>
      </c>
      <c r="J109" s="2270" t="s">
        <v>6683</v>
      </c>
      <c r="K109" s="2270" t="s">
        <v>6236</v>
      </c>
      <c r="L109" s="2273">
        <v>6578.56675</v>
      </c>
      <c r="M109" s="2270" t="s">
        <v>6657</v>
      </c>
      <c r="N109" s="2273">
        <v>3101500.7129342002</v>
      </c>
      <c r="O109" s="2270" t="s">
        <v>6684</v>
      </c>
    </row>
    <row r="110" spans="1:15" ht="24" customHeight="1">
      <c r="A110" s="2270" t="s">
        <v>4349</v>
      </c>
      <c r="B110" s="2285" t="s">
        <v>3558</v>
      </c>
      <c r="C110" s="2285" t="s">
        <v>4350</v>
      </c>
      <c r="D110" s="2285" t="s">
        <v>3589</v>
      </c>
      <c r="E110" s="2271" t="s">
        <v>271</v>
      </c>
      <c r="F110" s="2270" t="s">
        <v>6685</v>
      </c>
      <c r="G110" s="2270" t="s">
        <v>6236</v>
      </c>
      <c r="H110" s="2270" t="s">
        <v>6686</v>
      </c>
      <c r="I110" s="2270" t="s">
        <v>6236</v>
      </c>
      <c r="J110" s="2270" t="s">
        <v>6687</v>
      </c>
      <c r="K110" s="2270" t="s">
        <v>6236</v>
      </c>
      <c r="L110" s="2273">
        <v>6492.7</v>
      </c>
      <c r="M110" s="2270" t="s">
        <v>6657</v>
      </c>
      <c r="N110" s="2273">
        <v>3107993.4129341999</v>
      </c>
      <c r="O110" s="2270" t="s">
        <v>6688</v>
      </c>
    </row>
    <row r="111" spans="1:15" ht="60" customHeight="1">
      <c r="A111" s="2270" t="s">
        <v>6689</v>
      </c>
      <c r="B111" s="2285" t="s">
        <v>3558</v>
      </c>
      <c r="C111" s="2285" t="s">
        <v>6690</v>
      </c>
      <c r="D111" s="2285" t="s">
        <v>3589</v>
      </c>
      <c r="E111" s="2271" t="s">
        <v>271</v>
      </c>
      <c r="F111" s="2270" t="s">
        <v>6691</v>
      </c>
      <c r="G111" s="2270" t="s">
        <v>6236</v>
      </c>
      <c r="H111" s="2270" t="s">
        <v>6692</v>
      </c>
      <c r="I111" s="2270" t="s">
        <v>6236</v>
      </c>
      <c r="J111" s="2270" t="s">
        <v>6693</v>
      </c>
      <c r="K111" s="2270" t="s">
        <v>6236</v>
      </c>
      <c r="L111" s="2273">
        <v>6419.84</v>
      </c>
      <c r="M111" s="2270" t="s">
        <v>6657</v>
      </c>
      <c r="N111" s="2273">
        <v>3114413.2529342002</v>
      </c>
      <c r="O111" s="2270" t="s">
        <v>6694</v>
      </c>
    </row>
    <row r="112" spans="1:15" ht="24" customHeight="1">
      <c r="A112" s="2270" t="s">
        <v>5366</v>
      </c>
      <c r="B112" s="2285" t="s">
        <v>3558</v>
      </c>
      <c r="C112" s="2285" t="s">
        <v>5367</v>
      </c>
      <c r="D112" s="2285" t="s">
        <v>3589</v>
      </c>
      <c r="E112" s="2271" t="s">
        <v>271</v>
      </c>
      <c r="F112" s="2270" t="s">
        <v>6695</v>
      </c>
      <c r="G112" s="2270" t="s">
        <v>6236</v>
      </c>
      <c r="H112" s="2270" t="s">
        <v>6696</v>
      </c>
      <c r="I112" s="2270" t="s">
        <v>6236</v>
      </c>
      <c r="J112" s="2270" t="s">
        <v>6697</v>
      </c>
      <c r="K112" s="2270" t="s">
        <v>6236</v>
      </c>
      <c r="L112" s="2273">
        <v>6076.24</v>
      </c>
      <c r="M112" s="2270" t="s">
        <v>6698</v>
      </c>
      <c r="N112" s="2273">
        <v>3120489.4929342</v>
      </c>
      <c r="O112" s="2270" t="s">
        <v>6699</v>
      </c>
    </row>
    <row r="113" spans="1:15" ht="36" customHeight="1">
      <c r="A113" s="2270" t="s">
        <v>6700</v>
      </c>
      <c r="B113" s="2285" t="s">
        <v>3558</v>
      </c>
      <c r="C113" s="2285" t="s">
        <v>6701</v>
      </c>
      <c r="D113" s="2285" t="s">
        <v>3589</v>
      </c>
      <c r="E113" s="2271" t="s">
        <v>271</v>
      </c>
      <c r="F113" s="2270" t="s">
        <v>6702</v>
      </c>
      <c r="G113" s="2270" t="s">
        <v>6236</v>
      </c>
      <c r="H113" s="2270" t="s">
        <v>6703</v>
      </c>
      <c r="I113" s="2270" t="s">
        <v>6236</v>
      </c>
      <c r="J113" s="2270" t="s">
        <v>6704</v>
      </c>
      <c r="K113" s="2270" t="s">
        <v>6236</v>
      </c>
      <c r="L113" s="2273">
        <v>6075.5886932180001</v>
      </c>
      <c r="M113" s="2270" t="s">
        <v>6698</v>
      </c>
      <c r="N113" s="2273">
        <v>3126565.0816274001</v>
      </c>
      <c r="O113" s="2270" t="s">
        <v>6705</v>
      </c>
    </row>
    <row r="114" spans="1:15" ht="24" customHeight="1">
      <c r="A114" s="2270" t="s">
        <v>5445</v>
      </c>
      <c r="B114" s="2285" t="s">
        <v>3554</v>
      </c>
      <c r="C114" s="2285" t="s">
        <v>5446</v>
      </c>
      <c r="D114" s="2285" t="s">
        <v>3589</v>
      </c>
      <c r="E114" s="2271" t="s">
        <v>689</v>
      </c>
      <c r="F114" s="2270" t="s">
        <v>6706</v>
      </c>
      <c r="G114" s="2270" t="s">
        <v>6236</v>
      </c>
      <c r="H114" s="2270" t="s">
        <v>6707</v>
      </c>
      <c r="I114" s="2270" t="s">
        <v>6236</v>
      </c>
      <c r="J114" s="2270" t="s">
        <v>6708</v>
      </c>
      <c r="K114" s="2270" t="s">
        <v>6236</v>
      </c>
      <c r="L114" s="2273">
        <v>5814.1049999999996</v>
      </c>
      <c r="M114" s="2270" t="s">
        <v>6709</v>
      </c>
      <c r="N114" s="2273">
        <v>3132379.1866274001</v>
      </c>
      <c r="O114" s="2270" t="s">
        <v>6710</v>
      </c>
    </row>
    <row r="115" spans="1:15" ht="24" customHeight="1">
      <c r="A115" s="2270" t="s">
        <v>5350</v>
      </c>
      <c r="B115" s="2285" t="s">
        <v>3600</v>
      </c>
      <c r="C115" s="2285" t="s">
        <v>3169</v>
      </c>
      <c r="D115" s="2285" t="s">
        <v>3589</v>
      </c>
      <c r="E115" s="2271" t="s">
        <v>347</v>
      </c>
      <c r="F115" s="2270" t="s">
        <v>6711</v>
      </c>
      <c r="G115" s="2270" t="s">
        <v>6236</v>
      </c>
      <c r="H115" s="2270" t="s">
        <v>6712</v>
      </c>
      <c r="I115" s="2270" t="s">
        <v>6236</v>
      </c>
      <c r="J115" s="2270" t="s">
        <v>6713</v>
      </c>
      <c r="K115" s="2270" t="s">
        <v>6236</v>
      </c>
      <c r="L115" s="2273">
        <v>5744.31</v>
      </c>
      <c r="M115" s="2270" t="s">
        <v>6709</v>
      </c>
      <c r="N115" s="2273">
        <v>3138123.4966274002</v>
      </c>
      <c r="O115" s="2270" t="s">
        <v>6714</v>
      </c>
    </row>
    <row r="116" spans="1:15" ht="24" customHeight="1">
      <c r="A116" s="2270" t="s">
        <v>3957</v>
      </c>
      <c r="B116" s="2285" t="s">
        <v>3554</v>
      </c>
      <c r="C116" s="2285" t="s">
        <v>3958</v>
      </c>
      <c r="D116" s="2285" t="s">
        <v>3589</v>
      </c>
      <c r="E116" s="2271" t="s">
        <v>275</v>
      </c>
      <c r="F116" s="2270" t="s">
        <v>6715</v>
      </c>
      <c r="G116" s="2270" t="s">
        <v>6236</v>
      </c>
      <c r="H116" s="2270" t="s">
        <v>6716</v>
      </c>
      <c r="I116" s="2270" t="s">
        <v>6236</v>
      </c>
      <c r="J116" s="2270" t="s">
        <v>6717</v>
      </c>
      <c r="K116" s="2270" t="s">
        <v>6236</v>
      </c>
      <c r="L116" s="2273">
        <v>5595</v>
      </c>
      <c r="M116" s="2270" t="s">
        <v>6718</v>
      </c>
      <c r="N116" s="2273">
        <v>3143718.4966274002</v>
      </c>
      <c r="O116" s="2270" t="s">
        <v>6719</v>
      </c>
    </row>
    <row r="117" spans="1:15" ht="48" customHeight="1">
      <c r="A117" s="2270" t="s">
        <v>4509</v>
      </c>
      <c r="B117" s="2285" t="s">
        <v>4347</v>
      </c>
      <c r="C117" s="2285" t="s">
        <v>706</v>
      </c>
      <c r="D117" s="2285" t="s">
        <v>3917</v>
      </c>
      <c r="E117" s="2271" t="s">
        <v>275</v>
      </c>
      <c r="F117" s="2270" t="s">
        <v>6720</v>
      </c>
      <c r="G117" s="2270" t="s">
        <v>6236</v>
      </c>
      <c r="H117" s="2270" t="s">
        <v>6721</v>
      </c>
      <c r="I117" s="2270" t="s">
        <v>6236</v>
      </c>
      <c r="J117" s="2270" t="s">
        <v>6722</v>
      </c>
      <c r="K117" s="2270" t="s">
        <v>6236</v>
      </c>
      <c r="L117" s="2273">
        <v>5586.12</v>
      </c>
      <c r="M117" s="2270" t="s">
        <v>6718</v>
      </c>
      <c r="N117" s="2273">
        <v>3149304.6166273998</v>
      </c>
      <c r="O117" s="2270" t="s">
        <v>6723</v>
      </c>
    </row>
    <row r="118" spans="1:15" ht="36" customHeight="1">
      <c r="A118" s="2270" t="s">
        <v>5992</v>
      </c>
      <c r="B118" s="2285" t="s">
        <v>3600</v>
      </c>
      <c r="C118" s="2285" t="s">
        <v>3433</v>
      </c>
      <c r="D118" s="2285" t="s">
        <v>3589</v>
      </c>
      <c r="E118" s="2271" t="s">
        <v>1700</v>
      </c>
      <c r="F118" s="2270" t="s">
        <v>6691</v>
      </c>
      <c r="G118" s="2270" t="s">
        <v>6236</v>
      </c>
      <c r="H118" s="2270" t="s">
        <v>6724</v>
      </c>
      <c r="I118" s="2270" t="s">
        <v>6236</v>
      </c>
      <c r="J118" s="2270" t="s">
        <v>6725</v>
      </c>
      <c r="K118" s="2270" t="s">
        <v>6236</v>
      </c>
      <c r="L118" s="2273">
        <v>5340.3</v>
      </c>
      <c r="M118" s="2270" t="s">
        <v>6718</v>
      </c>
      <c r="N118" s="2273">
        <v>3154644.9166274001</v>
      </c>
      <c r="O118" s="2270" t="s">
        <v>6726</v>
      </c>
    </row>
    <row r="119" spans="1:15" ht="36" customHeight="1">
      <c r="A119" s="2270" t="s">
        <v>5680</v>
      </c>
      <c r="B119" s="2285" t="s">
        <v>3600</v>
      </c>
      <c r="C119" s="2285" t="s">
        <v>5681</v>
      </c>
      <c r="D119" s="2285" t="s">
        <v>3589</v>
      </c>
      <c r="E119" s="2271" t="s">
        <v>347</v>
      </c>
      <c r="F119" s="2270" t="s">
        <v>6727</v>
      </c>
      <c r="G119" s="2270" t="s">
        <v>6236</v>
      </c>
      <c r="H119" s="2270" t="s">
        <v>6728</v>
      </c>
      <c r="I119" s="2270" t="s">
        <v>6236</v>
      </c>
      <c r="J119" s="2270" t="s">
        <v>6729</v>
      </c>
      <c r="K119" s="2270" t="s">
        <v>6236</v>
      </c>
      <c r="L119" s="2273">
        <v>5314.8</v>
      </c>
      <c r="M119" s="2270" t="s">
        <v>6718</v>
      </c>
      <c r="N119" s="2273">
        <v>3159959.7166273999</v>
      </c>
      <c r="O119" s="2270" t="s">
        <v>6730</v>
      </c>
    </row>
    <row r="120" spans="1:15" ht="24" customHeight="1">
      <c r="A120" s="2270" t="s">
        <v>4185</v>
      </c>
      <c r="B120" s="2285" t="s">
        <v>3600</v>
      </c>
      <c r="C120" s="2285" t="s">
        <v>2226</v>
      </c>
      <c r="D120" s="2285" t="s">
        <v>3589</v>
      </c>
      <c r="E120" s="2271" t="s">
        <v>347</v>
      </c>
      <c r="F120" s="2270" t="s">
        <v>6731</v>
      </c>
      <c r="G120" s="2270" t="s">
        <v>6236</v>
      </c>
      <c r="H120" s="2270" t="s">
        <v>6732</v>
      </c>
      <c r="I120" s="2270" t="s">
        <v>6236</v>
      </c>
      <c r="J120" s="2270" t="s">
        <v>6733</v>
      </c>
      <c r="K120" s="2270" t="s">
        <v>6236</v>
      </c>
      <c r="L120" s="2273">
        <v>5307.8024999999998</v>
      </c>
      <c r="M120" s="2270" t="s">
        <v>6718</v>
      </c>
      <c r="N120" s="2273">
        <v>3165267.5191274001</v>
      </c>
      <c r="O120" s="2270" t="s">
        <v>6734</v>
      </c>
    </row>
    <row r="121" spans="1:15" ht="48" customHeight="1">
      <c r="A121" s="2270" t="s">
        <v>5671</v>
      </c>
      <c r="B121" s="2285" t="s">
        <v>3600</v>
      </c>
      <c r="C121" s="2285" t="s">
        <v>3219</v>
      </c>
      <c r="D121" s="2285" t="s">
        <v>3589</v>
      </c>
      <c r="E121" s="2271" t="s">
        <v>322</v>
      </c>
      <c r="F121" s="2270" t="s">
        <v>6230</v>
      </c>
      <c r="G121" s="2270" t="s">
        <v>6236</v>
      </c>
      <c r="H121" s="2270" t="s">
        <v>6735</v>
      </c>
      <c r="I121" s="2270" t="s">
        <v>6236</v>
      </c>
      <c r="J121" s="2270" t="s">
        <v>6735</v>
      </c>
      <c r="K121" s="2270" t="s">
        <v>6236</v>
      </c>
      <c r="L121" s="2273">
        <v>5301.27</v>
      </c>
      <c r="M121" s="2270" t="s">
        <v>6718</v>
      </c>
      <c r="N121" s="2273">
        <v>3170568.7891274001</v>
      </c>
      <c r="O121" s="2270" t="s">
        <v>6736</v>
      </c>
    </row>
    <row r="122" spans="1:15" ht="60" customHeight="1">
      <c r="A122" s="2270" t="s">
        <v>5264</v>
      </c>
      <c r="B122" s="2285" t="s">
        <v>3600</v>
      </c>
      <c r="C122" s="2285" t="s">
        <v>3223</v>
      </c>
      <c r="D122" s="2285" t="s">
        <v>3589</v>
      </c>
      <c r="E122" s="2271" t="s">
        <v>271</v>
      </c>
      <c r="F122" s="2270" t="s">
        <v>6500</v>
      </c>
      <c r="G122" s="2270" t="s">
        <v>6236</v>
      </c>
      <c r="H122" s="2270" t="s">
        <v>6737</v>
      </c>
      <c r="I122" s="2270" t="s">
        <v>6236</v>
      </c>
      <c r="J122" s="2270" t="s">
        <v>6738</v>
      </c>
      <c r="K122" s="2270" t="s">
        <v>6236</v>
      </c>
      <c r="L122" s="2273">
        <v>5279.96</v>
      </c>
      <c r="M122" s="2270" t="s">
        <v>6739</v>
      </c>
      <c r="N122" s="2273">
        <v>3175848.7491274001</v>
      </c>
      <c r="O122" s="2270" t="s">
        <v>6740</v>
      </c>
    </row>
    <row r="123" spans="1:15" ht="24" customHeight="1">
      <c r="A123" s="2270" t="s">
        <v>4210</v>
      </c>
      <c r="B123" s="2285" t="s">
        <v>3558</v>
      </c>
      <c r="C123" s="2285" t="s">
        <v>4211</v>
      </c>
      <c r="D123" s="2285" t="s">
        <v>3589</v>
      </c>
      <c r="E123" s="2271" t="s">
        <v>3445</v>
      </c>
      <c r="F123" s="2270" t="s">
        <v>6741</v>
      </c>
      <c r="G123" s="2270" t="s">
        <v>6236</v>
      </c>
      <c r="H123" s="2270" t="s">
        <v>6742</v>
      </c>
      <c r="I123" s="2270" t="s">
        <v>6236</v>
      </c>
      <c r="J123" s="2270" t="s">
        <v>6743</v>
      </c>
      <c r="K123" s="2270" t="s">
        <v>6236</v>
      </c>
      <c r="L123" s="2273">
        <v>5237.0523000000003</v>
      </c>
      <c r="M123" s="2270" t="s">
        <v>6739</v>
      </c>
      <c r="N123" s="2273">
        <v>3181085.8014274002</v>
      </c>
      <c r="O123" s="2270" t="s">
        <v>6744</v>
      </c>
    </row>
    <row r="124" spans="1:15" ht="36" customHeight="1">
      <c r="A124" s="2270" t="s">
        <v>5060</v>
      </c>
      <c r="B124" s="2285" t="s">
        <v>3558</v>
      </c>
      <c r="C124" s="2285" t="s">
        <v>5061</v>
      </c>
      <c r="D124" s="2285" t="s">
        <v>3589</v>
      </c>
      <c r="E124" s="2271" t="s">
        <v>275</v>
      </c>
      <c r="F124" s="2270" t="s">
        <v>6745</v>
      </c>
      <c r="G124" s="2270" t="s">
        <v>6236</v>
      </c>
      <c r="H124" s="2270" t="s">
        <v>6746</v>
      </c>
      <c r="I124" s="2270" t="s">
        <v>6236</v>
      </c>
      <c r="J124" s="2270" t="s">
        <v>6747</v>
      </c>
      <c r="K124" s="2270" t="s">
        <v>6236</v>
      </c>
      <c r="L124" s="2273">
        <v>5108.5329119999997</v>
      </c>
      <c r="M124" s="2270" t="s">
        <v>6739</v>
      </c>
      <c r="N124" s="2273">
        <v>3186194.3343393998</v>
      </c>
      <c r="O124" s="2270" t="s">
        <v>6748</v>
      </c>
    </row>
    <row r="125" spans="1:15" ht="36" customHeight="1">
      <c r="A125" s="2270" t="s">
        <v>5849</v>
      </c>
      <c r="B125" s="2285" t="s">
        <v>3558</v>
      </c>
      <c r="C125" s="2285" t="s">
        <v>5850</v>
      </c>
      <c r="D125" s="2285" t="s">
        <v>3589</v>
      </c>
      <c r="E125" s="2271" t="s">
        <v>689</v>
      </c>
      <c r="F125" s="2270" t="s">
        <v>6523</v>
      </c>
      <c r="G125" s="2270" t="s">
        <v>6236</v>
      </c>
      <c r="H125" s="2270" t="s">
        <v>6749</v>
      </c>
      <c r="I125" s="2270" t="s">
        <v>6236</v>
      </c>
      <c r="J125" s="2270" t="s">
        <v>6750</v>
      </c>
      <c r="K125" s="2270" t="s">
        <v>6236</v>
      </c>
      <c r="L125" s="2273">
        <v>5065.8377</v>
      </c>
      <c r="M125" s="2270" t="s">
        <v>6739</v>
      </c>
      <c r="N125" s="2273">
        <v>3191260.1720393999</v>
      </c>
      <c r="O125" s="2270" t="s">
        <v>6751</v>
      </c>
    </row>
    <row r="126" spans="1:15" ht="36" customHeight="1">
      <c r="A126" s="2270" t="s">
        <v>5677</v>
      </c>
      <c r="B126" s="2285" t="s">
        <v>3600</v>
      </c>
      <c r="C126" s="2285" t="s">
        <v>2949</v>
      </c>
      <c r="D126" s="2285" t="s">
        <v>3589</v>
      </c>
      <c r="E126" s="2271" t="s">
        <v>322</v>
      </c>
      <c r="F126" s="2270" t="s">
        <v>6752</v>
      </c>
      <c r="G126" s="2270" t="s">
        <v>6236</v>
      </c>
      <c r="H126" s="2270" t="s">
        <v>6753</v>
      </c>
      <c r="I126" s="2270" t="s">
        <v>6236</v>
      </c>
      <c r="J126" s="2270" t="s">
        <v>6754</v>
      </c>
      <c r="K126" s="2270" t="s">
        <v>6236</v>
      </c>
      <c r="L126" s="2273">
        <v>5052.24</v>
      </c>
      <c r="M126" s="2270" t="s">
        <v>6739</v>
      </c>
      <c r="N126" s="2273">
        <v>3196312.4120394001</v>
      </c>
      <c r="O126" s="2270" t="s">
        <v>6755</v>
      </c>
    </row>
    <row r="127" spans="1:15" ht="24" customHeight="1">
      <c r="A127" s="2270" t="s">
        <v>4644</v>
      </c>
      <c r="B127" s="2285" t="s">
        <v>3554</v>
      </c>
      <c r="C127" s="2285" t="s">
        <v>4645</v>
      </c>
      <c r="D127" s="2285" t="s">
        <v>3589</v>
      </c>
      <c r="E127" s="2271" t="s">
        <v>3445</v>
      </c>
      <c r="F127" s="2270" t="s">
        <v>6756</v>
      </c>
      <c r="G127" s="2270" t="s">
        <v>6236</v>
      </c>
      <c r="H127" s="2270" t="s">
        <v>6757</v>
      </c>
      <c r="I127" s="2270" t="s">
        <v>6236</v>
      </c>
      <c r="J127" s="2270" t="s">
        <v>6758</v>
      </c>
      <c r="K127" s="2270" t="s">
        <v>6236</v>
      </c>
      <c r="L127" s="2273">
        <v>4820.9637000000002</v>
      </c>
      <c r="M127" s="2270" t="s">
        <v>6759</v>
      </c>
      <c r="N127" s="2273">
        <v>3201133.3757393998</v>
      </c>
      <c r="O127" s="2270" t="s">
        <v>6760</v>
      </c>
    </row>
    <row r="128" spans="1:15" ht="24" customHeight="1">
      <c r="A128" s="2270" t="s">
        <v>4354</v>
      </c>
      <c r="B128" s="2285" t="s">
        <v>3600</v>
      </c>
      <c r="C128" s="2285" t="s">
        <v>2425</v>
      </c>
      <c r="D128" s="2285" t="s">
        <v>3589</v>
      </c>
      <c r="E128" s="2271" t="s">
        <v>271</v>
      </c>
      <c r="F128" s="2270" t="s">
        <v>6241</v>
      </c>
      <c r="G128" s="2270" t="s">
        <v>6236</v>
      </c>
      <c r="H128" s="2270" t="s">
        <v>6761</v>
      </c>
      <c r="I128" s="2270" t="s">
        <v>6236</v>
      </c>
      <c r="J128" s="2270" t="s">
        <v>6762</v>
      </c>
      <c r="K128" s="2270" t="s">
        <v>6236</v>
      </c>
      <c r="L128" s="2273">
        <v>4818</v>
      </c>
      <c r="M128" s="2270" t="s">
        <v>6759</v>
      </c>
      <c r="N128" s="2273">
        <v>3205951.3757393998</v>
      </c>
      <c r="O128" s="2270" t="s">
        <v>6763</v>
      </c>
    </row>
    <row r="129" spans="1:15" ht="60" customHeight="1">
      <c r="A129" s="2270" t="s">
        <v>5970</v>
      </c>
      <c r="B129" s="2285" t="s">
        <v>3600</v>
      </c>
      <c r="C129" s="2285" t="s">
        <v>3439</v>
      </c>
      <c r="D129" s="2285" t="s">
        <v>3589</v>
      </c>
      <c r="E129" s="2271" t="s">
        <v>322</v>
      </c>
      <c r="F129" s="2270" t="s">
        <v>6764</v>
      </c>
      <c r="G129" s="2270" t="s">
        <v>6236</v>
      </c>
      <c r="H129" s="2270" t="s">
        <v>6765</v>
      </c>
      <c r="I129" s="2270" t="s">
        <v>6236</v>
      </c>
      <c r="J129" s="2270" t="s">
        <v>6766</v>
      </c>
      <c r="K129" s="2270" t="s">
        <v>6236</v>
      </c>
      <c r="L129" s="2273">
        <v>4668.3</v>
      </c>
      <c r="M129" s="2270" t="s">
        <v>6759</v>
      </c>
      <c r="N129" s="2273">
        <v>3210619.6757394001</v>
      </c>
      <c r="O129" s="2270" t="s">
        <v>6767</v>
      </c>
    </row>
    <row r="130" spans="1:15" ht="24" customHeight="1">
      <c r="A130" s="2270" t="s">
        <v>6768</v>
      </c>
      <c r="B130" s="2285" t="s">
        <v>3558</v>
      </c>
      <c r="C130" s="2285" t="s">
        <v>6769</v>
      </c>
      <c r="D130" s="2285" t="s">
        <v>3804</v>
      </c>
      <c r="E130" s="2271" t="s">
        <v>2143</v>
      </c>
      <c r="F130" s="2270" t="s">
        <v>6661</v>
      </c>
      <c r="G130" s="2270" t="s">
        <v>6236</v>
      </c>
      <c r="H130" s="2270" t="s">
        <v>6770</v>
      </c>
      <c r="I130" s="2270" t="s">
        <v>6236</v>
      </c>
      <c r="J130" s="2270" t="s">
        <v>6771</v>
      </c>
      <c r="K130" s="2270" t="s">
        <v>6236</v>
      </c>
      <c r="L130" s="2273">
        <v>4556.9825383819998</v>
      </c>
      <c r="M130" s="2270" t="s">
        <v>6759</v>
      </c>
      <c r="N130" s="2273">
        <v>3215176.6582777998</v>
      </c>
      <c r="O130" s="2270" t="s">
        <v>6772</v>
      </c>
    </row>
    <row r="131" spans="1:15" ht="36" customHeight="1">
      <c r="A131" s="2270" t="s">
        <v>4656</v>
      </c>
      <c r="B131" s="2285" t="s">
        <v>3558</v>
      </c>
      <c r="C131" s="2285" t="s">
        <v>4657</v>
      </c>
      <c r="D131" s="2285" t="s">
        <v>3589</v>
      </c>
      <c r="E131" s="2271" t="s">
        <v>689</v>
      </c>
      <c r="F131" s="2270" t="s">
        <v>6773</v>
      </c>
      <c r="G131" s="2270" t="s">
        <v>6236</v>
      </c>
      <c r="H131" s="2270" t="s">
        <v>6774</v>
      </c>
      <c r="I131" s="2270" t="s">
        <v>6236</v>
      </c>
      <c r="J131" s="2270" t="s">
        <v>6775</v>
      </c>
      <c r="K131" s="2270" t="s">
        <v>6236</v>
      </c>
      <c r="L131" s="2273">
        <v>4489.9137920000003</v>
      </c>
      <c r="M131" s="2270" t="s">
        <v>6776</v>
      </c>
      <c r="N131" s="2273">
        <v>3219666.5720698</v>
      </c>
      <c r="O131" s="2270" t="s">
        <v>6777</v>
      </c>
    </row>
    <row r="132" spans="1:15" ht="24" customHeight="1">
      <c r="A132" s="2270" t="s">
        <v>4410</v>
      </c>
      <c r="B132" s="2285" t="s">
        <v>3554</v>
      </c>
      <c r="C132" s="2285" t="s">
        <v>4411</v>
      </c>
      <c r="D132" s="2285" t="s">
        <v>3589</v>
      </c>
      <c r="E132" s="2271" t="s">
        <v>275</v>
      </c>
      <c r="F132" s="2270" t="s">
        <v>6778</v>
      </c>
      <c r="G132" s="2270" t="s">
        <v>6236</v>
      </c>
      <c r="H132" s="2270" t="s">
        <v>6779</v>
      </c>
      <c r="I132" s="2270" t="s">
        <v>6236</v>
      </c>
      <c r="J132" s="2270" t="s">
        <v>6780</v>
      </c>
      <c r="K132" s="2270" t="s">
        <v>6236</v>
      </c>
      <c r="L132" s="2273">
        <v>4345.0119999999997</v>
      </c>
      <c r="M132" s="2270" t="s">
        <v>6776</v>
      </c>
      <c r="N132" s="2273">
        <v>3224011.5840698001</v>
      </c>
      <c r="O132" s="2270" t="s">
        <v>6781</v>
      </c>
    </row>
    <row r="133" spans="1:15" ht="24" customHeight="1">
      <c r="A133" s="2270" t="s">
        <v>6782</v>
      </c>
      <c r="B133" s="2285" t="s">
        <v>3558</v>
      </c>
      <c r="C133" s="2285" t="s">
        <v>6783</v>
      </c>
      <c r="D133" s="2285" t="s">
        <v>3594</v>
      </c>
      <c r="E133" s="2271" t="s">
        <v>2143</v>
      </c>
      <c r="F133" s="2270" t="s">
        <v>6784</v>
      </c>
      <c r="G133" s="2270" t="s">
        <v>6236</v>
      </c>
      <c r="H133" s="2270" t="s">
        <v>6785</v>
      </c>
      <c r="I133" s="2270" t="s">
        <v>6236</v>
      </c>
      <c r="J133" s="2270" t="s">
        <v>6786</v>
      </c>
      <c r="K133" s="2270" t="s">
        <v>6236</v>
      </c>
      <c r="L133" s="2273">
        <v>4256.7594974670001</v>
      </c>
      <c r="M133" s="2270" t="s">
        <v>6776</v>
      </c>
      <c r="N133" s="2273">
        <v>3228268.3435673001</v>
      </c>
      <c r="O133" s="2270" t="s">
        <v>6787</v>
      </c>
    </row>
    <row r="134" spans="1:15" ht="24" customHeight="1">
      <c r="A134" s="2270" t="s">
        <v>6788</v>
      </c>
      <c r="B134" s="2285" t="s">
        <v>3558</v>
      </c>
      <c r="C134" s="2285" t="s">
        <v>6789</v>
      </c>
      <c r="D134" s="2285" t="s">
        <v>3589</v>
      </c>
      <c r="E134" s="2271" t="s">
        <v>689</v>
      </c>
      <c r="F134" s="2270" t="s">
        <v>6790</v>
      </c>
      <c r="G134" s="2270" t="s">
        <v>6236</v>
      </c>
      <c r="H134" s="2270" t="s">
        <v>6791</v>
      </c>
      <c r="I134" s="2270" t="s">
        <v>6236</v>
      </c>
      <c r="J134" s="2270" t="s">
        <v>6792</v>
      </c>
      <c r="K134" s="2270" t="s">
        <v>6236</v>
      </c>
      <c r="L134" s="2273">
        <v>4176.2710802399997</v>
      </c>
      <c r="M134" s="2270" t="s">
        <v>6793</v>
      </c>
      <c r="N134" s="2273">
        <v>3232444.6146475002</v>
      </c>
      <c r="O134" s="2270" t="s">
        <v>6794</v>
      </c>
    </row>
    <row r="135" spans="1:15" ht="24" customHeight="1">
      <c r="A135" s="2270" t="s">
        <v>4131</v>
      </c>
      <c r="B135" s="2285" t="s">
        <v>3558</v>
      </c>
      <c r="C135" s="2285" t="s">
        <v>4132</v>
      </c>
      <c r="D135" s="2285" t="s">
        <v>3589</v>
      </c>
      <c r="E135" s="2271" t="s">
        <v>368</v>
      </c>
      <c r="F135" s="2270" t="s">
        <v>6795</v>
      </c>
      <c r="G135" s="2270" t="s">
        <v>6236</v>
      </c>
      <c r="H135" s="2270" t="s">
        <v>6796</v>
      </c>
      <c r="I135" s="2270" t="s">
        <v>6236</v>
      </c>
      <c r="J135" s="2270" t="s">
        <v>6797</v>
      </c>
      <c r="K135" s="2270" t="s">
        <v>6236</v>
      </c>
      <c r="L135" s="2273">
        <v>4128.7959639999999</v>
      </c>
      <c r="M135" s="2270" t="s">
        <v>6793</v>
      </c>
      <c r="N135" s="2273">
        <v>3236573.4106115</v>
      </c>
      <c r="O135" s="2270" t="s">
        <v>6798</v>
      </c>
    </row>
    <row r="136" spans="1:15" ht="48" customHeight="1">
      <c r="A136" s="2270" t="s">
        <v>5854</v>
      </c>
      <c r="B136" s="2285" t="s">
        <v>3558</v>
      </c>
      <c r="C136" s="2285" t="s">
        <v>5855</v>
      </c>
      <c r="D136" s="2285" t="s">
        <v>3589</v>
      </c>
      <c r="E136" s="2271" t="s">
        <v>689</v>
      </c>
      <c r="F136" s="2270" t="s">
        <v>6523</v>
      </c>
      <c r="G136" s="2270" t="s">
        <v>6236</v>
      </c>
      <c r="H136" s="2270" t="s">
        <v>6799</v>
      </c>
      <c r="I136" s="2270" t="s">
        <v>6236</v>
      </c>
      <c r="J136" s="2270" t="s">
        <v>6800</v>
      </c>
      <c r="K136" s="2270" t="s">
        <v>6236</v>
      </c>
      <c r="L136" s="2273">
        <v>4038.0549000000001</v>
      </c>
      <c r="M136" s="2270" t="s">
        <v>6793</v>
      </c>
      <c r="N136" s="2273">
        <v>3240611.4655114999</v>
      </c>
      <c r="O136" s="2270" t="s">
        <v>6801</v>
      </c>
    </row>
    <row r="137" spans="1:15" ht="24" customHeight="1">
      <c r="A137" s="2270" t="s">
        <v>4119</v>
      </c>
      <c r="B137" s="2285" t="s">
        <v>3558</v>
      </c>
      <c r="C137" s="2285" t="s">
        <v>4120</v>
      </c>
      <c r="D137" s="2285" t="s">
        <v>3589</v>
      </c>
      <c r="E137" s="2271" t="s">
        <v>3445</v>
      </c>
      <c r="F137" s="2270" t="s">
        <v>6802</v>
      </c>
      <c r="G137" s="2270" t="s">
        <v>6236</v>
      </c>
      <c r="H137" s="2270" t="s">
        <v>6803</v>
      </c>
      <c r="I137" s="2270" t="s">
        <v>6236</v>
      </c>
      <c r="J137" s="2270" t="s">
        <v>6804</v>
      </c>
      <c r="K137" s="2270" t="s">
        <v>6236</v>
      </c>
      <c r="L137" s="2273">
        <v>3989.4953999999998</v>
      </c>
      <c r="M137" s="2270" t="s">
        <v>6793</v>
      </c>
      <c r="N137" s="2273">
        <v>3244600.9609114998</v>
      </c>
      <c r="O137" s="2270" t="s">
        <v>6805</v>
      </c>
    </row>
    <row r="138" spans="1:15" ht="24" customHeight="1">
      <c r="A138" s="2270" t="s">
        <v>4471</v>
      </c>
      <c r="B138" s="2285" t="s">
        <v>3600</v>
      </c>
      <c r="C138" s="2285" t="s">
        <v>2470</v>
      </c>
      <c r="D138" s="2285" t="s">
        <v>3589</v>
      </c>
      <c r="E138" s="2271" t="s">
        <v>275</v>
      </c>
      <c r="F138" s="2270" t="s">
        <v>6806</v>
      </c>
      <c r="G138" s="2270" t="s">
        <v>6236</v>
      </c>
      <c r="H138" s="2270" t="s">
        <v>6807</v>
      </c>
      <c r="I138" s="2270" t="s">
        <v>6236</v>
      </c>
      <c r="J138" s="2270" t="s">
        <v>6808</v>
      </c>
      <c r="K138" s="2270" t="s">
        <v>6236</v>
      </c>
      <c r="L138" s="2273">
        <v>3982.8003600000002</v>
      </c>
      <c r="M138" s="2270" t="s">
        <v>6793</v>
      </c>
      <c r="N138" s="2273">
        <v>3248583.7612715</v>
      </c>
      <c r="O138" s="2270" t="s">
        <v>6809</v>
      </c>
    </row>
    <row r="139" spans="1:15" ht="24" customHeight="1">
      <c r="A139" s="2270" t="s">
        <v>5452</v>
      </c>
      <c r="B139" s="2285" t="s">
        <v>3554</v>
      </c>
      <c r="C139" s="2285" t="s">
        <v>5453</v>
      </c>
      <c r="D139" s="2285" t="s">
        <v>3589</v>
      </c>
      <c r="E139" s="2271" t="s">
        <v>689</v>
      </c>
      <c r="F139" s="2270" t="s">
        <v>6810</v>
      </c>
      <c r="G139" s="2270" t="s">
        <v>6236</v>
      </c>
      <c r="H139" s="2270" t="s">
        <v>6811</v>
      </c>
      <c r="I139" s="2270" t="s">
        <v>6236</v>
      </c>
      <c r="J139" s="2270" t="s">
        <v>6812</v>
      </c>
      <c r="K139" s="2270" t="s">
        <v>6236</v>
      </c>
      <c r="L139" s="2273">
        <v>3967.6559999999999</v>
      </c>
      <c r="M139" s="2270" t="s">
        <v>6793</v>
      </c>
      <c r="N139" s="2273">
        <v>3252551.4172715</v>
      </c>
      <c r="O139" s="2270" t="s">
        <v>6813</v>
      </c>
    </row>
    <row r="140" spans="1:15" ht="24" customHeight="1">
      <c r="A140" s="2270" t="s">
        <v>4690</v>
      </c>
      <c r="B140" s="2285" t="s">
        <v>3554</v>
      </c>
      <c r="C140" s="2285" t="s">
        <v>4691</v>
      </c>
      <c r="D140" s="2285" t="s">
        <v>3589</v>
      </c>
      <c r="E140" s="2271" t="s">
        <v>275</v>
      </c>
      <c r="F140" s="2270" t="s">
        <v>6814</v>
      </c>
      <c r="G140" s="2270" t="s">
        <v>6236</v>
      </c>
      <c r="H140" s="2270" t="s">
        <v>6815</v>
      </c>
      <c r="I140" s="2270" t="s">
        <v>6236</v>
      </c>
      <c r="J140" s="2270" t="s">
        <v>6816</v>
      </c>
      <c r="K140" s="2270" t="s">
        <v>6236</v>
      </c>
      <c r="L140" s="2273">
        <v>3954.03</v>
      </c>
      <c r="M140" s="2270" t="s">
        <v>6793</v>
      </c>
      <c r="N140" s="2273">
        <v>3256505.4472714998</v>
      </c>
      <c r="O140" s="2270" t="s">
        <v>6817</v>
      </c>
    </row>
    <row r="141" spans="1:15" ht="24" customHeight="1">
      <c r="A141" s="2270" t="s">
        <v>5984</v>
      </c>
      <c r="B141" s="2285" t="s">
        <v>3600</v>
      </c>
      <c r="C141" s="2285" t="s">
        <v>3444</v>
      </c>
      <c r="D141" s="2285" t="s">
        <v>3589</v>
      </c>
      <c r="E141" s="2271" t="s">
        <v>468</v>
      </c>
      <c r="F141" s="2270" t="s">
        <v>6818</v>
      </c>
      <c r="G141" s="2270" t="s">
        <v>6236</v>
      </c>
      <c r="H141" s="2270" t="s">
        <v>6819</v>
      </c>
      <c r="I141" s="2270" t="s">
        <v>6236</v>
      </c>
      <c r="J141" s="2270" t="s">
        <v>6820</v>
      </c>
      <c r="K141" s="2270" t="s">
        <v>6236</v>
      </c>
      <c r="L141" s="2273">
        <v>3832.5</v>
      </c>
      <c r="M141" s="2270" t="s">
        <v>6793</v>
      </c>
      <c r="N141" s="2273">
        <v>3260337.9472714998</v>
      </c>
      <c r="O141" s="2270" t="s">
        <v>6821</v>
      </c>
    </row>
    <row r="142" spans="1:15" ht="24" customHeight="1">
      <c r="A142" s="2270" t="s">
        <v>6216</v>
      </c>
      <c r="B142" s="2285" t="s">
        <v>3558</v>
      </c>
      <c r="C142" s="2285" t="s">
        <v>6217</v>
      </c>
      <c r="D142" s="2285" t="s">
        <v>3804</v>
      </c>
      <c r="E142" s="2271" t="s">
        <v>2143</v>
      </c>
      <c r="F142" s="2270" t="s">
        <v>6576</v>
      </c>
      <c r="G142" s="2270" t="s">
        <v>6236</v>
      </c>
      <c r="H142" s="2270" t="s">
        <v>6822</v>
      </c>
      <c r="I142" s="2270" t="s">
        <v>6236</v>
      </c>
      <c r="J142" s="2270" t="s">
        <v>6823</v>
      </c>
      <c r="K142" s="2270" t="s">
        <v>6236</v>
      </c>
      <c r="L142" s="2273">
        <v>3643.0959157859998</v>
      </c>
      <c r="M142" s="2270" t="s">
        <v>6824</v>
      </c>
      <c r="N142" s="2273">
        <v>3263981.0431873002</v>
      </c>
      <c r="O142" s="2270" t="s">
        <v>6825</v>
      </c>
    </row>
    <row r="143" spans="1:15" ht="24" customHeight="1">
      <c r="A143" s="2270" t="s">
        <v>6826</v>
      </c>
      <c r="B143" s="2285" t="s">
        <v>3558</v>
      </c>
      <c r="C143" s="2285" t="s">
        <v>6827</v>
      </c>
      <c r="D143" s="2285" t="s">
        <v>3804</v>
      </c>
      <c r="E143" s="2271" t="s">
        <v>2143</v>
      </c>
      <c r="F143" s="2270" t="s">
        <v>6828</v>
      </c>
      <c r="G143" s="2270" t="s">
        <v>6236</v>
      </c>
      <c r="H143" s="2270" t="s">
        <v>6829</v>
      </c>
      <c r="I143" s="2270" t="s">
        <v>6236</v>
      </c>
      <c r="J143" s="2270" t="s">
        <v>6830</v>
      </c>
      <c r="K143" s="2270" t="s">
        <v>6236</v>
      </c>
      <c r="L143" s="2273">
        <v>3631.9270541199999</v>
      </c>
      <c r="M143" s="2270" t="s">
        <v>6824</v>
      </c>
      <c r="N143" s="2273">
        <v>3267612.9702413999</v>
      </c>
      <c r="O143" s="2270" t="s">
        <v>6831</v>
      </c>
    </row>
    <row r="144" spans="1:15" ht="24" customHeight="1">
      <c r="A144" s="2270" t="s">
        <v>5325</v>
      </c>
      <c r="B144" s="2285" t="s">
        <v>4493</v>
      </c>
      <c r="C144" s="2285" t="s">
        <v>5326</v>
      </c>
      <c r="D144" s="2285" t="s">
        <v>3589</v>
      </c>
      <c r="E144" s="2271" t="s">
        <v>689</v>
      </c>
      <c r="F144" s="2270" t="s">
        <v>6832</v>
      </c>
      <c r="G144" s="2270" t="s">
        <v>6236</v>
      </c>
      <c r="H144" s="2270" t="s">
        <v>6833</v>
      </c>
      <c r="I144" s="2270" t="s">
        <v>6236</v>
      </c>
      <c r="J144" s="2270" t="s">
        <v>6834</v>
      </c>
      <c r="K144" s="2270" t="s">
        <v>6236</v>
      </c>
      <c r="L144" s="2273">
        <v>3625.1565000000001</v>
      </c>
      <c r="M144" s="2270" t="s">
        <v>6824</v>
      </c>
      <c r="N144" s="2273">
        <v>3271238.1267414</v>
      </c>
      <c r="O144" s="2270" t="s">
        <v>6835</v>
      </c>
    </row>
    <row r="145" spans="1:15" ht="24" customHeight="1">
      <c r="A145" s="2270" t="s">
        <v>5016</v>
      </c>
      <c r="B145" s="2285" t="s">
        <v>3600</v>
      </c>
      <c r="C145" s="2285" t="s">
        <v>2442</v>
      </c>
      <c r="D145" s="2285" t="s">
        <v>3589</v>
      </c>
      <c r="E145" s="2271" t="s">
        <v>271</v>
      </c>
      <c r="F145" s="2270" t="s">
        <v>6685</v>
      </c>
      <c r="G145" s="2270" t="s">
        <v>6236</v>
      </c>
      <c r="H145" s="2270" t="s">
        <v>6836</v>
      </c>
      <c r="I145" s="2270" t="s">
        <v>6236</v>
      </c>
      <c r="J145" s="2270" t="s">
        <v>6837</v>
      </c>
      <c r="K145" s="2270" t="s">
        <v>6236</v>
      </c>
      <c r="L145" s="2273">
        <v>3590.9</v>
      </c>
      <c r="M145" s="2270" t="s">
        <v>6824</v>
      </c>
      <c r="N145" s="2273">
        <v>3274829.0267413999</v>
      </c>
      <c r="O145" s="2270" t="s">
        <v>6838</v>
      </c>
    </row>
    <row r="146" spans="1:15" ht="24" customHeight="1">
      <c r="A146" s="2270" t="s">
        <v>4534</v>
      </c>
      <c r="B146" s="2285" t="s">
        <v>3558</v>
      </c>
      <c r="C146" s="2285" t="s">
        <v>4535</v>
      </c>
      <c r="D146" s="2285" t="s">
        <v>3589</v>
      </c>
      <c r="E146" s="2271" t="s">
        <v>275</v>
      </c>
      <c r="F146" s="2270" t="s">
        <v>6839</v>
      </c>
      <c r="G146" s="2270" t="s">
        <v>6236</v>
      </c>
      <c r="H146" s="2270" t="s">
        <v>6840</v>
      </c>
      <c r="I146" s="2270" t="s">
        <v>6236</v>
      </c>
      <c r="J146" s="2270" t="s">
        <v>6841</v>
      </c>
      <c r="K146" s="2270" t="s">
        <v>6236</v>
      </c>
      <c r="L146" s="2273">
        <v>3571.4987700000001</v>
      </c>
      <c r="M146" s="2270" t="s">
        <v>6824</v>
      </c>
      <c r="N146" s="2273">
        <v>3278400.5255113998</v>
      </c>
      <c r="O146" s="2270" t="s">
        <v>6842</v>
      </c>
    </row>
    <row r="147" spans="1:15" ht="24" customHeight="1">
      <c r="A147" s="2270" t="s">
        <v>5220</v>
      </c>
      <c r="B147" s="2285" t="s">
        <v>3600</v>
      </c>
      <c r="C147" s="2285" t="s">
        <v>3231</v>
      </c>
      <c r="D147" s="2285" t="s">
        <v>3589</v>
      </c>
      <c r="E147" s="2271" t="s">
        <v>322</v>
      </c>
      <c r="F147" s="2270" t="s">
        <v>6636</v>
      </c>
      <c r="G147" s="2270" t="s">
        <v>6236</v>
      </c>
      <c r="H147" s="2270" t="s">
        <v>6843</v>
      </c>
      <c r="I147" s="2270" t="s">
        <v>6236</v>
      </c>
      <c r="J147" s="2270" t="s">
        <v>6844</v>
      </c>
      <c r="K147" s="2270" t="s">
        <v>6236</v>
      </c>
      <c r="L147" s="2273">
        <v>3569.45</v>
      </c>
      <c r="M147" s="2270" t="s">
        <v>6824</v>
      </c>
      <c r="N147" s="2273">
        <v>3281969.9755114</v>
      </c>
      <c r="O147" s="2270" t="s">
        <v>6845</v>
      </c>
    </row>
    <row r="148" spans="1:15" ht="24" customHeight="1">
      <c r="A148" s="2270" t="s">
        <v>5922</v>
      </c>
      <c r="B148" s="2285" t="s">
        <v>3554</v>
      </c>
      <c r="C148" s="2285" t="s">
        <v>5923</v>
      </c>
      <c r="D148" s="2285" t="s">
        <v>3589</v>
      </c>
      <c r="E148" s="2271" t="s">
        <v>689</v>
      </c>
      <c r="F148" s="2270" t="s">
        <v>6846</v>
      </c>
      <c r="G148" s="2270" t="s">
        <v>6236</v>
      </c>
      <c r="H148" s="2270" t="s">
        <v>6847</v>
      </c>
      <c r="I148" s="2270" t="s">
        <v>6236</v>
      </c>
      <c r="J148" s="2270" t="s">
        <v>6848</v>
      </c>
      <c r="K148" s="2270" t="s">
        <v>6236</v>
      </c>
      <c r="L148" s="2273">
        <v>3533.0474399999998</v>
      </c>
      <c r="M148" s="2270" t="s">
        <v>6824</v>
      </c>
      <c r="N148" s="2273">
        <v>3285503.0229513999</v>
      </c>
      <c r="O148" s="2270" t="s">
        <v>6849</v>
      </c>
    </row>
    <row r="149" spans="1:15" ht="48" customHeight="1">
      <c r="A149" s="2270" t="s">
        <v>5876</v>
      </c>
      <c r="B149" s="2285" t="s">
        <v>3558</v>
      </c>
      <c r="C149" s="2285" t="s">
        <v>5877</v>
      </c>
      <c r="D149" s="2285" t="s">
        <v>3589</v>
      </c>
      <c r="E149" s="2271" t="s">
        <v>689</v>
      </c>
      <c r="F149" s="2270" t="s">
        <v>6377</v>
      </c>
      <c r="G149" s="2270" t="s">
        <v>6236</v>
      </c>
      <c r="H149" s="2270" t="s">
        <v>6850</v>
      </c>
      <c r="I149" s="2270" t="s">
        <v>6236</v>
      </c>
      <c r="J149" s="2270" t="s">
        <v>6851</v>
      </c>
      <c r="K149" s="2270" t="s">
        <v>6236</v>
      </c>
      <c r="L149" s="2273">
        <v>3454.1078000000002</v>
      </c>
      <c r="M149" s="2270" t="s">
        <v>6852</v>
      </c>
      <c r="N149" s="2273">
        <v>3288957.1307513998</v>
      </c>
      <c r="O149" s="2270" t="s">
        <v>6853</v>
      </c>
    </row>
    <row r="150" spans="1:15" ht="96" customHeight="1">
      <c r="A150" s="2270" t="s">
        <v>5823</v>
      </c>
      <c r="B150" s="2285" t="s">
        <v>3600</v>
      </c>
      <c r="C150" s="2285" t="s">
        <v>3452</v>
      </c>
      <c r="D150" s="2285" t="s">
        <v>3804</v>
      </c>
      <c r="E150" s="2271" t="s">
        <v>271</v>
      </c>
      <c r="F150" s="2270" t="s">
        <v>6230</v>
      </c>
      <c r="G150" s="2270" t="s">
        <v>6231</v>
      </c>
      <c r="H150" s="2270" t="s">
        <v>6854</v>
      </c>
      <c r="I150" s="2270" t="s">
        <v>6233</v>
      </c>
      <c r="J150" s="2270" t="s">
        <v>6854</v>
      </c>
      <c r="K150" s="2270" t="s">
        <v>6233</v>
      </c>
      <c r="L150" s="2273">
        <v>3399</v>
      </c>
      <c r="M150" s="2270" t="s">
        <v>6852</v>
      </c>
      <c r="N150" s="2273">
        <v>3292356.1307513998</v>
      </c>
      <c r="O150" s="2270" t="s">
        <v>6855</v>
      </c>
    </row>
    <row r="151" spans="1:15" ht="24" customHeight="1">
      <c r="A151" s="2270" t="s">
        <v>5437</v>
      </c>
      <c r="B151" s="2285" t="s">
        <v>3554</v>
      </c>
      <c r="C151" s="2285" t="s">
        <v>5438</v>
      </c>
      <c r="D151" s="2285" t="s">
        <v>3589</v>
      </c>
      <c r="E151" s="2271" t="s">
        <v>689</v>
      </c>
      <c r="F151" s="2270" t="s">
        <v>6856</v>
      </c>
      <c r="G151" s="2270" t="s">
        <v>6236</v>
      </c>
      <c r="H151" s="2270" t="s">
        <v>6742</v>
      </c>
      <c r="I151" s="2270" t="s">
        <v>6236</v>
      </c>
      <c r="J151" s="2270" t="s">
        <v>6857</v>
      </c>
      <c r="K151" s="2270" t="s">
        <v>6236</v>
      </c>
      <c r="L151" s="2273">
        <v>3247.3980000000001</v>
      </c>
      <c r="M151" s="2270" t="s">
        <v>6852</v>
      </c>
      <c r="N151" s="2273">
        <v>3295603.5287513998</v>
      </c>
      <c r="O151" s="2270" t="s">
        <v>6858</v>
      </c>
    </row>
    <row r="152" spans="1:15" ht="24" customHeight="1">
      <c r="A152" s="2270" t="s">
        <v>4959</v>
      </c>
      <c r="B152" s="2285" t="s">
        <v>3600</v>
      </c>
      <c r="C152" s="2285" t="s">
        <v>2432</v>
      </c>
      <c r="D152" s="2285" t="s">
        <v>3589</v>
      </c>
      <c r="E152" s="2271" t="s">
        <v>271</v>
      </c>
      <c r="F152" s="2270" t="s">
        <v>6859</v>
      </c>
      <c r="G152" s="2270" t="s">
        <v>6236</v>
      </c>
      <c r="H152" s="2270" t="s">
        <v>6860</v>
      </c>
      <c r="I152" s="2270" t="s">
        <v>6236</v>
      </c>
      <c r="J152" s="2270" t="s">
        <v>6861</v>
      </c>
      <c r="K152" s="2270" t="s">
        <v>6236</v>
      </c>
      <c r="L152" s="2273">
        <v>3239.1</v>
      </c>
      <c r="M152" s="2270" t="s">
        <v>6852</v>
      </c>
      <c r="N152" s="2273">
        <v>3298842.6287513999</v>
      </c>
      <c r="O152" s="2270" t="s">
        <v>6862</v>
      </c>
    </row>
    <row r="153" spans="1:15" ht="24" customHeight="1">
      <c r="A153" s="2270" t="s">
        <v>5316</v>
      </c>
      <c r="B153" s="2285" t="s">
        <v>4493</v>
      </c>
      <c r="C153" s="2285" t="s">
        <v>5317</v>
      </c>
      <c r="D153" s="2285" t="s">
        <v>3589</v>
      </c>
      <c r="E153" s="2271" t="s">
        <v>689</v>
      </c>
      <c r="F153" s="2270" t="s">
        <v>6863</v>
      </c>
      <c r="G153" s="2270" t="s">
        <v>6236</v>
      </c>
      <c r="H153" s="2270" t="s">
        <v>6864</v>
      </c>
      <c r="I153" s="2270" t="s">
        <v>6236</v>
      </c>
      <c r="J153" s="2270" t="s">
        <v>6865</v>
      </c>
      <c r="K153" s="2270" t="s">
        <v>6236</v>
      </c>
      <c r="L153" s="2273">
        <v>3161.5920000000001</v>
      </c>
      <c r="M153" s="2270" t="s">
        <v>6852</v>
      </c>
      <c r="N153" s="2273">
        <v>3302004.2207514001</v>
      </c>
      <c r="O153" s="2270" t="s">
        <v>6866</v>
      </c>
    </row>
    <row r="154" spans="1:15" ht="48" customHeight="1">
      <c r="A154" s="2270" t="s">
        <v>6867</v>
      </c>
      <c r="B154" s="2285" t="s">
        <v>3558</v>
      </c>
      <c r="C154" s="2285" t="s">
        <v>6868</v>
      </c>
      <c r="D154" s="2285" t="s">
        <v>3589</v>
      </c>
      <c r="E154" s="2271" t="s">
        <v>271</v>
      </c>
      <c r="F154" s="2270" t="s">
        <v>6869</v>
      </c>
      <c r="G154" s="2270" t="s">
        <v>6236</v>
      </c>
      <c r="H154" s="2270" t="s">
        <v>6870</v>
      </c>
      <c r="I154" s="2270" t="s">
        <v>6236</v>
      </c>
      <c r="J154" s="2270" t="s">
        <v>6871</v>
      </c>
      <c r="K154" s="2270" t="s">
        <v>6236</v>
      </c>
      <c r="L154" s="2273">
        <v>3095.18</v>
      </c>
      <c r="M154" s="2270" t="s">
        <v>6872</v>
      </c>
      <c r="N154" s="2273">
        <v>3305099.4007513998</v>
      </c>
      <c r="O154" s="2270" t="s">
        <v>6873</v>
      </c>
    </row>
    <row r="155" spans="1:15" ht="48" customHeight="1">
      <c r="A155" s="2270" t="s">
        <v>5939</v>
      </c>
      <c r="B155" s="2285" t="s">
        <v>3600</v>
      </c>
      <c r="C155" s="2285" t="s">
        <v>3396</v>
      </c>
      <c r="D155" s="2285" t="s">
        <v>3589</v>
      </c>
      <c r="E155" s="2271" t="s">
        <v>347</v>
      </c>
      <c r="F155" s="2270" t="s">
        <v>6874</v>
      </c>
      <c r="G155" s="2270" t="s">
        <v>6236</v>
      </c>
      <c r="H155" s="2270" t="s">
        <v>6875</v>
      </c>
      <c r="I155" s="2270" t="s">
        <v>6236</v>
      </c>
      <c r="J155" s="2270" t="s">
        <v>6876</v>
      </c>
      <c r="K155" s="2270" t="s">
        <v>6236</v>
      </c>
      <c r="L155" s="2273">
        <v>3093.45804</v>
      </c>
      <c r="M155" s="2270" t="s">
        <v>6872</v>
      </c>
      <c r="N155" s="2273">
        <v>3308192.8587914002</v>
      </c>
      <c r="O155" s="2270" t="s">
        <v>6877</v>
      </c>
    </row>
    <row r="156" spans="1:15" ht="24" customHeight="1">
      <c r="A156" s="2270" t="s">
        <v>5200</v>
      </c>
      <c r="B156" s="2285" t="s">
        <v>4347</v>
      </c>
      <c r="C156" s="2285" t="s">
        <v>5201</v>
      </c>
      <c r="D156" s="2285" t="s">
        <v>3589</v>
      </c>
      <c r="E156" s="2271" t="s">
        <v>347</v>
      </c>
      <c r="F156" s="2270" t="s">
        <v>6878</v>
      </c>
      <c r="G156" s="2270" t="s">
        <v>6236</v>
      </c>
      <c r="H156" s="2270" t="s">
        <v>6879</v>
      </c>
      <c r="I156" s="2270" t="s">
        <v>6236</v>
      </c>
      <c r="J156" s="2270" t="s">
        <v>6880</v>
      </c>
      <c r="K156" s="2270" t="s">
        <v>6236</v>
      </c>
      <c r="L156" s="2273">
        <v>3020.16</v>
      </c>
      <c r="M156" s="2270" t="s">
        <v>6872</v>
      </c>
      <c r="N156" s="2273">
        <v>3311213.0187913999</v>
      </c>
      <c r="O156" s="2270" t="s">
        <v>6881</v>
      </c>
    </row>
    <row r="157" spans="1:15" ht="48" customHeight="1">
      <c r="A157" s="2270" t="s">
        <v>5559</v>
      </c>
      <c r="B157" s="2285" t="s">
        <v>4493</v>
      </c>
      <c r="C157" s="2285" t="s">
        <v>5560</v>
      </c>
      <c r="D157" s="2285" t="s">
        <v>3589</v>
      </c>
      <c r="E157" s="2271" t="s">
        <v>271</v>
      </c>
      <c r="F157" s="2270" t="s">
        <v>6882</v>
      </c>
      <c r="G157" s="2270" t="s">
        <v>6236</v>
      </c>
      <c r="H157" s="2270" t="s">
        <v>6883</v>
      </c>
      <c r="I157" s="2270" t="s">
        <v>6236</v>
      </c>
      <c r="J157" s="2270" t="s">
        <v>6884</v>
      </c>
      <c r="K157" s="2270" t="s">
        <v>6236</v>
      </c>
      <c r="L157" s="2273">
        <v>3018.99</v>
      </c>
      <c r="M157" s="2270" t="s">
        <v>6872</v>
      </c>
      <c r="N157" s="2273">
        <v>3314232.0087914001</v>
      </c>
      <c r="O157" s="2270" t="s">
        <v>6885</v>
      </c>
    </row>
    <row r="158" spans="1:15" ht="24" customHeight="1">
      <c r="A158" s="2270" t="s">
        <v>6886</v>
      </c>
      <c r="B158" s="2285" t="s">
        <v>3558</v>
      </c>
      <c r="C158" s="2285" t="s">
        <v>6887</v>
      </c>
      <c r="D158" s="2285" t="s">
        <v>3594</v>
      </c>
      <c r="E158" s="2271" t="s">
        <v>2143</v>
      </c>
      <c r="F158" s="2270" t="s">
        <v>6888</v>
      </c>
      <c r="G158" s="2270" t="s">
        <v>6236</v>
      </c>
      <c r="H158" s="2270" t="s">
        <v>6889</v>
      </c>
      <c r="I158" s="2270" t="s">
        <v>6236</v>
      </c>
      <c r="J158" s="2270" t="s">
        <v>6890</v>
      </c>
      <c r="K158" s="2270" t="s">
        <v>6236</v>
      </c>
      <c r="L158" s="2273">
        <v>2990.7761395540001</v>
      </c>
      <c r="M158" s="2270" t="s">
        <v>6872</v>
      </c>
      <c r="N158" s="2273">
        <v>3317222.7849309999</v>
      </c>
      <c r="O158" s="2270" t="s">
        <v>6891</v>
      </c>
    </row>
    <row r="159" spans="1:15" ht="24" customHeight="1">
      <c r="A159" s="2270" t="s">
        <v>5586</v>
      </c>
      <c r="B159" s="2285" t="s">
        <v>3558</v>
      </c>
      <c r="C159" s="2285" t="s">
        <v>5587</v>
      </c>
      <c r="D159" s="2285" t="s">
        <v>3589</v>
      </c>
      <c r="E159" s="2271" t="s">
        <v>271</v>
      </c>
      <c r="F159" s="2270" t="s">
        <v>6892</v>
      </c>
      <c r="G159" s="2270" t="s">
        <v>6236</v>
      </c>
      <c r="H159" s="2270" t="s">
        <v>6893</v>
      </c>
      <c r="I159" s="2270" t="s">
        <v>6236</v>
      </c>
      <c r="J159" s="2270" t="s">
        <v>6894</v>
      </c>
      <c r="K159" s="2270" t="s">
        <v>6236</v>
      </c>
      <c r="L159" s="2273">
        <v>2900.49</v>
      </c>
      <c r="M159" s="2270" t="s">
        <v>6872</v>
      </c>
      <c r="N159" s="2273">
        <v>3320123.2749310001</v>
      </c>
      <c r="O159" s="2270" t="s">
        <v>6895</v>
      </c>
    </row>
    <row r="160" spans="1:15" ht="36" customHeight="1">
      <c r="A160" s="2270" t="s">
        <v>5562</v>
      </c>
      <c r="B160" s="2285" t="s">
        <v>3600</v>
      </c>
      <c r="C160" s="2285" t="s">
        <v>5563</v>
      </c>
      <c r="D160" s="2285" t="s">
        <v>3589</v>
      </c>
      <c r="E160" s="2271" t="s">
        <v>271</v>
      </c>
      <c r="F160" s="2270" t="s">
        <v>6896</v>
      </c>
      <c r="G160" s="2270" t="s">
        <v>6236</v>
      </c>
      <c r="H160" s="2270" t="s">
        <v>6897</v>
      </c>
      <c r="I160" s="2270" t="s">
        <v>6236</v>
      </c>
      <c r="J160" s="2270" t="s">
        <v>6898</v>
      </c>
      <c r="K160" s="2270" t="s">
        <v>6236</v>
      </c>
      <c r="L160" s="2273">
        <v>2849</v>
      </c>
      <c r="M160" s="2270" t="s">
        <v>6872</v>
      </c>
      <c r="N160" s="2273">
        <v>3322972.2749310001</v>
      </c>
      <c r="O160" s="2270" t="s">
        <v>6899</v>
      </c>
    </row>
    <row r="161" spans="1:15" ht="24" customHeight="1">
      <c r="A161" s="2270" t="s">
        <v>6900</v>
      </c>
      <c r="B161" s="2285" t="s">
        <v>3558</v>
      </c>
      <c r="C161" s="2285" t="s">
        <v>6901</v>
      </c>
      <c r="D161" s="2285" t="s">
        <v>3594</v>
      </c>
      <c r="E161" s="2271" t="s">
        <v>2143</v>
      </c>
      <c r="F161" s="2270" t="s">
        <v>6902</v>
      </c>
      <c r="G161" s="2270" t="s">
        <v>6236</v>
      </c>
      <c r="H161" s="2270" t="s">
        <v>6313</v>
      </c>
      <c r="I161" s="2270" t="s">
        <v>6236</v>
      </c>
      <c r="J161" s="2270" t="s">
        <v>6903</v>
      </c>
      <c r="K161" s="2270" t="s">
        <v>6236</v>
      </c>
      <c r="L161" s="2273">
        <v>2839.4124761600001</v>
      </c>
      <c r="M161" s="2270" t="s">
        <v>6872</v>
      </c>
      <c r="N161" s="2273">
        <v>3325811.6874072002</v>
      </c>
      <c r="O161" s="2270" t="s">
        <v>6904</v>
      </c>
    </row>
    <row r="162" spans="1:15" ht="24" customHeight="1">
      <c r="A162" s="2270" t="s">
        <v>4390</v>
      </c>
      <c r="B162" s="2285" t="s">
        <v>3558</v>
      </c>
      <c r="C162" s="2285" t="s">
        <v>4391</v>
      </c>
      <c r="D162" s="2285" t="s">
        <v>3589</v>
      </c>
      <c r="E162" s="2271" t="s">
        <v>275</v>
      </c>
      <c r="F162" s="2270" t="s">
        <v>6905</v>
      </c>
      <c r="G162" s="2270" t="s">
        <v>6236</v>
      </c>
      <c r="H162" s="2270" t="s">
        <v>6906</v>
      </c>
      <c r="I162" s="2270" t="s">
        <v>6236</v>
      </c>
      <c r="J162" s="2270" t="s">
        <v>6907</v>
      </c>
      <c r="K162" s="2270" t="s">
        <v>6236</v>
      </c>
      <c r="L162" s="2273">
        <v>2777.1840000000002</v>
      </c>
      <c r="M162" s="2270" t="s">
        <v>6872</v>
      </c>
      <c r="N162" s="2273">
        <v>3328588.8714072001</v>
      </c>
      <c r="O162" s="2270" t="s">
        <v>6908</v>
      </c>
    </row>
    <row r="163" spans="1:15" ht="36" customHeight="1">
      <c r="A163" s="2270" t="s">
        <v>4299</v>
      </c>
      <c r="B163" s="2285" t="s">
        <v>3558</v>
      </c>
      <c r="C163" s="2285" t="s">
        <v>4300</v>
      </c>
      <c r="D163" s="2285" t="s">
        <v>3589</v>
      </c>
      <c r="E163" s="2271" t="s">
        <v>689</v>
      </c>
      <c r="F163" s="2270" t="s">
        <v>6909</v>
      </c>
      <c r="G163" s="2270" t="s">
        <v>6236</v>
      </c>
      <c r="H163" s="2270" t="s">
        <v>6910</v>
      </c>
      <c r="I163" s="2270" t="s">
        <v>6236</v>
      </c>
      <c r="J163" s="2270" t="s">
        <v>6911</v>
      </c>
      <c r="K163" s="2270" t="s">
        <v>6236</v>
      </c>
      <c r="L163" s="2273">
        <v>2736.7573648100001</v>
      </c>
      <c r="M163" s="2270" t="s">
        <v>6872</v>
      </c>
      <c r="N163" s="2273">
        <v>3331325.6287719999</v>
      </c>
      <c r="O163" s="2270" t="s">
        <v>6912</v>
      </c>
    </row>
    <row r="164" spans="1:15" ht="24" customHeight="1">
      <c r="A164" s="2270" t="s">
        <v>6913</v>
      </c>
      <c r="B164" s="2285" t="s">
        <v>3558</v>
      </c>
      <c r="C164" s="2285" t="s">
        <v>6914</v>
      </c>
      <c r="D164" s="2285" t="s">
        <v>3804</v>
      </c>
      <c r="E164" s="2271" t="s">
        <v>2143</v>
      </c>
      <c r="F164" s="2270" t="s">
        <v>6915</v>
      </c>
      <c r="G164" s="2270" t="s">
        <v>6236</v>
      </c>
      <c r="H164" s="2270" t="s">
        <v>6916</v>
      </c>
      <c r="I164" s="2270" t="s">
        <v>6236</v>
      </c>
      <c r="J164" s="2270" t="s">
        <v>6917</v>
      </c>
      <c r="K164" s="2270" t="s">
        <v>6236</v>
      </c>
      <c r="L164" s="2273">
        <v>2686.7071719320002</v>
      </c>
      <c r="M164" s="2270" t="s">
        <v>6918</v>
      </c>
      <c r="N164" s="2273">
        <v>3334012.3359439</v>
      </c>
      <c r="O164" s="2270" t="s">
        <v>6919</v>
      </c>
    </row>
    <row r="165" spans="1:15" ht="36" customHeight="1">
      <c r="A165" s="2270" t="s">
        <v>5847</v>
      </c>
      <c r="B165" s="2285" t="s">
        <v>3600</v>
      </c>
      <c r="C165" s="2285" t="s">
        <v>3404</v>
      </c>
      <c r="D165" s="2285" t="s">
        <v>3589</v>
      </c>
      <c r="E165" s="2271" t="s">
        <v>347</v>
      </c>
      <c r="F165" s="2270" t="s">
        <v>6920</v>
      </c>
      <c r="G165" s="2270" t="s">
        <v>6236</v>
      </c>
      <c r="H165" s="2270" t="s">
        <v>6921</v>
      </c>
      <c r="I165" s="2270" t="s">
        <v>6236</v>
      </c>
      <c r="J165" s="2270" t="s">
        <v>6922</v>
      </c>
      <c r="K165" s="2270" t="s">
        <v>6236</v>
      </c>
      <c r="L165" s="2273">
        <v>2635.8771999999999</v>
      </c>
      <c r="M165" s="2270" t="s">
        <v>6918</v>
      </c>
      <c r="N165" s="2273">
        <v>3336648.2131439</v>
      </c>
      <c r="O165" s="2270" t="s">
        <v>6923</v>
      </c>
    </row>
    <row r="166" spans="1:15" ht="24" customHeight="1">
      <c r="A166" s="2270" t="s">
        <v>6924</v>
      </c>
      <c r="B166" s="2285" t="s">
        <v>3558</v>
      </c>
      <c r="C166" s="2285" t="s">
        <v>6925</v>
      </c>
      <c r="D166" s="2285" t="s">
        <v>3804</v>
      </c>
      <c r="E166" s="2271" t="s">
        <v>2143</v>
      </c>
      <c r="F166" s="2270" t="s">
        <v>6926</v>
      </c>
      <c r="G166" s="2270" t="s">
        <v>6236</v>
      </c>
      <c r="H166" s="2270" t="s">
        <v>6927</v>
      </c>
      <c r="I166" s="2270" t="s">
        <v>6236</v>
      </c>
      <c r="J166" s="2270" t="s">
        <v>6928</v>
      </c>
      <c r="K166" s="2270" t="s">
        <v>6236</v>
      </c>
      <c r="L166" s="2273">
        <v>2629.2855135750001</v>
      </c>
      <c r="M166" s="2270" t="s">
        <v>6918</v>
      </c>
      <c r="N166" s="2273">
        <v>3339277.4986574999</v>
      </c>
      <c r="O166" s="2270" t="s">
        <v>6929</v>
      </c>
    </row>
    <row r="167" spans="1:15" ht="24" customHeight="1">
      <c r="A167" s="2270" t="s">
        <v>3592</v>
      </c>
      <c r="B167" s="2285" t="s">
        <v>3554</v>
      </c>
      <c r="C167" s="2285" t="s">
        <v>3593</v>
      </c>
      <c r="D167" s="2285" t="s">
        <v>3594</v>
      </c>
      <c r="E167" s="2271" t="s">
        <v>2143</v>
      </c>
      <c r="F167" s="2270" t="s">
        <v>6930</v>
      </c>
      <c r="G167" s="2270" t="s">
        <v>6236</v>
      </c>
      <c r="H167" s="2270" t="s">
        <v>6931</v>
      </c>
      <c r="I167" s="2270" t="s">
        <v>6236</v>
      </c>
      <c r="J167" s="2270" t="s">
        <v>6932</v>
      </c>
      <c r="K167" s="2270" t="s">
        <v>6236</v>
      </c>
      <c r="L167" s="2273">
        <v>2628.707328</v>
      </c>
      <c r="M167" s="2270" t="s">
        <v>6918</v>
      </c>
      <c r="N167" s="2273">
        <v>3341906.2059855</v>
      </c>
      <c r="O167" s="2270" t="s">
        <v>6933</v>
      </c>
    </row>
    <row r="168" spans="1:15" ht="24" customHeight="1">
      <c r="A168" s="2270" t="s">
        <v>6934</v>
      </c>
      <c r="B168" s="2285" t="s">
        <v>3558</v>
      </c>
      <c r="C168" s="2285" t="s">
        <v>6935</v>
      </c>
      <c r="D168" s="2285" t="s">
        <v>3589</v>
      </c>
      <c r="E168" s="2271" t="s">
        <v>271</v>
      </c>
      <c r="F168" s="2270" t="s">
        <v>6936</v>
      </c>
      <c r="G168" s="2270" t="s">
        <v>6236</v>
      </c>
      <c r="H168" s="2270" t="s">
        <v>6937</v>
      </c>
      <c r="I168" s="2270" t="s">
        <v>6236</v>
      </c>
      <c r="J168" s="2270" t="s">
        <v>6938</v>
      </c>
      <c r="K168" s="2270" t="s">
        <v>6236</v>
      </c>
      <c r="L168" s="2273">
        <v>2624.7149604000001</v>
      </c>
      <c r="M168" s="2270" t="s">
        <v>6918</v>
      </c>
      <c r="N168" s="2273">
        <v>3344530.9209459</v>
      </c>
      <c r="O168" s="2270" t="s">
        <v>6939</v>
      </c>
    </row>
    <row r="169" spans="1:15" ht="24" customHeight="1">
      <c r="A169" s="2270" t="s">
        <v>5190</v>
      </c>
      <c r="B169" s="2285" t="s">
        <v>3600</v>
      </c>
      <c r="C169" s="2285" t="s">
        <v>3216</v>
      </c>
      <c r="D169" s="2285" t="s">
        <v>3589</v>
      </c>
      <c r="E169" s="2271" t="s">
        <v>347</v>
      </c>
      <c r="F169" s="2270" t="s">
        <v>6940</v>
      </c>
      <c r="G169" s="2270" t="s">
        <v>6236</v>
      </c>
      <c r="H169" s="2270" t="s">
        <v>6941</v>
      </c>
      <c r="I169" s="2270" t="s">
        <v>6236</v>
      </c>
      <c r="J169" s="2270" t="s">
        <v>6942</v>
      </c>
      <c r="K169" s="2270" t="s">
        <v>6236</v>
      </c>
      <c r="L169" s="2273">
        <v>2567.25</v>
      </c>
      <c r="M169" s="2270" t="s">
        <v>6918</v>
      </c>
      <c r="N169" s="2273">
        <v>3347098.1709459</v>
      </c>
      <c r="O169" s="2270" t="s">
        <v>6943</v>
      </c>
    </row>
    <row r="170" spans="1:15" ht="24" customHeight="1">
      <c r="A170" s="2270" t="s">
        <v>6944</v>
      </c>
      <c r="B170" s="2285" t="s">
        <v>3558</v>
      </c>
      <c r="C170" s="2285" t="s">
        <v>6945</v>
      </c>
      <c r="D170" s="2285" t="s">
        <v>3804</v>
      </c>
      <c r="E170" s="2271" t="s">
        <v>2143</v>
      </c>
      <c r="F170" s="2270" t="s">
        <v>6915</v>
      </c>
      <c r="G170" s="2270" t="s">
        <v>6236</v>
      </c>
      <c r="H170" s="2270" t="s">
        <v>6946</v>
      </c>
      <c r="I170" s="2270" t="s">
        <v>6236</v>
      </c>
      <c r="J170" s="2270" t="s">
        <v>6947</v>
      </c>
      <c r="K170" s="2270" t="s">
        <v>6236</v>
      </c>
      <c r="L170" s="2273">
        <v>2565.5023371080001</v>
      </c>
      <c r="M170" s="2270" t="s">
        <v>6918</v>
      </c>
      <c r="N170" s="2273">
        <v>3349663.673283</v>
      </c>
      <c r="O170" s="2270" t="s">
        <v>6948</v>
      </c>
    </row>
    <row r="171" spans="1:15" ht="24" customHeight="1">
      <c r="A171" s="2270" t="s">
        <v>3800</v>
      </c>
      <c r="B171" s="2285" t="s">
        <v>3600</v>
      </c>
      <c r="C171" s="2285" t="s">
        <v>3463</v>
      </c>
      <c r="D171" s="2285" t="s">
        <v>3589</v>
      </c>
      <c r="E171" s="2271" t="s">
        <v>275</v>
      </c>
      <c r="F171" s="2270" t="s">
        <v>6949</v>
      </c>
      <c r="G171" s="2270" t="s">
        <v>6236</v>
      </c>
      <c r="H171" s="2270" t="s">
        <v>6950</v>
      </c>
      <c r="I171" s="2270" t="s">
        <v>6236</v>
      </c>
      <c r="J171" s="2270" t="s">
        <v>6951</v>
      </c>
      <c r="K171" s="2270" t="s">
        <v>6236</v>
      </c>
      <c r="L171" s="2273">
        <v>2531.4299999999998</v>
      </c>
      <c r="M171" s="2270" t="s">
        <v>6918</v>
      </c>
      <c r="N171" s="2273">
        <v>3352195.1032830002</v>
      </c>
      <c r="O171" s="2270" t="s">
        <v>6952</v>
      </c>
    </row>
    <row r="172" spans="1:15" ht="60" customHeight="1">
      <c r="A172" s="2270" t="s">
        <v>6953</v>
      </c>
      <c r="B172" s="2285" t="s">
        <v>3558</v>
      </c>
      <c r="C172" s="2285" t="s">
        <v>6954</v>
      </c>
      <c r="D172" s="2285" t="s">
        <v>3589</v>
      </c>
      <c r="E172" s="2271" t="s">
        <v>6955</v>
      </c>
      <c r="F172" s="2270" t="s">
        <v>6869</v>
      </c>
      <c r="G172" s="2270" t="s">
        <v>6236</v>
      </c>
      <c r="H172" s="2270" t="s">
        <v>6338</v>
      </c>
      <c r="I172" s="2270" t="s">
        <v>6236</v>
      </c>
      <c r="J172" s="2270" t="s">
        <v>6956</v>
      </c>
      <c r="K172" s="2270" t="s">
        <v>6236</v>
      </c>
      <c r="L172" s="2273">
        <v>2530</v>
      </c>
      <c r="M172" s="2270" t="s">
        <v>6918</v>
      </c>
      <c r="N172" s="2273">
        <v>3354725.1032830002</v>
      </c>
      <c r="O172" s="2270" t="s">
        <v>6957</v>
      </c>
    </row>
    <row r="173" spans="1:15" ht="24" customHeight="1">
      <c r="A173" s="2270" t="s">
        <v>5919</v>
      </c>
      <c r="B173" s="2285" t="s">
        <v>3554</v>
      </c>
      <c r="C173" s="2285" t="s">
        <v>5920</v>
      </c>
      <c r="D173" s="2285" t="s">
        <v>3589</v>
      </c>
      <c r="E173" s="2271" t="s">
        <v>689</v>
      </c>
      <c r="F173" s="2270" t="s">
        <v>6958</v>
      </c>
      <c r="G173" s="2270" t="s">
        <v>6236</v>
      </c>
      <c r="H173" s="2270" t="s">
        <v>6959</v>
      </c>
      <c r="I173" s="2270" t="s">
        <v>6236</v>
      </c>
      <c r="J173" s="2270" t="s">
        <v>6960</v>
      </c>
      <c r="K173" s="2270" t="s">
        <v>6236</v>
      </c>
      <c r="L173" s="2273">
        <v>2526.8541599999999</v>
      </c>
      <c r="M173" s="2270" t="s">
        <v>6918</v>
      </c>
      <c r="N173" s="2273">
        <v>3357251.9574429998</v>
      </c>
      <c r="O173" s="2270" t="s">
        <v>6961</v>
      </c>
    </row>
    <row r="174" spans="1:15" ht="24" customHeight="1">
      <c r="A174" s="2270" t="s">
        <v>3915</v>
      </c>
      <c r="B174" s="2285" t="s">
        <v>3600</v>
      </c>
      <c r="C174" s="2285" t="s">
        <v>3916</v>
      </c>
      <c r="D174" s="2285" t="s">
        <v>3917</v>
      </c>
      <c r="E174" s="2271" t="s">
        <v>322</v>
      </c>
      <c r="F174" s="2270" t="s">
        <v>6230</v>
      </c>
      <c r="G174" s="2270" t="s">
        <v>6236</v>
      </c>
      <c r="H174" s="2270" t="s">
        <v>6962</v>
      </c>
      <c r="I174" s="2270" t="s">
        <v>6236</v>
      </c>
      <c r="J174" s="2270" t="s">
        <v>6962</v>
      </c>
      <c r="K174" s="2270" t="s">
        <v>6236</v>
      </c>
      <c r="L174" s="2273">
        <v>2500</v>
      </c>
      <c r="M174" s="2270" t="s">
        <v>6918</v>
      </c>
      <c r="N174" s="2273">
        <v>3359751.9574429998</v>
      </c>
      <c r="O174" s="2270" t="s">
        <v>6963</v>
      </c>
    </row>
    <row r="175" spans="1:15" ht="60" customHeight="1">
      <c r="A175" s="2270" t="s">
        <v>5270</v>
      </c>
      <c r="B175" s="2285" t="s">
        <v>3600</v>
      </c>
      <c r="C175" s="2285" t="s">
        <v>2970</v>
      </c>
      <c r="D175" s="2285" t="s">
        <v>3589</v>
      </c>
      <c r="E175" s="2271" t="s">
        <v>271</v>
      </c>
      <c r="F175" s="2270" t="s">
        <v>6964</v>
      </c>
      <c r="G175" s="2270" t="s">
        <v>6236</v>
      </c>
      <c r="H175" s="2270" t="s">
        <v>6965</v>
      </c>
      <c r="I175" s="2270" t="s">
        <v>6236</v>
      </c>
      <c r="J175" s="2270" t="s">
        <v>6966</v>
      </c>
      <c r="K175" s="2270" t="s">
        <v>6236</v>
      </c>
      <c r="L175" s="2273">
        <v>2499.9899999999998</v>
      </c>
      <c r="M175" s="2270" t="s">
        <v>6918</v>
      </c>
      <c r="N175" s="2273">
        <v>3362251.947443</v>
      </c>
      <c r="O175" s="2270" t="s">
        <v>6967</v>
      </c>
    </row>
    <row r="176" spans="1:15" ht="24" customHeight="1">
      <c r="A176" s="2270" t="s">
        <v>6968</v>
      </c>
      <c r="B176" s="2285" t="s">
        <v>3558</v>
      </c>
      <c r="C176" s="2285" t="s">
        <v>6969</v>
      </c>
      <c r="D176" s="2285" t="s">
        <v>3594</v>
      </c>
      <c r="E176" s="2271" t="s">
        <v>2143</v>
      </c>
      <c r="F176" s="2270" t="s">
        <v>6970</v>
      </c>
      <c r="G176" s="2270" t="s">
        <v>6236</v>
      </c>
      <c r="H176" s="2270" t="s">
        <v>6971</v>
      </c>
      <c r="I176" s="2270" t="s">
        <v>6236</v>
      </c>
      <c r="J176" s="2270" t="s">
        <v>6972</v>
      </c>
      <c r="K176" s="2270" t="s">
        <v>6236</v>
      </c>
      <c r="L176" s="2273">
        <v>2492.9583908039999</v>
      </c>
      <c r="M176" s="2270" t="s">
        <v>6918</v>
      </c>
      <c r="N176" s="2273">
        <v>3364744.9058337999</v>
      </c>
      <c r="O176" s="2270" t="s">
        <v>6973</v>
      </c>
    </row>
    <row r="177" spans="1:15" ht="24" customHeight="1">
      <c r="A177" s="2270" t="s">
        <v>5739</v>
      </c>
      <c r="B177" s="2285" t="s">
        <v>4493</v>
      </c>
      <c r="C177" s="2285" t="s">
        <v>5740</v>
      </c>
      <c r="D177" s="2285" t="s">
        <v>3589</v>
      </c>
      <c r="E177" s="2271" t="s">
        <v>271</v>
      </c>
      <c r="F177" s="2270" t="s">
        <v>6230</v>
      </c>
      <c r="G177" s="2270" t="s">
        <v>6236</v>
      </c>
      <c r="H177" s="2270" t="s">
        <v>6974</v>
      </c>
      <c r="I177" s="2270" t="s">
        <v>6236</v>
      </c>
      <c r="J177" s="2270" t="s">
        <v>6974</v>
      </c>
      <c r="K177" s="2270" t="s">
        <v>6236</v>
      </c>
      <c r="L177" s="2273">
        <v>2355.31</v>
      </c>
      <c r="M177" s="2270" t="s">
        <v>6975</v>
      </c>
      <c r="N177" s="2273">
        <v>3367100.2158337999</v>
      </c>
      <c r="O177" s="2270" t="s">
        <v>6976</v>
      </c>
    </row>
    <row r="178" spans="1:15" ht="36" customHeight="1">
      <c r="A178" s="2270" t="s">
        <v>4924</v>
      </c>
      <c r="B178" s="2285" t="s">
        <v>3558</v>
      </c>
      <c r="C178" s="2285" t="s">
        <v>4925</v>
      </c>
      <c r="D178" s="2285" t="s">
        <v>3589</v>
      </c>
      <c r="E178" s="2271" t="s">
        <v>271</v>
      </c>
      <c r="F178" s="2270" t="s">
        <v>6977</v>
      </c>
      <c r="G178" s="2270" t="s">
        <v>6236</v>
      </c>
      <c r="H178" s="2270" t="s">
        <v>6978</v>
      </c>
      <c r="I178" s="2270" t="s">
        <v>6236</v>
      </c>
      <c r="J178" s="2270" t="s">
        <v>6979</v>
      </c>
      <c r="K178" s="2270" t="s">
        <v>6236</v>
      </c>
      <c r="L178" s="2273">
        <v>2351.1292800000001</v>
      </c>
      <c r="M178" s="2270" t="s">
        <v>6975</v>
      </c>
      <c r="N178" s="2273">
        <v>3369451.3451137999</v>
      </c>
      <c r="O178" s="2270" t="s">
        <v>6980</v>
      </c>
    </row>
    <row r="179" spans="1:15" ht="48" customHeight="1">
      <c r="A179" s="2270" t="s">
        <v>4402</v>
      </c>
      <c r="B179" s="2285" t="s">
        <v>3558</v>
      </c>
      <c r="C179" s="2285" t="s">
        <v>4403</v>
      </c>
      <c r="D179" s="2285" t="s">
        <v>3589</v>
      </c>
      <c r="E179" s="2271" t="s">
        <v>275</v>
      </c>
      <c r="F179" s="2270" t="s">
        <v>6981</v>
      </c>
      <c r="G179" s="2270" t="s">
        <v>6236</v>
      </c>
      <c r="H179" s="2270" t="s">
        <v>6982</v>
      </c>
      <c r="I179" s="2270" t="s">
        <v>6236</v>
      </c>
      <c r="J179" s="2270" t="s">
        <v>6983</v>
      </c>
      <c r="K179" s="2270" t="s">
        <v>6236</v>
      </c>
      <c r="L179" s="2273">
        <v>2333.1387199999999</v>
      </c>
      <c r="M179" s="2270" t="s">
        <v>6975</v>
      </c>
      <c r="N179" s="2273">
        <v>3371784.4838338001</v>
      </c>
      <c r="O179" s="2270" t="s">
        <v>6984</v>
      </c>
    </row>
    <row r="180" spans="1:15" ht="24" customHeight="1">
      <c r="A180" s="2270" t="s">
        <v>4754</v>
      </c>
      <c r="B180" s="2285" t="s">
        <v>3600</v>
      </c>
      <c r="C180" s="2285" t="s">
        <v>887</v>
      </c>
      <c r="D180" s="2285" t="s">
        <v>3589</v>
      </c>
      <c r="E180" s="2271" t="s">
        <v>271</v>
      </c>
      <c r="F180" s="2270" t="s">
        <v>6985</v>
      </c>
      <c r="G180" s="2270" t="s">
        <v>6236</v>
      </c>
      <c r="H180" s="2270" t="s">
        <v>6986</v>
      </c>
      <c r="I180" s="2270" t="s">
        <v>6236</v>
      </c>
      <c r="J180" s="2270" t="s">
        <v>6987</v>
      </c>
      <c r="K180" s="2270" t="s">
        <v>6236</v>
      </c>
      <c r="L180" s="2273">
        <v>2266.38</v>
      </c>
      <c r="M180" s="2270" t="s">
        <v>6975</v>
      </c>
      <c r="N180" s="2273">
        <v>3374050.8638338</v>
      </c>
      <c r="O180" s="2270" t="s">
        <v>6988</v>
      </c>
    </row>
    <row r="181" spans="1:15" ht="24" customHeight="1">
      <c r="A181" s="2270" t="s">
        <v>6989</v>
      </c>
      <c r="B181" s="2285" t="s">
        <v>3558</v>
      </c>
      <c r="C181" s="2285" t="s">
        <v>6990</v>
      </c>
      <c r="D181" s="2285" t="s">
        <v>3804</v>
      </c>
      <c r="E181" s="2271" t="s">
        <v>2143</v>
      </c>
      <c r="F181" s="2270" t="s">
        <v>6828</v>
      </c>
      <c r="G181" s="2270" t="s">
        <v>6236</v>
      </c>
      <c r="H181" s="2270" t="s">
        <v>6991</v>
      </c>
      <c r="I181" s="2270" t="s">
        <v>6236</v>
      </c>
      <c r="J181" s="2270" t="s">
        <v>6992</v>
      </c>
      <c r="K181" s="2270" t="s">
        <v>6236</v>
      </c>
      <c r="L181" s="2273">
        <v>2217.3870435680001</v>
      </c>
      <c r="M181" s="2270" t="s">
        <v>6975</v>
      </c>
      <c r="N181" s="2273">
        <v>3376268.2508773999</v>
      </c>
      <c r="O181" s="2270" t="s">
        <v>6993</v>
      </c>
    </row>
    <row r="182" spans="1:15" ht="24" customHeight="1">
      <c r="A182" s="2270" t="s">
        <v>6994</v>
      </c>
      <c r="B182" s="2285" t="s">
        <v>3558</v>
      </c>
      <c r="C182" s="2285" t="s">
        <v>6995</v>
      </c>
      <c r="D182" s="2285" t="s">
        <v>3589</v>
      </c>
      <c r="E182" s="2271" t="s">
        <v>271</v>
      </c>
      <c r="F182" s="2270" t="s">
        <v>6996</v>
      </c>
      <c r="G182" s="2270" t="s">
        <v>6236</v>
      </c>
      <c r="H182" s="2270" t="s">
        <v>6997</v>
      </c>
      <c r="I182" s="2270" t="s">
        <v>6236</v>
      </c>
      <c r="J182" s="2270" t="s">
        <v>6998</v>
      </c>
      <c r="K182" s="2270" t="s">
        <v>6236</v>
      </c>
      <c r="L182" s="2273">
        <v>2216.6181575999999</v>
      </c>
      <c r="M182" s="2270" t="s">
        <v>6975</v>
      </c>
      <c r="N182" s="2273">
        <v>3378484.869035</v>
      </c>
      <c r="O182" s="2270" t="s">
        <v>6999</v>
      </c>
    </row>
    <row r="183" spans="1:15" ht="24" customHeight="1">
      <c r="A183" s="2270" t="s">
        <v>6053</v>
      </c>
      <c r="B183" s="2285" t="s">
        <v>3558</v>
      </c>
      <c r="C183" s="2285" t="s">
        <v>6054</v>
      </c>
      <c r="D183" s="2285" t="s">
        <v>3589</v>
      </c>
      <c r="E183" s="2271" t="s">
        <v>271</v>
      </c>
      <c r="F183" s="2270" t="s">
        <v>6461</v>
      </c>
      <c r="G183" s="2270" t="s">
        <v>6236</v>
      </c>
      <c r="H183" s="2270" t="s">
        <v>7000</v>
      </c>
      <c r="I183" s="2270" t="s">
        <v>6236</v>
      </c>
      <c r="J183" s="2270" t="s">
        <v>7001</v>
      </c>
      <c r="K183" s="2270" t="s">
        <v>6236</v>
      </c>
      <c r="L183" s="2273">
        <v>2214.96</v>
      </c>
      <c r="M183" s="2270" t="s">
        <v>6975</v>
      </c>
      <c r="N183" s="2273">
        <v>3380699.8290349999</v>
      </c>
      <c r="O183" s="2270" t="s">
        <v>7002</v>
      </c>
    </row>
    <row r="184" spans="1:15" ht="24" customHeight="1">
      <c r="A184" s="2270" t="s">
        <v>5520</v>
      </c>
      <c r="B184" s="2285" t="s">
        <v>3554</v>
      </c>
      <c r="C184" s="2285" t="s">
        <v>5521</v>
      </c>
      <c r="D184" s="2285" t="s">
        <v>3589</v>
      </c>
      <c r="E184" s="2271" t="s">
        <v>271</v>
      </c>
      <c r="F184" s="2270" t="s">
        <v>6461</v>
      </c>
      <c r="G184" s="2270" t="s">
        <v>6236</v>
      </c>
      <c r="H184" s="2270" t="s">
        <v>7003</v>
      </c>
      <c r="I184" s="2270" t="s">
        <v>6236</v>
      </c>
      <c r="J184" s="2270" t="s">
        <v>7004</v>
      </c>
      <c r="K184" s="2270" t="s">
        <v>6236</v>
      </c>
      <c r="L184" s="2273">
        <v>2213.88</v>
      </c>
      <c r="M184" s="2270" t="s">
        <v>6975</v>
      </c>
      <c r="N184" s="2273">
        <v>3382913.7090349998</v>
      </c>
      <c r="O184" s="2270" t="s">
        <v>7005</v>
      </c>
    </row>
    <row r="185" spans="1:15" ht="24" customHeight="1">
      <c r="A185" s="2270" t="s">
        <v>4295</v>
      </c>
      <c r="B185" s="2285" t="s">
        <v>3558</v>
      </c>
      <c r="C185" s="2285" t="s">
        <v>4296</v>
      </c>
      <c r="D185" s="2285" t="s">
        <v>3589</v>
      </c>
      <c r="E185" s="2271" t="s">
        <v>275</v>
      </c>
      <c r="F185" s="2270" t="s">
        <v>7006</v>
      </c>
      <c r="G185" s="2270" t="s">
        <v>6236</v>
      </c>
      <c r="H185" s="2270" t="s">
        <v>7007</v>
      </c>
      <c r="I185" s="2270" t="s">
        <v>6236</v>
      </c>
      <c r="J185" s="2270" t="s">
        <v>7008</v>
      </c>
      <c r="K185" s="2270" t="s">
        <v>6236</v>
      </c>
      <c r="L185" s="2273">
        <v>2207.1857184</v>
      </c>
      <c r="M185" s="2270" t="s">
        <v>6975</v>
      </c>
      <c r="N185" s="2273">
        <v>3385120.8947533998</v>
      </c>
      <c r="O185" s="2270" t="s">
        <v>7009</v>
      </c>
    </row>
    <row r="186" spans="1:15" ht="24" customHeight="1">
      <c r="A186" s="2270" t="s">
        <v>5430</v>
      </c>
      <c r="B186" s="2285" t="s">
        <v>3600</v>
      </c>
      <c r="C186" s="2285" t="s">
        <v>1420</v>
      </c>
      <c r="D186" s="2285" t="s">
        <v>3589</v>
      </c>
      <c r="E186" s="2271" t="s">
        <v>271</v>
      </c>
      <c r="F186" s="2270" t="s">
        <v>6241</v>
      </c>
      <c r="G186" s="2270" t="s">
        <v>6236</v>
      </c>
      <c r="H186" s="2270" t="s">
        <v>7010</v>
      </c>
      <c r="I186" s="2270" t="s">
        <v>6236</v>
      </c>
      <c r="J186" s="2270" t="s">
        <v>7011</v>
      </c>
      <c r="K186" s="2270" t="s">
        <v>6236</v>
      </c>
      <c r="L186" s="2273">
        <v>2204</v>
      </c>
      <c r="M186" s="2270" t="s">
        <v>6975</v>
      </c>
      <c r="N186" s="2273">
        <v>3387324.8947533998</v>
      </c>
      <c r="O186" s="2270" t="s">
        <v>7012</v>
      </c>
    </row>
    <row r="187" spans="1:15" ht="24" customHeight="1">
      <c r="A187" s="2270" t="s">
        <v>4606</v>
      </c>
      <c r="B187" s="2285" t="s">
        <v>3558</v>
      </c>
      <c r="C187" s="2285" t="s">
        <v>4607</v>
      </c>
      <c r="D187" s="2285" t="s">
        <v>3589</v>
      </c>
      <c r="E187" s="2271" t="s">
        <v>3974</v>
      </c>
      <c r="F187" s="2270" t="s">
        <v>7013</v>
      </c>
      <c r="G187" s="2270" t="s">
        <v>6236</v>
      </c>
      <c r="H187" s="2270" t="s">
        <v>7014</v>
      </c>
      <c r="I187" s="2270" t="s">
        <v>6236</v>
      </c>
      <c r="J187" s="2270" t="s">
        <v>7015</v>
      </c>
      <c r="K187" s="2270" t="s">
        <v>6236</v>
      </c>
      <c r="L187" s="2273">
        <v>2187.7907511600001</v>
      </c>
      <c r="M187" s="2270" t="s">
        <v>6975</v>
      </c>
      <c r="N187" s="2273">
        <v>3389512.6855045999</v>
      </c>
      <c r="O187" s="2270" t="s">
        <v>7016</v>
      </c>
    </row>
    <row r="188" spans="1:15" ht="84" customHeight="1">
      <c r="A188" s="2270" t="s">
        <v>5536</v>
      </c>
      <c r="B188" s="2285" t="s">
        <v>3600</v>
      </c>
      <c r="C188" s="2285" t="s">
        <v>3251</v>
      </c>
      <c r="D188" s="2285" t="s">
        <v>3589</v>
      </c>
      <c r="E188" s="2271" t="s">
        <v>1797</v>
      </c>
      <c r="F188" s="2270" t="s">
        <v>7017</v>
      </c>
      <c r="G188" s="2270" t="s">
        <v>6236</v>
      </c>
      <c r="H188" s="2270" t="s">
        <v>7018</v>
      </c>
      <c r="I188" s="2270" t="s">
        <v>6236</v>
      </c>
      <c r="J188" s="2270" t="s">
        <v>7019</v>
      </c>
      <c r="K188" s="2270" t="s">
        <v>6236</v>
      </c>
      <c r="L188" s="2273">
        <v>2152.2600000000002</v>
      </c>
      <c r="M188" s="2270" t="s">
        <v>6975</v>
      </c>
      <c r="N188" s="2273">
        <v>3391664.9455046002</v>
      </c>
      <c r="O188" s="2270" t="s">
        <v>7020</v>
      </c>
    </row>
    <row r="189" spans="1:15" ht="24" customHeight="1">
      <c r="A189" s="2270" t="s">
        <v>5302</v>
      </c>
      <c r="B189" s="2285" t="s">
        <v>3554</v>
      </c>
      <c r="C189" s="2285" t="s">
        <v>5303</v>
      </c>
      <c r="D189" s="2285" t="s">
        <v>3589</v>
      </c>
      <c r="E189" s="2271" t="s">
        <v>689</v>
      </c>
      <c r="F189" s="2270" t="s">
        <v>7021</v>
      </c>
      <c r="G189" s="2270" t="s">
        <v>6236</v>
      </c>
      <c r="H189" s="2270" t="s">
        <v>7022</v>
      </c>
      <c r="I189" s="2270" t="s">
        <v>6236</v>
      </c>
      <c r="J189" s="2270" t="s">
        <v>7023</v>
      </c>
      <c r="K189" s="2270" t="s">
        <v>6236</v>
      </c>
      <c r="L189" s="2273">
        <v>2083.7249999999999</v>
      </c>
      <c r="M189" s="2270" t="s">
        <v>6975</v>
      </c>
      <c r="N189" s="2273">
        <v>3393748.6705045998</v>
      </c>
      <c r="O189" s="2270" t="s">
        <v>7024</v>
      </c>
    </row>
    <row r="190" spans="1:15" ht="24" customHeight="1">
      <c r="A190" s="2270" t="s">
        <v>4147</v>
      </c>
      <c r="B190" s="2285" t="s">
        <v>3558</v>
      </c>
      <c r="C190" s="2285" t="s">
        <v>4148</v>
      </c>
      <c r="D190" s="2285" t="s">
        <v>3589</v>
      </c>
      <c r="E190" s="2271" t="s">
        <v>689</v>
      </c>
      <c r="F190" s="2270" t="s">
        <v>7025</v>
      </c>
      <c r="G190" s="2270" t="s">
        <v>6236</v>
      </c>
      <c r="H190" s="2270" t="s">
        <v>7026</v>
      </c>
      <c r="I190" s="2270" t="s">
        <v>6236</v>
      </c>
      <c r="J190" s="2270" t="s">
        <v>7027</v>
      </c>
      <c r="K190" s="2270" t="s">
        <v>6236</v>
      </c>
      <c r="L190" s="2273">
        <v>2081.7250675199998</v>
      </c>
      <c r="M190" s="2270" t="s">
        <v>6975</v>
      </c>
      <c r="N190" s="2273">
        <v>3395830.3955720998</v>
      </c>
      <c r="O190" s="2270" t="s">
        <v>7028</v>
      </c>
    </row>
    <row r="191" spans="1:15" ht="24" customHeight="1">
      <c r="A191" s="2270" t="s">
        <v>5499</v>
      </c>
      <c r="B191" s="2285" t="s">
        <v>3558</v>
      </c>
      <c r="C191" s="2285" t="s">
        <v>5500</v>
      </c>
      <c r="D191" s="2285" t="s">
        <v>3589</v>
      </c>
      <c r="E191" s="2271" t="s">
        <v>271</v>
      </c>
      <c r="F191" s="2270" t="s">
        <v>7029</v>
      </c>
      <c r="G191" s="2270" t="s">
        <v>6236</v>
      </c>
      <c r="H191" s="2270" t="s">
        <v>7030</v>
      </c>
      <c r="I191" s="2270" t="s">
        <v>6236</v>
      </c>
      <c r="J191" s="2270" t="s">
        <v>7031</v>
      </c>
      <c r="K191" s="2270" t="s">
        <v>6236</v>
      </c>
      <c r="L191" s="2273">
        <v>2066.4</v>
      </c>
      <c r="M191" s="2270" t="s">
        <v>6975</v>
      </c>
      <c r="N191" s="2273">
        <v>3397896.7955721002</v>
      </c>
      <c r="O191" s="2270" t="s">
        <v>7032</v>
      </c>
    </row>
    <row r="192" spans="1:15" ht="36" customHeight="1">
      <c r="A192" s="2270" t="s">
        <v>5198</v>
      </c>
      <c r="B192" s="2285" t="s">
        <v>3600</v>
      </c>
      <c r="C192" s="2285" t="s">
        <v>1238</v>
      </c>
      <c r="D192" s="2285" t="s">
        <v>3589</v>
      </c>
      <c r="E192" s="2271" t="s">
        <v>347</v>
      </c>
      <c r="F192" s="2270" t="s">
        <v>7033</v>
      </c>
      <c r="G192" s="2270" t="s">
        <v>6236</v>
      </c>
      <c r="H192" s="2270" t="s">
        <v>7034</v>
      </c>
      <c r="I192" s="2270" t="s">
        <v>6236</v>
      </c>
      <c r="J192" s="2270" t="s">
        <v>7035</v>
      </c>
      <c r="K192" s="2270" t="s">
        <v>6236</v>
      </c>
      <c r="L192" s="2273">
        <v>2060.982</v>
      </c>
      <c r="M192" s="2270" t="s">
        <v>6975</v>
      </c>
      <c r="N192" s="2273">
        <v>3399957.7775721001</v>
      </c>
      <c r="O192" s="2270" t="s">
        <v>7036</v>
      </c>
    </row>
    <row r="193" spans="1:15" ht="24" customHeight="1">
      <c r="A193" s="2270" t="s">
        <v>5024</v>
      </c>
      <c r="B193" s="2285" t="s">
        <v>3558</v>
      </c>
      <c r="C193" s="2285" t="s">
        <v>5025</v>
      </c>
      <c r="D193" s="2285" t="s">
        <v>3589</v>
      </c>
      <c r="E193" s="2271" t="s">
        <v>271</v>
      </c>
      <c r="F193" s="2270" t="s">
        <v>6882</v>
      </c>
      <c r="G193" s="2270" t="s">
        <v>6236</v>
      </c>
      <c r="H193" s="2270" t="s">
        <v>7037</v>
      </c>
      <c r="I193" s="2270" t="s">
        <v>6236</v>
      </c>
      <c r="J193" s="2270" t="s">
        <v>7038</v>
      </c>
      <c r="K193" s="2270" t="s">
        <v>6236</v>
      </c>
      <c r="L193" s="2273">
        <v>2055.3000000000002</v>
      </c>
      <c r="M193" s="2270" t="s">
        <v>6975</v>
      </c>
      <c r="N193" s="2273">
        <v>3402013.0775720999</v>
      </c>
      <c r="O193" s="2270" t="s">
        <v>7039</v>
      </c>
    </row>
    <row r="194" spans="1:15" ht="36" customHeight="1">
      <c r="A194" s="2270" t="s">
        <v>5631</v>
      </c>
      <c r="B194" s="2285" t="s">
        <v>3558</v>
      </c>
      <c r="C194" s="2285" t="s">
        <v>5632</v>
      </c>
      <c r="D194" s="2285" t="s">
        <v>3589</v>
      </c>
      <c r="E194" s="2271" t="s">
        <v>271</v>
      </c>
      <c r="F194" s="2270" t="s">
        <v>7040</v>
      </c>
      <c r="G194" s="2270" t="s">
        <v>6236</v>
      </c>
      <c r="H194" s="2270" t="s">
        <v>7041</v>
      </c>
      <c r="I194" s="2270" t="s">
        <v>6236</v>
      </c>
      <c r="J194" s="2270" t="s">
        <v>7042</v>
      </c>
      <c r="K194" s="2270" t="s">
        <v>6236</v>
      </c>
      <c r="L194" s="2273">
        <v>2009.4792399999999</v>
      </c>
      <c r="M194" s="2270" t="s">
        <v>6975</v>
      </c>
      <c r="N194" s="2273">
        <v>3404022.5568121001</v>
      </c>
      <c r="O194" s="2270" t="s">
        <v>7043</v>
      </c>
    </row>
    <row r="195" spans="1:15" ht="24" customHeight="1">
      <c r="A195" s="2270" t="s">
        <v>7044</v>
      </c>
      <c r="B195" s="2285" t="s">
        <v>3554</v>
      </c>
      <c r="C195" s="2285" t="s">
        <v>7045</v>
      </c>
      <c r="D195" s="2285" t="s">
        <v>3589</v>
      </c>
      <c r="E195" s="2271" t="s">
        <v>689</v>
      </c>
      <c r="F195" s="2270" t="s">
        <v>7046</v>
      </c>
      <c r="G195" s="2270" t="s">
        <v>6236</v>
      </c>
      <c r="H195" s="2270" t="s">
        <v>7047</v>
      </c>
      <c r="I195" s="2270" t="s">
        <v>6236</v>
      </c>
      <c r="J195" s="2270" t="s">
        <v>7048</v>
      </c>
      <c r="K195" s="2270" t="s">
        <v>6236</v>
      </c>
      <c r="L195" s="2273">
        <v>1982.0129999999999</v>
      </c>
      <c r="M195" s="2270" t="s">
        <v>7049</v>
      </c>
      <c r="N195" s="2273">
        <v>3406004.5698120999</v>
      </c>
      <c r="O195" s="2270" t="s">
        <v>7050</v>
      </c>
    </row>
    <row r="196" spans="1:15" ht="48" customHeight="1">
      <c r="A196" s="2270" t="s">
        <v>4782</v>
      </c>
      <c r="B196" s="2285" t="s">
        <v>3558</v>
      </c>
      <c r="C196" s="2285" t="s">
        <v>4783</v>
      </c>
      <c r="D196" s="2285" t="s">
        <v>3589</v>
      </c>
      <c r="E196" s="2271" t="s">
        <v>271</v>
      </c>
      <c r="F196" s="2270" t="s">
        <v>7051</v>
      </c>
      <c r="G196" s="2270" t="s">
        <v>6236</v>
      </c>
      <c r="H196" s="2270" t="s">
        <v>7052</v>
      </c>
      <c r="I196" s="2270" t="s">
        <v>6236</v>
      </c>
      <c r="J196" s="2270" t="s">
        <v>7053</v>
      </c>
      <c r="K196" s="2270" t="s">
        <v>6236</v>
      </c>
      <c r="L196" s="2273">
        <v>1969.16</v>
      </c>
      <c r="M196" s="2270" t="s">
        <v>7049</v>
      </c>
      <c r="N196" s="2273">
        <v>3407973.7298121001</v>
      </c>
      <c r="O196" s="2270" t="s">
        <v>7054</v>
      </c>
    </row>
    <row r="197" spans="1:15" ht="36" customHeight="1">
      <c r="A197" s="2270" t="s">
        <v>5638</v>
      </c>
      <c r="B197" s="2285" t="s">
        <v>3600</v>
      </c>
      <c r="C197" s="2285" t="s">
        <v>2953</v>
      </c>
      <c r="D197" s="2285" t="s">
        <v>3589</v>
      </c>
      <c r="E197" s="2271" t="s">
        <v>1797</v>
      </c>
      <c r="F197" s="2270" t="s">
        <v>6540</v>
      </c>
      <c r="G197" s="2270" t="s">
        <v>6236</v>
      </c>
      <c r="H197" s="2270" t="s">
        <v>7055</v>
      </c>
      <c r="I197" s="2270" t="s">
        <v>6236</v>
      </c>
      <c r="J197" s="2270" t="s">
        <v>7056</v>
      </c>
      <c r="K197" s="2270" t="s">
        <v>6236</v>
      </c>
      <c r="L197" s="2273">
        <v>1962</v>
      </c>
      <c r="M197" s="2270" t="s">
        <v>7049</v>
      </c>
      <c r="N197" s="2273">
        <v>3409935.7298121001</v>
      </c>
      <c r="O197" s="2270" t="s">
        <v>7057</v>
      </c>
    </row>
    <row r="198" spans="1:15" ht="24" customHeight="1">
      <c r="A198" s="2270" t="s">
        <v>4694</v>
      </c>
      <c r="B198" s="2285" t="s">
        <v>3554</v>
      </c>
      <c r="C198" s="2285" t="s">
        <v>4695</v>
      </c>
      <c r="D198" s="2285" t="s">
        <v>3589</v>
      </c>
      <c r="E198" s="2271" t="s">
        <v>3445</v>
      </c>
      <c r="F198" s="2270" t="s">
        <v>7058</v>
      </c>
      <c r="G198" s="2270" t="s">
        <v>6236</v>
      </c>
      <c r="H198" s="2270" t="s">
        <v>7059</v>
      </c>
      <c r="I198" s="2270" t="s">
        <v>6236</v>
      </c>
      <c r="J198" s="2270" t="s">
        <v>7060</v>
      </c>
      <c r="K198" s="2270" t="s">
        <v>6236</v>
      </c>
      <c r="L198" s="2273">
        <v>1950.2671499999999</v>
      </c>
      <c r="M198" s="2270" t="s">
        <v>7049</v>
      </c>
      <c r="N198" s="2273">
        <v>3411885.9969620998</v>
      </c>
      <c r="O198" s="2270" t="s">
        <v>7061</v>
      </c>
    </row>
    <row r="199" spans="1:15" ht="24" customHeight="1">
      <c r="A199" s="2270" t="s">
        <v>7062</v>
      </c>
      <c r="B199" s="2285" t="s">
        <v>3558</v>
      </c>
      <c r="C199" s="2285" t="s">
        <v>7063</v>
      </c>
      <c r="D199" s="2285" t="s">
        <v>3594</v>
      </c>
      <c r="E199" s="2271" t="s">
        <v>2143</v>
      </c>
      <c r="F199" s="2270" t="s">
        <v>7064</v>
      </c>
      <c r="G199" s="2270" t="s">
        <v>6236</v>
      </c>
      <c r="H199" s="2270" t="s">
        <v>7065</v>
      </c>
      <c r="I199" s="2270" t="s">
        <v>6236</v>
      </c>
      <c r="J199" s="2270" t="s">
        <v>7066</v>
      </c>
      <c r="K199" s="2270" t="s">
        <v>6236</v>
      </c>
      <c r="L199" s="2273">
        <v>1948.90010203</v>
      </c>
      <c r="M199" s="2270" t="s">
        <v>7049</v>
      </c>
      <c r="N199" s="2273">
        <v>3413834.8970641</v>
      </c>
      <c r="O199" s="2270" t="s">
        <v>7067</v>
      </c>
    </row>
    <row r="200" spans="1:15" ht="24" customHeight="1">
      <c r="A200" s="2270" t="s">
        <v>5458</v>
      </c>
      <c r="B200" s="2285" t="s">
        <v>3554</v>
      </c>
      <c r="C200" s="2285" t="s">
        <v>5459</v>
      </c>
      <c r="D200" s="2285" t="s">
        <v>3589</v>
      </c>
      <c r="E200" s="2271" t="s">
        <v>689</v>
      </c>
      <c r="F200" s="2270" t="s">
        <v>7068</v>
      </c>
      <c r="G200" s="2270" t="s">
        <v>6236</v>
      </c>
      <c r="H200" s="2270" t="s">
        <v>7069</v>
      </c>
      <c r="I200" s="2270" t="s">
        <v>6236</v>
      </c>
      <c r="J200" s="2270" t="s">
        <v>7070</v>
      </c>
      <c r="K200" s="2270" t="s">
        <v>6236</v>
      </c>
      <c r="L200" s="2273">
        <v>1932.48</v>
      </c>
      <c r="M200" s="2270" t="s">
        <v>7049</v>
      </c>
      <c r="N200" s="2273">
        <v>3415767.3770641</v>
      </c>
      <c r="O200" s="2270" t="s">
        <v>7071</v>
      </c>
    </row>
    <row r="201" spans="1:15" ht="36" customHeight="1">
      <c r="A201" s="2270" t="s">
        <v>7072</v>
      </c>
      <c r="B201" s="2285" t="s">
        <v>3558</v>
      </c>
      <c r="C201" s="2285" t="s">
        <v>7073</v>
      </c>
      <c r="D201" s="2285" t="s">
        <v>3589</v>
      </c>
      <c r="E201" s="2271" t="s">
        <v>271</v>
      </c>
      <c r="F201" s="2270" t="s">
        <v>7074</v>
      </c>
      <c r="G201" s="2270" t="s">
        <v>6236</v>
      </c>
      <c r="H201" s="2270" t="s">
        <v>7075</v>
      </c>
      <c r="I201" s="2270" t="s">
        <v>6236</v>
      </c>
      <c r="J201" s="2270" t="s">
        <v>7076</v>
      </c>
      <c r="K201" s="2270" t="s">
        <v>6236</v>
      </c>
      <c r="L201" s="2273">
        <v>1909.71081</v>
      </c>
      <c r="M201" s="2270" t="s">
        <v>7049</v>
      </c>
      <c r="N201" s="2273">
        <v>3417677.0878741001</v>
      </c>
      <c r="O201" s="2270" t="s">
        <v>7077</v>
      </c>
    </row>
    <row r="202" spans="1:15" ht="24" customHeight="1">
      <c r="A202" s="2270" t="s">
        <v>7078</v>
      </c>
      <c r="B202" s="2285" t="s">
        <v>3558</v>
      </c>
      <c r="C202" s="2285" t="s">
        <v>7079</v>
      </c>
      <c r="D202" s="2285" t="s">
        <v>3594</v>
      </c>
      <c r="E202" s="2271" t="s">
        <v>2143</v>
      </c>
      <c r="F202" s="2270" t="s">
        <v>7080</v>
      </c>
      <c r="G202" s="2270" t="s">
        <v>6236</v>
      </c>
      <c r="H202" s="2270" t="s">
        <v>7081</v>
      </c>
      <c r="I202" s="2270" t="s">
        <v>6236</v>
      </c>
      <c r="J202" s="2270" t="s">
        <v>7082</v>
      </c>
      <c r="K202" s="2270" t="s">
        <v>6236</v>
      </c>
      <c r="L202" s="2273">
        <v>1902.081073525</v>
      </c>
      <c r="M202" s="2270" t="s">
        <v>7049</v>
      </c>
      <c r="N202" s="2273">
        <v>3419579.1689475998</v>
      </c>
      <c r="O202" s="2270" t="s">
        <v>7083</v>
      </c>
    </row>
    <row r="203" spans="1:15" ht="24" customHeight="1">
      <c r="A203" s="2270" t="s">
        <v>5020</v>
      </c>
      <c r="B203" s="2285" t="s">
        <v>3558</v>
      </c>
      <c r="C203" s="2285" t="s">
        <v>5021</v>
      </c>
      <c r="D203" s="2285" t="s">
        <v>3589</v>
      </c>
      <c r="E203" s="2271" t="s">
        <v>271</v>
      </c>
      <c r="F203" s="2270" t="s">
        <v>6515</v>
      </c>
      <c r="G203" s="2270" t="s">
        <v>6236</v>
      </c>
      <c r="H203" s="2270" t="s">
        <v>7084</v>
      </c>
      <c r="I203" s="2270" t="s">
        <v>6236</v>
      </c>
      <c r="J203" s="2270" t="s">
        <v>7085</v>
      </c>
      <c r="K203" s="2270" t="s">
        <v>6236</v>
      </c>
      <c r="L203" s="2273">
        <v>1900.8</v>
      </c>
      <c r="M203" s="2270" t="s">
        <v>7049</v>
      </c>
      <c r="N203" s="2273">
        <v>3421479.9689476001</v>
      </c>
      <c r="O203" s="2270" t="s">
        <v>7086</v>
      </c>
    </row>
    <row r="204" spans="1:15" ht="24" customHeight="1">
      <c r="A204" s="2270" t="s">
        <v>6048</v>
      </c>
      <c r="B204" s="2285" t="s">
        <v>3558</v>
      </c>
      <c r="C204" s="2285" t="s">
        <v>6049</v>
      </c>
      <c r="D204" s="2285" t="s">
        <v>3589</v>
      </c>
      <c r="E204" s="2271" t="s">
        <v>271</v>
      </c>
      <c r="F204" s="2270" t="s">
        <v>6636</v>
      </c>
      <c r="G204" s="2270" t="s">
        <v>6236</v>
      </c>
      <c r="H204" s="2270" t="s">
        <v>7087</v>
      </c>
      <c r="I204" s="2270" t="s">
        <v>6236</v>
      </c>
      <c r="J204" s="2270" t="s">
        <v>7088</v>
      </c>
      <c r="K204" s="2270" t="s">
        <v>6236</v>
      </c>
      <c r="L204" s="2273">
        <v>1883.15</v>
      </c>
      <c r="M204" s="2270" t="s">
        <v>7049</v>
      </c>
      <c r="N204" s="2273">
        <v>3423363.1189476</v>
      </c>
      <c r="O204" s="2270" t="s">
        <v>7089</v>
      </c>
    </row>
    <row r="205" spans="1:15" ht="36" customHeight="1">
      <c r="A205" s="2270" t="s">
        <v>4661</v>
      </c>
      <c r="B205" s="2285" t="s">
        <v>4493</v>
      </c>
      <c r="C205" s="2285" t="s">
        <v>4662</v>
      </c>
      <c r="D205" s="2285" t="s">
        <v>3589</v>
      </c>
      <c r="E205" s="2271" t="s">
        <v>689</v>
      </c>
      <c r="F205" s="2270" t="s">
        <v>7090</v>
      </c>
      <c r="G205" s="2270" t="s">
        <v>6236</v>
      </c>
      <c r="H205" s="2270" t="s">
        <v>7091</v>
      </c>
      <c r="I205" s="2270" t="s">
        <v>6236</v>
      </c>
      <c r="J205" s="2270" t="s">
        <v>7092</v>
      </c>
      <c r="K205" s="2270" t="s">
        <v>6236</v>
      </c>
      <c r="L205" s="2273">
        <v>1833.2607</v>
      </c>
      <c r="M205" s="2270" t="s">
        <v>7049</v>
      </c>
      <c r="N205" s="2273">
        <v>3425196.3796476</v>
      </c>
      <c r="O205" s="2270" t="s">
        <v>7093</v>
      </c>
    </row>
    <row r="206" spans="1:15" ht="60" customHeight="1">
      <c r="A206" s="2270" t="s">
        <v>5960</v>
      </c>
      <c r="B206" s="2285" t="s">
        <v>3600</v>
      </c>
      <c r="C206" s="2285" t="s">
        <v>3337</v>
      </c>
      <c r="D206" s="2285" t="s">
        <v>3804</v>
      </c>
      <c r="E206" s="2271" t="s">
        <v>271</v>
      </c>
      <c r="F206" s="2270" t="s">
        <v>6241</v>
      </c>
      <c r="G206" s="2270" t="s">
        <v>6231</v>
      </c>
      <c r="H206" s="2270" t="s">
        <v>7094</v>
      </c>
      <c r="I206" s="2270" t="s">
        <v>7095</v>
      </c>
      <c r="J206" s="2270" t="s">
        <v>7096</v>
      </c>
      <c r="K206" s="2270" t="s">
        <v>6233</v>
      </c>
      <c r="L206" s="2273">
        <v>1792</v>
      </c>
      <c r="M206" s="2270" t="s">
        <v>7049</v>
      </c>
      <c r="N206" s="2273">
        <v>3426988.3796476</v>
      </c>
      <c r="O206" s="2270" t="s">
        <v>7097</v>
      </c>
    </row>
    <row r="207" spans="1:15" ht="36" customHeight="1">
      <c r="A207" s="2270" t="s">
        <v>5265</v>
      </c>
      <c r="B207" s="2285" t="s">
        <v>3600</v>
      </c>
      <c r="C207" s="2285" t="s">
        <v>3252</v>
      </c>
      <c r="D207" s="2285" t="s">
        <v>3589</v>
      </c>
      <c r="E207" s="2271" t="s">
        <v>271</v>
      </c>
      <c r="F207" s="2270" t="s">
        <v>6500</v>
      </c>
      <c r="G207" s="2270" t="s">
        <v>6236</v>
      </c>
      <c r="H207" s="2270" t="s">
        <v>7098</v>
      </c>
      <c r="I207" s="2270" t="s">
        <v>6236</v>
      </c>
      <c r="J207" s="2270" t="s">
        <v>7099</v>
      </c>
      <c r="K207" s="2270" t="s">
        <v>6236</v>
      </c>
      <c r="L207" s="2273">
        <v>1790.48</v>
      </c>
      <c r="M207" s="2270" t="s">
        <v>7049</v>
      </c>
      <c r="N207" s="2273">
        <v>3428778.8596476</v>
      </c>
      <c r="O207" s="2270" t="s">
        <v>7100</v>
      </c>
    </row>
    <row r="208" spans="1:15" ht="60" customHeight="1">
      <c r="A208" s="2270" t="s">
        <v>5951</v>
      </c>
      <c r="B208" s="2285" t="s">
        <v>3600</v>
      </c>
      <c r="C208" s="2285" t="s">
        <v>3315</v>
      </c>
      <c r="D208" s="2285" t="s">
        <v>3589</v>
      </c>
      <c r="E208" s="2271" t="s">
        <v>322</v>
      </c>
      <c r="F208" s="2270" t="s">
        <v>6241</v>
      </c>
      <c r="G208" s="2270" t="s">
        <v>6236</v>
      </c>
      <c r="H208" s="2270" t="s">
        <v>7101</v>
      </c>
      <c r="I208" s="2270" t="s">
        <v>6236</v>
      </c>
      <c r="J208" s="2270" t="s">
        <v>7102</v>
      </c>
      <c r="K208" s="2270" t="s">
        <v>6236</v>
      </c>
      <c r="L208" s="2273">
        <v>1741.3</v>
      </c>
      <c r="M208" s="2270" t="s">
        <v>7049</v>
      </c>
      <c r="N208" s="2273">
        <v>3430520.1596475998</v>
      </c>
      <c r="O208" s="2270" t="s">
        <v>7103</v>
      </c>
    </row>
    <row r="209" spans="1:15" ht="36" customHeight="1">
      <c r="A209" s="2270" t="s">
        <v>7104</v>
      </c>
      <c r="B209" s="2285" t="s">
        <v>3558</v>
      </c>
      <c r="C209" s="2285" t="s">
        <v>7105</v>
      </c>
      <c r="D209" s="2285" t="s">
        <v>3589</v>
      </c>
      <c r="E209" s="2271" t="s">
        <v>271</v>
      </c>
      <c r="F209" s="2270" t="s">
        <v>7106</v>
      </c>
      <c r="G209" s="2270" t="s">
        <v>6236</v>
      </c>
      <c r="H209" s="2270" t="s">
        <v>7107</v>
      </c>
      <c r="I209" s="2270" t="s">
        <v>6236</v>
      </c>
      <c r="J209" s="2270" t="s">
        <v>7108</v>
      </c>
      <c r="K209" s="2270" t="s">
        <v>6236</v>
      </c>
      <c r="L209" s="2273">
        <v>1728.1666519519999</v>
      </c>
      <c r="M209" s="2270" t="s">
        <v>7049</v>
      </c>
      <c r="N209" s="2273">
        <v>3432248.3262995998</v>
      </c>
      <c r="O209" s="2270" t="s">
        <v>7109</v>
      </c>
    </row>
    <row r="210" spans="1:15" ht="24" customHeight="1">
      <c r="A210" s="2270" t="s">
        <v>4727</v>
      </c>
      <c r="B210" s="2285" t="s">
        <v>3558</v>
      </c>
      <c r="C210" s="2285" t="s">
        <v>4728</v>
      </c>
      <c r="D210" s="2285" t="s">
        <v>3589</v>
      </c>
      <c r="E210" s="2271" t="s">
        <v>3445</v>
      </c>
      <c r="F210" s="2270" t="s">
        <v>7110</v>
      </c>
      <c r="G210" s="2270" t="s">
        <v>6236</v>
      </c>
      <c r="H210" s="2270" t="s">
        <v>7111</v>
      </c>
      <c r="I210" s="2270" t="s">
        <v>6236</v>
      </c>
      <c r="J210" s="2270" t="s">
        <v>7112</v>
      </c>
      <c r="K210" s="2270" t="s">
        <v>6236</v>
      </c>
      <c r="L210" s="2273">
        <v>1722.5242983999999</v>
      </c>
      <c r="M210" s="2270" t="s">
        <v>7049</v>
      </c>
      <c r="N210" s="2273">
        <v>3433970.850598</v>
      </c>
      <c r="O210" s="2270" t="s">
        <v>7113</v>
      </c>
    </row>
    <row r="211" spans="1:15" ht="24" customHeight="1">
      <c r="A211" s="2270" t="s">
        <v>5422</v>
      </c>
      <c r="B211" s="2285" t="s">
        <v>4347</v>
      </c>
      <c r="C211" s="2285" t="s">
        <v>1411</v>
      </c>
      <c r="D211" s="2285" t="s">
        <v>3589</v>
      </c>
      <c r="E211" s="2271" t="s">
        <v>322</v>
      </c>
      <c r="F211" s="2270" t="s">
        <v>6636</v>
      </c>
      <c r="G211" s="2270" t="s">
        <v>6236</v>
      </c>
      <c r="H211" s="2270" t="s">
        <v>7114</v>
      </c>
      <c r="I211" s="2270" t="s">
        <v>6236</v>
      </c>
      <c r="J211" s="2270" t="s">
        <v>7115</v>
      </c>
      <c r="K211" s="2270" t="s">
        <v>6236</v>
      </c>
      <c r="L211" s="2273">
        <v>1709.05</v>
      </c>
      <c r="M211" s="2270" t="s">
        <v>7049</v>
      </c>
      <c r="N211" s="2273">
        <v>3435679.9005979998</v>
      </c>
      <c r="O211" s="2270" t="s">
        <v>7116</v>
      </c>
    </row>
    <row r="212" spans="1:15" ht="36" customHeight="1">
      <c r="A212" s="2270" t="s">
        <v>5982</v>
      </c>
      <c r="B212" s="2285" t="s">
        <v>3600</v>
      </c>
      <c r="C212" s="2285" t="s">
        <v>3331</v>
      </c>
      <c r="D212" s="2285" t="s">
        <v>3589</v>
      </c>
      <c r="E212" s="2271" t="s">
        <v>271</v>
      </c>
      <c r="F212" s="2270" t="s">
        <v>6500</v>
      </c>
      <c r="G212" s="2270" t="s">
        <v>6236</v>
      </c>
      <c r="H212" s="2270" t="s">
        <v>7117</v>
      </c>
      <c r="I212" s="2270" t="s">
        <v>6236</v>
      </c>
      <c r="J212" s="2270" t="s">
        <v>7118</v>
      </c>
      <c r="K212" s="2270" t="s">
        <v>6236</v>
      </c>
      <c r="L212" s="2273">
        <v>1702</v>
      </c>
      <c r="M212" s="2270" t="s">
        <v>7049</v>
      </c>
      <c r="N212" s="2273">
        <v>3437381.9005979998</v>
      </c>
      <c r="O212" s="2270" t="s">
        <v>7119</v>
      </c>
    </row>
    <row r="213" spans="1:15" ht="36" customHeight="1">
      <c r="A213" s="2270" t="s">
        <v>4315</v>
      </c>
      <c r="B213" s="2285" t="s">
        <v>3558</v>
      </c>
      <c r="C213" s="2285" t="s">
        <v>4316</v>
      </c>
      <c r="D213" s="2285" t="s">
        <v>3589</v>
      </c>
      <c r="E213" s="2271" t="s">
        <v>275</v>
      </c>
      <c r="F213" s="2270" t="s">
        <v>7120</v>
      </c>
      <c r="G213" s="2270" t="s">
        <v>6236</v>
      </c>
      <c r="H213" s="2270" t="s">
        <v>7121</v>
      </c>
      <c r="I213" s="2270" t="s">
        <v>6236</v>
      </c>
      <c r="J213" s="2270" t="s">
        <v>7122</v>
      </c>
      <c r="K213" s="2270" t="s">
        <v>6236</v>
      </c>
      <c r="L213" s="2273">
        <v>1691.8974306</v>
      </c>
      <c r="M213" s="2270" t="s">
        <v>7049</v>
      </c>
      <c r="N213" s="2273">
        <v>3439073.7980285999</v>
      </c>
      <c r="O213" s="2270" t="s">
        <v>7123</v>
      </c>
    </row>
    <row r="214" spans="1:15" ht="24" customHeight="1">
      <c r="A214" s="2270" t="s">
        <v>6045</v>
      </c>
      <c r="B214" s="2285" t="s">
        <v>3558</v>
      </c>
      <c r="C214" s="2285" t="s">
        <v>6046</v>
      </c>
      <c r="D214" s="2285" t="s">
        <v>3589</v>
      </c>
      <c r="E214" s="2271" t="s">
        <v>271</v>
      </c>
      <c r="F214" s="2270" t="s">
        <v>6691</v>
      </c>
      <c r="G214" s="2270" t="s">
        <v>6236</v>
      </c>
      <c r="H214" s="2270" t="s">
        <v>7124</v>
      </c>
      <c r="I214" s="2270" t="s">
        <v>6236</v>
      </c>
      <c r="J214" s="2270" t="s">
        <v>7125</v>
      </c>
      <c r="K214" s="2270" t="s">
        <v>6236</v>
      </c>
      <c r="L214" s="2273">
        <v>1667.19</v>
      </c>
      <c r="M214" s="2270" t="s">
        <v>7049</v>
      </c>
      <c r="N214" s="2273">
        <v>3440740.9880285999</v>
      </c>
      <c r="O214" s="2270" t="s">
        <v>7126</v>
      </c>
    </row>
    <row r="215" spans="1:15" ht="24" customHeight="1">
      <c r="A215" s="2270" t="s">
        <v>5389</v>
      </c>
      <c r="B215" s="2285" t="s">
        <v>3558</v>
      </c>
      <c r="C215" s="2285" t="s">
        <v>5390</v>
      </c>
      <c r="D215" s="2285" t="s">
        <v>3589</v>
      </c>
      <c r="E215" s="2271" t="s">
        <v>271</v>
      </c>
      <c r="F215" s="2270" t="s">
        <v>7127</v>
      </c>
      <c r="G215" s="2270" t="s">
        <v>6236</v>
      </c>
      <c r="H215" s="2270" t="s">
        <v>7128</v>
      </c>
      <c r="I215" s="2270" t="s">
        <v>6236</v>
      </c>
      <c r="J215" s="2270" t="s">
        <v>7129</v>
      </c>
      <c r="K215" s="2270" t="s">
        <v>6236</v>
      </c>
      <c r="L215" s="2273">
        <v>1664.96</v>
      </c>
      <c r="M215" s="2270" t="s">
        <v>7049</v>
      </c>
      <c r="N215" s="2273">
        <v>3442405.9480285998</v>
      </c>
      <c r="O215" s="2270" t="s">
        <v>7130</v>
      </c>
    </row>
    <row r="216" spans="1:15" ht="24" customHeight="1">
      <c r="A216" s="2270" t="s">
        <v>5583</v>
      </c>
      <c r="B216" s="2285" t="s">
        <v>3558</v>
      </c>
      <c r="C216" s="2285" t="s">
        <v>5584</v>
      </c>
      <c r="D216" s="2285" t="s">
        <v>3589</v>
      </c>
      <c r="E216" s="2271" t="s">
        <v>271</v>
      </c>
      <c r="F216" s="2270" t="s">
        <v>7131</v>
      </c>
      <c r="G216" s="2270" t="s">
        <v>6236</v>
      </c>
      <c r="H216" s="2270" t="s">
        <v>7132</v>
      </c>
      <c r="I216" s="2270" t="s">
        <v>6236</v>
      </c>
      <c r="J216" s="2270" t="s">
        <v>7133</v>
      </c>
      <c r="K216" s="2270" t="s">
        <v>6236</v>
      </c>
      <c r="L216" s="2273">
        <v>1663.31088</v>
      </c>
      <c r="M216" s="2270" t="s">
        <v>7049</v>
      </c>
      <c r="N216" s="2273">
        <v>3444069.2589086001</v>
      </c>
      <c r="O216" s="2270" t="s">
        <v>7134</v>
      </c>
    </row>
    <row r="217" spans="1:15" ht="24" customHeight="1">
      <c r="A217" s="2270" t="s">
        <v>4537</v>
      </c>
      <c r="B217" s="2285" t="s">
        <v>3554</v>
      </c>
      <c r="C217" s="2285" t="s">
        <v>4538</v>
      </c>
      <c r="D217" s="2285" t="s">
        <v>3589</v>
      </c>
      <c r="E217" s="2271" t="s">
        <v>689</v>
      </c>
      <c r="F217" s="2270" t="s">
        <v>7135</v>
      </c>
      <c r="G217" s="2270" t="s">
        <v>6236</v>
      </c>
      <c r="H217" s="2270" t="s">
        <v>7136</v>
      </c>
      <c r="I217" s="2270" t="s">
        <v>6236</v>
      </c>
      <c r="J217" s="2270" t="s">
        <v>7137</v>
      </c>
      <c r="K217" s="2270" t="s">
        <v>6236</v>
      </c>
      <c r="L217" s="2273">
        <v>1656.4779000000001</v>
      </c>
      <c r="M217" s="2270" t="s">
        <v>7049</v>
      </c>
      <c r="N217" s="2273">
        <v>3445725.7368085999</v>
      </c>
      <c r="O217" s="2270" t="s">
        <v>7138</v>
      </c>
    </row>
    <row r="218" spans="1:15" ht="36" customHeight="1">
      <c r="A218" s="2270" t="s">
        <v>5868</v>
      </c>
      <c r="B218" s="2285" t="s">
        <v>3600</v>
      </c>
      <c r="C218" s="2285" t="s">
        <v>1843</v>
      </c>
      <c r="D218" s="2285" t="s">
        <v>3589</v>
      </c>
      <c r="E218" s="2271" t="s">
        <v>322</v>
      </c>
      <c r="F218" s="2270" t="s">
        <v>6752</v>
      </c>
      <c r="G218" s="2270" t="s">
        <v>6236</v>
      </c>
      <c r="H218" s="2270" t="s">
        <v>7139</v>
      </c>
      <c r="I218" s="2270" t="s">
        <v>6236</v>
      </c>
      <c r="J218" s="2270" t="s">
        <v>7140</v>
      </c>
      <c r="K218" s="2270" t="s">
        <v>6236</v>
      </c>
      <c r="L218" s="2273">
        <v>1655.52</v>
      </c>
      <c r="M218" s="2270" t="s">
        <v>7049</v>
      </c>
      <c r="N218" s="2273">
        <v>3447381.2568085999</v>
      </c>
      <c r="O218" s="2270" t="s">
        <v>7141</v>
      </c>
    </row>
    <row r="219" spans="1:15" ht="24" customHeight="1">
      <c r="A219" s="2270" t="s">
        <v>4771</v>
      </c>
      <c r="B219" s="2285" t="s">
        <v>4347</v>
      </c>
      <c r="C219" s="2285" t="s">
        <v>4772</v>
      </c>
      <c r="D219" s="2285" t="s">
        <v>3589</v>
      </c>
      <c r="E219" s="2271" t="s">
        <v>347</v>
      </c>
      <c r="F219" s="2270" t="s">
        <v>7142</v>
      </c>
      <c r="G219" s="2270" t="s">
        <v>6236</v>
      </c>
      <c r="H219" s="2270" t="s">
        <v>7143</v>
      </c>
      <c r="I219" s="2270" t="s">
        <v>6236</v>
      </c>
      <c r="J219" s="2270" t="s">
        <v>7144</v>
      </c>
      <c r="K219" s="2270" t="s">
        <v>6236</v>
      </c>
      <c r="L219" s="2273">
        <v>1648.4423999999999</v>
      </c>
      <c r="M219" s="2270" t="s">
        <v>7049</v>
      </c>
      <c r="N219" s="2273">
        <v>3449029.6992086</v>
      </c>
      <c r="O219" s="2270" t="s">
        <v>7145</v>
      </c>
    </row>
    <row r="220" spans="1:15" ht="48" customHeight="1">
      <c r="A220" s="2270" t="s">
        <v>4636</v>
      </c>
      <c r="B220" s="2285" t="s">
        <v>3558</v>
      </c>
      <c r="C220" s="2285" t="s">
        <v>4637</v>
      </c>
      <c r="D220" s="2285" t="s">
        <v>3589</v>
      </c>
      <c r="E220" s="2271" t="s">
        <v>3445</v>
      </c>
      <c r="F220" s="2270" t="s">
        <v>7146</v>
      </c>
      <c r="G220" s="2270" t="s">
        <v>6236</v>
      </c>
      <c r="H220" s="2270" t="s">
        <v>7147</v>
      </c>
      <c r="I220" s="2270" t="s">
        <v>6236</v>
      </c>
      <c r="J220" s="2270" t="s">
        <v>7148</v>
      </c>
      <c r="K220" s="2270" t="s">
        <v>6236</v>
      </c>
      <c r="L220" s="2273">
        <v>1620.0096000000001</v>
      </c>
      <c r="M220" s="2270" t="s">
        <v>7149</v>
      </c>
      <c r="N220" s="2273">
        <v>3450649.7088086</v>
      </c>
      <c r="O220" s="2270" t="s">
        <v>7150</v>
      </c>
    </row>
    <row r="221" spans="1:15" ht="36" customHeight="1">
      <c r="A221" s="2270" t="s">
        <v>6031</v>
      </c>
      <c r="B221" s="2285" t="s">
        <v>3558</v>
      </c>
      <c r="C221" s="2285" t="s">
        <v>6032</v>
      </c>
      <c r="D221" s="2285" t="s">
        <v>3589</v>
      </c>
      <c r="E221" s="2271" t="s">
        <v>689</v>
      </c>
      <c r="F221" s="2270" t="s">
        <v>7151</v>
      </c>
      <c r="G221" s="2270" t="s">
        <v>6236</v>
      </c>
      <c r="H221" s="2270" t="s">
        <v>7152</v>
      </c>
      <c r="I221" s="2270" t="s">
        <v>6236</v>
      </c>
      <c r="J221" s="2270" t="s">
        <v>7153</v>
      </c>
      <c r="K221" s="2270" t="s">
        <v>6236</v>
      </c>
      <c r="L221" s="2273">
        <v>1611.6136799999999</v>
      </c>
      <c r="M221" s="2270" t="s">
        <v>7149</v>
      </c>
      <c r="N221" s="2273">
        <v>3452261.3224885999</v>
      </c>
      <c r="O221" s="2270" t="s">
        <v>7154</v>
      </c>
    </row>
    <row r="222" spans="1:15" ht="24" customHeight="1">
      <c r="A222" s="2270" t="s">
        <v>3756</v>
      </c>
      <c r="B222" s="2285" t="s">
        <v>3558</v>
      </c>
      <c r="C222" s="2285" t="s">
        <v>3757</v>
      </c>
      <c r="D222" s="2285" t="s">
        <v>3589</v>
      </c>
      <c r="E222" s="2271" t="s">
        <v>689</v>
      </c>
      <c r="F222" s="2270" t="s">
        <v>7155</v>
      </c>
      <c r="G222" s="2270" t="s">
        <v>6236</v>
      </c>
      <c r="H222" s="2270" t="s">
        <v>7156</v>
      </c>
      <c r="I222" s="2270" t="s">
        <v>6236</v>
      </c>
      <c r="J222" s="2270" t="s">
        <v>7157</v>
      </c>
      <c r="K222" s="2270" t="s">
        <v>6236</v>
      </c>
      <c r="L222" s="2273">
        <v>1603.575936</v>
      </c>
      <c r="M222" s="2270" t="s">
        <v>7149</v>
      </c>
      <c r="N222" s="2273">
        <v>3453864.8984245998</v>
      </c>
      <c r="O222" s="2270" t="s">
        <v>7158</v>
      </c>
    </row>
    <row r="223" spans="1:15" ht="24" customHeight="1">
      <c r="A223" s="2270" t="s">
        <v>5492</v>
      </c>
      <c r="B223" s="2285" t="s">
        <v>3558</v>
      </c>
      <c r="C223" s="2285" t="s">
        <v>5493</v>
      </c>
      <c r="D223" s="2285" t="s">
        <v>3589</v>
      </c>
      <c r="E223" s="2271" t="s">
        <v>271</v>
      </c>
      <c r="F223" s="2270" t="s">
        <v>6869</v>
      </c>
      <c r="G223" s="2270" t="s">
        <v>6236</v>
      </c>
      <c r="H223" s="2270" t="s">
        <v>7159</v>
      </c>
      <c r="I223" s="2270" t="s">
        <v>6236</v>
      </c>
      <c r="J223" s="2270" t="s">
        <v>7160</v>
      </c>
      <c r="K223" s="2270" t="s">
        <v>6236</v>
      </c>
      <c r="L223" s="2273">
        <v>1603.25</v>
      </c>
      <c r="M223" s="2270" t="s">
        <v>7149</v>
      </c>
      <c r="N223" s="2273">
        <v>3455468.1484245998</v>
      </c>
      <c r="O223" s="2270" t="s">
        <v>7161</v>
      </c>
    </row>
    <row r="224" spans="1:15" ht="24" customHeight="1">
      <c r="A224" s="2270" t="s">
        <v>3587</v>
      </c>
      <c r="B224" s="2285" t="s">
        <v>3554</v>
      </c>
      <c r="C224" s="2285" t="s">
        <v>3588</v>
      </c>
      <c r="D224" s="2285" t="s">
        <v>3589</v>
      </c>
      <c r="E224" s="2271" t="s">
        <v>275</v>
      </c>
      <c r="F224" s="2270" t="s">
        <v>7162</v>
      </c>
      <c r="G224" s="2270" t="s">
        <v>6236</v>
      </c>
      <c r="H224" s="2270" t="s">
        <v>7163</v>
      </c>
      <c r="I224" s="2270" t="s">
        <v>6236</v>
      </c>
      <c r="J224" s="2270" t="s">
        <v>7164</v>
      </c>
      <c r="K224" s="2270" t="s">
        <v>6236</v>
      </c>
      <c r="L224" s="2273">
        <v>1600</v>
      </c>
      <c r="M224" s="2270" t="s">
        <v>7149</v>
      </c>
      <c r="N224" s="2273">
        <v>3457068.1484245998</v>
      </c>
      <c r="O224" s="2270" t="s">
        <v>7165</v>
      </c>
    </row>
    <row r="225" spans="1:15" ht="24" customHeight="1">
      <c r="A225" s="2270" t="s">
        <v>6197</v>
      </c>
      <c r="B225" s="2285" t="s">
        <v>3558</v>
      </c>
      <c r="C225" s="2285" t="s">
        <v>6198</v>
      </c>
      <c r="D225" s="2285" t="s">
        <v>6199</v>
      </c>
      <c r="E225" s="2271" t="s">
        <v>2143</v>
      </c>
      <c r="F225" s="2270" t="s">
        <v>6446</v>
      </c>
      <c r="G225" s="2270" t="s">
        <v>6236</v>
      </c>
      <c r="H225" s="2270" t="s">
        <v>7166</v>
      </c>
      <c r="I225" s="2270" t="s">
        <v>6236</v>
      </c>
      <c r="J225" s="2270" t="s">
        <v>7167</v>
      </c>
      <c r="K225" s="2270" t="s">
        <v>6236</v>
      </c>
      <c r="L225" s="2273">
        <v>1575.1008571739999</v>
      </c>
      <c r="M225" s="2270" t="s">
        <v>7149</v>
      </c>
      <c r="N225" s="2273">
        <v>3458643.2492817999</v>
      </c>
      <c r="O225" s="2270" t="s">
        <v>7168</v>
      </c>
    </row>
    <row r="226" spans="1:15" ht="24" customHeight="1">
      <c r="A226" s="2270" t="s">
        <v>4664</v>
      </c>
      <c r="B226" s="2285" t="s">
        <v>3558</v>
      </c>
      <c r="C226" s="2285" t="s">
        <v>4665</v>
      </c>
      <c r="D226" s="2285" t="s">
        <v>3589</v>
      </c>
      <c r="E226" s="2271" t="s">
        <v>689</v>
      </c>
      <c r="F226" s="2270" t="s">
        <v>7169</v>
      </c>
      <c r="G226" s="2270" t="s">
        <v>6236</v>
      </c>
      <c r="H226" s="2270" t="s">
        <v>7170</v>
      </c>
      <c r="I226" s="2270" t="s">
        <v>6236</v>
      </c>
      <c r="J226" s="2270" t="s">
        <v>7171</v>
      </c>
      <c r="K226" s="2270" t="s">
        <v>6236</v>
      </c>
      <c r="L226" s="2273">
        <v>1567.8828000000001</v>
      </c>
      <c r="M226" s="2270" t="s">
        <v>7149</v>
      </c>
      <c r="N226" s="2273">
        <v>3460211.1320818001</v>
      </c>
      <c r="O226" s="2270" t="s">
        <v>7172</v>
      </c>
    </row>
    <row r="227" spans="1:15" ht="60" customHeight="1">
      <c r="A227" s="2276" t="s">
        <v>5948</v>
      </c>
      <c r="B227" s="2277" t="s">
        <v>3600</v>
      </c>
      <c r="C227" s="2277" t="s">
        <v>3347</v>
      </c>
      <c r="D227" s="2277" t="s">
        <v>3589</v>
      </c>
      <c r="E227" s="2278" t="s">
        <v>271</v>
      </c>
      <c r="F227" s="2276" t="s">
        <v>6241</v>
      </c>
      <c r="G227" s="2276" t="s">
        <v>6236</v>
      </c>
      <c r="H227" s="2276" t="s">
        <v>7173</v>
      </c>
      <c r="I227" s="2276" t="s">
        <v>6236</v>
      </c>
      <c r="J227" s="2276" t="s">
        <v>7174</v>
      </c>
      <c r="K227" s="2276" t="s">
        <v>6236</v>
      </c>
      <c r="L227" s="2279">
        <v>1562.9</v>
      </c>
      <c r="M227" s="2276" t="s">
        <v>7149</v>
      </c>
      <c r="N227" s="2279">
        <v>3461774.0320818</v>
      </c>
      <c r="O227" s="2276" t="s">
        <v>7175</v>
      </c>
    </row>
    <row r="228" spans="1:15" ht="24" customHeight="1">
      <c r="A228" s="2276" t="s">
        <v>5432</v>
      </c>
      <c r="B228" s="2277" t="s">
        <v>3600</v>
      </c>
      <c r="C228" s="2277" t="s">
        <v>2984</v>
      </c>
      <c r="D228" s="2277" t="s">
        <v>3589</v>
      </c>
      <c r="E228" s="2278" t="s">
        <v>316</v>
      </c>
      <c r="F228" s="2276" t="s">
        <v>6230</v>
      </c>
      <c r="G228" s="2276" t="s">
        <v>6236</v>
      </c>
      <c r="H228" s="2276" t="s">
        <v>7176</v>
      </c>
      <c r="I228" s="2276" t="s">
        <v>6236</v>
      </c>
      <c r="J228" s="2276" t="s">
        <v>7176</v>
      </c>
      <c r="K228" s="2276" t="s">
        <v>6236</v>
      </c>
      <c r="L228" s="2279">
        <v>1544.3</v>
      </c>
      <c r="M228" s="2276" t="s">
        <v>7149</v>
      </c>
      <c r="N228" s="2279">
        <v>3463318.3320817999</v>
      </c>
      <c r="O228" s="2276" t="s">
        <v>7177</v>
      </c>
    </row>
    <row r="229" spans="1:15" ht="24" customHeight="1">
      <c r="A229" s="2276" t="s">
        <v>4718</v>
      </c>
      <c r="B229" s="2277" t="s">
        <v>3558</v>
      </c>
      <c r="C229" s="2277" t="s">
        <v>4719</v>
      </c>
      <c r="D229" s="2277" t="s">
        <v>3589</v>
      </c>
      <c r="E229" s="2278" t="s">
        <v>271</v>
      </c>
      <c r="F229" s="2276" t="s">
        <v>7178</v>
      </c>
      <c r="G229" s="2276" t="s">
        <v>6236</v>
      </c>
      <c r="H229" s="2276" t="s">
        <v>7179</v>
      </c>
      <c r="I229" s="2276" t="s">
        <v>6236</v>
      </c>
      <c r="J229" s="2276" t="s">
        <v>7180</v>
      </c>
      <c r="K229" s="2276" t="s">
        <v>6236</v>
      </c>
      <c r="L229" s="2279">
        <v>1538.9564</v>
      </c>
      <c r="M229" s="2276" t="s">
        <v>7149</v>
      </c>
      <c r="N229" s="2279">
        <v>3464857.2884817999</v>
      </c>
      <c r="O229" s="2276" t="s">
        <v>7181</v>
      </c>
    </row>
    <row r="230" spans="1:15" ht="24" customHeight="1">
      <c r="A230" s="2276" t="s">
        <v>7182</v>
      </c>
      <c r="B230" s="2277" t="s">
        <v>3558</v>
      </c>
      <c r="C230" s="2277" t="s">
        <v>7183</v>
      </c>
      <c r="D230" s="2277" t="s">
        <v>3594</v>
      </c>
      <c r="E230" s="2278" t="s">
        <v>2143</v>
      </c>
      <c r="F230" s="2276" t="s">
        <v>7184</v>
      </c>
      <c r="G230" s="2276" t="s">
        <v>6236</v>
      </c>
      <c r="H230" s="2276" t="s">
        <v>7185</v>
      </c>
      <c r="I230" s="2276" t="s">
        <v>6236</v>
      </c>
      <c r="J230" s="2276" t="s">
        <v>7186</v>
      </c>
      <c r="K230" s="2276" t="s">
        <v>6236</v>
      </c>
      <c r="L230" s="2279">
        <v>1536.4993280000001</v>
      </c>
      <c r="M230" s="2276" t="s">
        <v>7149</v>
      </c>
      <c r="N230" s="2279">
        <v>3466393.7878097999</v>
      </c>
      <c r="O230" s="2276" t="s">
        <v>7187</v>
      </c>
    </row>
    <row r="231" spans="1:15" ht="24" customHeight="1">
      <c r="A231" s="2276" t="s">
        <v>5448</v>
      </c>
      <c r="B231" s="2277" t="s">
        <v>3554</v>
      </c>
      <c r="C231" s="2277" t="s">
        <v>5449</v>
      </c>
      <c r="D231" s="2277" t="s">
        <v>3589</v>
      </c>
      <c r="E231" s="2278" t="s">
        <v>271</v>
      </c>
      <c r="F231" s="2276" t="s">
        <v>7188</v>
      </c>
      <c r="G231" s="2276" t="s">
        <v>6236</v>
      </c>
      <c r="H231" s="2276" t="s">
        <v>7189</v>
      </c>
      <c r="I231" s="2276" t="s">
        <v>6236</v>
      </c>
      <c r="J231" s="2276" t="s">
        <v>7190</v>
      </c>
      <c r="K231" s="2276" t="s">
        <v>6236</v>
      </c>
      <c r="L231" s="2279">
        <v>1513.01</v>
      </c>
      <c r="M231" s="2276" t="s">
        <v>7149</v>
      </c>
      <c r="N231" s="2279">
        <v>3467906.7978098001</v>
      </c>
      <c r="O231" s="2276" t="s">
        <v>7191</v>
      </c>
    </row>
    <row r="232" spans="1:15" ht="48" customHeight="1">
      <c r="A232" s="2276" t="s">
        <v>5851</v>
      </c>
      <c r="B232" s="2277" t="s">
        <v>3558</v>
      </c>
      <c r="C232" s="2277" t="s">
        <v>5852</v>
      </c>
      <c r="D232" s="2277" t="s">
        <v>3589</v>
      </c>
      <c r="E232" s="2278" t="s">
        <v>689</v>
      </c>
      <c r="F232" s="2276" t="s">
        <v>6523</v>
      </c>
      <c r="G232" s="2276" t="s">
        <v>6236</v>
      </c>
      <c r="H232" s="2276" t="s">
        <v>7192</v>
      </c>
      <c r="I232" s="2276" t="s">
        <v>6236</v>
      </c>
      <c r="J232" s="2276" t="s">
        <v>7193</v>
      </c>
      <c r="K232" s="2276" t="s">
        <v>6236</v>
      </c>
      <c r="L232" s="2279">
        <v>1459.1686999999999</v>
      </c>
      <c r="M232" s="2276" t="s">
        <v>7149</v>
      </c>
      <c r="N232" s="2279">
        <v>3469365.9665097999</v>
      </c>
      <c r="O232" s="2276" t="s">
        <v>7194</v>
      </c>
    </row>
    <row r="233" spans="1:15" ht="24" customHeight="1">
      <c r="A233" s="2276" t="s">
        <v>7195</v>
      </c>
      <c r="B233" s="2277" t="s">
        <v>3558</v>
      </c>
      <c r="C233" s="2277" t="s">
        <v>7196</v>
      </c>
      <c r="D233" s="2277" t="s">
        <v>3589</v>
      </c>
      <c r="E233" s="2278" t="s">
        <v>271</v>
      </c>
      <c r="F233" s="2276" t="s">
        <v>6964</v>
      </c>
      <c r="G233" s="2276" t="s">
        <v>6236</v>
      </c>
      <c r="H233" s="2276" t="s">
        <v>7197</v>
      </c>
      <c r="I233" s="2276" t="s">
        <v>6236</v>
      </c>
      <c r="J233" s="2276" t="s">
        <v>7198</v>
      </c>
      <c r="K233" s="2276" t="s">
        <v>6236</v>
      </c>
      <c r="L233" s="2279">
        <v>1414.77</v>
      </c>
      <c r="M233" s="2276" t="s">
        <v>7149</v>
      </c>
      <c r="N233" s="2279">
        <v>3470780.7365098</v>
      </c>
      <c r="O233" s="2276" t="s">
        <v>7199</v>
      </c>
    </row>
    <row r="234" spans="1:15" ht="24" customHeight="1">
      <c r="A234" s="2276" t="s">
        <v>4412</v>
      </c>
      <c r="B234" s="2277" t="s">
        <v>3554</v>
      </c>
      <c r="C234" s="2277" t="s">
        <v>4413</v>
      </c>
      <c r="D234" s="2277" t="s">
        <v>3589</v>
      </c>
      <c r="E234" s="2278" t="s">
        <v>689</v>
      </c>
      <c r="F234" s="2276" t="s">
        <v>7200</v>
      </c>
      <c r="G234" s="2276" t="s">
        <v>6236</v>
      </c>
      <c r="H234" s="2276" t="s">
        <v>7201</v>
      </c>
      <c r="I234" s="2276" t="s">
        <v>6236</v>
      </c>
      <c r="J234" s="2276" t="s">
        <v>7202</v>
      </c>
      <c r="K234" s="2276" t="s">
        <v>6236</v>
      </c>
      <c r="L234" s="2279">
        <v>1407.0335999999998</v>
      </c>
      <c r="M234" s="2276" t="s">
        <v>7149</v>
      </c>
      <c r="N234" s="2279">
        <v>3472187.7701098002</v>
      </c>
      <c r="O234" s="2276" t="s">
        <v>7203</v>
      </c>
    </row>
    <row r="235" spans="1:15" ht="24" customHeight="1">
      <c r="A235" s="2276" t="s">
        <v>7204</v>
      </c>
      <c r="B235" s="2277" t="s">
        <v>3558</v>
      </c>
      <c r="C235" s="2277" t="s">
        <v>7205</v>
      </c>
      <c r="D235" s="2277" t="s">
        <v>3589</v>
      </c>
      <c r="E235" s="2278" t="s">
        <v>271</v>
      </c>
      <c r="F235" s="2276" t="s">
        <v>7206</v>
      </c>
      <c r="G235" s="2276" t="s">
        <v>6236</v>
      </c>
      <c r="H235" s="2276" t="s">
        <v>7207</v>
      </c>
      <c r="I235" s="2276" t="s">
        <v>6236</v>
      </c>
      <c r="J235" s="2276" t="s">
        <v>7208</v>
      </c>
      <c r="K235" s="2276" t="s">
        <v>6236</v>
      </c>
      <c r="L235" s="2279">
        <v>1400.31274854</v>
      </c>
      <c r="M235" s="2276" t="s">
        <v>7149</v>
      </c>
      <c r="N235" s="2279">
        <v>3473588.0828582998</v>
      </c>
      <c r="O235" s="2276" t="s">
        <v>7209</v>
      </c>
    </row>
    <row r="236" spans="1:15" ht="24" customHeight="1">
      <c r="A236" s="2276" t="s">
        <v>5523</v>
      </c>
      <c r="B236" s="2277" t="s">
        <v>3600</v>
      </c>
      <c r="C236" s="2277" t="s">
        <v>2992</v>
      </c>
      <c r="D236" s="2277" t="s">
        <v>3589</v>
      </c>
      <c r="E236" s="2278" t="s">
        <v>1223</v>
      </c>
      <c r="F236" s="2276" t="s">
        <v>6636</v>
      </c>
      <c r="G236" s="2276" t="s">
        <v>6236</v>
      </c>
      <c r="H236" s="2276" t="s">
        <v>7210</v>
      </c>
      <c r="I236" s="2276" t="s">
        <v>6236</v>
      </c>
      <c r="J236" s="2276" t="s">
        <v>7211</v>
      </c>
      <c r="K236" s="2276" t="s">
        <v>6236</v>
      </c>
      <c r="L236" s="2279">
        <v>1391.5</v>
      </c>
      <c r="M236" s="2276" t="s">
        <v>7149</v>
      </c>
      <c r="N236" s="2279">
        <v>3474979.5828582998</v>
      </c>
      <c r="O236" s="2276" t="s">
        <v>7212</v>
      </c>
    </row>
    <row r="237" spans="1:15" ht="24" customHeight="1">
      <c r="A237" s="2276" t="s">
        <v>7213</v>
      </c>
      <c r="B237" s="2277" t="s">
        <v>3558</v>
      </c>
      <c r="C237" s="2277" t="s">
        <v>7214</v>
      </c>
      <c r="D237" s="2277" t="s">
        <v>3594</v>
      </c>
      <c r="E237" s="2278" t="s">
        <v>2143</v>
      </c>
      <c r="F237" s="2276" t="s">
        <v>7215</v>
      </c>
      <c r="G237" s="2276" t="s">
        <v>6236</v>
      </c>
      <c r="H237" s="2276" t="s">
        <v>6313</v>
      </c>
      <c r="I237" s="2276" t="s">
        <v>6236</v>
      </c>
      <c r="J237" s="2276" t="s">
        <v>7216</v>
      </c>
      <c r="K237" s="2276" t="s">
        <v>6236</v>
      </c>
      <c r="L237" s="2279">
        <v>1374.444533436</v>
      </c>
      <c r="M237" s="2276" t="s">
        <v>7149</v>
      </c>
      <c r="N237" s="2279">
        <v>3476354.0273917001</v>
      </c>
      <c r="O237" s="2276" t="s">
        <v>7217</v>
      </c>
    </row>
    <row r="238" spans="1:15" ht="24" customHeight="1">
      <c r="A238" s="2276" t="s">
        <v>5042</v>
      </c>
      <c r="B238" s="2277" t="s">
        <v>3558</v>
      </c>
      <c r="C238" s="2277" t="s">
        <v>5043</v>
      </c>
      <c r="D238" s="2277" t="s">
        <v>3589</v>
      </c>
      <c r="E238" s="2278" t="s">
        <v>271</v>
      </c>
      <c r="F238" s="2276" t="s">
        <v>6241</v>
      </c>
      <c r="G238" s="2276" t="s">
        <v>6236</v>
      </c>
      <c r="H238" s="2276" t="s">
        <v>7218</v>
      </c>
      <c r="I238" s="2276" t="s">
        <v>6236</v>
      </c>
      <c r="J238" s="2276" t="s">
        <v>7219</v>
      </c>
      <c r="K238" s="2276" t="s">
        <v>6236</v>
      </c>
      <c r="L238" s="2279">
        <v>1369.28</v>
      </c>
      <c r="M238" s="2276" t="s">
        <v>7149</v>
      </c>
      <c r="N238" s="2279">
        <v>3477723.3073916999</v>
      </c>
      <c r="O238" s="2276" t="s">
        <v>7220</v>
      </c>
    </row>
    <row r="239" spans="1:15" ht="24" customHeight="1">
      <c r="A239" s="2276" t="s">
        <v>6163</v>
      </c>
      <c r="B239" s="2277" t="s">
        <v>3558</v>
      </c>
      <c r="C239" s="2277" t="s">
        <v>6164</v>
      </c>
      <c r="D239" s="2277" t="s">
        <v>3589</v>
      </c>
      <c r="E239" s="2278" t="s">
        <v>4255</v>
      </c>
      <c r="F239" s="2276" t="s">
        <v>7221</v>
      </c>
      <c r="G239" s="2276" t="s">
        <v>6236</v>
      </c>
      <c r="H239" s="2276" t="s">
        <v>7222</v>
      </c>
      <c r="I239" s="2276" t="s">
        <v>6236</v>
      </c>
      <c r="J239" s="2276" t="s">
        <v>7223</v>
      </c>
      <c r="K239" s="2276" t="s">
        <v>6236</v>
      </c>
      <c r="L239" s="2279">
        <v>1355.69084</v>
      </c>
      <c r="M239" s="2276" t="s">
        <v>7149</v>
      </c>
      <c r="N239" s="2279">
        <v>3479078.9982317002</v>
      </c>
      <c r="O239" s="2276" t="s">
        <v>7224</v>
      </c>
    </row>
    <row r="240" spans="1:15" ht="24" customHeight="1">
      <c r="A240" s="2276" t="s">
        <v>5364</v>
      </c>
      <c r="B240" s="2277" t="s">
        <v>3558</v>
      </c>
      <c r="C240" s="2277" t="s">
        <v>5365</v>
      </c>
      <c r="D240" s="2277" t="s">
        <v>3589</v>
      </c>
      <c r="E240" s="2278" t="s">
        <v>271</v>
      </c>
      <c r="F240" s="2276" t="s">
        <v>7225</v>
      </c>
      <c r="G240" s="2276" t="s">
        <v>6236</v>
      </c>
      <c r="H240" s="2276" t="s">
        <v>7226</v>
      </c>
      <c r="I240" s="2276" t="s">
        <v>6236</v>
      </c>
      <c r="J240" s="2276" t="s">
        <v>7227</v>
      </c>
      <c r="K240" s="2276" t="s">
        <v>6236</v>
      </c>
      <c r="L240" s="2279">
        <v>1349.12</v>
      </c>
      <c r="M240" s="2276" t="s">
        <v>7149</v>
      </c>
      <c r="N240" s="2279">
        <v>3480428.1182316998</v>
      </c>
      <c r="O240" s="2276" t="s">
        <v>7228</v>
      </c>
    </row>
    <row r="241" spans="1:15" ht="24" customHeight="1">
      <c r="A241" s="2276" t="s">
        <v>7229</v>
      </c>
      <c r="B241" s="2277" t="s">
        <v>3558</v>
      </c>
      <c r="C241" s="2277" t="s">
        <v>7230</v>
      </c>
      <c r="D241" s="2277" t="s">
        <v>3589</v>
      </c>
      <c r="E241" s="2278" t="s">
        <v>271</v>
      </c>
      <c r="F241" s="2276" t="s">
        <v>6685</v>
      </c>
      <c r="G241" s="2276" t="s">
        <v>6236</v>
      </c>
      <c r="H241" s="2276" t="s">
        <v>7231</v>
      </c>
      <c r="I241" s="2276" t="s">
        <v>6236</v>
      </c>
      <c r="J241" s="2276" t="s">
        <v>7232</v>
      </c>
      <c r="K241" s="2276" t="s">
        <v>6236</v>
      </c>
      <c r="L241" s="2279">
        <v>1335.1</v>
      </c>
      <c r="M241" s="2276" t="s">
        <v>7149</v>
      </c>
      <c r="N241" s="2279">
        <v>3481763.2182316999</v>
      </c>
      <c r="O241" s="2276" t="s">
        <v>7233</v>
      </c>
    </row>
    <row r="242" spans="1:15" ht="24" customHeight="1">
      <c r="A242" s="2276" t="s">
        <v>6105</v>
      </c>
      <c r="B242" s="2277" t="s">
        <v>3558</v>
      </c>
      <c r="C242" s="2277" t="s">
        <v>6106</v>
      </c>
      <c r="D242" s="2277" t="s">
        <v>3589</v>
      </c>
      <c r="E242" s="2278" t="s">
        <v>271</v>
      </c>
      <c r="F242" s="2276" t="s">
        <v>6241</v>
      </c>
      <c r="G242" s="2276" t="s">
        <v>6236</v>
      </c>
      <c r="H242" s="2276" t="s">
        <v>7234</v>
      </c>
      <c r="I242" s="2276" t="s">
        <v>6236</v>
      </c>
      <c r="J242" s="2276" t="s">
        <v>7235</v>
      </c>
      <c r="K242" s="2276" t="s">
        <v>6236</v>
      </c>
      <c r="L242" s="2279">
        <v>1333.68</v>
      </c>
      <c r="M242" s="2276" t="s">
        <v>7149</v>
      </c>
      <c r="N242" s="2279">
        <v>3483096.8982317001</v>
      </c>
      <c r="O242" s="2276" t="s">
        <v>7236</v>
      </c>
    </row>
    <row r="243" spans="1:15" ht="24" customHeight="1">
      <c r="A243" s="2276" t="s">
        <v>4303</v>
      </c>
      <c r="B243" s="2277" t="s">
        <v>3558</v>
      </c>
      <c r="C243" s="2277" t="s">
        <v>4304</v>
      </c>
      <c r="D243" s="2277" t="s">
        <v>3589</v>
      </c>
      <c r="E243" s="2278" t="s">
        <v>689</v>
      </c>
      <c r="F243" s="2276" t="s">
        <v>7237</v>
      </c>
      <c r="G243" s="2276" t="s">
        <v>6236</v>
      </c>
      <c r="H243" s="2276" t="s">
        <v>7238</v>
      </c>
      <c r="I243" s="2276" t="s">
        <v>6236</v>
      </c>
      <c r="J243" s="2276" t="s">
        <v>7239</v>
      </c>
      <c r="K243" s="2276" t="s">
        <v>6236</v>
      </c>
      <c r="L243" s="2279">
        <v>1328.12378466</v>
      </c>
      <c r="M243" s="2276" t="s">
        <v>7149</v>
      </c>
      <c r="N243" s="2279">
        <v>3484425.0220164</v>
      </c>
      <c r="O243" s="2276" t="s">
        <v>7240</v>
      </c>
    </row>
    <row r="244" spans="1:15" ht="48" customHeight="1">
      <c r="A244" s="2276" t="s">
        <v>7241</v>
      </c>
      <c r="B244" s="2277" t="s">
        <v>3558</v>
      </c>
      <c r="C244" s="2277" t="s">
        <v>7242</v>
      </c>
      <c r="D244" s="2277" t="s">
        <v>3589</v>
      </c>
      <c r="E244" s="2278" t="s">
        <v>1700</v>
      </c>
      <c r="F244" s="2276" t="s">
        <v>6515</v>
      </c>
      <c r="G244" s="2276" t="s">
        <v>6236</v>
      </c>
      <c r="H244" s="2276" t="s">
        <v>7243</v>
      </c>
      <c r="I244" s="2276" t="s">
        <v>6236</v>
      </c>
      <c r="J244" s="2276" t="s">
        <v>7244</v>
      </c>
      <c r="K244" s="2276" t="s">
        <v>6236</v>
      </c>
      <c r="L244" s="2279">
        <v>1303.44</v>
      </c>
      <c r="M244" s="2276" t="s">
        <v>7149</v>
      </c>
      <c r="N244" s="2279">
        <v>3485728.4620163999</v>
      </c>
      <c r="O244" s="2276" t="s">
        <v>7245</v>
      </c>
    </row>
    <row r="245" spans="1:15" ht="36" customHeight="1">
      <c r="A245" s="2276" t="s">
        <v>3925</v>
      </c>
      <c r="B245" s="2277" t="s">
        <v>3558</v>
      </c>
      <c r="C245" s="2277" t="s">
        <v>3926</v>
      </c>
      <c r="D245" s="2277" t="s">
        <v>3804</v>
      </c>
      <c r="E245" s="2278" t="s">
        <v>3927</v>
      </c>
      <c r="F245" s="2276" t="s">
        <v>7246</v>
      </c>
      <c r="G245" s="2276" t="s">
        <v>6236</v>
      </c>
      <c r="H245" s="2276" t="s">
        <v>7247</v>
      </c>
      <c r="I245" s="2276" t="s">
        <v>6236</v>
      </c>
      <c r="J245" s="2276" t="s">
        <v>7248</v>
      </c>
      <c r="K245" s="2276" t="s">
        <v>6236</v>
      </c>
      <c r="L245" s="2279">
        <v>1296</v>
      </c>
      <c r="M245" s="2276" t="s">
        <v>7149</v>
      </c>
      <c r="N245" s="2279">
        <v>3487024.4620163999</v>
      </c>
      <c r="O245" s="2276" t="s">
        <v>7249</v>
      </c>
    </row>
    <row r="246" spans="1:15" ht="24" customHeight="1">
      <c r="A246" s="2276" t="s">
        <v>7250</v>
      </c>
      <c r="B246" s="2277" t="s">
        <v>3558</v>
      </c>
      <c r="C246" s="2277" t="s">
        <v>7251</v>
      </c>
      <c r="D246" s="2277" t="s">
        <v>3589</v>
      </c>
      <c r="E246" s="2278" t="s">
        <v>368</v>
      </c>
      <c r="F246" s="2276" t="s">
        <v>7252</v>
      </c>
      <c r="G246" s="2276" t="s">
        <v>6236</v>
      </c>
      <c r="H246" s="2276" t="s">
        <v>7253</v>
      </c>
      <c r="I246" s="2276" t="s">
        <v>6236</v>
      </c>
      <c r="J246" s="2276" t="s">
        <v>7254</v>
      </c>
      <c r="K246" s="2276" t="s">
        <v>6236</v>
      </c>
      <c r="L246" s="2279">
        <v>1255.9260679680001</v>
      </c>
      <c r="M246" s="2276" t="s">
        <v>7255</v>
      </c>
      <c r="N246" s="2279">
        <v>3488280.3880844</v>
      </c>
      <c r="O246" s="2276" t="s">
        <v>7256</v>
      </c>
    </row>
    <row r="247" spans="1:15" ht="36" customHeight="1">
      <c r="A247" s="2276" t="s">
        <v>4962</v>
      </c>
      <c r="B247" s="2277" t="s">
        <v>3600</v>
      </c>
      <c r="C247" s="2277" t="s">
        <v>2282</v>
      </c>
      <c r="D247" s="2277" t="s">
        <v>3589</v>
      </c>
      <c r="E247" s="2278" t="s">
        <v>322</v>
      </c>
      <c r="F247" s="2276" t="s">
        <v>6964</v>
      </c>
      <c r="G247" s="2276" t="s">
        <v>6236</v>
      </c>
      <c r="H247" s="2276" t="s">
        <v>7257</v>
      </c>
      <c r="I247" s="2276" t="s">
        <v>6236</v>
      </c>
      <c r="J247" s="2276" t="s">
        <v>7258</v>
      </c>
      <c r="K247" s="2276" t="s">
        <v>6236</v>
      </c>
      <c r="L247" s="2279">
        <v>1199.7</v>
      </c>
      <c r="M247" s="2276" t="s">
        <v>7255</v>
      </c>
      <c r="N247" s="2279">
        <v>3489480.0880844002</v>
      </c>
      <c r="O247" s="2276" t="s">
        <v>7259</v>
      </c>
    </row>
    <row r="248" spans="1:15" ht="24" customHeight="1">
      <c r="A248" s="2276" t="s">
        <v>7260</v>
      </c>
      <c r="B248" s="2277" t="s">
        <v>3558</v>
      </c>
      <c r="C248" s="2277" t="s">
        <v>7261</v>
      </c>
      <c r="D248" s="2277" t="s">
        <v>3589</v>
      </c>
      <c r="E248" s="2278" t="s">
        <v>271</v>
      </c>
      <c r="F248" s="2276" t="s">
        <v>7262</v>
      </c>
      <c r="G248" s="2276" t="s">
        <v>6236</v>
      </c>
      <c r="H248" s="2276" t="s">
        <v>7263</v>
      </c>
      <c r="I248" s="2276" t="s">
        <v>6236</v>
      </c>
      <c r="J248" s="2276" t="s">
        <v>7264</v>
      </c>
      <c r="K248" s="2276" t="s">
        <v>6236</v>
      </c>
      <c r="L248" s="2279">
        <v>1191.2587344000001</v>
      </c>
      <c r="M248" s="2276" t="s">
        <v>7255</v>
      </c>
      <c r="N248" s="2279">
        <v>3490671.3468188001</v>
      </c>
      <c r="O248" s="2276" t="s">
        <v>7265</v>
      </c>
    </row>
    <row r="249" spans="1:15" ht="24" customHeight="1">
      <c r="A249" s="2276" t="s">
        <v>5605</v>
      </c>
      <c r="B249" s="2277" t="s">
        <v>3600</v>
      </c>
      <c r="C249" s="2277" t="s">
        <v>2647</v>
      </c>
      <c r="D249" s="2277" t="s">
        <v>3589</v>
      </c>
      <c r="E249" s="2278" t="s">
        <v>316</v>
      </c>
      <c r="F249" s="2276" t="s">
        <v>7266</v>
      </c>
      <c r="G249" s="2276" t="s">
        <v>6236</v>
      </c>
      <c r="H249" s="2276" t="s">
        <v>7267</v>
      </c>
      <c r="I249" s="2276" t="s">
        <v>6236</v>
      </c>
      <c r="J249" s="2276" t="s">
        <v>7268</v>
      </c>
      <c r="K249" s="2276" t="s">
        <v>6236</v>
      </c>
      <c r="L249" s="2279">
        <v>1173.06</v>
      </c>
      <c r="M249" s="2276" t="s">
        <v>7255</v>
      </c>
      <c r="N249" s="2279">
        <v>3491844.4068188001</v>
      </c>
      <c r="O249" s="2276" t="s">
        <v>7269</v>
      </c>
    </row>
    <row r="250" spans="1:15" ht="24" customHeight="1">
      <c r="A250" s="2276" t="s">
        <v>4259</v>
      </c>
      <c r="B250" s="2277" t="s">
        <v>3600</v>
      </c>
      <c r="C250" s="2277" t="s">
        <v>4260</v>
      </c>
      <c r="D250" s="2277" t="s">
        <v>3589</v>
      </c>
      <c r="E250" s="2278" t="s">
        <v>347</v>
      </c>
      <c r="F250" s="2276" t="s">
        <v>7270</v>
      </c>
      <c r="G250" s="2276" t="s">
        <v>6236</v>
      </c>
      <c r="H250" s="2276" t="s">
        <v>7271</v>
      </c>
      <c r="I250" s="2276" t="s">
        <v>6236</v>
      </c>
      <c r="J250" s="2276" t="s">
        <v>7272</v>
      </c>
      <c r="K250" s="2276" t="s">
        <v>6236</v>
      </c>
      <c r="L250" s="2279">
        <v>1164.1300000000001</v>
      </c>
      <c r="M250" s="2276" t="s">
        <v>7255</v>
      </c>
      <c r="N250" s="2279">
        <v>3493008.5368188</v>
      </c>
      <c r="O250" s="2276" t="s">
        <v>7273</v>
      </c>
    </row>
    <row r="251" spans="1:15" ht="60" customHeight="1">
      <c r="A251" s="2276" t="s">
        <v>6016</v>
      </c>
      <c r="B251" s="2277" t="s">
        <v>3600</v>
      </c>
      <c r="C251" s="2277" t="s">
        <v>3350</v>
      </c>
      <c r="D251" s="2277" t="s">
        <v>3589</v>
      </c>
      <c r="E251" s="2278" t="s">
        <v>271</v>
      </c>
      <c r="F251" s="2276" t="s">
        <v>6241</v>
      </c>
      <c r="G251" s="2276" t="s">
        <v>6236</v>
      </c>
      <c r="H251" s="2276" t="s">
        <v>7274</v>
      </c>
      <c r="I251" s="2276" t="s">
        <v>6236</v>
      </c>
      <c r="J251" s="2276" t="s">
        <v>7275</v>
      </c>
      <c r="K251" s="2276" t="s">
        <v>6236</v>
      </c>
      <c r="L251" s="2279">
        <v>1160</v>
      </c>
      <c r="M251" s="2276" t="s">
        <v>7255</v>
      </c>
      <c r="N251" s="2279">
        <v>3494168.5368188</v>
      </c>
      <c r="O251" s="2276" t="s">
        <v>7276</v>
      </c>
    </row>
    <row r="252" spans="1:15" ht="24" customHeight="1">
      <c r="A252" s="2276" t="s">
        <v>5467</v>
      </c>
      <c r="B252" s="2277" t="s">
        <v>3554</v>
      </c>
      <c r="C252" s="2277" t="s">
        <v>5468</v>
      </c>
      <c r="D252" s="2277" t="s">
        <v>3589</v>
      </c>
      <c r="E252" s="2278" t="s">
        <v>689</v>
      </c>
      <c r="F252" s="2276" t="s">
        <v>7277</v>
      </c>
      <c r="G252" s="2276" t="s">
        <v>6236</v>
      </c>
      <c r="H252" s="2276" t="s">
        <v>7278</v>
      </c>
      <c r="I252" s="2276" t="s">
        <v>6236</v>
      </c>
      <c r="J252" s="2276" t="s">
        <v>7279</v>
      </c>
      <c r="K252" s="2276" t="s">
        <v>6236</v>
      </c>
      <c r="L252" s="2279">
        <v>1124.55</v>
      </c>
      <c r="M252" s="2276" t="s">
        <v>7255</v>
      </c>
      <c r="N252" s="2279">
        <v>3495293.0868187998</v>
      </c>
      <c r="O252" s="2276" t="s">
        <v>7280</v>
      </c>
    </row>
    <row r="253" spans="1:15" ht="24" customHeight="1">
      <c r="A253" s="2276" t="s">
        <v>5988</v>
      </c>
      <c r="B253" s="2277" t="s">
        <v>3600</v>
      </c>
      <c r="C253" s="2277" t="s">
        <v>5989</v>
      </c>
      <c r="D253" s="2277" t="s">
        <v>3589</v>
      </c>
      <c r="E253" s="2278" t="s">
        <v>5990</v>
      </c>
      <c r="F253" s="2276" t="s">
        <v>6691</v>
      </c>
      <c r="G253" s="2276" t="s">
        <v>6236</v>
      </c>
      <c r="H253" s="2276" t="s">
        <v>7281</v>
      </c>
      <c r="I253" s="2276" t="s">
        <v>6236</v>
      </c>
      <c r="J253" s="2276" t="s">
        <v>7282</v>
      </c>
      <c r="K253" s="2276" t="s">
        <v>6236</v>
      </c>
      <c r="L253" s="2279">
        <v>1120</v>
      </c>
      <c r="M253" s="2276" t="s">
        <v>7255</v>
      </c>
      <c r="N253" s="2279">
        <v>3496413.0868187998</v>
      </c>
      <c r="O253" s="2276" t="s">
        <v>7283</v>
      </c>
    </row>
    <row r="254" spans="1:15" ht="36" customHeight="1">
      <c r="A254" s="2276" t="s">
        <v>5673</v>
      </c>
      <c r="B254" s="2277" t="s">
        <v>3600</v>
      </c>
      <c r="C254" s="2277" t="s">
        <v>3243</v>
      </c>
      <c r="D254" s="2277" t="s">
        <v>3589</v>
      </c>
      <c r="E254" s="2278" t="s">
        <v>322</v>
      </c>
      <c r="F254" s="2276" t="s">
        <v>6752</v>
      </c>
      <c r="G254" s="2276" t="s">
        <v>6236</v>
      </c>
      <c r="H254" s="2276" t="s">
        <v>7284</v>
      </c>
      <c r="I254" s="2276" t="s">
        <v>6236</v>
      </c>
      <c r="J254" s="2276" t="s">
        <v>7285</v>
      </c>
      <c r="K254" s="2276" t="s">
        <v>6236</v>
      </c>
      <c r="L254" s="2279">
        <v>1109.68</v>
      </c>
      <c r="M254" s="2276" t="s">
        <v>7255</v>
      </c>
      <c r="N254" s="2279">
        <v>3497522.7668188</v>
      </c>
      <c r="O254" s="2276" t="s">
        <v>7286</v>
      </c>
    </row>
    <row r="255" spans="1:15" ht="24" customHeight="1">
      <c r="A255" s="2276" t="s">
        <v>7287</v>
      </c>
      <c r="B255" s="2277" t="s">
        <v>3558</v>
      </c>
      <c r="C255" s="2277" t="s">
        <v>7288</v>
      </c>
      <c r="D255" s="2277" t="s">
        <v>3589</v>
      </c>
      <c r="E255" s="2278" t="s">
        <v>3974</v>
      </c>
      <c r="F255" s="2276" t="s">
        <v>7289</v>
      </c>
      <c r="G255" s="2276" t="s">
        <v>6236</v>
      </c>
      <c r="H255" s="2276" t="s">
        <v>7290</v>
      </c>
      <c r="I255" s="2276" t="s">
        <v>6236</v>
      </c>
      <c r="J255" s="2276" t="s">
        <v>7291</v>
      </c>
      <c r="K255" s="2276" t="s">
        <v>6236</v>
      </c>
      <c r="L255" s="2279">
        <v>1105.7181473850001</v>
      </c>
      <c r="M255" s="2276" t="s">
        <v>7255</v>
      </c>
      <c r="N255" s="2279">
        <v>3498628.4849661998</v>
      </c>
      <c r="O255" s="2276" t="s">
        <v>7292</v>
      </c>
    </row>
    <row r="256" spans="1:15" ht="36" customHeight="1">
      <c r="A256" s="2276" t="s">
        <v>4670</v>
      </c>
      <c r="B256" s="2277" t="s">
        <v>3558</v>
      </c>
      <c r="C256" s="2277" t="s">
        <v>4671</v>
      </c>
      <c r="D256" s="2277" t="s">
        <v>3589</v>
      </c>
      <c r="E256" s="2278" t="s">
        <v>689</v>
      </c>
      <c r="F256" s="2276" t="s">
        <v>7293</v>
      </c>
      <c r="G256" s="2276" t="s">
        <v>6236</v>
      </c>
      <c r="H256" s="2276" t="s">
        <v>7294</v>
      </c>
      <c r="I256" s="2276" t="s">
        <v>6236</v>
      </c>
      <c r="J256" s="2276" t="s">
        <v>7295</v>
      </c>
      <c r="K256" s="2276" t="s">
        <v>6236</v>
      </c>
      <c r="L256" s="2279">
        <v>1104.828</v>
      </c>
      <c r="M256" s="2276" t="s">
        <v>7255</v>
      </c>
      <c r="N256" s="2279">
        <v>3499733.3129662001</v>
      </c>
      <c r="O256" s="2276" t="s">
        <v>7296</v>
      </c>
    </row>
    <row r="257" spans="1:15" ht="24" customHeight="1">
      <c r="A257" s="2276" t="s">
        <v>5787</v>
      </c>
      <c r="B257" s="2277" t="s">
        <v>3600</v>
      </c>
      <c r="C257" s="2277" t="s">
        <v>3072</v>
      </c>
      <c r="D257" s="2277" t="s">
        <v>3589</v>
      </c>
      <c r="E257" s="2278" t="s">
        <v>5788</v>
      </c>
      <c r="F257" s="2276" t="s">
        <v>6461</v>
      </c>
      <c r="G257" s="2276" t="s">
        <v>6236</v>
      </c>
      <c r="H257" s="2276" t="s">
        <v>7297</v>
      </c>
      <c r="I257" s="2276" t="s">
        <v>6236</v>
      </c>
      <c r="J257" s="2276" t="s">
        <v>7298</v>
      </c>
      <c r="K257" s="2276" t="s">
        <v>6236</v>
      </c>
      <c r="L257" s="2279">
        <v>1103.22</v>
      </c>
      <c r="M257" s="2276" t="s">
        <v>7255</v>
      </c>
      <c r="N257" s="2279">
        <v>3500836.5329661998</v>
      </c>
      <c r="O257" s="2276" t="s">
        <v>7299</v>
      </c>
    </row>
    <row r="258" spans="1:15" ht="24" customHeight="1">
      <c r="A258" s="2276" t="s">
        <v>7300</v>
      </c>
      <c r="B258" s="2277" t="s">
        <v>3558</v>
      </c>
      <c r="C258" s="2277" t="s">
        <v>7301</v>
      </c>
      <c r="D258" s="2277" t="s">
        <v>3594</v>
      </c>
      <c r="E258" s="2278" t="s">
        <v>2143</v>
      </c>
      <c r="F258" s="2276" t="s">
        <v>7302</v>
      </c>
      <c r="G258" s="2276" t="s">
        <v>6236</v>
      </c>
      <c r="H258" s="2276" t="s">
        <v>7303</v>
      </c>
      <c r="I258" s="2276" t="s">
        <v>6236</v>
      </c>
      <c r="J258" s="2276" t="s">
        <v>7304</v>
      </c>
      <c r="K258" s="2276" t="s">
        <v>6236</v>
      </c>
      <c r="L258" s="2279">
        <v>1099.5874370680001</v>
      </c>
      <c r="M258" s="2276" t="s">
        <v>7255</v>
      </c>
      <c r="N258" s="2279">
        <v>3501936.1204033</v>
      </c>
      <c r="O258" s="2276" t="s">
        <v>7305</v>
      </c>
    </row>
    <row r="259" spans="1:15" ht="24" customHeight="1">
      <c r="A259" s="2276" t="s">
        <v>7306</v>
      </c>
      <c r="B259" s="2277" t="s">
        <v>3558</v>
      </c>
      <c r="C259" s="2277" t="s">
        <v>7307</v>
      </c>
      <c r="D259" s="2277" t="s">
        <v>3594</v>
      </c>
      <c r="E259" s="2278" t="s">
        <v>2143</v>
      </c>
      <c r="F259" s="2276" t="s">
        <v>7308</v>
      </c>
      <c r="G259" s="2276" t="s">
        <v>6236</v>
      </c>
      <c r="H259" s="2276" t="s">
        <v>7309</v>
      </c>
      <c r="I259" s="2276" t="s">
        <v>6236</v>
      </c>
      <c r="J259" s="2276" t="s">
        <v>7310</v>
      </c>
      <c r="K259" s="2276" t="s">
        <v>6236</v>
      </c>
      <c r="L259" s="2279">
        <v>1097.5459374</v>
      </c>
      <c r="M259" s="2276" t="s">
        <v>7255</v>
      </c>
      <c r="N259" s="2279">
        <v>3503033.6663406999</v>
      </c>
      <c r="O259" s="2276" t="s">
        <v>7311</v>
      </c>
    </row>
    <row r="260" spans="1:15" ht="48" customHeight="1">
      <c r="A260" s="2276" t="s">
        <v>7312</v>
      </c>
      <c r="B260" s="2277" t="s">
        <v>3558</v>
      </c>
      <c r="C260" s="2277" t="s">
        <v>7313</v>
      </c>
      <c r="D260" s="2277" t="s">
        <v>3589</v>
      </c>
      <c r="E260" s="2278" t="s">
        <v>689</v>
      </c>
      <c r="F260" s="2276" t="s">
        <v>7314</v>
      </c>
      <c r="G260" s="2276" t="s">
        <v>6236</v>
      </c>
      <c r="H260" s="2276" t="s">
        <v>7315</v>
      </c>
      <c r="I260" s="2276" t="s">
        <v>6236</v>
      </c>
      <c r="J260" s="2276" t="s">
        <v>7316</v>
      </c>
      <c r="K260" s="2276" t="s">
        <v>6236</v>
      </c>
      <c r="L260" s="2279">
        <v>1090.8846960000001</v>
      </c>
      <c r="M260" s="2276" t="s">
        <v>7255</v>
      </c>
      <c r="N260" s="2279">
        <v>3504124.5510367001</v>
      </c>
      <c r="O260" s="2276" t="s">
        <v>7317</v>
      </c>
    </row>
    <row r="261" spans="1:15" ht="36" customHeight="1">
      <c r="A261" s="2276" t="s">
        <v>4567</v>
      </c>
      <c r="B261" s="2277" t="s">
        <v>3558</v>
      </c>
      <c r="C261" s="2277" t="s">
        <v>4568</v>
      </c>
      <c r="D261" s="2277" t="s">
        <v>3589</v>
      </c>
      <c r="E261" s="2278" t="s">
        <v>689</v>
      </c>
      <c r="F261" s="2276" t="s">
        <v>7318</v>
      </c>
      <c r="G261" s="2276" t="s">
        <v>6236</v>
      </c>
      <c r="H261" s="2276" t="s">
        <v>7319</v>
      </c>
      <c r="I261" s="2276" t="s">
        <v>6236</v>
      </c>
      <c r="J261" s="2276" t="s">
        <v>7320</v>
      </c>
      <c r="K261" s="2276" t="s">
        <v>6236</v>
      </c>
      <c r="L261" s="2279">
        <v>1084.8572999999999</v>
      </c>
      <c r="M261" s="2276" t="s">
        <v>7255</v>
      </c>
      <c r="N261" s="2279">
        <v>3505209.4083366999</v>
      </c>
      <c r="O261" s="2276" t="s">
        <v>7321</v>
      </c>
    </row>
    <row r="262" spans="1:15" ht="60" customHeight="1">
      <c r="A262" s="2276" t="s">
        <v>5967</v>
      </c>
      <c r="B262" s="2277" t="s">
        <v>3600</v>
      </c>
      <c r="C262" s="2277" t="s">
        <v>5968</v>
      </c>
      <c r="D262" s="2277" t="s">
        <v>3589</v>
      </c>
      <c r="E262" s="2278" t="s">
        <v>1797</v>
      </c>
      <c r="F262" s="2276" t="s">
        <v>6500</v>
      </c>
      <c r="G262" s="2276" t="s">
        <v>6236</v>
      </c>
      <c r="H262" s="2276" t="s">
        <v>7322</v>
      </c>
      <c r="I262" s="2276" t="s">
        <v>6236</v>
      </c>
      <c r="J262" s="2276" t="s">
        <v>7323</v>
      </c>
      <c r="K262" s="2276" t="s">
        <v>6236</v>
      </c>
      <c r="L262" s="2279">
        <v>1076</v>
      </c>
      <c r="M262" s="2276" t="s">
        <v>7255</v>
      </c>
      <c r="N262" s="2279">
        <v>3506285.4083366999</v>
      </c>
      <c r="O262" s="2276" t="s">
        <v>7324</v>
      </c>
    </row>
    <row r="263" spans="1:15" ht="24" customHeight="1">
      <c r="A263" s="2276" t="s">
        <v>3644</v>
      </c>
      <c r="B263" s="2277" t="s">
        <v>3558</v>
      </c>
      <c r="C263" s="2277" t="s">
        <v>3645</v>
      </c>
      <c r="D263" s="2277" t="s">
        <v>3589</v>
      </c>
      <c r="E263" s="2278" t="s">
        <v>689</v>
      </c>
      <c r="F263" s="2276" t="s">
        <v>7325</v>
      </c>
      <c r="G263" s="2276" t="s">
        <v>6236</v>
      </c>
      <c r="H263" s="2276" t="s">
        <v>7326</v>
      </c>
      <c r="I263" s="2276" t="s">
        <v>6236</v>
      </c>
      <c r="J263" s="2276" t="s">
        <v>7327</v>
      </c>
      <c r="K263" s="2276" t="s">
        <v>6236</v>
      </c>
      <c r="L263" s="2279">
        <v>1068.9109999999998</v>
      </c>
      <c r="M263" s="2276" t="s">
        <v>7255</v>
      </c>
      <c r="N263" s="2279">
        <v>3507354.3193366998</v>
      </c>
      <c r="O263" s="2276" t="s">
        <v>7328</v>
      </c>
    </row>
    <row r="264" spans="1:15" ht="24" customHeight="1">
      <c r="A264" s="2276" t="s">
        <v>6161</v>
      </c>
      <c r="B264" s="2277" t="s">
        <v>3558</v>
      </c>
      <c r="C264" s="2277" t="s">
        <v>6162</v>
      </c>
      <c r="D264" s="2277" t="s">
        <v>3804</v>
      </c>
      <c r="E264" s="2278" t="s">
        <v>4255</v>
      </c>
      <c r="F264" s="2276" t="s">
        <v>6461</v>
      </c>
      <c r="G264" s="2276" t="s">
        <v>6236</v>
      </c>
      <c r="H264" s="2276" t="s">
        <v>7329</v>
      </c>
      <c r="I264" s="2276" t="s">
        <v>6236</v>
      </c>
      <c r="J264" s="2276" t="s">
        <v>7330</v>
      </c>
      <c r="K264" s="2276" t="s">
        <v>6236</v>
      </c>
      <c r="L264" s="2279">
        <v>1063.44</v>
      </c>
      <c r="M264" s="2276" t="s">
        <v>7255</v>
      </c>
      <c r="N264" s="2279">
        <v>3508417.7593367002</v>
      </c>
      <c r="O264" s="2276" t="s">
        <v>7331</v>
      </c>
    </row>
    <row r="265" spans="1:15" ht="48" customHeight="1">
      <c r="A265" s="2276" t="s">
        <v>7332</v>
      </c>
      <c r="B265" s="2277" t="s">
        <v>3558</v>
      </c>
      <c r="C265" s="2277" t="s">
        <v>7333</v>
      </c>
      <c r="D265" s="2277" t="s">
        <v>3589</v>
      </c>
      <c r="E265" s="2278" t="s">
        <v>271</v>
      </c>
      <c r="F265" s="2276" t="s">
        <v>6500</v>
      </c>
      <c r="G265" s="2276" t="s">
        <v>6236</v>
      </c>
      <c r="H265" s="2276" t="s">
        <v>7334</v>
      </c>
      <c r="I265" s="2276" t="s">
        <v>6236</v>
      </c>
      <c r="J265" s="2276" t="s">
        <v>7335</v>
      </c>
      <c r="K265" s="2276" t="s">
        <v>6236</v>
      </c>
      <c r="L265" s="2279">
        <v>1060</v>
      </c>
      <c r="M265" s="2276" t="s">
        <v>7255</v>
      </c>
      <c r="N265" s="2279">
        <v>3509477.7593367002</v>
      </c>
      <c r="O265" s="2276" t="s">
        <v>7336</v>
      </c>
    </row>
    <row r="266" spans="1:15" ht="24" customHeight="1">
      <c r="A266" s="2276" t="s">
        <v>7337</v>
      </c>
      <c r="B266" s="2277" t="s">
        <v>3558</v>
      </c>
      <c r="C266" s="2277" t="s">
        <v>7338</v>
      </c>
      <c r="D266" s="2277" t="s">
        <v>3589</v>
      </c>
      <c r="E266" s="2278" t="s">
        <v>271</v>
      </c>
      <c r="F266" s="2276" t="s">
        <v>6691</v>
      </c>
      <c r="G266" s="2276" t="s">
        <v>6236</v>
      </c>
      <c r="H266" s="2276" t="s">
        <v>7339</v>
      </c>
      <c r="I266" s="2276" t="s">
        <v>6236</v>
      </c>
      <c r="J266" s="2276" t="s">
        <v>7340</v>
      </c>
      <c r="K266" s="2276" t="s">
        <v>6236</v>
      </c>
      <c r="L266" s="2279">
        <v>1049.3</v>
      </c>
      <c r="M266" s="2276" t="s">
        <v>7255</v>
      </c>
      <c r="N266" s="2279">
        <v>3510527.0593367</v>
      </c>
      <c r="O266" s="2276" t="s">
        <v>7341</v>
      </c>
    </row>
    <row r="267" spans="1:15" ht="36" customHeight="1">
      <c r="A267" s="2276" t="s">
        <v>5761</v>
      </c>
      <c r="B267" s="2277" t="s">
        <v>3600</v>
      </c>
      <c r="C267" s="2277" t="s">
        <v>5762</v>
      </c>
      <c r="D267" s="2277" t="s">
        <v>3589</v>
      </c>
      <c r="E267" s="2278" t="s">
        <v>347</v>
      </c>
      <c r="F267" s="2276" t="s">
        <v>7342</v>
      </c>
      <c r="G267" s="2276" t="s">
        <v>6236</v>
      </c>
      <c r="H267" s="2276" t="s">
        <v>7343</v>
      </c>
      <c r="I267" s="2276" t="s">
        <v>6236</v>
      </c>
      <c r="J267" s="2276" t="s">
        <v>7344</v>
      </c>
      <c r="K267" s="2276" t="s">
        <v>6236</v>
      </c>
      <c r="L267" s="2279">
        <v>1038.105</v>
      </c>
      <c r="M267" s="2276" t="s">
        <v>7255</v>
      </c>
      <c r="N267" s="2279">
        <v>3511565.1643367</v>
      </c>
      <c r="O267" s="2276" t="s">
        <v>7345</v>
      </c>
    </row>
    <row r="268" spans="1:15" ht="84" customHeight="1">
      <c r="A268" s="2276" t="s">
        <v>5541</v>
      </c>
      <c r="B268" s="2277" t="s">
        <v>3600</v>
      </c>
      <c r="C268" s="2277" t="s">
        <v>5542</v>
      </c>
      <c r="D268" s="2277" t="s">
        <v>3589</v>
      </c>
      <c r="E268" s="2278" t="s">
        <v>1797</v>
      </c>
      <c r="F268" s="2276" t="s">
        <v>7346</v>
      </c>
      <c r="G268" s="2276" t="s">
        <v>6236</v>
      </c>
      <c r="H268" s="2276" t="s">
        <v>7347</v>
      </c>
      <c r="I268" s="2276" t="s">
        <v>6236</v>
      </c>
      <c r="J268" s="2276" t="s">
        <v>7348</v>
      </c>
      <c r="K268" s="2276" t="s">
        <v>6236</v>
      </c>
      <c r="L268" s="2279">
        <v>1037.4000000000001</v>
      </c>
      <c r="M268" s="2276" t="s">
        <v>7255</v>
      </c>
      <c r="N268" s="2279">
        <v>3512602.5643366999</v>
      </c>
      <c r="O268" s="2276" t="s">
        <v>7349</v>
      </c>
    </row>
    <row r="269" spans="1:15" ht="24" customHeight="1">
      <c r="A269" s="2276" t="s">
        <v>5471</v>
      </c>
      <c r="B269" s="2277" t="s">
        <v>3554</v>
      </c>
      <c r="C269" s="2277" t="s">
        <v>5472</v>
      </c>
      <c r="D269" s="2277" t="s">
        <v>3589</v>
      </c>
      <c r="E269" s="2278" t="s">
        <v>689</v>
      </c>
      <c r="F269" s="2276" t="s">
        <v>7350</v>
      </c>
      <c r="G269" s="2276" t="s">
        <v>6236</v>
      </c>
      <c r="H269" s="2276" t="s">
        <v>7351</v>
      </c>
      <c r="I269" s="2276" t="s">
        <v>6236</v>
      </c>
      <c r="J269" s="2276" t="s">
        <v>7352</v>
      </c>
      <c r="K269" s="2276" t="s">
        <v>6236</v>
      </c>
      <c r="L269" s="2279">
        <v>1035.76</v>
      </c>
      <c r="M269" s="2276" t="s">
        <v>7255</v>
      </c>
      <c r="N269" s="2279">
        <v>3513638.3243367001</v>
      </c>
      <c r="O269" s="2276" t="s">
        <v>7353</v>
      </c>
    </row>
    <row r="270" spans="1:15" ht="84" customHeight="1">
      <c r="A270" s="2276" t="s">
        <v>5552</v>
      </c>
      <c r="B270" s="2277" t="s">
        <v>3600</v>
      </c>
      <c r="C270" s="2277" t="s">
        <v>5553</v>
      </c>
      <c r="D270" s="2277" t="s">
        <v>3589</v>
      </c>
      <c r="E270" s="2278" t="s">
        <v>1797</v>
      </c>
      <c r="F270" s="2276" t="s">
        <v>6655</v>
      </c>
      <c r="G270" s="2276" t="s">
        <v>6236</v>
      </c>
      <c r="H270" s="2276" t="s">
        <v>7354</v>
      </c>
      <c r="I270" s="2276" t="s">
        <v>6236</v>
      </c>
      <c r="J270" s="2276" t="s">
        <v>7355</v>
      </c>
      <c r="K270" s="2276" t="s">
        <v>6236</v>
      </c>
      <c r="L270" s="2279">
        <v>1033.2</v>
      </c>
      <c r="M270" s="2276" t="s">
        <v>7255</v>
      </c>
      <c r="N270" s="2279">
        <v>3514671.5243366999</v>
      </c>
      <c r="O270" s="2276" t="s">
        <v>7356</v>
      </c>
    </row>
    <row r="271" spans="1:15" ht="24" customHeight="1">
      <c r="A271" s="2276" t="s">
        <v>4760</v>
      </c>
      <c r="B271" s="2277" t="s">
        <v>3600</v>
      </c>
      <c r="C271" s="2277" t="s">
        <v>893</v>
      </c>
      <c r="D271" s="2277" t="s">
        <v>3589</v>
      </c>
      <c r="E271" s="2278" t="s">
        <v>271</v>
      </c>
      <c r="F271" s="2276" t="s">
        <v>6655</v>
      </c>
      <c r="G271" s="2276" t="s">
        <v>6236</v>
      </c>
      <c r="H271" s="2276" t="s">
        <v>7354</v>
      </c>
      <c r="I271" s="2276" t="s">
        <v>6236</v>
      </c>
      <c r="J271" s="2276" t="s">
        <v>7355</v>
      </c>
      <c r="K271" s="2276" t="s">
        <v>6236</v>
      </c>
      <c r="L271" s="2279">
        <v>1033.2</v>
      </c>
      <c r="M271" s="2276" t="s">
        <v>7255</v>
      </c>
      <c r="N271" s="2279">
        <v>3515704.7243367</v>
      </c>
      <c r="O271" s="2276" t="s">
        <v>7357</v>
      </c>
    </row>
    <row r="272" spans="1:15" ht="24" customHeight="1">
      <c r="A272" s="2276" t="s">
        <v>4613</v>
      </c>
      <c r="B272" s="2277" t="s">
        <v>3558</v>
      </c>
      <c r="C272" s="2277" t="s">
        <v>4614</v>
      </c>
      <c r="D272" s="2277" t="s">
        <v>3589</v>
      </c>
      <c r="E272" s="2278" t="s">
        <v>3974</v>
      </c>
      <c r="F272" s="2276" t="s">
        <v>7358</v>
      </c>
      <c r="G272" s="2276" t="s">
        <v>6236</v>
      </c>
      <c r="H272" s="2276" t="s">
        <v>7359</v>
      </c>
      <c r="I272" s="2276" t="s">
        <v>6236</v>
      </c>
      <c r="J272" s="2276" t="s">
        <v>7360</v>
      </c>
      <c r="K272" s="2276" t="s">
        <v>6236</v>
      </c>
      <c r="L272" s="2279">
        <v>1018.8694560000001</v>
      </c>
      <c r="M272" s="2276" t="s">
        <v>7255</v>
      </c>
      <c r="N272" s="2279">
        <v>3516723.5937927002</v>
      </c>
      <c r="O272" s="2276" t="s">
        <v>7361</v>
      </c>
    </row>
    <row r="273" spans="1:15" ht="24" customHeight="1">
      <c r="A273" s="2276" t="s">
        <v>4745</v>
      </c>
      <c r="B273" s="2277" t="s">
        <v>3600</v>
      </c>
      <c r="C273" s="2277" t="s">
        <v>878</v>
      </c>
      <c r="D273" s="2277" t="s">
        <v>3589</v>
      </c>
      <c r="E273" s="2278" t="s">
        <v>271</v>
      </c>
      <c r="F273" s="2276" t="s">
        <v>7029</v>
      </c>
      <c r="G273" s="2276" t="s">
        <v>6236</v>
      </c>
      <c r="H273" s="2276" t="s">
        <v>7362</v>
      </c>
      <c r="I273" s="2276" t="s">
        <v>6236</v>
      </c>
      <c r="J273" s="2276" t="s">
        <v>7363</v>
      </c>
      <c r="K273" s="2276" t="s">
        <v>6236</v>
      </c>
      <c r="L273" s="2279">
        <v>1013.04</v>
      </c>
      <c r="M273" s="2276" t="s">
        <v>7255</v>
      </c>
      <c r="N273" s="2279">
        <v>3517736.6337926998</v>
      </c>
      <c r="O273" s="2276" t="s">
        <v>7364</v>
      </c>
    </row>
    <row r="274" spans="1:15" ht="36" customHeight="1">
      <c r="A274" s="2276" t="s">
        <v>5424</v>
      </c>
      <c r="B274" s="2277" t="s">
        <v>3600</v>
      </c>
      <c r="C274" s="2277" t="s">
        <v>5425</v>
      </c>
      <c r="D274" s="2277" t="s">
        <v>3589</v>
      </c>
      <c r="E274" s="2278" t="s">
        <v>322</v>
      </c>
      <c r="F274" s="2276" t="s">
        <v>6241</v>
      </c>
      <c r="G274" s="2276" t="s">
        <v>6236</v>
      </c>
      <c r="H274" s="2276" t="s">
        <v>7365</v>
      </c>
      <c r="I274" s="2276" t="s">
        <v>6236</v>
      </c>
      <c r="J274" s="2276" t="s">
        <v>7366</v>
      </c>
      <c r="K274" s="2276" t="s">
        <v>6236</v>
      </c>
      <c r="L274" s="2279">
        <v>1008</v>
      </c>
      <c r="M274" s="2276" t="s">
        <v>7255</v>
      </c>
      <c r="N274" s="2279">
        <v>3518744.6337926998</v>
      </c>
      <c r="O274" s="2276" t="s">
        <v>7367</v>
      </c>
    </row>
    <row r="275" spans="1:15" ht="48" customHeight="1">
      <c r="A275" s="2276" t="s">
        <v>5978</v>
      </c>
      <c r="B275" s="2277" t="s">
        <v>3600</v>
      </c>
      <c r="C275" s="2277" t="s">
        <v>5979</v>
      </c>
      <c r="D275" s="2277" t="s">
        <v>3589</v>
      </c>
      <c r="E275" s="2278" t="s">
        <v>1797</v>
      </c>
      <c r="F275" s="2276" t="s">
        <v>6461</v>
      </c>
      <c r="G275" s="2276" t="s">
        <v>6236</v>
      </c>
      <c r="H275" s="2276" t="s">
        <v>7368</v>
      </c>
      <c r="I275" s="2276" t="s">
        <v>6236</v>
      </c>
      <c r="J275" s="2276" t="s">
        <v>7369</v>
      </c>
      <c r="K275" s="2276" t="s">
        <v>6236</v>
      </c>
      <c r="L275" s="2279">
        <v>1002</v>
      </c>
      <c r="M275" s="2276" t="s">
        <v>7255</v>
      </c>
      <c r="N275" s="2279">
        <v>3519746.6337926998</v>
      </c>
      <c r="O275" s="2276" t="s">
        <v>7370</v>
      </c>
    </row>
    <row r="276" spans="1:15" ht="24" customHeight="1">
      <c r="A276" s="2276" t="s">
        <v>5956</v>
      </c>
      <c r="B276" s="2277" t="s">
        <v>3554</v>
      </c>
      <c r="C276" s="2277" t="s">
        <v>5957</v>
      </c>
      <c r="D276" s="2277" t="s">
        <v>3589</v>
      </c>
      <c r="E276" s="2278" t="s">
        <v>271</v>
      </c>
      <c r="F276" s="2276" t="s">
        <v>6500</v>
      </c>
      <c r="G276" s="2276" t="s">
        <v>6236</v>
      </c>
      <c r="H276" s="2276" t="s">
        <v>7371</v>
      </c>
      <c r="I276" s="2276" t="s">
        <v>6236</v>
      </c>
      <c r="J276" s="2276" t="s">
        <v>7372</v>
      </c>
      <c r="K276" s="2276" t="s">
        <v>6236</v>
      </c>
      <c r="L276" s="2279">
        <v>1000</v>
      </c>
      <c r="M276" s="2276" t="s">
        <v>7255</v>
      </c>
      <c r="N276" s="2279">
        <v>3520746.6337926998</v>
      </c>
      <c r="O276" s="2276" t="s">
        <v>7373</v>
      </c>
    </row>
    <row r="277" spans="1:15" ht="48" customHeight="1">
      <c r="A277" s="2276" t="s">
        <v>5872</v>
      </c>
      <c r="B277" s="2277" t="s">
        <v>3600</v>
      </c>
      <c r="C277" s="2277" t="s">
        <v>1849</v>
      </c>
      <c r="D277" s="2277" t="s">
        <v>3589</v>
      </c>
      <c r="E277" s="2278" t="s">
        <v>322</v>
      </c>
      <c r="F277" s="2276" t="s">
        <v>6241</v>
      </c>
      <c r="G277" s="2276" t="s">
        <v>6236</v>
      </c>
      <c r="H277" s="2276" t="s">
        <v>7374</v>
      </c>
      <c r="I277" s="2276" t="s">
        <v>6236</v>
      </c>
      <c r="J277" s="2276" t="s">
        <v>7375</v>
      </c>
      <c r="K277" s="2276" t="s">
        <v>6236</v>
      </c>
      <c r="L277" s="2279">
        <v>990</v>
      </c>
      <c r="M277" s="2276" t="s">
        <v>7255</v>
      </c>
      <c r="N277" s="2279">
        <v>3521736.6337926998</v>
      </c>
      <c r="O277" s="2276" t="s">
        <v>7376</v>
      </c>
    </row>
    <row r="278" spans="1:15" ht="24" customHeight="1">
      <c r="A278" s="2276" t="s">
        <v>5462</v>
      </c>
      <c r="B278" s="2277" t="s">
        <v>3554</v>
      </c>
      <c r="C278" s="2277" t="s">
        <v>5463</v>
      </c>
      <c r="D278" s="2277" t="s">
        <v>3589</v>
      </c>
      <c r="E278" s="2278" t="s">
        <v>271</v>
      </c>
      <c r="F278" s="2276" t="s">
        <v>6869</v>
      </c>
      <c r="G278" s="2276" t="s">
        <v>6236</v>
      </c>
      <c r="H278" s="2276" t="s">
        <v>7377</v>
      </c>
      <c r="I278" s="2276" t="s">
        <v>6236</v>
      </c>
      <c r="J278" s="2276" t="s">
        <v>7378</v>
      </c>
      <c r="K278" s="2276" t="s">
        <v>6236</v>
      </c>
      <c r="L278" s="2279">
        <v>989.23</v>
      </c>
      <c r="M278" s="2276" t="s">
        <v>7255</v>
      </c>
      <c r="N278" s="2279">
        <v>3522725.8637927002</v>
      </c>
      <c r="O278" s="2276" t="s">
        <v>7379</v>
      </c>
    </row>
    <row r="279" spans="1:15" ht="48" customHeight="1">
      <c r="A279" s="2276" t="s">
        <v>4786</v>
      </c>
      <c r="B279" s="2277" t="s">
        <v>3558</v>
      </c>
      <c r="C279" s="2277" t="s">
        <v>4787</v>
      </c>
      <c r="D279" s="2277" t="s">
        <v>3589</v>
      </c>
      <c r="E279" s="2278" t="s">
        <v>271</v>
      </c>
      <c r="F279" s="2276" t="s">
        <v>7380</v>
      </c>
      <c r="G279" s="2276" t="s">
        <v>6236</v>
      </c>
      <c r="H279" s="2276" t="s">
        <v>7381</v>
      </c>
      <c r="I279" s="2276" t="s">
        <v>6236</v>
      </c>
      <c r="J279" s="2276" t="s">
        <v>7382</v>
      </c>
      <c r="K279" s="2276" t="s">
        <v>6236</v>
      </c>
      <c r="L279" s="2279">
        <v>963.2</v>
      </c>
      <c r="M279" s="2276" t="s">
        <v>7255</v>
      </c>
      <c r="N279" s="2279">
        <v>3523689.0637926999</v>
      </c>
      <c r="O279" s="2276" t="s">
        <v>7383</v>
      </c>
    </row>
    <row r="280" spans="1:15" ht="24" customHeight="1">
      <c r="A280" s="2276" t="s">
        <v>7384</v>
      </c>
      <c r="B280" s="2277" t="s">
        <v>3558</v>
      </c>
      <c r="C280" s="2277" t="s">
        <v>7385</v>
      </c>
      <c r="D280" s="2277" t="s">
        <v>3594</v>
      </c>
      <c r="E280" s="2278" t="s">
        <v>2143</v>
      </c>
      <c r="F280" s="2276" t="s">
        <v>7386</v>
      </c>
      <c r="G280" s="2276" t="s">
        <v>6236</v>
      </c>
      <c r="H280" s="2276" t="s">
        <v>6313</v>
      </c>
      <c r="I280" s="2276" t="s">
        <v>6236</v>
      </c>
      <c r="J280" s="2276" t="s">
        <v>7387</v>
      </c>
      <c r="K280" s="2276" t="s">
        <v>6236</v>
      </c>
      <c r="L280" s="2279">
        <v>957.58054438800002</v>
      </c>
      <c r="M280" s="2276" t="s">
        <v>7255</v>
      </c>
      <c r="N280" s="2279">
        <v>3524646.6443371</v>
      </c>
      <c r="O280" s="2276" t="s">
        <v>7388</v>
      </c>
    </row>
    <row r="281" spans="1:15" ht="24" customHeight="1">
      <c r="A281" s="2276" t="s">
        <v>7389</v>
      </c>
      <c r="B281" s="2277" t="s">
        <v>3558</v>
      </c>
      <c r="C281" s="2277" t="s">
        <v>7390</v>
      </c>
      <c r="D281" s="2277" t="s">
        <v>3804</v>
      </c>
      <c r="E281" s="2278" t="s">
        <v>2143</v>
      </c>
      <c r="F281" s="2276" t="s">
        <v>6926</v>
      </c>
      <c r="G281" s="2276" t="s">
        <v>6236</v>
      </c>
      <c r="H281" s="2276" t="s">
        <v>7391</v>
      </c>
      <c r="I281" s="2276" t="s">
        <v>6236</v>
      </c>
      <c r="J281" s="2276" t="s">
        <v>7392</v>
      </c>
      <c r="K281" s="2276" t="s">
        <v>6236</v>
      </c>
      <c r="L281" s="2279">
        <v>951.55094776999999</v>
      </c>
      <c r="M281" s="2276" t="s">
        <v>7255</v>
      </c>
      <c r="N281" s="2279">
        <v>3525598.1952848998</v>
      </c>
      <c r="O281" s="2276" t="s">
        <v>7393</v>
      </c>
    </row>
    <row r="282" spans="1:15" ht="36" customHeight="1">
      <c r="A282" s="2276" t="s">
        <v>4554</v>
      </c>
      <c r="B282" s="2277" t="s">
        <v>3558</v>
      </c>
      <c r="C282" s="2277" t="s">
        <v>4555</v>
      </c>
      <c r="D282" s="2277" t="s">
        <v>3589</v>
      </c>
      <c r="E282" s="2278" t="s">
        <v>275</v>
      </c>
      <c r="F282" s="2276" t="s">
        <v>7394</v>
      </c>
      <c r="G282" s="2276" t="s">
        <v>6236</v>
      </c>
      <c r="H282" s="2276" t="s">
        <v>7395</v>
      </c>
      <c r="I282" s="2276" t="s">
        <v>6236</v>
      </c>
      <c r="J282" s="2276" t="s">
        <v>7396</v>
      </c>
      <c r="K282" s="2276" t="s">
        <v>6236</v>
      </c>
      <c r="L282" s="2279">
        <v>949.44359999999995</v>
      </c>
      <c r="M282" s="2276" t="s">
        <v>7255</v>
      </c>
      <c r="N282" s="2279">
        <v>3526547.6388849001</v>
      </c>
      <c r="O282" s="2276" t="s">
        <v>7397</v>
      </c>
    </row>
    <row r="283" spans="1:15" ht="24" customHeight="1">
      <c r="A283" s="2276" t="s">
        <v>5192</v>
      </c>
      <c r="B283" s="2277" t="s">
        <v>3600</v>
      </c>
      <c r="C283" s="2277" t="s">
        <v>3004</v>
      </c>
      <c r="D283" s="2277" t="s">
        <v>3589</v>
      </c>
      <c r="E283" s="2278" t="s">
        <v>347</v>
      </c>
      <c r="F283" s="2276" t="s">
        <v>7398</v>
      </c>
      <c r="G283" s="2276" t="s">
        <v>6236</v>
      </c>
      <c r="H283" s="2276" t="s">
        <v>7399</v>
      </c>
      <c r="I283" s="2276" t="s">
        <v>6236</v>
      </c>
      <c r="J283" s="2276" t="s">
        <v>7400</v>
      </c>
      <c r="K283" s="2276" t="s">
        <v>6236</v>
      </c>
      <c r="L283" s="2279">
        <v>945</v>
      </c>
      <c r="M283" s="2276" t="s">
        <v>7255</v>
      </c>
      <c r="N283" s="2279">
        <v>3527492.6388849001</v>
      </c>
      <c r="O283" s="2276" t="s">
        <v>7401</v>
      </c>
    </row>
    <row r="284" spans="1:15" ht="24" customHeight="1">
      <c r="A284" s="2276" t="s">
        <v>6114</v>
      </c>
      <c r="B284" s="2277" t="s">
        <v>3600</v>
      </c>
      <c r="C284" s="2277" t="s">
        <v>3507</v>
      </c>
      <c r="D284" s="2277" t="s">
        <v>3589</v>
      </c>
      <c r="E284" s="2278" t="s">
        <v>271</v>
      </c>
      <c r="F284" s="2276" t="s">
        <v>6241</v>
      </c>
      <c r="G284" s="2276" t="s">
        <v>6236</v>
      </c>
      <c r="H284" s="2276" t="s">
        <v>7402</v>
      </c>
      <c r="I284" s="2276" t="s">
        <v>6236</v>
      </c>
      <c r="J284" s="2276" t="s">
        <v>7403</v>
      </c>
      <c r="K284" s="2276" t="s">
        <v>6236</v>
      </c>
      <c r="L284" s="2279">
        <v>944</v>
      </c>
      <c r="M284" s="2276" t="s">
        <v>7255</v>
      </c>
      <c r="N284" s="2279">
        <v>3528436.6388849001</v>
      </c>
      <c r="O284" s="2276" t="s">
        <v>7404</v>
      </c>
    </row>
    <row r="285" spans="1:15" ht="72" customHeight="1">
      <c r="A285" s="2276" t="s">
        <v>5897</v>
      </c>
      <c r="B285" s="2277" t="s">
        <v>3600</v>
      </c>
      <c r="C285" s="2277" t="s">
        <v>1868</v>
      </c>
      <c r="D285" s="2277" t="s">
        <v>3589</v>
      </c>
      <c r="E285" s="2278" t="s">
        <v>322</v>
      </c>
      <c r="F285" s="2276" t="s">
        <v>6230</v>
      </c>
      <c r="G285" s="2276" t="s">
        <v>6236</v>
      </c>
      <c r="H285" s="2276" t="s">
        <v>7405</v>
      </c>
      <c r="I285" s="2276" t="s">
        <v>6236</v>
      </c>
      <c r="J285" s="2276" t="s">
        <v>7405</v>
      </c>
      <c r="K285" s="2276" t="s">
        <v>6236</v>
      </c>
      <c r="L285" s="2279">
        <v>941</v>
      </c>
      <c r="M285" s="2276" t="s">
        <v>7255</v>
      </c>
      <c r="N285" s="2279">
        <v>3529377.6388849001</v>
      </c>
      <c r="O285" s="2276" t="s">
        <v>7406</v>
      </c>
    </row>
    <row r="286" spans="1:15" ht="24" customHeight="1">
      <c r="A286" s="2276" t="s">
        <v>5248</v>
      </c>
      <c r="B286" s="2277" t="s">
        <v>3554</v>
      </c>
      <c r="C286" s="2277" t="s">
        <v>5249</v>
      </c>
      <c r="D286" s="2277" t="s">
        <v>3589</v>
      </c>
      <c r="E286" s="2278" t="s">
        <v>271</v>
      </c>
      <c r="F286" s="2276" t="s">
        <v>6964</v>
      </c>
      <c r="G286" s="2276" t="s">
        <v>6236</v>
      </c>
      <c r="H286" s="2276" t="s">
        <v>7407</v>
      </c>
      <c r="I286" s="2276" t="s">
        <v>6236</v>
      </c>
      <c r="J286" s="2276" t="s">
        <v>7408</v>
      </c>
      <c r="K286" s="2276" t="s">
        <v>6236</v>
      </c>
      <c r="L286" s="2279">
        <v>936</v>
      </c>
      <c r="M286" s="2276" t="s">
        <v>7255</v>
      </c>
      <c r="N286" s="2279">
        <v>3530313.6388849001</v>
      </c>
      <c r="O286" s="2276" t="s">
        <v>7409</v>
      </c>
    </row>
    <row r="287" spans="1:15" ht="24" customHeight="1">
      <c r="A287" s="2276" t="s">
        <v>5716</v>
      </c>
      <c r="B287" s="2277" t="s">
        <v>3600</v>
      </c>
      <c r="C287" s="2277" t="s">
        <v>1687</v>
      </c>
      <c r="D287" s="2277" t="s">
        <v>3589</v>
      </c>
      <c r="E287" s="2278" t="s">
        <v>271</v>
      </c>
      <c r="F287" s="2276" t="s">
        <v>6500</v>
      </c>
      <c r="G287" s="2276" t="s">
        <v>6236</v>
      </c>
      <c r="H287" s="2276" t="s">
        <v>7410</v>
      </c>
      <c r="I287" s="2276" t="s">
        <v>6236</v>
      </c>
      <c r="J287" s="2276" t="s">
        <v>7411</v>
      </c>
      <c r="K287" s="2276" t="s">
        <v>6236</v>
      </c>
      <c r="L287" s="2279">
        <v>935.32</v>
      </c>
      <c r="M287" s="2276" t="s">
        <v>7255</v>
      </c>
      <c r="N287" s="2279">
        <v>3531248.9588849</v>
      </c>
      <c r="O287" s="2276" t="s">
        <v>7412</v>
      </c>
    </row>
    <row r="288" spans="1:15" ht="36" customHeight="1">
      <c r="A288" s="2276" t="s">
        <v>5384</v>
      </c>
      <c r="B288" s="2277" t="s">
        <v>3600</v>
      </c>
      <c r="C288" s="2277" t="s">
        <v>1364</v>
      </c>
      <c r="D288" s="2277" t="s">
        <v>3589</v>
      </c>
      <c r="E288" s="2278" t="s">
        <v>271</v>
      </c>
      <c r="F288" s="2276" t="s">
        <v>6752</v>
      </c>
      <c r="G288" s="2276" t="s">
        <v>6236</v>
      </c>
      <c r="H288" s="2276" t="s">
        <v>7413</v>
      </c>
      <c r="I288" s="2276" t="s">
        <v>6236</v>
      </c>
      <c r="J288" s="2276" t="s">
        <v>7414</v>
      </c>
      <c r="K288" s="2276" t="s">
        <v>6236</v>
      </c>
      <c r="L288" s="2279">
        <v>934.4</v>
      </c>
      <c r="M288" s="2276" t="s">
        <v>7255</v>
      </c>
      <c r="N288" s="2279">
        <v>3532183.3588848999</v>
      </c>
      <c r="O288" s="2276" t="s">
        <v>7415</v>
      </c>
    </row>
    <row r="289" spans="1:15" ht="24" customHeight="1">
      <c r="A289" s="2276" t="s">
        <v>4430</v>
      </c>
      <c r="B289" s="2277" t="s">
        <v>3558</v>
      </c>
      <c r="C289" s="2277" t="s">
        <v>4431</v>
      </c>
      <c r="D289" s="2277" t="s">
        <v>3589</v>
      </c>
      <c r="E289" s="2278" t="s">
        <v>3445</v>
      </c>
      <c r="F289" s="2276" t="s">
        <v>7416</v>
      </c>
      <c r="G289" s="2276" t="s">
        <v>6236</v>
      </c>
      <c r="H289" s="2276" t="s">
        <v>7417</v>
      </c>
      <c r="I289" s="2276" t="s">
        <v>6236</v>
      </c>
      <c r="J289" s="2276" t="s">
        <v>7418</v>
      </c>
      <c r="K289" s="2276" t="s">
        <v>6236</v>
      </c>
      <c r="L289" s="2279">
        <v>929.68806714000004</v>
      </c>
      <c r="M289" s="2276" t="s">
        <v>7255</v>
      </c>
      <c r="N289" s="2279">
        <v>3533113.0469519999</v>
      </c>
      <c r="O289" s="2276" t="s">
        <v>7419</v>
      </c>
    </row>
    <row r="290" spans="1:15" ht="24" customHeight="1">
      <c r="A290" s="2276" t="s">
        <v>3892</v>
      </c>
      <c r="B290" s="2277" t="s">
        <v>3558</v>
      </c>
      <c r="C290" s="2277" t="s">
        <v>3893</v>
      </c>
      <c r="D290" s="2277" t="s">
        <v>3589</v>
      </c>
      <c r="E290" s="2278" t="s">
        <v>271</v>
      </c>
      <c r="F290" s="2276" t="s">
        <v>7420</v>
      </c>
      <c r="G290" s="2276" t="s">
        <v>6236</v>
      </c>
      <c r="H290" s="2276" t="s">
        <v>7421</v>
      </c>
      <c r="I290" s="2276" t="s">
        <v>6236</v>
      </c>
      <c r="J290" s="2276" t="s">
        <v>7422</v>
      </c>
      <c r="K290" s="2276" t="s">
        <v>6236</v>
      </c>
      <c r="L290" s="2279">
        <v>922.14883540799997</v>
      </c>
      <c r="M290" s="2276" t="s">
        <v>7255</v>
      </c>
      <c r="N290" s="2279">
        <v>3534035.1957874</v>
      </c>
      <c r="O290" s="2276" t="s">
        <v>7423</v>
      </c>
    </row>
    <row r="291" spans="1:15" ht="36" customHeight="1">
      <c r="A291" s="2276" t="s">
        <v>5925</v>
      </c>
      <c r="B291" s="2277" t="s">
        <v>3600</v>
      </c>
      <c r="C291" s="2277" t="s">
        <v>5926</v>
      </c>
      <c r="D291" s="2277" t="s">
        <v>3589</v>
      </c>
      <c r="E291" s="2278" t="s">
        <v>347</v>
      </c>
      <c r="F291" s="2276" t="s">
        <v>7424</v>
      </c>
      <c r="G291" s="2276" t="s">
        <v>6236</v>
      </c>
      <c r="H291" s="2276" t="s">
        <v>6545</v>
      </c>
      <c r="I291" s="2276" t="s">
        <v>6236</v>
      </c>
      <c r="J291" s="2276" t="s">
        <v>7425</v>
      </c>
      <c r="K291" s="2276" t="s">
        <v>6236</v>
      </c>
      <c r="L291" s="2279">
        <v>907.5</v>
      </c>
      <c r="M291" s="2276" t="s">
        <v>7426</v>
      </c>
      <c r="N291" s="2279">
        <v>3534942.6957874</v>
      </c>
      <c r="O291" s="2276" t="s">
        <v>7427</v>
      </c>
    </row>
    <row r="292" spans="1:15" ht="36" customHeight="1">
      <c r="A292" s="2276" t="s">
        <v>6109</v>
      </c>
      <c r="B292" s="2277" t="s">
        <v>3558</v>
      </c>
      <c r="C292" s="2277" t="s">
        <v>6110</v>
      </c>
      <c r="D292" s="2277" t="s">
        <v>3589</v>
      </c>
      <c r="E292" s="2278" t="s">
        <v>271</v>
      </c>
      <c r="F292" s="2276" t="s">
        <v>6230</v>
      </c>
      <c r="G292" s="2276" t="s">
        <v>6236</v>
      </c>
      <c r="H292" s="2276" t="s">
        <v>7428</v>
      </c>
      <c r="I292" s="2276" t="s">
        <v>6236</v>
      </c>
      <c r="J292" s="2276" t="s">
        <v>7428</v>
      </c>
      <c r="K292" s="2276" t="s">
        <v>6236</v>
      </c>
      <c r="L292" s="2279">
        <v>900.37</v>
      </c>
      <c r="M292" s="2276" t="s">
        <v>7426</v>
      </c>
      <c r="N292" s="2279">
        <v>3535843.0657874001</v>
      </c>
      <c r="O292" s="2276" t="s">
        <v>7429</v>
      </c>
    </row>
    <row r="293" spans="1:15" ht="24" customHeight="1">
      <c r="A293" s="2276" t="s">
        <v>7430</v>
      </c>
      <c r="B293" s="2277" t="s">
        <v>3558</v>
      </c>
      <c r="C293" s="2277" t="s">
        <v>7431</v>
      </c>
      <c r="D293" s="2277" t="s">
        <v>3589</v>
      </c>
      <c r="E293" s="2278" t="s">
        <v>275</v>
      </c>
      <c r="F293" s="2276" t="s">
        <v>7432</v>
      </c>
      <c r="G293" s="2276" t="s">
        <v>6236</v>
      </c>
      <c r="H293" s="2276" t="s">
        <v>7433</v>
      </c>
      <c r="I293" s="2276" t="s">
        <v>6236</v>
      </c>
      <c r="J293" s="2276" t="s">
        <v>7434</v>
      </c>
      <c r="K293" s="2276" t="s">
        <v>6236</v>
      </c>
      <c r="L293" s="2279">
        <v>890.44515000000001</v>
      </c>
      <c r="M293" s="2276" t="s">
        <v>7426</v>
      </c>
      <c r="N293" s="2279">
        <v>3536733.5109374002</v>
      </c>
      <c r="O293" s="2276" t="s">
        <v>7435</v>
      </c>
    </row>
    <row r="294" spans="1:15" ht="24" customHeight="1">
      <c r="A294" s="2276" t="s">
        <v>5487</v>
      </c>
      <c r="B294" s="2277" t="s">
        <v>3600</v>
      </c>
      <c r="C294" s="2277" t="s">
        <v>5488</v>
      </c>
      <c r="D294" s="2277" t="s">
        <v>3589</v>
      </c>
      <c r="E294" s="2278" t="s">
        <v>347</v>
      </c>
      <c r="F294" s="2276" t="s">
        <v>7436</v>
      </c>
      <c r="G294" s="2276" t="s">
        <v>6236</v>
      </c>
      <c r="H294" s="2276" t="s">
        <v>7437</v>
      </c>
      <c r="I294" s="2276" t="s">
        <v>6236</v>
      </c>
      <c r="J294" s="2276" t="s">
        <v>7438</v>
      </c>
      <c r="K294" s="2276" t="s">
        <v>6236</v>
      </c>
      <c r="L294" s="2279">
        <v>858.1875</v>
      </c>
      <c r="M294" s="2276" t="s">
        <v>7426</v>
      </c>
      <c r="N294" s="2279">
        <v>3537591.6984374002</v>
      </c>
      <c r="O294" s="2276" t="s">
        <v>7439</v>
      </c>
    </row>
    <row r="295" spans="1:15" ht="36" customHeight="1">
      <c r="A295" s="2276" t="s">
        <v>5829</v>
      </c>
      <c r="B295" s="2277" t="s">
        <v>3600</v>
      </c>
      <c r="C295" s="2277" t="s">
        <v>1809</v>
      </c>
      <c r="D295" s="2277" t="s">
        <v>3589</v>
      </c>
      <c r="E295" s="2278" t="s">
        <v>271</v>
      </c>
      <c r="F295" s="2276" t="s">
        <v>6241</v>
      </c>
      <c r="G295" s="2276" t="s">
        <v>6236</v>
      </c>
      <c r="H295" s="2276" t="s">
        <v>7440</v>
      </c>
      <c r="I295" s="2276" t="s">
        <v>6236</v>
      </c>
      <c r="J295" s="2276" t="s">
        <v>7441</v>
      </c>
      <c r="K295" s="2276" t="s">
        <v>6236</v>
      </c>
      <c r="L295" s="2279">
        <v>849.1</v>
      </c>
      <c r="M295" s="2276" t="s">
        <v>7426</v>
      </c>
      <c r="N295" s="2279">
        <v>3538440.7984373998</v>
      </c>
      <c r="O295" s="2276" t="s">
        <v>7442</v>
      </c>
    </row>
    <row r="296" spans="1:15" ht="24" customHeight="1">
      <c r="A296" s="2276" t="s">
        <v>7443</v>
      </c>
      <c r="B296" s="2277" t="s">
        <v>3558</v>
      </c>
      <c r="C296" s="2277" t="s">
        <v>7444</v>
      </c>
      <c r="D296" s="2277" t="s">
        <v>3594</v>
      </c>
      <c r="E296" s="2278" t="s">
        <v>2143</v>
      </c>
      <c r="F296" s="2276" t="s">
        <v>7445</v>
      </c>
      <c r="G296" s="2276" t="s">
        <v>6236</v>
      </c>
      <c r="H296" s="2276" t="s">
        <v>6897</v>
      </c>
      <c r="I296" s="2276" t="s">
        <v>6236</v>
      </c>
      <c r="J296" s="2276" t="s">
        <v>7446</v>
      </c>
      <c r="K296" s="2276" t="s">
        <v>6236</v>
      </c>
      <c r="L296" s="2279">
        <v>843.71338094999999</v>
      </c>
      <c r="M296" s="2276" t="s">
        <v>7426</v>
      </c>
      <c r="N296" s="2279">
        <v>3539284.5118184001</v>
      </c>
      <c r="O296" s="2276" t="s">
        <v>7447</v>
      </c>
    </row>
    <row r="297" spans="1:15" ht="36" customHeight="1">
      <c r="A297" s="2276" t="s">
        <v>6101</v>
      </c>
      <c r="B297" s="2277" t="s">
        <v>3558</v>
      </c>
      <c r="C297" s="2277" t="s">
        <v>6102</v>
      </c>
      <c r="D297" s="2277" t="s">
        <v>3589</v>
      </c>
      <c r="E297" s="2278" t="s">
        <v>271</v>
      </c>
      <c r="F297" s="2276" t="s">
        <v>6241</v>
      </c>
      <c r="G297" s="2276" t="s">
        <v>6236</v>
      </c>
      <c r="H297" s="2276" t="s">
        <v>7448</v>
      </c>
      <c r="I297" s="2276" t="s">
        <v>6236</v>
      </c>
      <c r="J297" s="2276" t="s">
        <v>7449</v>
      </c>
      <c r="K297" s="2276" t="s">
        <v>6236</v>
      </c>
      <c r="L297" s="2279">
        <v>840.58</v>
      </c>
      <c r="M297" s="2276" t="s">
        <v>7426</v>
      </c>
      <c r="N297" s="2279">
        <v>3540125.0918184002</v>
      </c>
      <c r="O297" s="2276" t="s">
        <v>7450</v>
      </c>
    </row>
    <row r="298" spans="1:15" ht="24" customHeight="1">
      <c r="A298" s="2276" t="s">
        <v>5697</v>
      </c>
      <c r="B298" s="2277" t="s">
        <v>3600</v>
      </c>
      <c r="C298" s="2277" t="s">
        <v>3048</v>
      </c>
      <c r="D298" s="2277" t="s">
        <v>3589</v>
      </c>
      <c r="E298" s="2278" t="s">
        <v>271</v>
      </c>
      <c r="F298" s="2276" t="s">
        <v>6241</v>
      </c>
      <c r="G298" s="2276" t="s">
        <v>6236</v>
      </c>
      <c r="H298" s="2276" t="s">
        <v>7451</v>
      </c>
      <c r="I298" s="2276" t="s">
        <v>6236</v>
      </c>
      <c r="J298" s="2276" t="s">
        <v>7452</v>
      </c>
      <c r="K298" s="2276" t="s">
        <v>6236</v>
      </c>
      <c r="L298" s="2279">
        <v>820.2</v>
      </c>
      <c r="M298" s="2276" t="s">
        <v>7426</v>
      </c>
      <c r="N298" s="2279">
        <v>3540945.2918183999</v>
      </c>
      <c r="O298" s="2276" t="s">
        <v>7453</v>
      </c>
    </row>
    <row r="299" spans="1:15" ht="24" customHeight="1">
      <c r="A299" s="2276" t="s">
        <v>5742</v>
      </c>
      <c r="B299" s="2277" t="s">
        <v>3554</v>
      </c>
      <c r="C299" s="2277" t="s">
        <v>5743</v>
      </c>
      <c r="D299" s="2277" t="s">
        <v>3589</v>
      </c>
      <c r="E299" s="2278" t="s">
        <v>271</v>
      </c>
      <c r="F299" s="2276" t="s">
        <v>6230</v>
      </c>
      <c r="G299" s="2276" t="s">
        <v>6236</v>
      </c>
      <c r="H299" s="2276" t="s">
        <v>7454</v>
      </c>
      <c r="I299" s="2276" t="s">
        <v>6236</v>
      </c>
      <c r="J299" s="2276" t="s">
        <v>7454</v>
      </c>
      <c r="K299" s="2276" t="s">
        <v>6236</v>
      </c>
      <c r="L299" s="2279">
        <v>819</v>
      </c>
      <c r="M299" s="2276" t="s">
        <v>7426</v>
      </c>
      <c r="N299" s="2279">
        <v>3541764.2918183999</v>
      </c>
      <c r="O299" s="2276" t="s">
        <v>7455</v>
      </c>
    </row>
    <row r="300" spans="1:15" ht="36" customHeight="1">
      <c r="A300" s="2276" t="s">
        <v>5427</v>
      </c>
      <c r="B300" s="2277" t="s">
        <v>3600</v>
      </c>
      <c r="C300" s="2277" t="s">
        <v>5428</v>
      </c>
      <c r="D300" s="2277" t="s">
        <v>3589</v>
      </c>
      <c r="E300" s="2278" t="s">
        <v>1797</v>
      </c>
      <c r="F300" s="2276" t="s">
        <v>6241</v>
      </c>
      <c r="G300" s="2276" t="s">
        <v>6236</v>
      </c>
      <c r="H300" s="2276" t="s">
        <v>7456</v>
      </c>
      <c r="I300" s="2276" t="s">
        <v>6236</v>
      </c>
      <c r="J300" s="2276" t="s">
        <v>7457</v>
      </c>
      <c r="K300" s="2276" t="s">
        <v>6236</v>
      </c>
      <c r="L300" s="2279">
        <v>813.4</v>
      </c>
      <c r="M300" s="2276" t="s">
        <v>7426</v>
      </c>
      <c r="N300" s="2279">
        <v>3542577.6918183998</v>
      </c>
      <c r="O300" s="2276" t="s">
        <v>7458</v>
      </c>
    </row>
    <row r="301" spans="1:15" ht="36" customHeight="1">
      <c r="A301" s="2276" t="s">
        <v>4305</v>
      </c>
      <c r="B301" s="2277" t="s">
        <v>3558</v>
      </c>
      <c r="C301" s="2277" t="s">
        <v>4306</v>
      </c>
      <c r="D301" s="2277" t="s">
        <v>3804</v>
      </c>
      <c r="E301" s="2278" t="s">
        <v>3445</v>
      </c>
      <c r="F301" s="2276" t="s">
        <v>7459</v>
      </c>
      <c r="G301" s="2276" t="s">
        <v>6236</v>
      </c>
      <c r="H301" s="2276" t="s">
        <v>7460</v>
      </c>
      <c r="I301" s="2276" t="s">
        <v>6236</v>
      </c>
      <c r="J301" s="2276" t="s">
        <v>7461</v>
      </c>
      <c r="K301" s="2276" t="s">
        <v>6236</v>
      </c>
      <c r="L301" s="2279">
        <v>797.65791921000005</v>
      </c>
      <c r="M301" s="2276" t="s">
        <v>7426</v>
      </c>
      <c r="N301" s="2279">
        <v>3543375.3497376</v>
      </c>
      <c r="O301" s="2276" t="s">
        <v>7462</v>
      </c>
    </row>
    <row r="302" spans="1:15" ht="36" customHeight="1">
      <c r="A302" s="2276" t="s">
        <v>5912</v>
      </c>
      <c r="B302" s="2277" t="s">
        <v>3600</v>
      </c>
      <c r="C302" s="2277" t="s">
        <v>3067</v>
      </c>
      <c r="D302" s="2277" t="s">
        <v>3589</v>
      </c>
      <c r="E302" s="2278" t="s">
        <v>322</v>
      </c>
      <c r="F302" s="2276" t="s">
        <v>6241</v>
      </c>
      <c r="G302" s="2276" t="s">
        <v>6236</v>
      </c>
      <c r="H302" s="2276" t="s">
        <v>7463</v>
      </c>
      <c r="I302" s="2276" t="s">
        <v>6236</v>
      </c>
      <c r="J302" s="2276" t="s">
        <v>7464</v>
      </c>
      <c r="K302" s="2276" t="s">
        <v>6236</v>
      </c>
      <c r="L302" s="2279">
        <v>796</v>
      </c>
      <c r="M302" s="2276" t="s">
        <v>7426</v>
      </c>
      <c r="N302" s="2279">
        <v>3544171.3497376</v>
      </c>
      <c r="O302" s="2276" t="s">
        <v>7465</v>
      </c>
    </row>
    <row r="303" spans="1:15" ht="24" customHeight="1">
      <c r="A303" s="2276" t="s">
        <v>4575</v>
      </c>
      <c r="B303" s="2277" t="s">
        <v>3558</v>
      </c>
      <c r="C303" s="2277" t="s">
        <v>4576</v>
      </c>
      <c r="D303" s="2277" t="s">
        <v>3589</v>
      </c>
      <c r="E303" s="2278" t="s">
        <v>4577</v>
      </c>
      <c r="F303" s="2276" t="s">
        <v>7466</v>
      </c>
      <c r="G303" s="2276" t="s">
        <v>6236</v>
      </c>
      <c r="H303" s="2276" t="s">
        <v>7467</v>
      </c>
      <c r="I303" s="2276" t="s">
        <v>6236</v>
      </c>
      <c r="J303" s="2276" t="s">
        <v>7468</v>
      </c>
      <c r="K303" s="2276" t="s">
        <v>6236</v>
      </c>
      <c r="L303" s="2279">
        <v>794.97967170000004</v>
      </c>
      <c r="M303" s="2276" t="s">
        <v>7426</v>
      </c>
      <c r="N303" s="2279">
        <v>3544966.3294092999</v>
      </c>
      <c r="O303" s="2276" t="s">
        <v>7469</v>
      </c>
    </row>
    <row r="304" spans="1:15" ht="24" customHeight="1">
      <c r="A304" s="2276" t="s">
        <v>4993</v>
      </c>
      <c r="B304" s="2277" t="s">
        <v>3558</v>
      </c>
      <c r="C304" s="2277" t="s">
        <v>4994</v>
      </c>
      <c r="D304" s="2277" t="s">
        <v>3589</v>
      </c>
      <c r="E304" s="2278" t="s">
        <v>271</v>
      </c>
      <c r="F304" s="2276" t="s">
        <v>6964</v>
      </c>
      <c r="G304" s="2276" t="s">
        <v>6236</v>
      </c>
      <c r="H304" s="2276" t="s">
        <v>7470</v>
      </c>
      <c r="I304" s="2276" t="s">
        <v>6236</v>
      </c>
      <c r="J304" s="2276" t="s">
        <v>7471</v>
      </c>
      <c r="K304" s="2276" t="s">
        <v>6236</v>
      </c>
      <c r="L304" s="2279">
        <v>793.02</v>
      </c>
      <c r="M304" s="2276" t="s">
        <v>7426</v>
      </c>
      <c r="N304" s="2279">
        <v>3545759.3494092999</v>
      </c>
      <c r="O304" s="2276" t="s">
        <v>7472</v>
      </c>
    </row>
    <row r="305" spans="1:15" ht="24" customHeight="1">
      <c r="A305" s="2276" t="s">
        <v>5884</v>
      </c>
      <c r="B305" s="2277" t="s">
        <v>3558</v>
      </c>
      <c r="C305" s="2277" t="s">
        <v>5885</v>
      </c>
      <c r="D305" s="2277" t="s">
        <v>3589</v>
      </c>
      <c r="E305" s="2278" t="s">
        <v>3445</v>
      </c>
      <c r="F305" s="2276" t="s">
        <v>7473</v>
      </c>
      <c r="G305" s="2276" t="s">
        <v>6236</v>
      </c>
      <c r="H305" s="2276" t="s">
        <v>7474</v>
      </c>
      <c r="I305" s="2276" t="s">
        <v>6236</v>
      </c>
      <c r="J305" s="2276" t="s">
        <v>7475</v>
      </c>
      <c r="K305" s="2276" t="s">
        <v>6236</v>
      </c>
      <c r="L305" s="2279">
        <v>792.60799999999995</v>
      </c>
      <c r="M305" s="2276" t="s">
        <v>7426</v>
      </c>
      <c r="N305" s="2279">
        <v>3546551.9574092999</v>
      </c>
      <c r="O305" s="2276" t="s">
        <v>7476</v>
      </c>
    </row>
    <row r="306" spans="1:15" ht="24" customHeight="1">
      <c r="A306" s="2276" t="s">
        <v>5597</v>
      </c>
      <c r="B306" s="2277" t="s">
        <v>4347</v>
      </c>
      <c r="C306" s="2277" t="s">
        <v>5598</v>
      </c>
      <c r="D306" s="2277" t="s">
        <v>3589</v>
      </c>
      <c r="E306" s="2278" t="s">
        <v>322</v>
      </c>
      <c r="F306" s="2276" t="s">
        <v>7477</v>
      </c>
      <c r="G306" s="2276" t="s">
        <v>6236</v>
      </c>
      <c r="H306" s="2276" t="s">
        <v>6991</v>
      </c>
      <c r="I306" s="2276" t="s">
        <v>6236</v>
      </c>
      <c r="J306" s="2276" t="s">
        <v>7478</v>
      </c>
      <c r="K306" s="2276" t="s">
        <v>6236</v>
      </c>
      <c r="L306" s="2279">
        <v>789.38</v>
      </c>
      <c r="M306" s="2276" t="s">
        <v>7426</v>
      </c>
      <c r="N306" s="2279">
        <v>3547341.3374092998</v>
      </c>
      <c r="O306" s="2276" t="s">
        <v>7479</v>
      </c>
    </row>
    <row r="307" spans="1:15" ht="36" customHeight="1">
      <c r="A307" s="2276" t="s">
        <v>5240</v>
      </c>
      <c r="B307" s="2277" t="s">
        <v>3554</v>
      </c>
      <c r="C307" s="2277" t="s">
        <v>5241</v>
      </c>
      <c r="D307" s="2277" t="s">
        <v>3589</v>
      </c>
      <c r="E307" s="2278" t="s">
        <v>271</v>
      </c>
      <c r="F307" s="2276" t="s">
        <v>6964</v>
      </c>
      <c r="G307" s="2276" t="s">
        <v>6236</v>
      </c>
      <c r="H307" s="2276" t="s">
        <v>7480</v>
      </c>
      <c r="I307" s="2276" t="s">
        <v>6236</v>
      </c>
      <c r="J307" s="2276" t="s">
        <v>7481</v>
      </c>
      <c r="K307" s="2276" t="s">
        <v>6236</v>
      </c>
      <c r="L307" s="2279">
        <v>782.1</v>
      </c>
      <c r="M307" s="2276" t="s">
        <v>7426</v>
      </c>
      <c r="N307" s="2279">
        <v>3548123.4374092999</v>
      </c>
      <c r="O307" s="2276" t="s">
        <v>7482</v>
      </c>
    </row>
    <row r="308" spans="1:15" ht="24" customHeight="1">
      <c r="A308" s="2276" t="s">
        <v>5684</v>
      </c>
      <c r="B308" s="2277" t="s">
        <v>3558</v>
      </c>
      <c r="C308" s="2277" t="s">
        <v>5685</v>
      </c>
      <c r="D308" s="2277" t="s">
        <v>3589</v>
      </c>
      <c r="E308" s="2278" t="s">
        <v>271</v>
      </c>
      <c r="F308" s="2276" t="s">
        <v>7483</v>
      </c>
      <c r="G308" s="2276" t="s">
        <v>6236</v>
      </c>
      <c r="H308" s="2276" t="s">
        <v>7484</v>
      </c>
      <c r="I308" s="2276" t="s">
        <v>6236</v>
      </c>
      <c r="J308" s="2276" t="s">
        <v>7485</v>
      </c>
      <c r="K308" s="2276" t="s">
        <v>6236</v>
      </c>
      <c r="L308" s="2279">
        <v>781.40207699999996</v>
      </c>
      <c r="M308" s="2276" t="s">
        <v>7426</v>
      </c>
      <c r="N308" s="2279">
        <v>3548904.8394863</v>
      </c>
      <c r="O308" s="2276" t="s">
        <v>7486</v>
      </c>
    </row>
    <row r="309" spans="1:15" ht="36" customHeight="1">
      <c r="A309" s="2276" t="s">
        <v>4297</v>
      </c>
      <c r="B309" s="2277" t="s">
        <v>3558</v>
      </c>
      <c r="C309" s="2277" t="s">
        <v>4298</v>
      </c>
      <c r="D309" s="2277" t="s">
        <v>3589</v>
      </c>
      <c r="E309" s="2278" t="s">
        <v>689</v>
      </c>
      <c r="F309" s="2276" t="s">
        <v>7487</v>
      </c>
      <c r="G309" s="2276" t="s">
        <v>6236</v>
      </c>
      <c r="H309" s="2276" t="s">
        <v>6712</v>
      </c>
      <c r="I309" s="2276" t="s">
        <v>6236</v>
      </c>
      <c r="J309" s="2276" t="s">
        <v>7488</v>
      </c>
      <c r="K309" s="2276" t="s">
        <v>6236</v>
      </c>
      <c r="L309" s="2279">
        <v>778.40952994999998</v>
      </c>
      <c r="M309" s="2276" t="s">
        <v>7426</v>
      </c>
      <c r="N309" s="2279">
        <v>3549683.2490162998</v>
      </c>
      <c r="O309" s="2276" t="s">
        <v>7489</v>
      </c>
    </row>
    <row r="310" spans="1:15" ht="24" customHeight="1">
      <c r="A310" s="2276" t="s">
        <v>4250</v>
      </c>
      <c r="B310" s="2277" t="s">
        <v>3600</v>
      </c>
      <c r="C310" s="2277" t="s">
        <v>4251</v>
      </c>
      <c r="D310" s="2277" t="s">
        <v>3589</v>
      </c>
      <c r="E310" s="2278" t="s">
        <v>271</v>
      </c>
      <c r="F310" s="2276" t="s">
        <v>7490</v>
      </c>
      <c r="G310" s="2276" t="s">
        <v>6236</v>
      </c>
      <c r="H310" s="2276" t="s">
        <v>7491</v>
      </c>
      <c r="I310" s="2276" t="s">
        <v>6236</v>
      </c>
      <c r="J310" s="2276" t="s">
        <v>7492</v>
      </c>
      <c r="K310" s="2276" t="s">
        <v>6236</v>
      </c>
      <c r="L310" s="2279">
        <v>767.52</v>
      </c>
      <c r="M310" s="2276" t="s">
        <v>7426</v>
      </c>
      <c r="N310" s="2279">
        <v>3550450.7690162999</v>
      </c>
      <c r="O310" s="2276" t="s">
        <v>7493</v>
      </c>
    </row>
    <row r="311" spans="1:15" ht="36" customHeight="1">
      <c r="A311" s="2276" t="s">
        <v>4496</v>
      </c>
      <c r="B311" s="2277" t="s">
        <v>3558</v>
      </c>
      <c r="C311" s="2277" t="s">
        <v>4497</v>
      </c>
      <c r="D311" s="2277" t="s">
        <v>3589</v>
      </c>
      <c r="E311" s="2278" t="s">
        <v>689</v>
      </c>
      <c r="F311" s="2276" t="s">
        <v>7494</v>
      </c>
      <c r="G311" s="2276" t="s">
        <v>6236</v>
      </c>
      <c r="H311" s="2276" t="s">
        <v>7495</v>
      </c>
      <c r="I311" s="2276" t="s">
        <v>6236</v>
      </c>
      <c r="J311" s="2276" t="s">
        <v>7496</v>
      </c>
      <c r="K311" s="2276" t="s">
        <v>6236</v>
      </c>
      <c r="L311" s="2279">
        <v>760.69740000000002</v>
      </c>
      <c r="M311" s="2276" t="s">
        <v>7426</v>
      </c>
      <c r="N311" s="2279">
        <v>3551211.4664162998</v>
      </c>
      <c r="O311" s="2276" t="s">
        <v>7497</v>
      </c>
    </row>
    <row r="312" spans="1:15" ht="24" customHeight="1">
      <c r="A312" s="2276" t="s">
        <v>5516</v>
      </c>
      <c r="B312" s="2277" t="s">
        <v>3600</v>
      </c>
      <c r="C312" s="2277" t="s">
        <v>5517</v>
      </c>
      <c r="D312" s="2277" t="s">
        <v>3589</v>
      </c>
      <c r="E312" s="2278" t="s">
        <v>271</v>
      </c>
      <c r="F312" s="2276" t="s">
        <v>7498</v>
      </c>
      <c r="G312" s="2276" t="s">
        <v>6236</v>
      </c>
      <c r="H312" s="2276" t="s">
        <v>7499</v>
      </c>
      <c r="I312" s="2276" t="s">
        <v>6236</v>
      </c>
      <c r="J312" s="2276" t="s">
        <v>7500</v>
      </c>
      <c r="K312" s="2276" t="s">
        <v>6236</v>
      </c>
      <c r="L312" s="2279">
        <v>756.2</v>
      </c>
      <c r="M312" s="2276" t="s">
        <v>7426</v>
      </c>
      <c r="N312" s="2279">
        <v>3551967.6664163</v>
      </c>
      <c r="O312" s="2276" t="s">
        <v>7501</v>
      </c>
    </row>
    <row r="313" spans="1:15" ht="24" customHeight="1">
      <c r="A313" s="2276" t="s">
        <v>6150</v>
      </c>
      <c r="B313" s="2277" t="s">
        <v>3558</v>
      </c>
      <c r="C313" s="2277" t="s">
        <v>6151</v>
      </c>
      <c r="D313" s="2277" t="s">
        <v>3594</v>
      </c>
      <c r="E313" s="2278" t="s">
        <v>2143</v>
      </c>
      <c r="F313" s="2276" t="s">
        <v>7502</v>
      </c>
      <c r="G313" s="2276" t="s">
        <v>6236</v>
      </c>
      <c r="H313" s="2276" t="s">
        <v>7503</v>
      </c>
      <c r="I313" s="2276" t="s">
        <v>6236</v>
      </c>
      <c r="J313" s="2276" t="s">
        <v>7504</v>
      </c>
      <c r="K313" s="2276" t="s">
        <v>6236</v>
      </c>
      <c r="L313" s="2279">
        <v>751.23734400000001</v>
      </c>
      <c r="M313" s="2276" t="s">
        <v>7426</v>
      </c>
      <c r="N313" s="2279">
        <v>3552718.9037603</v>
      </c>
      <c r="O313" s="2276" t="s">
        <v>7505</v>
      </c>
    </row>
    <row r="314" spans="1:15" ht="48" customHeight="1">
      <c r="A314" s="2276" t="s">
        <v>5002</v>
      </c>
      <c r="B314" s="2277" t="s">
        <v>3600</v>
      </c>
      <c r="C314" s="2277" t="s">
        <v>1093</v>
      </c>
      <c r="D314" s="2277" t="s">
        <v>3589</v>
      </c>
      <c r="E314" s="2278" t="s">
        <v>271</v>
      </c>
      <c r="F314" s="2276" t="s">
        <v>6241</v>
      </c>
      <c r="G314" s="2276" t="s">
        <v>6236</v>
      </c>
      <c r="H314" s="2276" t="s">
        <v>7506</v>
      </c>
      <c r="I314" s="2276" t="s">
        <v>6236</v>
      </c>
      <c r="J314" s="2276" t="s">
        <v>7507</v>
      </c>
      <c r="K314" s="2276" t="s">
        <v>6236</v>
      </c>
      <c r="L314" s="2279">
        <v>751.2</v>
      </c>
      <c r="M314" s="2276" t="s">
        <v>7426</v>
      </c>
      <c r="N314" s="2279">
        <v>3553470.1037603002</v>
      </c>
      <c r="O314" s="2276" t="s">
        <v>7508</v>
      </c>
    </row>
    <row r="315" spans="1:15" ht="24" customHeight="1">
      <c r="A315" s="2276" t="s">
        <v>5405</v>
      </c>
      <c r="B315" s="2277" t="s">
        <v>3558</v>
      </c>
      <c r="C315" s="2277" t="s">
        <v>5406</v>
      </c>
      <c r="D315" s="2277" t="s">
        <v>3589</v>
      </c>
      <c r="E315" s="2278" t="s">
        <v>271</v>
      </c>
      <c r="F315" s="2276" t="s">
        <v>6869</v>
      </c>
      <c r="G315" s="2276" t="s">
        <v>6236</v>
      </c>
      <c r="H315" s="2276" t="s">
        <v>7509</v>
      </c>
      <c r="I315" s="2276" t="s">
        <v>6236</v>
      </c>
      <c r="J315" s="2276" t="s">
        <v>7510</v>
      </c>
      <c r="K315" s="2276" t="s">
        <v>6236</v>
      </c>
      <c r="L315" s="2279">
        <v>731.28</v>
      </c>
      <c r="M315" s="2276" t="s">
        <v>7426</v>
      </c>
      <c r="N315" s="2279">
        <v>3554201.3837603</v>
      </c>
      <c r="O315" s="2276" t="s">
        <v>7511</v>
      </c>
    </row>
    <row r="316" spans="1:15" ht="48" customHeight="1">
      <c r="A316" s="2276" t="s">
        <v>3640</v>
      </c>
      <c r="B316" s="2277" t="s">
        <v>3558</v>
      </c>
      <c r="C316" s="2277" t="s">
        <v>3641</v>
      </c>
      <c r="D316" s="2277" t="s">
        <v>3589</v>
      </c>
      <c r="E316" s="2278" t="s">
        <v>271</v>
      </c>
      <c r="F316" s="2276" t="s">
        <v>7512</v>
      </c>
      <c r="G316" s="2276" t="s">
        <v>6236</v>
      </c>
      <c r="H316" s="2276" t="s">
        <v>7513</v>
      </c>
      <c r="I316" s="2276" t="s">
        <v>6236</v>
      </c>
      <c r="J316" s="2276" t="s">
        <v>7514</v>
      </c>
      <c r="K316" s="2276" t="s">
        <v>6236</v>
      </c>
      <c r="L316" s="2279">
        <v>730.75838999999996</v>
      </c>
      <c r="M316" s="2276" t="s">
        <v>7426</v>
      </c>
      <c r="N316" s="2279">
        <v>3554932.1421503001</v>
      </c>
      <c r="O316" s="2276" t="s">
        <v>7515</v>
      </c>
    </row>
    <row r="317" spans="1:15" ht="24" customHeight="1">
      <c r="A317" s="2276" t="s">
        <v>6181</v>
      </c>
      <c r="B317" s="2277" t="s">
        <v>3558</v>
      </c>
      <c r="C317" s="2277" t="s">
        <v>6182</v>
      </c>
      <c r="D317" s="2277" t="s">
        <v>3804</v>
      </c>
      <c r="E317" s="2278" t="s">
        <v>4255</v>
      </c>
      <c r="F317" s="2276" t="s">
        <v>6691</v>
      </c>
      <c r="G317" s="2276" t="s">
        <v>6236</v>
      </c>
      <c r="H317" s="2276" t="s">
        <v>7516</v>
      </c>
      <c r="I317" s="2276" t="s">
        <v>6236</v>
      </c>
      <c r="J317" s="2276" t="s">
        <v>7517</v>
      </c>
      <c r="K317" s="2276" t="s">
        <v>6236</v>
      </c>
      <c r="L317" s="2279">
        <v>722.54</v>
      </c>
      <c r="M317" s="2276" t="s">
        <v>7426</v>
      </c>
      <c r="N317" s="2279">
        <v>3555654.6821503001</v>
      </c>
      <c r="O317" s="2276" t="s">
        <v>7518</v>
      </c>
    </row>
    <row r="318" spans="1:15" ht="24" customHeight="1">
      <c r="A318" s="2276" t="s">
        <v>4115</v>
      </c>
      <c r="B318" s="2277" t="s">
        <v>3558</v>
      </c>
      <c r="C318" s="2277" t="s">
        <v>4116</v>
      </c>
      <c r="D318" s="2277" t="s">
        <v>3589</v>
      </c>
      <c r="E318" s="2278" t="s">
        <v>3445</v>
      </c>
      <c r="F318" s="2276" t="s">
        <v>7519</v>
      </c>
      <c r="G318" s="2276" t="s">
        <v>6236</v>
      </c>
      <c r="H318" s="2276" t="s">
        <v>7520</v>
      </c>
      <c r="I318" s="2276" t="s">
        <v>6236</v>
      </c>
      <c r="J318" s="2276" t="s">
        <v>7521</v>
      </c>
      <c r="K318" s="2276" t="s">
        <v>6236</v>
      </c>
      <c r="L318" s="2279">
        <v>699.75066000000004</v>
      </c>
      <c r="M318" s="2276" t="s">
        <v>7426</v>
      </c>
      <c r="N318" s="2279">
        <v>3556354.4328103</v>
      </c>
      <c r="O318" s="2276" t="s">
        <v>7522</v>
      </c>
    </row>
    <row r="319" spans="1:15" ht="24" customHeight="1">
      <c r="A319" s="2276" t="s">
        <v>5362</v>
      </c>
      <c r="B319" s="2277" t="s">
        <v>3558</v>
      </c>
      <c r="C319" s="2277" t="s">
        <v>5363</v>
      </c>
      <c r="D319" s="2277" t="s">
        <v>3589</v>
      </c>
      <c r="E319" s="2278" t="s">
        <v>271</v>
      </c>
      <c r="F319" s="2276" t="s">
        <v>7225</v>
      </c>
      <c r="G319" s="2276" t="s">
        <v>6236</v>
      </c>
      <c r="H319" s="2276" t="s">
        <v>7523</v>
      </c>
      <c r="I319" s="2276" t="s">
        <v>6236</v>
      </c>
      <c r="J319" s="2276" t="s">
        <v>7524</v>
      </c>
      <c r="K319" s="2276" t="s">
        <v>6236</v>
      </c>
      <c r="L319" s="2279">
        <v>694.4</v>
      </c>
      <c r="M319" s="2276" t="s">
        <v>7426</v>
      </c>
      <c r="N319" s="2279">
        <v>3557048.8328102999</v>
      </c>
      <c r="O319" s="2276" t="s">
        <v>7525</v>
      </c>
    </row>
    <row r="320" spans="1:15" ht="24" customHeight="1">
      <c r="A320" s="2276" t="s">
        <v>7526</v>
      </c>
      <c r="B320" s="2277" t="s">
        <v>3558</v>
      </c>
      <c r="C320" s="2277" t="s">
        <v>7527</v>
      </c>
      <c r="D320" s="2277" t="s">
        <v>3589</v>
      </c>
      <c r="E320" s="2278" t="s">
        <v>3445</v>
      </c>
      <c r="F320" s="2276" t="s">
        <v>7528</v>
      </c>
      <c r="G320" s="2276" t="s">
        <v>6236</v>
      </c>
      <c r="H320" s="2276" t="s">
        <v>7529</v>
      </c>
      <c r="I320" s="2276" t="s">
        <v>6236</v>
      </c>
      <c r="J320" s="2276" t="s">
        <v>7530</v>
      </c>
      <c r="K320" s="2276" t="s">
        <v>6236</v>
      </c>
      <c r="L320" s="2279">
        <v>687.20399999999995</v>
      </c>
      <c r="M320" s="2276" t="s">
        <v>7426</v>
      </c>
      <c r="N320" s="2279">
        <v>3557736.0368102998</v>
      </c>
      <c r="O320" s="2276" t="s">
        <v>7531</v>
      </c>
    </row>
    <row r="321" spans="1:15" ht="24" customHeight="1">
      <c r="A321" s="2276" t="s">
        <v>7532</v>
      </c>
      <c r="B321" s="2277" t="s">
        <v>3558</v>
      </c>
      <c r="C321" s="2277" t="s">
        <v>7533</v>
      </c>
      <c r="D321" s="2277" t="s">
        <v>3594</v>
      </c>
      <c r="E321" s="2278" t="s">
        <v>2143</v>
      </c>
      <c r="F321" s="2276" t="s">
        <v>7534</v>
      </c>
      <c r="G321" s="2276" t="s">
        <v>6236</v>
      </c>
      <c r="H321" s="2276" t="s">
        <v>7535</v>
      </c>
      <c r="I321" s="2276" t="s">
        <v>6236</v>
      </c>
      <c r="J321" s="2276" t="s">
        <v>7536</v>
      </c>
      <c r="K321" s="2276" t="s">
        <v>6236</v>
      </c>
      <c r="L321" s="2279">
        <v>680.82215647600003</v>
      </c>
      <c r="M321" s="2276" t="s">
        <v>7426</v>
      </c>
      <c r="N321" s="2279">
        <v>3558416.8589667999</v>
      </c>
      <c r="O321" s="2276" t="s">
        <v>7537</v>
      </c>
    </row>
    <row r="322" spans="1:15" ht="24" customHeight="1">
      <c r="A322" s="2276" t="s">
        <v>4737</v>
      </c>
      <c r="B322" s="2277" t="s">
        <v>3558</v>
      </c>
      <c r="C322" s="2277" t="s">
        <v>4738</v>
      </c>
      <c r="D322" s="2277" t="s">
        <v>3589</v>
      </c>
      <c r="E322" s="2278" t="s">
        <v>271</v>
      </c>
      <c r="F322" s="2276" t="s">
        <v>7538</v>
      </c>
      <c r="G322" s="2276" t="s">
        <v>6236</v>
      </c>
      <c r="H322" s="2276" t="s">
        <v>7539</v>
      </c>
      <c r="I322" s="2276" t="s">
        <v>6236</v>
      </c>
      <c r="J322" s="2276" t="s">
        <v>7540</v>
      </c>
      <c r="K322" s="2276" t="s">
        <v>6236</v>
      </c>
      <c r="L322" s="2279">
        <v>675.50549999999998</v>
      </c>
      <c r="M322" s="2276" t="s">
        <v>7426</v>
      </c>
      <c r="N322" s="2279">
        <v>3559092.3644667999</v>
      </c>
      <c r="O322" s="2276" t="s">
        <v>7541</v>
      </c>
    </row>
    <row r="323" spans="1:15" ht="24" customHeight="1">
      <c r="A323" s="2276" t="s">
        <v>5686</v>
      </c>
      <c r="B323" s="2277" t="s">
        <v>3558</v>
      </c>
      <c r="C323" s="2277" t="s">
        <v>5687</v>
      </c>
      <c r="D323" s="2277" t="s">
        <v>3589</v>
      </c>
      <c r="E323" s="2278" t="s">
        <v>271</v>
      </c>
      <c r="F323" s="2276" t="s">
        <v>7542</v>
      </c>
      <c r="G323" s="2276" t="s">
        <v>6236</v>
      </c>
      <c r="H323" s="2276" t="s">
        <v>7543</v>
      </c>
      <c r="I323" s="2276" t="s">
        <v>6236</v>
      </c>
      <c r="J323" s="2276" t="s">
        <v>7544</v>
      </c>
      <c r="K323" s="2276" t="s">
        <v>6236</v>
      </c>
      <c r="L323" s="2279">
        <v>669.75</v>
      </c>
      <c r="M323" s="2276" t="s">
        <v>7426</v>
      </c>
      <c r="N323" s="2279">
        <v>3559762.1144667999</v>
      </c>
      <c r="O323" s="2276" t="s">
        <v>7545</v>
      </c>
    </row>
    <row r="324" spans="1:15" ht="24" customHeight="1">
      <c r="A324" s="2276" t="s">
        <v>4659</v>
      </c>
      <c r="B324" s="2277" t="s">
        <v>3558</v>
      </c>
      <c r="C324" s="2277" t="s">
        <v>4660</v>
      </c>
      <c r="D324" s="2277" t="s">
        <v>3589</v>
      </c>
      <c r="E324" s="2278" t="s">
        <v>3445</v>
      </c>
      <c r="F324" s="2276" t="s">
        <v>7546</v>
      </c>
      <c r="G324" s="2276" t="s">
        <v>6236</v>
      </c>
      <c r="H324" s="2276" t="s">
        <v>7547</v>
      </c>
      <c r="I324" s="2276" t="s">
        <v>6236</v>
      </c>
      <c r="J324" s="2276" t="s">
        <v>7548</v>
      </c>
      <c r="K324" s="2276" t="s">
        <v>6236</v>
      </c>
      <c r="L324" s="2279">
        <v>669.66899999999998</v>
      </c>
      <c r="M324" s="2276" t="s">
        <v>7426</v>
      </c>
      <c r="N324" s="2279">
        <v>3560431.7834668001</v>
      </c>
      <c r="O324" s="2276" t="s">
        <v>7549</v>
      </c>
    </row>
    <row r="325" spans="1:15" ht="24" customHeight="1">
      <c r="A325" s="2276" t="s">
        <v>4170</v>
      </c>
      <c r="B325" s="2277" t="s">
        <v>3558</v>
      </c>
      <c r="C325" s="2277" t="s">
        <v>4171</v>
      </c>
      <c r="D325" s="2277" t="s">
        <v>3589</v>
      </c>
      <c r="E325" s="2278" t="s">
        <v>3445</v>
      </c>
      <c r="F325" s="2276" t="s">
        <v>7550</v>
      </c>
      <c r="G325" s="2276" t="s">
        <v>6236</v>
      </c>
      <c r="H325" s="2276" t="s">
        <v>7551</v>
      </c>
      <c r="I325" s="2276" t="s">
        <v>6236</v>
      </c>
      <c r="J325" s="2276" t="s">
        <v>7552</v>
      </c>
      <c r="K325" s="2276" t="s">
        <v>6236</v>
      </c>
      <c r="L325" s="2279">
        <v>669.24037038400002</v>
      </c>
      <c r="M325" s="2276" t="s">
        <v>7426</v>
      </c>
      <c r="N325" s="2279">
        <v>3561101.0238371999</v>
      </c>
      <c r="O325" s="2276" t="s">
        <v>7553</v>
      </c>
    </row>
    <row r="326" spans="1:15" ht="24" customHeight="1">
      <c r="A326" s="2276" t="s">
        <v>7554</v>
      </c>
      <c r="B326" s="2277" t="s">
        <v>3558</v>
      </c>
      <c r="C326" s="2277" t="s">
        <v>7555</v>
      </c>
      <c r="D326" s="2277" t="s">
        <v>3589</v>
      </c>
      <c r="E326" s="2278" t="s">
        <v>689</v>
      </c>
      <c r="F326" s="2276" t="s">
        <v>7556</v>
      </c>
      <c r="G326" s="2276" t="s">
        <v>6236</v>
      </c>
      <c r="H326" s="2276" t="s">
        <v>7557</v>
      </c>
      <c r="I326" s="2276" t="s">
        <v>6236</v>
      </c>
      <c r="J326" s="2276" t="s">
        <v>7558</v>
      </c>
      <c r="K326" s="2276" t="s">
        <v>6236</v>
      </c>
      <c r="L326" s="2279">
        <v>664.97839999999997</v>
      </c>
      <c r="M326" s="2276" t="s">
        <v>7426</v>
      </c>
      <c r="N326" s="2279">
        <v>3561766.0022371998</v>
      </c>
      <c r="O326" s="2276" t="s">
        <v>7559</v>
      </c>
    </row>
    <row r="327" spans="1:15" ht="24" customHeight="1">
      <c r="A327" s="2276" t="s">
        <v>3618</v>
      </c>
      <c r="B327" s="2277" t="s">
        <v>3558</v>
      </c>
      <c r="C327" s="2277" t="s">
        <v>3619</v>
      </c>
      <c r="D327" s="2277" t="s">
        <v>3589</v>
      </c>
      <c r="E327" s="2278" t="s">
        <v>275</v>
      </c>
      <c r="F327" s="2276" t="s">
        <v>7560</v>
      </c>
      <c r="G327" s="2276" t="s">
        <v>6236</v>
      </c>
      <c r="H327" s="2276" t="s">
        <v>7561</v>
      </c>
      <c r="I327" s="2276" t="s">
        <v>6236</v>
      </c>
      <c r="J327" s="2276" t="s">
        <v>7562</v>
      </c>
      <c r="K327" s="2276" t="s">
        <v>6236</v>
      </c>
      <c r="L327" s="2279">
        <v>658.67039999999997</v>
      </c>
      <c r="M327" s="2276" t="s">
        <v>7426</v>
      </c>
      <c r="N327" s="2279">
        <v>3562424.6726372</v>
      </c>
      <c r="O327" s="2276" t="s">
        <v>7563</v>
      </c>
    </row>
    <row r="328" spans="1:15" ht="36" customHeight="1">
      <c r="A328" s="2276" t="s">
        <v>4558</v>
      </c>
      <c r="B328" s="2277" t="s">
        <v>3558</v>
      </c>
      <c r="C328" s="2277" t="s">
        <v>4559</v>
      </c>
      <c r="D328" s="2277" t="s">
        <v>3589</v>
      </c>
      <c r="E328" s="2278" t="s">
        <v>689</v>
      </c>
      <c r="F328" s="2276" t="s">
        <v>7564</v>
      </c>
      <c r="G328" s="2276" t="s">
        <v>6236</v>
      </c>
      <c r="H328" s="2276" t="s">
        <v>7565</v>
      </c>
      <c r="I328" s="2276" t="s">
        <v>6236</v>
      </c>
      <c r="J328" s="2276" t="s">
        <v>7566</v>
      </c>
      <c r="K328" s="2276" t="s">
        <v>6236</v>
      </c>
      <c r="L328" s="2279">
        <v>645.43356000000006</v>
      </c>
      <c r="M328" s="2276" t="s">
        <v>7426</v>
      </c>
      <c r="N328" s="2279">
        <v>3563070.1061971998</v>
      </c>
      <c r="O328" s="2276" t="s">
        <v>7567</v>
      </c>
    </row>
    <row r="329" spans="1:15" ht="24" customHeight="1">
      <c r="A329" s="2276" t="s">
        <v>4928</v>
      </c>
      <c r="B329" s="2277" t="s">
        <v>3558</v>
      </c>
      <c r="C329" s="2277" t="s">
        <v>4929</v>
      </c>
      <c r="D329" s="2277" t="s">
        <v>3589</v>
      </c>
      <c r="E329" s="2278" t="s">
        <v>271</v>
      </c>
      <c r="F329" s="2276" t="s">
        <v>6859</v>
      </c>
      <c r="G329" s="2276" t="s">
        <v>6236</v>
      </c>
      <c r="H329" s="2276" t="s">
        <v>7568</v>
      </c>
      <c r="I329" s="2276" t="s">
        <v>6236</v>
      </c>
      <c r="J329" s="2276" t="s">
        <v>7569</v>
      </c>
      <c r="K329" s="2276" t="s">
        <v>6236</v>
      </c>
      <c r="L329" s="2279">
        <v>634.67999999999995</v>
      </c>
      <c r="M329" s="2276" t="s">
        <v>7426</v>
      </c>
      <c r="N329" s="2279">
        <v>3563704.7861972</v>
      </c>
      <c r="O329" s="2276" t="s">
        <v>7570</v>
      </c>
    </row>
    <row r="330" spans="1:15" ht="36" customHeight="1">
      <c r="A330" s="2276" t="s">
        <v>5750</v>
      </c>
      <c r="B330" s="2277" t="s">
        <v>3600</v>
      </c>
      <c r="C330" s="2277" t="s">
        <v>5751</v>
      </c>
      <c r="D330" s="2277" t="s">
        <v>3589</v>
      </c>
      <c r="E330" s="2278" t="s">
        <v>1797</v>
      </c>
      <c r="F330" s="2276" t="s">
        <v>6241</v>
      </c>
      <c r="G330" s="2276" t="s">
        <v>6236</v>
      </c>
      <c r="H330" s="2276" t="s">
        <v>7571</v>
      </c>
      <c r="I330" s="2276" t="s">
        <v>6236</v>
      </c>
      <c r="J330" s="2276" t="s">
        <v>7572</v>
      </c>
      <c r="K330" s="2276" t="s">
        <v>6236</v>
      </c>
      <c r="L330" s="2279">
        <v>631.88</v>
      </c>
      <c r="M330" s="2276" t="s">
        <v>7426</v>
      </c>
      <c r="N330" s="2279">
        <v>3564336.6661971998</v>
      </c>
      <c r="O330" s="2276" t="s">
        <v>7573</v>
      </c>
    </row>
    <row r="331" spans="1:15" ht="36" customHeight="1">
      <c r="A331" s="2276" t="s">
        <v>7574</v>
      </c>
      <c r="B331" s="2277" t="s">
        <v>3558</v>
      </c>
      <c r="C331" s="2277" t="s">
        <v>7575</v>
      </c>
      <c r="D331" s="2277" t="s">
        <v>3589</v>
      </c>
      <c r="E331" s="2278" t="s">
        <v>271</v>
      </c>
      <c r="F331" s="2276" t="s">
        <v>7576</v>
      </c>
      <c r="G331" s="2276" t="s">
        <v>6236</v>
      </c>
      <c r="H331" s="2276" t="s">
        <v>7577</v>
      </c>
      <c r="I331" s="2276" t="s">
        <v>6236</v>
      </c>
      <c r="J331" s="2276" t="s">
        <v>7578</v>
      </c>
      <c r="K331" s="2276" t="s">
        <v>6236</v>
      </c>
      <c r="L331" s="2279">
        <v>621.31632000000002</v>
      </c>
      <c r="M331" s="2276" t="s">
        <v>7426</v>
      </c>
      <c r="N331" s="2279">
        <v>3564957.9825172001</v>
      </c>
      <c r="O331" s="2276" t="s">
        <v>7579</v>
      </c>
    </row>
    <row r="332" spans="1:15" ht="24" customHeight="1">
      <c r="A332" s="2276" t="s">
        <v>7580</v>
      </c>
      <c r="B332" s="2277" t="s">
        <v>3558</v>
      </c>
      <c r="C332" s="2277" t="s">
        <v>7581</v>
      </c>
      <c r="D332" s="2277" t="s">
        <v>3594</v>
      </c>
      <c r="E332" s="2278" t="s">
        <v>2143</v>
      </c>
      <c r="F332" s="2276" t="s">
        <v>7582</v>
      </c>
      <c r="G332" s="2276" t="s">
        <v>6236</v>
      </c>
      <c r="H332" s="2276" t="s">
        <v>7583</v>
      </c>
      <c r="I332" s="2276" t="s">
        <v>6236</v>
      </c>
      <c r="J332" s="2276" t="s">
        <v>7584</v>
      </c>
      <c r="K332" s="2276" t="s">
        <v>6236</v>
      </c>
      <c r="L332" s="2279">
        <v>619.08611201999997</v>
      </c>
      <c r="M332" s="2276" t="s">
        <v>7426</v>
      </c>
      <c r="N332" s="2279">
        <v>3565577.0686292001</v>
      </c>
      <c r="O332" s="2276" t="s">
        <v>7585</v>
      </c>
    </row>
    <row r="333" spans="1:15" ht="24" customHeight="1">
      <c r="A333" s="2276" t="s">
        <v>5300</v>
      </c>
      <c r="B333" s="2277" t="s">
        <v>3554</v>
      </c>
      <c r="C333" s="2277" t="s">
        <v>5301</v>
      </c>
      <c r="D333" s="2277" t="s">
        <v>3589</v>
      </c>
      <c r="E333" s="2278" t="s">
        <v>271</v>
      </c>
      <c r="F333" s="2276" t="s">
        <v>7586</v>
      </c>
      <c r="G333" s="2276" t="s">
        <v>6236</v>
      </c>
      <c r="H333" s="2276" t="s">
        <v>7587</v>
      </c>
      <c r="I333" s="2276" t="s">
        <v>6236</v>
      </c>
      <c r="J333" s="2276" t="s">
        <v>7588</v>
      </c>
      <c r="K333" s="2276" t="s">
        <v>6236</v>
      </c>
      <c r="L333" s="2279">
        <v>618.58799999999997</v>
      </c>
      <c r="M333" s="2276" t="s">
        <v>7426</v>
      </c>
      <c r="N333" s="2279">
        <v>3566195.6566292001</v>
      </c>
      <c r="O333" s="2276" t="s">
        <v>7589</v>
      </c>
    </row>
    <row r="334" spans="1:15" ht="36" customHeight="1">
      <c r="A334" s="2276" t="s">
        <v>6018</v>
      </c>
      <c r="B334" s="2277" t="s">
        <v>3600</v>
      </c>
      <c r="C334" s="2277" t="s">
        <v>2669</v>
      </c>
      <c r="D334" s="2277" t="s">
        <v>3589</v>
      </c>
      <c r="E334" s="2278" t="s">
        <v>271</v>
      </c>
      <c r="F334" s="2276" t="s">
        <v>6241</v>
      </c>
      <c r="G334" s="2276" t="s">
        <v>6236</v>
      </c>
      <c r="H334" s="2276" t="s">
        <v>7590</v>
      </c>
      <c r="I334" s="2276" t="s">
        <v>6236</v>
      </c>
      <c r="J334" s="2276" t="s">
        <v>7591</v>
      </c>
      <c r="K334" s="2276" t="s">
        <v>6236</v>
      </c>
      <c r="L334" s="2279">
        <v>617.76</v>
      </c>
      <c r="M334" s="2276" t="s">
        <v>7426</v>
      </c>
      <c r="N334" s="2279">
        <v>3566813.4166291999</v>
      </c>
      <c r="O334" s="2276" t="s">
        <v>7592</v>
      </c>
    </row>
    <row r="335" spans="1:15" ht="24" customHeight="1">
      <c r="A335" s="2276" t="s">
        <v>5862</v>
      </c>
      <c r="B335" s="2277" t="s">
        <v>3600</v>
      </c>
      <c r="C335" s="2277" t="s">
        <v>1837</v>
      </c>
      <c r="D335" s="2277" t="s">
        <v>3589</v>
      </c>
      <c r="E335" s="2278" t="s">
        <v>322</v>
      </c>
      <c r="F335" s="2276" t="s">
        <v>7593</v>
      </c>
      <c r="G335" s="2276" t="s">
        <v>6236</v>
      </c>
      <c r="H335" s="2276" t="s">
        <v>7594</v>
      </c>
      <c r="I335" s="2276" t="s">
        <v>6236</v>
      </c>
      <c r="J335" s="2276" t="s">
        <v>7595</v>
      </c>
      <c r="K335" s="2276" t="s">
        <v>6236</v>
      </c>
      <c r="L335" s="2279">
        <v>612.32000000000005</v>
      </c>
      <c r="M335" s="2276" t="s">
        <v>7426</v>
      </c>
      <c r="N335" s="2279">
        <v>3567425.7366292002</v>
      </c>
      <c r="O335" s="2276" t="s">
        <v>7596</v>
      </c>
    </row>
    <row r="336" spans="1:15" ht="24" customHeight="1">
      <c r="A336" s="2276" t="s">
        <v>5164</v>
      </c>
      <c r="B336" s="2277" t="s">
        <v>3554</v>
      </c>
      <c r="C336" s="2277" t="s">
        <v>5165</v>
      </c>
      <c r="D336" s="2277" t="s">
        <v>3589</v>
      </c>
      <c r="E336" s="2278" t="s">
        <v>271</v>
      </c>
      <c r="F336" s="2276" t="s">
        <v>6515</v>
      </c>
      <c r="G336" s="2276" t="s">
        <v>6236</v>
      </c>
      <c r="H336" s="2276" t="s">
        <v>7597</v>
      </c>
      <c r="I336" s="2276" t="s">
        <v>6236</v>
      </c>
      <c r="J336" s="2276" t="s">
        <v>7598</v>
      </c>
      <c r="K336" s="2276" t="s">
        <v>6236</v>
      </c>
      <c r="L336" s="2279">
        <v>610.79999999999995</v>
      </c>
      <c r="M336" s="2276" t="s">
        <v>7426</v>
      </c>
      <c r="N336" s="2279">
        <v>3568036.5366292</v>
      </c>
      <c r="O336" s="2276" t="s">
        <v>7599</v>
      </c>
    </row>
    <row r="337" spans="1:15" ht="24" customHeight="1">
      <c r="A337" s="2276" t="s">
        <v>4133</v>
      </c>
      <c r="B337" s="2277" t="s">
        <v>3558</v>
      </c>
      <c r="C337" s="2277" t="s">
        <v>4134</v>
      </c>
      <c r="D337" s="2277" t="s">
        <v>3589</v>
      </c>
      <c r="E337" s="2278" t="s">
        <v>368</v>
      </c>
      <c r="F337" s="2276" t="s">
        <v>7600</v>
      </c>
      <c r="G337" s="2276" t="s">
        <v>6236</v>
      </c>
      <c r="H337" s="2276" t="s">
        <v>7601</v>
      </c>
      <c r="I337" s="2276" t="s">
        <v>6236</v>
      </c>
      <c r="J337" s="2276" t="s">
        <v>7602</v>
      </c>
      <c r="K337" s="2276" t="s">
        <v>6236</v>
      </c>
      <c r="L337" s="2279">
        <v>607.99053800000002</v>
      </c>
      <c r="M337" s="2276" t="s">
        <v>7426</v>
      </c>
      <c r="N337" s="2279">
        <v>3568644.5271672001</v>
      </c>
      <c r="O337" s="2276" t="s">
        <v>7603</v>
      </c>
    </row>
    <row r="338" spans="1:15" ht="24" customHeight="1">
      <c r="A338" s="2276" t="s">
        <v>5038</v>
      </c>
      <c r="B338" s="2277" t="s">
        <v>3558</v>
      </c>
      <c r="C338" s="2277" t="s">
        <v>5039</v>
      </c>
      <c r="D338" s="2277" t="s">
        <v>3589</v>
      </c>
      <c r="E338" s="2278" t="s">
        <v>271</v>
      </c>
      <c r="F338" s="2276" t="s">
        <v>6241</v>
      </c>
      <c r="G338" s="2276" t="s">
        <v>6236</v>
      </c>
      <c r="H338" s="2276" t="s">
        <v>7604</v>
      </c>
      <c r="I338" s="2276" t="s">
        <v>6236</v>
      </c>
      <c r="J338" s="2276" t="s">
        <v>7605</v>
      </c>
      <c r="K338" s="2276" t="s">
        <v>6236</v>
      </c>
      <c r="L338" s="2279">
        <v>606.5</v>
      </c>
      <c r="M338" s="2276" t="s">
        <v>7426</v>
      </c>
      <c r="N338" s="2279">
        <v>3569251.0271672001</v>
      </c>
      <c r="O338" s="2276" t="s">
        <v>7606</v>
      </c>
    </row>
    <row r="339" spans="1:15" ht="60" customHeight="1">
      <c r="A339" s="2276" t="s">
        <v>5965</v>
      </c>
      <c r="B339" s="2277" t="s">
        <v>3600</v>
      </c>
      <c r="C339" s="2277" t="s">
        <v>1958</v>
      </c>
      <c r="D339" s="2277" t="s">
        <v>3589</v>
      </c>
      <c r="E339" s="2278" t="s">
        <v>271</v>
      </c>
      <c r="F339" s="2276" t="s">
        <v>6241</v>
      </c>
      <c r="G339" s="2276" t="s">
        <v>6236</v>
      </c>
      <c r="H339" s="2276" t="s">
        <v>7607</v>
      </c>
      <c r="I339" s="2276" t="s">
        <v>6236</v>
      </c>
      <c r="J339" s="2276" t="s">
        <v>7608</v>
      </c>
      <c r="K339" s="2276" t="s">
        <v>6236</v>
      </c>
      <c r="L339" s="2279">
        <v>606</v>
      </c>
      <c r="M339" s="2276" t="s">
        <v>7426</v>
      </c>
      <c r="N339" s="2279">
        <v>3569857.0271672001</v>
      </c>
      <c r="O339" s="2276" t="s">
        <v>7609</v>
      </c>
    </row>
    <row r="340" spans="1:15" ht="24" customHeight="1">
      <c r="A340" s="2276" t="s">
        <v>3902</v>
      </c>
      <c r="B340" s="2277" t="s">
        <v>3558</v>
      </c>
      <c r="C340" s="2277" t="s">
        <v>3903</v>
      </c>
      <c r="D340" s="2277" t="s">
        <v>3589</v>
      </c>
      <c r="E340" s="2278" t="s">
        <v>689</v>
      </c>
      <c r="F340" s="2276" t="s">
        <v>6818</v>
      </c>
      <c r="G340" s="2276" t="s">
        <v>6236</v>
      </c>
      <c r="H340" s="2276" t="s">
        <v>7610</v>
      </c>
      <c r="I340" s="2276" t="s">
        <v>6236</v>
      </c>
      <c r="J340" s="2276" t="s">
        <v>7611</v>
      </c>
      <c r="K340" s="2276" t="s">
        <v>6236</v>
      </c>
      <c r="L340" s="2279">
        <v>602.25</v>
      </c>
      <c r="M340" s="2276" t="s">
        <v>7426</v>
      </c>
      <c r="N340" s="2279">
        <v>3570459.2771672001</v>
      </c>
      <c r="O340" s="2276" t="s">
        <v>7612</v>
      </c>
    </row>
    <row r="341" spans="1:15" ht="24" customHeight="1">
      <c r="A341" s="2276" t="s">
        <v>5790</v>
      </c>
      <c r="B341" s="2277" t="s">
        <v>3558</v>
      </c>
      <c r="C341" s="2277" t="s">
        <v>5791</v>
      </c>
      <c r="D341" s="2277" t="s">
        <v>3589</v>
      </c>
      <c r="E341" s="2278" t="s">
        <v>271</v>
      </c>
      <c r="F341" s="2276" t="s">
        <v>6241</v>
      </c>
      <c r="G341" s="2276" t="s">
        <v>6236</v>
      </c>
      <c r="H341" s="2276" t="s">
        <v>7613</v>
      </c>
      <c r="I341" s="2276" t="s">
        <v>6236</v>
      </c>
      <c r="J341" s="2276" t="s">
        <v>7614</v>
      </c>
      <c r="K341" s="2276" t="s">
        <v>6236</v>
      </c>
      <c r="L341" s="2279">
        <v>597.72</v>
      </c>
      <c r="M341" s="2276" t="s">
        <v>7426</v>
      </c>
      <c r="N341" s="2279">
        <v>3571056.9971671999</v>
      </c>
      <c r="O341" s="2276" t="s">
        <v>7615</v>
      </c>
    </row>
    <row r="342" spans="1:15" ht="24" customHeight="1">
      <c r="A342" s="2276" t="s">
        <v>7616</v>
      </c>
      <c r="B342" s="2277" t="s">
        <v>3558</v>
      </c>
      <c r="C342" s="2277" t="s">
        <v>7617</v>
      </c>
      <c r="D342" s="2277" t="s">
        <v>3594</v>
      </c>
      <c r="E342" s="2278" t="s">
        <v>2143</v>
      </c>
      <c r="F342" s="2276" t="s">
        <v>7618</v>
      </c>
      <c r="G342" s="2276" t="s">
        <v>6236</v>
      </c>
      <c r="H342" s="2276" t="s">
        <v>7619</v>
      </c>
      <c r="I342" s="2276" t="s">
        <v>6236</v>
      </c>
      <c r="J342" s="2276" t="s">
        <v>7620</v>
      </c>
      <c r="K342" s="2276" t="s">
        <v>6236</v>
      </c>
      <c r="L342" s="2279">
        <v>587.10037368600001</v>
      </c>
      <c r="M342" s="2276" t="s">
        <v>7426</v>
      </c>
      <c r="N342" s="2279">
        <v>3571644.0975409001</v>
      </c>
      <c r="O342" s="2276" t="s">
        <v>7621</v>
      </c>
    </row>
    <row r="343" spans="1:15" ht="24" customHeight="1">
      <c r="A343" s="2276" t="s">
        <v>4707</v>
      </c>
      <c r="B343" s="2277" t="s">
        <v>3558</v>
      </c>
      <c r="C343" s="2277" t="s">
        <v>4708</v>
      </c>
      <c r="D343" s="2277" t="s">
        <v>3589</v>
      </c>
      <c r="E343" s="2278" t="s">
        <v>689</v>
      </c>
      <c r="F343" s="2276" t="s">
        <v>7622</v>
      </c>
      <c r="G343" s="2276" t="s">
        <v>6236</v>
      </c>
      <c r="H343" s="2276" t="s">
        <v>7623</v>
      </c>
      <c r="I343" s="2276" t="s">
        <v>6236</v>
      </c>
      <c r="J343" s="2276" t="s">
        <v>7624</v>
      </c>
      <c r="K343" s="2276" t="s">
        <v>6236</v>
      </c>
      <c r="L343" s="2279">
        <v>583.28879600000005</v>
      </c>
      <c r="M343" s="2276" t="s">
        <v>7426</v>
      </c>
      <c r="N343" s="2279">
        <v>3572227.3863368998</v>
      </c>
      <c r="O343" s="2276" t="s">
        <v>7625</v>
      </c>
    </row>
    <row r="344" spans="1:15" ht="24" customHeight="1">
      <c r="A344" s="2276" t="s">
        <v>5441</v>
      </c>
      <c r="B344" s="2277" t="s">
        <v>3554</v>
      </c>
      <c r="C344" s="2277" t="s">
        <v>5442</v>
      </c>
      <c r="D344" s="2277" t="s">
        <v>3589</v>
      </c>
      <c r="E344" s="2278" t="s">
        <v>271</v>
      </c>
      <c r="F344" s="2276" t="s">
        <v>7626</v>
      </c>
      <c r="G344" s="2276" t="s">
        <v>6236</v>
      </c>
      <c r="H344" s="2276" t="s">
        <v>7627</v>
      </c>
      <c r="I344" s="2276" t="s">
        <v>6236</v>
      </c>
      <c r="J344" s="2276" t="s">
        <v>7628</v>
      </c>
      <c r="K344" s="2276" t="s">
        <v>6236</v>
      </c>
      <c r="L344" s="2279">
        <v>580.32000000000005</v>
      </c>
      <c r="M344" s="2276" t="s">
        <v>7426</v>
      </c>
      <c r="N344" s="2279">
        <v>3572807.7063369001</v>
      </c>
      <c r="O344" s="2276" t="s">
        <v>7629</v>
      </c>
    </row>
    <row r="345" spans="1:15" ht="24" customHeight="1">
      <c r="A345" s="2276" t="s">
        <v>7630</v>
      </c>
      <c r="B345" s="2277" t="s">
        <v>3558</v>
      </c>
      <c r="C345" s="2277" t="s">
        <v>7631</v>
      </c>
      <c r="D345" s="2277" t="s">
        <v>3594</v>
      </c>
      <c r="E345" s="2278" t="s">
        <v>2143</v>
      </c>
      <c r="F345" s="2276" t="s">
        <v>7632</v>
      </c>
      <c r="G345" s="2276" t="s">
        <v>6236</v>
      </c>
      <c r="H345" s="2276" t="s">
        <v>7633</v>
      </c>
      <c r="I345" s="2276" t="s">
        <v>6236</v>
      </c>
      <c r="J345" s="2276" t="s">
        <v>7634</v>
      </c>
      <c r="K345" s="2276" t="s">
        <v>6236</v>
      </c>
      <c r="L345" s="2279">
        <v>579.37575412000001</v>
      </c>
      <c r="M345" s="2276" t="s">
        <v>7426</v>
      </c>
      <c r="N345" s="2279">
        <v>3573387.0820909999</v>
      </c>
      <c r="O345" s="2276" t="s">
        <v>7635</v>
      </c>
    </row>
    <row r="346" spans="1:15" ht="24" customHeight="1">
      <c r="A346" s="2276" t="s">
        <v>5636</v>
      </c>
      <c r="B346" s="2277" t="s">
        <v>3600</v>
      </c>
      <c r="C346" s="2277" t="s">
        <v>2685</v>
      </c>
      <c r="D346" s="2277" t="s">
        <v>3589</v>
      </c>
      <c r="E346" s="2278" t="s">
        <v>1797</v>
      </c>
      <c r="F346" s="2276" t="s">
        <v>6540</v>
      </c>
      <c r="G346" s="2276" t="s">
        <v>6236</v>
      </c>
      <c r="H346" s="2276" t="s">
        <v>7636</v>
      </c>
      <c r="I346" s="2276" t="s">
        <v>6236</v>
      </c>
      <c r="J346" s="2276" t="s">
        <v>7637</v>
      </c>
      <c r="K346" s="2276" t="s">
        <v>6236</v>
      </c>
      <c r="L346" s="2279">
        <v>577.79999999999995</v>
      </c>
      <c r="M346" s="2276" t="s">
        <v>7426</v>
      </c>
      <c r="N346" s="2279">
        <v>3573964.8820910002</v>
      </c>
      <c r="O346" s="2276" t="s">
        <v>7638</v>
      </c>
    </row>
    <row r="347" spans="1:15" ht="36" customHeight="1">
      <c r="A347" s="2276" t="s">
        <v>4321</v>
      </c>
      <c r="B347" s="2277" t="s">
        <v>3558</v>
      </c>
      <c r="C347" s="2277" t="s">
        <v>4322</v>
      </c>
      <c r="D347" s="2277" t="s">
        <v>3589</v>
      </c>
      <c r="E347" s="2278" t="s">
        <v>275</v>
      </c>
      <c r="F347" s="2276" t="s">
        <v>7639</v>
      </c>
      <c r="G347" s="2276" t="s">
        <v>6236</v>
      </c>
      <c r="H347" s="2276" t="s">
        <v>7640</v>
      </c>
      <c r="I347" s="2276" t="s">
        <v>6236</v>
      </c>
      <c r="J347" s="2276" t="s">
        <v>7641</v>
      </c>
      <c r="K347" s="2276" t="s">
        <v>6236</v>
      </c>
      <c r="L347" s="2279">
        <v>574.62104699999998</v>
      </c>
      <c r="M347" s="2276" t="s">
        <v>7426</v>
      </c>
      <c r="N347" s="2279">
        <v>3574539.5031380001</v>
      </c>
      <c r="O347" s="2276" t="s">
        <v>7642</v>
      </c>
    </row>
    <row r="348" spans="1:15" ht="24" customHeight="1">
      <c r="A348" s="2276" t="s">
        <v>3634</v>
      </c>
      <c r="B348" s="2277" t="s">
        <v>3558</v>
      </c>
      <c r="C348" s="2277" t="s">
        <v>3635</v>
      </c>
      <c r="D348" s="2277" t="s">
        <v>3589</v>
      </c>
      <c r="E348" s="2278" t="s">
        <v>689</v>
      </c>
      <c r="F348" s="2276" t="s">
        <v>7643</v>
      </c>
      <c r="G348" s="2276" t="s">
        <v>6236</v>
      </c>
      <c r="H348" s="2276" t="s">
        <v>7644</v>
      </c>
      <c r="I348" s="2276" t="s">
        <v>6236</v>
      </c>
      <c r="J348" s="2276" t="s">
        <v>7645</v>
      </c>
      <c r="K348" s="2276" t="s">
        <v>6236</v>
      </c>
      <c r="L348" s="2279">
        <v>571.88660760000005</v>
      </c>
      <c r="M348" s="2276" t="s">
        <v>7426</v>
      </c>
      <c r="N348" s="2279">
        <v>3575111.3897456001</v>
      </c>
      <c r="O348" s="2276" t="s">
        <v>7646</v>
      </c>
    </row>
    <row r="349" spans="1:15" ht="36" customHeight="1">
      <c r="A349" s="2276" t="s">
        <v>5731</v>
      </c>
      <c r="B349" s="2277" t="s">
        <v>3600</v>
      </c>
      <c r="C349" s="2277" t="s">
        <v>5732</v>
      </c>
      <c r="D349" s="2277" t="s">
        <v>3589</v>
      </c>
      <c r="E349" s="2278" t="s">
        <v>322</v>
      </c>
      <c r="F349" s="2276" t="s">
        <v>6230</v>
      </c>
      <c r="G349" s="2276" t="s">
        <v>6236</v>
      </c>
      <c r="H349" s="2276" t="s">
        <v>7647</v>
      </c>
      <c r="I349" s="2276" t="s">
        <v>6236</v>
      </c>
      <c r="J349" s="2276" t="s">
        <v>7647</v>
      </c>
      <c r="K349" s="2276" t="s">
        <v>6236</v>
      </c>
      <c r="L349" s="2279">
        <v>569</v>
      </c>
      <c r="M349" s="2276" t="s">
        <v>7426</v>
      </c>
      <c r="N349" s="2279">
        <v>3575680.3897456001</v>
      </c>
      <c r="O349" s="2276" t="s">
        <v>7648</v>
      </c>
    </row>
    <row r="350" spans="1:15" ht="24" customHeight="1">
      <c r="A350" s="2276" t="s">
        <v>5793</v>
      </c>
      <c r="B350" s="2277" t="s">
        <v>3600</v>
      </c>
      <c r="C350" s="2277" t="s">
        <v>2676</v>
      </c>
      <c r="D350" s="2277" t="s">
        <v>3589</v>
      </c>
      <c r="E350" s="2278" t="s">
        <v>1797</v>
      </c>
      <c r="F350" s="2276" t="s">
        <v>6964</v>
      </c>
      <c r="G350" s="2276" t="s">
        <v>6236</v>
      </c>
      <c r="H350" s="2276" t="s">
        <v>7649</v>
      </c>
      <c r="I350" s="2276" t="s">
        <v>6236</v>
      </c>
      <c r="J350" s="2276" t="s">
        <v>7650</v>
      </c>
      <c r="K350" s="2276" t="s">
        <v>6236</v>
      </c>
      <c r="L350" s="2279">
        <v>562.89</v>
      </c>
      <c r="M350" s="2276" t="s">
        <v>7426</v>
      </c>
      <c r="N350" s="2279">
        <v>3576243.2797456002</v>
      </c>
      <c r="O350" s="2276" t="s">
        <v>7651</v>
      </c>
    </row>
    <row r="351" spans="1:15" ht="24" customHeight="1">
      <c r="A351" s="2276" t="s">
        <v>3970</v>
      </c>
      <c r="B351" s="2277" t="s">
        <v>3558</v>
      </c>
      <c r="C351" s="2277" t="s">
        <v>3971</v>
      </c>
      <c r="D351" s="2277" t="s">
        <v>3589</v>
      </c>
      <c r="E351" s="2278" t="s">
        <v>689</v>
      </c>
      <c r="F351" s="2276" t="s">
        <v>7652</v>
      </c>
      <c r="G351" s="2276" t="s">
        <v>6236</v>
      </c>
      <c r="H351" s="2276" t="s">
        <v>7653</v>
      </c>
      <c r="I351" s="2276" t="s">
        <v>6236</v>
      </c>
      <c r="J351" s="2276" t="s">
        <v>7654</v>
      </c>
      <c r="K351" s="2276" t="s">
        <v>6236</v>
      </c>
      <c r="L351" s="2279">
        <v>552.75849200000005</v>
      </c>
      <c r="M351" s="2276" t="s">
        <v>7426</v>
      </c>
      <c r="N351" s="2279">
        <v>3576796.0382376001</v>
      </c>
      <c r="O351" s="2276" t="s">
        <v>7655</v>
      </c>
    </row>
    <row r="352" spans="1:15" ht="24" customHeight="1">
      <c r="A352" s="2276" t="s">
        <v>4231</v>
      </c>
      <c r="B352" s="2277" t="s">
        <v>3600</v>
      </c>
      <c r="C352" s="2277" t="s">
        <v>4232</v>
      </c>
      <c r="D352" s="2277" t="s">
        <v>3589</v>
      </c>
      <c r="E352" s="2278" t="s">
        <v>271</v>
      </c>
      <c r="F352" s="2276" t="s">
        <v>7593</v>
      </c>
      <c r="G352" s="2276" t="s">
        <v>6236</v>
      </c>
      <c r="H352" s="2276" t="s">
        <v>7656</v>
      </c>
      <c r="I352" s="2276" t="s">
        <v>6236</v>
      </c>
      <c r="J352" s="2276" t="s">
        <v>7657</v>
      </c>
      <c r="K352" s="2276" t="s">
        <v>6236</v>
      </c>
      <c r="L352" s="2279">
        <v>552</v>
      </c>
      <c r="M352" s="2276" t="s">
        <v>7426</v>
      </c>
      <c r="N352" s="2279">
        <v>3577348.0382376001</v>
      </c>
      <c r="O352" s="2276" t="s">
        <v>7658</v>
      </c>
    </row>
    <row r="353" spans="1:15" ht="24" customHeight="1">
      <c r="A353" s="2276" t="s">
        <v>5052</v>
      </c>
      <c r="B353" s="2277" t="s">
        <v>3558</v>
      </c>
      <c r="C353" s="2277" t="s">
        <v>5053</v>
      </c>
      <c r="D353" s="2277" t="s">
        <v>3589</v>
      </c>
      <c r="E353" s="2278" t="s">
        <v>271</v>
      </c>
      <c r="F353" s="2276" t="s">
        <v>6685</v>
      </c>
      <c r="G353" s="2276" t="s">
        <v>6236</v>
      </c>
      <c r="H353" s="2276" t="s">
        <v>7659</v>
      </c>
      <c r="I353" s="2276" t="s">
        <v>6236</v>
      </c>
      <c r="J353" s="2276" t="s">
        <v>7660</v>
      </c>
      <c r="K353" s="2276" t="s">
        <v>6236</v>
      </c>
      <c r="L353" s="2279">
        <v>550.70000000000005</v>
      </c>
      <c r="M353" s="2276" t="s">
        <v>7426</v>
      </c>
      <c r="N353" s="2279">
        <v>3577898.7382375998</v>
      </c>
      <c r="O353" s="2276" t="s">
        <v>7661</v>
      </c>
    </row>
    <row r="354" spans="1:15" ht="24" customHeight="1">
      <c r="A354" s="2276" t="s">
        <v>7662</v>
      </c>
      <c r="B354" s="2277" t="s">
        <v>3558</v>
      </c>
      <c r="C354" s="2277" t="s">
        <v>7663</v>
      </c>
      <c r="D354" s="2277" t="s">
        <v>3804</v>
      </c>
      <c r="E354" s="2278" t="s">
        <v>2143</v>
      </c>
      <c r="F354" s="2276" t="s">
        <v>7664</v>
      </c>
      <c r="G354" s="2276" t="s">
        <v>6236</v>
      </c>
      <c r="H354" s="2276" t="s">
        <v>7665</v>
      </c>
      <c r="I354" s="2276" t="s">
        <v>6236</v>
      </c>
      <c r="J354" s="2276" t="s">
        <v>7666</v>
      </c>
      <c r="K354" s="2276" t="s">
        <v>6236</v>
      </c>
      <c r="L354" s="2279">
        <v>542.14264344000003</v>
      </c>
      <c r="M354" s="2276" t="s">
        <v>7667</v>
      </c>
      <c r="N354" s="2279">
        <v>3578440.8808809998</v>
      </c>
      <c r="O354" s="2276" t="s">
        <v>7668</v>
      </c>
    </row>
    <row r="355" spans="1:15" ht="24" customHeight="1">
      <c r="A355" s="2276" t="s">
        <v>5328</v>
      </c>
      <c r="B355" s="2277" t="s">
        <v>4493</v>
      </c>
      <c r="C355" s="2277" t="s">
        <v>5329</v>
      </c>
      <c r="D355" s="2277" t="s">
        <v>3589</v>
      </c>
      <c r="E355" s="2278" t="s">
        <v>689</v>
      </c>
      <c r="F355" s="2276" t="s">
        <v>7669</v>
      </c>
      <c r="G355" s="2276" t="s">
        <v>6236</v>
      </c>
      <c r="H355" s="2276" t="s">
        <v>7670</v>
      </c>
      <c r="I355" s="2276" t="s">
        <v>6236</v>
      </c>
      <c r="J355" s="2276" t="s">
        <v>7671</v>
      </c>
      <c r="K355" s="2276" t="s">
        <v>6236</v>
      </c>
      <c r="L355" s="2279">
        <v>538.26080000000002</v>
      </c>
      <c r="M355" s="2276" t="s">
        <v>7667</v>
      </c>
      <c r="N355" s="2279">
        <v>3578979.1416810001</v>
      </c>
      <c r="O355" s="2276" t="s">
        <v>7672</v>
      </c>
    </row>
    <row r="356" spans="1:15" ht="24" customHeight="1">
      <c r="A356" s="2276" t="s">
        <v>3947</v>
      </c>
      <c r="B356" s="2277" t="s">
        <v>3558</v>
      </c>
      <c r="C356" s="2277" t="s">
        <v>3948</v>
      </c>
      <c r="D356" s="2277" t="s">
        <v>3589</v>
      </c>
      <c r="E356" s="2278" t="s">
        <v>3445</v>
      </c>
      <c r="F356" s="2276" t="s">
        <v>7673</v>
      </c>
      <c r="G356" s="2276" t="s">
        <v>6236</v>
      </c>
      <c r="H356" s="2276" t="s">
        <v>7674</v>
      </c>
      <c r="I356" s="2276" t="s">
        <v>6236</v>
      </c>
      <c r="J356" s="2276" t="s">
        <v>7675</v>
      </c>
      <c r="K356" s="2276" t="s">
        <v>6236</v>
      </c>
      <c r="L356" s="2279">
        <v>535.18455412499998</v>
      </c>
      <c r="M356" s="2276" t="s">
        <v>7667</v>
      </c>
      <c r="N356" s="2279">
        <v>3579514.3262351002</v>
      </c>
      <c r="O356" s="2276" t="s">
        <v>7676</v>
      </c>
    </row>
    <row r="357" spans="1:15" ht="24" customHeight="1">
      <c r="A357" s="2276" t="s">
        <v>5844</v>
      </c>
      <c r="B357" s="2277" t="s">
        <v>3554</v>
      </c>
      <c r="C357" s="2277" t="s">
        <v>5845</v>
      </c>
      <c r="D357" s="2277" t="s">
        <v>3589</v>
      </c>
      <c r="E357" s="2278" t="s">
        <v>689</v>
      </c>
      <c r="F357" s="2276" t="s">
        <v>7677</v>
      </c>
      <c r="G357" s="2276" t="s">
        <v>6236</v>
      </c>
      <c r="H357" s="2276" t="s">
        <v>7678</v>
      </c>
      <c r="I357" s="2276" t="s">
        <v>6236</v>
      </c>
      <c r="J357" s="2276" t="s">
        <v>7679</v>
      </c>
      <c r="K357" s="2276" t="s">
        <v>6236</v>
      </c>
      <c r="L357" s="2279">
        <v>532.65239999999994</v>
      </c>
      <c r="M357" s="2276" t="s">
        <v>7667</v>
      </c>
      <c r="N357" s="2279">
        <v>3580046.9786351002</v>
      </c>
      <c r="O357" s="2276" t="s">
        <v>7680</v>
      </c>
    </row>
    <row r="358" spans="1:15" ht="36" customHeight="1">
      <c r="A358" s="2276" t="s">
        <v>5497</v>
      </c>
      <c r="B358" s="2277" t="s">
        <v>3558</v>
      </c>
      <c r="C358" s="2277" t="s">
        <v>5498</v>
      </c>
      <c r="D358" s="2277" t="s">
        <v>3589</v>
      </c>
      <c r="E358" s="2278" t="s">
        <v>689</v>
      </c>
      <c r="F358" s="2276" t="s">
        <v>7681</v>
      </c>
      <c r="G358" s="2276" t="s">
        <v>6236</v>
      </c>
      <c r="H358" s="2276" t="s">
        <v>7682</v>
      </c>
      <c r="I358" s="2276" t="s">
        <v>6236</v>
      </c>
      <c r="J358" s="2276" t="s">
        <v>7683</v>
      </c>
      <c r="K358" s="2276" t="s">
        <v>6236</v>
      </c>
      <c r="L358" s="2279">
        <v>528.46982495999998</v>
      </c>
      <c r="M358" s="2276" t="s">
        <v>7667</v>
      </c>
      <c r="N358" s="2279">
        <v>3580575.4484601002</v>
      </c>
      <c r="O358" s="2276" t="s">
        <v>7684</v>
      </c>
    </row>
    <row r="359" spans="1:15" ht="24" customHeight="1">
      <c r="A359" s="2276" t="s">
        <v>5590</v>
      </c>
      <c r="B359" s="2277" t="s">
        <v>3600</v>
      </c>
      <c r="C359" s="2277" t="s">
        <v>5591</v>
      </c>
      <c r="D359" s="2277" t="s">
        <v>3589</v>
      </c>
      <c r="E359" s="2278" t="s">
        <v>271</v>
      </c>
      <c r="F359" s="2276" t="s">
        <v>7685</v>
      </c>
      <c r="G359" s="2276" t="s">
        <v>6236</v>
      </c>
      <c r="H359" s="2276" t="s">
        <v>7686</v>
      </c>
      <c r="I359" s="2276" t="s">
        <v>6236</v>
      </c>
      <c r="J359" s="2276" t="s">
        <v>7687</v>
      </c>
      <c r="K359" s="2276" t="s">
        <v>6236</v>
      </c>
      <c r="L359" s="2279">
        <v>523.9</v>
      </c>
      <c r="M359" s="2276" t="s">
        <v>7667</v>
      </c>
      <c r="N359" s="2279">
        <v>3581099.3484601001</v>
      </c>
      <c r="O359" s="2276" t="s">
        <v>7688</v>
      </c>
    </row>
    <row r="360" spans="1:15" ht="24" customHeight="1">
      <c r="A360" s="2276" t="s">
        <v>6003</v>
      </c>
      <c r="B360" s="2277" t="s">
        <v>3600</v>
      </c>
      <c r="C360" s="2277" t="s">
        <v>3278</v>
      </c>
      <c r="D360" s="2277" t="s">
        <v>3589</v>
      </c>
      <c r="E360" s="2278" t="s">
        <v>322</v>
      </c>
      <c r="F360" s="2276" t="s">
        <v>7490</v>
      </c>
      <c r="G360" s="2276" t="s">
        <v>6236</v>
      </c>
      <c r="H360" s="2276" t="s">
        <v>7689</v>
      </c>
      <c r="I360" s="2276" t="s">
        <v>6236</v>
      </c>
      <c r="J360" s="2276" t="s">
        <v>7690</v>
      </c>
      <c r="K360" s="2276" t="s">
        <v>6236</v>
      </c>
      <c r="L360" s="2279">
        <v>523.20000000000005</v>
      </c>
      <c r="M360" s="2276" t="s">
        <v>7667</v>
      </c>
      <c r="N360" s="2279">
        <v>3581622.5484600998</v>
      </c>
      <c r="O360" s="2276" t="s">
        <v>7691</v>
      </c>
    </row>
    <row r="361" spans="1:15" ht="24" customHeight="1">
      <c r="A361" s="2276" t="s">
        <v>4502</v>
      </c>
      <c r="B361" s="2277" t="s">
        <v>3558</v>
      </c>
      <c r="C361" s="2277" t="s">
        <v>4503</v>
      </c>
      <c r="D361" s="2277" t="s">
        <v>3589</v>
      </c>
      <c r="E361" s="2278" t="s">
        <v>689</v>
      </c>
      <c r="F361" s="2276" t="s">
        <v>7692</v>
      </c>
      <c r="G361" s="2276" t="s">
        <v>6236</v>
      </c>
      <c r="H361" s="2276" t="s">
        <v>7693</v>
      </c>
      <c r="I361" s="2276" t="s">
        <v>6236</v>
      </c>
      <c r="J361" s="2276" t="s">
        <v>7694</v>
      </c>
      <c r="K361" s="2276" t="s">
        <v>6236</v>
      </c>
      <c r="L361" s="2279">
        <v>521.03542751999998</v>
      </c>
      <c r="M361" s="2276" t="s">
        <v>7667</v>
      </c>
      <c r="N361" s="2279">
        <v>3582143.5838875999</v>
      </c>
      <c r="O361" s="2276" t="s">
        <v>7695</v>
      </c>
    </row>
    <row r="362" spans="1:15" ht="24" customHeight="1">
      <c r="A362" s="2276" t="s">
        <v>5495</v>
      </c>
      <c r="B362" s="2277" t="s">
        <v>3600</v>
      </c>
      <c r="C362" s="2277" t="s">
        <v>1475</v>
      </c>
      <c r="D362" s="2277" t="s">
        <v>3589</v>
      </c>
      <c r="E362" s="2278" t="s">
        <v>271</v>
      </c>
      <c r="F362" s="2276" t="s">
        <v>6241</v>
      </c>
      <c r="G362" s="2276" t="s">
        <v>6236</v>
      </c>
      <c r="H362" s="2276" t="s">
        <v>7696</v>
      </c>
      <c r="I362" s="2276" t="s">
        <v>6236</v>
      </c>
      <c r="J362" s="2276" t="s">
        <v>7697</v>
      </c>
      <c r="K362" s="2276" t="s">
        <v>6236</v>
      </c>
      <c r="L362" s="2279">
        <v>519.79999999999995</v>
      </c>
      <c r="M362" s="2276" t="s">
        <v>7667</v>
      </c>
      <c r="N362" s="2279">
        <v>3582663.3838876002</v>
      </c>
      <c r="O362" s="2276" t="s">
        <v>7698</v>
      </c>
    </row>
    <row r="363" spans="1:15" ht="24" customHeight="1">
      <c r="A363" s="2276" t="s">
        <v>4639</v>
      </c>
      <c r="B363" s="2277" t="s">
        <v>4347</v>
      </c>
      <c r="C363" s="2277" t="s">
        <v>4640</v>
      </c>
      <c r="D363" s="2277" t="s">
        <v>3589</v>
      </c>
      <c r="E363" s="2278" t="s">
        <v>4641</v>
      </c>
      <c r="F363" s="2276" t="s">
        <v>7699</v>
      </c>
      <c r="G363" s="2276" t="s">
        <v>6236</v>
      </c>
      <c r="H363" s="2276" t="s">
        <v>7700</v>
      </c>
      <c r="I363" s="2276" t="s">
        <v>6236</v>
      </c>
      <c r="J363" s="2276" t="s">
        <v>7701</v>
      </c>
      <c r="K363" s="2276" t="s">
        <v>6236</v>
      </c>
      <c r="L363" s="2279">
        <v>518.65123200000005</v>
      </c>
      <c r="M363" s="2276" t="s">
        <v>7667</v>
      </c>
      <c r="N363" s="2279">
        <v>3583182.0351196001</v>
      </c>
      <c r="O363" s="2276" t="s">
        <v>7702</v>
      </c>
    </row>
    <row r="364" spans="1:15" ht="24" customHeight="1">
      <c r="A364" s="2276" t="s">
        <v>3904</v>
      </c>
      <c r="B364" s="2277" t="s">
        <v>3558</v>
      </c>
      <c r="C364" s="2277" t="s">
        <v>3905</v>
      </c>
      <c r="D364" s="2277" t="s">
        <v>3589</v>
      </c>
      <c r="E364" s="2278" t="s">
        <v>271</v>
      </c>
      <c r="F364" s="2276" t="s">
        <v>6230</v>
      </c>
      <c r="G364" s="2276" t="s">
        <v>6236</v>
      </c>
      <c r="H364" s="2276" t="s">
        <v>7703</v>
      </c>
      <c r="I364" s="2276" t="s">
        <v>6236</v>
      </c>
      <c r="J364" s="2276" t="s">
        <v>7703</v>
      </c>
      <c r="K364" s="2276" t="s">
        <v>6236</v>
      </c>
      <c r="L364" s="2279">
        <v>517.89</v>
      </c>
      <c r="M364" s="2276" t="s">
        <v>7667</v>
      </c>
      <c r="N364" s="2279">
        <v>3583699.9251195998</v>
      </c>
      <c r="O364" s="2276" t="s">
        <v>7704</v>
      </c>
    </row>
    <row r="365" spans="1:15" ht="48" customHeight="1">
      <c r="A365" s="2276" t="s">
        <v>5643</v>
      </c>
      <c r="B365" s="2277" t="s">
        <v>4493</v>
      </c>
      <c r="C365" s="2277" t="s">
        <v>5644</v>
      </c>
      <c r="D365" s="2277" t="s">
        <v>3589</v>
      </c>
      <c r="E365" s="2278" t="s">
        <v>271</v>
      </c>
      <c r="F365" s="2276" t="s">
        <v>7705</v>
      </c>
      <c r="G365" s="2276" t="s">
        <v>6236</v>
      </c>
      <c r="H365" s="2276" t="s">
        <v>7706</v>
      </c>
      <c r="I365" s="2276" t="s">
        <v>6236</v>
      </c>
      <c r="J365" s="2276" t="s">
        <v>7707</v>
      </c>
      <c r="K365" s="2276" t="s">
        <v>6236</v>
      </c>
      <c r="L365" s="2279">
        <v>516.75</v>
      </c>
      <c r="M365" s="2276" t="s">
        <v>7667</v>
      </c>
      <c r="N365" s="2279">
        <v>3584216.6751195998</v>
      </c>
      <c r="O365" s="2276" t="s">
        <v>7708</v>
      </c>
    </row>
    <row r="366" spans="1:15" ht="24" customHeight="1">
      <c r="A366" s="2276" t="s">
        <v>5455</v>
      </c>
      <c r="B366" s="2277" t="s">
        <v>3600</v>
      </c>
      <c r="C366" s="2277" t="s">
        <v>1443</v>
      </c>
      <c r="D366" s="2277" t="s">
        <v>3589</v>
      </c>
      <c r="E366" s="2278" t="s">
        <v>347</v>
      </c>
      <c r="F366" s="2276" t="s">
        <v>7709</v>
      </c>
      <c r="G366" s="2276" t="s">
        <v>6236</v>
      </c>
      <c r="H366" s="2276" t="s">
        <v>7710</v>
      </c>
      <c r="I366" s="2276" t="s">
        <v>6236</v>
      </c>
      <c r="J366" s="2276" t="s">
        <v>7711</v>
      </c>
      <c r="K366" s="2276" t="s">
        <v>6236</v>
      </c>
      <c r="L366" s="2279">
        <v>516.20000000000005</v>
      </c>
      <c r="M366" s="2276" t="s">
        <v>7667</v>
      </c>
      <c r="N366" s="2279">
        <v>3584732.8751196</v>
      </c>
      <c r="O366" s="2276" t="s">
        <v>7712</v>
      </c>
    </row>
    <row r="367" spans="1:15" ht="24" customHeight="1">
      <c r="A367" s="2276" t="s">
        <v>5755</v>
      </c>
      <c r="B367" s="2277" t="s">
        <v>3558</v>
      </c>
      <c r="C367" s="2277" t="s">
        <v>5756</v>
      </c>
      <c r="D367" s="2277" t="s">
        <v>3589</v>
      </c>
      <c r="E367" s="2278" t="s">
        <v>689</v>
      </c>
      <c r="F367" s="2276" t="s">
        <v>7713</v>
      </c>
      <c r="G367" s="2276" t="s">
        <v>6236</v>
      </c>
      <c r="H367" s="2276" t="s">
        <v>7714</v>
      </c>
      <c r="I367" s="2276" t="s">
        <v>6236</v>
      </c>
      <c r="J367" s="2276" t="s">
        <v>7715</v>
      </c>
      <c r="K367" s="2276" t="s">
        <v>6236</v>
      </c>
      <c r="L367" s="2279">
        <v>512.45000000000005</v>
      </c>
      <c r="M367" s="2276" t="s">
        <v>7667</v>
      </c>
      <c r="N367" s="2279">
        <v>3585245.3251196002</v>
      </c>
      <c r="O367" s="2276" t="s">
        <v>7716</v>
      </c>
    </row>
    <row r="368" spans="1:15" ht="24" customHeight="1">
      <c r="A368" s="2276" t="s">
        <v>7717</v>
      </c>
      <c r="B368" s="2277" t="s">
        <v>3558</v>
      </c>
      <c r="C368" s="2277" t="s">
        <v>7718</v>
      </c>
      <c r="D368" s="2277" t="s">
        <v>3589</v>
      </c>
      <c r="E368" s="2278" t="s">
        <v>3445</v>
      </c>
      <c r="F368" s="2276" t="s">
        <v>7719</v>
      </c>
      <c r="G368" s="2276" t="s">
        <v>6236</v>
      </c>
      <c r="H368" s="2276" t="s">
        <v>7381</v>
      </c>
      <c r="I368" s="2276" t="s">
        <v>6236</v>
      </c>
      <c r="J368" s="2276" t="s">
        <v>7720</v>
      </c>
      <c r="K368" s="2276" t="s">
        <v>6236</v>
      </c>
      <c r="L368" s="2279">
        <v>509.76940223999998</v>
      </c>
      <c r="M368" s="2276" t="s">
        <v>7667</v>
      </c>
      <c r="N368" s="2279">
        <v>3585755.0945218001</v>
      </c>
      <c r="O368" s="2276" t="s">
        <v>7721</v>
      </c>
    </row>
    <row r="369" spans="1:15" ht="24" customHeight="1">
      <c r="A369" s="2276" t="s">
        <v>5313</v>
      </c>
      <c r="B369" s="2277" t="s">
        <v>4493</v>
      </c>
      <c r="C369" s="2277" t="s">
        <v>5314</v>
      </c>
      <c r="D369" s="2277" t="s">
        <v>3589</v>
      </c>
      <c r="E369" s="2278" t="s">
        <v>689</v>
      </c>
      <c r="F369" s="2276" t="s">
        <v>7722</v>
      </c>
      <c r="G369" s="2276" t="s">
        <v>6236</v>
      </c>
      <c r="H369" s="2276" t="s">
        <v>7723</v>
      </c>
      <c r="I369" s="2276" t="s">
        <v>6236</v>
      </c>
      <c r="J369" s="2276" t="s">
        <v>7724</v>
      </c>
      <c r="K369" s="2276" t="s">
        <v>6236</v>
      </c>
      <c r="L369" s="2279">
        <v>509.61750000000001</v>
      </c>
      <c r="M369" s="2276" t="s">
        <v>7667</v>
      </c>
      <c r="N369" s="2279">
        <v>3586264.7120218002</v>
      </c>
      <c r="O369" s="2276" t="s">
        <v>7725</v>
      </c>
    </row>
    <row r="370" spans="1:15" ht="36" customHeight="1">
      <c r="A370" s="2276" t="s">
        <v>4560</v>
      </c>
      <c r="B370" s="2277" t="s">
        <v>3558</v>
      </c>
      <c r="C370" s="2277" t="s">
        <v>4561</v>
      </c>
      <c r="D370" s="2277" t="s">
        <v>3589</v>
      </c>
      <c r="E370" s="2278" t="s">
        <v>689</v>
      </c>
      <c r="F370" s="2276" t="s">
        <v>7564</v>
      </c>
      <c r="G370" s="2276" t="s">
        <v>6236</v>
      </c>
      <c r="H370" s="2276" t="s">
        <v>7726</v>
      </c>
      <c r="I370" s="2276" t="s">
        <v>6236</v>
      </c>
      <c r="J370" s="2276" t="s">
        <v>7727</v>
      </c>
      <c r="K370" s="2276" t="s">
        <v>6236</v>
      </c>
      <c r="L370" s="2279">
        <v>508.82087999999999</v>
      </c>
      <c r="M370" s="2276" t="s">
        <v>7667</v>
      </c>
      <c r="N370" s="2279">
        <v>3586773.5329017998</v>
      </c>
      <c r="O370" s="2276" t="s">
        <v>7728</v>
      </c>
    </row>
    <row r="371" spans="1:15" ht="24" customHeight="1">
      <c r="A371" s="2276" t="s">
        <v>5475</v>
      </c>
      <c r="B371" s="2277" t="s">
        <v>3554</v>
      </c>
      <c r="C371" s="2277" t="s">
        <v>5476</v>
      </c>
      <c r="D371" s="2277" t="s">
        <v>3589</v>
      </c>
      <c r="E371" s="2278" t="s">
        <v>689</v>
      </c>
      <c r="F371" s="2276" t="s">
        <v>7729</v>
      </c>
      <c r="G371" s="2276" t="s">
        <v>6236</v>
      </c>
      <c r="H371" s="2276" t="s">
        <v>7730</v>
      </c>
      <c r="I371" s="2276" t="s">
        <v>6236</v>
      </c>
      <c r="J371" s="2276" t="s">
        <v>7731</v>
      </c>
      <c r="K371" s="2276" t="s">
        <v>6236</v>
      </c>
      <c r="L371" s="2279">
        <v>506.48399999999998</v>
      </c>
      <c r="M371" s="2276" t="s">
        <v>7667</v>
      </c>
      <c r="N371" s="2279">
        <v>3587280.0169017999</v>
      </c>
      <c r="O371" s="2276" t="s">
        <v>7732</v>
      </c>
    </row>
    <row r="372" spans="1:15" ht="36" customHeight="1">
      <c r="A372" s="2276" t="s">
        <v>5064</v>
      </c>
      <c r="B372" s="2277" t="s">
        <v>3558</v>
      </c>
      <c r="C372" s="2277" t="s">
        <v>5065</v>
      </c>
      <c r="D372" s="2277" t="s">
        <v>3917</v>
      </c>
      <c r="E372" s="2278" t="s">
        <v>271</v>
      </c>
      <c r="F372" s="2276" t="s">
        <v>7733</v>
      </c>
      <c r="G372" s="2276" t="s">
        <v>6236</v>
      </c>
      <c r="H372" s="2276" t="s">
        <v>7734</v>
      </c>
      <c r="I372" s="2276" t="s">
        <v>6236</v>
      </c>
      <c r="J372" s="2276" t="s">
        <v>7735</v>
      </c>
      <c r="K372" s="2276" t="s">
        <v>6236</v>
      </c>
      <c r="L372" s="2279">
        <v>502.65600000000001</v>
      </c>
      <c r="M372" s="2276" t="s">
        <v>7667</v>
      </c>
      <c r="N372" s="2279">
        <v>3587782.6729017999</v>
      </c>
      <c r="O372" s="2276" t="s">
        <v>7736</v>
      </c>
    </row>
    <row r="373" spans="1:15" ht="24" customHeight="1">
      <c r="A373" s="2276" t="s">
        <v>4722</v>
      </c>
      <c r="B373" s="2277" t="s">
        <v>3558</v>
      </c>
      <c r="C373" s="2277" t="s">
        <v>4723</v>
      </c>
      <c r="D373" s="2277" t="s">
        <v>3589</v>
      </c>
      <c r="E373" s="2278" t="s">
        <v>3445</v>
      </c>
      <c r="F373" s="2276" t="s">
        <v>7737</v>
      </c>
      <c r="G373" s="2276" t="s">
        <v>6236</v>
      </c>
      <c r="H373" s="2276" t="s">
        <v>7738</v>
      </c>
      <c r="I373" s="2276" t="s">
        <v>6236</v>
      </c>
      <c r="J373" s="2276" t="s">
        <v>7739</v>
      </c>
      <c r="K373" s="2276" t="s">
        <v>6236</v>
      </c>
      <c r="L373" s="2279">
        <v>484.19159999999999</v>
      </c>
      <c r="M373" s="2276" t="s">
        <v>7667</v>
      </c>
      <c r="N373" s="2279">
        <v>3588266.8645017999</v>
      </c>
      <c r="O373" s="2276" t="s">
        <v>7740</v>
      </c>
    </row>
    <row r="374" spans="1:15" ht="24" customHeight="1">
      <c r="A374" s="2276" t="s">
        <v>3930</v>
      </c>
      <c r="B374" s="2277" t="s">
        <v>3558</v>
      </c>
      <c r="C374" s="2277" t="s">
        <v>3931</v>
      </c>
      <c r="D374" s="2277" t="s">
        <v>3589</v>
      </c>
      <c r="E374" s="2278" t="s">
        <v>275</v>
      </c>
      <c r="F374" s="2276" t="s">
        <v>7741</v>
      </c>
      <c r="G374" s="2276" t="s">
        <v>6236</v>
      </c>
      <c r="H374" s="2276" t="s">
        <v>7742</v>
      </c>
      <c r="I374" s="2276" t="s">
        <v>6236</v>
      </c>
      <c r="J374" s="2276" t="s">
        <v>7743</v>
      </c>
      <c r="K374" s="2276" t="s">
        <v>6236</v>
      </c>
      <c r="L374" s="2279">
        <v>484</v>
      </c>
      <c r="M374" s="2276" t="s">
        <v>7667</v>
      </c>
      <c r="N374" s="2279">
        <v>3588750.8645017999</v>
      </c>
      <c r="O374" s="2276" t="s">
        <v>7744</v>
      </c>
    </row>
    <row r="375" spans="1:15" ht="36" customHeight="1">
      <c r="A375" s="2276" t="s">
        <v>5703</v>
      </c>
      <c r="B375" s="2277" t="s">
        <v>4493</v>
      </c>
      <c r="C375" s="2277" t="s">
        <v>5704</v>
      </c>
      <c r="D375" s="2277" t="s">
        <v>3589</v>
      </c>
      <c r="E375" s="2278" t="s">
        <v>271</v>
      </c>
      <c r="F375" s="2276" t="s">
        <v>6500</v>
      </c>
      <c r="G375" s="2276" t="s">
        <v>6236</v>
      </c>
      <c r="H375" s="2276" t="s">
        <v>7745</v>
      </c>
      <c r="I375" s="2276" t="s">
        <v>6236</v>
      </c>
      <c r="J375" s="2276" t="s">
        <v>7746</v>
      </c>
      <c r="K375" s="2276" t="s">
        <v>6236</v>
      </c>
      <c r="L375" s="2279">
        <v>482.72</v>
      </c>
      <c r="M375" s="2276" t="s">
        <v>7667</v>
      </c>
      <c r="N375" s="2279">
        <v>3589233.5845018001</v>
      </c>
      <c r="O375" s="2276" t="s">
        <v>7747</v>
      </c>
    </row>
    <row r="376" spans="1:15" ht="24" customHeight="1">
      <c r="A376" s="2276" t="s">
        <v>4248</v>
      </c>
      <c r="B376" s="2277" t="s">
        <v>3554</v>
      </c>
      <c r="C376" s="2277" t="s">
        <v>4249</v>
      </c>
      <c r="D376" s="2277" t="s">
        <v>3589</v>
      </c>
      <c r="E376" s="2278" t="s">
        <v>271</v>
      </c>
      <c r="F376" s="2276" t="s">
        <v>7490</v>
      </c>
      <c r="G376" s="2276" t="s">
        <v>6236</v>
      </c>
      <c r="H376" s="2276" t="s">
        <v>7748</v>
      </c>
      <c r="I376" s="2276" t="s">
        <v>6236</v>
      </c>
      <c r="J376" s="2276" t="s">
        <v>7749</v>
      </c>
      <c r="K376" s="2276" t="s">
        <v>6236</v>
      </c>
      <c r="L376" s="2279">
        <v>479.76</v>
      </c>
      <c r="M376" s="2276" t="s">
        <v>7667</v>
      </c>
      <c r="N376" s="2279">
        <v>3589713.3445017999</v>
      </c>
      <c r="O376" s="2276" t="s">
        <v>7750</v>
      </c>
    </row>
    <row r="377" spans="1:15" ht="24" customHeight="1">
      <c r="A377" s="2276" t="s">
        <v>5483</v>
      </c>
      <c r="B377" s="2277" t="s">
        <v>3600</v>
      </c>
      <c r="C377" s="2277" t="s">
        <v>5484</v>
      </c>
      <c r="D377" s="2277" t="s">
        <v>3589</v>
      </c>
      <c r="E377" s="2278" t="s">
        <v>689</v>
      </c>
      <c r="F377" s="2276" t="s">
        <v>7751</v>
      </c>
      <c r="G377" s="2276" t="s">
        <v>6236</v>
      </c>
      <c r="H377" s="2276" t="s">
        <v>7752</v>
      </c>
      <c r="I377" s="2276" t="s">
        <v>6236</v>
      </c>
      <c r="J377" s="2276" t="s">
        <v>7753</v>
      </c>
      <c r="K377" s="2276" t="s">
        <v>6236</v>
      </c>
      <c r="L377" s="2279">
        <v>474.48750000000001</v>
      </c>
      <c r="M377" s="2276" t="s">
        <v>7667</v>
      </c>
      <c r="N377" s="2279">
        <v>3590187.8320018002</v>
      </c>
      <c r="O377" s="2276" t="s">
        <v>7754</v>
      </c>
    </row>
    <row r="378" spans="1:15" ht="36" customHeight="1">
      <c r="A378" s="2276" t="s">
        <v>7755</v>
      </c>
      <c r="B378" s="2277" t="s">
        <v>3558</v>
      </c>
      <c r="C378" s="2277" t="s">
        <v>7756</v>
      </c>
      <c r="D378" s="2277" t="s">
        <v>3589</v>
      </c>
      <c r="E378" s="2278" t="s">
        <v>271</v>
      </c>
      <c r="F378" s="2276" t="s">
        <v>6230</v>
      </c>
      <c r="G378" s="2276" t="s">
        <v>6236</v>
      </c>
      <c r="H378" s="2276" t="s">
        <v>7757</v>
      </c>
      <c r="I378" s="2276" t="s">
        <v>6236</v>
      </c>
      <c r="J378" s="2276" t="s">
        <v>7757</v>
      </c>
      <c r="K378" s="2276" t="s">
        <v>6236</v>
      </c>
      <c r="L378" s="2279">
        <v>469.58</v>
      </c>
      <c r="M378" s="2276" t="s">
        <v>7667</v>
      </c>
      <c r="N378" s="2279">
        <v>3590657.4120017998</v>
      </c>
      <c r="O378" s="2276" t="s">
        <v>7758</v>
      </c>
    </row>
    <row r="379" spans="1:15" ht="24" customHeight="1">
      <c r="A379" s="2276" t="s">
        <v>7759</v>
      </c>
      <c r="B379" s="2277" t="s">
        <v>3558</v>
      </c>
      <c r="C379" s="2277" t="s">
        <v>7760</v>
      </c>
      <c r="D379" s="2277" t="s">
        <v>3594</v>
      </c>
      <c r="E379" s="2278" t="s">
        <v>2143</v>
      </c>
      <c r="F379" s="2276" t="s">
        <v>7761</v>
      </c>
      <c r="G379" s="2276" t="s">
        <v>6236</v>
      </c>
      <c r="H379" s="2276" t="s">
        <v>7762</v>
      </c>
      <c r="I379" s="2276" t="s">
        <v>6236</v>
      </c>
      <c r="J379" s="2276" t="s">
        <v>7763</v>
      </c>
      <c r="K379" s="2276" t="s">
        <v>6236</v>
      </c>
      <c r="L379" s="2279">
        <v>469.22190331000002</v>
      </c>
      <c r="M379" s="2276" t="s">
        <v>7667</v>
      </c>
      <c r="N379" s="2279">
        <v>3591126.6339051002</v>
      </c>
      <c r="O379" s="2276" t="s">
        <v>7764</v>
      </c>
    </row>
    <row r="380" spans="1:15" ht="24" customHeight="1">
      <c r="A380" s="2276" t="s">
        <v>4284</v>
      </c>
      <c r="B380" s="2277" t="s">
        <v>3558</v>
      </c>
      <c r="C380" s="2277" t="s">
        <v>4285</v>
      </c>
      <c r="D380" s="2277" t="s">
        <v>3589</v>
      </c>
      <c r="E380" s="2278" t="s">
        <v>3445</v>
      </c>
      <c r="F380" s="2276" t="s">
        <v>7765</v>
      </c>
      <c r="G380" s="2276" t="s">
        <v>6236</v>
      </c>
      <c r="H380" s="2276" t="s">
        <v>7766</v>
      </c>
      <c r="I380" s="2276" t="s">
        <v>6236</v>
      </c>
      <c r="J380" s="2276" t="s">
        <v>7767</v>
      </c>
      <c r="K380" s="2276" t="s">
        <v>6236</v>
      </c>
      <c r="L380" s="2279">
        <v>460.91720299999997</v>
      </c>
      <c r="M380" s="2276" t="s">
        <v>7667</v>
      </c>
      <c r="N380" s="2279">
        <v>3591587.5511081</v>
      </c>
      <c r="O380" s="2276" t="s">
        <v>7768</v>
      </c>
    </row>
    <row r="381" spans="1:15" ht="24" customHeight="1">
      <c r="A381" s="2276" t="s">
        <v>3750</v>
      </c>
      <c r="B381" s="2277" t="s">
        <v>3558</v>
      </c>
      <c r="C381" s="2277" t="s">
        <v>3751</v>
      </c>
      <c r="D381" s="2277" t="s">
        <v>3589</v>
      </c>
      <c r="E381" s="2278" t="s">
        <v>271</v>
      </c>
      <c r="F381" s="2276" t="s">
        <v>7769</v>
      </c>
      <c r="G381" s="2276" t="s">
        <v>6236</v>
      </c>
      <c r="H381" s="2276" t="s">
        <v>7770</v>
      </c>
      <c r="I381" s="2276" t="s">
        <v>6236</v>
      </c>
      <c r="J381" s="2276" t="s">
        <v>7771</v>
      </c>
      <c r="K381" s="2276" t="s">
        <v>6236</v>
      </c>
      <c r="L381" s="2279">
        <v>459.27</v>
      </c>
      <c r="M381" s="2276" t="s">
        <v>7667</v>
      </c>
      <c r="N381" s="2279">
        <v>3592046.8211081</v>
      </c>
      <c r="O381" s="2276" t="s">
        <v>7772</v>
      </c>
    </row>
    <row r="382" spans="1:15" ht="24" customHeight="1">
      <c r="A382" s="2276" t="s">
        <v>5778</v>
      </c>
      <c r="B382" s="2277" t="s">
        <v>3558</v>
      </c>
      <c r="C382" s="2277" t="s">
        <v>5779</v>
      </c>
      <c r="D382" s="2277" t="s">
        <v>3589</v>
      </c>
      <c r="E382" s="2278" t="s">
        <v>271</v>
      </c>
      <c r="F382" s="2276" t="s">
        <v>7593</v>
      </c>
      <c r="G382" s="2276" t="s">
        <v>6236</v>
      </c>
      <c r="H382" s="2276" t="s">
        <v>7773</v>
      </c>
      <c r="I382" s="2276" t="s">
        <v>6236</v>
      </c>
      <c r="J382" s="2276" t="s">
        <v>7774</v>
      </c>
      <c r="K382" s="2276" t="s">
        <v>6236</v>
      </c>
      <c r="L382" s="2279">
        <v>456.8</v>
      </c>
      <c r="M382" s="2276" t="s">
        <v>7667</v>
      </c>
      <c r="N382" s="2279">
        <v>3592503.6211080998</v>
      </c>
      <c r="O382" s="2276" t="s">
        <v>7775</v>
      </c>
    </row>
    <row r="383" spans="1:15" ht="84" customHeight="1">
      <c r="A383" s="2276" t="s">
        <v>5549</v>
      </c>
      <c r="B383" s="2277" t="s">
        <v>3600</v>
      </c>
      <c r="C383" s="2277" t="s">
        <v>5550</v>
      </c>
      <c r="D383" s="2277" t="s">
        <v>3589</v>
      </c>
      <c r="E383" s="2278" t="s">
        <v>1797</v>
      </c>
      <c r="F383" s="2276" t="s">
        <v>6241</v>
      </c>
      <c r="G383" s="2276" t="s">
        <v>6236</v>
      </c>
      <c r="H383" s="2276" t="s">
        <v>7776</v>
      </c>
      <c r="I383" s="2276" t="s">
        <v>6236</v>
      </c>
      <c r="J383" s="2276" t="s">
        <v>7777</v>
      </c>
      <c r="K383" s="2276" t="s">
        <v>6236</v>
      </c>
      <c r="L383" s="2279">
        <v>453.72</v>
      </c>
      <c r="M383" s="2276" t="s">
        <v>7667</v>
      </c>
      <c r="N383" s="2279">
        <v>3592957.3411081</v>
      </c>
      <c r="O383" s="2276" t="s">
        <v>7778</v>
      </c>
    </row>
    <row r="384" spans="1:15" ht="24" customHeight="1">
      <c r="A384" s="2276" t="s">
        <v>4757</v>
      </c>
      <c r="B384" s="2277" t="s">
        <v>3600</v>
      </c>
      <c r="C384" s="2277" t="s">
        <v>890</v>
      </c>
      <c r="D384" s="2277" t="s">
        <v>3589</v>
      </c>
      <c r="E384" s="2278" t="s">
        <v>271</v>
      </c>
      <c r="F384" s="2276" t="s">
        <v>6241</v>
      </c>
      <c r="G384" s="2276" t="s">
        <v>6236</v>
      </c>
      <c r="H384" s="2276" t="s">
        <v>7776</v>
      </c>
      <c r="I384" s="2276" t="s">
        <v>6236</v>
      </c>
      <c r="J384" s="2276" t="s">
        <v>7777</v>
      </c>
      <c r="K384" s="2276" t="s">
        <v>6236</v>
      </c>
      <c r="L384" s="2279">
        <v>453.72</v>
      </c>
      <c r="M384" s="2276" t="s">
        <v>7667</v>
      </c>
      <c r="N384" s="2279">
        <v>3593411.0611081002</v>
      </c>
      <c r="O384" s="2276" t="s">
        <v>7779</v>
      </c>
    </row>
    <row r="385" spans="1:15" ht="24" customHeight="1">
      <c r="A385" s="2276" t="s">
        <v>4273</v>
      </c>
      <c r="B385" s="2277" t="s">
        <v>3558</v>
      </c>
      <c r="C385" s="2277" t="s">
        <v>4274</v>
      </c>
      <c r="D385" s="2277" t="s">
        <v>3589</v>
      </c>
      <c r="E385" s="2278" t="s">
        <v>271</v>
      </c>
      <c r="F385" s="2276" t="s">
        <v>7780</v>
      </c>
      <c r="G385" s="2276" t="s">
        <v>6236</v>
      </c>
      <c r="H385" s="2276" t="s">
        <v>7665</v>
      </c>
      <c r="I385" s="2276" t="s">
        <v>6236</v>
      </c>
      <c r="J385" s="2276" t="s">
        <v>7781</v>
      </c>
      <c r="K385" s="2276" t="s">
        <v>6236</v>
      </c>
      <c r="L385" s="2279">
        <v>452.27616</v>
      </c>
      <c r="M385" s="2276" t="s">
        <v>7667</v>
      </c>
      <c r="N385" s="2279">
        <v>3593863.3372681001</v>
      </c>
      <c r="O385" s="2276" t="s">
        <v>7782</v>
      </c>
    </row>
    <row r="386" spans="1:15" ht="24" customHeight="1">
      <c r="A386" s="2276" t="s">
        <v>6058</v>
      </c>
      <c r="B386" s="2277" t="s">
        <v>3600</v>
      </c>
      <c r="C386" s="2277" t="s">
        <v>6059</v>
      </c>
      <c r="D386" s="2277" t="s">
        <v>3589</v>
      </c>
      <c r="E386" s="2278" t="s">
        <v>271</v>
      </c>
      <c r="F386" s="2276" t="s">
        <v>6241</v>
      </c>
      <c r="G386" s="2276" t="s">
        <v>6236</v>
      </c>
      <c r="H386" s="2276" t="s">
        <v>7783</v>
      </c>
      <c r="I386" s="2276" t="s">
        <v>6236</v>
      </c>
      <c r="J386" s="2276" t="s">
        <v>7784</v>
      </c>
      <c r="K386" s="2276" t="s">
        <v>6236</v>
      </c>
      <c r="L386" s="2279">
        <v>450.86</v>
      </c>
      <c r="M386" s="2276" t="s">
        <v>7667</v>
      </c>
      <c r="N386" s="2279">
        <v>3594314.1972681</v>
      </c>
      <c r="O386" s="2276" t="s">
        <v>7785</v>
      </c>
    </row>
    <row r="387" spans="1:15" ht="24" customHeight="1">
      <c r="A387" s="2276" t="s">
        <v>3628</v>
      </c>
      <c r="B387" s="2277" t="s">
        <v>3558</v>
      </c>
      <c r="C387" s="2277" t="s">
        <v>3629</v>
      </c>
      <c r="D387" s="2277" t="s">
        <v>3589</v>
      </c>
      <c r="E387" s="2278" t="s">
        <v>271</v>
      </c>
      <c r="F387" s="2276" t="s">
        <v>7786</v>
      </c>
      <c r="G387" s="2276" t="s">
        <v>6236</v>
      </c>
      <c r="H387" s="2276" t="s">
        <v>7787</v>
      </c>
      <c r="I387" s="2276" t="s">
        <v>6236</v>
      </c>
      <c r="J387" s="2276" t="s">
        <v>7788</v>
      </c>
      <c r="K387" s="2276" t="s">
        <v>6236</v>
      </c>
      <c r="L387" s="2279">
        <v>445.33758848000002</v>
      </c>
      <c r="M387" s="2276" t="s">
        <v>7667</v>
      </c>
      <c r="N387" s="2279">
        <v>3594759.5348566002</v>
      </c>
      <c r="O387" s="2276" t="s">
        <v>7789</v>
      </c>
    </row>
    <row r="388" spans="1:15" ht="24" customHeight="1">
      <c r="A388" s="2276" t="s">
        <v>3752</v>
      </c>
      <c r="B388" s="2277" t="s">
        <v>3558</v>
      </c>
      <c r="C388" s="2277" t="s">
        <v>3753</v>
      </c>
      <c r="D388" s="2277" t="s">
        <v>3589</v>
      </c>
      <c r="E388" s="2278" t="s">
        <v>271</v>
      </c>
      <c r="F388" s="2276" t="s">
        <v>7769</v>
      </c>
      <c r="G388" s="2276" t="s">
        <v>6236</v>
      </c>
      <c r="H388" s="2276" t="s">
        <v>7790</v>
      </c>
      <c r="I388" s="2276" t="s">
        <v>6236</v>
      </c>
      <c r="J388" s="2276" t="s">
        <v>7791</v>
      </c>
      <c r="K388" s="2276" t="s">
        <v>6236</v>
      </c>
      <c r="L388" s="2279">
        <v>444.10680000000002</v>
      </c>
      <c r="M388" s="2276" t="s">
        <v>7667</v>
      </c>
      <c r="N388" s="2279">
        <v>3595203.6416565999</v>
      </c>
      <c r="O388" s="2276" t="s">
        <v>7792</v>
      </c>
    </row>
    <row r="389" spans="1:15" ht="24" customHeight="1">
      <c r="A389" s="2276" t="s">
        <v>5049</v>
      </c>
      <c r="B389" s="2277" t="s">
        <v>3558</v>
      </c>
      <c r="C389" s="2277" t="s">
        <v>5050</v>
      </c>
      <c r="D389" s="2277" t="s">
        <v>3589</v>
      </c>
      <c r="E389" s="2278" t="s">
        <v>271</v>
      </c>
      <c r="F389" s="2276" t="s">
        <v>6752</v>
      </c>
      <c r="G389" s="2276" t="s">
        <v>6236</v>
      </c>
      <c r="H389" s="2276" t="s">
        <v>7659</v>
      </c>
      <c r="I389" s="2276" t="s">
        <v>6236</v>
      </c>
      <c r="J389" s="2276" t="s">
        <v>7793</v>
      </c>
      <c r="K389" s="2276" t="s">
        <v>6236</v>
      </c>
      <c r="L389" s="2279">
        <v>440.56</v>
      </c>
      <c r="M389" s="2276" t="s">
        <v>7667</v>
      </c>
      <c r="N389" s="2279">
        <v>3595644.2016566</v>
      </c>
      <c r="O389" s="2276" t="s">
        <v>7794</v>
      </c>
    </row>
    <row r="390" spans="1:15" ht="24" customHeight="1">
      <c r="A390" s="2276" t="s">
        <v>4985</v>
      </c>
      <c r="B390" s="2277" t="s">
        <v>3558</v>
      </c>
      <c r="C390" s="2277" t="s">
        <v>4986</v>
      </c>
      <c r="D390" s="2277" t="s">
        <v>3589</v>
      </c>
      <c r="E390" s="2278" t="s">
        <v>271</v>
      </c>
      <c r="F390" s="2276" t="s">
        <v>6964</v>
      </c>
      <c r="G390" s="2276" t="s">
        <v>6236</v>
      </c>
      <c r="H390" s="2276" t="s">
        <v>7795</v>
      </c>
      <c r="I390" s="2276" t="s">
        <v>6236</v>
      </c>
      <c r="J390" s="2276" t="s">
        <v>7796</v>
      </c>
      <c r="K390" s="2276" t="s">
        <v>6236</v>
      </c>
      <c r="L390" s="2279">
        <v>438.99</v>
      </c>
      <c r="M390" s="2276" t="s">
        <v>7667</v>
      </c>
      <c r="N390" s="2279">
        <v>3596083.1916566002</v>
      </c>
      <c r="O390" s="2276" t="s">
        <v>7797</v>
      </c>
    </row>
    <row r="391" spans="1:15" ht="24" customHeight="1">
      <c r="A391" s="2276" t="s">
        <v>4920</v>
      </c>
      <c r="B391" s="2277" t="s">
        <v>3558</v>
      </c>
      <c r="C391" s="2277" t="s">
        <v>4921</v>
      </c>
      <c r="D391" s="2277" t="s">
        <v>3589</v>
      </c>
      <c r="E391" s="2278" t="s">
        <v>271</v>
      </c>
      <c r="F391" s="2276" t="s">
        <v>7798</v>
      </c>
      <c r="G391" s="2276" t="s">
        <v>6236</v>
      </c>
      <c r="H391" s="2276" t="s">
        <v>7799</v>
      </c>
      <c r="I391" s="2276" t="s">
        <v>6236</v>
      </c>
      <c r="J391" s="2276" t="s">
        <v>7800</v>
      </c>
      <c r="K391" s="2276" t="s">
        <v>6236</v>
      </c>
      <c r="L391" s="2279">
        <v>438.10415999999998</v>
      </c>
      <c r="M391" s="2276" t="s">
        <v>7667</v>
      </c>
      <c r="N391" s="2279">
        <v>3596521.2958165999</v>
      </c>
      <c r="O391" s="2276" t="s">
        <v>7801</v>
      </c>
    </row>
    <row r="392" spans="1:15" ht="36" customHeight="1">
      <c r="A392" s="2276" t="s">
        <v>5729</v>
      </c>
      <c r="B392" s="2277" t="s">
        <v>3600</v>
      </c>
      <c r="C392" s="2277" t="s">
        <v>5730</v>
      </c>
      <c r="D392" s="2277" t="s">
        <v>3589</v>
      </c>
      <c r="E392" s="2278" t="s">
        <v>1223</v>
      </c>
      <c r="F392" s="2276" t="s">
        <v>6230</v>
      </c>
      <c r="G392" s="2276" t="s">
        <v>6236</v>
      </c>
      <c r="H392" s="2276" t="s">
        <v>7802</v>
      </c>
      <c r="I392" s="2276" t="s">
        <v>6236</v>
      </c>
      <c r="J392" s="2276" t="s">
        <v>7802</v>
      </c>
      <c r="K392" s="2276" t="s">
        <v>6236</v>
      </c>
      <c r="L392" s="2279">
        <v>426.38</v>
      </c>
      <c r="M392" s="2276" t="s">
        <v>7667</v>
      </c>
      <c r="N392" s="2279">
        <v>3596947.6758166002</v>
      </c>
      <c r="O392" s="2276" t="s">
        <v>7803</v>
      </c>
    </row>
    <row r="393" spans="1:15" ht="24" customHeight="1">
      <c r="A393" s="2276" t="s">
        <v>5046</v>
      </c>
      <c r="B393" s="2277" t="s">
        <v>3558</v>
      </c>
      <c r="C393" s="2277" t="s">
        <v>5047</v>
      </c>
      <c r="D393" s="2277" t="s">
        <v>3589</v>
      </c>
      <c r="E393" s="2278" t="s">
        <v>271</v>
      </c>
      <c r="F393" s="2276" t="s">
        <v>6752</v>
      </c>
      <c r="G393" s="2276" t="s">
        <v>6236</v>
      </c>
      <c r="H393" s="2276" t="s">
        <v>7804</v>
      </c>
      <c r="I393" s="2276" t="s">
        <v>6236</v>
      </c>
      <c r="J393" s="2276" t="s">
        <v>7805</v>
      </c>
      <c r="K393" s="2276" t="s">
        <v>6236</v>
      </c>
      <c r="L393" s="2279">
        <v>423.2</v>
      </c>
      <c r="M393" s="2276" t="s">
        <v>7667</v>
      </c>
      <c r="N393" s="2279">
        <v>3597370.8758165999</v>
      </c>
      <c r="O393" s="2276" t="s">
        <v>7806</v>
      </c>
    </row>
    <row r="394" spans="1:15" ht="24" customHeight="1">
      <c r="A394" s="2276" t="s">
        <v>4115</v>
      </c>
      <c r="B394" s="2277" t="s">
        <v>3600</v>
      </c>
      <c r="C394" s="2277" t="s">
        <v>5709</v>
      </c>
      <c r="D394" s="2277" t="s">
        <v>3589</v>
      </c>
      <c r="E394" s="2278" t="s">
        <v>271</v>
      </c>
      <c r="F394" s="2276" t="s">
        <v>6230</v>
      </c>
      <c r="G394" s="2276" t="s">
        <v>6236</v>
      </c>
      <c r="H394" s="2276" t="s">
        <v>7807</v>
      </c>
      <c r="I394" s="2276" t="s">
        <v>6236</v>
      </c>
      <c r="J394" s="2276" t="s">
        <v>7807</v>
      </c>
      <c r="K394" s="2276" t="s">
        <v>6236</v>
      </c>
      <c r="L394" s="2279">
        <v>423</v>
      </c>
      <c r="M394" s="2276" t="s">
        <v>7667</v>
      </c>
      <c r="N394" s="2279">
        <v>3597793.8758165999</v>
      </c>
      <c r="O394" s="2276" t="s">
        <v>7808</v>
      </c>
    </row>
    <row r="395" spans="1:15" ht="24" customHeight="1">
      <c r="A395" s="2276" t="s">
        <v>7809</v>
      </c>
      <c r="B395" s="2277" t="s">
        <v>3558</v>
      </c>
      <c r="C395" s="2277" t="s">
        <v>7810</v>
      </c>
      <c r="D395" s="2277" t="s">
        <v>3804</v>
      </c>
      <c r="E395" s="2278" t="s">
        <v>2143</v>
      </c>
      <c r="F395" s="2276" t="s">
        <v>7811</v>
      </c>
      <c r="G395" s="2276" t="s">
        <v>6236</v>
      </c>
      <c r="H395" s="2276" t="s">
        <v>7812</v>
      </c>
      <c r="I395" s="2276" t="s">
        <v>6236</v>
      </c>
      <c r="J395" s="2276" t="s">
        <v>7813</v>
      </c>
      <c r="K395" s="2276" t="s">
        <v>6236</v>
      </c>
      <c r="L395" s="2279">
        <v>422.23377923999999</v>
      </c>
      <c r="M395" s="2276" t="s">
        <v>7667</v>
      </c>
      <c r="N395" s="2279">
        <v>3598216.1095957998</v>
      </c>
      <c r="O395" s="2276" t="s">
        <v>7814</v>
      </c>
    </row>
    <row r="396" spans="1:15" ht="24" customHeight="1">
      <c r="A396" s="2276" t="s">
        <v>3748</v>
      </c>
      <c r="B396" s="2277" t="s">
        <v>3558</v>
      </c>
      <c r="C396" s="2277" t="s">
        <v>3749</v>
      </c>
      <c r="D396" s="2277" t="s">
        <v>3589</v>
      </c>
      <c r="E396" s="2278" t="s">
        <v>689</v>
      </c>
      <c r="F396" s="2276" t="s">
        <v>7815</v>
      </c>
      <c r="G396" s="2276" t="s">
        <v>6236</v>
      </c>
      <c r="H396" s="2276" t="s">
        <v>7816</v>
      </c>
      <c r="I396" s="2276" t="s">
        <v>6236</v>
      </c>
      <c r="J396" s="2276" t="s">
        <v>7817</v>
      </c>
      <c r="K396" s="2276" t="s">
        <v>6236</v>
      </c>
      <c r="L396" s="2279">
        <v>420.74718000000001</v>
      </c>
      <c r="M396" s="2276" t="s">
        <v>7667</v>
      </c>
      <c r="N396" s="2279">
        <v>3598636.8567758002</v>
      </c>
      <c r="O396" s="2276" t="s">
        <v>7818</v>
      </c>
    </row>
    <row r="397" spans="1:15" ht="24" customHeight="1">
      <c r="A397" s="2276" t="s">
        <v>5066</v>
      </c>
      <c r="B397" s="2277" t="s">
        <v>3558</v>
      </c>
      <c r="C397" s="2277" t="s">
        <v>5067</v>
      </c>
      <c r="D397" s="2277" t="s">
        <v>3589</v>
      </c>
      <c r="E397" s="2278" t="s">
        <v>271</v>
      </c>
      <c r="F397" s="2276" t="s">
        <v>7819</v>
      </c>
      <c r="G397" s="2276" t="s">
        <v>6236</v>
      </c>
      <c r="H397" s="2276" t="s">
        <v>7820</v>
      </c>
      <c r="I397" s="2276" t="s">
        <v>6236</v>
      </c>
      <c r="J397" s="2276" t="s">
        <v>7821</v>
      </c>
      <c r="K397" s="2276" t="s">
        <v>6236</v>
      </c>
      <c r="L397" s="2279">
        <v>413.80040000000002</v>
      </c>
      <c r="M397" s="2276" t="s">
        <v>7667</v>
      </c>
      <c r="N397" s="2279">
        <v>3599050.6571757998</v>
      </c>
      <c r="O397" s="2276" t="s">
        <v>7822</v>
      </c>
    </row>
    <row r="398" spans="1:15" ht="24" customHeight="1">
      <c r="A398" s="2276" t="s">
        <v>5171</v>
      </c>
      <c r="B398" s="2277" t="s">
        <v>3600</v>
      </c>
      <c r="C398" s="2277" t="s">
        <v>5172</v>
      </c>
      <c r="D398" s="2277" t="s">
        <v>3589</v>
      </c>
      <c r="E398" s="2278" t="s">
        <v>271</v>
      </c>
      <c r="F398" s="2276" t="s">
        <v>6241</v>
      </c>
      <c r="G398" s="2276" t="s">
        <v>6236</v>
      </c>
      <c r="H398" s="2276" t="s">
        <v>7823</v>
      </c>
      <c r="I398" s="2276" t="s">
        <v>6236</v>
      </c>
      <c r="J398" s="2276" t="s">
        <v>7824</v>
      </c>
      <c r="K398" s="2276" t="s">
        <v>6236</v>
      </c>
      <c r="L398" s="2279">
        <v>412.86</v>
      </c>
      <c r="M398" s="2276" t="s">
        <v>7667</v>
      </c>
      <c r="N398" s="2279">
        <v>3599463.5171758002</v>
      </c>
      <c r="O398" s="2276" t="s">
        <v>7825</v>
      </c>
    </row>
    <row r="399" spans="1:15" ht="24" customHeight="1">
      <c r="A399" s="2276" t="s">
        <v>7826</v>
      </c>
      <c r="B399" s="2277" t="s">
        <v>3558</v>
      </c>
      <c r="C399" s="2277" t="s">
        <v>7827</v>
      </c>
      <c r="D399" s="2277" t="s">
        <v>3589</v>
      </c>
      <c r="E399" s="2278" t="s">
        <v>271</v>
      </c>
      <c r="F399" s="2276" t="s">
        <v>7828</v>
      </c>
      <c r="G399" s="2276" t="s">
        <v>6236</v>
      </c>
      <c r="H399" s="2276" t="s">
        <v>7829</v>
      </c>
      <c r="I399" s="2276" t="s">
        <v>6236</v>
      </c>
      <c r="J399" s="2276" t="s">
        <v>7830</v>
      </c>
      <c r="K399" s="2276" t="s">
        <v>6236</v>
      </c>
      <c r="L399" s="2279">
        <v>404.01</v>
      </c>
      <c r="M399" s="2276" t="s">
        <v>7667</v>
      </c>
      <c r="N399" s="2279">
        <v>3599867.5271757999</v>
      </c>
      <c r="O399" s="2276" t="s">
        <v>7831</v>
      </c>
    </row>
    <row r="400" spans="1:15" ht="24" customHeight="1">
      <c r="A400" s="2276" t="s">
        <v>3636</v>
      </c>
      <c r="B400" s="2277" t="s">
        <v>3558</v>
      </c>
      <c r="C400" s="2277" t="s">
        <v>3637</v>
      </c>
      <c r="D400" s="2277" t="s">
        <v>3589</v>
      </c>
      <c r="E400" s="2278" t="s">
        <v>689</v>
      </c>
      <c r="F400" s="2276" t="s">
        <v>7277</v>
      </c>
      <c r="G400" s="2276" t="s">
        <v>6236</v>
      </c>
      <c r="H400" s="2276" t="s">
        <v>7832</v>
      </c>
      <c r="I400" s="2276" t="s">
        <v>6236</v>
      </c>
      <c r="J400" s="2276" t="s">
        <v>7833</v>
      </c>
      <c r="K400" s="2276" t="s">
        <v>6236</v>
      </c>
      <c r="L400" s="2279">
        <v>403.83</v>
      </c>
      <c r="M400" s="2276" t="s">
        <v>7667</v>
      </c>
      <c r="N400" s="2279">
        <v>3600271.3571758</v>
      </c>
      <c r="O400" s="2276" t="s">
        <v>7834</v>
      </c>
    </row>
    <row r="401" spans="1:15" ht="48" customHeight="1">
      <c r="A401" s="2276" t="s">
        <v>5904</v>
      </c>
      <c r="B401" s="2277" t="s">
        <v>3600</v>
      </c>
      <c r="C401" s="2277" t="s">
        <v>1876</v>
      </c>
      <c r="D401" s="2277" t="s">
        <v>3589</v>
      </c>
      <c r="E401" s="2278" t="s">
        <v>322</v>
      </c>
      <c r="F401" s="2276" t="s">
        <v>6241</v>
      </c>
      <c r="G401" s="2276" t="s">
        <v>6236</v>
      </c>
      <c r="H401" s="2276" t="s">
        <v>7835</v>
      </c>
      <c r="I401" s="2276" t="s">
        <v>6236</v>
      </c>
      <c r="J401" s="2276" t="s">
        <v>7836</v>
      </c>
      <c r="K401" s="2276" t="s">
        <v>6236</v>
      </c>
      <c r="L401" s="2279">
        <v>391.54</v>
      </c>
      <c r="M401" s="2276" t="s">
        <v>7667</v>
      </c>
      <c r="N401" s="2279">
        <v>3600662.8971758001</v>
      </c>
      <c r="O401" s="2276" t="s">
        <v>7837</v>
      </c>
    </row>
    <row r="402" spans="1:15" ht="24" customHeight="1">
      <c r="A402" s="2276" t="s">
        <v>5909</v>
      </c>
      <c r="B402" s="2277" t="s">
        <v>3600</v>
      </c>
      <c r="C402" s="2277" t="s">
        <v>5910</v>
      </c>
      <c r="D402" s="2277" t="s">
        <v>3589</v>
      </c>
      <c r="E402" s="2278" t="s">
        <v>271</v>
      </c>
      <c r="F402" s="2276" t="s">
        <v>6241</v>
      </c>
      <c r="G402" s="2276" t="s">
        <v>6236</v>
      </c>
      <c r="H402" s="2276" t="s">
        <v>7838</v>
      </c>
      <c r="I402" s="2276" t="s">
        <v>6236</v>
      </c>
      <c r="J402" s="2276" t="s">
        <v>7839</v>
      </c>
      <c r="K402" s="2276" t="s">
        <v>6236</v>
      </c>
      <c r="L402" s="2279">
        <v>389.74</v>
      </c>
      <c r="M402" s="2276" t="s">
        <v>7667</v>
      </c>
      <c r="N402" s="2279">
        <v>3601052.6371757998</v>
      </c>
      <c r="O402" s="2276" t="s">
        <v>7840</v>
      </c>
    </row>
    <row r="403" spans="1:15" ht="24" customHeight="1">
      <c r="A403" s="2276" t="s">
        <v>5295</v>
      </c>
      <c r="B403" s="2277" t="s">
        <v>3554</v>
      </c>
      <c r="C403" s="2277" t="s">
        <v>5296</v>
      </c>
      <c r="D403" s="2277" t="s">
        <v>3589</v>
      </c>
      <c r="E403" s="2278" t="s">
        <v>689</v>
      </c>
      <c r="F403" s="2276" t="s">
        <v>7841</v>
      </c>
      <c r="G403" s="2276" t="s">
        <v>6236</v>
      </c>
      <c r="H403" s="2276" t="s">
        <v>7842</v>
      </c>
      <c r="I403" s="2276" t="s">
        <v>6236</v>
      </c>
      <c r="J403" s="2276" t="s">
        <v>7843</v>
      </c>
      <c r="K403" s="2276" t="s">
        <v>6236</v>
      </c>
      <c r="L403" s="2279">
        <v>384.61500000000001</v>
      </c>
      <c r="M403" s="2276" t="s">
        <v>7667</v>
      </c>
      <c r="N403" s="2279">
        <v>3601437.2521758</v>
      </c>
      <c r="O403" s="2276" t="s">
        <v>7844</v>
      </c>
    </row>
    <row r="404" spans="1:15" ht="36" customHeight="1">
      <c r="A404" s="2276" t="s">
        <v>5916</v>
      </c>
      <c r="B404" s="2277" t="s">
        <v>3558</v>
      </c>
      <c r="C404" s="2277" t="s">
        <v>5917</v>
      </c>
      <c r="D404" s="2277" t="s">
        <v>3589</v>
      </c>
      <c r="E404" s="2278" t="s">
        <v>689</v>
      </c>
      <c r="F404" s="2276" t="s">
        <v>7845</v>
      </c>
      <c r="G404" s="2276" t="s">
        <v>6236</v>
      </c>
      <c r="H404" s="2276" t="s">
        <v>7846</v>
      </c>
      <c r="I404" s="2276" t="s">
        <v>6236</v>
      </c>
      <c r="J404" s="2276" t="s">
        <v>7847</v>
      </c>
      <c r="K404" s="2276" t="s">
        <v>6236</v>
      </c>
      <c r="L404" s="2279">
        <v>383.69099999999997</v>
      </c>
      <c r="M404" s="2276" t="s">
        <v>7667</v>
      </c>
      <c r="N404" s="2279">
        <v>3601820.9431758001</v>
      </c>
      <c r="O404" s="2276" t="s">
        <v>7848</v>
      </c>
    </row>
    <row r="405" spans="1:15" ht="24" customHeight="1">
      <c r="A405" s="2276" t="s">
        <v>7849</v>
      </c>
      <c r="B405" s="2277" t="s">
        <v>3558</v>
      </c>
      <c r="C405" s="2277" t="s">
        <v>7850</v>
      </c>
      <c r="D405" s="2277" t="s">
        <v>3589</v>
      </c>
      <c r="E405" s="2278" t="s">
        <v>689</v>
      </c>
      <c r="F405" s="2276" t="s">
        <v>7851</v>
      </c>
      <c r="G405" s="2276" t="s">
        <v>6236</v>
      </c>
      <c r="H405" s="2276" t="s">
        <v>7852</v>
      </c>
      <c r="I405" s="2276" t="s">
        <v>6236</v>
      </c>
      <c r="J405" s="2276" t="s">
        <v>7853</v>
      </c>
      <c r="K405" s="2276" t="s">
        <v>6236</v>
      </c>
      <c r="L405" s="2279">
        <v>379.20506777999998</v>
      </c>
      <c r="M405" s="2276" t="s">
        <v>7667</v>
      </c>
      <c r="N405" s="2279">
        <v>3602200.1482436</v>
      </c>
      <c r="O405" s="2276" t="s">
        <v>7854</v>
      </c>
    </row>
    <row r="406" spans="1:15" ht="84" customHeight="1">
      <c r="A406" s="2276" t="s">
        <v>5546</v>
      </c>
      <c r="B406" s="2277" t="s">
        <v>3600</v>
      </c>
      <c r="C406" s="2277" t="s">
        <v>5547</v>
      </c>
      <c r="D406" s="2277" t="s">
        <v>3589</v>
      </c>
      <c r="E406" s="2278" t="s">
        <v>1797</v>
      </c>
      <c r="F406" s="2276" t="s">
        <v>6241</v>
      </c>
      <c r="G406" s="2276" t="s">
        <v>6236</v>
      </c>
      <c r="H406" s="2276" t="s">
        <v>7855</v>
      </c>
      <c r="I406" s="2276" t="s">
        <v>6236</v>
      </c>
      <c r="J406" s="2276" t="s">
        <v>7856</v>
      </c>
      <c r="K406" s="2276" t="s">
        <v>6236</v>
      </c>
      <c r="L406" s="2279">
        <v>371.82</v>
      </c>
      <c r="M406" s="2276" t="s">
        <v>7667</v>
      </c>
      <c r="N406" s="2279">
        <v>3602571.9682435999</v>
      </c>
      <c r="O406" s="2276" t="s">
        <v>7857</v>
      </c>
    </row>
    <row r="407" spans="1:15" ht="36" customHeight="1">
      <c r="A407" s="2276" t="s">
        <v>5737</v>
      </c>
      <c r="B407" s="2277" t="s">
        <v>3600</v>
      </c>
      <c r="C407" s="2277" t="s">
        <v>2741</v>
      </c>
      <c r="D407" s="2277" t="s">
        <v>3589</v>
      </c>
      <c r="E407" s="2278" t="s">
        <v>322</v>
      </c>
      <c r="F407" s="2276" t="s">
        <v>6230</v>
      </c>
      <c r="G407" s="2276" t="s">
        <v>6236</v>
      </c>
      <c r="H407" s="2276" t="s">
        <v>7858</v>
      </c>
      <c r="I407" s="2276" t="s">
        <v>6236</v>
      </c>
      <c r="J407" s="2276" t="s">
        <v>7858</v>
      </c>
      <c r="K407" s="2276" t="s">
        <v>6236</v>
      </c>
      <c r="L407" s="2279">
        <v>365.5</v>
      </c>
      <c r="M407" s="2276" t="s">
        <v>7667</v>
      </c>
      <c r="N407" s="2279">
        <v>3602937.4682435999</v>
      </c>
      <c r="O407" s="2276" t="s">
        <v>7859</v>
      </c>
    </row>
    <row r="408" spans="1:15" ht="24" customHeight="1">
      <c r="A408" s="2276" t="s">
        <v>4840</v>
      </c>
      <c r="B408" s="2277" t="s">
        <v>3558</v>
      </c>
      <c r="C408" s="2277" t="s">
        <v>4841</v>
      </c>
      <c r="D408" s="2277" t="s">
        <v>3589</v>
      </c>
      <c r="E408" s="2278" t="s">
        <v>271</v>
      </c>
      <c r="F408" s="2276" t="s">
        <v>7860</v>
      </c>
      <c r="G408" s="2276" t="s">
        <v>6236</v>
      </c>
      <c r="H408" s="2276" t="s">
        <v>7861</v>
      </c>
      <c r="I408" s="2276" t="s">
        <v>6236</v>
      </c>
      <c r="J408" s="2276" t="s">
        <v>7862</v>
      </c>
      <c r="K408" s="2276" t="s">
        <v>6236</v>
      </c>
      <c r="L408" s="2279">
        <v>364.30719157599998</v>
      </c>
      <c r="M408" s="2276" t="s">
        <v>7667</v>
      </c>
      <c r="N408" s="2279">
        <v>3603301.7754352</v>
      </c>
      <c r="O408" s="2276" t="s">
        <v>7863</v>
      </c>
    </row>
    <row r="409" spans="1:15" ht="24" customHeight="1">
      <c r="A409" s="2276" t="s">
        <v>7864</v>
      </c>
      <c r="B409" s="2277" t="s">
        <v>3558</v>
      </c>
      <c r="C409" s="2277" t="s">
        <v>7865</v>
      </c>
      <c r="D409" s="2277" t="s">
        <v>3594</v>
      </c>
      <c r="E409" s="2278" t="s">
        <v>2143</v>
      </c>
      <c r="F409" s="2276" t="s">
        <v>7866</v>
      </c>
      <c r="G409" s="2276" t="s">
        <v>6236</v>
      </c>
      <c r="H409" s="2276" t="s">
        <v>7867</v>
      </c>
      <c r="I409" s="2276" t="s">
        <v>6236</v>
      </c>
      <c r="J409" s="2276" t="s">
        <v>7868</v>
      </c>
      <c r="K409" s="2276" t="s">
        <v>6236</v>
      </c>
      <c r="L409" s="2279">
        <v>364.27798464</v>
      </c>
      <c r="M409" s="2276" t="s">
        <v>7667</v>
      </c>
      <c r="N409" s="2279">
        <v>3603666.0534198</v>
      </c>
      <c r="O409" s="2276" t="s">
        <v>7869</v>
      </c>
    </row>
    <row r="410" spans="1:15" ht="36" customHeight="1">
      <c r="A410" s="2276" t="s">
        <v>5233</v>
      </c>
      <c r="B410" s="2277" t="s">
        <v>3600</v>
      </c>
      <c r="C410" s="2277" t="s">
        <v>5232</v>
      </c>
      <c r="D410" s="2277" t="s">
        <v>3589</v>
      </c>
      <c r="E410" s="2278" t="s">
        <v>322</v>
      </c>
      <c r="F410" s="2276" t="s">
        <v>6230</v>
      </c>
      <c r="G410" s="2276" t="s">
        <v>6236</v>
      </c>
      <c r="H410" s="2276" t="s">
        <v>7870</v>
      </c>
      <c r="I410" s="2276" t="s">
        <v>6236</v>
      </c>
      <c r="J410" s="2276" t="s">
        <v>7870</v>
      </c>
      <c r="K410" s="2276" t="s">
        <v>6236</v>
      </c>
      <c r="L410" s="2279">
        <v>362.49</v>
      </c>
      <c r="M410" s="2276" t="s">
        <v>7667</v>
      </c>
      <c r="N410" s="2279">
        <v>3604028.5434197998</v>
      </c>
      <c r="O410" s="2276" t="s">
        <v>7871</v>
      </c>
    </row>
    <row r="411" spans="1:15" ht="36" customHeight="1">
      <c r="A411" s="2276" t="s">
        <v>7872</v>
      </c>
      <c r="B411" s="2277" t="s">
        <v>3558</v>
      </c>
      <c r="C411" s="2277" t="s">
        <v>7873</v>
      </c>
      <c r="D411" s="2277" t="s">
        <v>3589</v>
      </c>
      <c r="E411" s="2278" t="s">
        <v>271</v>
      </c>
      <c r="F411" s="2276" t="s">
        <v>7874</v>
      </c>
      <c r="G411" s="2276" t="s">
        <v>6236</v>
      </c>
      <c r="H411" s="2276" t="s">
        <v>7875</v>
      </c>
      <c r="I411" s="2276" t="s">
        <v>6236</v>
      </c>
      <c r="J411" s="2276" t="s">
        <v>7876</v>
      </c>
      <c r="K411" s="2276" t="s">
        <v>6236</v>
      </c>
      <c r="L411" s="2279">
        <v>355.61680000000001</v>
      </c>
      <c r="M411" s="2276" t="s">
        <v>7667</v>
      </c>
      <c r="N411" s="2279">
        <v>3604384.1602198002</v>
      </c>
      <c r="O411" s="2276" t="s">
        <v>7877</v>
      </c>
    </row>
    <row r="412" spans="1:15" ht="24" customHeight="1">
      <c r="A412" s="2276" t="s">
        <v>4307</v>
      </c>
      <c r="B412" s="2277" t="s">
        <v>3558</v>
      </c>
      <c r="C412" s="2277" t="s">
        <v>4308</v>
      </c>
      <c r="D412" s="2277" t="s">
        <v>3589</v>
      </c>
      <c r="E412" s="2278" t="s">
        <v>271</v>
      </c>
      <c r="F412" s="2276" t="s">
        <v>7878</v>
      </c>
      <c r="G412" s="2276" t="s">
        <v>6236</v>
      </c>
      <c r="H412" s="2276" t="s">
        <v>7879</v>
      </c>
      <c r="I412" s="2276" t="s">
        <v>6236</v>
      </c>
      <c r="J412" s="2276" t="s">
        <v>7880</v>
      </c>
      <c r="K412" s="2276" t="s">
        <v>6236</v>
      </c>
      <c r="L412" s="2279">
        <v>354.21298926999998</v>
      </c>
      <c r="M412" s="2276" t="s">
        <v>7667</v>
      </c>
      <c r="N412" s="2279">
        <v>3604738.3732091002</v>
      </c>
      <c r="O412" s="2276" t="s">
        <v>7881</v>
      </c>
    </row>
    <row r="413" spans="1:15" ht="24" customHeight="1">
      <c r="A413" s="2276" t="s">
        <v>5529</v>
      </c>
      <c r="B413" s="2277" t="s">
        <v>3600</v>
      </c>
      <c r="C413" s="2277" t="s">
        <v>5530</v>
      </c>
      <c r="D413" s="2277" t="s">
        <v>3589</v>
      </c>
      <c r="E413" s="2278" t="s">
        <v>322</v>
      </c>
      <c r="F413" s="2276" t="s">
        <v>6241</v>
      </c>
      <c r="G413" s="2276" t="s">
        <v>6236</v>
      </c>
      <c r="H413" s="2276" t="s">
        <v>7882</v>
      </c>
      <c r="I413" s="2276" t="s">
        <v>6236</v>
      </c>
      <c r="J413" s="2276" t="s">
        <v>7883</v>
      </c>
      <c r="K413" s="2276" t="s">
        <v>6236</v>
      </c>
      <c r="L413" s="2279">
        <v>353.84</v>
      </c>
      <c r="M413" s="2276" t="s">
        <v>7667</v>
      </c>
      <c r="N413" s="2279">
        <v>3605092.2132091001</v>
      </c>
      <c r="O413" s="2276" t="s">
        <v>7884</v>
      </c>
    </row>
    <row r="414" spans="1:15" ht="24" customHeight="1">
      <c r="A414" s="2276" t="s">
        <v>4826</v>
      </c>
      <c r="B414" s="2277" t="s">
        <v>3558</v>
      </c>
      <c r="C414" s="2277" t="s">
        <v>4827</v>
      </c>
      <c r="D414" s="2277" t="s">
        <v>3589</v>
      </c>
      <c r="E414" s="2278" t="s">
        <v>689</v>
      </c>
      <c r="F414" s="2276" t="s">
        <v>7885</v>
      </c>
      <c r="G414" s="2276" t="s">
        <v>6236</v>
      </c>
      <c r="H414" s="2276" t="s">
        <v>7886</v>
      </c>
      <c r="I414" s="2276" t="s">
        <v>6236</v>
      </c>
      <c r="J414" s="2276" t="s">
        <v>7887</v>
      </c>
      <c r="K414" s="2276" t="s">
        <v>6236</v>
      </c>
      <c r="L414" s="2279">
        <v>352.25518299999999</v>
      </c>
      <c r="M414" s="2276" t="s">
        <v>7667</v>
      </c>
      <c r="N414" s="2279">
        <v>3605444.4683921002</v>
      </c>
      <c r="O414" s="2276" t="s">
        <v>7888</v>
      </c>
    </row>
    <row r="415" spans="1:15" ht="24" customHeight="1">
      <c r="A415" s="2276" t="s">
        <v>6089</v>
      </c>
      <c r="B415" s="2277" t="s">
        <v>3558</v>
      </c>
      <c r="C415" s="2277" t="s">
        <v>6090</v>
      </c>
      <c r="D415" s="2277" t="s">
        <v>3589</v>
      </c>
      <c r="E415" s="2278" t="s">
        <v>271</v>
      </c>
      <c r="F415" s="2276" t="s">
        <v>6241</v>
      </c>
      <c r="G415" s="2276" t="s">
        <v>6236</v>
      </c>
      <c r="H415" s="2276" t="s">
        <v>7889</v>
      </c>
      <c r="I415" s="2276" t="s">
        <v>6236</v>
      </c>
      <c r="J415" s="2276" t="s">
        <v>7890</v>
      </c>
      <c r="K415" s="2276" t="s">
        <v>6236</v>
      </c>
      <c r="L415" s="2279">
        <v>352.04</v>
      </c>
      <c r="M415" s="2276" t="s">
        <v>7667</v>
      </c>
      <c r="N415" s="2279">
        <v>3605796.5083921002</v>
      </c>
      <c r="O415" s="2276" t="s">
        <v>7891</v>
      </c>
    </row>
    <row r="416" spans="1:15" ht="24" customHeight="1">
      <c r="A416" s="2276" t="s">
        <v>5162</v>
      </c>
      <c r="B416" s="2277" t="s">
        <v>3600</v>
      </c>
      <c r="C416" s="2277" t="s">
        <v>5163</v>
      </c>
      <c r="D416" s="2277" t="s">
        <v>3589</v>
      </c>
      <c r="E416" s="2278" t="s">
        <v>322</v>
      </c>
      <c r="F416" s="2276" t="s">
        <v>6515</v>
      </c>
      <c r="G416" s="2276" t="s">
        <v>6236</v>
      </c>
      <c r="H416" s="2276" t="s">
        <v>7892</v>
      </c>
      <c r="I416" s="2276" t="s">
        <v>6236</v>
      </c>
      <c r="J416" s="2276" t="s">
        <v>7893</v>
      </c>
      <c r="K416" s="2276" t="s">
        <v>6236</v>
      </c>
      <c r="L416" s="2279">
        <v>346.8</v>
      </c>
      <c r="M416" s="2276" t="s">
        <v>7667</v>
      </c>
      <c r="N416" s="2279">
        <v>3606143.3083921</v>
      </c>
      <c r="O416" s="2276" t="s">
        <v>7894</v>
      </c>
    </row>
    <row r="417" spans="1:15" ht="48" customHeight="1">
      <c r="A417" s="2276" t="s">
        <v>5963</v>
      </c>
      <c r="B417" s="2277" t="s">
        <v>3600</v>
      </c>
      <c r="C417" s="2277" t="s">
        <v>1955</v>
      </c>
      <c r="D417" s="2277" t="s">
        <v>3589</v>
      </c>
      <c r="E417" s="2278" t="s">
        <v>322</v>
      </c>
      <c r="F417" s="2276" t="s">
        <v>6461</v>
      </c>
      <c r="G417" s="2276" t="s">
        <v>6236</v>
      </c>
      <c r="H417" s="2276" t="s">
        <v>7895</v>
      </c>
      <c r="I417" s="2276" t="s">
        <v>6236</v>
      </c>
      <c r="J417" s="2276" t="s">
        <v>7896</v>
      </c>
      <c r="K417" s="2276" t="s">
        <v>6236</v>
      </c>
      <c r="L417" s="2279">
        <v>342.54</v>
      </c>
      <c r="M417" s="2276" t="s">
        <v>7667</v>
      </c>
      <c r="N417" s="2279">
        <v>3606485.8483921001</v>
      </c>
      <c r="O417" s="2276" t="s">
        <v>7897</v>
      </c>
    </row>
    <row r="418" spans="1:15" ht="48" customHeight="1">
      <c r="A418" s="2276" t="s">
        <v>5380</v>
      </c>
      <c r="B418" s="2277" t="s">
        <v>4493</v>
      </c>
      <c r="C418" s="2277" t="s">
        <v>5381</v>
      </c>
      <c r="D418" s="2277" t="s">
        <v>3589</v>
      </c>
      <c r="E418" s="2278" t="s">
        <v>271</v>
      </c>
      <c r="F418" s="2276" t="s">
        <v>6241</v>
      </c>
      <c r="G418" s="2276" t="s">
        <v>6236</v>
      </c>
      <c r="H418" s="2276" t="s">
        <v>7898</v>
      </c>
      <c r="I418" s="2276" t="s">
        <v>6236</v>
      </c>
      <c r="J418" s="2276" t="s">
        <v>7899</v>
      </c>
      <c r="K418" s="2276" t="s">
        <v>6236</v>
      </c>
      <c r="L418" s="2279">
        <v>340.12</v>
      </c>
      <c r="M418" s="2276" t="s">
        <v>7667</v>
      </c>
      <c r="N418" s="2279">
        <v>3606825.9683921002</v>
      </c>
      <c r="O418" s="2276" t="s">
        <v>7897</v>
      </c>
    </row>
    <row r="419" spans="1:15" ht="24" customHeight="1">
      <c r="A419" s="2276" t="s">
        <v>5089</v>
      </c>
      <c r="B419" s="2277" t="s">
        <v>3558</v>
      </c>
      <c r="C419" s="2277" t="s">
        <v>5090</v>
      </c>
      <c r="D419" s="2277" t="s">
        <v>3589</v>
      </c>
      <c r="E419" s="2278" t="s">
        <v>689</v>
      </c>
      <c r="F419" s="2276" t="s">
        <v>7900</v>
      </c>
      <c r="G419" s="2276" t="s">
        <v>6236</v>
      </c>
      <c r="H419" s="2276" t="s">
        <v>7901</v>
      </c>
      <c r="I419" s="2276" t="s">
        <v>6236</v>
      </c>
      <c r="J419" s="2276" t="s">
        <v>7902</v>
      </c>
      <c r="K419" s="2276" t="s">
        <v>6236</v>
      </c>
      <c r="L419" s="2279">
        <v>338.78831700000001</v>
      </c>
      <c r="M419" s="2276" t="s">
        <v>7667</v>
      </c>
      <c r="N419" s="2279">
        <v>3607164.7567091002</v>
      </c>
      <c r="O419" s="2276" t="s">
        <v>7903</v>
      </c>
    </row>
    <row r="420" spans="1:15" ht="36" customHeight="1">
      <c r="A420" s="2276" t="s">
        <v>7904</v>
      </c>
      <c r="B420" s="2277" t="s">
        <v>3558</v>
      </c>
      <c r="C420" s="2277" t="s">
        <v>7905</v>
      </c>
      <c r="D420" s="2277" t="s">
        <v>3589</v>
      </c>
      <c r="E420" s="2278" t="s">
        <v>271</v>
      </c>
      <c r="F420" s="2276" t="s">
        <v>7828</v>
      </c>
      <c r="G420" s="2276" t="s">
        <v>6236</v>
      </c>
      <c r="H420" s="2276" t="s">
        <v>7906</v>
      </c>
      <c r="I420" s="2276" t="s">
        <v>6236</v>
      </c>
      <c r="J420" s="2276" t="s">
        <v>7907</v>
      </c>
      <c r="K420" s="2276" t="s">
        <v>6236</v>
      </c>
      <c r="L420" s="2279">
        <v>337.05288000000002</v>
      </c>
      <c r="M420" s="2276" t="s">
        <v>7667</v>
      </c>
      <c r="N420" s="2279">
        <v>3607501.8095891001</v>
      </c>
      <c r="O420" s="2276" t="s">
        <v>7908</v>
      </c>
    </row>
    <row r="421" spans="1:15" ht="60" customHeight="1">
      <c r="A421" s="2276" t="s">
        <v>5974</v>
      </c>
      <c r="B421" s="2277" t="s">
        <v>3600</v>
      </c>
      <c r="C421" s="2277" t="s">
        <v>5975</v>
      </c>
      <c r="D421" s="2277" t="s">
        <v>3589</v>
      </c>
      <c r="E421" s="2278" t="s">
        <v>322</v>
      </c>
      <c r="F421" s="2276" t="s">
        <v>6241</v>
      </c>
      <c r="G421" s="2276" t="s">
        <v>6236</v>
      </c>
      <c r="H421" s="2276" t="s">
        <v>7368</v>
      </c>
      <c r="I421" s="2276" t="s">
        <v>6236</v>
      </c>
      <c r="J421" s="2276" t="s">
        <v>7909</v>
      </c>
      <c r="K421" s="2276" t="s">
        <v>6236</v>
      </c>
      <c r="L421" s="2279">
        <v>334</v>
      </c>
      <c r="M421" s="2276" t="s">
        <v>7667</v>
      </c>
      <c r="N421" s="2279">
        <v>3607835.8095891001</v>
      </c>
      <c r="O421" s="2276" t="s">
        <v>7910</v>
      </c>
    </row>
    <row r="422" spans="1:15" ht="24" customHeight="1">
      <c r="A422" s="2276" t="s">
        <v>4243</v>
      </c>
      <c r="B422" s="2277" t="s">
        <v>3600</v>
      </c>
      <c r="C422" s="2277" t="s">
        <v>4244</v>
      </c>
      <c r="D422" s="2277" t="s">
        <v>3589</v>
      </c>
      <c r="E422" s="2278" t="s">
        <v>271</v>
      </c>
      <c r="F422" s="2276" t="s">
        <v>6515</v>
      </c>
      <c r="G422" s="2276" t="s">
        <v>6236</v>
      </c>
      <c r="H422" s="2276" t="s">
        <v>7911</v>
      </c>
      <c r="I422" s="2276" t="s">
        <v>6236</v>
      </c>
      <c r="J422" s="2276" t="s">
        <v>7912</v>
      </c>
      <c r="K422" s="2276" t="s">
        <v>6236</v>
      </c>
      <c r="L422" s="2279">
        <v>333.36</v>
      </c>
      <c r="M422" s="2276" t="s">
        <v>7667</v>
      </c>
      <c r="N422" s="2279">
        <v>3608169.1695890999</v>
      </c>
      <c r="O422" s="2276" t="s">
        <v>7913</v>
      </c>
    </row>
    <row r="423" spans="1:15" ht="24" customHeight="1">
      <c r="A423" s="2276" t="s">
        <v>4818</v>
      </c>
      <c r="B423" s="2277" t="s">
        <v>3558</v>
      </c>
      <c r="C423" s="2277" t="s">
        <v>4819</v>
      </c>
      <c r="D423" s="2277" t="s">
        <v>3589</v>
      </c>
      <c r="E423" s="2278" t="s">
        <v>689</v>
      </c>
      <c r="F423" s="2276" t="s">
        <v>7914</v>
      </c>
      <c r="G423" s="2276" t="s">
        <v>6236</v>
      </c>
      <c r="H423" s="2276" t="s">
        <v>7915</v>
      </c>
      <c r="I423" s="2276" t="s">
        <v>6236</v>
      </c>
      <c r="J423" s="2276" t="s">
        <v>7916</v>
      </c>
      <c r="K423" s="2276" t="s">
        <v>6236</v>
      </c>
      <c r="L423" s="2279">
        <v>329.27421618</v>
      </c>
      <c r="M423" s="2276" t="s">
        <v>7667</v>
      </c>
      <c r="N423" s="2279">
        <v>3608498.4438053002</v>
      </c>
      <c r="O423" s="2276" t="s">
        <v>7917</v>
      </c>
    </row>
    <row r="424" spans="1:15" ht="24" customHeight="1">
      <c r="A424" s="2276" t="s">
        <v>4234</v>
      </c>
      <c r="B424" s="2277" t="s">
        <v>3600</v>
      </c>
      <c r="C424" s="2277" t="s">
        <v>3490</v>
      </c>
      <c r="D424" s="2277" t="s">
        <v>3589</v>
      </c>
      <c r="E424" s="2278" t="s">
        <v>271</v>
      </c>
      <c r="F424" s="2276" t="s">
        <v>6752</v>
      </c>
      <c r="G424" s="2276" t="s">
        <v>6236</v>
      </c>
      <c r="H424" s="2276" t="s">
        <v>7918</v>
      </c>
      <c r="I424" s="2276" t="s">
        <v>6236</v>
      </c>
      <c r="J424" s="2276" t="s">
        <v>7919</v>
      </c>
      <c r="K424" s="2276" t="s">
        <v>6236</v>
      </c>
      <c r="L424" s="2279">
        <v>329.04</v>
      </c>
      <c r="M424" s="2276" t="s">
        <v>7667</v>
      </c>
      <c r="N424" s="2279">
        <v>3608827.4838053002</v>
      </c>
      <c r="O424" s="2276" t="s">
        <v>7920</v>
      </c>
    </row>
    <row r="425" spans="1:15" ht="36" customHeight="1">
      <c r="A425" s="2276" t="s">
        <v>5285</v>
      </c>
      <c r="B425" s="2277" t="s">
        <v>3558</v>
      </c>
      <c r="C425" s="2277" t="s">
        <v>5286</v>
      </c>
      <c r="D425" s="2277" t="s">
        <v>3589</v>
      </c>
      <c r="E425" s="2278" t="s">
        <v>689</v>
      </c>
      <c r="F425" s="2276" t="s">
        <v>7921</v>
      </c>
      <c r="G425" s="2276" t="s">
        <v>6236</v>
      </c>
      <c r="H425" s="2276" t="s">
        <v>7922</v>
      </c>
      <c r="I425" s="2276" t="s">
        <v>6236</v>
      </c>
      <c r="J425" s="2276" t="s">
        <v>7923</v>
      </c>
      <c r="K425" s="2276" t="s">
        <v>6236</v>
      </c>
      <c r="L425" s="2279">
        <v>326.55</v>
      </c>
      <c r="M425" s="2276" t="s">
        <v>7667</v>
      </c>
      <c r="N425" s="2279">
        <v>3609154.0338053</v>
      </c>
      <c r="O425" s="2276" t="s">
        <v>7924</v>
      </c>
    </row>
    <row r="426" spans="1:15" ht="36" customHeight="1">
      <c r="A426" s="2276" t="s">
        <v>4446</v>
      </c>
      <c r="B426" s="2277" t="s">
        <v>3558</v>
      </c>
      <c r="C426" s="2277" t="s">
        <v>4447</v>
      </c>
      <c r="D426" s="2277" t="s">
        <v>3589</v>
      </c>
      <c r="E426" s="2278" t="s">
        <v>3445</v>
      </c>
      <c r="F426" s="2276" t="s">
        <v>7925</v>
      </c>
      <c r="G426" s="2276" t="s">
        <v>6236</v>
      </c>
      <c r="H426" s="2276" t="s">
        <v>7926</v>
      </c>
      <c r="I426" s="2276" t="s">
        <v>6236</v>
      </c>
      <c r="J426" s="2276" t="s">
        <v>7927</v>
      </c>
      <c r="K426" s="2276" t="s">
        <v>6236</v>
      </c>
      <c r="L426" s="2279">
        <v>321.85540800000001</v>
      </c>
      <c r="M426" s="2276" t="s">
        <v>7667</v>
      </c>
      <c r="N426" s="2279">
        <v>3609475.8892132998</v>
      </c>
      <c r="O426" s="2276" t="s">
        <v>7928</v>
      </c>
    </row>
    <row r="427" spans="1:15" ht="24" customHeight="1">
      <c r="A427" s="2276" t="s">
        <v>6143</v>
      </c>
      <c r="B427" s="2277" t="s">
        <v>3558</v>
      </c>
      <c r="C427" s="2277" t="s">
        <v>6144</v>
      </c>
      <c r="D427" s="2277" t="s">
        <v>3589</v>
      </c>
      <c r="E427" s="2278" t="s">
        <v>3974</v>
      </c>
      <c r="F427" s="2276" t="s">
        <v>7929</v>
      </c>
      <c r="G427" s="2276" t="s">
        <v>6236</v>
      </c>
      <c r="H427" s="2276" t="s">
        <v>7930</v>
      </c>
      <c r="I427" s="2276" t="s">
        <v>6236</v>
      </c>
      <c r="J427" s="2276" t="s">
        <v>7931</v>
      </c>
      <c r="K427" s="2276" t="s">
        <v>6236</v>
      </c>
      <c r="L427" s="2279">
        <v>315.72840000000002</v>
      </c>
      <c r="M427" s="2276" t="s">
        <v>7667</v>
      </c>
      <c r="N427" s="2279">
        <v>3609791.6176133002</v>
      </c>
      <c r="O427" s="2276" t="s">
        <v>7932</v>
      </c>
    </row>
    <row r="428" spans="1:15" ht="36" customHeight="1">
      <c r="A428" s="2276" t="s">
        <v>3802</v>
      </c>
      <c r="B428" s="2277" t="s">
        <v>3558</v>
      </c>
      <c r="C428" s="2277" t="s">
        <v>3803</v>
      </c>
      <c r="D428" s="2277" t="s">
        <v>3804</v>
      </c>
      <c r="E428" s="2278" t="s">
        <v>689</v>
      </c>
      <c r="F428" s="2276" t="s">
        <v>7933</v>
      </c>
      <c r="G428" s="2276" t="s">
        <v>6236</v>
      </c>
      <c r="H428" s="2276" t="s">
        <v>7934</v>
      </c>
      <c r="I428" s="2276" t="s">
        <v>6236</v>
      </c>
      <c r="J428" s="2276" t="s">
        <v>7935</v>
      </c>
      <c r="K428" s="2276" t="s">
        <v>6236</v>
      </c>
      <c r="L428" s="2279">
        <v>314.05374</v>
      </c>
      <c r="M428" s="2276" t="s">
        <v>7667</v>
      </c>
      <c r="N428" s="2279">
        <v>3610105.6713533001</v>
      </c>
      <c r="O428" s="2276" t="s">
        <v>7932</v>
      </c>
    </row>
    <row r="429" spans="1:15" ht="24" customHeight="1">
      <c r="A429" s="2276" t="s">
        <v>5420</v>
      </c>
      <c r="B429" s="2277" t="s">
        <v>4347</v>
      </c>
      <c r="C429" s="2277" t="s">
        <v>1408</v>
      </c>
      <c r="D429" s="2277" t="s">
        <v>3589</v>
      </c>
      <c r="E429" s="2278" t="s">
        <v>322</v>
      </c>
      <c r="F429" s="2276" t="s">
        <v>6241</v>
      </c>
      <c r="G429" s="2276" t="s">
        <v>6236</v>
      </c>
      <c r="H429" s="2276" t="s">
        <v>7936</v>
      </c>
      <c r="I429" s="2276" t="s">
        <v>6236</v>
      </c>
      <c r="J429" s="2276" t="s">
        <v>7937</v>
      </c>
      <c r="K429" s="2276" t="s">
        <v>6236</v>
      </c>
      <c r="L429" s="2279">
        <v>313.2</v>
      </c>
      <c r="M429" s="2276" t="s">
        <v>7667</v>
      </c>
      <c r="N429" s="2279">
        <v>3610418.8713532998</v>
      </c>
      <c r="O429" s="2276" t="s">
        <v>7938</v>
      </c>
    </row>
    <row r="430" spans="1:15" ht="36" customHeight="1">
      <c r="A430" s="2276" t="s">
        <v>5931</v>
      </c>
      <c r="B430" s="2277" t="s">
        <v>3600</v>
      </c>
      <c r="C430" s="2277" t="s">
        <v>3093</v>
      </c>
      <c r="D430" s="2277" t="s">
        <v>3589</v>
      </c>
      <c r="E430" s="2278" t="s">
        <v>322</v>
      </c>
      <c r="F430" s="2276" t="s">
        <v>6241</v>
      </c>
      <c r="G430" s="2276" t="s">
        <v>6236</v>
      </c>
      <c r="H430" s="2276" t="s">
        <v>7939</v>
      </c>
      <c r="I430" s="2276" t="s">
        <v>6236</v>
      </c>
      <c r="J430" s="2276" t="s">
        <v>7940</v>
      </c>
      <c r="K430" s="2276" t="s">
        <v>6236</v>
      </c>
      <c r="L430" s="2279">
        <v>307.72000000000003</v>
      </c>
      <c r="M430" s="2276" t="s">
        <v>7667</v>
      </c>
      <c r="N430" s="2279">
        <v>3610726.5913533</v>
      </c>
      <c r="O430" s="2276" t="s">
        <v>7941</v>
      </c>
    </row>
    <row r="431" spans="1:15" ht="24" customHeight="1">
      <c r="A431" s="2276" t="s">
        <v>5166</v>
      </c>
      <c r="B431" s="2277" t="s">
        <v>3554</v>
      </c>
      <c r="C431" s="2277" t="s">
        <v>5167</v>
      </c>
      <c r="D431" s="2277" t="s">
        <v>3589</v>
      </c>
      <c r="E431" s="2278" t="s">
        <v>271</v>
      </c>
      <c r="F431" s="2276" t="s">
        <v>6515</v>
      </c>
      <c r="G431" s="2276" t="s">
        <v>6236</v>
      </c>
      <c r="H431" s="2276" t="s">
        <v>7942</v>
      </c>
      <c r="I431" s="2276" t="s">
        <v>6236</v>
      </c>
      <c r="J431" s="2276" t="s">
        <v>7943</v>
      </c>
      <c r="K431" s="2276" t="s">
        <v>6236</v>
      </c>
      <c r="L431" s="2279">
        <v>307.2</v>
      </c>
      <c r="M431" s="2276" t="s">
        <v>7667</v>
      </c>
      <c r="N431" s="2279">
        <v>3611033.7913533002</v>
      </c>
      <c r="O431" s="2276" t="s">
        <v>7944</v>
      </c>
    </row>
    <row r="432" spans="1:15" ht="24" customHeight="1">
      <c r="A432" s="2276" t="s">
        <v>4532</v>
      </c>
      <c r="B432" s="2277" t="s">
        <v>3558</v>
      </c>
      <c r="C432" s="2277" t="s">
        <v>4533</v>
      </c>
      <c r="D432" s="2277" t="s">
        <v>3589</v>
      </c>
      <c r="E432" s="2278" t="s">
        <v>3445</v>
      </c>
      <c r="F432" s="2276" t="s">
        <v>7945</v>
      </c>
      <c r="G432" s="2276" t="s">
        <v>6236</v>
      </c>
      <c r="H432" s="2276" t="s">
        <v>7946</v>
      </c>
      <c r="I432" s="2276" t="s">
        <v>6236</v>
      </c>
      <c r="J432" s="2276" t="s">
        <v>7947</v>
      </c>
      <c r="K432" s="2276" t="s">
        <v>6236</v>
      </c>
      <c r="L432" s="2279">
        <v>306.40394880000002</v>
      </c>
      <c r="M432" s="2276" t="s">
        <v>7667</v>
      </c>
      <c r="N432" s="2279">
        <v>3611340.1953020999</v>
      </c>
      <c r="O432" s="2276" t="s">
        <v>7948</v>
      </c>
    </row>
    <row r="433" spans="1:15" ht="24" customHeight="1">
      <c r="A433" s="2276" t="s">
        <v>4226</v>
      </c>
      <c r="B433" s="2277" t="s">
        <v>3600</v>
      </c>
      <c r="C433" s="2277" t="s">
        <v>4225</v>
      </c>
      <c r="D433" s="2277" t="s">
        <v>3589</v>
      </c>
      <c r="E433" s="2278" t="s">
        <v>271</v>
      </c>
      <c r="F433" s="2276" t="s">
        <v>7949</v>
      </c>
      <c r="G433" s="2276" t="s">
        <v>6236</v>
      </c>
      <c r="H433" s="2276" t="s">
        <v>7950</v>
      </c>
      <c r="I433" s="2276" t="s">
        <v>6236</v>
      </c>
      <c r="J433" s="2276" t="s">
        <v>7951</v>
      </c>
      <c r="K433" s="2276" t="s">
        <v>6236</v>
      </c>
      <c r="L433" s="2279">
        <v>305.3</v>
      </c>
      <c r="M433" s="2276" t="s">
        <v>7667</v>
      </c>
      <c r="N433" s="2279">
        <v>3611645.4953021002</v>
      </c>
      <c r="O433" s="2276" t="s">
        <v>7952</v>
      </c>
    </row>
    <row r="434" spans="1:15" ht="24" customHeight="1">
      <c r="A434" s="2276" t="s">
        <v>5646</v>
      </c>
      <c r="B434" s="2277" t="s">
        <v>3558</v>
      </c>
      <c r="C434" s="2277" t="s">
        <v>5647</v>
      </c>
      <c r="D434" s="2277" t="s">
        <v>3589</v>
      </c>
      <c r="E434" s="2278" t="s">
        <v>271</v>
      </c>
      <c r="F434" s="2276" t="s">
        <v>6818</v>
      </c>
      <c r="G434" s="2276" t="s">
        <v>6236</v>
      </c>
      <c r="H434" s="2276" t="s">
        <v>7520</v>
      </c>
      <c r="I434" s="2276" t="s">
        <v>6236</v>
      </c>
      <c r="J434" s="2276" t="s">
        <v>7953</v>
      </c>
      <c r="K434" s="2276" t="s">
        <v>6236</v>
      </c>
      <c r="L434" s="2279">
        <v>304.25</v>
      </c>
      <c r="M434" s="2276" t="s">
        <v>7667</v>
      </c>
      <c r="N434" s="2279">
        <v>3611949.7453021002</v>
      </c>
      <c r="O434" s="2276" t="s">
        <v>7954</v>
      </c>
    </row>
    <row r="435" spans="1:15" ht="24" customHeight="1">
      <c r="A435" s="2276" t="s">
        <v>4556</v>
      </c>
      <c r="B435" s="2277" t="s">
        <v>3558</v>
      </c>
      <c r="C435" s="2277" t="s">
        <v>4557</v>
      </c>
      <c r="D435" s="2277" t="s">
        <v>3589</v>
      </c>
      <c r="E435" s="2278" t="s">
        <v>689</v>
      </c>
      <c r="F435" s="2276" t="s">
        <v>7564</v>
      </c>
      <c r="G435" s="2276" t="s">
        <v>6236</v>
      </c>
      <c r="H435" s="2276" t="s">
        <v>7955</v>
      </c>
      <c r="I435" s="2276" t="s">
        <v>6236</v>
      </c>
      <c r="J435" s="2276" t="s">
        <v>7956</v>
      </c>
      <c r="K435" s="2276" t="s">
        <v>6236</v>
      </c>
      <c r="L435" s="2279">
        <v>302.6748</v>
      </c>
      <c r="M435" s="2276" t="s">
        <v>7667</v>
      </c>
      <c r="N435" s="2279">
        <v>3612252.4201020999</v>
      </c>
      <c r="O435" s="2276" t="s">
        <v>7954</v>
      </c>
    </row>
    <row r="436" spans="1:15" ht="24" customHeight="1">
      <c r="A436" s="2276" t="s">
        <v>6096</v>
      </c>
      <c r="B436" s="2277" t="s">
        <v>3554</v>
      </c>
      <c r="C436" s="2277" t="s">
        <v>6097</v>
      </c>
      <c r="D436" s="2277" t="s">
        <v>3589</v>
      </c>
      <c r="E436" s="2278" t="s">
        <v>271</v>
      </c>
      <c r="F436" s="2276" t="s">
        <v>6241</v>
      </c>
      <c r="G436" s="2276" t="s">
        <v>6236</v>
      </c>
      <c r="H436" s="2276" t="s">
        <v>7957</v>
      </c>
      <c r="I436" s="2276" t="s">
        <v>6236</v>
      </c>
      <c r="J436" s="2276" t="s">
        <v>6716</v>
      </c>
      <c r="K436" s="2276" t="s">
        <v>6236</v>
      </c>
      <c r="L436" s="2279">
        <v>300</v>
      </c>
      <c r="M436" s="2276" t="s">
        <v>7667</v>
      </c>
      <c r="N436" s="2279">
        <v>3612552.4201020999</v>
      </c>
      <c r="O436" s="2276" t="s">
        <v>7958</v>
      </c>
    </row>
    <row r="437" spans="1:15" ht="24" customHeight="1">
      <c r="A437" s="2276" t="s">
        <v>5663</v>
      </c>
      <c r="B437" s="2277" t="s">
        <v>4347</v>
      </c>
      <c r="C437" s="2277" t="s">
        <v>5664</v>
      </c>
      <c r="D437" s="2277" t="s">
        <v>3589</v>
      </c>
      <c r="E437" s="2278" t="s">
        <v>322</v>
      </c>
      <c r="F437" s="2276" t="s">
        <v>6818</v>
      </c>
      <c r="G437" s="2276" t="s">
        <v>6236</v>
      </c>
      <c r="H437" s="2276" t="s">
        <v>7959</v>
      </c>
      <c r="I437" s="2276" t="s">
        <v>6236</v>
      </c>
      <c r="J437" s="2276" t="s">
        <v>6716</v>
      </c>
      <c r="K437" s="2276" t="s">
        <v>6236</v>
      </c>
      <c r="L437" s="2279">
        <v>300</v>
      </c>
      <c r="M437" s="2276" t="s">
        <v>7667</v>
      </c>
      <c r="N437" s="2279">
        <v>3612852.4201020999</v>
      </c>
      <c r="O437" s="2276" t="s">
        <v>7960</v>
      </c>
    </row>
    <row r="438" spans="1:15" ht="24" customHeight="1">
      <c r="A438" s="2276" t="s">
        <v>4952</v>
      </c>
      <c r="B438" s="2277" t="s">
        <v>3558</v>
      </c>
      <c r="C438" s="2277" t="s">
        <v>4953</v>
      </c>
      <c r="D438" s="2277" t="s">
        <v>3589</v>
      </c>
      <c r="E438" s="2278" t="s">
        <v>271</v>
      </c>
      <c r="F438" s="2276" t="s">
        <v>6685</v>
      </c>
      <c r="G438" s="2276" t="s">
        <v>6236</v>
      </c>
      <c r="H438" s="2276" t="s">
        <v>7961</v>
      </c>
      <c r="I438" s="2276" t="s">
        <v>6236</v>
      </c>
      <c r="J438" s="2276" t="s">
        <v>7962</v>
      </c>
      <c r="K438" s="2276" t="s">
        <v>6236</v>
      </c>
      <c r="L438" s="2279">
        <v>299</v>
      </c>
      <c r="M438" s="2276" t="s">
        <v>7667</v>
      </c>
      <c r="N438" s="2279">
        <v>3613151.4201020999</v>
      </c>
      <c r="O438" s="2276" t="s">
        <v>7963</v>
      </c>
    </row>
    <row r="439" spans="1:15" ht="24" customHeight="1">
      <c r="A439" s="2276" t="s">
        <v>7964</v>
      </c>
      <c r="B439" s="2277" t="s">
        <v>3558</v>
      </c>
      <c r="C439" s="2277" t="s">
        <v>7965</v>
      </c>
      <c r="D439" s="2277" t="s">
        <v>3589</v>
      </c>
      <c r="E439" s="2278" t="s">
        <v>689</v>
      </c>
      <c r="F439" s="2276" t="s">
        <v>7966</v>
      </c>
      <c r="G439" s="2276" t="s">
        <v>6236</v>
      </c>
      <c r="H439" s="2276" t="s">
        <v>7967</v>
      </c>
      <c r="I439" s="2276" t="s">
        <v>6236</v>
      </c>
      <c r="J439" s="2276" t="s">
        <v>7968</v>
      </c>
      <c r="K439" s="2276" t="s">
        <v>6236</v>
      </c>
      <c r="L439" s="2279">
        <v>297.37476793600001</v>
      </c>
      <c r="M439" s="2276" t="s">
        <v>7667</v>
      </c>
      <c r="N439" s="2279">
        <v>3613448.7948699999</v>
      </c>
      <c r="O439" s="2276" t="s">
        <v>7969</v>
      </c>
    </row>
    <row r="440" spans="1:15" ht="24" customHeight="1">
      <c r="A440" s="2276" t="s">
        <v>5028</v>
      </c>
      <c r="B440" s="2277" t="s">
        <v>3558</v>
      </c>
      <c r="C440" s="2277" t="s">
        <v>5029</v>
      </c>
      <c r="D440" s="2277" t="s">
        <v>3589</v>
      </c>
      <c r="E440" s="2278" t="s">
        <v>271</v>
      </c>
      <c r="F440" s="2276" t="s">
        <v>6241</v>
      </c>
      <c r="G440" s="2276" t="s">
        <v>6236</v>
      </c>
      <c r="H440" s="2276" t="s">
        <v>7970</v>
      </c>
      <c r="I440" s="2276" t="s">
        <v>6236</v>
      </c>
      <c r="J440" s="2276" t="s">
        <v>7971</v>
      </c>
      <c r="K440" s="2276" t="s">
        <v>6236</v>
      </c>
      <c r="L440" s="2279">
        <v>296.54000000000002</v>
      </c>
      <c r="M440" s="2276" t="s">
        <v>7667</v>
      </c>
      <c r="N440" s="2279">
        <v>3613745.3348699999</v>
      </c>
      <c r="O440" s="2276" t="s">
        <v>7969</v>
      </c>
    </row>
    <row r="441" spans="1:15" ht="36" customHeight="1">
      <c r="A441" s="2276" t="s">
        <v>5928</v>
      </c>
      <c r="B441" s="2277" t="s">
        <v>3558</v>
      </c>
      <c r="C441" s="2277" t="s">
        <v>5929</v>
      </c>
      <c r="D441" s="2277" t="s">
        <v>3589</v>
      </c>
      <c r="E441" s="2278" t="s">
        <v>271</v>
      </c>
      <c r="F441" s="2276" t="s">
        <v>7972</v>
      </c>
      <c r="G441" s="2276" t="s">
        <v>6236</v>
      </c>
      <c r="H441" s="2276" t="s">
        <v>7973</v>
      </c>
      <c r="I441" s="2276" t="s">
        <v>6236</v>
      </c>
      <c r="J441" s="2276" t="s">
        <v>7974</v>
      </c>
      <c r="K441" s="2276" t="s">
        <v>6236</v>
      </c>
      <c r="L441" s="2279">
        <v>295.596</v>
      </c>
      <c r="M441" s="2276" t="s">
        <v>7667</v>
      </c>
      <c r="N441" s="2279">
        <v>3614040.9308699998</v>
      </c>
      <c r="O441" s="2276" t="s">
        <v>7975</v>
      </c>
    </row>
    <row r="442" spans="1:15" ht="24" customHeight="1">
      <c r="A442" s="2276" t="s">
        <v>7976</v>
      </c>
      <c r="B442" s="2277" t="s">
        <v>3558</v>
      </c>
      <c r="C442" s="2277" t="s">
        <v>7977</v>
      </c>
      <c r="D442" s="2277" t="s">
        <v>3589</v>
      </c>
      <c r="E442" s="2278" t="s">
        <v>271</v>
      </c>
      <c r="F442" s="2276" t="s">
        <v>7978</v>
      </c>
      <c r="G442" s="2276" t="s">
        <v>6236</v>
      </c>
      <c r="H442" s="2276" t="s">
        <v>7979</v>
      </c>
      <c r="I442" s="2276" t="s">
        <v>6236</v>
      </c>
      <c r="J442" s="2276" t="s">
        <v>7980</v>
      </c>
      <c r="K442" s="2276" t="s">
        <v>6236</v>
      </c>
      <c r="L442" s="2279">
        <v>292.51835999999997</v>
      </c>
      <c r="M442" s="2276" t="s">
        <v>7667</v>
      </c>
      <c r="N442" s="2279">
        <v>3614333.4492299999</v>
      </c>
      <c r="O442" s="2276" t="s">
        <v>7981</v>
      </c>
    </row>
    <row r="443" spans="1:15" ht="24" customHeight="1">
      <c r="A443" s="2276" t="s">
        <v>4936</v>
      </c>
      <c r="B443" s="2277" t="s">
        <v>3558</v>
      </c>
      <c r="C443" s="2277" t="s">
        <v>4937</v>
      </c>
      <c r="D443" s="2277" t="s">
        <v>3589</v>
      </c>
      <c r="E443" s="2278" t="s">
        <v>271</v>
      </c>
      <c r="F443" s="2276" t="s">
        <v>6515</v>
      </c>
      <c r="G443" s="2276" t="s">
        <v>6236</v>
      </c>
      <c r="H443" s="2276" t="s">
        <v>7982</v>
      </c>
      <c r="I443" s="2276" t="s">
        <v>6236</v>
      </c>
      <c r="J443" s="2276" t="s">
        <v>7983</v>
      </c>
      <c r="K443" s="2276" t="s">
        <v>6236</v>
      </c>
      <c r="L443" s="2279">
        <v>286.8</v>
      </c>
      <c r="M443" s="2276" t="s">
        <v>7667</v>
      </c>
      <c r="N443" s="2279">
        <v>3614620.2492300002</v>
      </c>
      <c r="O443" s="2276" t="s">
        <v>7984</v>
      </c>
    </row>
    <row r="444" spans="1:15" ht="36" customHeight="1">
      <c r="A444" s="2276" t="s">
        <v>4500</v>
      </c>
      <c r="B444" s="2277" t="s">
        <v>3558</v>
      </c>
      <c r="C444" s="2277" t="s">
        <v>4501</v>
      </c>
      <c r="D444" s="2277" t="s">
        <v>3804</v>
      </c>
      <c r="E444" s="2278" t="s">
        <v>271</v>
      </c>
      <c r="F444" s="2276" t="s">
        <v>7985</v>
      </c>
      <c r="G444" s="2276" t="s">
        <v>6236</v>
      </c>
      <c r="H444" s="2276" t="s">
        <v>7986</v>
      </c>
      <c r="I444" s="2276" t="s">
        <v>6236</v>
      </c>
      <c r="J444" s="2276" t="s">
        <v>7987</v>
      </c>
      <c r="K444" s="2276" t="s">
        <v>6236</v>
      </c>
      <c r="L444" s="2279">
        <v>284.2245666</v>
      </c>
      <c r="M444" s="2276" t="s">
        <v>7667</v>
      </c>
      <c r="N444" s="2279">
        <v>3614904.4737966</v>
      </c>
      <c r="O444" s="2276" t="s">
        <v>7988</v>
      </c>
    </row>
    <row r="445" spans="1:15" ht="36" customHeight="1">
      <c r="A445" s="2276" t="s">
        <v>7989</v>
      </c>
      <c r="B445" s="2277" t="s">
        <v>3558</v>
      </c>
      <c r="C445" s="2277" t="s">
        <v>7990</v>
      </c>
      <c r="D445" s="2277" t="s">
        <v>3589</v>
      </c>
      <c r="E445" s="2278" t="s">
        <v>271</v>
      </c>
      <c r="F445" s="2276" t="s">
        <v>7991</v>
      </c>
      <c r="G445" s="2276" t="s">
        <v>6236</v>
      </c>
      <c r="H445" s="2276" t="s">
        <v>7992</v>
      </c>
      <c r="I445" s="2276" t="s">
        <v>6236</v>
      </c>
      <c r="J445" s="2276" t="s">
        <v>7993</v>
      </c>
      <c r="K445" s="2276" t="s">
        <v>6236</v>
      </c>
      <c r="L445" s="2279">
        <v>276.00384000000003</v>
      </c>
      <c r="M445" s="2276" t="s">
        <v>7667</v>
      </c>
      <c r="N445" s="2279">
        <v>3615180.4776365999</v>
      </c>
      <c r="O445" s="2276" t="s">
        <v>7988</v>
      </c>
    </row>
    <row r="446" spans="1:15" ht="24" customHeight="1">
      <c r="A446" s="2276" t="s">
        <v>4218</v>
      </c>
      <c r="B446" s="2277" t="s">
        <v>3558</v>
      </c>
      <c r="C446" s="2277" t="s">
        <v>4219</v>
      </c>
      <c r="D446" s="2277" t="s">
        <v>3589</v>
      </c>
      <c r="E446" s="2278" t="s">
        <v>3445</v>
      </c>
      <c r="F446" s="2276" t="s">
        <v>7994</v>
      </c>
      <c r="G446" s="2276" t="s">
        <v>6236</v>
      </c>
      <c r="H446" s="2276" t="s">
        <v>7995</v>
      </c>
      <c r="I446" s="2276" t="s">
        <v>6236</v>
      </c>
      <c r="J446" s="2276" t="s">
        <v>7996</v>
      </c>
      <c r="K446" s="2276" t="s">
        <v>6236</v>
      </c>
      <c r="L446" s="2279">
        <v>275.73775110000003</v>
      </c>
      <c r="M446" s="2276" t="s">
        <v>7667</v>
      </c>
      <c r="N446" s="2279">
        <v>3615456.2153877001</v>
      </c>
      <c r="O446" s="2276" t="s">
        <v>7997</v>
      </c>
    </row>
    <row r="447" spans="1:15" ht="36" customHeight="1">
      <c r="A447" s="2276" t="s">
        <v>4166</v>
      </c>
      <c r="B447" s="2277" t="s">
        <v>3558</v>
      </c>
      <c r="C447" s="2277" t="s">
        <v>4167</v>
      </c>
      <c r="D447" s="2277" t="s">
        <v>3589</v>
      </c>
      <c r="E447" s="2278" t="s">
        <v>368</v>
      </c>
      <c r="F447" s="2276" t="s">
        <v>7998</v>
      </c>
      <c r="G447" s="2276" t="s">
        <v>6236</v>
      </c>
      <c r="H447" s="2276" t="s">
        <v>7999</v>
      </c>
      <c r="I447" s="2276" t="s">
        <v>6236</v>
      </c>
      <c r="J447" s="2276" t="s">
        <v>8000</v>
      </c>
      <c r="K447" s="2276" t="s">
        <v>6236</v>
      </c>
      <c r="L447" s="2279">
        <v>275.26974999999999</v>
      </c>
      <c r="M447" s="2276" t="s">
        <v>7667</v>
      </c>
      <c r="N447" s="2279">
        <v>3615731.4851377001</v>
      </c>
      <c r="O447" s="2276" t="s">
        <v>8001</v>
      </c>
    </row>
    <row r="448" spans="1:15" ht="36" customHeight="1">
      <c r="A448" s="2276" t="s">
        <v>5578</v>
      </c>
      <c r="B448" s="2277" t="s">
        <v>3558</v>
      </c>
      <c r="C448" s="2277" t="s">
        <v>5579</v>
      </c>
      <c r="D448" s="2277" t="s">
        <v>3589</v>
      </c>
      <c r="E448" s="2278" t="s">
        <v>271</v>
      </c>
      <c r="F448" s="2276" t="s">
        <v>6752</v>
      </c>
      <c r="G448" s="2276" t="s">
        <v>6236</v>
      </c>
      <c r="H448" s="2276" t="s">
        <v>8002</v>
      </c>
      <c r="I448" s="2276" t="s">
        <v>6236</v>
      </c>
      <c r="J448" s="2276" t="s">
        <v>8003</v>
      </c>
      <c r="K448" s="2276" t="s">
        <v>6236</v>
      </c>
      <c r="L448" s="2279">
        <v>274.8</v>
      </c>
      <c r="M448" s="2276" t="s">
        <v>7667</v>
      </c>
      <c r="N448" s="2279">
        <v>3616006.2851376999</v>
      </c>
      <c r="O448" s="2276" t="s">
        <v>8004</v>
      </c>
    </row>
    <row r="449" spans="1:15" ht="24" customHeight="1">
      <c r="A449" s="2276" t="s">
        <v>5086</v>
      </c>
      <c r="B449" s="2277" t="s">
        <v>3558</v>
      </c>
      <c r="C449" s="2277" t="s">
        <v>5087</v>
      </c>
      <c r="D449" s="2277" t="s">
        <v>3589</v>
      </c>
      <c r="E449" s="2278" t="s">
        <v>689</v>
      </c>
      <c r="F449" s="2276" t="s">
        <v>8005</v>
      </c>
      <c r="G449" s="2276" t="s">
        <v>6236</v>
      </c>
      <c r="H449" s="2276" t="s">
        <v>8006</v>
      </c>
      <c r="I449" s="2276" t="s">
        <v>6236</v>
      </c>
      <c r="J449" s="2276" t="s">
        <v>8007</v>
      </c>
      <c r="K449" s="2276" t="s">
        <v>6236</v>
      </c>
      <c r="L449" s="2279">
        <v>274.6884</v>
      </c>
      <c r="M449" s="2276" t="s">
        <v>7667</v>
      </c>
      <c r="N449" s="2279">
        <v>3616280.9735376998</v>
      </c>
      <c r="O449" s="2276" t="s">
        <v>8004</v>
      </c>
    </row>
    <row r="450" spans="1:15" ht="24" customHeight="1">
      <c r="A450" s="2276" t="s">
        <v>4618</v>
      </c>
      <c r="B450" s="2277" t="s">
        <v>3558</v>
      </c>
      <c r="C450" s="2277" t="s">
        <v>4619</v>
      </c>
      <c r="D450" s="2277" t="s">
        <v>3589</v>
      </c>
      <c r="E450" s="2278" t="s">
        <v>3974</v>
      </c>
      <c r="F450" s="2276" t="s">
        <v>8008</v>
      </c>
      <c r="G450" s="2276" t="s">
        <v>6236</v>
      </c>
      <c r="H450" s="2276" t="s">
        <v>6712</v>
      </c>
      <c r="I450" s="2276" t="s">
        <v>6236</v>
      </c>
      <c r="J450" s="2276" t="s">
        <v>8009</v>
      </c>
      <c r="K450" s="2276" t="s">
        <v>6236</v>
      </c>
      <c r="L450" s="2279">
        <v>264.16728000000001</v>
      </c>
      <c r="M450" s="2276" t="s">
        <v>7667</v>
      </c>
      <c r="N450" s="2279">
        <v>3616545.1408177</v>
      </c>
      <c r="O450" s="2276" t="s">
        <v>8010</v>
      </c>
    </row>
    <row r="451" spans="1:15" ht="24" customHeight="1">
      <c r="A451" s="2276" t="s">
        <v>3765</v>
      </c>
      <c r="B451" s="2277" t="s">
        <v>3558</v>
      </c>
      <c r="C451" s="2277" t="s">
        <v>3766</v>
      </c>
      <c r="D451" s="2277" t="s">
        <v>3589</v>
      </c>
      <c r="E451" s="2278" t="s">
        <v>271</v>
      </c>
      <c r="F451" s="2276" t="s">
        <v>8011</v>
      </c>
      <c r="G451" s="2276" t="s">
        <v>6236</v>
      </c>
      <c r="H451" s="2276" t="s">
        <v>7636</v>
      </c>
      <c r="I451" s="2276" t="s">
        <v>6236</v>
      </c>
      <c r="J451" s="2276" t="s">
        <v>8012</v>
      </c>
      <c r="K451" s="2276" t="s">
        <v>6236</v>
      </c>
      <c r="L451" s="2279">
        <v>263.39976000000001</v>
      </c>
      <c r="M451" s="2276" t="s">
        <v>7667</v>
      </c>
      <c r="N451" s="2279">
        <v>3616808.5405776999</v>
      </c>
      <c r="O451" s="2276" t="s">
        <v>8013</v>
      </c>
    </row>
    <row r="452" spans="1:15" ht="36" customHeight="1">
      <c r="A452" s="2276" t="s">
        <v>6081</v>
      </c>
      <c r="B452" s="2277" t="s">
        <v>3558</v>
      </c>
      <c r="C452" s="2277" t="s">
        <v>6082</v>
      </c>
      <c r="D452" s="2277" t="s">
        <v>3589</v>
      </c>
      <c r="E452" s="2278" t="s">
        <v>271</v>
      </c>
      <c r="F452" s="2276" t="s">
        <v>6241</v>
      </c>
      <c r="G452" s="2276" t="s">
        <v>6236</v>
      </c>
      <c r="H452" s="2276" t="s">
        <v>8014</v>
      </c>
      <c r="I452" s="2276" t="s">
        <v>6236</v>
      </c>
      <c r="J452" s="2276" t="s">
        <v>8015</v>
      </c>
      <c r="K452" s="2276" t="s">
        <v>6236</v>
      </c>
      <c r="L452" s="2279">
        <v>262.66000000000003</v>
      </c>
      <c r="M452" s="2276" t="s">
        <v>7667</v>
      </c>
      <c r="N452" s="2279">
        <v>3617071.2005777</v>
      </c>
      <c r="O452" s="2276" t="s">
        <v>8016</v>
      </c>
    </row>
    <row r="453" spans="1:15" ht="24" customHeight="1">
      <c r="A453" s="2276" t="s">
        <v>8017</v>
      </c>
      <c r="B453" s="2277" t="s">
        <v>3558</v>
      </c>
      <c r="C453" s="2277" t="s">
        <v>8018</v>
      </c>
      <c r="D453" s="2277" t="s">
        <v>3589</v>
      </c>
      <c r="E453" s="2278" t="s">
        <v>271</v>
      </c>
      <c r="F453" s="2276" t="s">
        <v>8019</v>
      </c>
      <c r="G453" s="2276" t="s">
        <v>6236</v>
      </c>
      <c r="H453" s="2276" t="s">
        <v>8020</v>
      </c>
      <c r="I453" s="2276" t="s">
        <v>6236</v>
      </c>
      <c r="J453" s="2276" t="s">
        <v>8021</v>
      </c>
      <c r="K453" s="2276" t="s">
        <v>6236</v>
      </c>
      <c r="L453" s="2279">
        <v>262.38672000000003</v>
      </c>
      <c r="M453" s="2276" t="s">
        <v>7667</v>
      </c>
      <c r="N453" s="2279">
        <v>3617333.5872976999</v>
      </c>
      <c r="O453" s="2276" t="s">
        <v>8016</v>
      </c>
    </row>
    <row r="454" spans="1:15" ht="24" customHeight="1">
      <c r="A454" s="2276" t="s">
        <v>8022</v>
      </c>
      <c r="B454" s="2277" t="s">
        <v>3558</v>
      </c>
      <c r="C454" s="2277" t="s">
        <v>8023</v>
      </c>
      <c r="D454" s="2277" t="s">
        <v>3589</v>
      </c>
      <c r="E454" s="2278" t="s">
        <v>3445</v>
      </c>
      <c r="F454" s="2276" t="s">
        <v>8024</v>
      </c>
      <c r="G454" s="2276" t="s">
        <v>6236</v>
      </c>
      <c r="H454" s="2276" t="s">
        <v>8025</v>
      </c>
      <c r="I454" s="2276" t="s">
        <v>6236</v>
      </c>
      <c r="J454" s="2276" t="s">
        <v>8026</v>
      </c>
      <c r="K454" s="2276" t="s">
        <v>6236</v>
      </c>
      <c r="L454" s="2279">
        <v>258.412005615</v>
      </c>
      <c r="M454" s="2276" t="s">
        <v>7667</v>
      </c>
      <c r="N454" s="2279">
        <v>3617591.9993032999</v>
      </c>
      <c r="O454" s="2276" t="s">
        <v>8027</v>
      </c>
    </row>
    <row r="455" spans="1:15" ht="24" customHeight="1">
      <c r="A455" s="2276" t="s">
        <v>8028</v>
      </c>
      <c r="B455" s="2277" t="s">
        <v>3558</v>
      </c>
      <c r="C455" s="2277" t="s">
        <v>8029</v>
      </c>
      <c r="D455" s="2277" t="s">
        <v>3589</v>
      </c>
      <c r="E455" s="2278" t="s">
        <v>689</v>
      </c>
      <c r="F455" s="2276" t="s">
        <v>6985</v>
      </c>
      <c r="G455" s="2276" t="s">
        <v>6236</v>
      </c>
      <c r="H455" s="2276" t="s">
        <v>8030</v>
      </c>
      <c r="I455" s="2276" t="s">
        <v>6236</v>
      </c>
      <c r="J455" s="2276" t="s">
        <v>8031</v>
      </c>
      <c r="K455" s="2276" t="s">
        <v>6236</v>
      </c>
      <c r="L455" s="2279">
        <v>258.12</v>
      </c>
      <c r="M455" s="2276" t="s">
        <v>7667</v>
      </c>
      <c r="N455" s="2279">
        <v>3617850.1193033</v>
      </c>
      <c r="O455" s="2276" t="s">
        <v>8032</v>
      </c>
    </row>
    <row r="456" spans="1:15" ht="24" customHeight="1">
      <c r="A456" s="2276" t="s">
        <v>4830</v>
      </c>
      <c r="B456" s="2277" t="s">
        <v>3558</v>
      </c>
      <c r="C456" s="2277" t="s">
        <v>4831</v>
      </c>
      <c r="D456" s="2277" t="s">
        <v>3589</v>
      </c>
      <c r="E456" s="2278" t="s">
        <v>689</v>
      </c>
      <c r="F456" s="2276" t="s">
        <v>8033</v>
      </c>
      <c r="G456" s="2276" t="s">
        <v>6236</v>
      </c>
      <c r="H456" s="2276" t="s">
        <v>8034</v>
      </c>
      <c r="I456" s="2276" t="s">
        <v>6236</v>
      </c>
      <c r="J456" s="2276" t="s">
        <v>8035</v>
      </c>
      <c r="K456" s="2276" t="s">
        <v>6236</v>
      </c>
      <c r="L456" s="2279">
        <v>257.329635</v>
      </c>
      <c r="M456" s="2276" t="s">
        <v>7667</v>
      </c>
      <c r="N456" s="2279">
        <v>3618107.4489382999</v>
      </c>
      <c r="O456" s="2276" t="s">
        <v>8032</v>
      </c>
    </row>
    <row r="457" spans="1:15" ht="24" customHeight="1">
      <c r="A457" s="2276" t="s">
        <v>5832</v>
      </c>
      <c r="B457" s="2277" t="s">
        <v>3554</v>
      </c>
      <c r="C457" s="2277" t="s">
        <v>5833</v>
      </c>
      <c r="D457" s="2277" t="s">
        <v>3589</v>
      </c>
      <c r="E457" s="2278" t="s">
        <v>271</v>
      </c>
      <c r="F457" s="2276" t="s">
        <v>6241</v>
      </c>
      <c r="G457" s="2276" t="s">
        <v>6236</v>
      </c>
      <c r="H457" s="2276" t="s">
        <v>8036</v>
      </c>
      <c r="I457" s="2276" t="s">
        <v>6236</v>
      </c>
      <c r="J457" s="2276" t="s">
        <v>8037</v>
      </c>
      <c r="K457" s="2276" t="s">
        <v>6236</v>
      </c>
      <c r="L457" s="2279">
        <v>255.68</v>
      </c>
      <c r="M457" s="2276" t="s">
        <v>7667</v>
      </c>
      <c r="N457" s="2279">
        <v>3618363.1289383001</v>
      </c>
      <c r="O457" s="2276" t="s">
        <v>8038</v>
      </c>
    </row>
    <row r="458" spans="1:15" ht="24" customHeight="1">
      <c r="A458" s="2276" t="s">
        <v>5290</v>
      </c>
      <c r="B458" s="2277" t="s">
        <v>3554</v>
      </c>
      <c r="C458" s="2277" t="s">
        <v>5291</v>
      </c>
      <c r="D458" s="2277" t="s">
        <v>3589</v>
      </c>
      <c r="E458" s="2278" t="s">
        <v>689</v>
      </c>
      <c r="F458" s="2276" t="s">
        <v>7841</v>
      </c>
      <c r="G458" s="2276" t="s">
        <v>6236</v>
      </c>
      <c r="H458" s="2276" t="s">
        <v>8039</v>
      </c>
      <c r="I458" s="2276" t="s">
        <v>6236</v>
      </c>
      <c r="J458" s="2276" t="s">
        <v>8040</v>
      </c>
      <c r="K458" s="2276" t="s">
        <v>6236</v>
      </c>
      <c r="L458" s="2279">
        <v>253.44900000000001</v>
      </c>
      <c r="M458" s="2276" t="s">
        <v>7667</v>
      </c>
      <c r="N458" s="2279">
        <v>3618616.5779383001</v>
      </c>
      <c r="O458" s="2276" t="s">
        <v>8041</v>
      </c>
    </row>
    <row r="459" spans="1:15" ht="24" customHeight="1">
      <c r="A459" s="2276" t="s">
        <v>8042</v>
      </c>
      <c r="B459" s="2277" t="s">
        <v>3558</v>
      </c>
      <c r="C459" s="2277" t="s">
        <v>8043</v>
      </c>
      <c r="D459" s="2277" t="s">
        <v>3589</v>
      </c>
      <c r="E459" s="2278" t="s">
        <v>3445</v>
      </c>
      <c r="F459" s="2276" t="s">
        <v>8044</v>
      </c>
      <c r="G459" s="2276" t="s">
        <v>6236</v>
      </c>
      <c r="H459" s="2276" t="s">
        <v>8045</v>
      </c>
      <c r="I459" s="2276" t="s">
        <v>6236</v>
      </c>
      <c r="J459" s="2276" t="s">
        <v>8046</v>
      </c>
      <c r="K459" s="2276" t="s">
        <v>6236</v>
      </c>
      <c r="L459" s="2279">
        <v>252.79392000000001</v>
      </c>
      <c r="M459" s="2276" t="s">
        <v>7667</v>
      </c>
      <c r="N459" s="2279">
        <v>3618869.3718583002</v>
      </c>
      <c r="O459" s="2276" t="s">
        <v>8047</v>
      </c>
    </row>
    <row r="460" spans="1:15" ht="24" customHeight="1">
      <c r="A460" s="2276" t="s">
        <v>5842</v>
      </c>
      <c r="B460" s="2277" t="s">
        <v>3554</v>
      </c>
      <c r="C460" s="2277" t="s">
        <v>5843</v>
      </c>
      <c r="D460" s="2277" t="s">
        <v>3589</v>
      </c>
      <c r="E460" s="2278" t="s">
        <v>271</v>
      </c>
      <c r="F460" s="2276" t="s">
        <v>7293</v>
      </c>
      <c r="G460" s="2276" t="s">
        <v>6236</v>
      </c>
      <c r="H460" s="2276" t="s">
        <v>8048</v>
      </c>
      <c r="I460" s="2276" t="s">
        <v>6236</v>
      </c>
      <c r="J460" s="2276" t="s">
        <v>8049</v>
      </c>
      <c r="K460" s="2276" t="s">
        <v>6236</v>
      </c>
      <c r="L460" s="2279">
        <v>241.5</v>
      </c>
      <c r="M460" s="2276" t="s">
        <v>7667</v>
      </c>
      <c r="N460" s="2279">
        <v>3619110.8718583002</v>
      </c>
      <c r="O460" s="2276" t="s">
        <v>8047</v>
      </c>
    </row>
    <row r="461" spans="1:15" ht="36" customHeight="1">
      <c r="A461" s="2276" t="s">
        <v>3773</v>
      </c>
      <c r="B461" s="2277" t="s">
        <v>3558</v>
      </c>
      <c r="C461" s="2277" t="s">
        <v>3774</v>
      </c>
      <c r="D461" s="2277" t="s">
        <v>3589</v>
      </c>
      <c r="E461" s="2278" t="s">
        <v>689</v>
      </c>
      <c r="F461" s="2276" t="s">
        <v>8050</v>
      </c>
      <c r="G461" s="2276" t="s">
        <v>6236</v>
      </c>
      <c r="H461" s="2276" t="s">
        <v>7787</v>
      </c>
      <c r="I461" s="2276" t="s">
        <v>6236</v>
      </c>
      <c r="J461" s="2276" t="s">
        <v>8051</v>
      </c>
      <c r="K461" s="2276" t="s">
        <v>6236</v>
      </c>
      <c r="L461" s="2279">
        <v>241.392</v>
      </c>
      <c r="M461" s="2276" t="s">
        <v>7667</v>
      </c>
      <c r="N461" s="2279">
        <v>3619352.2638583002</v>
      </c>
      <c r="O461" s="2276" t="s">
        <v>8052</v>
      </c>
    </row>
    <row r="462" spans="1:15" ht="24" customHeight="1">
      <c r="A462" s="2276" t="s">
        <v>3968</v>
      </c>
      <c r="B462" s="2277" t="s">
        <v>3558</v>
      </c>
      <c r="C462" s="2277" t="s">
        <v>3969</v>
      </c>
      <c r="D462" s="2277" t="s">
        <v>3589</v>
      </c>
      <c r="E462" s="2278" t="s">
        <v>3445</v>
      </c>
      <c r="F462" s="2276" t="s">
        <v>8053</v>
      </c>
      <c r="G462" s="2276" t="s">
        <v>6236</v>
      </c>
      <c r="H462" s="2276" t="s">
        <v>8054</v>
      </c>
      <c r="I462" s="2276" t="s">
        <v>6236</v>
      </c>
      <c r="J462" s="2276" t="s">
        <v>8055</v>
      </c>
      <c r="K462" s="2276" t="s">
        <v>6236</v>
      </c>
      <c r="L462" s="2279">
        <v>240.38185200000001</v>
      </c>
      <c r="M462" s="2276" t="s">
        <v>7667</v>
      </c>
      <c r="N462" s="2279">
        <v>3619592.6457103002</v>
      </c>
      <c r="O462" s="2276" t="s">
        <v>8056</v>
      </c>
    </row>
    <row r="463" spans="1:15" ht="24" customHeight="1">
      <c r="A463" s="2276" t="s">
        <v>8057</v>
      </c>
      <c r="B463" s="2277" t="s">
        <v>3558</v>
      </c>
      <c r="C463" s="2277" t="s">
        <v>8058</v>
      </c>
      <c r="D463" s="2277" t="s">
        <v>3589</v>
      </c>
      <c r="E463" s="2278" t="s">
        <v>8059</v>
      </c>
      <c r="F463" s="2276" t="s">
        <v>8060</v>
      </c>
      <c r="G463" s="2276" t="s">
        <v>6236</v>
      </c>
      <c r="H463" s="2276" t="s">
        <v>8061</v>
      </c>
      <c r="I463" s="2276" t="s">
        <v>6236</v>
      </c>
      <c r="J463" s="2276" t="s">
        <v>8062</v>
      </c>
      <c r="K463" s="2276" t="s">
        <v>6236</v>
      </c>
      <c r="L463" s="2279">
        <v>234.20234299999998</v>
      </c>
      <c r="M463" s="2276" t="s">
        <v>7667</v>
      </c>
      <c r="N463" s="2279">
        <v>3619826.8480532998</v>
      </c>
      <c r="O463" s="2276" t="s">
        <v>8056</v>
      </c>
    </row>
    <row r="464" spans="1:15" ht="24" customHeight="1">
      <c r="A464" s="2276" t="s">
        <v>8063</v>
      </c>
      <c r="B464" s="2277" t="s">
        <v>3558</v>
      </c>
      <c r="C464" s="2277" t="s">
        <v>8064</v>
      </c>
      <c r="D464" s="2277" t="s">
        <v>3589</v>
      </c>
      <c r="E464" s="2278" t="s">
        <v>275</v>
      </c>
      <c r="F464" s="2276" t="s">
        <v>8065</v>
      </c>
      <c r="G464" s="2276" t="s">
        <v>6236</v>
      </c>
      <c r="H464" s="2276" t="s">
        <v>8066</v>
      </c>
      <c r="I464" s="2276" t="s">
        <v>6236</v>
      </c>
      <c r="J464" s="2276" t="s">
        <v>8067</v>
      </c>
      <c r="K464" s="2276" t="s">
        <v>6236</v>
      </c>
      <c r="L464" s="2279">
        <v>233.75180710000001</v>
      </c>
      <c r="M464" s="2276" t="s">
        <v>7667</v>
      </c>
      <c r="N464" s="2279">
        <v>3620060.5998604</v>
      </c>
      <c r="O464" s="2276" t="s">
        <v>8068</v>
      </c>
    </row>
    <row r="465" spans="1:15" ht="24" customHeight="1">
      <c r="A465" s="2276" t="s">
        <v>4765</v>
      </c>
      <c r="B465" s="2277" t="s">
        <v>4347</v>
      </c>
      <c r="C465" s="2277" t="s">
        <v>4766</v>
      </c>
      <c r="D465" s="2277" t="s">
        <v>3589</v>
      </c>
      <c r="E465" s="2278" t="s">
        <v>275</v>
      </c>
      <c r="F465" s="2276" t="s">
        <v>8069</v>
      </c>
      <c r="G465" s="2276" t="s">
        <v>6236</v>
      </c>
      <c r="H465" s="2276" t="s">
        <v>8070</v>
      </c>
      <c r="I465" s="2276" t="s">
        <v>6236</v>
      </c>
      <c r="J465" s="2276" t="s">
        <v>8071</v>
      </c>
      <c r="K465" s="2276" t="s">
        <v>6236</v>
      </c>
      <c r="L465" s="2279">
        <v>232.54859999999999</v>
      </c>
      <c r="M465" s="2276" t="s">
        <v>7667</v>
      </c>
      <c r="N465" s="2279">
        <v>3620293.1484603998</v>
      </c>
      <c r="O465" s="2276" t="s">
        <v>8068</v>
      </c>
    </row>
    <row r="466" spans="1:15" ht="84" customHeight="1">
      <c r="A466" s="2276" t="s">
        <v>5538</v>
      </c>
      <c r="B466" s="2277" t="s">
        <v>3600</v>
      </c>
      <c r="C466" s="2277" t="s">
        <v>5539</v>
      </c>
      <c r="D466" s="2277" t="s">
        <v>3589</v>
      </c>
      <c r="E466" s="2278" t="s">
        <v>1797</v>
      </c>
      <c r="F466" s="2276" t="s">
        <v>6500</v>
      </c>
      <c r="G466" s="2276" t="s">
        <v>6236</v>
      </c>
      <c r="H466" s="2276" t="s">
        <v>8072</v>
      </c>
      <c r="I466" s="2276" t="s">
        <v>6236</v>
      </c>
      <c r="J466" s="2276" t="s">
        <v>8073</v>
      </c>
      <c r="K466" s="2276" t="s">
        <v>6236</v>
      </c>
      <c r="L466" s="2279">
        <v>231.8</v>
      </c>
      <c r="M466" s="2276" t="s">
        <v>7667</v>
      </c>
      <c r="N466" s="2279">
        <v>3620524.9484604001</v>
      </c>
      <c r="O466" s="2276" t="s">
        <v>8074</v>
      </c>
    </row>
    <row r="467" spans="1:15" ht="36" customHeight="1">
      <c r="A467" s="2276" t="s">
        <v>8075</v>
      </c>
      <c r="B467" s="2277" t="s">
        <v>3558</v>
      </c>
      <c r="C467" s="2277" t="s">
        <v>8076</v>
      </c>
      <c r="D467" s="2277" t="s">
        <v>3589</v>
      </c>
      <c r="E467" s="2278" t="s">
        <v>689</v>
      </c>
      <c r="F467" s="2276" t="s">
        <v>8077</v>
      </c>
      <c r="G467" s="2276" t="s">
        <v>6236</v>
      </c>
      <c r="H467" s="2276" t="s">
        <v>8078</v>
      </c>
      <c r="I467" s="2276" t="s">
        <v>6236</v>
      </c>
      <c r="J467" s="2276" t="s">
        <v>8079</v>
      </c>
      <c r="K467" s="2276" t="s">
        <v>6236</v>
      </c>
      <c r="L467" s="2279">
        <v>230.59078629999999</v>
      </c>
      <c r="M467" s="2276" t="s">
        <v>7667</v>
      </c>
      <c r="N467" s="2279">
        <v>3620755.5392466998</v>
      </c>
      <c r="O467" s="2276" t="s">
        <v>8080</v>
      </c>
    </row>
    <row r="468" spans="1:15" ht="36" customHeight="1">
      <c r="A468" s="2276" t="s">
        <v>8081</v>
      </c>
      <c r="B468" s="2277" t="s">
        <v>3558</v>
      </c>
      <c r="C468" s="2277" t="s">
        <v>8082</v>
      </c>
      <c r="D468" s="2277" t="s">
        <v>3589</v>
      </c>
      <c r="E468" s="2278" t="s">
        <v>271</v>
      </c>
      <c r="F468" s="2276" t="s">
        <v>6241</v>
      </c>
      <c r="G468" s="2276" t="s">
        <v>6236</v>
      </c>
      <c r="H468" s="2276" t="s">
        <v>8083</v>
      </c>
      <c r="I468" s="2276" t="s">
        <v>6236</v>
      </c>
      <c r="J468" s="2276" t="s">
        <v>8084</v>
      </c>
      <c r="K468" s="2276" t="s">
        <v>6236</v>
      </c>
      <c r="L468" s="2279">
        <v>227.18</v>
      </c>
      <c r="M468" s="2276" t="s">
        <v>7667</v>
      </c>
      <c r="N468" s="2279">
        <v>3620982.7192466999</v>
      </c>
      <c r="O468" s="2276" t="s">
        <v>8080</v>
      </c>
    </row>
    <row r="469" spans="1:15" ht="24" customHeight="1">
      <c r="A469" s="2276" t="s">
        <v>4844</v>
      </c>
      <c r="B469" s="2277" t="s">
        <v>3558</v>
      </c>
      <c r="C469" s="2277" t="s">
        <v>4845</v>
      </c>
      <c r="D469" s="2277" t="s">
        <v>3589</v>
      </c>
      <c r="E469" s="2278" t="s">
        <v>271</v>
      </c>
      <c r="F469" s="2276" t="s">
        <v>8085</v>
      </c>
      <c r="G469" s="2276" t="s">
        <v>6236</v>
      </c>
      <c r="H469" s="2276" t="s">
        <v>8086</v>
      </c>
      <c r="I469" s="2276" t="s">
        <v>6236</v>
      </c>
      <c r="J469" s="2276" t="s">
        <v>8087</v>
      </c>
      <c r="K469" s="2276" t="s">
        <v>6236</v>
      </c>
      <c r="L469" s="2279">
        <v>225.46946582000001</v>
      </c>
      <c r="M469" s="2276" t="s">
        <v>7667</v>
      </c>
      <c r="N469" s="2279">
        <v>3621208.1887125</v>
      </c>
      <c r="O469" s="2276" t="s">
        <v>8088</v>
      </c>
    </row>
    <row r="470" spans="1:15" ht="24" customHeight="1">
      <c r="A470" s="2276" t="s">
        <v>6127</v>
      </c>
      <c r="B470" s="2277" t="s">
        <v>3600</v>
      </c>
      <c r="C470" s="2277" t="s">
        <v>6128</v>
      </c>
      <c r="D470" s="2277" t="s">
        <v>3589</v>
      </c>
      <c r="E470" s="2278" t="s">
        <v>271</v>
      </c>
      <c r="F470" s="2276" t="s">
        <v>6230</v>
      </c>
      <c r="G470" s="2276" t="s">
        <v>6236</v>
      </c>
      <c r="H470" s="2276" t="s">
        <v>8089</v>
      </c>
      <c r="I470" s="2276" t="s">
        <v>6236</v>
      </c>
      <c r="J470" s="2276" t="s">
        <v>8089</v>
      </c>
      <c r="K470" s="2276" t="s">
        <v>6236</v>
      </c>
      <c r="L470" s="2279">
        <v>224.48</v>
      </c>
      <c r="M470" s="2276" t="s">
        <v>7667</v>
      </c>
      <c r="N470" s="2279">
        <v>3621432.6687125</v>
      </c>
      <c r="O470" s="2276" t="s">
        <v>8090</v>
      </c>
    </row>
    <row r="471" spans="1:15" ht="24" customHeight="1">
      <c r="A471" s="2276" t="s">
        <v>4313</v>
      </c>
      <c r="B471" s="2277" t="s">
        <v>3600</v>
      </c>
      <c r="C471" s="2277" t="s">
        <v>2256</v>
      </c>
      <c r="D471" s="2277" t="s">
        <v>3589</v>
      </c>
      <c r="E471" s="2278" t="s">
        <v>347</v>
      </c>
      <c r="F471" s="2276" t="s">
        <v>8091</v>
      </c>
      <c r="G471" s="2276" t="s">
        <v>6236</v>
      </c>
      <c r="H471" s="2276" t="s">
        <v>8092</v>
      </c>
      <c r="I471" s="2276" t="s">
        <v>6236</v>
      </c>
      <c r="J471" s="2276" t="s">
        <v>8093</v>
      </c>
      <c r="K471" s="2276" t="s">
        <v>6236</v>
      </c>
      <c r="L471" s="2279">
        <v>221.46750000000003</v>
      </c>
      <c r="M471" s="2276" t="s">
        <v>7667</v>
      </c>
      <c r="N471" s="2279">
        <v>3621654.1362124998</v>
      </c>
      <c r="O471" s="2276" t="s">
        <v>8090</v>
      </c>
    </row>
    <row r="472" spans="1:15" ht="24" customHeight="1">
      <c r="A472" s="2276" t="s">
        <v>5479</v>
      </c>
      <c r="B472" s="2277" t="s">
        <v>3554</v>
      </c>
      <c r="C472" s="2277" t="s">
        <v>5480</v>
      </c>
      <c r="D472" s="2277" t="s">
        <v>3589</v>
      </c>
      <c r="E472" s="2278" t="s">
        <v>271</v>
      </c>
      <c r="F472" s="2276" t="s">
        <v>6500</v>
      </c>
      <c r="G472" s="2276" t="s">
        <v>6236</v>
      </c>
      <c r="H472" s="2276" t="s">
        <v>8094</v>
      </c>
      <c r="I472" s="2276" t="s">
        <v>6236</v>
      </c>
      <c r="J472" s="2276" t="s">
        <v>8095</v>
      </c>
      <c r="K472" s="2276" t="s">
        <v>6236</v>
      </c>
      <c r="L472" s="2279">
        <v>221.16</v>
      </c>
      <c r="M472" s="2276" t="s">
        <v>7667</v>
      </c>
      <c r="N472" s="2279">
        <v>3621875.2962125</v>
      </c>
      <c r="O472" s="2276" t="s">
        <v>8096</v>
      </c>
    </row>
    <row r="473" spans="1:15" ht="24" customHeight="1">
      <c r="A473" s="2276" t="s">
        <v>3906</v>
      </c>
      <c r="B473" s="2277" t="s">
        <v>3558</v>
      </c>
      <c r="C473" s="2277" t="s">
        <v>3907</v>
      </c>
      <c r="D473" s="2277" t="s">
        <v>3589</v>
      </c>
      <c r="E473" s="2278" t="s">
        <v>275</v>
      </c>
      <c r="F473" s="2276" t="s">
        <v>8097</v>
      </c>
      <c r="G473" s="2276" t="s">
        <v>6236</v>
      </c>
      <c r="H473" s="2276" t="s">
        <v>8098</v>
      </c>
      <c r="I473" s="2276" t="s">
        <v>6236</v>
      </c>
      <c r="J473" s="2276" t="s">
        <v>8099</v>
      </c>
      <c r="K473" s="2276" t="s">
        <v>6236</v>
      </c>
      <c r="L473" s="2279">
        <v>218.38026719999999</v>
      </c>
      <c r="M473" s="2276" t="s">
        <v>7667</v>
      </c>
      <c r="N473" s="2279">
        <v>3622093.6764797</v>
      </c>
      <c r="O473" s="2276" t="s">
        <v>8096</v>
      </c>
    </row>
    <row r="474" spans="1:15" ht="24" customHeight="1">
      <c r="A474" s="2276" t="s">
        <v>5650</v>
      </c>
      <c r="B474" s="2277" t="s">
        <v>3558</v>
      </c>
      <c r="C474" s="2277" t="s">
        <v>5651</v>
      </c>
      <c r="D474" s="2277" t="s">
        <v>3589</v>
      </c>
      <c r="E474" s="2278" t="s">
        <v>271</v>
      </c>
      <c r="F474" s="2276" t="s">
        <v>6818</v>
      </c>
      <c r="G474" s="2276" t="s">
        <v>6236</v>
      </c>
      <c r="H474" s="2276" t="s">
        <v>8100</v>
      </c>
      <c r="I474" s="2276" t="s">
        <v>6236</v>
      </c>
      <c r="J474" s="2276" t="s">
        <v>8101</v>
      </c>
      <c r="K474" s="2276" t="s">
        <v>6236</v>
      </c>
      <c r="L474" s="2279">
        <v>216.75</v>
      </c>
      <c r="M474" s="2276" t="s">
        <v>7667</v>
      </c>
      <c r="N474" s="2279">
        <v>3622310.4264797</v>
      </c>
      <c r="O474" s="2276" t="s">
        <v>8102</v>
      </c>
    </row>
    <row r="475" spans="1:15" ht="24" customHeight="1">
      <c r="A475" s="2276" t="s">
        <v>5798</v>
      </c>
      <c r="B475" s="2277" t="s">
        <v>3558</v>
      </c>
      <c r="C475" s="2277" t="s">
        <v>5799</v>
      </c>
      <c r="D475" s="2277" t="s">
        <v>3589</v>
      </c>
      <c r="E475" s="2278" t="s">
        <v>271</v>
      </c>
      <c r="F475" s="2276" t="s">
        <v>6685</v>
      </c>
      <c r="G475" s="2276" t="s">
        <v>6236</v>
      </c>
      <c r="H475" s="2276" t="s">
        <v>8103</v>
      </c>
      <c r="I475" s="2276" t="s">
        <v>6236</v>
      </c>
      <c r="J475" s="2276" t="s">
        <v>8104</v>
      </c>
      <c r="K475" s="2276" t="s">
        <v>6236</v>
      </c>
      <c r="L475" s="2279">
        <v>216.7</v>
      </c>
      <c r="M475" s="2276" t="s">
        <v>7667</v>
      </c>
      <c r="N475" s="2279">
        <v>3622527.1264797002</v>
      </c>
      <c r="O475" s="2276" t="s">
        <v>8105</v>
      </c>
    </row>
    <row r="476" spans="1:15" ht="24" customHeight="1">
      <c r="A476" s="2276" t="s">
        <v>4604</v>
      </c>
      <c r="B476" s="2277" t="s">
        <v>3558</v>
      </c>
      <c r="C476" s="2277" t="s">
        <v>4605</v>
      </c>
      <c r="D476" s="2277" t="s">
        <v>3589</v>
      </c>
      <c r="E476" s="2278" t="s">
        <v>3974</v>
      </c>
      <c r="F476" s="2276" t="s">
        <v>8106</v>
      </c>
      <c r="G476" s="2276" t="s">
        <v>6236</v>
      </c>
      <c r="H476" s="2276" t="s">
        <v>8107</v>
      </c>
      <c r="I476" s="2276" t="s">
        <v>6236</v>
      </c>
      <c r="J476" s="2276" t="s">
        <v>8108</v>
      </c>
      <c r="K476" s="2276" t="s">
        <v>6236</v>
      </c>
      <c r="L476" s="2279">
        <v>214.14091103999999</v>
      </c>
      <c r="M476" s="2276" t="s">
        <v>7667</v>
      </c>
      <c r="N476" s="2279">
        <v>3622741.2673907001</v>
      </c>
      <c r="O476" s="2276" t="s">
        <v>8105</v>
      </c>
    </row>
    <row r="477" spans="1:15" ht="24" customHeight="1">
      <c r="A477" s="2276" t="s">
        <v>5319</v>
      </c>
      <c r="B477" s="2277" t="s">
        <v>4493</v>
      </c>
      <c r="C477" s="2277" t="s">
        <v>5320</v>
      </c>
      <c r="D477" s="2277" t="s">
        <v>3589</v>
      </c>
      <c r="E477" s="2278" t="s">
        <v>689</v>
      </c>
      <c r="F477" s="2276" t="s">
        <v>7669</v>
      </c>
      <c r="G477" s="2276" t="s">
        <v>6236</v>
      </c>
      <c r="H477" s="2276" t="s">
        <v>7381</v>
      </c>
      <c r="I477" s="2276" t="s">
        <v>6236</v>
      </c>
      <c r="J477" s="2276" t="s">
        <v>8109</v>
      </c>
      <c r="K477" s="2276" t="s">
        <v>6236</v>
      </c>
      <c r="L477" s="2279">
        <v>213.24799999999999</v>
      </c>
      <c r="M477" s="2276" t="s">
        <v>7667</v>
      </c>
      <c r="N477" s="2279">
        <v>3622954.5153907002</v>
      </c>
      <c r="O477" s="2276" t="s">
        <v>8110</v>
      </c>
    </row>
    <row r="478" spans="1:15" ht="24" customHeight="1">
      <c r="A478" s="2276" t="s">
        <v>5996</v>
      </c>
      <c r="B478" s="2277" t="s">
        <v>3558</v>
      </c>
      <c r="C478" s="2277" t="s">
        <v>5997</v>
      </c>
      <c r="D478" s="2277" t="s">
        <v>3589</v>
      </c>
      <c r="E478" s="2278" t="s">
        <v>689</v>
      </c>
      <c r="F478" s="2276" t="s">
        <v>8111</v>
      </c>
      <c r="G478" s="2276" t="s">
        <v>6236</v>
      </c>
      <c r="H478" s="2276" t="s">
        <v>8112</v>
      </c>
      <c r="I478" s="2276" t="s">
        <v>6236</v>
      </c>
      <c r="J478" s="2276" t="s">
        <v>8113</v>
      </c>
      <c r="K478" s="2276" t="s">
        <v>6236</v>
      </c>
      <c r="L478" s="2279">
        <v>213.22400000000002</v>
      </c>
      <c r="M478" s="2276" t="s">
        <v>7667</v>
      </c>
      <c r="N478" s="2279">
        <v>3623167.7393907001</v>
      </c>
      <c r="O478" s="2276" t="s">
        <v>8110</v>
      </c>
    </row>
    <row r="479" spans="1:15" ht="48" customHeight="1">
      <c r="A479" s="2276" t="s">
        <v>4793</v>
      </c>
      <c r="B479" s="2277" t="s">
        <v>3558</v>
      </c>
      <c r="C479" s="2277" t="s">
        <v>4794</v>
      </c>
      <c r="D479" s="2277" t="s">
        <v>3589</v>
      </c>
      <c r="E479" s="2278" t="s">
        <v>271</v>
      </c>
      <c r="F479" s="2276" t="s">
        <v>6636</v>
      </c>
      <c r="G479" s="2276" t="s">
        <v>6236</v>
      </c>
      <c r="H479" s="2276" t="s">
        <v>8114</v>
      </c>
      <c r="I479" s="2276" t="s">
        <v>6236</v>
      </c>
      <c r="J479" s="2276" t="s">
        <v>8115</v>
      </c>
      <c r="K479" s="2276" t="s">
        <v>6236</v>
      </c>
      <c r="L479" s="2279">
        <v>208.8</v>
      </c>
      <c r="M479" s="2276" t="s">
        <v>7667</v>
      </c>
      <c r="N479" s="2279">
        <v>3623376.5393906999</v>
      </c>
      <c r="O479" s="2276" t="s">
        <v>8116</v>
      </c>
    </row>
    <row r="480" spans="1:15" ht="24" customHeight="1">
      <c r="A480" s="2276" t="s">
        <v>4216</v>
      </c>
      <c r="B480" s="2277" t="s">
        <v>3558</v>
      </c>
      <c r="C480" s="2277" t="s">
        <v>4217</v>
      </c>
      <c r="D480" s="2277" t="s">
        <v>3589</v>
      </c>
      <c r="E480" s="2278" t="s">
        <v>3445</v>
      </c>
      <c r="F480" s="2276" t="s">
        <v>8117</v>
      </c>
      <c r="G480" s="2276" t="s">
        <v>6236</v>
      </c>
      <c r="H480" s="2276" t="s">
        <v>8118</v>
      </c>
      <c r="I480" s="2276" t="s">
        <v>6236</v>
      </c>
      <c r="J480" s="2276" t="s">
        <v>8119</v>
      </c>
      <c r="K480" s="2276" t="s">
        <v>6236</v>
      </c>
      <c r="L480" s="2279">
        <v>207.43404000000001</v>
      </c>
      <c r="M480" s="2276" t="s">
        <v>7667</v>
      </c>
      <c r="N480" s="2279">
        <v>3623583.9734307001</v>
      </c>
      <c r="O480" s="2276" t="s">
        <v>8116</v>
      </c>
    </row>
    <row r="481" spans="1:15" ht="36" customHeight="1">
      <c r="A481" s="2276" t="s">
        <v>3876</v>
      </c>
      <c r="B481" s="2277" t="s">
        <v>3558</v>
      </c>
      <c r="C481" s="2277" t="s">
        <v>3877</v>
      </c>
      <c r="D481" s="2277" t="s">
        <v>3589</v>
      </c>
      <c r="E481" s="2278" t="s">
        <v>271</v>
      </c>
      <c r="F481" s="2276" t="s">
        <v>8120</v>
      </c>
      <c r="G481" s="2276" t="s">
        <v>6236</v>
      </c>
      <c r="H481" s="2276" t="s">
        <v>8121</v>
      </c>
      <c r="I481" s="2276" t="s">
        <v>6236</v>
      </c>
      <c r="J481" s="2276" t="s">
        <v>8122</v>
      </c>
      <c r="K481" s="2276" t="s">
        <v>6236</v>
      </c>
      <c r="L481" s="2279">
        <v>204.29285519999999</v>
      </c>
      <c r="M481" s="2276" t="s">
        <v>7667</v>
      </c>
      <c r="N481" s="2279">
        <v>3623788.2662859</v>
      </c>
      <c r="O481" s="2276" t="s">
        <v>8123</v>
      </c>
    </row>
    <row r="482" spans="1:15" ht="24" customHeight="1">
      <c r="A482" s="2276" t="s">
        <v>5093</v>
      </c>
      <c r="B482" s="2277" t="s">
        <v>3558</v>
      </c>
      <c r="C482" s="2277" t="s">
        <v>5094</v>
      </c>
      <c r="D482" s="2277" t="s">
        <v>3589</v>
      </c>
      <c r="E482" s="2278" t="s">
        <v>689</v>
      </c>
      <c r="F482" s="2276" t="s">
        <v>8124</v>
      </c>
      <c r="G482" s="2276" t="s">
        <v>6236</v>
      </c>
      <c r="H482" s="2276" t="s">
        <v>8125</v>
      </c>
      <c r="I482" s="2276" t="s">
        <v>6236</v>
      </c>
      <c r="J482" s="2276" t="s">
        <v>8126</v>
      </c>
      <c r="K482" s="2276" t="s">
        <v>6236</v>
      </c>
      <c r="L482" s="2279">
        <v>203.74199999999999</v>
      </c>
      <c r="M482" s="2276" t="s">
        <v>7667</v>
      </c>
      <c r="N482" s="2279">
        <v>3623992.0082859001</v>
      </c>
      <c r="O482" s="2276" t="s">
        <v>8127</v>
      </c>
    </row>
    <row r="483" spans="1:15" ht="24" customHeight="1">
      <c r="A483" s="2276" t="s">
        <v>4930</v>
      </c>
      <c r="B483" s="2277" t="s">
        <v>3558</v>
      </c>
      <c r="C483" s="2277" t="s">
        <v>4931</v>
      </c>
      <c r="D483" s="2277" t="s">
        <v>3589</v>
      </c>
      <c r="E483" s="2278" t="s">
        <v>3445</v>
      </c>
      <c r="F483" s="2276" t="s">
        <v>8128</v>
      </c>
      <c r="G483" s="2276" t="s">
        <v>6236</v>
      </c>
      <c r="H483" s="2276" t="s">
        <v>8129</v>
      </c>
      <c r="I483" s="2276" t="s">
        <v>6236</v>
      </c>
      <c r="J483" s="2276" t="s">
        <v>8130</v>
      </c>
      <c r="K483" s="2276" t="s">
        <v>6236</v>
      </c>
      <c r="L483" s="2279">
        <v>201.39325712799999</v>
      </c>
      <c r="M483" s="2276" t="s">
        <v>7667</v>
      </c>
      <c r="N483" s="2279">
        <v>3624193.4015429998</v>
      </c>
      <c r="O483" s="2276" t="s">
        <v>8127</v>
      </c>
    </row>
    <row r="484" spans="1:15" ht="24" customHeight="1">
      <c r="A484" s="2276" t="s">
        <v>4434</v>
      </c>
      <c r="B484" s="2277" t="s">
        <v>3558</v>
      </c>
      <c r="C484" s="2277" t="s">
        <v>4435</v>
      </c>
      <c r="D484" s="2277" t="s">
        <v>3589</v>
      </c>
      <c r="E484" s="2278" t="s">
        <v>3445</v>
      </c>
      <c r="F484" s="2276" t="s">
        <v>8131</v>
      </c>
      <c r="G484" s="2276" t="s">
        <v>6236</v>
      </c>
      <c r="H484" s="2276" t="s">
        <v>8132</v>
      </c>
      <c r="I484" s="2276" t="s">
        <v>6236</v>
      </c>
      <c r="J484" s="2276" t="s">
        <v>8133</v>
      </c>
      <c r="K484" s="2276" t="s">
        <v>6236</v>
      </c>
      <c r="L484" s="2279">
        <v>199.21112840000001</v>
      </c>
      <c r="M484" s="2276" t="s">
        <v>7667</v>
      </c>
      <c r="N484" s="2279">
        <v>3624392.6126714</v>
      </c>
      <c r="O484" s="2276" t="s">
        <v>8134</v>
      </c>
    </row>
    <row r="485" spans="1:15" ht="36" customHeight="1">
      <c r="A485" s="2276" t="s">
        <v>4748</v>
      </c>
      <c r="B485" s="2277" t="s">
        <v>3600</v>
      </c>
      <c r="C485" s="2277" t="s">
        <v>881</v>
      </c>
      <c r="D485" s="2277" t="s">
        <v>3589</v>
      </c>
      <c r="E485" s="2278" t="s">
        <v>271</v>
      </c>
      <c r="F485" s="2276" t="s">
        <v>6964</v>
      </c>
      <c r="G485" s="2276" t="s">
        <v>6236</v>
      </c>
      <c r="H485" s="2276" t="s">
        <v>7018</v>
      </c>
      <c r="I485" s="2276" t="s">
        <v>6236</v>
      </c>
      <c r="J485" s="2276" t="s">
        <v>8135</v>
      </c>
      <c r="K485" s="2276" t="s">
        <v>6236</v>
      </c>
      <c r="L485" s="2279">
        <v>195.66</v>
      </c>
      <c r="M485" s="2276" t="s">
        <v>7667</v>
      </c>
      <c r="N485" s="2279">
        <v>3624588.2726714001</v>
      </c>
      <c r="O485" s="2276" t="s">
        <v>8134</v>
      </c>
    </row>
    <row r="486" spans="1:15" ht="24" customHeight="1">
      <c r="A486" s="2276" t="s">
        <v>5999</v>
      </c>
      <c r="B486" s="2277" t="s">
        <v>3600</v>
      </c>
      <c r="C486" s="2277" t="s">
        <v>1997</v>
      </c>
      <c r="D486" s="2277" t="s">
        <v>3589</v>
      </c>
      <c r="E486" s="2278" t="s">
        <v>322</v>
      </c>
      <c r="F486" s="2276" t="s">
        <v>6691</v>
      </c>
      <c r="G486" s="2276" t="s">
        <v>6236</v>
      </c>
      <c r="H486" s="2276" t="s">
        <v>8136</v>
      </c>
      <c r="I486" s="2276" t="s">
        <v>6236</v>
      </c>
      <c r="J486" s="2276" t="s">
        <v>8137</v>
      </c>
      <c r="K486" s="2276" t="s">
        <v>6236</v>
      </c>
      <c r="L486" s="2279">
        <v>195.3</v>
      </c>
      <c r="M486" s="2276" t="s">
        <v>7667</v>
      </c>
      <c r="N486" s="2279">
        <v>3624783.5726713999</v>
      </c>
      <c r="O486" s="2276" t="s">
        <v>8138</v>
      </c>
    </row>
    <row r="487" spans="1:15" ht="24" customHeight="1">
      <c r="A487" s="2276" t="s">
        <v>4504</v>
      </c>
      <c r="B487" s="2277" t="s">
        <v>3558</v>
      </c>
      <c r="C487" s="2277" t="s">
        <v>4505</v>
      </c>
      <c r="D487" s="2277" t="s">
        <v>3589</v>
      </c>
      <c r="E487" s="2278" t="s">
        <v>4277</v>
      </c>
      <c r="F487" s="2276" t="s">
        <v>8139</v>
      </c>
      <c r="G487" s="2276" t="s">
        <v>6236</v>
      </c>
      <c r="H487" s="2276" t="s">
        <v>8140</v>
      </c>
      <c r="I487" s="2276" t="s">
        <v>6236</v>
      </c>
      <c r="J487" s="2276" t="s">
        <v>8141</v>
      </c>
      <c r="K487" s="2276" t="s">
        <v>6236</v>
      </c>
      <c r="L487" s="2279">
        <v>194.99344472000001</v>
      </c>
      <c r="M487" s="2276" t="s">
        <v>7667</v>
      </c>
      <c r="N487" s="2279">
        <v>3624978.5661161002</v>
      </c>
      <c r="O487" s="2276" t="s">
        <v>8138</v>
      </c>
    </row>
    <row r="488" spans="1:15" ht="24" customHeight="1">
      <c r="A488" s="2276" t="s">
        <v>4239</v>
      </c>
      <c r="B488" s="2277" t="s">
        <v>3558</v>
      </c>
      <c r="C488" s="2277" t="s">
        <v>4240</v>
      </c>
      <c r="D488" s="2277" t="s">
        <v>3589</v>
      </c>
      <c r="E488" s="2278" t="s">
        <v>271</v>
      </c>
      <c r="F488" s="2276" t="s">
        <v>8142</v>
      </c>
      <c r="G488" s="2276" t="s">
        <v>6236</v>
      </c>
      <c r="H488" s="2276" t="s">
        <v>8143</v>
      </c>
      <c r="I488" s="2276" t="s">
        <v>6236</v>
      </c>
      <c r="J488" s="2276" t="s">
        <v>8144</v>
      </c>
      <c r="K488" s="2276" t="s">
        <v>6236</v>
      </c>
      <c r="L488" s="2279">
        <v>193.61442510000001</v>
      </c>
      <c r="M488" s="2276" t="s">
        <v>7667</v>
      </c>
      <c r="N488" s="2279">
        <v>3625172.1805412001</v>
      </c>
      <c r="O488" s="2276" t="s">
        <v>8145</v>
      </c>
    </row>
    <row r="489" spans="1:15" ht="24" customHeight="1">
      <c r="A489" s="2276" t="s">
        <v>3874</v>
      </c>
      <c r="B489" s="2277" t="s">
        <v>3558</v>
      </c>
      <c r="C489" s="2277" t="s">
        <v>3875</v>
      </c>
      <c r="D489" s="2277" t="s">
        <v>3589</v>
      </c>
      <c r="E489" s="2278" t="s">
        <v>271</v>
      </c>
      <c r="F489" s="2276" t="s">
        <v>8146</v>
      </c>
      <c r="G489" s="2276" t="s">
        <v>6236</v>
      </c>
      <c r="H489" s="2276" t="s">
        <v>8147</v>
      </c>
      <c r="I489" s="2276" t="s">
        <v>6236</v>
      </c>
      <c r="J489" s="2276" t="s">
        <v>8148</v>
      </c>
      <c r="K489" s="2276" t="s">
        <v>6236</v>
      </c>
      <c r="L489" s="2279">
        <v>192.99732</v>
      </c>
      <c r="M489" s="2276" t="s">
        <v>7667</v>
      </c>
      <c r="N489" s="2279">
        <v>3625365.1778612002</v>
      </c>
      <c r="O489" s="2276" t="s">
        <v>8145</v>
      </c>
    </row>
    <row r="490" spans="1:15" ht="24" customHeight="1">
      <c r="A490" s="2276" t="s">
        <v>8149</v>
      </c>
      <c r="B490" s="2277" t="s">
        <v>3558</v>
      </c>
      <c r="C490" s="2277" t="s">
        <v>8150</v>
      </c>
      <c r="D490" s="2277" t="s">
        <v>3589</v>
      </c>
      <c r="E490" s="2278" t="s">
        <v>271</v>
      </c>
      <c r="F490" s="2276" t="s">
        <v>8151</v>
      </c>
      <c r="G490" s="2276" t="s">
        <v>6236</v>
      </c>
      <c r="H490" s="2276" t="s">
        <v>8152</v>
      </c>
      <c r="I490" s="2276" t="s">
        <v>6236</v>
      </c>
      <c r="J490" s="2276" t="s">
        <v>8153</v>
      </c>
      <c r="K490" s="2276" t="s">
        <v>6236</v>
      </c>
      <c r="L490" s="2279">
        <v>192.01805999999999</v>
      </c>
      <c r="M490" s="2276" t="s">
        <v>7667</v>
      </c>
      <c r="N490" s="2279">
        <v>3625557.1959211999</v>
      </c>
      <c r="O490" s="2276" t="s">
        <v>8154</v>
      </c>
    </row>
    <row r="491" spans="1:15" ht="36" customHeight="1">
      <c r="A491" s="2276" t="s">
        <v>4065</v>
      </c>
      <c r="B491" s="2277" t="s">
        <v>3558</v>
      </c>
      <c r="C491" s="2277" t="s">
        <v>4066</v>
      </c>
      <c r="D491" s="2277" t="s">
        <v>3589</v>
      </c>
      <c r="E491" s="2278" t="s">
        <v>271</v>
      </c>
      <c r="F491" s="2276" t="s">
        <v>8155</v>
      </c>
      <c r="G491" s="2276" t="s">
        <v>6236</v>
      </c>
      <c r="H491" s="2276" t="s">
        <v>8156</v>
      </c>
      <c r="I491" s="2276" t="s">
        <v>6236</v>
      </c>
      <c r="J491" s="2276" t="s">
        <v>8157</v>
      </c>
      <c r="K491" s="2276" t="s">
        <v>6236</v>
      </c>
      <c r="L491" s="2279">
        <v>190.55322000000001</v>
      </c>
      <c r="M491" s="2276" t="s">
        <v>7667</v>
      </c>
      <c r="N491" s="2279">
        <v>3625747.7491412</v>
      </c>
      <c r="O491" s="2276" t="s">
        <v>8154</v>
      </c>
    </row>
    <row r="492" spans="1:15" ht="24" customHeight="1">
      <c r="A492" s="2276" t="s">
        <v>8158</v>
      </c>
      <c r="B492" s="2277" t="s">
        <v>3558</v>
      </c>
      <c r="C492" s="2277" t="s">
        <v>8159</v>
      </c>
      <c r="D492" s="2277" t="s">
        <v>3804</v>
      </c>
      <c r="E492" s="2278" t="s">
        <v>2143</v>
      </c>
      <c r="F492" s="2276" t="s">
        <v>7664</v>
      </c>
      <c r="G492" s="2276" t="s">
        <v>6236</v>
      </c>
      <c r="H492" s="2276" t="s">
        <v>8160</v>
      </c>
      <c r="I492" s="2276" t="s">
        <v>6236</v>
      </c>
      <c r="J492" s="2276" t="s">
        <v>8161</v>
      </c>
      <c r="K492" s="2276" t="s">
        <v>6236</v>
      </c>
      <c r="L492" s="2279">
        <v>189.74992520399999</v>
      </c>
      <c r="M492" s="2276" t="s">
        <v>7667</v>
      </c>
      <c r="N492" s="2279">
        <v>3625937.4990663999</v>
      </c>
      <c r="O492" s="2276" t="s">
        <v>8162</v>
      </c>
    </row>
    <row r="493" spans="1:15" ht="24" customHeight="1">
      <c r="A493" s="2276" t="s">
        <v>5465</v>
      </c>
      <c r="B493" s="2277" t="s">
        <v>3554</v>
      </c>
      <c r="C493" s="2277" t="s">
        <v>5466</v>
      </c>
      <c r="D493" s="2277" t="s">
        <v>3589</v>
      </c>
      <c r="E493" s="2278" t="s">
        <v>271</v>
      </c>
      <c r="F493" s="2276" t="s">
        <v>8163</v>
      </c>
      <c r="G493" s="2276" t="s">
        <v>6236</v>
      </c>
      <c r="H493" s="2276" t="s">
        <v>8164</v>
      </c>
      <c r="I493" s="2276" t="s">
        <v>6236</v>
      </c>
      <c r="J493" s="2276" t="s">
        <v>8165</v>
      </c>
      <c r="K493" s="2276" t="s">
        <v>6236</v>
      </c>
      <c r="L493" s="2279">
        <v>188.421156</v>
      </c>
      <c r="M493" s="2276" t="s">
        <v>7667</v>
      </c>
      <c r="N493" s="2279">
        <v>3626125.9202224002</v>
      </c>
      <c r="O493" s="2276" t="s">
        <v>8162</v>
      </c>
    </row>
    <row r="494" spans="1:15" ht="24" customHeight="1">
      <c r="A494" s="2276" t="s">
        <v>5075</v>
      </c>
      <c r="B494" s="2277" t="s">
        <v>3554</v>
      </c>
      <c r="C494" s="2277" t="s">
        <v>5076</v>
      </c>
      <c r="D494" s="2277" t="s">
        <v>3589</v>
      </c>
      <c r="E494" s="2278" t="s">
        <v>275</v>
      </c>
      <c r="F494" s="2276" t="s">
        <v>8166</v>
      </c>
      <c r="G494" s="2276" t="s">
        <v>6236</v>
      </c>
      <c r="H494" s="2276" t="s">
        <v>8167</v>
      </c>
      <c r="I494" s="2276" t="s">
        <v>6236</v>
      </c>
      <c r="J494" s="2276" t="s">
        <v>8168</v>
      </c>
      <c r="K494" s="2276" t="s">
        <v>6236</v>
      </c>
      <c r="L494" s="2279">
        <v>185.84</v>
      </c>
      <c r="M494" s="2276" t="s">
        <v>7667</v>
      </c>
      <c r="N494" s="2279">
        <v>3626311.7602224001</v>
      </c>
      <c r="O494" s="2276" t="s">
        <v>8169</v>
      </c>
    </row>
    <row r="495" spans="1:15" ht="36" customHeight="1">
      <c r="A495" s="2276" t="s">
        <v>8170</v>
      </c>
      <c r="B495" s="2277" t="s">
        <v>3558</v>
      </c>
      <c r="C495" s="2277" t="s">
        <v>8171</v>
      </c>
      <c r="D495" s="2277" t="s">
        <v>3804</v>
      </c>
      <c r="E495" s="2278" t="s">
        <v>271</v>
      </c>
      <c r="F495" s="2276" t="s">
        <v>8172</v>
      </c>
      <c r="G495" s="2276" t="s">
        <v>6236</v>
      </c>
      <c r="H495" s="2276" t="s">
        <v>8173</v>
      </c>
      <c r="I495" s="2276" t="s">
        <v>6236</v>
      </c>
      <c r="J495" s="2276" t="s">
        <v>8174</v>
      </c>
      <c r="K495" s="2276" t="s">
        <v>6236</v>
      </c>
      <c r="L495" s="2279">
        <v>184.64764665600001</v>
      </c>
      <c r="M495" s="2276" t="s">
        <v>7667</v>
      </c>
      <c r="N495" s="2279">
        <v>3626496.4078691001</v>
      </c>
      <c r="O495" s="2276" t="s">
        <v>8169</v>
      </c>
    </row>
    <row r="496" spans="1:15" ht="48" customHeight="1">
      <c r="A496" s="2276" t="s">
        <v>8175</v>
      </c>
      <c r="B496" s="2277" t="s">
        <v>3558</v>
      </c>
      <c r="C496" s="2277" t="s">
        <v>8176</v>
      </c>
      <c r="D496" s="2277" t="s">
        <v>3804</v>
      </c>
      <c r="E496" s="2278" t="s">
        <v>271</v>
      </c>
      <c r="F496" s="2276" t="s">
        <v>8177</v>
      </c>
      <c r="G496" s="2276" t="s">
        <v>6236</v>
      </c>
      <c r="H496" s="2276" t="s">
        <v>8178</v>
      </c>
      <c r="I496" s="2276" t="s">
        <v>6236</v>
      </c>
      <c r="J496" s="2276" t="s">
        <v>8179</v>
      </c>
      <c r="K496" s="2276" t="s">
        <v>6236</v>
      </c>
      <c r="L496" s="2279">
        <v>184.30341657</v>
      </c>
      <c r="M496" s="2276" t="s">
        <v>7667</v>
      </c>
      <c r="N496" s="2279">
        <v>3626680.7112857001</v>
      </c>
      <c r="O496" s="2276" t="s">
        <v>8180</v>
      </c>
    </row>
    <row r="497" spans="1:15" ht="24" customHeight="1">
      <c r="A497" s="2276" t="s">
        <v>3898</v>
      </c>
      <c r="B497" s="2277" t="s">
        <v>3558</v>
      </c>
      <c r="C497" s="2277" t="s">
        <v>3899</v>
      </c>
      <c r="D497" s="2277" t="s">
        <v>3589</v>
      </c>
      <c r="E497" s="2278" t="s">
        <v>689</v>
      </c>
      <c r="F497" s="2276" t="s">
        <v>6636</v>
      </c>
      <c r="G497" s="2276" t="s">
        <v>6236</v>
      </c>
      <c r="H497" s="2276" t="s">
        <v>8181</v>
      </c>
      <c r="I497" s="2276" t="s">
        <v>6236</v>
      </c>
      <c r="J497" s="2276" t="s">
        <v>8182</v>
      </c>
      <c r="K497" s="2276" t="s">
        <v>6236</v>
      </c>
      <c r="L497" s="2279">
        <v>184.15</v>
      </c>
      <c r="M497" s="2276" t="s">
        <v>7667</v>
      </c>
      <c r="N497" s="2279">
        <v>3626864.8612857</v>
      </c>
      <c r="O497" s="2276" t="s">
        <v>8180</v>
      </c>
    </row>
    <row r="498" spans="1:15" ht="24" customHeight="1">
      <c r="A498" s="2276" t="s">
        <v>5502</v>
      </c>
      <c r="B498" s="2277" t="s">
        <v>3600</v>
      </c>
      <c r="C498" s="2277" t="s">
        <v>5503</v>
      </c>
      <c r="D498" s="2277" t="s">
        <v>3589</v>
      </c>
      <c r="E498" s="2278" t="s">
        <v>271</v>
      </c>
      <c r="F498" s="2276" t="s">
        <v>8183</v>
      </c>
      <c r="G498" s="2276" t="s">
        <v>6236</v>
      </c>
      <c r="H498" s="2276" t="s">
        <v>8184</v>
      </c>
      <c r="I498" s="2276" t="s">
        <v>6236</v>
      </c>
      <c r="J498" s="2276" t="s">
        <v>8167</v>
      </c>
      <c r="K498" s="2276" t="s">
        <v>6236</v>
      </c>
      <c r="L498" s="2279">
        <v>184</v>
      </c>
      <c r="M498" s="2276" t="s">
        <v>7667</v>
      </c>
      <c r="N498" s="2279">
        <v>3627048.8612857</v>
      </c>
      <c r="O498" s="2276" t="s">
        <v>8185</v>
      </c>
    </row>
    <row r="499" spans="1:15" ht="24" customHeight="1">
      <c r="A499" s="2276" t="s">
        <v>4172</v>
      </c>
      <c r="B499" s="2277" t="s">
        <v>3558</v>
      </c>
      <c r="C499" s="2277" t="s">
        <v>4173</v>
      </c>
      <c r="D499" s="2277" t="s">
        <v>3589</v>
      </c>
      <c r="E499" s="2278" t="s">
        <v>368</v>
      </c>
      <c r="F499" s="2276" t="s">
        <v>8186</v>
      </c>
      <c r="G499" s="2276" t="s">
        <v>6236</v>
      </c>
      <c r="H499" s="2276" t="s">
        <v>8187</v>
      </c>
      <c r="I499" s="2276" t="s">
        <v>6236</v>
      </c>
      <c r="J499" s="2276" t="s">
        <v>8188</v>
      </c>
      <c r="K499" s="2276" t="s">
        <v>6236</v>
      </c>
      <c r="L499" s="2279">
        <v>183.04756023600001</v>
      </c>
      <c r="M499" s="2276" t="s">
        <v>7667</v>
      </c>
      <c r="N499" s="2279">
        <v>3627231.9088459001</v>
      </c>
      <c r="O499" s="2276" t="s">
        <v>8185</v>
      </c>
    </row>
    <row r="500" spans="1:15" ht="24" customHeight="1">
      <c r="A500" s="2276" t="s">
        <v>4989</v>
      </c>
      <c r="B500" s="2277" t="s">
        <v>3558</v>
      </c>
      <c r="C500" s="2277" t="s">
        <v>4990</v>
      </c>
      <c r="D500" s="2277" t="s">
        <v>3589</v>
      </c>
      <c r="E500" s="2278" t="s">
        <v>271</v>
      </c>
      <c r="F500" s="2276" t="s">
        <v>6241</v>
      </c>
      <c r="G500" s="2276" t="s">
        <v>6236</v>
      </c>
      <c r="H500" s="2276" t="s">
        <v>8189</v>
      </c>
      <c r="I500" s="2276" t="s">
        <v>6236</v>
      </c>
      <c r="J500" s="2276" t="s">
        <v>8190</v>
      </c>
      <c r="K500" s="2276" t="s">
        <v>6236</v>
      </c>
      <c r="L500" s="2279">
        <v>183.02</v>
      </c>
      <c r="M500" s="2276" t="s">
        <v>7667</v>
      </c>
      <c r="N500" s="2279">
        <v>3627414.9288459001</v>
      </c>
      <c r="O500" s="2276" t="s">
        <v>8191</v>
      </c>
    </row>
    <row r="501" spans="1:15" ht="24" customHeight="1">
      <c r="A501" s="2276" t="s">
        <v>8192</v>
      </c>
      <c r="B501" s="2277" t="s">
        <v>3558</v>
      </c>
      <c r="C501" s="2277" t="s">
        <v>8193</v>
      </c>
      <c r="D501" s="2277" t="s">
        <v>3589</v>
      </c>
      <c r="E501" s="2278" t="s">
        <v>271</v>
      </c>
      <c r="F501" s="2276" t="s">
        <v>8194</v>
      </c>
      <c r="G501" s="2276" t="s">
        <v>6236</v>
      </c>
      <c r="H501" s="2276" t="s">
        <v>7804</v>
      </c>
      <c r="I501" s="2276" t="s">
        <v>6236</v>
      </c>
      <c r="J501" s="2276" t="s">
        <v>8195</v>
      </c>
      <c r="K501" s="2276" t="s">
        <v>6236</v>
      </c>
      <c r="L501" s="2279">
        <v>182.82239999999999</v>
      </c>
      <c r="M501" s="2276" t="s">
        <v>7667</v>
      </c>
      <c r="N501" s="2279">
        <v>3627597.7512459001</v>
      </c>
      <c r="O501" s="2276" t="s">
        <v>8191</v>
      </c>
    </row>
    <row r="502" spans="1:15" ht="24" customHeight="1">
      <c r="A502" s="2276" t="s">
        <v>5225</v>
      </c>
      <c r="B502" s="2277" t="s">
        <v>3600</v>
      </c>
      <c r="C502" s="2277" t="s">
        <v>5226</v>
      </c>
      <c r="D502" s="2277" t="s">
        <v>3589</v>
      </c>
      <c r="E502" s="2278" t="s">
        <v>1797</v>
      </c>
      <c r="F502" s="2276" t="s">
        <v>6500</v>
      </c>
      <c r="G502" s="2276" t="s">
        <v>6236</v>
      </c>
      <c r="H502" s="2276" t="s">
        <v>8196</v>
      </c>
      <c r="I502" s="2276" t="s">
        <v>6236</v>
      </c>
      <c r="J502" s="2276" t="s">
        <v>8197</v>
      </c>
      <c r="K502" s="2276" t="s">
        <v>6236</v>
      </c>
      <c r="L502" s="2279">
        <v>179.08</v>
      </c>
      <c r="M502" s="2276" t="s">
        <v>8198</v>
      </c>
      <c r="N502" s="2279">
        <v>3627776.8312459001</v>
      </c>
      <c r="O502" s="2276" t="s">
        <v>8199</v>
      </c>
    </row>
    <row r="503" spans="1:15" ht="24" customHeight="1">
      <c r="A503" s="2276" t="s">
        <v>8200</v>
      </c>
      <c r="B503" s="2277" t="s">
        <v>3558</v>
      </c>
      <c r="C503" s="2277" t="s">
        <v>8201</v>
      </c>
      <c r="D503" s="2277" t="s">
        <v>3594</v>
      </c>
      <c r="E503" s="2278" t="s">
        <v>2143</v>
      </c>
      <c r="F503" s="2276" t="s">
        <v>8202</v>
      </c>
      <c r="G503" s="2276" t="s">
        <v>6236</v>
      </c>
      <c r="H503" s="2276" t="s">
        <v>8203</v>
      </c>
      <c r="I503" s="2276" t="s">
        <v>6236</v>
      </c>
      <c r="J503" s="2276" t="s">
        <v>8204</v>
      </c>
      <c r="K503" s="2276" t="s">
        <v>6236</v>
      </c>
      <c r="L503" s="2279">
        <v>175.34614400000001</v>
      </c>
      <c r="M503" s="2276" t="s">
        <v>8198</v>
      </c>
      <c r="N503" s="2279">
        <v>3627952.1773899002</v>
      </c>
      <c r="O503" s="2276" t="s">
        <v>8199</v>
      </c>
    </row>
    <row r="504" spans="1:15" ht="24" customHeight="1">
      <c r="A504" s="2276" t="s">
        <v>5118</v>
      </c>
      <c r="B504" s="2277" t="s">
        <v>3600</v>
      </c>
      <c r="C504" s="2277" t="s">
        <v>5594</v>
      </c>
      <c r="D504" s="2277" t="s">
        <v>3589</v>
      </c>
      <c r="E504" s="2278" t="s">
        <v>271</v>
      </c>
      <c r="F504" s="2276" t="s">
        <v>7593</v>
      </c>
      <c r="G504" s="2276" t="s">
        <v>6236</v>
      </c>
      <c r="H504" s="2276" t="s">
        <v>8205</v>
      </c>
      <c r="I504" s="2276" t="s">
        <v>6236</v>
      </c>
      <c r="J504" s="2276" t="s">
        <v>8206</v>
      </c>
      <c r="K504" s="2276" t="s">
        <v>6236</v>
      </c>
      <c r="L504" s="2279">
        <v>174.24</v>
      </c>
      <c r="M504" s="2276" t="s">
        <v>8198</v>
      </c>
      <c r="N504" s="2279">
        <v>3628126.4173899</v>
      </c>
      <c r="O504" s="2276" t="s">
        <v>8207</v>
      </c>
    </row>
    <row r="505" spans="1:15" ht="36" customHeight="1">
      <c r="A505" s="2276" t="s">
        <v>4378</v>
      </c>
      <c r="B505" s="2277" t="s">
        <v>3558</v>
      </c>
      <c r="C505" s="2277" t="s">
        <v>4379</v>
      </c>
      <c r="D505" s="2277" t="s">
        <v>3589</v>
      </c>
      <c r="E505" s="2278" t="s">
        <v>689</v>
      </c>
      <c r="F505" s="2276" t="s">
        <v>8208</v>
      </c>
      <c r="G505" s="2276" t="s">
        <v>6236</v>
      </c>
      <c r="H505" s="2276" t="s">
        <v>8209</v>
      </c>
      <c r="I505" s="2276" t="s">
        <v>6236</v>
      </c>
      <c r="J505" s="2276" t="s">
        <v>8210</v>
      </c>
      <c r="K505" s="2276" t="s">
        <v>6236</v>
      </c>
      <c r="L505" s="2279">
        <v>173.66</v>
      </c>
      <c r="M505" s="2276" t="s">
        <v>8198</v>
      </c>
      <c r="N505" s="2279">
        <v>3628300.0773899001</v>
      </c>
      <c r="O505" s="2276" t="s">
        <v>8207</v>
      </c>
    </row>
    <row r="506" spans="1:15" ht="36" customHeight="1">
      <c r="A506" s="2276" t="s">
        <v>4311</v>
      </c>
      <c r="B506" s="2277" t="s">
        <v>3558</v>
      </c>
      <c r="C506" s="2277" t="s">
        <v>4312</v>
      </c>
      <c r="D506" s="2277" t="s">
        <v>3589</v>
      </c>
      <c r="E506" s="2278" t="s">
        <v>271</v>
      </c>
      <c r="F506" s="2276" t="s">
        <v>8211</v>
      </c>
      <c r="G506" s="2276" t="s">
        <v>6236</v>
      </c>
      <c r="H506" s="2276" t="s">
        <v>8212</v>
      </c>
      <c r="I506" s="2276" t="s">
        <v>6236</v>
      </c>
      <c r="J506" s="2276" t="s">
        <v>8213</v>
      </c>
      <c r="K506" s="2276" t="s">
        <v>6236</v>
      </c>
      <c r="L506" s="2279">
        <v>171.43073547</v>
      </c>
      <c r="M506" s="2276" t="s">
        <v>8198</v>
      </c>
      <c r="N506" s="2279">
        <v>3628471.5081254002</v>
      </c>
      <c r="O506" s="2276" t="s">
        <v>8214</v>
      </c>
    </row>
    <row r="507" spans="1:15" ht="48" customHeight="1">
      <c r="A507" s="2276" t="s">
        <v>3800</v>
      </c>
      <c r="B507" s="2277" t="s">
        <v>3558</v>
      </c>
      <c r="C507" s="2277" t="s">
        <v>3801</v>
      </c>
      <c r="D507" s="2277" t="s">
        <v>3589</v>
      </c>
      <c r="E507" s="2278" t="s">
        <v>1700</v>
      </c>
      <c r="F507" s="2276" t="s">
        <v>8215</v>
      </c>
      <c r="G507" s="2276" t="s">
        <v>6236</v>
      </c>
      <c r="H507" s="2276" t="s">
        <v>7069</v>
      </c>
      <c r="I507" s="2276" t="s">
        <v>6236</v>
      </c>
      <c r="J507" s="2276" t="s">
        <v>8216</v>
      </c>
      <c r="K507" s="2276" t="s">
        <v>6236</v>
      </c>
      <c r="L507" s="2279">
        <v>170.6292</v>
      </c>
      <c r="M507" s="2276" t="s">
        <v>8198</v>
      </c>
      <c r="N507" s="2279">
        <v>3628642.1373254</v>
      </c>
      <c r="O507" s="2276" t="s">
        <v>8214</v>
      </c>
    </row>
    <row r="508" spans="1:15" ht="24" customHeight="1">
      <c r="A508" s="2276" t="s">
        <v>5718</v>
      </c>
      <c r="B508" s="2277" t="s">
        <v>3600</v>
      </c>
      <c r="C508" s="2277" t="s">
        <v>5719</v>
      </c>
      <c r="D508" s="2277" t="s">
        <v>3589</v>
      </c>
      <c r="E508" s="2278" t="s">
        <v>271</v>
      </c>
      <c r="F508" s="2276" t="s">
        <v>6752</v>
      </c>
      <c r="G508" s="2276" t="s">
        <v>6236</v>
      </c>
      <c r="H508" s="2276" t="s">
        <v>8217</v>
      </c>
      <c r="I508" s="2276" t="s">
        <v>6236</v>
      </c>
      <c r="J508" s="2276" t="s">
        <v>8218</v>
      </c>
      <c r="K508" s="2276" t="s">
        <v>6236</v>
      </c>
      <c r="L508" s="2279">
        <v>169.28</v>
      </c>
      <c r="M508" s="2276" t="s">
        <v>8198</v>
      </c>
      <c r="N508" s="2279">
        <v>3628811.4173253998</v>
      </c>
      <c r="O508" s="2276" t="s">
        <v>8219</v>
      </c>
    </row>
    <row r="509" spans="1:15" ht="24" customHeight="1">
      <c r="A509" s="2276" t="s">
        <v>8220</v>
      </c>
      <c r="B509" s="2277" t="s">
        <v>3558</v>
      </c>
      <c r="C509" s="2277" t="s">
        <v>8221</v>
      </c>
      <c r="D509" s="2277" t="s">
        <v>3589</v>
      </c>
      <c r="E509" s="2278" t="s">
        <v>271</v>
      </c>
      <c r="F509" s="2276" t="s">
        <v>8222</v>
      </c>
      <c r="G509" s="2276" t="s">
        <v>6236</v>
      </c>
      <c r="H509" s="2276" t="s">
        <v>8223</v>
      </c>
      <c r="I509" s="2276" t="s">
        <v>6236</v>
      </c>
      <c r="J509" s="2276" t="s">
        <v>8224</v>
      </c>
      <c r="K509" s="2276" t="s">
        <v>6236</v>
      </c>
      <c r="L509" s="2279">
        <v>167.89088106</v>
      </c>
      <c r="M509" s="2276" t="s">
        <v>8198</v>
      </c>
      <c r="N509" s="2279">
        <v>3628979.3082065</v>
      </c>
      <c r="O509" s="2276" t="s">
        <v>8219</v>
      </c>
    </row>
    <row r="510" spans="1:15" ht="24" customHeight="1">
      <c r="A510" s="2276" t="s">
        <v>6122</v>
      </c>
      <c r="B510" s="2277" t="s">
        <v>3600</v>
      </c>
      <c r="C510" s="2277" t="s">
        <v>6123</v>
      </c>
      <c r="D510" s="2277" t="s">
        <v>3589</v>
      </c>
      <c r="E510" s="2278" t="s">
        <v>322</v>
      </c>
      <c r="F510" s="2276" t="s">
        <v>6230</v>
      </c>
      <c r="G510" s="2276" t="s">
        <v>6236</v>
      </c>
      <c r="H510" s="2276" t="s">
        <v>8225</v>
      </c>
      <c r="I510" s="2276" t="s">
        <v>6236</v>
      </c>
      <c r="J510" s="2276" t="s">
        <v>8225</v>
      </c>
      <c r="K510" s="2276" t="s">
        <v>6236</v>
      </c>
      <c r="L510" s="2279">
        <v>166.3</v>
      </c>
      <c r="M510" s="2276" t="s">
        <v>8198</v>
      </c>
      <c r="N510" s="2279">
        <v>3629145.6082064998</v>
      </c>
      <c r="O510" s="2276" t="s">
        <v>8226</v>
      </c>
    </row>
    <row r="511" spans="1:15" ht="24" customHeight="1">
      <c r="A511" s="2276" t="s">
        <v>8227</v>
      </c>
      <c r="B511" s="2277" t="s">
        <v>3558</v>
      </c>
      <c r="C511" s="2277" t="s">
        <v>8228</v>
      </c>
      <c r="D511" s="2277" t="s">
        <v>3594</v>
      </c>
      <c r="E511" s="2278" t="s">
        <v>2143</v>
      </c>
      <c r="F511" s="2276" t="s">
        <v>8229</v>
      </c>
      <c r="G511" s="2276" t="s">
        <v>6236</v>
      </c>
      <c r="H511" s="2276" t="s">
        <v>6313</v>
      </c>
      <c r="I511" s="2276" t="s">
        <v>6236</v>
      </c>
      <c r="J511" s="2276" t="s">
        <v>8230</v>
      </c>
      <c r="K511" s="2276" t="s">
        <v>6236</v>
      </c>
      <c r="L511" s="2279">
        <v>165.33720746399999</v>
      </c>
      <c r="M511" s="2276" t="s">
        <v>8198</v>
      </c>
      <c r="N511" s="2279">
        <v>3629310.9454140002</v>
      </c>
      <c r="O511" s="2276" t="s">
        <v>8226</v>
      </c>
    </row>
    <row r="512" spans="1:15" ht="24" customHeight="1">
      <c r="A512" s="2276" t="s">
        <v>8231</v>
      </c>
      <c r="B512" s="2277" t="s">
        <v>3558</v>
      </c>
      <c r="C512" s="2277" t="s">
        <v>8232</v>
      </c>
      <c r="D512" s="2277" t="s">
        <v>3589</v>
      </c>
      <c r="E512" s="2278" t="s">
        <v>271</v>
      </c>
      <c r="F512" s="2276" t="s">
        <v>8233</v>
      </c>
      <c r="G512" s="2276" t="s">
        <v>6236</v>
      </c>
      <c r="H512" s="2276" t="s">
        <v>8234</v>
      </c>
      <c r="I512" s="2276" t="s">
        <v>6236</v>
      </c>
      <c r="J512" s="2276" t="s">
        <v>8235</v>
      </c>
      <c r="K512" s="2276" t="s">
        <v>6236</v>
      </c>
      <c r="L512" s="2279">
        <v>164.3082</v>
      </c>
      <c r="M512" s="2276" t="s">
        <v>8198</v>
      </c>
      <c r="N512" s="2279">
        <v>3629475.253614</v>
      </c>
      <c r="O512" s="2276" t="s">
        <v>8236</v>
      </c>
    </row>
    <row r="513" spans="1:15" ht="24" customHeight="1">
      <c r="A513" s="2276" t="s">
        <v>5176</v>
      </c>
      <c r="B513" s="2277" t="s">
        <v>3600</v>
      </c>
      <c r="C513" s="2277" t="s">
        <v>5177</v>
      </c>
      <c r="D513" s="2277" t="s">
        <v>3589</v>
      </c>
      <c r="E513" s="2278" t="s">
        <v>271</v>
      </c>
      <c r="F513" s="2276" t="s">
        <v>6515</v>
      </c>
      <c r="G513" s="2276" t="s">
        <v>6236</v>
      </c>
      <c r="H513" s="2276" t="s">
        <v>8237</v>
      </c>
      <c r="I513" s="2276" t="s">
        <v>6236</v>
      </c>
      <c r="J513" s="2276" t="s">
        <v>8238</v>
      </c>
      <c r="K513" s="2276" t="s">
        <v>6236</v>
      </c>
      <c r="L513" s="2279">
        <v>161.63999999999999</v>
      </c>
      <c r="M513" s="2276" t="s">
        <v>8198</v>
      </c>
      <c r="N513" s="2279">
        <v>3629636.8936140002</v>
      </c>
      <c r="O513" s="2276" t="s">
        <v>8236</v>
      </c>
    </row>
    <row r="514" spans="1:15" ht="36" customHeight="1">
      <c r="A514" s="2276" t="s">
        <v>5723</v>
      </c>
      <c r="B514" s="2277" t="s">
        <v>3600</v>
      </c>
      <c r="C514" s="2277" t="s">
        <v>1693</v>
      </c>
      <c r="D514" s="2277" t="s">
        <v>3589</v>
      </c>
      <c r="E514" s="2278" t="s">
        <v>271</v>
      </c>
      <c r="F514" s="2276" t="s">
        <v>6230</v>
      </c>
      <c r="G514" s="2276" t="s">
        <v>6236</v>
      </c>
      <c r="H514" s="2276" t="s">
        <v>7281</v>
      </c>
      <c r="I514" s="2276" t="s">
        <v>6236</v>
      </c>
      <c r="J514" s="2276" t="s">
        <v>7281</v>
      </c>
      <c r="K514" s="2276" t="s">
        <v>6236</v>
      </c>
      <c r="L514" s="2279">
        <v>160</v>
      </c>
      <c r="M514" s="2276" t="s">
        <v>8198</v>
      </c>
      <c r="N514" s="2279">
        <v>3629796.8936140002</v>
      </c>
      <c r="O514" s="2276" t="s">
        <v>8239</v>
      </c>
    </row>
    <row r="515" spans="1:15" ht="36" customHeight="1">
      <c r="A515" s="2276" t="s">
        <v>4969</v>
      </c>
      <c r="B515" s="2277" t="s">
        <v>3558</v>
      </c>
      <c r="C515" s="2277" t="s">
        <v>4970</v>
      </c>
      <c r="D515" s="2277" t="s">
        <v>3589</v>
      </c>
      <c r="E515" s="2278" t="s">
        <v>271</v>
      </c>
      <c r="F515" s="2276" t="s">
        <v>6230</v>
      </c>
      <c r="G515" s="2276" t="s">
        <v>6236</v>
      </c>
      <c r="H515" s="2276" t="s">
        <v>8240</v>
      </c>
      <c r="I515" s="2276" t="s">
        <v>6236</v>
      </c>
      <c r="J515" s="2276" t="s">
        <v>8240</v>
      </c>
      <c r="K515" s="2276" t="s">
        <v>6236</v>
      </c>
      <c r="L515" s="2279">
        <v>156.31</v>
      </c>
      <c r="M515" s="2276" t="s">
        <v>8198</v>
      </c>
      <c r="N515" s="2279">
        <v>3629953.2036140002</v>
      </c>
      <c r="O515" s="2276" t="s">
        <v>8239</v>
      </c>
    </row>
    <row r="516" spans="1:15" ht="60" customHeight="1">
      <c r="A516" s="2276" t="s">
        <v>5972</v>
      </c>
      <c r="B516" s="2277" t="s">
        <v>3600</v>
      </c>
      <c r="C516" s="2277" t="s">
        <v>3501</v>
      </c>
      <c r="D516" s="2277" t="s">
        <v>3589</v>
      </c>
      <c r="E516" s="2278" t="s">
        <v>322</v>
      </c>
      <c r="F516" s="2276" t="s">
        <v>6230</v>
      </c>
      <c r="G516" s="2276" t="s">
        <v>6236</v>
      </c>
      <c r="H516" s="2276" t="s">
        <v>8241</v>
      </c>
      <c r="I516" s="2276" t="s">
        <v>6236</v>
      </c>
      <c r="J516" s="2276" t="s">
        <v>8241</v>
      </c>
      <c r="K516" s="2276" t="s">
        <v>6236</v>
      </c>
      <c r="L516" s="2279">
        <v>155</v>
      </c>
      <c r="M516" s="2276" t="s">
        <v>8198</v>
      </c>
      <c r="N516" s="2279">
        <v>3630108.2036140002</v>
      </c>
      <c r="O516" s="2276" t="s">
        <v>8239</v>
      </c>
    </row>
    <row r="517" spans="1:15" ht="24" customHeight="1">
      <c r="A517" s="2276" t="s">
        <v>5701</v>
      </c>
      <c r="B517" s="2277" t="s">
        <v>3600</v>
      </c>
      <c r="C517" s="2277" t="s">
        <v>3102</v>
      </c>
      <c r="D517" s="2277" t="s">
        <v>3589</v>
      </c>
      <c r="E517" s="2278" t="s">
        <v>322</v>
      </c>
      <c r="F517" s="2276" t="s">
        <v>6241</v>
      </c>
      <c r="G517" s="2276" t="s">
        <v>6236</v>
      </c>
      <c r="H517" s="2276" t="s">
        <v>8242</v>
      </c>
      <c r="I517" s="2276" t="s">
        <v>6236</v>
      </c>
      <c r="J517" s="2276" t="s">
        <v>8243</v>
      </c>
      <c r="K517" s="2276" t="s">
        <v>6236</v>
      </c>
      <c r="L517" s="2279">
        <v>154.88</v>
      </c>
      <c r="M517" s="2276" t="s">
        <v>8198</v>
      </c>
      <c r="N517" s="2279">
        <v>3630263.0836140001</v>
      </c>
      <c r="O517" s="2276" t="s">
        <v>8244</v>
      </c>
    </row>
    <row r="518" spans="1:15" ht="24" customHeight="1">
      <c r="A518" s="2276" t="s">
        <v>5307</v>
      </c>
      <c r="B518" s="2277" t="s">
        <v>4493</v>
      </c>
      <c r="C518" s="2277" t="s">
        <v>5308</v>
      </c>
      <c r="D518" s="2277" t="s">
        <v>3589</v>
      </c>
      <c r="E518" s="2278" t="s">
        <v>689</v>
      </c>
      <c r="F518" s="2276" t="s">
        <v>8245</v>
      </c>
      <c r="G518" s="2276" t="s">
        <v>6236</v>
      </c>
      <c r="H518" s="2276" t="s">
        <v>8246</v>
      </c>
      <c r="I518" s="2276" t="s">
        <v>6236</v>
      </c>
      <c r="J518" s="2276" t="s">
        <v>8247</v>
      </c>
      <c r="K518" s="2276" t="s">
        <v>6236</v>
      </c>
      <c r="L518" s="2279">
        <v>154.10499999999999</v>
      </c>
      <c r="M518" s="2276" t="s">
        <v>8198</v>
      </c>
      <c r="N518" s="2279">
        <v>3630417.1886140001</v>
      </c>
      <c r="O518" s="2276" t="s">
        <v>8244</v>
      </c>
    </row>
    <row r="519" spans="1:15" ht="24" customHeight="1">
      <c r="A519" s="2276" t="s">
        <v>5178</v>
      </c>
      <c r="B519" s="2277" t="s">
        <v>3600</v>
      </c>
      <c r="C519" s="2277" t="s">
        <v>5179</v>
      </c>
      <c r="D519" s="2277" t="s">
        <v>3589</v>
      </c>
      <c r="E519" s="2278" t="s">
        <v>271</v>
      </c>
      <c r="F519" s="2276" t="s">
        <v>6515</v>
      </c>
      <c r="G519" s="2276" t="s">
        <v>6236</v>
      </c>
      <c r="H519" s="2276" t="s">
        <v>8248</v>
      </c>
      <c r="I519" s="2276" t="s">
        <v>6236</v>
      </c>
      <c r="J519" s="2276" t="s">
        <v>8249</v>
      </c>
      <c r="K519" s="2276" t="s">
        <v>6236</v>
      </c>
      <c r="L519" s="2279">
        <v>152.4</v>
      </c>
      <c r="M519" s="2276" t="s">
        <v>8198</v>
      </c>
      <c r="N519" s="2279">
        <v>3630569.588614</v>
      </c>
      <c r="O519" s="2276" t="s">
        <v>8250</v>
      </c>
    </row>
    <row r="520" spans="1:15" ht="24" customHeight="1">
      <c r="A520" s="2276" t="s">
        <v>3652</v>
      </c>
      <c r="B520" s="2277" t="s">
        <v>3558</v>
      </c>
      <c r="C520" s="2277" t="s">
        <v>3653</v>
      </c>
      <c r="D520" s="2277" t="s">
        <v>3589</v>
      </c>
      <c r="E520" s="2278" t="s">
        <v>3445</v>
      </c>
      <c r="F520" s="2276" t="s">
        <v>8251</v>
      </c>
      <c r="G520" s="2276" t="s">
        <v>6236</v>
      </c>
      <c r="H520" s="2276" t="s">
        <v>8252</v>
      </c>
      <c r="I520" s="2276" t="s">
        <v>6236</v>
      </c>
      <c r="J520" s="2276" t="s">
        <v>8253</v>
      </c>
      <c r="K520" s="2276" t="s">
        <v>6236</v>
      </c>
      <c r="L520" s="2279">
        <v>150.19825800000001</v>
      </c>
      <c r="M520" s="2276" t="s">
        <v>8198</v>
      </c>
      <c r="N520" s="2279">
        <v>3630719.786872</v>
      </c>
      <c r="O520" s="2276" t="s">
        <v>8250</v>
      </c>
    </row>
    <row r="521" spans="1:15" ht="24" customHeight="1">
      <c r="A521" s="2276" t="s">
        <v>4482</v>
      </c>
      <c r="B521" s="2277" t="s">
        <v>3558</v>
      </c>
      <c r="C521" s="2277" t="s">
        <v>4483</v>
      </c>
      <c r="D521" s="2277" t="s">
        <v>3589</v>
      </c>
      <c r="E521" s="2278" t="s">
        <v>3974</v>
      </c>
      <c r="F521" s="2276" t="s">
        <v>8254</v>
      </c>
      <c r="G521" s="2276" t="s">
        <v>6236</v>
      </c>
      <c r="H521" s="2276" t="s">
        <v>8255</v>
      </c>
      <c r="I521" s="2276" t="s">
        <v>6236</v>
      </c>
      <c r="J521" s="2276" t="s">
        <v>8256</v>
      </c>
      <c r="K521" s="2276" t="s">
        <v>6236</v>
      </c>
      <c r="L521" s="2279">
        <v>147.238224</v>
      </c>
      <c r="M521" s="2276" t="s">
        <v>8198</v>
      </c>
      <c r="N521" s="2279">
        <v>3630867.0250960002</v>
      </c>
      <c r="O521" s="2276" t="s">
        <v>8250</v>
      </c>
    </row>
    <row r="522" spans="1:15" ht="24" customHeight="1">
      <c r="A522" s="2276" t="s">
        <v>8257</v>
      </c>
      <c r="B522" s="2277" t="s">
        <v>3558</v>
      </c>
      <c r="C522" s="2277" t="s">
        <v>8258</v>
      </c>
      <c r="D522" s="2277" t="s">
        <v>3594</v>
      </c>
      <c r="E522" s="2278" t="s">
        <v>4255</v>
      </c>
      <c r="F522" s="2276" t="s">
        <v>8259</v>
      </c>
      <c r="G522" s="2276" t="s">
        <v>6236</v>
      </c>
      <c r="H522" s="2276" t="s">
        <v>8260</v>
      </c>
      <c r="I522" s="2276" t="s">
        <v>6236</v>
      </c>
      <c r="J522" s="2276" t="s">
        <v>8261</v>
      </c>
      <c r="K522" s="2276" t="s">
        <v>6236</v>
      </c>
      <c r="L522" s="2279">
        <v>145.64218802799999</v>
      </c>
      <c r="M522" s="2276" t="s">
        <v>8198</v>
      </c>
      <c r="N522" s="2279">
        <v>3631012.6672840002</v>
      </c>
      <c r="O522" s="2276" t="s">
        <v>8262</v>
      </c>
    </row>
    <row r="523" spans="1:15" ht="24" customHeight="1">
      <c r="A523" s="2276" t="s">
        <v>6169</v>
      </c>
      <c r="B523" s="2277" t="s">
        <v>3558</v>
      </c>
      <c r="C523" s="2277" t="s">
        <v>6170</v>
      </c>
      <c r="D523" s="2277" t="s">
        <v>3589</v>
      </c>
      <c r="E523" s="2278" t="s">
        <v>4255</v>
      </c>
      <c r="F523" s="2276" t="s">
        <v>7221</v>
      </c>
      <c r="G523" s="2276" t="s">
        <v>6236</v>
      </c>
      <c r="H523" s="2276" t="s">
        <v>8263</v>
      </c>
      <c r="I523" s="2276" t="s">
        <v>6236</v>
      </c>
      <c r="J523" s="2276" t="s">
        <v>8264</v>
      </c>
      <c r="K523" s="2276" t="s">
        <v>6236</v>
      </c>
      <c r="L523" s="2279">
        <v>145.504716</v>
      </c>
      <c r="M523" s="2276" t="s">
        <v>8198</v>
      </c>
      <c r="N523" s="2279">
        <v>3631158.1719999998</v>
      </c>
      <c r="O523" s="2276" t="s">
        <v>8262</v>
      </c>
    </row>
    <row r="524" spans="1:15" ht="24" customHeight="1">
      <c r="A524" s="2276" t="s">
        <v>5134</v>
      </c>
      <c r="B524" s="2277" t="s">
        <v>3554</v>
      </c>
      <c r="C524" s="2277" t="s">
        <v>5135</v>
      </c>
      <c r="D524" s="2277" t="s">
        <v>3589</v>
      </c>
      <c r="E524" s="2278" t="s">
        <v>271</v>
      </c>
      <c r="F524" s="2276" t="s">
        <v>6461</v>
      </c>
      <c r="G524" s="2276" t="s">
        <v>6236</v>
      </c>
      <c r="H524" s="2276" t="s">
        <v>8265</v>
      </c>
      <c r="I524" s="2276" t="s">
        <v>6236</v>
      </c>
      <c r="J524" s="2276" t="s">
        <v>8266</v>
      </c>
      <c r="K524" s="2276" t="s">
        <v>6236</v>
      </c>
      <c r="L524" s="2279">
        <v>145.32</v>
      </c>
      <c r="M524" s="2276" t="s">
        <v>8198</v>
      </c>
      <c r="N524" s="2279">
        <v>3631303.4920000001</v>
      </c>
      <c r="O524" s="2276" t="s">
        <v>8267</v>
      </c>
    </row>
    <row r="525" spans="1:15" ht="48" customHeight="1">
      <c r="A525" s="2276" t="s">
        <v>5377</v>
      </c>
      <c r="B525" s="2277" t="s">
        <v>4493</v>
      </c>
      <c r="C525" s="2277" t="s">
        <v>5378</v>
      </c>
      <c r="D525" s="2277" t="s">
        <v>3589</v>
      </c>
      <c r="E525" s="2278" t="s">
        <v>271</v>
      </c>
      <c r="F525" s="2276" t="s">
        <v>6241</v>
      </c>
      <c r="G525" s="2276" t="s">
        <v>6236</v>
      </c>
      <c r="H525" s="2276" t="s">
        <v>8268</v>
      </c>
      <c r="I525" s="2276" t="s">
        <v>6236</v>
      </c>
      <c r="J525" s="2276" t="s">
        <v>8269</v>
      </c>
      <c r="K525" s="2276" t="s">
        <v>6236</v>
      </c>
      <c r="L525" s="2279">
        <v>145.30000000000001</v>
      </c>
      <c r="M525" s="2276" t="s">
        <v>8198</v>
      </c>
      <c r="N525" s="2279">
        <v>3631448.7919999999</v>
      </c>
      <c r="O525" s="2276" t="s">
        <v>8267</v>
      </c>
    </row>
    <row r="526" spans="1:15" ht="48" customHeight="1">
      <c r="A526" s="2276" t="s">
        <v>5640</v>
      </c>
      <c r="B526" s="2277" t="s">
        <v>3600</v>
      </c>
      <c r="C526" s="2277" t="s">
        <v>5641</v>
      </c>
      <c r="D526" s="2277" t="s">
        <v>3589</v>
      </c>
      <c r="E526" s="2278" t="s">
        <v>316</v>
      </c>
      <c r="F526" s="2276" t="s">
        <v>6230</v>
      </c>
      <c r="G526" s="2276" t="s">
        <v>6236</v>
      </c>
      <c r="H526" s="2276" t="s">
        <v>8270</v>
      </c>
      <c r="I526" s="2276" t="s">
        <v>6236</v>
      </c>
      <c r="J526" s="2276" t="s">
        <v>8270</v>
      </c>
      <c r="K526" s="2276" t="s">
        <v>6236</v>
      </c>
      <c r="L526" s="2279">
        <v>142.52000000000001</v>
      </c>
      <c r="M526" s="2276" t="s">
        <v>8198</v>
      </c>
      <c r="N526" s="2279">
        <v>3631591.3119999999</v>
      </c>
      <c r="O526" s="2276" t="s">
        <v>8267</v>
      </c>
    </row>
    <row r="527" spans="1:15" ht="24" customHeight="1">
      <c r="A527" s="2276" t="s">
        <v>5699</v>
      </c>
      <c r="B527" s="2277" t="s">
        <v>3600</v>
      </c>
      <c r="C527" s="2277" t="s">
        <v>1665</v>
      </c>
      <c r="D527" s="2277" t="s">
        <v>3589</v>
      </c>
      <c r="E527" s="2278" t="s">
        <v>271</v>
      </c>
      <c r="F527" s="2276" t="s">
        <v>6241</v>
      </c>
      <c r="G527" s="2276" t="s">
        <v>6236</v>
      </c>
      <c r="H527" s="2276" t="s">
        <v>8271</v>
      </c>
      <c r="I527" s="2276" t="s">
        <v>6236</v>
      </c>
      <c r="J527" s="2276" t="s">
        <v>8272</v>
      </c>
      <c r="K527" s="2276" t="s">
        <v>6236</v>
      </c>
      <c r="L527" s="2279">
        <v>139.80000000000001</v>
      </c>
      <c r="M527" s="2276" t="s">
        <v>8198</v>
      </c>
      <c r="N527" s="2279">
        <v>3631731.1120000002</v>
      </c>
      <c r="O527" s="2276" t="s">
        <v>8273</v>
      </c>
    </row>
    <row r="528" spans="1:15" ht="24" customHeight="1">
      <c r="A528" s="2276" t="s">
        <v>4293</v>
      </c>
      <c r="B528" s="2277" t="s">
        <v>3558</v>
      </c>
      <c r="C528" s="2277" t="s">
        <v>4294</v>
      </c>
      <c r="D528" s="2277" t="s">
        <v>3589</v>
      </c>
      <c r="E528" s="2278" t="s">
        <v>4277</v>
      </c>
      <c r="F528" s="2276" t="s">
        <v>8274</v>
      </c>
      <c r="G528" s="2276" t="s">
        <v>6236</v>
      </c>
      <c r="H528" s="2276" t="s">
        <v>8275</v>
      </c>
      <c r="I528" s="2276" t="s">
        <v>6236</v>
      </c>
      <c r="J528" s="2276" t="s">
        <v>8276</v>
      </c>
      <c r="K528" s="2276" t="s">
        <v>6236</v>
      </c>
      <c r="L528" s="2279">
        <v>137.42207556</v>
      </c>
      <c r="M528" s="2276" t="s">
        <v>8198</v>
      </c>
      <c r="N528" s="2279">
        <v>3631868.5340756001</v>
      </c>
      <c r="O528" s="2276" t="s">
        <v>8273</v>
      </c>
    </row>
    <row r="529" spans="1:15" ht="24" customHeight="1">
      <c r="A529" s="2276" t="s">
        <v>8277</v>
      </c>
      <c r="B529" s="2277" t="s">
        <v>3558</v>
      </c>
      <c r="C529" s="2277" t="s">
        <v>8278</v>
      </c>
      <c r="D529" s="2277" t="s">
        <v>3589</v>
      </c>
      <c r="E529" s="2278" t="s">
        <v>3445</v>
      </c>
      <c r="F529" s="2276" t="s">
        <v>8279</v>
      </c>
      <c r="G529" s="2276" t="s">
        <v>6236</v>
      </c>
      <c r="H529" s="2276" t="s">
        <v>8280</v>
      </c>
      <c r="I529" s="2276" t="s">
        <v>6236</v>
      </c>
      <c r="J529" s="2276" t="s">
        <v>8281</v>
      </c>
      <c r="K529" s="2276" t="s">
        <v>6236</v>
      </c>
      <c r="L529" s="2279">
        <v>136.84631099999999</v>
      </c>
      <c r="M529" s="2276" t="s">
        <v>8198</v>
      </c>
      <c r="N529" s="2279">
        <v>3632005.3803865998</v>
      </c>
      <c r="O529" s="2276" t="s">
        <v>8282</v>
      </c>
    </row>
    <row r="530" spans="1:15" ht="24" customHeight="1">
      <c r="A530" s="2276" t="s">
        <v>8283</v>
      </c>
      <c r="B530" s="2277" t="s">
        <v>3558</v>
      </c>
      <c r="C530" s="2277" t="s">
        <v>8284</v>
      </c>
      <c r="D530" s="2277" t="s">
        <v>3594</v>
      </c>
      <c r="E530" s="2278" t="s">
        <v>2143</v>
      </c>
      <c r="F530" s="2276" t="s">
        <v>8285</v>
      </c>
      <c r="G530" s="2276" t="s">
        <v>6236</v>
      </c>
      <c r="H530" s="2276" t="s">
        <v>8286</v>
      </c>
      <c r="I530" s="2276" t="s">
        <v>6236</v>
      </c>
      <c r="J530" s="2276" t="s">
        <v>6564</v>
      </c>
      <c r="K530" s="2276" t="s">
        <v>6236</v>
      </c>
      <c r="L530" s="2279">
        <v>133.335807066</v>
      </c>
      <c r="M530" s="2276" t="s">
        <v>8198</v>
      </c>
      <c r="N530" s="2279">
        <v>3632138.7161937002</v>
      </c>
      <c r="O530" s="2276" t="s">
        <v>8282</v>
      </c>
    </row>
    <row r="531" spans="1:15" ht="36" customHeight="1">
      <c r="A531" s="2276" t="s">
        <v>5397</v>
      </c>
      <c r="B531" s="2277" t="s">
        <v>3558</v>
      </c>
      <c r="C531" s="2277" t="s">
        <v>5398</v>
      </c>
      <c r="D531" s="2277" t="s">
        <v>3589</v>
      </c>
      <c r="E531" s="2278" t="s">
        <v>271</v>
      </c>
      <c r="F531" s="2276" t="s">
        <v>8287</v>
      </c>
      <c r="G531" s="2276" t="s">
        <v>6236</v>
      </c>
      <c r="H531" s="2276" t="s">
        <v>8288</v>
      </c>
      <c r="I531" s="2276" t="s">
        <v>6236</v>
      </c>
      <c r="J531" s="2276" t="s">
        <v>8289</v>
      </c>
      <c r="K531" s="2276" t="s">
        <v>6236</v>
      </c>
      <c r="L531" s="2279">
        <v>133.19999999999999</v>
      </c>
      <c r="M531" s="2276" t="s">
        <v>8198</v>
      </c>
      <c r="N531" s="2279">
        <v>3632271.9161936999</v>
      </c>
      <c r="O531" s="2276" t="s">
        <v>8282</v>
      </c>
    </row>
    <row r="532" spans="1:15" ht="24" customHeight="1">
      <c r="A532" s="2276" t="s">
        <v>8290</v>
      </c>
      <c r="B532" s="2277" t="s">
        <v>3558</v>
      </c>
      <c r="C532" s="2277" t="s">
        <v>8291</v>
      </c>
      <c r="D532" s="2277" t="s">
        <v>3589</v>
      </c>
      <c r="E532" s="2278" t="s">
        <v>8292</v>
      </c>
      <c r="F532" s="2276" t="s">
        <v>8293</v>
      </c>
      <c r="G532" s="2276" t="s">
        <v>6236</v>
      </c>
      <c r="H532" s="2276" t="s">
        <v>8294</v>
      </c>
      <c r="I532" s="2276" t="s">
        <v>6236</v>
      </c>
      <c r="J532" s="2276" t="s">
        <v>8295</v>
      </c>
      <c r="K532" s="2276" t="s">
        <v>6236</v>
      </c>
      <c r="L532" s="2279">
        <v>130.45546756799999</v>
      </c>
      <c r="M532" s="2276" t="s">
        <v>8198</v>
      </c>
      <c r="N532" s="2279">
        <v>3632402.3716612998</v>
      </c>
      <c r="O532" s="2276" t="s">
        <v>8296</v>
      </c>
    </row>
    <row r="533" spans="1:15" ht="24" customHeight="1">
      <c r="A533" s="2276" t="s">
        <v>4912</v>
      </c>
      <c r="B533" s="2277" t="s">
        <v>3558</v>
      </c>
      <c r="C533" s="2277" t="s">
        <v>4913</v>
      </c>
      <c r="D533" s="2277" t="s">
        <v>3589</v>
      </c>
      <c r="E533" s="2278" t="s">
        <v>271</v>
      </c>
      <c r="F533" s="2276" t="s">
        <v>6241</v>
      </c>
      <c r="G533" s="2276" t="s">
        <v>6236</v>
      </c>
      <c r="H533" s="2276" t="s">
        <v>8297</v>
      </c>
      <c r="I533" s="2276" t="s">
        <v>6236</v>
      </c>
      <c r="J533" s="2276" t="s">
        <v>8298</v>
      </c>
      <c r="K533" s="2276" t="s">
        <v>6236</v>
      </c>
      <c r="L533" s="2279">
        <v>130.4</v>
      </c>
      <c r="M533" s="2276" t="s">
        <v>8198</v>
      </c>
      <c r="N533" s="2279">
        <v>3632532.7716613002</v>
      </c>
      <c r="O533" s="2276" t="s">
        <v>8296</v>
      </c>
    </row>
    <row r="534" spans="1:15" ht="24" customHeight="1">
      <c r="A534" s="2276" t="s">
        <v>6202</v>
      </c>
      <c r="B534" s="2277" t="s">
        <v>3558</v>
      </c>
      <c r="C534" s="2277" t="s">
        <v>6203</v>
      </c>
      <c r="D534" s="2277" t="s">
        <v>3804</v>
      </c>
      <c r="E534" s="2278" t="s">
        <v>2143</v>
      </c>
      <c r="F534" s="2276" t="s">
        <v>8299</v>
      </c>
      <c r="G534" s="2276" t="s">
        <v>6236</v>
      </c>
      <c r="H534" s="2276" t="s">
        <v>6447</v>
      </c>
      <c r="I534" s="2276" t="s">
        <v>6236</v>
      </c>
      <c r="J534" s="2276" t="s">
        <v>8300</v>
      </c>
      <c r="K534" s="2276" t="s">
        <v>6236</v>
      </c>
      <c r="L534" s="2279">
        <v>126.5</v>
      </c>
      <c r="M534" s="2276" t="s">
        <v>8198</v>
      </c>
      <c r="N534" s="2279">
        <v>3632659.2716613002</v>
      </c>
      <c r="O534" s="2276" t="s">
        <v>8296</v>
      </c>
    </row>
    <row r="535" spans="1:15" ht="36" customHeight="1">
      <c r="A535" s="2276" t="s">
        <v>6001</v>
      </c>
      <c r="B535" s="2277" t="s">
        <v>3600</v>
      </c>
      <c r="C535" s="2277" t="s">
        <v>2000</v>
      </c>
      <c r="D535" s="2277" t="s">
        <v>3589</v>
      </c>
      <c r="E535" s="2278" t="s">
        <v>322</v>
      </c>
      <c r="F535" s="2276" t="s">
        <v>7029</v>
      </c>
      <c r="G535" s="2276" t="s">
        <v>6236</v>
      </c>
      <c r="H535" s="2276" t="s">
        <v>8301</v>
      </c>
      <c r="I535" s="2276" t="s">
        <v>6236</v>
      </c>
      <c r="J535" s="2276" t="s">
        <v>8302</v>
      </c>
      <c r="K535" s="2276" t="s">
        <v>6236</v>
      </c>
      <c r="L535" s="2279">
        <v>126</v>
      </c>
      <c r="M535" s="2276" t="s">
        <v>8198</v>
      </c>
      <c r="N535" s="2279">
        <v>3632785.2716613002</v>
      </c>
      <c r="O535" s="2276" t="s">
        <v>8303</v>
      </c>
    </row>
    <row r="536" spans="1:15" ht="24" customHeight="1">
      <c r="A536" s="2276" t="s">
        <v>5766</v>
      </c>
      <c r="B536" s="2277" t="s">
        <v>3600</v>
      </c>
      <c r="C536" s="2277" t="s">
        <v>5767</v>
      </c>
      <c r="D536" s="2277" t="s">
        <v>3589</v>
      </c>
      <c r="E536" s="2278" t="s">
        <v>1223</v>
      </c>
      <c r="F536" s="2276" t="s">
        <v>6230</v>
      </c>
      <c r="G536" s="2276" t="s">
        <v>6236</v>
      </c>
      <c r="H536" s="2276" t="s">
        <v>8304</v>
      </c>
      <c r="I536" s="2276" t="s">
        <v>6236</v>
      </c>
      <c r="J536" s="2276" t="s">
        <v>8304</v>
      </c>
      <c r="K536" s="2276" t="s">
        <v>6236</v>
      </c>
      <c r="L536" s="2279">
        <v>125.99</v>
      </c>
      <c r="M536" s="2276" t="s">
        <v>8198</v>
      </c>
      <c r="N536" s="2279">
        <v>3632911.2616613</v>
      </c>
      <c r="O536" s="2276" t="s">
        <v>8303</v>
      </c>
    </row>
    <row r="537" spans="1:15" ht="24" customHeight="1">
      <c r="A537" s="2276" t="s">
        <v>5795</v>
      </c>
      <c r="B537" s="2277" t="s">
        <v>3558</v>
      </c>
      <c r="C537" s="2277" t="s">
        <v>5796</v>
      </c>
      <c r="D537" s="2277" t="s">
        <v>3589</v>
      </c>
      <c r="E537" s="2278" t="s">
        <v>271</v>
      </c>
      <c r="F537" s="2276" t="s">
        <v>6752</v>
      </c>
      <c r="G537" s="2276" t="s">
        <v>6236</v>
      </c>
      <c r="H537" s="2276" t="s">
        <v>8305</v>
      </c>
      <c r="I537" s="2276" t="s">
        <v>6236</v>
      </c>
      <c r="J537" s="2276" t="s">
        <v>8306</v>
      </c>
      <c r="K537" s="2276" t="s">
        <v>6236</v>
      </c>
      <c r="L537" s="2279">
        <v>124.88</v>
      </c>
      <c r="M537" s="2276" t="s">
        <v>8198</v>
      </c>
      <c r="N537" s="2279">
        <v>3633036.1416612999</v>
      </c>
      <c r="O537" s="2276" t="s">
        <v>8303</v>
      </c>
    </row>
    <row r="538" spans="1:15" ht="24" customHeight="1">
      <c r="A538" s="2276" t="s">
        <v>8307</v>
      </c>
      <c r="B538" s="2277" t="s">
        <v>3558</v>
      </c>
      <c r="C538" s="2277" t="s">
        <v>8308</v>
      </c>
      <c r="D538" s="2277" t="s">
        <v>3589</v>
      </c>
      <c r="E538" s="2278" t="s">
        <v>3974</v>
      </c>
      <c r="F538" s="2276" t="s">
        <v>8309</v>
      </c>
      <c r="G538" s="2276" t="s">
        <v>6236</v>
      </c>
      <c r="H538" s="2276" t="s">
        <v>8310</v>
      </c>
      <c r="I538" s="2276" t="s">
        <v>6236</v>
      </c>
      <c r="J538" s="2276" t="s">
        <v>8311</v>
      </c>
      <c r="K538" s="2276" t="s">
        <v>6236</v>
      </c>
      <c r="L538" s="2279">
        <v>123.263712</v>
      </c>
      <c r="M538" s="2276" t="s">
        <v>8198</v>
      </c>
      <c r="N538" s="2279">
        <v>3633159.4053733</v>
      </c>
      <c r="O538" s="2276" t="s">
        <v>8312</v>
      </c>
    </row>
    <row r="539" spans="1:15" ht="24" customHeight="1">
      <c r="A539" s="2276" t="s">
        <v>4822</v>
      </c>
      <c r="B539" s="2277" t="s">
        <v>3558</v>
      </c>
      <c r="C539" s="2277" t="s">
        <v>4823</v>
      </c>
      <c r="D539" s="2277" t="s">
        <v>3589</v>
      </c>
      <c r="E539" s="2278" t="s">
        <v>689</v>
      </c>
      <c r="F539" s="2276" t="s">
        <v>8313</v>
      </c>
      <c r="G539" s="2276" t="s">
        <v>6236</v>
      </c>
      <c r="H539" s="2276" t="s">
        <v>7007</v>
      </c>
      <c r="I539" s="2276" t="s">
        <v>6236</v>
      </c>
      <c r="J539" s="2276" t="s">
        <v>8314</v>
      </c>
      <c r="K539" s="2276" t="s">
        <v>6236</v>
      </c>
      <c r="L539" s="2279">
        <v>122.685552</v>
      </c>
      <c r="M539" s="2276" t="s">
        <v>8198</v>
      </c>
      <c r="N539" s="2279">
        <v>3633282.0909253</v>
      </c>
      <c r="O539" s="2276" t="s">
        <v>8312</v>
      </c>
    </row>
    <row r="540" spans="1:15" ht="24" customHeight="1">
      <c r="A540" s="2276" t="s">
        <v>4256</v>
      </c>
      <c r="B540" s="2277" t="s">
        <v>3600</v>
      </c>
      <c r="C540" s="2277" t="s">
        <v>4257</v>
      </c>
      <c r="D540" s="2277" t="s">
        <v>3589</v>
      </c>
      <c r="E540" s="2278" t="s">
        <v>271</v>
      </c>
      <c r="F540" s="2276" t="s">
        <v>8315</v>
      </c>
      <c r="G540" s="2276" t="s">
        <v>6236</v>
      </c>
      <c r="H540" s="2276" t="s">
        <v>8316</v>
      </c>
      <c r="I540" s="2276" t="s">
        <v>6236</v>
      </c>
      <c r="J540" s="2276" t="s">
        <v>8317</v>
      </c>
      <c r="K540" s="2276" t="s">
        <v>6236</v>
      </c>
      <c r="L540" s="2279">
        <v>122</v>
      </c>
      <c r="M540" s="2276" t="s">
        <v>8198</v>
      </c>
      <c r="N540" s="2279">
        <v>3633404.0909253</v>
      </c>
      <c r="O540" s="2276" t="s">
        <v>8312</v>
      </c>
    </row>
    <row r="541" spans="1:15" ht="36" customHeight="1">
      <c r="A541" s="2276" t="s">
        <v>5391</v>
      </c>
      <c r="B541" s="2277" t="s">
        <v>3558</v>
      </c>
      <c r="C541" s="2277" t="s">
        <v>5392</v>
      </c>
      <c r="D541" s="2277" t="s">
        <v>3589</v>
      </c>
      <c r="E541" s="2278" t="s">
        <v>271</v>
      </c>
      <c r="F541" s="2276" t="s">
        <v>8318</v>
      </c>
      <c r="G541" s="2276" t="s">
        <v>6236</v>
      </c>
      <c r="H541" s="2276" t="s">
        <v>8319</v>
      </c>
      <c r="I541" s="2276" t="s">
        <v>6236</v>
      </c>
      <c r="J541" s="2276" t="s">
        <v>8320</v>
      </c>
      <c r="K541" s="2276" t="s">
        <v>6236</v>
      </c>
      <c r="L541" s="2279">
        <v>121.55</v>
      </c>
      <c r="M541" s="2276" t="s">
        <v>8198</v>
      </c>
      <c r="N541" s="2279">
        <v>3633525.6409252998</v>
      </c>
      <c r="O541" s="2276" t="s">
        <v>8321</v>
      </c>
    </row>
    <row r="542" spans="1:15" ht="24" customHeight="1">
      <c r="A542" s="2276" t="s">
        <v>5083</v>
      </c>
      <c r="B542" s="2277" t="s">
        <v>3558</v>
      </c>
      <c r="C542" s="2277" t="s">
        <v>5084</v>
      </c>
      <c r="D542" s="2277" t="s">
        <v>3589</v>
      </c>
      <c r="E542" s="2278" t="s">
        <v>689</v>
      </c>
      <c r="F542" s="2276" t="s">
        <v>8322</v>
      </c>
      <c r="G542" s="2276" t="s">
        <v>6236</v>
      </c>
      <c r="H542" s="2276" t="s">
        <v>8323</v>
      </c>
      <c r="I542" s="2276" t="s">
        <v>6236</v>
      </c>
      <c r="J542" s="2276" t="s">
        <v>8324</v>
      </c>
      <c r="K542" s="2276" t="s">
        <v>6236</v>
      </c>
      <c r="L542" s="2279">
        <v>120.716694</v>
      </c>
      <c r="M542" s="2276" t="s">
        <v>8198</v>
      </c>
      <c r="N542" s="2279">
        <v>3633646.3576193</v>
      </c>
      <c r="O542" s="2276" t="s">
        <v>8321</v>
      </c>
    </row>
    <row r="543" spans="1:15" ht="36" customHeight="1">
      <c r="A543" s="2276" t="s">
        <v>5714</v>
      </c>
      <c r="B543" s="2277" t="s">
        <v>3600</v>
      </c>
      <c r="C543" s="2277" t="s">
        <v>1684</v>
      </c>
      <c r="D543" s="2277" t="s">
        <v>3589</v>
      </c>
      <c r="E543" s="2278" t="s">
        <v>271</v>
      </c>
      <c r="F543" s="2276" t="s">
        <v>6230</v>
      </c>
      <c r="G543" s="2276" t="s">
        <v>6236</v>
      </c>
      <c r="H543" s="2276" t="s">
        <v>8325</v>
      </c>
      <c r="I543" s="2276" t="s">
        <v>6236</v>
      </c>
      <c r="J543" s="2276" t="s">
        <v>8325</v>
      </c>
      <c r="K543" s="2276" t="s">
        <v>6236</v>
      </c>
      <c r="L543" s="2279">
        <v>119.9</v>
      </c>
      <c r="M543" s="2276" t="s">
        <v>8198</v>
      </c>
      <c r="N543" s="2279">
        <v>3633766.2576192999</v>
      </c>
      <c r="O543" s="2276" t="s">
        <v>8321</v>
      </c>
    </row>
    <row r="544" spans="1:15" ht="24" customHeight="1">
      <c r="A544" s="2276" t="s">
        <v>5600</v>
      </c>
      <c r="B544" s="2277" t="s">
        <v>3600</v>
      </c>
      <c r="C544" s="2277" t="s">
        <v>5601</v>
      </c>
      <c r="D544" s="2277" t="s">
        <v>3589</v>
      </c>
      <c r="E544" s="2278" t="s">
        <v>1797</v>
      </c>
      <c r="F544" s="2276" t="s">
        <v>7266</v>
      </c>
      <c r="G544" s="2276" t="s">
        <v>6236</v>
      </c>
      <c r="H544" s="2276" t="s">
        <v>8326</v>
      </c>
      <c r="I544" s="2276" t="s">
        <v>6236</v>
      </c>
      <c r="J544" s="2276" t="s">
        <v>8327</v>
      </c>
      <c r="K544" s="2276" t="s">
        <v>6236</v>
      </c>
      <c r="L544" s="2279">
        <v>119.7</v>
      </c>
      <c r="M544" s="2276" t="s">
        <v>8198</v>
      </c>
      <c r="N544" s="2279">
        <v>3633885.9576193001</v>
      </c>
      <c r="O544" s="2276" t="s">
        <v>8328</v>
      </c>
    </row>
    <row r="545" spans="1:15" ht="24" customHeight="1">
      <c r="A545" s="2276" t="s">
        <v>8329</v>
      </c>
      <c r="B545" s="2277" t="s">
        <v>3558</v>
      </c>
      <c r="C545" s="2277" t="s">
        <v>8330</v>
      </c>
      <c r="D545" s="2277" t="s">
        <v>3804</v>
      </c>
      <c r="E545" s="2278" t="s">
        <v>2143</v>
      </c>
      <c r="F545" s="2276" t="s">
        <v>8331</v>
      </c>
      <c r="G545" s="2276" t="s">
        <v>6236</v>
      </c>
      <c r="H545" s="2276" t="s">
        <v>8332</v>
      </c>
      <c r="I545" s="2276" t="s">
        <v>6236</v>
      </c>
      <c r="J545" s="2276" t="s">
        <v>8333</v>
      </c>
      <c r="K545" s="2276" t="s">
        <v>6236</v>
      </c>
      <c r="L545" s="2279">
        <v>117.52290992</v>
      </c>
      <c r="M545" s="2276" t="s">
        <v>8198</v>
      </c>
      <c r="N545" s="2279">
        <v>3634003.4805291998</v>
      </c>
      <c r="O545" s="2276" t="s">
        <v>8328</v>
      </c>
    </row>
    <row r="546" spans="1:15" ht="24" customHeight="1">
      <c r="A546" s="2276" t="s">
        <v>8334</v>
      </c>
      <c r="B546" s="2277" t="s">
        <v>3558</v>
      </c>
      <c r="C546" s="2277" t="s">
        <v>8335</v>
      </c>
      <c r="D546" s="2277" t="s">
        <v>3594</v>
      </c>
      <c r="E546" s="2278" t="s">
        <v>2143</v>
      </c>
      <c r="F546" s="2276" t="s">
        <v>8336</v>
      </c>
      <c r="G546" s="2276" t="s">
        <v>6236</v>
      </c>
      <c r="H546" s="2276" t="s">
        <v>8337</v>
      </c>
      <c r="I546" s="2276" t="s">
        <v>6236</v>
      </c>
      <c r="J546" s="2276" t="s">
        <v>8338</v>
      </c>
      <c r="K546" s="2276" t="s">
        <v>6236</v>
      </c>
      <c r="L546" s="2279">
        <v>117.41088000000001</v>
      </c>
      <c r="M546" s="2276" t="s">
        <v>8198</v>
      </c>
      <c r="N546" s="2279">
        <v>3634120.8914092002</v>
      </c>
      <c r="O546" s="2276" t="s">
        <v>8328</v>
      </c>
    </row>
    <row r="547" spans="1:15" ht="24" customHeight="1">
      <c r="A547" s="2276" t="s">
        <v>5888</v>
      </c>
      <c r="B547" s="2277" t="s">
        <v>3558</v>
      </c>
      <c r="C547" s="2277" t="s">
        <v>5889</v>
      </c>
      <c r="D547" s="2277" t="s">
        <v>3589</v>
      </c>
      <c r="E547" s="2278" t="s">
        <v>689</v>
      </c>
      <c r="F547" s="2276" t="s">
        <v>8339</v>
      </c>
      <c r="G547" s="2276" t="s">
        <v>6236</v>
      </c>
      <c r="H547" s="2276" t="s">
        <v>8340</v>
      </c>
      <c r="I547" s="2276" t="s">
        <v>6236</v>
      </c>
      <c r="J547" s="2276" t="s">
        <v>8341</v>
      </c>
      <c r="K547" s="2276" t="s">
        <v>6236</v>
      </c>
      <c r="L547" s="2279">
        <v>115.584</v>
      </c>
      <c r="M547" s="2276" t="s">
        <v>8198</v>
      </c>
      <c r="N547" s="2279">
        <v>3634236.4754091999</v>
      </c>
      <c r="O547" s="2276" t="s">
        <v>8342</v>
      </c>
    </row>
    <row r="548" spans="1:15" ht="24" customHeight="1">
      <c r="A548" s="2276" t="s">
        <v>8343</v>
      </c>
      <c r="B548" s="2277" t="s">
        <v>3558</v>
      </c>
      <c r="C548" s="2277" t="s">
        <v>8344</v>
      </c>
      <c r="D548" s="2277" t="s">
        <v>3589</v>
      </c>
      <c r="E548" s="2278" t="s">
        <v>271</v>
      </c>
      <c r="F548" s="2276" t="s">
        <v>8345</v>
      </c>
      <c r="G548" s="2276" t="s">
        <v>6236</v>
      </c>
      <c r="H548" s="2276" t="s">
        <v>8346</v>
      </c>
      <c r="I548" s="2276" t="s">
        <v>6236</v>
      </c>
      <c r="J548" s="2276" t="s">
        <v>8347</v>
      </c>
      <c r="K548" s="2276" t="s">
        <v>6236</v>
      </c>
      <c r="L548" s="2279">
        <v>113.31144</v>
      </c>
      <c r="M548" s="2276" t="s">
        <v>8198</v>
      </c>
      <c r="N548" s="2279">
        <v>3634349.7868491998</v>
      </c>
      <c r="O548" s="2276" t="s">
        <v>8342</v>
      </c>
    </row>
    <row r="549" spans="1:15" ht="24" customHeight="1">
      <c r="A549" s="2276" t="s">
        <v>6079</v>
      </c>
      <c r="B549" s="2277" t="s">
        <v>4347</v>
      </c>
      <c r="C549" s="2277" t="s">
        <v>6080</v>
      </c>
      <c r="D549" s="2277" t="s">
        <v>3589</v>
      </c>
      <c r="E549" s="2278" t="s">
        <v>322</v>
      </c>
      <c r="F549" s="2276" t="s">
        <v>6241</v>
      </c>
      <c r="G549" s="2276" t="s">
        <v>6236</v>
      </c>
      <c r="H549" s="2276" t="s">
        <v>8348</v>
      </c>
      <c r="I549" s="2276" t="s">
        <v>6236</v>
      </c>
      <c r="J549" s="2276" t="s">
        <v>8349</v>
      </c>
      <c r="K549" s="2276" t="s">
        <v>6236</v>
      </c>
      <c r="L549" s="2279">
        <v>113.14</v>
      </c>
      <c r="M549" s="2276" t="s">
        <v>8198</v>
      </c>
      <c r="N549" s="2279">
        <v>3634462.9268491999</v>
      </c>
      <c r="O549" s="2276" t="s">
        <v>8342</v>
      </c>
    </row>
    <row r="550" spans="1:15" ht="24" customHeight="1">
      <c r="A550" s="2276" t="s">
        <v>3771</v>
      </c>
      <c r="B550" s="2277" t="s">
        <v>3558</v>
      </c>
      <c r="C550" s="2277" t="s">
        <v>3772</v>
      </c>
      <c r="D550" s="2277" t="s">
        <v>3589</v>
      </c>
      <c r="E550" s="2278" t="s">
        <v>271</v>
      </c>
      <c r="F550" s="2276" t="s">
        <v>8350</v>
      </c>
      <c r="G550" s="2276" t="s">
        <v>6236</v>
      </c>
      <c r="H550" s="2276" t="s">
        <v>8351</v>
      </c>
      <c r="I550" s="2276" t="s">
        <v>6236</v>
      </c>
      <c r="J550" s="2276" t="s">
        <v>8352</v>
      </c>
      <c r="K550" s="2276" t="s">
        <v>6236</v>
      </c>
      <c r="L550" s="2279">
        <v>111.34152</v>
      </c>
      <c r="M550" s="2276" t="s">
        <v>8198</v>
      </c>
      <c r="N550" s="2279">
        <v>3634574.2683692002</v>
      </c>
      <c r="O550" s="2276" t="s">
        <v>8353</v>
      </c>
    </row>
    <row r="551" spans="1:15" ht="36" customHeight="1">
      <c r="A551" s="2276" t="s">
        <v>8354</v>
      </c>
      <c r="B551" s="2277" t="s">
        <v>3558</v>
      </c>
      <c r="C551" s="2277" t="s">
        <v>8355</v>
      </c>
      <c r="D551" s="2277" t="s">
        <v>3804</v>
      </c>
      <c r="E551" s="2278" t="s">
        <v>271</v>
      </c>
      <c r="F551" s="2276" t="s">
        <v>8356</v>
      </c>
      <c r="G551" s="2276" t="s">
        <v>6236</v>
      </c>
      <c r="H551" s="2276" t="s">
        <v>8357</v>
      </c>
      <c r="I551" s="2276" t="s">
        <v>6236</v>
      </c>
      <c r="J551" s="2276" t="s">
        <v>8358</v>
      </c>
      <c r="K551" s="2276" t="s">
        <v>6236</v>
      </c>
      <c r="L551" s="2279">
        <v>111.25331122</v>
      </c>
      <c r="M551" s="2276" t="s">
        <v>8198</v>
      </c>
      <c r="N551" s="2279">
        <v>3634685.5216803998</v>
      </c>
      <c r="O551" s="2276" t="s">
        <v>8353</v>
      </c>
    </row>
    <row r="552" spans="1:15" ht="24" customHeight="1">
      <c r="A552" s="2276" t="s">
        <v>6072</v>
      </c>
      <c r="B552" s="2277" t="s">
        <v>3554</v>
      </c>
      <c r="C552" s="2277" t="s">
        <v>6073</v>
      </c>
      <c r="D552" s="2277" t="s">
        <v>3589</v>
      </c>
      <c r="E552" s="2278" t="s">
        <v>271</v>
      </c>
      <c r="F552" s="2276" t="s">
        <v>6241</v>
      </c>
      <c r="G552" s="2276" t="s">
        <v>6236</v>
      </c>
      <c r="H552" s="2276" t="s">
        <v>8359</v>
      </c>
      <c r="I552" s="2276" t="s">
        <v>6236</v>
      </c>
      <c r="J552" s="2276" t="s">
        <v>8360</v>
      </c>
      <c r="K552" s="2276" t="s">
        <v>6236</v>
      </c>
      <c r="L552" s="2279">
        <v>109.7</v>
      </c>
      <c r="M552" s="2276" t="s">
        <v>8198</v>
      </c>
      <c r="N552" s="2279">
        <v>3634795.2216804</v>
      </c>
      <c r="O552" s="2276" t="s">
        <v>8353</v>
      </c>
    </row>
    <row r="553" spans="1:15" ht="24" customHeight="1">
      <c r="A553" s="2276" t="s">
        <v>4866</v>
      </c>
      <c r="B553" s="2277" t="s">
        <v>3558</v>
      </c>
      <c r="C553" s="2277" t="s">
        <v>4867</v>
      </c>
      <c r="D553" s="2277" t="s">
        <v>3589</v>
      </c>
      <c r="E553" s="2278" t="s">
        <v>271</v>
      </c>
      <c r="F553" s="2276" t="s">
        <v>8361</v>
      </c>
      <c r="G553" s="2276" t="s">
        <v>6236</v>
      </c>
      <c r="H553" s="2276" t="s">
        <v>8362</v>
      </c>
      <c r="I553" s="2276" t="s">
        <v>6236</v>
      </c>
      <c r="J553" s="2276" t="s">
        <v>8363</v>
      </c>
      <c r="K553" s="2276" t="s">
        <v>6236</v>
      </c>
      <c r="L553" s="2279">
        <v>109.26</v>
      </c>
      <c r="M553" s="2276" t="s">
        <v>8198</v>
      </c>
      <c r="N553" s="2279">
        <v>3634904.4816804002</v>
      </c>
      <c r="O553" s="2276" t="s">
        <v>8364</v>
      </c>
    </row>
    <row r="554" spans="1:15" ht="24" customHeight="1">
      <c r="A554" s="2276" t="s">
        <v>8365</v>
      </c>
      <c r="B554" s="2277" t="s">
        <v>3558</v>
      </c>
      <c r="C554" s="2277" t="s">
        <v>8366</v>
      </c>
      <c r="D554" s="2277" t="s">
        <v>3589</v>
      </c>
      <c r="E554" s="2278" t="s">
        <v>271</v>
      </c>
      <c r="F554" s="2276" t="s">
        <v>8367</v>
      </c>
      <c r="G554" s="2276" t="s">
        <v>6236</v>
      </c>
      <c r="H554" s="2276" t="s">
        <v>8368</v>
      </c>
      <c r="I554" s="2276" t="s">
        <v>6236</v>
      </c>
      <c r="J554" s="2276" t="s">
        <v>8369</v>
      </c>
      <c r="K554" s="2276" t="s">
        <v>6236</v>
      </c>
      <c r="L554" s="2279">
        <v>108.69540000000001</v>
      </c>
      <c r="M554" s="2276" t="s">
        <v>8198</v>
      </c>
      <c r="N554" s="2279">
        <v>3635013.1770803998</v>
      </c>
      <c r="O554" s="2276" t="s">
        <v>8364</v>
      </c>
    </row>
    <row r="555" spans="1:15" ht="24" customHeight="1">
      <c r="A555" s="2276" t="s">
        <v>4492</v>
      </c>
      <c r="B555" s="2277" t="s">
        <v>4493</v>
      </c>
      <c r="C555" s="2277" t="s">
        <v>4494</v>
      </c>
      <c r="D555" s="2277" t="s">
        <v>3589</v>
      </c>
      <c r="E555" s="2278" t="s">
        <v>275</v>
      </c>
      <c r="F555" s="2276" t="s">
        <v>8370</v>
      </c>
      <c r="G555" s="2276" t="s">
        <v>6236</v>
      </c>
      <c r="H555" s="2276" t="s">
        <v>8371</v>
      </c>
      <c r="I555" s="2276" t="s">
        <v>6236</v>
      </c>
      <c r="J555" s="2276" t="s">
        <v>8372</v>
      </c>
      <c r="K555" s="2276" t="s">
        <v>6236</v>
      </c>
      <c r="L555" s="2279">
        <v>106.7136</v>
      </c>
      <c r="M555" s="2276" t="s">
        <v>8198</v>
      </c>
      <c r="N555" s="2279">
        <v>3635119.8906804002</v>
      </c>
      <c r="O555" s="2276" t="s">
        <v>8364</v>
      </c>
    </row>
    <row r="556" spans="1:15" ht="24" customHeight="1">
      <c r="A556" s="2276" t="s">
        <v>4461</v>
      </c>
      <c r="B556" s="2277" t="s">
        <v>3558</v>
      </c>
      <c r="C556" s="2277" t="s">
        <v>4462</v>
      </c>
      <c r="D556" s="2277" t="s">
        <v>3589</v>
      </c>
      <c r="E556" s="2278" t="s">
        <v>271</v>
      </c>
      <c r="F556" s="2276" t="s">
        <v>8373</v>
      </c>
      <c r="G556" s="2276" t="s">
        <v>6236</v>
      </c>
      <c r="H556" s="2276" t="s">
        <v>8374</v>
      </c>
      <c r="I556" s="2276" t="s">
        <v>6236</v>
      </c>
      <c r="J556" s="2276" t="s">
        <v>8375</v>
      </c>
      <c r="K556" s="2276" t="s">
        <v>6236</v>
      </c>
      <c r="L556" s="2279">
        <v>105.84</v>
      </c>
      <c r="M556" s="2276" t="s">
        <v>8198</v>
      </c>
      <c r="N556" s="2279">
        <v>3635225.7306804</v>
      </c>
      <c r="O556" s="2276" t="s">
        <v>8364</v>
      </c>
    </row>
    <row r="557" spans="1:15" ht="24" customHeight="1">
      <c r="A557" s="2276" t="s">
        <v>8376</v>
      </c>
      <c r="B557" s="2277" t="s">
        <v>3558</v>
      </c>
      <c r="C557" s="2277" t="s">
        <v>8377</v>
      </c>
      <c r="D557" s="2277" t="s">
        <v>3589</v>
      </c>
      <c r="E557" s="2278" t="s">
        <v>271</v>
      </c>
      <c r="F557" s="2276" t="s">
        <v>7828</v>
      </c>
      <c r="G557" s="2276" t="s">
        <v>6236</v>
      </c>
      <c r="H557" s="2276" t="s">
        <v>8378</v>
      </c>
      <c r="I557" s="2276" t="s">
        <v>6236</v>
      </c>
      <c r="J557" s="2276" t="s">
        <v>8379</v>
      </c>
      <c r="K557" s="2276" t="s">
        <v>6236</v>
      </c>
      <c r="L557" s="2279">
        <v>105.66972</v>
      </c>
      <c r="M557" s="2276" t="s">
        <v>8198</v>
      </c>
      <c r="N557" s="2279">
        <v>3635331.4004004002</v>
      </c>
      <c r="O557" s="2276" t="s">
        <v>8380</v>
      </c>
    </row>
    <row r="558" spans="1:15" ht="24" customHeight="1">
      <c r="A558" s="2276" t="s">
        <v>4309</v>
      </c>
      <c r="B558" s="2277" t="s">
        <v>3558</v>
      </c>
      <c r="C558" s="2277" t="s">
        <v>4310</v>
      </c>
      <c r="D558" s="2277" t="s">
        <v>3589</v>
      </c>
      <c r="E558" s="2278" t="s">
        <v>271</v>
      </c>
      <c r="F558" s="2276" t="s">
        <v>8381</v>
      </c>
      <c r="G558" s="2276" t="s">
        <v>6236</v>
      </c>
      <c r="H558" s="2276" t="s">
        <v>8382</v>
      </c>
      <c r="I558" s="2276" t="s">
        <v>6236</v>
      </c>
      <c r="J558" s="2276" t="s">
        <v>8383</v>
      </c>
      <c r="K558" s="2276" t="s">
        <v>6236</v>
      </c>
      <c r="L558" s="2279">
        <v>105.03242192</v>
      </c>
      <c r="M558" s="2276" t="s">
        <v>8198</v>
      </c>
      <c r="N558" s="2279">
        <v>3635436.4328223001</v>
      </c>
      <c r="O558" s="2276" t="s">
        <v>8380</v>
      </c>
    </row>
    <row r="559" spans="1:15" ht="24" customHeight="1">
      <c r="A559" s="2276" t="s">
        <v>8384</v>
      </c>
      <c r="B559" s="2277" t="s">
        <v>3558</v>
      </c>
      <c r="C559" s="2277" t="s">
        <v>8385</v>
      </c>
      <c r="D559" s="2277" t="s">
        <v>3589</v>
      </c>
      <c r="E559" s="2278" t="s">
        <v>8386</v>
      </c>
      <c r="F559" s="2276" t="s">
        <v>8387</v>
      </c>
      <c r="G559" s="2276" t="s">
        <v>6236</v>
      </c>
      <c r="H559" s="2276" t="s">
        <v>8388</v>
      </c>
      <c r="I559" s="2276" t="s">
        <v>6236</v>
      </c>
      <c r="J559" s="2276" t="s">
        <v>8389</v>
      </c>
      <c r="K559" s="2276" t="s">
        <v>6236</v>
      </c>
      <c r="L559" s="2279">
        <v>104.295103416</v>
      </c>
      <c r="M559" s="2276" t="s">
        <v>8198</v>
      </c>
      <c r="N559" s="2279">
        <v>3635540.7279257001</v>
      </c>
      <c r="O559" s="2276" t="s">
        <v>8380</v>
      </c>
    </row>
    <row r="560" spans="1:15" ht="24" customHeight="1">
      <c r="A560" s="2276" t="s">
        <v>5711</v>
      </c>
      <c r="B560" s="2277" t="s">
        <v>3600</v>
      </c>
      <c r="C560" s="2277" t="s">
        <v>5712</v>
      </c>
      <c r="D560" s="2277" t="s">
        <v>3589</v>
      </c>
      <c r="E560" s="2278" t="s">
        <v>322</v>
      </c>
      <c r="F560" s="2276" t="s">
        <v>6230</v>
      </c>
      <c r="G560" s="2276" t="s">
        <v>6236</v>
      </c>
      <c r="H560" s="2276" t="s">
        <v>8390</v>
      </c>
      <c r="I560" s="2276" t="s">
        <v>6236</v>
      </c>
      <c r="J560" s="2276" t="s">
        <v>8390</v>
      </c>
      <c r="K560" s="2276" t="s">
        <v>6236</v>
      </c>
      <c r="L560" s="2279">
        <v>103.53</v>
      </c>
      <c r="M560" s="2276" t="s">
        <v>8198</v>
      </c>
      <c r="N560" s="2279">
        <v>3635644.2579256999</v>
      </c>
      <c r="O560" s="2276" t="s">
        <v>8391</v>
      </c>
    </row>
    <row r="561" spans="1:15" ht="60" customHeight="1">
      <c r="A561" s="2276" t="s">
        <v>5653</v>
      </c>
      <c r="B561" s="2277" t="s">
        <v>4347</v>
      </c>
      <c r="C561" s="2277" t="s">
        <v>5654</v>
      </c>
      <c r="D561" s="2277" t="s">
        <v>3589</v>
      </c>
      <c r="E561" s="2278" t="s">
        <v>322</v>
      </c>
      <c r="F561" s="2276" t="s">
        <v>6818</v>
      </c>
      <c r="G561" s="2276" t="s">
        <v>6236</v>
      </c>
      <c r="H561" s="2276" t="s">
        <v>8392</v>
      </c>
      <c r="I561" s="2276" t="s">
        <v>6236</v>
      </c>
      <c r="J561" s="2276" t="s">
        <v>8393</v>
      </c>
      <c r="K561" s="2276" t="s">
        <v>6236</v>
      </c>
      <c r="L561" s="2279">
        <v>103.5</v>
      </c>
      <c r="M561" s="2276" t="s">
        <v>8198</v>
      </c>
      <c r="N561" s="2279">
        <v>3635747.7579256999</v>
      </c>
      <c r="O561" s="2276" t="s">
        <v>8391</v>
      </c>
    </row>
    <row r="562" spans="1:15" ht="24" customHeight="1">
      <c r="A562" s="2276" t="s">
        <v>8394</v>
      </c>
      <c r="B562" s="2277" t="s">
        <v>3558</v>
      </c>
      <c r="C562" s="2277" t="s">
        <v>8395</v>
      </c>
      <c r="D562" s="2277" t="s">
        <v>3594</v>
      </c>
      <c r="E562" s="2278" t="s">
        <v>2143</v>
      </c>
      <c r="F562" s="2276" t="s">
        <v>8396</v>
      </c>
      <c r="G562" s="2276" t="s">
        <v>6236</v>
      </c>
      <c r="H562" s="2276" t="s">
        <v>8397</v>
      </c>
      <c r="I562" s="2276" t="s">
        <v>6236</v>
      </c>
      <c r="J562" s="2276" t="s">
        <v>8398</v>
      </c>
      <c r="K562" s="2276" t="s">
        <v>6236</v>
      </c>
      <c r="L562" s="2279">
        <v>102.68048217</v>
      </c>
      <c r="M562" s="2276" t="s">
        <v>8198</v>
      </c>
      <c r="N562" s="2279">
        <v>3635850.4384078998</v>
      </c>
      <c r="O562" s="2276" t="s">
        <v>8391</v>
      </c>
    </row>
    <row r="563" spans="1:15" ht="24" customHeight="1">
      <c r="A563" s="2276" t="s">
        <v>4922</v>
      </c>
      <c r="B563" s="2277" t="s">
        <v>3558</v>
      </c>
      <c r="C563" s="2277" t="s">
        <v>4923</v>
      </c>
      <c r="D563" s="2277" t="s">
        <v>3589</v>
      </c>
      <c r="E563" s="2278" t="s">
        <v>3445</v>
      </c>
      <c r="F563" s="2276" t="s">
        <v>8399</v>
      </c>
      <c r="G563" s="2276" t="s">
        <v>6236</v>
      </c>
      <c r="H563" s="2276" t="s">
        <v>8400</v>
      </c>
      <c r="I563" s="2276" t="s">
        <v>6236</v>
      </c>
      <c r="J563" s="2276" t="s">
        <v>8401</v>
      </c>
      <c r="K563" s="2276" t="s">
        <v>6236</v>
      </c>
      <c r="L563" s="2279">
        <v>100.20775295999999</v>
      </c>
      <c r="M563" s="2276" t="s">
        <v>8198</v>
      </c>
      <c r="N563" s="2279">
        <v>3635950.6461609001</v>
      </c>
      <c r="O563" s="2276" t="s">
        <v>8391</v>
      </c>
    </row>
    <row r="564" spans="1:15" ht="24" customHeight="1">
      <c r="A564" s="2276" t="s">
        <v>4874</v>
      </c>
      <c r="B564" s="2277" t="s">
        <v>3558</v>
      </c>
      <c r="C564" s="2277" t="s">
        <v>4875</v>
      </c>
      <c r="D564" s="2277" t="s">
        <v>3589</v>
      </c>
      <c r="E564" s="2278" t="s">
        <v>271</v>
      </c>
      <c r="F564" s="2276" t="s">
        <v>6230</v>
      </c>
      <c r="G564" s="2276" t="s">
        <v>6236</v>
      </c>
      <c r="H564" s="2276" t="s">
        <v>8402</v>
      </c>
      <c r="I564" s="2276" t="s">
        <v>6236</v>
      </c>
      <c r="J564" s="2276" t="s">
        <v>8402</v>
      </c>
      <c r="K564" s="2276" t="s">
        <v>6236</v>
      </c>
      <c r="L564" s="2279">
        <v>98.97</v>
      </c>
      <c r="M564" s="2276" t="s">
        <v>8198</v>
      </c>
      <c r="N564" s="2279">
        <v>3636049.6161608999</v>
      </c>
      <c r="O564" s="2276" t="s">
        <v>8403</v>
      </c>
    </row>
    <row r="565" spans="1:15" ht="24" customHeight="1">
      <c r="A565" s="2276" t="s">
        <v>5102</v>
      </c>
      <c r="B565" s="2277" t="s">
        <v>3558</v>
      </c>
      <c r="C565" s="2277" t="s">
        <v>5103</v>
      </c>
      <c r="D565" s="2277" t="s">
        <v>3589</v>
      </c>
      <c r="E565" s="2278" t="s">
        <v>271</v>
      </c>
      <c r="F565" s="2276" t="s">
        <v>8404</v>
      </c>
      <c r="G565" s="2276" t="s">
        <v>6236</v>
      </c>
      <c r="H565" s="2276" t="s">
        <v>8405</v>
      </c>
      <c r="I565" s="2276" t="s">
        <v>6236</v>
      </c>
      <c r="J565" s="2276" t="s">
        <v>8406</v>
      </c>
      <c r="K565" s="2276" t="s">
        <v>6236</v>
      </c>
      <c r="L565" s="2279">
        <v>97.271280000000004</v>
      </c>
      <c r="M565" s="2276" t="s">
        <v>8198</v>
      </c>
      <c r="N565" s="2279">
        <v>3636146.8874408999</v>
      </c>
      <c r="O565" s="2276" t="s">
        <v>8403</v>
      </c>
    </row>
    <row r="566" spans="1:15" ht="24" customHeight="1">
      <c r="A566" s="2276" t="s">
        <v>3872</v>
      </c>
      <c r="B566" s="2277" t="s">
        <v>3558</v>
      </c>
      <c r="C566" s="2277" t="s">
        <v>3873</v>
      </c>
      <c r="D566" s="2277" t="s">
        <v>3589</v>
      </c>
      <c r="E566" s="2278" t="s">
        <v>271</v>
      </c>
      <c r="F566" s="2276" t="s">
        <v>8407</v>
      </c>
      <c r="G566" s="2276" t="s">
        <v>6236</v>
      </c>
      <c r="H566" s="2276" t="s">
        <v>8408</v>
      </c>
      <c r="I566" s="2276" t="s">
        <v>6236</v>
      </c>
      <c r="J566" s="2276" t="s">
        <v>8409</v>
      </c>
      <c r="K566" s="2276" t="s">
        <v>6236</v>
      </c>
      <c r="L566" s="2279">
        <v>95.986239999999995</v>
      </c>
      <c r="M566" s="2276" t="s">
        <v>8198</v>
      </c>
      <c r="N566" s="2279">
        <v>3636242.8736808999</v>
      </c>
      <c r="O566" s="2276" t="s">
        <v>8403</v>
      </c>
    </row>
    <row r="567" spans="1:15" ht="24" customHeight="1">
      <c r="A567" s="2276" t="s">
        <v>3900</v>
      </c>
      <c r="B567" s="2277" t="s">
        <v>3558</v>
      </c>
      <c r="C567" s="2277" t="s">
        <v>3901</v>
      </c>
      <c r="D567" s="2277" t="s">
        <v>3589</v>
      </c>
      <c r="E567" s="2278" t="s">
        <v>689</v>
      </c>
      <c r="F567" s="2276" t="s">
        <v>6540</v>
      </c>
      <c r="G567" s="2276" t="s">
        <v>6236</v>
      </c>
      <c r="H567" s="2276" t="s">
        <v>8410</v>
      </c>
      <c r="I567" s="2276" t="s">
        <v>6236</v>
      </c>
      <c r="J567" s="2276" t="s">
        <v>8411</v>
      </c>
      <c r="K567" s="2276" t="s">
        <v>6236</v>
      </c>
      <c r="L567" s="2279">
        <v>93.9</v>
      </c>
      <c r="M567" s="2276" t="s">
        <v>8198</v>
      </c>
      <c r="N567" s="2279">
        <v>3636336.7736809002</v>
      </c>
      <c r="O567" s="2276" t="s">
        <v>8403</v>
      </c>
    </row>
    <row r="568" spans="1:15" ht="24" customHeight="1">
      <c r="A568" s="2276" t="s">
        <v>4870</v>
      </c>
      <c r="B568" s="2277" t="s">
        <v>3558</v>
      </c>
      <c r="C568" s="2277" t="s">
        <v>4871</v>
      </c>
      <c r="D568" s="2277" t="s">
        <v>3589</v>
      </c>
      <c r="E568" s="2278" t="s">
        <v>271</v>
      </c>
      <c r="F568" s="2276" t="s">
        <v>6615</v>
      </c>
      <c r="G568" s="2276" t="s">
        <v>6236</v>
      </c>
      <c r="H568" s="2276" t="s">
        <v>8412</v>
      </c>
      <c r="I568" s="2276" t="s">
        <v>6236</v>
      </c>
      <c r="J568" s="2276" t="s">
        <v>8413</v>
      </c>
      <c r="K568" s="2276" t="s">
        <v>6236</v>
      </c>
      <c r="L568" s="2279">
        <v>92.68</v>
      </c>
      <c r="M568" s="2276" t="s">
        <v>8198</v>
      </c>
      <c r="N568" s="2279">
        <v>3636429.4536808999</v>
      </c>
      <c r="O568" s="2276" t="s">
        <v>8414</v>
      </c>
    </row>
    <row r="569" spans="1:15" ht="24" customHeight="1">
      <c r="A569" s="2276" t="s">
        <v>4975</v>
      </c>
      <c r="B569" s="2277" t="s">
        <v>3558</v>
      </c>
      <c r="C569" s="2277" t="s">
        <v>4976</v>
      </c>
      <c r="D569" s="2277" t="s">
        <v>3589</v>
      </c>
      <c r="E569" s="2278" t="s">
        <v>271</v>
      </c>
      <c r="F569" s="2276" t="s">
        <v>8415</v>
      </c>
      <c r="G569" s="2276" t="s">
        <v>6236</v>
      </c>
      <c r="H569" s="2276" t="s">
        <v>8416</v>
      </c>
      <c r="I569" s="2276" t="s">
        <v>6236</v>
      </c>
      <c r="J569" s="2276" t="s">
        <v>8417</v>
      </c>
      <c r="K569" s="2276" t="s">
        <v>6236</v>
      </c>
      <c r="L569" s="2279">
        <v>91.651840000000007</v>
      </c>
      <c r="M569" s="2276" t="s">
        <v>8198</v>
      </c>
      <c r="N569" s="2279">
        <v>3636521.1055208999</v>
      </c>
      <c r="O569" s="2276" t="s">
        <v>8414</v>
      </c>
    </row>
    <row r="570" spans="1:15" ht="24" customHeight="1">
      <c r="A570" s="2276" t="s">
        <v>8418</v>
      </c>
      <c r="B570" s="2277" t="s">
        <v>3558</v>
      </c>
      <c r="C570" s="2277" t="s">
        <v>8419</v>
      </c>
      <c r="D570" s="2277" t="s">
        <v>3589</v>
      </c>
      <c r="E570" s="2278" t="s">
        <v>271</v>
      </c>
      <c r="F570" s="2276" t="s">
        <v>8420</v>
      </c>
      <c r="G570" s="2276" t="s">
        <v>6236</v>
      </c>
      <c r="H570" s="2276" t="s">
        <v>8421</v>
      </c>
      <c r="I570" s="2276" t="s">
        <v>6236</v>
      </c>
      <c r="J570" s="2276" t="s">
        <v>8422</v>
      </c>
      <c r="K570" s="2276" t="s">
        <v>6236</v>
      </c>
      <c r="L570" s="2279">
        <v>91.287360000000007</v>
      </c>
      <c r="M570" s="2276" t="s">
        <v>8198</v>
      </c>
      <c r="N570" s="2279">
        <v>3636612.3928808998</v>
      </c>
      <c r="O570" s="2276" t="s">
        <v>8414</v>
      </c>
    </row>
    <row r="571" spans="1:15" ht="24" customHeight="1">
      <c r="A571" s="2276" t="s">
        <v>3890</v>
      </c>
      <c r="B571" s="2277" t="s">
        <v>3600</v>
      </c>
      <c r="C571" s="2277" t="s">
        <v>3107</v>
      </c>
      <c r="D571" s="2277" t="s">
        <v>3589</v>
      </c>
      <c r="E571" s="2278" t="s">
        <v>316</v>
      </c>
      <c r="F571" s="2276" t="s">
        <v>6764</v>
      </c>
      <c r="G571" s="2276" t="s">
        <v>6236</v>
      </c>
      <c r="H571" s="2276" t="s">
        <v>8423</v>
      </c>
      <c r="I571" s="2276" t="s">
        <v>6236</v>
      </c>
      <c r="J571" s="2276" t="s">
        <v>8424</v>
      </c>
      <c r="K571" s="2276" t="s">
        <v>6236</v>
      </c>
      <c r="L571" s="2279">
        <v>90.63</v>
      </c>
      <c r="M571" s="2276" t="s">
        <v>8198</v>
      </c>
      <c r="N571" s="2279">
        <v>3636703.0228809002</v>
      </c>
      <c r="O571" s="2276" t="s">
        <v>8414</v>
      </c>
    </row>
    <row r="572" spans="1:15" ht="24" customHeight="1">
      <c r="A572" s="2276" t="s">
        <v>6165</v>
      </c>
      <c r="B572" s="2277" t="s">
        <v>3558</v>
      </c>
      <c r="C572" s="2277" t="s">
        <v>6166</v>
      </c>
      <c r="D572" s="2277" t="s">
        <v>3804</v>
      </c>
      <c r="E572" s="2278" t="s">
        <v>4255</v>
      </c>
      <c r="F572" s="2276" t="s">
        <v>6461</v>
      </c>
      <c r="G572" s="2276" t="s">
        <v>6236</v>
      </c>
      <c r="H572" s="2276" t="s">
        <v>8425</v>
      </c>
      <c r="I572" s="2276" t="s">
        <v>6236</v>
      </c>
      <c r="J572" s="2276" t="s">
        <v>8426</v>
      </c>
      <c r="K572" s="2276" t="s">
        <v>6236</v>
      </c>
      <c r="L572" s="2279">
        <v>89.82</v>
      </c>
      <c r="M572" s="2276" t="s">
        <v>8198</v>
      </c>
      <c r="N572" s="2279">
        <v>3636792.8428809</v>
      </c>
      <c r="O572" s="2276" t="s">
        <v>8427</v>
      </c>
    </row>
    <row r="573" spans="1:15" ht="24" customHeight="1">
      <c r="A573" s="2276" t="s">
        <v>6132</v>
      </c>
      <c r="B573" s="2277" t="s">
        <v>3600</v>
      </c>
      <c r="C573" s="2277" t="s">
        <v>2568</v>
      </c>
      <c r="D573" s="2277" t="s">
        <v>3589</v>
      </c>
      <c r="E573" s="2278" t="s">
        <v>322</v>
      </c>
      <c r="F573" s="2276" t="s">
        <v>6230</v>
      </c>
      <c r="G573" s="2276" t="s">
        <v>6236</v>
      </c>
      <c r="H573" s="2276" t="s">
        <v>8428</v>
      </c>
      <c r="I573" s="2276" t="s">
        <v>6236</v>
      </c>
      <c r="J573" s="2276" t="s">
        <v>8428</v>
      </c>
      <c r="K573" s="2276" t="s">
        <v>6236</v>
      </c>
      <c r="L573" s="2279">
        <v>89</v>
      </c>
      <c r="M573" s="2276" t="s">
        <v>8198</v>
      </c>
      <c r="N573" s="2279">
        <v>3636881.8428809</v>
      </c>
      <c r="O573" s="2276" t="s">
        <v>8427</v>
      </c>
    </row>
    <row r="574" spans="1:15" ht="24" customHeight="1">
      <c r="A574" s="2276" t="s">
        <v>8429</v>
      </c>
      <c r="B574" s="2277" t="s">
        <v>3558</v>
      </c>
      <c r="C574" s="2277" t="s">
        <v>8430</v>
      </c>
      <c r="D574" s="2277" t="s">
        <v>3589</v>
      </c>
      <c r="E574" s="2278" t="s">
        <v>3445</v>
      </c>
      <c r="F574" s="2276" t="s">
        <v>8431</v>
      </c>
      <c r="G574" s="2276" t="s">
        <v>6236</v>
      </c>
      <c r="H574" s="2276" t="s">
        <v>8432</v>
      </c>
      <c r="I574" s="2276" t="s">
        <v>6236</v>
      </c>
      <c r="J574" s="2276" t="s">
        <v>8433</v>
      </c>
      <c r="K574" s="2276" t="s">
        <v>6236</v>
      </c>
      <c r="L574" s="2279">
        <v>87.343713288000004</v>
      </c>
      <c r="M574" s="2276" t="s">
        <v>8198</v>
      </c>
      <c r="N574" s="2279">
        <v>3636969.1865941999</v>
      </c>
      <c r="O574" s="2276" t="s">
        <v>8427</v>
      </c>
    </row>
    <row r="575" spans="1:15" ht="24" customHeight="1">
      <c r="A575" s="2276" t="s">
        <v>4448</v>
      </c>
      <c r="B575" s="2277" t="s">
        <v>3558</v>
      </c>
      <c r="C575" s="2277" t="s">
        <v>4449</v>
      </c>
      <c r="D575" s="2277" t="s">
        <v>3589</v>
      </c>
      <c r="E575" s="2278" t="s">
        <v>689</v>
      </c>
      <c r="F575" s="2276" t="s">
        <v>8434</v>
      </c>
      <c r="G575" s="2276" t="s">
        <v>6236</v>
      </c>
      <c r="H575" s="2276" t="s">
        <v>8435</v>
      </c>
      <c r="I575" s="2276" t="s">
        <v>6236</v>
      </c>
      <c r="J575" s="2276" t="s">
        <v>8436</v>
      </c>
      <c r="K575" s="2276" t="s">
        <v>6236</v>
      </c>
      <c r="L575" s="2279">
        <v>87.089932200000007</v>
      </c>
      <c r="M575" s="2276" t="s">
        <v>8198</v>
      </c>
      <c r="N575" s="2279">
        <v>3637056.2765263999</v>
      </c>
      <c r="O575" s="2276" t="s">
        <v>8427</v>
      </c>
    </row>
    <row r="576" spans="1:15" ht="24" customHeight="1">
      <c r="A576" s="2276" t="s">
        <v>4498</v>
      </c>
      <c r="B576" s="2277" t="s">
        <v>3554</v>
      </c>
      <c r="C576" s="2277" t="s">
        <v>4499</v>
      </c>
      <c r="D576" s="2277" t="s">
        <v>3589</v>
      </c>
      <c r="E576" s="2278" t="s">
        <v>3445</v>
      </c>
      <c r="F576" s="2276" t="s">
        <v>8437</v>
      </c>
      <c r="G576" s="2276" t="s">
        <v>6236</v>
      </c>
      <c r="H576" s="2276" t="s">
        <v>8438</v>
      </c>
      <c r="I576" s="2276" t="s">
        <v>6236</v>
      </c>
      <c r="J576" s="2276" t="s">
        <v>8439</v>
      </c>
      <c r="K576" s="2276" t="s">
        <v>6236</v>
      </c>
      <c r="L576" s="2279">
        <v>86.777448419999999</v>
      </c>
      <c r="M576" s="2276" t="s">
        <v>8198</v>
      </c>
      <c r="N576" s="2279">
        <v>3637143.0539747998</v>
      </c>
      <c r="O576" s="2276" t="s">
        <v>8440</v>
      </c>
    </row>
    <row r="577" spans="1:15" ht="36" customHeight="1">
      <c r="A577" s="2276" t="s">
        <v>4033</v>
      </c>
      <c r="B577" s="2277" t="s">
        <v>3558</v>
      </c>
      <c r="C577" s="2277" t="s">
        <v>4034</v>
      </c>
      <c r="D577" s="2277" t="s">
        <v>3589</v>
      </c>
      <c r="E577" s="2278" t="s">
        <v>689</v>
      </c>
      <c r="F577" s="2276" t="s">
        <v>8441</v>
      </c>
      <c r="G577" s="2276" t="s">
        <v>6236</v>
      </c>
      <c r="H577" s="2276" t="s">
        <v>8442</v>
      </c>
      <c r="I577" s="2276" t="s">
        <v>6236</v>
      </c>
      <c r="J577" s="2276" t="s">
        <v>8443</v>
      </c>
      <c r="K577" s="2276" t="s">
        <v>6236</v>
      </c>
      <c r="L577" s="2279">
        <v>85.446899999999999</v>
      </c>
      <c r="M577" s="2276" t="s">
        <v>8198</v>
      </c>
      <c r="N577" s="2279">
        <v>3637228.5008748001</v>
      </c>
      <c r="O577" s="2276" t="s">
        <v>8440</v>
      </c>
    </row>
    <row r="578" spans="1:15" ht="24" customHeight="1">
      <c r="A578" s="2276" t="s">
        <v>4944</v>
      </c>
      <c r="B578" s="2277" t="s">
        <v>3558</v>
      </c>
      <c r="C578" s="2277" t="s">
        <v>4945</v>
      </c>
      <c r="D578" s="2277" t="s">
        <v>3589</v>
      </c>
      <c r="E578" s="2278" t="s">
        <v>271</v>
      </c>
      <c r="F578" s="2276" t="s">
        <v>6685</v>
      </c>
      <c r="G578" s="2276" t="s">
        <v>6236</v>
      </c>
      <c r="H578" s="2276" t="s">
        <v>8444</v>
      </c>
      <c r="I578" s="2276" t="s">
        <v>6236</v>
      </c>
      <c r="J578" s="2276" t="s">
        <v>8445</v>
      </c>
      <c r="K578" s="2276" t="s">
        <v>6236</v>
      </c>
      <c r="L578" s="2279">
        <v>85.1</v>
      </c>
      <c r="M578" s="2276" t="s">
        <v>8198</v>
      </c>
      <c r="N578" s="2279">
        <v>3637313.6008747998</v>
      </c>
      <c r="O578" s="2276" t="s">
        <v>8440</v>
      </c>
    </row>
    <row r="579" spans="1:15" ht="24" customHeight="1">
      <c r="A579" s="2276" t="s">
        <v>5229</v>
      </c>
      <c r="B579" s="2277" t="s">
        <v>3600</v>
      </c>
      <c r="C579" s="2277" t="s">
        <v>5230</v>
      </c>
      <c r="D579" s="2277" t="s">
        <v>3589</v>
      </c>
      <c r="E579" s="2278" t="s">
        <v>316</v>
      </c>
      <c r="F579" s="2276" t="s">
        <v>6964</v>
      </c>
      <c r="G579" s="2276" t="s">
        <v>6236</v>
      </c>
      <c r="H579" s="2276" t="s">
        <v>8446</v>
      </c>
      <c r="I579" s="2276" t="s">
        <v>6236</v>
      </c>
      <c r="J579" s="2276" t="s">
        <v>8447</v>
      </c>
      <c r="K579" s="2276" t="s">
        <v>6236</v>
      </c>
      <c r="L579" s="2279">
        <v>84</v>
      </c>
      <c r="M579" s="2276" t="s">
        <v>8198</v>
      </c>
      <c r="N579" s="2279">
        <v>3637397.6008747998</v>
      </c>
      <c r="O579" s="2276" t="s">
        <v>8440</v>
      </c>
    </row>
    <row r="580" spans="1:15" ht="24" customHeight="1">
      <c r="A580" s="2276" t="s">
        <v>4466</v>
      </c>
      <c r="B580" s="2277" t="s">
        <v>3558</v>
      </c>
      <c r="C580" s="2277" t="s">
        <v>4467</v>
      </c>
      <c r="D580" s="2277" t="s">
        <v>3589</v>
      </c>
      <c r="E580" s="2278" t="s">
        <v>271</v>
      </c>
      <c r="F580" s="2276" t="s">
        <v>8448</v>
      </c>
      <c r="G580" s="2276" t="s">
        <v>6236</v>
      </c>
      <c r="H580" s="2276" t="s">
        <v>8449</v>
      </c>
      <c r="I580" s="2276" t="s">
        <v>6236</v>
      </c>
      <c r="J580" s="2276" t="s">
        <v>8450</v>
      </c>
      <c r="K580" s="2276" t="s">
        <v>6236</v>
      </c>
      <c r="L580" s="2279">
        <v>83.229299999999995</v>
      </c>
      <c r="M580" s="2276" t="s">
        <v>8198</v>
      </c>
      <c r="N580" s="2279">
        <v>3637480.8301748</v>
      </c>
      <c r="O580" s="2276" t="s">
        <v>8451</v>
      </c>
    </row>
    <row r="581" spans="1:15" ht="24" customHeight="1">
      <c r="A581" s="2276" t="s">
        <v>4262</v>
      </c>
      <c r="B581" s="2277" t="s">
        <v>3600</v>
      </c>
      <c r="C581" s="2277" t="s">
        <v>4263</v>
      </c>
      <c r="D581" s="2277" t="s">
        <v>3589</v>
      </c>
      <c r="E581" s="2278" t="s">
        <v>347</v>
      </c>
      <c r="F581" s="2276" t="s">
        <v>8452</v>
      </c>
      <c r="G581" s="2276" t="s">
        <v>6236</v>
      </c>
      <c r="H581" s="2276" t="s">
        <v>8453</v>
      </c>
      <c r="I581" s="2276" t="s">
        <v>6236</v>
      </c>
      <c r="J581" s="2276" t="s">
        <v>8454</v>
      </c>
      <c r="K581" s="2276" t="s">
        <v>6236</v>
      </c>
      <c r="L581" s="2279">
        <v>83.155092999999994</v>
      </c>
      <c r="M581" s="2276" t="s">
        <v>8198</v>
      </c>
      <c r="N581" s="2279">
        <v>3637563.9852677998</v>
      </c>
      <c r="O581" s="2276" t="s">
        <v>8451</v>
      </c>
    </row>
    <row r="582" spans="1:15" ht="36" customHeight="1">
      <c r="A582" s="2276" t="s">
        <v>3624</v>
      </c>
      <c r="B582" s="2277" t="s">
        <v>3558</v>
      </c>
      <c r="C582" s="2277" t="s">
        <v>3625</v>
      </c>
      <c r="D582" s="2277" t="s">
        <v>3589</v>
      </c>
      <c r="E582" s="2278" t="s">
        <v>689</v>
      </c>
      <c r="F582" s="2276" t="s">
        <v>8455</v>
      </c>
      <c r="G582" s="2276" t="s">
        <v>6236</v>
      </c>
      <c r="H582" s="2276" t="s">
        <v>8456</v>
      </c>
      <c r="I582" s="2276" t="s">
        <v>6236</v>
      </c>
      <c r="J582" s="2276" t="s">
        <v>8457</v>
      </c>
      <c r="K582" s="2276" t="s">
        <v>6236</v>
      </c>
      <c r="L582" s="2279">
        <v>82.811999999999998</v>
      </c>
      <c r="M582" s="2276" t="s">
        <v>8198</v>
      </c>
      <c r="N582" s="2279">
        <v>3637646.7972678002</v>
      </c>
      <c r="O582" s="2276" t="s">
        <v>8451</v>
      </c>
    </row>
    <row r="583" spans="1:15" ht="24" customHeight="1">
      <c r="A583" s="2276" t="s">
        <v>8458</v>
      </c>
      <c r="B583" s="2277" t="s">
        <v>3558</v>
      </c>
      <c r="C583" s="2277" t="s">
        <v>8459</v>
      </c>
      <c r="D583" s="2277" t="s">
        <v>3589</v>
      </c>
      <c r="E583" s="2278" t="s">
        <v>271</v>
      </c>
      <c r="F583" s="2276" t="s">
        <v>6230</v>
      </c>
      <c r="G583" s="2276" t="s">
        <v>6236</v>
      </c>
      <c r="H583" s="2276" t="s">
        <v>8460</v>
      </c>
      <c r="I583" s="2276" t="s">
        <v>6236</v>
      </c>
      <c r="J583" s="2276" t="s">
        <v>8460</v>
      </c>
      <c r="K583" s="2276" t="s">
        <v>6236</v>
      </c>
      <c r="L583" s="2279">
        <v>82.3</v>
      </c>
      <c r="M583" s="2276" t="s">
        <v>8198</v>
      </c>
      <c r="N583" s="2279">
        <v>3637729.0972678</v>
      </c>
      <c r="O583" s="2276" t="s">
        <v>8451</v>
      </c>
    </row>
    <row r="584" spans="1:15" ht="24" customHeight="1">
      <c r="A584" s="2276" t="s">
        <v>5374</v>
      </c>
      <c r="B584" s="2277" t="s">
        <v>3558</v>
      </c>
      <c r="C584" s="2277" t="s">
        <v>5375</v>
      </c>
      <c r="D584" s="2277" t="s">
        <v>3589</v>
      </c>
      <c r="E584" s="2278" t="s">
        <v>271</v>
      </c>
      <c r="F584" s="2276" t="s">
        <v>6691</v>
      </c>
      <c r="G584" s="2276" t="s">
        <v>6236</v>
      </c>
      <c r="H584" s="2276" t="s">
        <v>7081</v>
      </c>
      <c r="I584" s="2276" t="s">
        <v>6236</v>
      </c>
      <c r="J584" s="2276" t="s">
        <v>8461</v>
      </c>
      <c r="K584" s="2276" t="s">
        <v>6236</v>
      </c>
      <c r="L584" s="2279">
        <v>82.25</v>
      </c>
      <c r="M584" s="2276" t="s">
        <v>8198</v>
      </c>
      <c r="N584" s="2279">
        <v>3637811.3472678</v>
      </c>
      <c r="O584" s="2276" t="s">
        <v>8462</v>
      </c>
    </row>
    <row r="585" spans="1:15" ht="24" customHeight="1">
      <c r="A585" s="2276" t="s">
        <v>4981</v>
      </c>
      <c r="B585" s="2277" t="s">
        <v>3558</v>
      </c>
      <c r="C585" s="2277" t="s">
        <v>4982</v>
      </c>
      <c r="D585" s="2277" t="s">
        <v>3589</v>
      </c>
      <c r="E585" s="2278" t="s">
        <v>271</v>
      </c>
      <c r="F585" s="2276" t="s">
        <v>6230</v>
      </c>
      <c r="G585" s="2276" t="s">
        <v>6236</v>
      </c>
      <c r="H585" s="2276" t="s">
        <v>8463</v>
      </c>
      <c r="I585" s="2276" t="s">
        <v>6236</v>
      </c>
      <c r="J585" s="2276" t="s">
        <v>8463</v>
      </c>
      <c r="K585" s="2276" t="s">
        <v>6236</v>
      </c>
      <c r="L585" s="2279">
        <v>82.2</v>
      </c>
      <c r="M585" s="2276" t="s">
        <v>8198</v>
      </c>
      <c r="N585" s="2279">
        <v>3637893.5472678002</v>
      </c>
      <c r="O585" s="2276" t="s">
        <v>8462</v>
      </c>
    </row>
    <row r="586" spans="1:15" ht="24" customHeight="1">
      <c r="A586" s="2276" t="s">
        <v>4578</v>
      </c>
      <c r="B586" s="2277" t="s">
        <v>3558</v>
      </c>
      <c r="C586" s="2277" t="s">
        <v>4579</v>
      </c>
      <c r="D586" s="2277" t="s">
        <v>3589</v>
      </c>
      <c r="E586" s="2278" t="s">
        <v>271</v>
      </c>
      <c r="F586" s="2276" t="s">
        <v>8464</v>
      </c>
      <c r="G586" s="2276" t="s">
        <v>6236</v>
      </c>
      <c r="H586" s="2276" t="s">
        <v>8465</v>
      </c>
      <c r="I586" s="2276" t="s">
        <v>6236</v>
      </c>
      <c r="J586" s="2276" t="s">
        <v>8463</v>
      </c>
      <c r="K586" s="2276" t="s">
        <v>6236</v>
      </c>
      <c r="L586" s="2279">
        <v>82.198899999999995</v>
      </c>
      <c r="M586" s="2276" t="s">
        <v>8198</v>
      </c>
      <c r="N586" s="2279">
        <v>3637975.7461677999</v>
      </c>
      <c r="O586" s="2276" t="s">
        <v>8462</v>
      </c>
    </row>
    <row r="587" spans="1:15" ht="24" customHeight="1">
      <c r="A587" s="2276" t="s">
        <v>8466</v>
      </c>
      <c r="B587" s="2277" t="s">
        <v>3558</v>
      </c>
      <c r="C587" s="2277" t="s">
        <v>8467</v>
      </c>
      <c r="D587" s="2277" t="s">
        <v>3804</v>
      </c>
      <c r="E587" s="2278" t="s">
        <v>2143</v>
      </c>
      <c r="F587" s="2276" t="s">
        <v>8331</v>
      </c>
      <c r="G587" s="2276" t="s">
        <v>6236</v>
      </c>
      <c r="H587" s="2276" t="s">
        <v>8468</v>
      </c>
      <c r="I587" s="2276" t="s">
        <v>6236</v>
      </c>
      <c r="J587" s="2276" t="s">
        <v>8039</v>
      </c>
      <c r="K587" s="2276" t="s">
        <v>6236</v>
      </c>
      <c r="L587" s="2279">
        <v>80.457992176000005</v>
      </c>
      <c r="M587" s="2276" t="s">
        <v>8198</v>
      </c>
      <c r="N587" s="2279">
        <v>3638056.2041600002</v>
      </c>
      <c r="O587" s="2276" t="s">
        <v>8462</v>
      </c>
    </row>
    <row r="588" spans="1:15" ht="24" customHeight="1">
      <c r="A588" s="2276" t="s">
        <v>5725</v>
      </c>
      <c r="B588" s="2277" t="s">
        <v>3600</v>
      </c>
      <c r="C588" s="2277" t="s">
        <v>5726</v>
      </c>
      <c r="D588" s="2277" t="s">
        <v>5727</v>
      </c>
      <c r="E588" s="2278" t="s">
        <v>271</v>
      </c>
      <c r="F588" s="2276" t="s">
        <v>6230</v>
      </c>
      <c r="G588" s="2276" t="s">
        <v>6236</v>
      </c>
      <c r="H588" s="2276" t="s">
        <v>8469</v>
      </c>
      <c r="I588" s="2276" t="s">
        <v>6236</v>
      </c>
      <c r="J588" s="2276" t="s">
        <v>8469</v>
      </c>
      <c r="K588" s="2276" t="s">
        <v>6236</v>
      </c>
      <c r="L588" s="2279">
        <v>79.989999999999995</v>
      </c>
      <c r="M588" s="2276" t="s">
        <v>8198</v>
      </c>
      <c r="N588" s="2279">
        <v>3638136.19416</v>
      </c>
      <c r="O588" s="2276" t="s">
        <v>8462</v>
      </c>
    </row>
    <row r="589" spans="1:15" ht="36" customHeight="1">
      <c r="A589" s="2276" t="s">
        <v>3620</v>
      </c>
      <c r="B589" s="2277" t="s">
        <v>3558</v>
      </c>
      <c r="C589" s="2277" t="s">
        <v>3621</v>
      </c>
      <c r="D589" s="2277" t="s">
        <v>3589</v>
      </c>
      <c r="E589" s="2278" t="s">
        <v>1700</v>
      </c>
      <c r="F589" s="2276" t="s">
        <v>8470</v>
      </c>
      <c r="G589" s="2276" t="s">
        <v>6236</v>
      </c>
      <c r="H589" s="2276" t="s">
        <v>8160</v>
      </c>
      <c r="I589" s="2276" t="s">
        <v>6236</v>
      </c>
      <c r="J589" s="2276" t="s">
        <v>8471</v>
      </c>
      <c r="K589" s="2276" t="s">
        <v>6236</v>
      </c>
      <c r="L589" s="2279">
        <v>79.730414400000001</v>
      </c>
      <c r="M589" s="2276" t="s">
        <v>8198</v>
      </c>
      <c r="N589" s="2279">
        <v>3638215.9245743998</v>
      </c>
      <c r="O589" s="2276" t="s">
        <v>8472</v>
      </c>
    </row>
    <row r="590" spans="1:15" ht="24" customHeight="1">
      <c r="A590" s="2276" t="s">
        <v>5574</v>
      </c>
      <c r="B590" s="2277" t="s">
        <v>3558</v>
      </c>
      <c r="C590" s="2277" t="s">
        <v>5575</v>
      </c>
      <c r="D590" s="2277" t="s">
        <v>3589</v>
      </c>
      <c r="E590" s="2278" t="s">
        <v>271</v>
      </c>
      <c r="F590" s="2276" t="s">
        <v>6685</v>
      </c>
      <c r="G590" s="2276" t="s">
        <v>6236</v>
      </c>
      <c r="H590" s="2276" t="s">
        <v>8473</v>
      </c>
      <c r="I590" s="2276" t="s">
        <v>6236</v>
      </c>
      <c r="J590" s="2276" t="s">
        <v>8474</v>
      </c>
      <c r="K590" s="2276" t="s">
        <v>6236</v>
      </c>
      <c r="L590" s="2279">
        <v>79.400000000000006</v>
      </c>
      <c r="M590" s="2276" t="s">
        <v>8198</v>
      </c>
      <c r="N590" s="2279">
        <v>3638295.3245744002</v>
      </c>
      <c r="O590" s="2276" t="s">
        <v>8472</v>
      </c>
    </row>
    <row r="591" spans="1:15" ht="24" customHeight="1">
      <c r="A591" s="2276" t="s">
        <v>5141</v>
      </c>
      <c r="B591" s="2277" t="s">
        <v>3558</v>
      </c>
      <c r="C591" s="2277" t="s">
        <v>5142</v>
      </c>
      <c r="D591" s="2277" t="s">
        <v>3589</v>
      </c>
      <c r="E591" s="2278" t="s">
        <v>271</v>
      </c>
      <c r="F591" s="2276" t="s">
        <v>6636</v>
      </c>
      <c r="G591" s="2276" t="s">
        <v>6236</v>
      </c>
      <c r="H591" s="2276" t="s">
        <v>8475</v>
      </c>
      <c r="I591" s="2276" t="s">
        <v>6236</v>
      </c>
      <c r="J591" s="2276" t="s">
        <v>8476</v>
      </c>
      <c r="K591" s="2276" t="s">
        <v>6236</v>
      </c>
      <c r="L591" s="2279">
        <v>78.3</v>
      </c>
      <c r="M591" s="2276" t="s">
        <v>8198</v>
      </c>
      <c r="N591" s="2279">
        <v>3638373.6245744</v>
      </c>
      <c r="O591" s="2276" t="s">
        <v>8472</v>
      </c>
    </row>
    <row r="592" spans="1:15" ht="24" customHeight="1">
      <c r="A592" s="2276" t="s">
        <v>8477</v>
      </c>
      <c r="B592" s="2277" t="s">
        <v>3558</v>
      </c>
      <c r="C592" s="2277" t="s">
        <v>8478</v>
      </c>
      <c r="D592" s="2277" t="s">
        <v>3589</v>
      </c>
      <c r="E592" s="2278" t="s">
        <v>271</v>
      </c>
      <c r="F592" s="2276" t="s">
        <v>8479</v>
      </c>
      <c r="G592" s="2276" t="s">
        <v>6236</v>
      </c>
      <c r="H592" s="2276" t="s">
        <v>8480</v>
      </c>
      <c r="I592" s="2276" t="s">
        <v>6236</v>
      </c>
      <c r="J592" s="2276" t="s">
        <v>8481</v>
      </c>
      <c r="K592" s="2276" t="s">
        <v>6236</v>
      </c>
      <c r="L592" s="2279">
        <v>77.421909999999997</v>
      </c>
      <c r="M592" s="2276" t="s">
        <v>8198</v>
      </c>
      <c r="N592" s="2279">
        <v>3638451.0464844001</v>
      </c>
      <c r="O592" s="2276" t="s">
        <v>8472</v>
      </c>
    </row>
    <row r="593" spans="1:15" ht="24" customHeight="1">
      <c r="A593" s="2276" t="s">
        <v>5322</v>
      </c>
      <c r="B593" s="2277" t="s">
        <v>4493</v>
      </c>
      <c r="C593" s="2277" t="s">
        <v>5323</v>
      </c>
      <c r="D593" s="2277" t="s">
        <v>3589</v>
      </c>
      <c r="E593" s="2278" t="s">
        <v>689</v>
      </c>
      <c r="F593" s="2276" t="s">
        <v>8482</v>
      </c>
      <c r="G593" s="2276" t="s">
        <v>6236</v>
      </c>
      <c r="H593" s="2276" t="s">
        <v>8483</v>
      </c>
      <c r="I593" s="2276" t="s">
        <v>6236</v>
      </c>
      <c r="J593" s="2276" t="s">
        <v>8484</v>
      </c>
      <c r="K593" s="2276" t="s">
        <v>6236</v>
      </c>
      <c r="L593" s="2279">
        <v>76.421800000000005</v>
      </c>
      <c r="M593" s="2276" t="s">
        <v>8198</v>
      </c>
      <c r="N593" s="2279">
        <v>3638527.4682844002</v>
      </c>
      <c r="O593" s="2276" t="s">
        <v>8472</v>
      </c>
    </row>
    <row r="594" spans="1:15" ht="36" customHeight="1">
      <c r="A594" s="2276" t="s">
        <v>3656</v>
      </c>
      <c r="B594" s="2277" t="s">
        <v>3558</v>
      </c>
      <c r="C594" s="2277" t="s">
        <v>3657</v>
      </c>
      <c r="D594" s="2277" t="s">
        <v>3589</v>
      </c>
      <c r="E594" s="2278" t="s">
        <v>271</v>
      </c>
      <c r="F594" s="2276" t="s">
        <v>8485</v>
      </c>
      <c r="G594" s="2276" t="s">
        <v>6236</v>
      </c>
      <c r="H594" s="2276" t="s">
        <v>8486</v>
      </c>
      <c r="I594" s="2276" t="s">
        <v>6236</v>
      </c>
      <c r="J594" s="2276" t="s">
        <v>8487</v>
      </c>
      <c r="K594" s="2276" t="s">
        <v>6236</v>
      </c>
      <c r="L594" s="2279">
        <v>75.705420000000004</v>
      </c>
      <c r="M594" s="2276" t="s">
        <v>8198</v>
      </c>
      <c r="N594" s="2279">
        <v>3638603.1737044002</v>
      </c>
      <c r="O594" s="2276" t="s">
        <v>8488</v>
      </c>
    </row>
    <row r="595" spans="1:15" ht="36" customHeight="1">
      <c r="A595" s="2276" t="s">
        <v>5062</v>
      </c>
      <c r="B595" s="2277" t="s">
        <v>3558</v>
      </c>
      <c r="C595" s="2277" t="s">
        <v>5063</v>
      </c>
      <c r="D595" s="2277" t="s">
        <v>3917</v>
      </c>
      <c r="E595" s="2278" t="s">
        <v>271</v>
      </c>
      <c r="F595" s="2276" t="s">
        <v>7733</v>
      </c>
      <c r="G595" s="2276" t="s">
        <v>6236</v>
      </c>
      <c r="H595" s="2276" t="s">
        <v>8489</v>
      </c>
      <c r="I595" s="2276" t="s">
        <v>6236</v>
      </c>
      <c r="J595" s="2276" t="s">
        <v>8490</v>
      </c>
      <c r="K595" s="2276" t="s">
        <v>6236</v>
      </c>
      <c r="L595" s="2279">
        <v>75.398399999999995</v>
      </c>
      <c r="M595" s="2276" t="s">
        <v>8198</v>
      </c>
      <c r="N595" s="2279">
        <v>3638678.5721044</v>
      </c>
      <c r="O595" s="2276" t="s">
        <v>8488</v>
      </c>
    </row>
    <row r="596" spans="1:15" ht="24" customHeight="1">
      <c r="A596" s="2276" t="s">
        <v>8491</v>
      </c>
      <c r="B596" s="2277" t="s">
        <v>3558</v>
      </c>
      <c r="C596" s="2277" t="s">
        <v>8492</v>
      </c>
      <c r="D596" s="2277" t="s">
        <v>3594</v>
      </c>
      <c r="E596" s="2278" t="s">
        <v>2143</v>
      </c>
      <c r="F596" s="2276" t="s">
        <v>8493</v>
      </c>
      <c r="G596" s="2276" t="s">
        <v>6236</v>
      </c>
      <c r="H596" s="2276" t="s">
        <v>8494</v>
      </c>
      <c r="I596" s="2276" t="s">
        <v>6236</v>
      </c>
      <c r="J596" s="2276" t="s">
        <v>8495</v>
      </c>
      <c r="K596" s="2276" t="s">
        <v>6236</v>
      </c>
      <c r="L596" s="2279">
        <v>75.074406240000002</v>
      </c>
      <c r="M596" s="2276" t="s">
        <v>8198</v>
      </c>
      <c r="N596" s="2279">
        <v>3638753.6465106001</v>
      </c>
      <c r="O596" s="2276" t="s">
        <v>8488</v>
      </c>
    </row>
    <row r="597" spans="1:15" ht="24" customHeight="1">
      <c r="A597" s="2276" t="s">
        <v>5310</v>
      </c>
      <c r="B597" s="2277" t="s">
        <v>4493</v>
      </c>
      <c r="C597" s="2277" t="s">
        <v>5311</v>
      </c>
      <c r="D597" s="2277" t="s">
        <v>3589</v>
      </c>
      <c r="E597" s="2278" t="s">
        <v>689</v>
      </c>
      <c r="F597" s="2276" t="s">
        <v>8496</v>
      </c>
      <c r="G597" s="2276" t="s">
        <v>6236</v>
      </c>
      <c r="H597" s="2276" t="s">
        <v>8497</v>
      </c>
      <c r="I597" s="2276" t="s">
        <v>6236</v>
      </c>
      <c r="J597" s="2276" t="s">
        <v>8498</v>
      </c>
      <c r="K597" s="2276" t="s">
        <v>6236</v>
      </c>
      <c r="L597" s="2279">
        <v>74.613</v>
      </c>
      <c r="M597" s="2276" t="s">
        <v>8198</v>
      </c>
      <c r="N597" s="2279">
        <v>3638828.2595106</v>
      </c>
      <c r="O597" s="2276" t="s">
        <v>8488</v>
      </c>
    </row>
    <row r="598" spans="1:15" ht="24" customHeight="1">
      <c r="A598" s="2276" t="s">
        <v>4880</v>
      </c>
      <c r="B598" s="2277" t="s">
        <v>3554</v>
      </c>
      <c r="C598" s="2277" t="s">
        <v>4881</v>
      </c>
      <c r="D598" s="2277" t="s">
        <v>3589</v>
      </c>
      <c r="E598" s="2278" t="s">
        <v>271</v>
      </c>
      <c r="F598" s="2276" t="s">
        <v>8499</v>
      </c>
      <c r="G598" s="2276" t="s">
        <v>6236</v>
      </c>
      <c r="H598" s="2276" t="s">
        <v>8500</v>
      </c>
      <c r="I598" s="2276" t="s">
        <v>6236</v>
      </c>
      <c r="J598" s="2276" t="s">
        <v>8501</v>
      </c>
      <c r="K598" s="2276" t="s">
        <v>6236</v>
      </c>
      <c r="L598" s="2279">
        <v>74.489500000000007</v>
      </c>
      <c r="M598" s="2276" t="s">
        <v>8198</v>
      </c>
      <c r="N598" s="2279">
        <v>3638902.7490106001</v>
      </c>
      <c r="O598" s="2276" t="s">
        <v>8502</v>
      </c>
    </row>
    <row r="599" spans="1:15" ht="24" customHeight="1">
      <c r="A599" s="2276" t="s">
        <v>5118</v>
      </c>
      <c r="B599" s="2277" t="s">
        <v>3558</v>
      </c>
      <c r="C599" s="2277" t="s">
        <v>5119</v>
      </c>
      <c r="D599" s="2277" t="s">
        <v>3589</v>
      </c>
      <c r="E599" s="2278" t="s">
        <v>271</v>
      </c>
      <c r="F599" s="2276" t="s">
        <v>8503</v>
      </c>
      <c r="G599" s="2276" t="s">
        <v>6236</v>
      </c>
      <c r="H599" s="2276" t="s">
        <v>8504</v>
      </c>
      <c r="I599" s="2276" t="s">
        <v>6236</v>
      </c>
      <c r="J599" s="2276" t="s">
        <v>8505</v>
      </c>
      <c r="K599" s="2276" t="s">
        <v>6236</v>
      </c>
      <c r="L599" s="2279">
        <v>73.529849999999996</v>
      </c>
      <c r="M599" s="2276" t="s">
        <v>8198</v>
      </c>
      <c r="N599" s="2279">
        <v>3638976.2788606002</v>
      </c>
      <c r="O599" s="2276" t="s">
        <v>8502</v>
      </c>
    </row>
    <row r="600" spans="1:15" ht="24" customHeight="1">
      <c r="A600" s="2276" t="s">
        <v>3888</v>
      </c>
      <c r="B600" s="2277" t="s">
        <v>3558</v>
      </c>
      <c r="C600" s="2277" t="s">
        <v>3889</v>
      </c>
      <c r="D600" s="2277" t="s">
        <v>3589</v>
      </c>
      <c r="E600" s="2278" t="s">
        <v>368</v>
      </c>
      <c r="F600" s="2276" t="s">
        <v>8506</v>
      </c>
      <c r="G600" s="2276" t="s">
        <v>6236</v>
      </c>
      <c r="H600" s="2276" t="s">
        <v>8507</v>
      </c>
      <c r="I600" s="2276" t="s">
        <v>6236</v>
      </c>
      <c r="J600" s="2276" t="s">
        <v>8508</v>
      </c>
      <c r="K600" s="2276" t="s">
        <v>6236</v>
      </c>
      <c r="L600" s="2279">
        <v>72.177983643999994</v>
      </c>
      <c r="M600" s="2276" t="s">
        <v>8198</v>
      </c>
      <c r="N600" s="2279">
        <v>3639048.4568441999</v>
      </c>
      <c r="O600" s="2276" t="s">
        <v>8502</v>
      </c>
    </row>
    <row r="601" spans="1:15" ht="24" customHeight="1">
      <c r="A601" s="2276" t="s">
        <v>5745</v>
      </c>
      <c r="B601" s="2277" t="s">
        <v>3600</v>
      </c>
      <c r="C601" s="2277" t="s">
        <v>5746</v>
      </c>
      <c r="D601" s="2277" t="s">
        <v>3589</v>
      </c>
      <c r="E601" s="2278" t="s">
        <v>322</v>
      </c>
      <c r="F601" s="2276" t="s">
        <v>6230</v>
      </c>
      <c r="G601" s="2276" t="s">
        <v>6236</v>
      </c>
      <c r="H601" s="2276" t="s">
        <v>8509</v>
      </c>
      <c r="I601" s="2276" t="s">
        <v>6236</v>
      </c>
      <c r="J601" s="2276" t="s">
        <v>8509</v>
      </c>
      <c r="K601" s="2276" t="s">
        <v>6236</v>
      </c>
      <c r="L601" s="2279">
        <v>71.33</v>
      </c>
      <c r="M601" s="2276" t="s">
        <v>8198</v>
      </c>
      <c r="N601" s="2279">
        <v>3639119.7868442</v>
      </c>
      <c r="O601" s="2276" t="s">
        <v>8502</v>
      </c>
    </row>
    <row r="602" spans="1:15" ht="36" customHeight="1">
      <c r="A602" s="2276" t="s">
        <v>3878</v>
      </c>
      <c r="B602" s="2277" t="s">
        <v>3558</v>
      </c>
      <c r="C602" s="2277" t="s">
        <v>3879</v>
      </c>
      <c r="D602" s="2277" t="s">
        <v>3589</v>
      </c>
      <c r="E602" s="2278" t="s">
        <v>271</v>
      </c>
      <c r="F602" s="2276" t="s">
        <v>8146</v>
      </c>
      <c r="G602" s="2276" t="s">
        <v>6236</v>
      </c>
      <c r="H602" s="2276" t="s">
        <v>8510</v>
      </c>
      <c r="I602" s="2276" t="s">
        <v>6236</v>
      </c>
      <c r="J602" s="2276" t="s">
        <v>8511</v>
      </c>
      <c r="K602" s="2276" t="s">
        <v>6236</v>
      </c>
      <c r="L602" s="2279">
        <v>70.560479999999998</v>
      </c>
      <c r="M602" s="2276" t="s">
        <v>8198</v>
      </c>
      <c r="N602" s="2279">
        <v>3639190.3473242</v>
      </c>
      <c r="O602" s="2276" t="s">
        <v>8502</v>
      </c>
    </row>
    <row r="603" spans="1:15" ht="24" customHeight="1">
      <c r="A603" s="2276" t="s">
        <v>5614</v>
      </c>
      <c r="B603" s="2277" t="s">
        <v>3554</v>
      </c>
      <c r="C603" s="2277" t="s">
        <v>5615</v>
      </c>
      <c r="D603" s="2277" t="s">
        <v>3589</v>
      </c>
      <c r="E603" s="2278" t="s">
        <v>271</v>
      </c>
      <c r="F603" s="2276" t="s">
        <v>6691</v>
      </c>
      <c r="G603" s="2276" t="s">
        <v>6236</v>
      </c>
      <c r="H603" s="2276" t="s">
        <v>8512</v>
      </c>
      <c r="I603" s="2276" t="s">
        <v>6236</v>
      </c>
      <c r="J603" s="2276" t="s">
        <v>8513</v>
      </c>
      <c r="K603" s="2276" t="s">
        <v>6236</v>
      </c>
      <c r="L603" s="2279">
        <v>69.930000000000007</v>
      </c>
      <c r="M603" s="2276" t="s">
        <v>8198</v>
      </c>
      <c r="N603" s="2279">
        <v>3639260.2773242001</v>
      </c>
      <c r="O603" s="2276" t="s">
        <v>8502</v>
      </c>
    </row>
    <row r="604" spans="1:15" ht="24" customHeight="1">
      <c r="A604" s="2276" t="s">
        <v>4904</v>
      </c>
      <c r="B604" s="2277" t="s">
        <v>3554</v>
      </c>
      <c r="C604" s="2277" t="s">
        <v>4905</v>
      </c>
      <c r="D604" s="2277" t="s">
        <v>3589</v>
      </c>
      <c r="E604" s="2278" t="s">
        <v>271</v>
      </c>
      <c r="F604" s="2276" t="s">
        <v>6964</v>
      </c>
      <c r="G604" s="2276" t="s">
        <v>6236</v>
      </c>
      <c r="H604" s="2276" t="s">
        <v>8514</v>
      </c>
      <c r="I604" s="2276" t="s">
        <v>6236</v>
      </c>
      <c r="J604" s="2276" t="s">
        <v>8515</v>
      </c>
      <c r="K604" s="2276" t="s">
        <v>6236</v>
      </c>
      <c r="L604" s="2279">
        <v>68.97</v>
      </c>
      <c r="M604" s="2276" t="s">
        <v>8198</v>
      </c>
      <c r="N604" s="2279">
        <v>3639329.2473241999</v>
      </c>
      <c r="O604" s="2276" t="s">
        <v>8516</v>
      </c>
    </row>
    <row r="605" spans="1:15" ht="24" customHeight="1">
      <c r="A605" s="2276" t="s">
        <v>5154</v>
      </c>
      <c r="B605" s="2277" t="s">
        <v>3554</v>
      </c>
      <c r="C605" s="2277" t="s">
        <v>5155</v>
      </c>
      <c r="D605" s="2277" t="s">
        <v>3589</v>
      </c>
      <c r="E605" s="2278" t="s">
        <v>271</v>
      </c>
      <c r="F605" s="2276" t="s">
        <v>6500</v>
      </c>
      <c r="G605" s="2276" t="s">
        <v>6236</v>
      </c>
      <c r="H605" s="2276" t="s">
        <v>8517</v>
      </c>
      <c r="I605" s="2276" t="s">
        <v>6236</v>
      </c>
      <c r="J605" s="2276" t="s">
        <v>8518</v>
      </c>
      <c r="K605" s="2276" t="s">
        <v>6236</v>
      </c>
      <c r="L605" s="2279">
        <v>68.64</v>
      </c>
      <c r="M605" s="2276" t="s">
        <v>8198</v>
      </c>
      <c r="N605" s="2279">
        <v>3639397.8873242</v>
      </c>
      <c r="O605" s="2276" t="s">
        <v>8516</v>
      </c>
    </row>
    <row r="606" spans="1:15" ht="36" customHeight="1">
      <c r="A606" s="2276" t="s">
        <v>8519</v>
      </c>
      <c r="B606" s="2277" t="s">
        <v>3558</v>
      </c>
      <c r="C606" s="2277" t="s">
        <v>8520</v>
      </c>
      <c r="D606" s="2277" t="s">
        <v>3589</v>
      </c>
      <c r="E606" s="2278" t="s">
        <v>271</v>
      </c>
      <c r="F606" s="2276" t="s">
        <v>6241</v>
      </c>
      <c r="G606" s="2276" t="s">
        <v>6236</v>
      </c>
      <c r="H606" s="2276" t="s">
        <v>8521</v>
      </c>
      <c r="I606" s="2276" t="s">
        <v>6236</v>
      </c>
      <c r="J606" s="2276" t="s">
        <v>8522</v>
      </c>
      <c r="K606" s="2276" t="s">
        <v>6236</v>
      </c>
      <c r="L606" s="2279">
        <v>68.459999999999994</v>
      </c>
      <c r="M606" s="2276" t="s">
        <v>8198</v>
      </c>
      <c r="N606" s="2279">
        <v>3639466.3473242</v>
      </c>
      <c r="O606" s="2276" t="s">
        <v>8516</v>
      </c>
    </row>
    <row r="607" spans="1:15" ht="24" customHeight="1">
      <c r="A607" s="2276" t="s">
        <v>3642</v>
      </c>
      <c r="B607" s="2277" t="s">
        <v>3558</v>
      </c>
      <c r="C607" s="2277" t="s">
        <v>3643</v>
      </c>
      <c r="D607" s="2277" t="s">
        <v>3589</v>
      </c>
      <c r="E607" s="2278" t="s">
        <v>3445</v>
      </c>
      <c r="F607" s="2276" t="s">
        <v>7991</v>
      </c>
      <c r="G607" s="2276" t="s">
        <v>6236</v>
      </c>
      <c r="H607" s="2276" t="s">
        <v>8054</v>
      </c>
      <c r="I607" s="2276" t="s">
        <v>6236</v>
      </c>
      <c r="J607" s="2276" t="s">
        <v>8523</v>
      </c>
      <c r="K607" s="2276" t="s">
        <v>6236</v>
      </c>
      <c r="L607" s="2279">
        <v>66.912000000000006</v>
      </c>
      <c r="M607" s="2276" t="s">
        <v>8198</v>
      </c>
      <c r="N607" s="2279">
        <v>3639533.2593242</v>
      </c>
      <c r="O607" s="2276" t="s">
        <v>8516</v>
      </c>
    </row>
    <row r="608" spans="1:15" ht="24" customHeight="1">
      <c r="A608" s="2276" t="s">
        <v>8524</v>
      </c>
      <c r="B608" s="2277" t="s">
        <v>3558</v>
      </c>
      <c r="C608" s="2277" t="s">
        <v>8525</v>
      </c>
      <c r="D608" s="2277" t="s">
        <v>3589</v>
      </c>
      <c r="E608" s="2278" t="s">
        <v>271</v>
      </c>
      <c r="F608" s="2276" t="s">
        <v>8526</v>
      </c>
      <c r="G608" s="2276" t="s">
        <v>6236</v>
      </c>
      <c r="H608" s="2276" t="s">
        <v>8527</v>
      </c>
      <c r="I608" s="2276" t="s">
        <v>6236</v>
      </c>
      <c r="J608" s="2276" t="s">
        <v>8528</v>
      </c>
      <c r="K608" s="2276" t="s">
        <v>6236</v>
      </c>
      <c r="L608" s="2279">
        <v>65.257050000000007</v>
      </c>
      <c r="M608" s="2276" t="s">
        <v>8198</v>
      </c>
      <c r="N608" s="2279">
        <v>3639598.5163742001</v>
      </c>
      <c r="O608" s="2276" t="s">
        <v>8516</v>
      </c>
    </row>
    <row r="609" spans="1:15" ht="36" customHeight="1">
      <c r="A609" s="2276" t="s">
        <v>4278</v>
      </c>
      <c r="B609" s="2277" t="s">
        <v>3558</v>
      </c>
      <c r="C609" s="2277" t="s">
        <v>4279</v>
      </c>
      <c r="D609" s="2277" t="s">
        <v>3589</v>
      </c>
      <c r="E609" s="2278" t="s">
        <v>689</v>
      </c>
      <c r="F609" s="2276" t="s">
        <v>8529</v>
      </c>
      <c r="G609" s="2276" t="s">
        <v>6236</v>
      </c>
      <c r="H609" s="2276" t="s">
        <v>8530</v>
      </c>
      <c r="I609" s="2276" t="s">
        <v>6236</v>
      </c>
      <c r="J609" s="2276" t="s">
        <v>8531</v>
      </c>
      <c r="K609" s="2276" t="s">
        <v>6236</v>
      </c>
      <c r="L609" s="2279">
        <v>64.574629955999995</v>
      </c>
      <c r="M609" s="2276" t="s">
        <v>8198</v>
      </c>
      <c r="N609" s="2279">
        <v>3639663.0910041998</v>
      </c>
      <c r="O609" s="2276" t="s">
        <v>8532</v>
      </c>
    </row>
    <row r="610" spans="1:15" ht="60" customHeight="1">
      <c r="A610" s="2276" t="s">
        <v>5671</v>
      </c>
      <c r="B610" s="2277" t="s">
        <v>3558</v>
      </c>
      <c r="C610" s="2277" t="s">
        <v>8533</v>
      </c>
      <c r="D610" s="2277" t="s">
        <v>3589</v>
      </c>
      <c r="E610" s="2278" t="s">
        <v>1700</v>
      </c>
      <c r="F610" s="2276" t="s">
        <v>7978</v>
      </c>
      <c r="G610" s="2276" t="s">
        <v>6236</v>
      </c>
      <c r="H610" s="2276" t="s">
        <v>8534</v>
      </c>
      <c r="I610" s="2276" t="s">
        <v>6236</v>
      </c>
      <c r="J610" s="2276" t="s">
        <v>8535</v>
      </c>
      <c r="K610" s="2276" t="s">
        <v>6236</v>
      </c>
      <c r="L610" s="2279">
        <v>64.174679999999995</v>
      </c>
      <c r="M610" s="2276" t="s">
        <v>8198</v>
      </c>
      <c r="N610" s="2279">
        <v>3639727.2656842</v>
      </c>
      <c r="O610" s="2276" t="s">
        <v>8532</v>
      </c>
    </row>
    <row r="611" spans="1:15" ht="24" customHeight="1">
      <c r="A611" s="2276" t="s">
        <v>5901</v>
      </c>
      <c r="B611" s="2277" t="s">
        <v>3600</v>
      </c>
      <c r="C611" s="2277" t="s">
        <v>5902</v>
      </c>
      <c r="D611" s="2277" t="s">
        <v>3589</v>
      </c>
      <c r="E611" s="2278" t="s">
        <v>271</v>
      </c>
      <c r="F611" s="2276" t="s">
        <v>6241</v>
      </c>
      <c r="G611" s="2276" t="s">
        <v>6236</v>
      </c>
      <c r="H611" s="2276" t="s">
        <v>8536</v>
      </c>
      <c r="I611" s="2276" t="s">
        <v>6236</v>
      </c>
      <c r="J611" s="2276" t="s">
        <v>8537</v>
      </c>
      <c r="K611" s="2276" t="s">
        <v>6236</v>
      </c>
      <c r="L611" s="2279">
        <v>64</v>
      </c>
      <c r="M611" s="2276" t="s">
        <v>8198</v>
      </c>
      <c r="N611" s="2279">
        <v>3639791.2656842</v>
      </c>
      <c r="O611" s="2276" t="s">
        <v>8532</v>
      </c>
    </row>
    <row r="612" spans="1:15" ht="24" customHeight="1">
      <c r="A612" s="2276" t="s">
        <v>8538</v>
      </c>
      <c r="B612" s="2277" t="s">
        <v>4347</v>
      </c>
      <c r="C612" s="2277" t="s">
        <v>8539</v>
      </c>
      <c r="D612" s="2277" t="s">
        <v>3589</v>
      </c>
      <c r="E612" s="2278" t="s">
        <v>322</v>
      </c>
      <c r="F612" s="2276" t="s">
        <v>6241</v>
      </c>
      <c r="G612" s="2276" t="s">
        <v>6236</v>
      </c>
      <c r="H612" s="2276" t="s">
        <v>8540</v>
      </c>
      <c r="I612" s="2276" t="s">
        <v>6236</v>
      </c>
      <c r="J612" s="2276" t="s">
        <v>8541</v>
      </c>
      <c r="K612" s="2276" t="s">
        <v>6236</v>
      </c>
      <c r="L612" s="2279">
        <v>63.44</v>
      </c>
      <c r="M612" s="2276" t="s">
        <v>8198</v>
      </c>
      <c r="N612" s="2279">
        <v>3639854.7056841999</v>
      </c>
      <c r="O612" s="2276" t="s">
        <v>8532</v>
      </c>
    </row>
    <row r="613" spans="1:15" ht="24" customHeight="1">
      <c r="A613" s="2276" t="s">
        <v>8542</v>
      </c>
      <c r="B613" s="2277" t="s">
        <v>4347</v>
      </c>
      <c r="C613" s="2277" t="s">
        <v>8543</v>
      </c>
      <c r="D613" s="2277" t="s">
        <v>3589</v>
      </c>
      <c r="E613" s="2278" t="s">
        <v>347</v>
      </c>
      <c r="F613" s="2276" t="s">
        <v>7586</v>
      </c>
      <c r="G613" s="2276" t="s">
        <v>6236</v>
      </c>
      <c r="H613" s="2276" t="s">
        <v>8544</v>
      </c>
      <c r="I613" s="2276" t="s">
        <v>6236</v>
      </c>
      <c r="J613" s="2276" t="s">
        <v>8545</v>
      </c>
      <c r="K613" s="2276" t="s">
        <v>6236</v>
      </c>
      <c r="L613" s="2279">
        <v>62.118000000000002</v>
      </c>
      <c r="M613" s="2276" t="s">
        <v>8198</v>
      </c>
      <c r="N613" s="2279">
        <v>3639916.8236842002</v>
      </c>
      <c r="O613" s="2276" t="s">
        <v>8532</v>
      </c>
    </row>
    <row r="614" spans="1:15" ht="36" customHeight="1">
      <c r="A614" s="2276" t="s">
        <v>5068</v>
      </c>
      <c r="B614" s="2277" t="s">
        <v>3558</v>
      </c>
      <c r="C614" s="2277" t="s">
        <v>5069</v>
      </c>
      <c r="D614" s="2277" t="s">
        <v>3589</v>
      </c>
      <c r="E614" s="2278" t="s">
        <v>271</v>
      </c>
      <c r="F614" s="2276" t="s">
        <v>8546</v>
      </c>
      <c r="G614" s="2276" t="s">
        <v>6236</v>
      </c>
      <c r="H614" s="2276" t="s">
        <v>8547</v>
      </c>
      <c r="I614" s="2276" t="s">
        <v>6236</v>
      </c>
      <c r="J614" s="2276" t="s">
        <v>8548</v>
      </c>
      <c r="K614" s="2276" t="s">
        <v>6236</v>
      </c>
      <c r="L614" s="2279">
        <v>61.871559904000001</v>
      </c>
      <c r="M614" s="2276" t="s">
        <v>8198</v>
      </c>
      <c r="N614" s="2279">
        <v>3639978.6952440999</v>
      </c>
      <c r="O614" s="2276" t="s">
        <v>8532</v>
      </c>
    </row>
    <row r="615" spans="1:15" ht="36" customHeight="1">
      <c r="A615" s="2276" t="s">
        <v>4376</v>
      </c>
      <c r="B615" s="2277" t="s">
        <v>3558</v>
      </c>
      <c r="C615" s="2277" t="s">
        <v>4377</v>
      </c>
      <c r="D615" s="2277" t="s">
        <v>3589</v>
      </c>
      <c r="E615" s="2278" t="s">
        <v>1700</v>
      </c>
      <c r="F615" s="2276" t="s">
        <v>6230</v>
      </c>
      <c r="G615" s="2276" t="s">
        <v>6236</v>
      </c>
      <c r="H615" s="2276" t="s">
        <v>8549</v>
      </c>
      <c r="I615" s="2276" t="s">
        <v>6236</v>
      </c>
      <c r="J615" s="2276" t="s">
        <v>8549</v>
      </c>
      <c r="K615" s="2276" t="s">
        <v>6236</v>
      </c>
      <c r="L615" s="2279">
        <v>61.38</v>
      </c>
      <c r="M615" s="2276" t="s">
        <v>8198</v>
      </c>
      <c r="N615" s="2279">
        <v>3640040.0752440998</v>
      </c>
      <c r="O615" s="2276" t="s">
        <v>8550</v>
      </c>
    </row>
    <row r="616" spans="1:15" ht="36" customHeight="1">
      <c r="A616" s="2276" t="s">
        <v>5106</v>
      </c>
      <c r="B616" s="2277" t="s">
        <v>3558</v>
      </c>
      <c r="C616" s="2277" t="s">
        <v>5107</v>
      </c>
      <c r="D616" s="2277" t="s">
        <v>3589</v>
      </c>
      <c r="E616" s="2278" t="s">
        <v>271</v>
      </c>
      <c r="F616" s="2276" t="s">
        <v>8551</v>
      </c>
      <c r="G616" s="2276" t="s">
        <v>6236</v>
      </c>
      <c r="H616" s="2276" t="s">
        <v>8552</v>
      </c>
      <c r="I616" s="2276" t="s">
        <v>6236</v>
      </c>
      <c r="J616" s="2276" t="s">
        <v>8553</v>
      </c>
      <c r="K616" s="2276" t="s">
        <v>6236</v>
      </c>
      <c r="L616" s="2279">
        <v>61.340429280000002</v>
      </c>
      <c r="M616" s="2276" t="s">
        <v>8198</v>
      </c>
      <c r="N616" s="2279">
        <v>3640101.4156733998</v>
      </c>
      <c r="O616" s="2276" t="s">
        <v>8550</v>
      </c>
    </row>
    <row r="617" spans="1:15" ht="24" customHeight="1">
      <c r="A617" s="2276" t="s">
        <v>8554</v>
      </c>
      <c r="B617" s="2277" t="s">
        <v>3558</v>
      </c>
      <c r="C617" s="2277" t="s">
        <v>8555</v>
      </c>
      <c r="D617" s="2277" t="s">
        <v>3594</v>
      </c>
      <c r="E617" s="2278" t="s">
        <v>2143</v>
      </c>
      <c r="F617" s="2276" t="s">
        <v>8556</v>
      </c>
      <c r="G617" s="2276" t="s">
        <v>6236</v>
      </c>
      <c r="H617" s="2276" t="s">
        <v>8557</v>
      </c>
      <c r="I617" s="2276" t="s">
        <v>6236</v>
      </c>
      <c r="J617" s="2276" t="s">
        <v>8558</v>
      </c>
      <c r="K617" s="2276" t="s">
        <v>6236</v>
      </c>
      <c r="L617" s="2279">
        <v>60.336700424</v>
      </c>
      <c r="M617" s="2276" t="s">
        <v>8198</v>
      </c>
      <c r="N617" s="2279">
        <v>3640161.7523738001</v>
      </c>
      <c r="O617" s="2276" t="s">
        <v>8550</v>
      </c>
    </row>
    <row r="618" spans="1:15" ht="24" customHeight="1">
      <c r="A618" s="2276" t="s">
        <v>4779</v>
      </c>
      <c r="B618" s="2277" t="s">
        <v>3554</v>
      </c>
      <c r="C618" s="2277" t="s">
        <v>4780</v>
      </c>
      <c r="D618" s="2277" t="s">
        <v>3589</v>
      </c>
      <c r="E618" s="2278" t="s">
        <v>271</v>
      </c>
      <c r="F618" s="2276" t="s">
        <v>6964</v>
      </c>
      <c r="G618" s="2276" t="s">
        <v>6236</v>
      </c>
      <c r="H618" s="2276" t="s">
        <v>8559</v>
      </c>
      <c r="I618" s="2276" t="s">
        <v>6236</v>
      </c>
      <c r="J618" s="2276" t="s">
        <v>8560</v>
      </c>
      <c r="K618" s="2276" t="s">
        <v>6236</v>
      </c>
      <c r="L618" s="2279">
        <v>59.7</v>
      </c>
      <c r="M618" s="2276" t="s">
        <v>8198</v>
      </c>
      <c r="N618" s="2279">
        <v>3640221.4523737999</v>
      </c>
      <c r="O618" s="2276" t="s">
        <v>8550</v>
      </c>
    </row>
    <row r="619" spans="1:15" ht="24" customHeight="1">
      <c r="A619" s="2276" t="s">
        <v>3648</v>
      </c>
      <c r="B619" s="2277" t="s">
        <v>3558</v>
      </c>
      <c r="C619" s="2277" t="s">
        <v>3649</v>
      </c>
      <c r="D619" s="2277" t="s">
        <v>3589</v>
      </c>
      <c r="E619" s="2278" t="s">
        <v>271</v>
      </c>
      <c r="F619" s="2276" t="s">
        <v>8561</v>
      </c>
      <c r="G619" s="2276" t="s">
        <v>6236</v>
      </c>
      <c r="H619" s="2276" t="s">
        <v>8562</v>
      </c>
      <c r="I619" s="2276" t="s">
        <v>6236</v>
      </c>
      <c r="J619" s="2276" t="s">
        <v>8563</v>
      </c>
      <c r="K619" s="2276" t="s">
        <v>6236</v>
      </c>
      <c r="L619" s="2279">
        <v>59.019840000000002</v>
      </c>
      <c r="M619" s="2276" t="s">
        <v>8198</v>
      </c>
      <c r="N619" s="2279">
        <v>3640280.4722138001</v>
      </c>
      <c r="O619" s="2276" t="s">
        <v>8550</v>
      </c>
    </row>
    <row r="620" spans="1:15" ht="24" customHeight="1">
      <c r="A620" s="2276" t="s">
        <v>5906</v>
      </c>
      <c r="B620" s="2277" t="s">
        <v>3600</v>
      </c>
      <c r="C620" s="2277" t="s">
        <v>1879</v>
      </c>
      <c r="D620" s="2277" t="s">
        <v>3589</v>
      </c>
      <c r="E620" s="2278" t="s">
        <v>271</v>
      </c>
      <c r="F620" s="2276" t="s">
        <v>6241</v>
      </c>
      <c r="G620" s="2276" t="s">
        <v>6236</v>
      </c>
      <c r="H620" s="2276" t="s">
        <v>8564</v>
      </c>
      <c r="I620" s="2276" t="s">
        <v>6236</v>
      </c>
      <c r="J620" s="2276" t="s">
        <v>8565</v>
      </c>
      <c r="K620" s="2276" t="s">
        <v>6236</v>
      </c>
      <c r="L620" s="2279">
        <v>57.64</v>
      </c>
      <c r="M620" s="2276" t="s">
        <v>8198</v>
      </c>
      <c r="N620" s="2279">
        <v>3640338.1122138002</v>
      </c>
      <c r="O620" s="2276" t="s">
        <v>8550</v>
      </c>
    </row>
    <row r="621" spans="1:15" ht="24" customHeight="1">
      <c r="A621" s="2276" t="s">
        <v>4105</v>
      </c>
      <c r="B621" s="2277" t="s">
        <v>3558</v>
      </c>
      <c r="C621" s="2277" t="s">
        <v>4106</v>
      </c>
      <c r="D621" s="2277" t="s">
        <v>3589</v>
      </c>
      <c r="E621" s="2278" t="s">
        <v>689</v>
      </c>
      <c r="F621" s="2276" t="s">
        <v>8566</v>
      </c>
      <c r="G621" s="2276" t="s">
        <v>6236</v>
      </c>
      <c r="H621" s="2276" t="s">
        <v>8567</v>
      </c>
      <c r="I621" s="2276" t="s">
        <v>6236</v>
      </c>
      <c r="J621" s="2276" t="s">
        <v>8568</v>
      </c>
      <c r="K621" s="2276" t="s">
        <v>6236</v>
      </c>
      <c r="L621" s="2279">
        <v>57.377719382000002</v>
      </c>
      <c r="M621" s="2276" t="s">
        <v>8198</v>
      </c>
      <c r="N621" s="2279">
        <v>3640395.4899332002</v>
      </c>
      <c r="O621" s="2276" t="s">
        <v>8569</v>
      </c>
    </row>
    <row r="622" spans="1:15" ht="24" customHeight="1">
      <c r="A622" s="2276" t="s">
        <v>8570</v>
      </c>
      <c r="B622" s="2277" t="s">
        <v>3558</v>
      </c>
      <c r="C622" s="2277" t="s">
        <v>8571</v>
      </c>
      <c r="D622" s="2277" t="s">
        <v>3589</v>
      </c>
      <c r="E622" s="2278" t="s">
        <v>689</v>
      </c>
      <c r="F622" s="2276" t="s">
        <v>6752</v>
      </c>
      <c r="G622" s="2276" t="s">
        <v>6236</v>
      </c>
      <c r="H622" s="2276" t="s">
        <v>8572</v>
      </c>
      <c r="I622" s="2276" t="s">
        <v>6236</v>
      </c>
      <c r="J622" s="2276" t="s">
        <v>8573</v>
      </c>
      <c r="K622" s="2276" t="s">
        <v>6236</v>
      </c>
      <c r="L622" s="2279">
        <v>56.48</v>
      </c>
      <c r="M622" s="2276" t="s">
        <v>8198</v>
      </c>
      <c r="N622" s="2279">
        <v>3640451.9699332002</v>
      </c>
      <c r="O622" s="2276" t="s">
        <v>8569</v>
      </c>
    </row>
    <row r="623" spans="1:15" ht="36" customHeight="1">
      <c r="A623" s="2276" t="s">
        <v>8574</v>
      </c>
      <c r="B623" s="2277" t="s">
        <v>3558</v>
      </c>
      <c r="C623" s="2277" t="s">
        <v>8575</v>
      </c>
      <c r="D623" s="2277" t="s">
        <v>3589</v>
      </c>
      <c r="E623" s="2278" t="s">
        <v>271</v>
      </c>
      <c r="F623" s="2276" t="s">
        <v>8367</v>
      </c>
      <c r="G623" s="2276" t="s">
        <v>6236</v>
      </c>
      <c r="H623" s="2276" t="s">
        <v>8576</v>
      </c>
      <c r="I623" s="2276" t="s">
        <v>6236</v>
      </c>
      <c r="J623" s="2276" t="s">
        <v>8577</v>
      </c>
      <c r="K623" s="2276" t="s">
        <v>6236</v>
      </c>
      <c r="L623" s="2279">
        <v>56.4542</v>
      </c>
      <c r="M623" s="2276" t="s">
        <v>8198</v>
      </c>
      <c r="N623" s="2279">
        <v>3640508.4241332002</v>
      </c>
      <c r="O623" s="2276" t="s">
        <v>8569</v>
      </c>
    </row>
    <row r="624" spans="1:15" ht="24" customHeight="1">
      <c r="A624" s="2276" t="s">
        <v>4816</v>
      </c>
      <c r="B624" s="2277" t="s">
        <v>3558</v>
      </c>
      <c r="C624" s="2277" t="s">
        <v>4817</v>
      </c>
      <c r="D624" s="2277" t="s">
        <v>3589</v>
      </c>
      <c r="E624" s="2278" t="s">
        <v>271</v>
      </c>
      <c r="F624" s="2276" t="s">
        <v>8578</v>
      </c>
      <c r="G624" s="2276" t="s">
        <v>6236</v>
      </c>
      <c r="H624" s="2276" t="s">
        <v>8579</v>
      </c>
      <c r="I624" s="2276" t="s">
        <v>6236</v>
      </c>
      <c r="J624" s="2276" t="s">
        <v>8580</v>
      </c>
      <c r="K624" s="2276" t="s">
        <v>6236</v>
      </c>
      <c r="L624" s="2279">
        <v>56.314500920999997</v>
      </c>
      <c r="M624" s="2276" t="s">
        <v>8198</v>
      </c>
      <c r="N624" s="2279">
        <v>3640564.7386341002</v>
      </c>
      <c r="O624" s="2276" t="s">
        <v>8569</v>
      </c>
    </row>
    <row r="625" spans="1:15" ht="24" customHeight="1">
      <c r="A625" s="2276" t="s">
        <v>5146</v>
      </c>
      <c r="B625" s="2277" t="s">
        <v>3558</v>
      </c>
      <c r="C625" s="2277" t="s">
        <v>5147</v>
      </c>
      <c r="D625" s="2277" t="s">
        <v>3589</v>
      </c>
      <c r="E625" s="2278" t="s">
        <v>271</v>
      </c>
      <c r="F625" s="2276" t="s">
        <v>8581</v>
      </c>
      <c r="G625" s="2276" t="s">
        <v>6236</v>
      </c>
      <c r="H625" s="2276" t="s">
        <v>8582</v>
      </c>
      <c r="I625" s="2276" t="s">
        <v>6236</v>
      </c>
      <c r="J625" s="2276" t="s">
        <v>8583</v>
      </c>
      <c r="K625" s="2276" t="s">
        <v>6236</v>
      </c>
      <c r="L625" s="2279">
        <v>55.931600000000003</v>
      </c>
      <c r="M625" s="2276" t="s">
        <v>8198</v>
      </c>
      <c r="N625" s="2279">
        <v>3640620.6702341</v>
      </c>
      <c r="O625" s="2276" t="s">
        <v>8569</v>
      </c>
    </row>
    <row r="626" spans="1:15" ht="24" customHeight="1">
      <c r="A626" s="2276" t="s">
        <v>5509</v>
      </c>
      <c r="B626" s="2277" t="s">
        <v>3600</v>
      </c>
      <c r="C626" s="2277" t="s">
        <v>2873</v>
      </c>
      <c r="D626" s="2277" t="s">
        <v>3589</v>
      </c>
      <c r="E626" s="2278" t="s">
        <v>322</v>
      </c>
      <c r="F626" s="2276" t="s">
        <v>6540</v>
      </c>
      <c r="G626" s="2276" t="s">
        <v>6236</v>
      </c>
      <c r="H626" s="2276" t="s">
        <v>8584</v>
      </c>
      <c r="I626" s="2276" t="s">
        <v>6236</v>
      </c>
      <c r="J626" s="2276" t="s">
        <v>7069</v>
      </c>
      <c r="K626" s="2276" t="s">
        <v>6236</v>
      </c>
      <c r="L626" s="2279">
        <v>54.9</v>
      </c>
      <c r="M626" s="2276" t="s">
        <v>8198</v>
      </c>
      <c r="N626" s="2279">
        <v>3640675.5702340999</v>
      </c>
      <c r="O626" s="2276" t="s">
        <v>8569</v>
      </c>
    </row>
    <row r="627" spans="1:15" ht="24" customHeight="1">
      <c r="A627" s="2276" t="s">
        <v>5032</v>
      </c>
      <c r="B627" s="2277" t="s">
        <v>3554</v>
      </c>
      <c r="C627" s="2277" t="s">
        <v>5033</v>
      </c>
      <c r="D627" s="2277" t="s">
        <v>3589</v>
      </c>
      <c r="E627" s="2278" t="s">
        <v>271</v>
      </c>
      <c r="F627" s="2276" t="s">
        <v>6230</v>
      </c>
      <c r="G627" s="2276" t="s">
        <v>6236</v>
      </c>
      <c r="H627" s="2276" t="s">
        <v>8585</v>
      </c>
      <c r="I627" s="2276" t="s">
        <v>6236</v>
      </c>
      <c r="J627" s="2276" t="s">
        <v>8585</v>
      </c>
      <c r="K627" s="2276" t="s">
        <v>6236</v>
      </c>
      <c r="L627" s="2279">
        <v>53.9</v>
      </c>
      <c r="M627" s="2276" t="s">
        <v>8198</v>
      </c>
      <c r="N627" s="2279">
        <v>3640729.4702340998</v>
      </c>
      <c r="O627" s="2276" t="s">
        <v>8586</v>
      </c>
    </row>
    <row r="628" spans="1:15" ht="24" customHeight="1">
      <c r="A628" s="2276" t="s">
        <v>4236</v>
      </c>
      <c r="B628" s="2277" t="s">
        <v>3554</v>
      </c>
      <c r="C628" s="2277" t="s">
        <v>4237</v>
      </c>
      <c r="D628" s="2277" t="s">
        <v>3589</v>
      </c>
      <c r="E628" s="2278" t="s">
        <v>271</v>
      </c>
      <c r="F628" s="2276" t="s">
        <v>8587</v>
      </c>
      <c r="G628" s="2276" t="s">
        <v>6236</v>
      </c>
      <c r="H628" s="2276" t="s">
        <v>8588</v>
      </c>
      <c r="I628" s="2276" t="s">
        <v>6236</v>
      </c>
      <c r="J628" s="2276" t="s">
        <v>8589</v>
      </c>
      <c r="K628" s="2276" t="s">
        <v>6236</v>
      </c>
      <c r="L628" s="2279">
        <v>53.72</v>
      </c>
      <c r="M628" s="2276" t="s">
        <v>8198</v>
      </c>
      <c r="N628" s="2279">
        <v>3640783.1902341</v>
      </c>
      <c r="O628" s="2276" t="s">
        <v>8586</v>
      </c>
    </row>
    <row r="629" spans="1:15" ht="24" customHeight="1">
      <c r="A629" s="2276" t="s">
        <v>8590</v>
      </c>
      <c r="B629" s="2277" t="s">
        <v>3558</v>
      </c>
      <c r="C629" s="2277" t="s">
        <v>8591</v>
      </c>
      <c r="D629" s="2277" t="s">
        <v>3589</v>
      </c>
      <c r="E629" s="2278" t="s">
        <v>271</v>
      </c>
      <c r="F629" s="2276" t="s">
        <v>6752</v>
      </c>
      <c r="G629" s="2276" t="s">
        <v>6236</v>
      </c>
      <c r="H629" s="2276" t="s">
        <v>8592</v>
      </c>
      <c r="I629" s="2276" t="s">
        <v>6236</v>
      </c>
      <c r="J629" s="2276" t="s">
        <v>8593</v>
      </c>
      <c r="K629" s="2276" t="s">
        <v>6236</v>
      </c>
      <c r="L629" s="2279">
        <v>52.64</v>
      </c>
      <c r="M629" s="2276" t="s">
        <v>8198</v>
      </c>
      <c r="N629" s="2279">
        <v>3640835.8302341001</v>
      </c>
      <c r="O629" s="2276" t="s">
        <v>8586</v>
      </c>
    </row>
    <row r="630" spans="1:15" ht="24" customHeight="1">
      <c r="A630" s="2276" t="s">
        <v>8594</v>
      </c>
      <c r="B630" s="2277" t="s">
        <v>3558</v>
      </c>
      <c r="C630" s="2277" t="s">
        <v>8595</v>
      </c>
      <c r="D630" s="2277" t="s">
        <v>3589</v>
      </c>
      <c r="E630" s="2278" t="s">
        <v>271</v>
      </c>
      <c r="F630" s="2276" t="s">
        <v>8596</v>
      </c>
      <c r="G630" s="2276" t="s">
        <v>6236</v>
      </c>
      <c r="H630" s="2276" t="s">
        <v>8597</v>
      </c>
      <c r="I630" s="2276" t="s">
        <v>6236</v>
      </c>
      <c r="J630" s="2276" t="s">
        <v>8598</v>
      </c>
      <c r="K630" s="2276" t="s">
        <v>6236</v>
      </c>
      <c r="L630" s="2279">
        <v>52.518599999999999</v>
      </c>
      <c r="M630" s="2276" t="s">
        <v>8198</v>
      </c>
      <c r="N630" s="2279">
        <v>3640888.3488341002</v>
      </c>
      <c r="O630" s="2276" t="s">
        <v>8586</v>
      </c>
    </row>
    <row r="631" spans="1:15" ht="24" customHeight="1">
      <c r="A631" s="2276" t="s">
        <v>4767</v>
      </c>
      <c r="B631" s="2277" t="s">
        <v>4347</v>
      </c>
      <c r="C631" s="2277" t="s">
        <v>4768</v>
      </c>
      <c r="D631" s="2277" t="s">
        <v>3589</v>
      </c>
      <c r="E631" s="2278" t="s">
        <v>275</v>
      </c>
      <c r="F631" s="2276" t="s">
        <v>8599</v>
      </c>
      <c r="G631" s="2276" t="s">
        <v>6236</v>
      </c>
      <c r="H631" s="2276" t="s">
        <v>8600</v>
      </c>
      <c r="I631" s="2276" t="s">
        <v>6236</v>
      </c>
      <c r="J631" s="2276" t="s">
        <v>8601</v>
      </c>
      <c r="K631" s="2276" t="s">
        <v>6236</v>
      </c>
      <c r="L631" s="2279">
        <v>52.155999999999999</v>
      </c>
      <c r="M631" s="2276" t="s">
        <v>8198</v>
      </c>
      <c r="N631" s="2279">
        <v>3640940.5048341001</v>
      </c>
      <c r="O631" s="2276" t="s">
        <v>8586</v>
      </c>
    </row>
    <row r="632" spans="1:15" ht="36" customHeight="1">
      <c r="A632" s="2276" t="s">
        <v>8602</v>
      </c>
      <c r="B632" s="2277" t="s">
        <v>4347</v>
      </c>
      <c r="C632" s="2277" t="s">
        <v>8603</v>
      </c>
      <c r="D632" s="2277" t="s">
        <v>3589</v>
      </c>
      <c r="E632" s="2278" t="s">
        <v>322</v>
      </c>
      <c r="F632" s="2276" t="s">
        <v>6230</v>
      </c>
      <c r="G632" s="2276" t="s">
        <v>6236</v>
      </c>
      <c r="H632" s="2276" t="s">
        <v>8604</v>
      </c>
      <c r="I632" s="2276" t="s">
        <v>6236</v>
      </c>
      <c r="J632" s="2276" t="s">
        <v>8604</v>
      </c>
      <c r="K632" s="2276" t="s">
        <v>6236</v>
      </c>
      <c r="L632" s="2279">
        <v>51.69</v>
      </c>
      <c r="M632" s="2276" t="s">
        <v>8198</v>
      </c>
      <c r="N632" s="2279">
        <v>3640992.1948341001</v>
      </c>
      <c r="O632" s="2276" t="s">
        <v>8586</v>
      </c>
    </row>
    <row r="633" spans="1:15" ht="24" customHeight="1">
      <c r="A633" s="2276" t="s">
        <v>4589</v>
      </c>
      <c r="B633" s="2277" t="s">
        <v>3558</v>
      </c>
      <c r="C633" s="2277" t="s">
        <v>4590</v>
      </c>
      <c r="D633" s="2277" t="s">
        <v>3589</v>
      </c>
      <c r="E633" s="2278" t="s">
        <v>3974</v>
      </c>
      <c r="F633" s="2276" t="s">
        <v>8605</v>
      </c>
      <c r="G633" s="2276" t="s">
        <v>6236</v>
      </c>
      <c r="H633" s="2276" t="s">
        <v>8606</v>
      </c>
      <c r="I633" s="2276" t="s">
        <v>6236</v>
      </c>
      <c r="J633" s="2276" t="s">
        <v>8607</v>
      </c>
      <c r="K633" s="2276" t="s">
        <v>6236</v>
      </c>
      <c r="L633" s="2279">
        <v>51.54645</v>
      </c>
      <c r="M633" s="2276" t="s">
        <v>8198</v>
      </c>
      <c r="N633" s="2279">
        <v>3641043.7412840999</v>
      </c>
      <c r="O633" s="2276" t="s">
        <v>8586</v>
      </c>
    </row>
    <row r="634" spans="1:15" ht="24" customHeight="1">
      <c r="A634" s="2276" t="s">
        <v>3763</v>
      </c>
      <c r="B634" s="2277" t="s">
        <v>3558</v>
      </c>
      <c r="C634" s="2277" t="s">
        <v>3764</v>
      </c>
      <c r="D634" s="2277" t="s">
        <v>3589</v>
      </c>
      <c r="E634" s="2278" t="s">
        <v>3445</v>
      </c>
      <c r="F634" s="2276" t="s">
        <v>8350</v>
      </c>
      <c r="G634" s="2276" t="s">
        <v>6236</v>
      </c>
      <c r="H634" s="2276" t="s">
        <v>8608</v>
      </c>
      <c r="I634" s="2276" t="s">
        <v>6236</v>
      </c>
      <c r="J634" s="2276" t="s">
        <v>8609</v>
      </c>
      <c r="K634" s="2276" t="s">
        <v>6236</v>
      </c>
      <c r="L634" s="2279">
        <v>50.191920000000003</v>
      </c>
      <c r="M634" s="2276" t="s">
        <v>8198</v>
      </c>
      <c r="N634" s="2279">
        <v>3641093.9332041</v>
      </c>
      <c r="O634" s="2276" t="s">
        <v>8610</v>
      </c>
    </row>
    <row r="635" spans="1:15" ht="24" customHeight="1">
      <c r="A635" s="2276" t="s">
        <v>5130</v>
      </c>
      <c r="B635" s="2277" t="s">
        <v>3558</v>
      </c>
      <c r="C635" s="2277" t="s">
        <v>5131</v>
      </c>
      <c r="D635" s="2277" t="s">
        <v>3589</v>
      </c>
      <c r="E635" s="2278" t="s">
        <v>271</v>
      </c>
      <c r="F635" s="2276" t="s">
        <v>6461</v>
      </c>
      <c r="G635" s="2276" t="s">
        <v>6236</v>
      </c>
      <c r="H635" s="2276" t="s">
        <v>7315</v>
      </c>
      <c r="I635" s="2276" t="s">
        <v>6236</v>
      </c>
      <c r="J635" s="2276" t="s">
        <v>8611</v>
      </c>
      <c r="K635" s="2276" t="s">
        <v>6236</v>
      </c>
      <c r="L635" s="2279">
        <v>50.16</v>
      </c>
      <c r="M635" s="2276" t="s">
        <v>8198</v>
      </c>
      <c r="N635" s="2279">
        <v>3641144.0932041002</v>
      </c>
      <c r="O635" s="2276" t="s">
        <v>8610</v>
      </c>
    </row>
    <row r="636" spans="1:15" ht="24" customHeight="1">
      <c r="A636" s="2276" t="s">
        <v>5914</v>
      </c>
      <c r="B636" s="2277" t="s">
        <v>3600</v>
      </c>
      <c r="C636" s="2277" t="s">
        <v>1889</v>
      </c>
      <c r="D636" s="2277" t="s">
        <v>3589</v>
      </c>
      <c r="E636" s="2278" t="s">
        <v>322</v>
      </c>
      <c r="F636" s="2276" t="s">
        <v>6241</v>
      </c>
      <c r="G636" s="2276" t="s">
        <v>6236</v>
      </c>
      <c r="H636" s="2276" t="s">
        <v>8612</v>
      </c>
      <c r="I636" s="2276" t="s">
        <v>6236</v>
      </c>
      <c r="J636" s="2276" t="s">
        <v>8613</v>
      </c>
      <c r="K636" s="2276" t="s">
        <v>6236</v>
      </c>
      <c r="L636" s="2279">
        <v>49.18</v>
      </c>
      <c r="M636" s="2276" t="s">
        <v>8198</v>
      </c>
      <c r="N636" s="2279">
        <v>3641193.2732040999</v>
      </c>
      <c r="O636" s="2276" t="s">
        <v>8610</v>
      </c>
    </row>
    <row r="637" spans="1:15" ht="36" customHeight="1">
      <c r="A637" s="2276" t="s">
        <v>5890</v>
      </c>
      <c r="B637" s="2277" t="s">
        <v>3558</v>
      </c>
      <c r="C637" s="2277" t="s">
        <v>5891</v>
      </c>
      <c r="D637" s="2277" t="s">
        <v>3589</v>
      </c>
      <c r="E637" s="2278" t="s">
        <v>689</v>
      </c>
      <c r="F637" s="2276" t="s">
        <v>8339</v>
      </c>
      <c r="G637" s="2276" t="s">
        <v>6236</v>
      </c>
      <c r="H637" s="2276" t="s">
        <v>8614</v>
      </c>
      <c r="I637" s="2276" t="s">
        <v>6236</v>
      </c>
      <c r="J637" s="2276" t="s">
        <v>8615</v>
      </c>
      <c r="K637" s="2276" t="s">
        <v>6236</v>
      </c>
      <c r="L637" s="2279">
        <v>46.591999999999999</v>
      </c>
      <c r="M637" s="2276" t="s">
        <v>8198</v>
      </c>
      <c r="N637" s="2279">
        <v>3641239.8652041</v>
      </c>
      <c r="O637" s="2276" t="s">
        <v>8610</v>
      </c>
    </row>
    <row r="638" spans="1:15" ht="24" customHeight="1">
      <c r="A638" s="2276" t="s">
        <v>3650</v>
      </c>
      <c r="B638" s="2277" t="s">
        <v>3558</v>
      </c>
      <c r="C638" s="2277" t="s">
        <v>3651</v>
      </c>
      <c r="D638" s="2277" t="s">
        <v>3589</v>
      </c>
      <c r="E638" s="2278" t="s">
        <v>275</v>
      </c>
      <c r="F638" s="2276" t="s">
        <v>8616</v>
      </c>
      <c r="G638" s="2276" t="s">
        <v>6236</v>
      </c>
      <c r="H638" s="2276" t="s">
        <v>8617</v>
      </c>
      <c r="I638" s="2276" t="s">
        <v>6236</v>
      </c>
      <c r="J638" s="2276" t="s">
        <v>8618</v>
      </c>
      <c r="K638" s="2276" t="s">
        <v>6236</v>
      </c>
      <c r="L638" s="2279">
        <v>46.22999999999999</v>
      </c>
      <c r="M638" s="2276" t="s">
        <v>8198</v>
      </c>
      <c r="N638" s="2279">
        <v>3641286.0952041</v>
      </c>
      <c r="O638" s="2276" t="s">
        <v>8610</v>
      </c>
    </row>
    <row r="639" spans="1:15" ht="24" customHeight="1">
      <c r="A639" s="2276" t="s">
        <v>5505</v>
      </c>
      <c r="B639" s="2277" t="s">
        <v>3600</v>
      </c>
      <c r="C639" s="2277" t="s">
        <v>2893</v>
      </c>
      <c r="D639" s="2277" t="s">
        <v>3589</v>
      </c>
      <c r="E639" s="2278" t="s">
        <v>271</v>
      </c>
      <c r="F639" s="2276" t="s">
        <v>8619</v>
      </c>
      <c r="G639" s="2276" t="s">
        <v>6236</v>
      </c>
      <c r="H639" s="2276" t="s">
        <v>8620</v>
      </c>
      <c r="I639" s="2276" t="s">
        <v>6236</v>
      </c>
      <c r="J639" s="2276" t="s">
        <v>8621</v>
      </c>
      <c r="K639" s="2276" t="s">
        <v>6236</v>
      </c>
      <c r="L639" s="2279">
        <v>44.1</v>
      </c>
      <c r="M639" s="2276" t="s">
        <v>8198</v>
      </c>
      <c r="N639" s="2279">
        <v>3641330.1952041001</v>
      </c>
      <c r="O639" s="2276" t="s">
        <v>8610</v>
      </c>
    </row>
    <row r="640" spans="1:15" ht="24" customHeight="1">
      <c r="A640" s="2276" t="s">
        <v>5706</v>
      </c>
      <c r="B640" s="2277" t="s">
        <v>3600</v>
      </c>
      <c r="C640" s="2277" t="s">
        <v>5707</v>
      </c>
      <c r="D640" s="2277" t="s">
        <v>3589</v>
      </c>
      <c r="E640" s="2278" t="s">
        <v>271</v>
      </c>
      <c r="F640" s="2276" t="s">
        <v>6241</v>
      </c>
      <c r="G640" s="2276" t="s">
        <v>6236</v>
      </c>
      <c r="H640" s="2276" t="s">
        <v>8622</v>
      </c>
      <c r="I640" s="2276" t="s">
        <v>6236</v>
      </c>
      <c r="J640" s="2276" t="s">
        <v>8623</v>
      </c>
      <c r="K640" s="2276" t="s">
        <v>6236</v>
      </c>
      <c r="L640" s="2279">
        <v>43.8</v>
      </c>
      <c r="M640" s="2276" t="s">
        <v>8198</v>
      </c>
      <c r="N640" s="2279">
        <v>3641373.9952040999</v>
      </c>
      <c r="O640" s="2276" t="s">
        <v>8610</v>
      </c>
    </row>
    <row r="641" spans="1:15" ht="24" customHeight="1">
      <c r="A641" s="2276" t="s">
        <v>5055</v>
      </c>
      <c r="B641" s="2277" t="s">
        <v>3558</v>
      </c>
      <c r="C641" s="2277" t="s">
        <v>5056</v>
      </c>
      <c r="D641" s="2277" t="s">
        <v>3589</v>
      </c>
      <c r="E641" s="2278" t="s">
        <v>271</v>
      </c>
      <c r="F641" s="2276" t="s">
        <v>6964</v>
      </c>
      <c r="G641" s="2276" t="s">
        <v>6236</v>
      </c>
      <c r="H641" s="2276" t="s">
        <v>8624</v>
      </c>
      <c r="I641" s="2276" t="s">
        <v>6236</v>
      </c>
      <c r="J641" s="2276" t="s">
        <v>8625</v>
      </c>
      <c r="K641" s="2276" t="s">
        <v>6236</v>
      </c>
      <c r="L641" s="2279">
        <v>42.69</v>
      </c>
      <c r="M641" s="2276" t="s">
        <v>8198</v>
      </c>
      <c r="N641" s="2279">
        <v>3641416.6852040999</v>
      </c>
      <c r="O641" s="2276" t="s">
        <v>8610</v>
      </c>
    </row>
    <row r="642" spans="1:15" ht="24" customHeight="1">
      <c r="A642" s="2276" t="s">
        <v>4858</v>
      </c>
      <c r="B642" s="2277" t="s">
        <v>3558</v>
      </c>
      <c r="C642" s="2277" t="s">
        <v>4859</v>
      </c>
      <c r="D642" s="2277" t="s">
        <v>3589</v>
      </c>
      <c r="E642" s="2278" t="s">
        <v>271</v>
      </c>
      <c r="F642" s="2276" t="s">
        <v>8626</v>
      </c>
      <c r="G642" s="2276" t="s">
        <v>6236</v>
      </c>
      <c r="H642" s="2276" t="s">
        <v>8627</v>
      </c>
      <c r="I642" s="2276" t="s">
        <v>6236</v>
      </c>
      <c r="J642" s="2276" t="s">
        <v>8628</v>
      </c>
      <c r="K642" s="2276" t="s">
        <v>6236</v>
      </c>
      <c r="L642" s="2279">
        <v>42.509378599999998</v>
      </c>
      <c r="M642" s="2276" t="s">
        <v>8198</v>
      </c>
      <c r="N642" s="2279">
        <v>3641459.1945826998</v>
      </c>
      <c r="O642" s="2276" t="s">
        <v>8629</v>
      </c>
    </row>
    <row r="643" spans="1:15" ht="24" customHeight="1">
      <c r="A643" s="2276" t="s">
        <v>8630</v>
      </c>
      <c r="B643" s="2277" t="s">
        <v>3558</v>
      </c>
      <c r="C643" s="2277" t="s">
        <v>8631</v>
      </c>
      <c r="D643" s="2277" t="s">
        <v>3589</v>
      </c>
      <c r="E643" s="2278" t="s">
        <v>275</v>
      </c>
      <c r="F643" s="2276" t="s">
        <v>8632</v>
      </c>
      <c r="G643" s="2276" t="s">
        <v>6236</v>
      </c>
      <c r="H643" s="2276" t="s">
        <v>8633</v>
      </c>
      <c r="I643" s="2276" t="s">
        <v>6236</v>
      </c>
      <c r="J643" s="2276" t="s">
        <v>8634</v>
      </c>
      <c r="K643" s="2276" t="s">
        <v>6236</v>
      </c>
      <c r="L643" s="2279">
        <v>41.235327314999999</v>
      </c>
      <c r="M643" s="2276" t="s">
        <v>8198</v>
      </c>
      <c r="N643" s="2279">
        <v>3641500.4299099999</v>
      </c>
      <c r="O643" s="2276" t="s">
        <v>8629</v>
      </c>
    </row>
    <row r="644" spans="1:15" ht="24" customHeight="1">
      <c r="A644" s="2276" t="s">
        <v>3658</v>
      </c>
      <c r="B644" s="2277" t="s">
        <v>3558</v>
      </c>
      <c r="C644" s="2277" t="s">
        <v>3659</v>
      </c>
      <c r="D644" s="2277" t="s">
        <v>3589</v>
      </c>
      <c r="E644" s="2278" t="s">
        <v>271</v>
      </c>
      <c r="F644" s="2276" t="s">
        <v>8485</v>
      </c>
      <c r="G644" s="2276" t="s">
        <v>6236</v>
      </c>
      <c r="H644" s="2276" t="s">
        <v>8438</v>
      </c>
      <c r="I644" s="2276" t="s">
        <v>6236</v>
      </c>
      <c r="J644" s="2276" t="s">
        <v>8635</v>
      </c>
      <c r="K644" s="2276" t="s">
        <v>6236</v>
      </c>
      <c r="L644" s="2279">
        <v>40.093170000000001</v>
      </c>
      <c r="M644" s="2276" t="s">
        <v>8198</v>
      </c>
      <c r="N644" s="2279">
        <v>3641540.5230800002</v>
      </c>
      <c r="O644" s="2276" t="s">
        <v>8629</v>
      </c>
    </row>
    <row r="645" spans="1:15" ht="24" customHeight="1">
      <c r="A645" s="2276" t="s">
        <v>8636</v>
      </c>
      <c r="B645" s="2277" t="s">
        <v>3558</v>
      </c>
      <c r="C645" s="2277" t="s">
        <v>8637</v>
      </c>
      <c r="D645" s="2277" t="s">
        <v>3589</v>
      </c>
      <c r="E645" s="2278" t="s">
        <v>271</v>
      </c>
      <c r="F645" s="2276" t="s">
        <v>8638</v>
      </c>
      <c r="G645" s="2276" t="s">
        <v>6236</v>
      </c>
      <c r="H645" s="2276" t="s">
        <v>8639</v>
      </c>
      <c r="I645" s="2276" t="s">
        <v>6236</v>
      </c>
      <c r="J645" s="2276" t="s">
        <v>8640</v>
      </c>
      <c r="K645" s="2276" t="s">
        <v>6236</v>
      </c>
      <c r="L645" s="2279">
        <v>40.075200000000002</v>
      </c>
      <c r="M645" s="2276" t="s">
        <v>8198</v>
      </c>
      <c r="N645" s="2279">
        <v>3641580.59828</v>
      </c>
      <c r="O645" s="2276" t="s">
        <v>8629</v>
      </c>
    </row>
    <row r="646" spans="1:15" ht="36" customHeight="1">
      <c r="A646" s="2276" t="s">
        <v>8641</v>
      </c>
      <c r="B646" s="2277" t="s">
        <v>3558</v>
      </c>
      <c r="C646" s="2277" t="s">
        <v>8642</v>
      </c>
      <c r="D646" s="2277" t="s">
        <v>3804</v>
      </c>
      <c r="E646" s="2278" t="s">
        <v>271</v>
      </c>
      <c r="F646" s="2276" t="s">
        <v>8643</v>
      </c>
      <c r="G646" s="2276" t="s">
        <v>6236</v>
      </c>
      <c r="H646" s="2276" t="s">
        <v>8644</v>
      </c>
      <c r="I646" s="2276" t="s">
        <v>6236</v>
      </c>
      <c r="J646" s="2276" t="s">
        <v>8645</v>
      </c>
      <c r="K646" s="2276" t="s">
        <v>6236</v>
      </c>
      <c r="L646" s="2279">
        <v>39.323375063999997</v>
      </c>
      <c r="M646" s="2276" t="s">
        <v>8198</v>
      </c>
      <c r="N646" s="2279">
        <v>3641619.9216550998</v>
      </c>
      <c r="O646" s="2276" t="s">
        <v>8629</v>
      </c>
    </row>
    <row r="647" spans="1:15" ht="24" customHeight="1">
      <c r="A647" s="2276" t="s">
        <v>4775</v>
      </c>
      <c r="B647" s="2277" t="s">
        <v>3600</v>
      </c>
      <c r="C647" s="2277" t="s">
        <v>903</v>
      </c>
      <c r="D647" s="2277" t="s">
        <v>3589</v>
      </c>
      <c r="E647" s="2278" t="s">
        <v>271</v>
      </c>
      <c r="F647" s="2276" t="s">
        <v>6964</v>
      </c>
      <c r="G647" s="2276" t="s">
        <v>6236</v>
      </c>
      <c r="H647" s="2276" t="s">
        <v>8646</v>
      </c>
      <c r="I647" s="2276" t="s">
        <v>6236</v>
      </c>
      <c r="J647" s="2276" t="s">
        <v>8647</v>
      </c>
      <c r="K647" s="2276" t="s">
        <v>6236</v>
      </c>
      <c r="L647" s="2279">
        <v>38.97</v>
      </c>
      <c r="M647" s="2276" t="s">
        <v>8198</v>
      </c>
      <c r="N647" s="2279">
        <v>3641658.8916551</v>
      </c>
      <c r="O647" s="2276" t="s">
        <v>8629</v>
      </c>
    </row>
    <row r="648" spans="1:15" ht="24" customHeight="1">
      <c r="A648" s="2276" t="s">
        <v>4416</v>
      </c>
      <c r="B648" s="2277" t="s">
        <v>3554</v>
      </c>
      <c r="C648" s="2277" t="s">
        <v>4417</v>
      </c>
      <c r="D648" s="2277" t="s">
        <v>3589</v>
      </c>
      <c r="E648" s="2278" t="s">
        <v>275</v>
      </c>
      <c r="F648" s="2276" t="s">
        <v>8648</v>
      </c>
      <c r="G648" s="2276" t="s">
        <v>6236</v>
      </c>
      <c r="H648" s="2276" t="s">
        <v>8649</v>
      </c>
      <c r="I648" s="2276" t="s">
        <v>6236</v>
      </c>
      <c r="J648" s="2276" t="s">
        <v>8650</v>
      </c>
      <c r="K648" s="2276" t="s">
        <v>6236</v>
      </c>
      <c r="L648" s="2279">
        <v>38.5</v>
      </c>
      <c r="M648" s="2276" t="s">
        <v>8198</v>
      </c>
      <c r="N648" s="2279">
        <v>3641697.3916551</v>
      </c>
      <c r="O648" s="2276" t="s">
        <v>8629</v>
      </c>
    </row>
    <row r="649" spans="1:15" ht="24" customHeight="1">
      <c r="A649" s="2276" t="s">
        <v>8651</v>
      </c>
      <c r="B649" s="2277" t="s">
        <v>3558</v>
      </c>
      <c r="C649" s="2277" t="s">
        <v>8652</v>
      </c>
      <c r="D649" s="2277" t="s">
        <v>3589</v>
      </c>
      <c r="E649" s="2278" t="s">
        <v>271</v>
      </c>
      <c r="F649" s="2276" t="s">
        <v>7828</v>
      </c>
      <c r="G649" s="2276" t="s">
        <v>6236</v>
      </c>
      <c r="H649" s="2276" t="s">
        <v>8653</v>
      </c>
      <c r="I649" s="2276" t="s">
        <v>6236</v>
      </c>
      <c r="J649" s="2276" t="s">
        <v>8654</v>
      </c>
      <c r="K649" s="2276" t="s">
        <v>6236</v>
      </c>
      <c r="L649" s="2279">
        <v>38.399039999999999</v>
      </c>
      <c r="M649" s="2276" t="s">
        <v>8198</v>
      </c>
      <c r="N649" s="2279">
        <v>3641735.7906951001</v>
      </c>
      <c r="O649" s="2276" t="s">
        <v>8629</v>
      </c>
    </row>
    <row r="650" spans="1:15" ht="24" customHeight="1">
      <c r="A650" s="2276" t="s">
        <v>4846</v>
      </c>
      <c r="B650" s="2277" t="s">
        <v>3558</v>
      </c>
      <c r="C650" s="2277" t="s">
        <v>4847</v>
      </c>
      <c r="D650" s="2277" t="s">
        <v>3589</v>
      </c>
      <c r="E650" s="2278" t="s">
        <v>271</v>
      </c>
      <c r="F650" s="2276" t="s">
        <v>6752</v>
      </c>
      <c r="G650" s="2276" t="s">
        <v>6236</v>
      </c>
      <c r="H650" s="2276" t="s">
        <v>8655</v>
      </c>
      <c r="I650" s="2276" t="s">
        <v>6236</v>
      </c>
      <c r="J650" s="2276" t="s">
        <v>8656</v>
      </c>
      <c r="K650" s="2276" t="s">
        <v>6236</v>
      </c>
      <c r="L650" s="2279">
        <v>38.24</v>
      </c>
      <c r="M650" s="2276" t="s">
        <v>8198</v>
      </c>
      <c r="N650" s="2279">
        <v>3641774.0306950998</v>
      </c>
      <c r="O650" s="2276" t="s">
        <v>8629</v>
      </c>
    </row>
    <row r="651" spans="1:15" ht="24" customHeight="1">
      <c r="A651" s="2276" t="s">
        <v>8657</v>
      </c>
      <c r="B651" s="2277" t="s">
        <v>3558</v>
      </c>
      <c r="C651" s="2277" t="s">
        <v>8658</v>
      </c>
      <c r="D651" s="2277" t="s">
        <v>3589</v>
      </c>
      <c r="E651" s="2278" t="s">
        <v>689</v>
      </c>
      <c r="F651" s="2276" t="s">
        <v>6964</v>
      </c>
      <c r="G651" s="2276" t="s">
        <v>6236</v>
      </c>
      <c r="H651" s="2276" t="s">
        <v>8659</v>
      </c>
      <c r="I651" s="2276" t="s">
        <v>6236</v>
      </c>
      <c r="J651" s="2276" t="s">
        <v>8660</v>
      </c>
      <c r="K651" s="2276" t="s">
        <v>6236</v>
      </c>
      <c r="L651" s="2279">
        <v>37.799999999999997</v>
      </c>
      <c r="M651" s="2276" t="s">
        <v>8198</v>
      </c>
      <c r="N651" s="2279">
        <v>3641811.8306951001</v>
      </c>
      <c r="O651" s="2276" t="s">
        <v>8661</v>
      </c>
    </row>
    <row r="652" spans="1:15" ht="24" customHeight="1">
      <c r="A652" s="2276" t="s">
        <v>8662</v>
      </c>
      <c r="B652" s="2277" t="s">
        <v>3558</v>
      </c>
      <c r="C652" s="2277" t="s">
        <v>8663</v>
      </c>
      <c r="D652" s="2277" t="s">
        <v>3589</v>
      </c>
      <c r="E652" s="2278" t="s">
        <v>368</v>
      </c>
      <c r="F652" s="2276" t="s">
        <v>8664</v>
      </c>
      <c r="G652" s="2276" t="s">
        <v>6236</v>
      </c>
      <c r="H652" s="2276" t="s">
        <v>8665</v>
      </c>
      <c r="I652" s="2276" t="s">
        <v>6236</v>
      </c>
      <c r="J652" s="2276" t="s">
        <v>8666</v>
      </c>
      <c r="K652" s="2276" t="s">
        <v>6236</v>
      </c>
      <c r="L652" s="2279">
        <v>37.317158999999997</v>
      </c>
      <c r="M652" s="2276" t="s">
        <v>8198</v>
      </c>
      <c r="N652" s="2279">
        <v>3641849.1478541</v>
      </c>
      <c r="O652" s="2276" t="s">
        <v>8661</v>
      </c>
    </row>
    <row r="653" spans="1:15" ht="24" customHeight="1">
      <c r="A653" s="2276" t="s">
        <v>6043</v>
      </c>
      <c r="B653" s="2277" t="s">
        <v>3558</v>
      </c>
      <c r="C653" s="2277" t="s">
        <v>6044</v>
      </c>
      <c r="D653" s="2277" t="s">
        <v>3589</v>
      </c>
      <c r="E653" s="2278" t="s">
        <v>3445</v>
      </c>
      <c r="F653" s="2276" t="s">
        <v>7586</v>
      </c>
      <c r="G653" s="2276" t="s">
        <v>6236</v>
      </c>
      <c r="H653" s="2276" t="s">
        <v>8667</v>
      </c>
      <c r="I653" s="2276" t="s">
        <v>6236</v>
      </c>
      <c r="J653" s="2276" t="s">
        <v>8668</v>
      </c>
      <c r="K653" s="2276" t="s">
        <v>6236</v>
      </c>
      <c r="L653" s="2279">
        <v>36.936</v>
      </c>
      <c r="M653" s="2276" t="s">
        <v>8198</v>
      </c>
      <c r="N653" s="2279">
        <v>3641886.0838541002</v>
      </c>
      <c r="O653" s="2276" t="s">
        <v>8661</v>
      </c>
    </row>
    <row r="654" spans="1:15" ht="36" customHeight="1">
      <c r="A654" s="2276" t="s">
        <v>8669</v>
      </c>
      <c r="B654" s="2277" t="s">
        <v>3558</v>
      </c>
      <c r="C654" s="2277" t="s">
        <v>8670</v>
      </c>
      <c r="D654" s="2277" t="s">
        <v>3589</v>
      </c>
      <c r="E654" s="2278" t="s">
        <v>271</v>
      </c>
      <c r="F654" s="2276" t="s">
        <v>8671</v>
      </c>
      <c r="G654" s="2276" t="s">
        <v>6236</v>
      </c>
      <c r="H654" s="2276" t="s">
        <v>8672</v>
      </c>
      <c r="I654" s="2276" t="s">
        <v>6236</v>
      </c>
      <c r="J654" s="2276" t="s">
        <v>8673</v>
      </c>
      <c r="K654" s="2276" t="s">
        <v>6236</v>
      </c>
      <c r="L654" s="2279">
        <v>36.701279999999997</v>
      </c>
      <c r="M654" s="2276" t="s">
        <v>8198</v>
      </c>
      <c r="N654" s="2279">
        <v>3641922.7851340999</v>
      </c>
      <c r="O654" s="2276" t="s">
        <v>8661</v>
      </c>
    </row>
    <row r="655" spans="1:15" ht="24" customHeight="1">
      <c r="A655" s="2276" t="s">
        <v>5511</v>
      </c>
      <c r="B655" s="2277" t="s">
        <v>3600</v>
      </c>
      <c r="C655" s="2277" t="s">
        <v>2897</v>
      </c>
      <c r="D655" s="2277" t="s">
        <v>3589</v>
      </c>
      <c r="E655" s="2278" t="s">
        <v>322</v>
      </c>
      <c r="F655" s="2276" t="s">
        <v>6685</v>
      </c>
      <c r="G655" s="2276" t="s">
        <v>6236</v>
      </c>
      <c r="H655" s="2276" t="s">
        <v>8674</v>
      </c>
      <c r="I655" s="2276" t="s">
        <v>6236</v>
      </c>
      <c r="J655" s="2276" t="s">
        <v>8675</v>
      </c>
      <c r="K655" s="2276" t="s">
        <v>6236</v>
      </c>
      <c r="L655" s="2279">
        <v>36.5</v>
      </c>
      <c r="M655" s="2276" t="s">
        <v>8198</v>
      </c>
      <c r="N655" s="2279">
        <v>3641959.2851340999</v>
      </c>
      <c r="O655" s="2276" t="s">
        <v>8661</v>
      </c>
    </row>
    <row r="656" spans="1:15" ht="24" customHeight="1">
      <c r="A656" s="2276" t="s">
        <v>8676</v>
      </c>
      <c r="B656" s="2277" t="s">
        <v>3558</v>
      </c>
      <c r="C656" s="2277" t="s">
        <v>8677</v>
      </c>
      <c r="D656" s="2277" t="s">
        <v>3589</v>
      </c>
      <c r="E656" s="2278" t="s">
        <v>4255</v>
      </c>
      <c r="F656" s="2276" t="s">
        <v>8678</v>
      </c>
      <c r="G656" s="2276" t="s">
        <v>6236</v>
      </c>
      <c r="H656" s="2276" t="s">
        <v>8679</v>
      </c>
      <c r="I656" s="2276" t="s">
        <v>6236</v>
      </c>
      <c r="J656" s="2276" t="s">
        <v>8680</v>
      </c>
      <c r="K656" s="2276" t="s">
        <v>6236</v>
      </c>
      <c r="L656" s="2279">
        <v>36.202523999999997</v>
      </c>
      <c r="M656" s="2276" t="s">
        <v>8198</v>
      </c>
      <c r="N656" s="2279">
        <v>3641995.4876581002</v>
      </c>
      <c r="O656" s="2276" t="s">
        <v>8661</v>
      </c>
    </row>
    <row r="657" spans="1:15" ht="24" customHeight="1">
      <c r="A657" s="2276" t="s">
        <v>5513</v>
      </c>
      <c r="B657" s="2277" t="s">
        <v>3600</v>
      </c>
      <c r="C657" s="2277" t="s">
        <v>5514</v>
      </c>
      <c r="D657" s="2277" t="s">
        <v>3589</v>
      </c>
      <c r="E657" s="2278" t="s">
        <v>322</v>
      </c>
      <c r="F657" s="2276" t="s">
        <v>6241</v>
      </c>
      <c r="G657" s="2276" t="s">
        <v>6236</v>
      </c>
      <c r="H657" s="2276" t="s">
        <v>8681</v>
      </c>
      <c r="I657" s="2276" t="s">
        <v>6236</v>
      </c>
      <c r="J657" s="2276" t="s">
        <v>8682</v>
      </c>
      <c r="K657" s="2276" t="s">
        <v>6236</v>
      </c>
      <c r="L657" s="2279">
        <v>35.340000000000003</v>
      </c>
      <c r="M657" s="2276" t="s">
        <v>8198</v>
      </c>
      <c r="N657" s="2279">
        <v>3642030.8276581001</v>
      </c>
      <c r="O657" s="2276" t="s">
        <v>8661</v>
      </c>
    </row>
    <row r="658" spans="1:15" ht="24" customHeight="1">
      <c r="A658" s="2276" t="s">
        <v>5110</v>
      </c>
      <c r="B658" s="2277" t="s">
        <v>3558</v>
      </c>
      <c r="C658" s="2277" t="s">
        <v>5111</v>
      </c>
      <c r="D658" s="2277" t="s">
        <v>3589</v>
      </c>
      <c r="E658" s="2278" t="s">
        <v>271</v>
      </c>
      <c r="F658" s="2276" t="s">
        <v>8683</v>
      </c>
      <c r="G658" s="2276" t="s">
        <v>6236</v>
      </c>
      <c r="H658" s="2276" t="s">
        <v>8684</v>
      </c>
      <c r="I658" s="2276" t="s">
        <v>6236</v>
      </c>
      <c r="J658" s="2276" t="s">
        <v>8685</v>
      </c>
      <c r="K658" s="2276" t="s">
        <v>6236</v>
      </c>
      <c r="L658" s="2279">
        <v>34.686720000000001</v>
      </c>
      <c r="M658" s="2276" t="s">
        <v>8198</v>
      </c>
      <c r="N658" s="2279">
        <v>3642065.5143781002</v>
      </c>
      <c r="O658" s="2276" t="s">
        <v>8661</v>
      </c>
    </row>
    <row r="659" spans="1:15" ht="24" customHeight="1">
      <c r="A659" s="2276" t="s">
        <v>4301</v>
      </c>
      <c r="B659" s="2277" t="s">
        <v>3558</v>
      </c>
      <c r="C659" s="2277" t="s">
        <v>4302</v>
      </c>
      <c r="D659" s="2277" t="s">
        <v>3589</v>
      </c>
      <c r="E659" s="2278" t="s">
        <v>689</v>
      </c>
      <c r="F659" s="2276" t="s">
        <v>8686</v>
      </c>
      <c r="G659" s="2276" t="s">
        <v>6236</v>
      </c>
      <c r="H659" s="2276" t="s">
        <v>8687</v>
      </c>
      <c r="I659" s="2276" t="s">
        <v>6236</v>
      </c>
      <c r="J659" s="2276" t="s">
        <v>8688</v>
      </c>
      <c r="K659" s="2276" t="s">
        <v>6236</v>
      </c>
      <c r="L659" s="2279">
        <v>33.778444649999997</v>
      </c>
      <c r="M659" s="2276" t="s">
        <v>8198</v>
      </c>
      <c r="N659" s="2279">
        <v>3642099.2928228001</v>
      </c>
      <c r="O659" s="2276" t="s">
        <v>8661</v>
      </c>
    </row>
    <row r="660" spans="1:15" ht="36" customHeight="1">
      <c r="A660" s="2276" t="s">
        <v>8689</v>
      </c>
      <c r="B660" s="2277" t="s">
        <v>3558</v>
      </c>
      <c r="C660" s="2277" t="s">
        <v>8690</v>
      </c>
      <c r="D660" s="2277" t="s">
        <v>3804</v>
      </c>
      <c r="E660" s="2278" t="s">
        <v>271</v>
      </c>
      <c r="F660" s="2276" t="s">
        <v>8691</v>
      </c>
      <c r="G660" s="2276" t="s">
        <v>6236</v>
      </c>
      <c r="H660" s="2276" t="s">
        <v>8692</v>
      </c>
      <c r="I660" s="2276" t="s">
        <v>6236</v>
      </c>
      <c r="J660" s="2276" t="s">
        <v>8693</v>
      </c>
      <c r="K660" s="2276" t="s">
        <v>6236</v>
      </c>
      <c r="L660" s="2279">
        <v>33.701167962</v>
      </c>
      <c r="M660" s="2276" t="s">
        <v>8198</v>
      </c>
      <c r="N660" s="2279">
        <v>3642132.9939907999</v>
      </c>
      <c r="O660" s="2276" t="s">
        <v>8661</v>
      </c>
    </row>
    <row r="661" spans="1:15" ht="24" customHeight="1">
      <c r="A661" s="2276" t="s">
        <v>4862</v>
      </c>
      <c r="B661" s="2277" t="s">
        <v>3558</v>
      </c>
      <c r="C661" s="2277" t="s">
        <v>4863</v>
      </c>
      <c r="D661" s="2277" t="s">
        <v>3589</v>
      </c>
      <c r="E661" s="2278" t="s">
        <v>271</v>
      </c>
      <c r="F661" s="2276" t="s">
        <v>6461</v>
      </c>
      <c r="G661" s="2276" t="s">
        <v>6236</v>
      </c>
      <c r="H661" s="2276" t="s">
        <v>8694</v>
      </c>
      <c r="I661" s="2276" t="s">
        <v>6236</v>
      </c>
      <c r="J661" s="2276" t="s">
        <v>8695</v>
      </c>
      <c r="K661" s="2276" t="s">
        <v>6236</v>
      </c>
      <c r="L661" s="2279">
        <v>33.659999999999997</v>
      </c>
      <c r="M661" s="2276" t="s">
        <v>8198</v>
      </c>
      <c r="N661" s="2279">
        <v>3642166.6539908</v>
      </c>
      <c r="O661" s="2276" t="s">
        <v>8661</v>
      </c>
    </row>
    <row r="662" spans="1:15" ht="24" customHeight="1">
      <c r="A662" s="2276" t="s">
        <v>6084</v>
      </c>
      <c r="B662" s="2277" t="s">
        <v>4493</v>
      </c>
      <c r="C662" s="2277" t="s">
        <v>6085</v>
      </c>
      <c r="D662" s="2277" t="s">
        <v>3589</v>
      </c>
      <c r="E662" s="2278" t="s">
        <v>271</v>
      </c>
      <c r="F662" s="2276" t="s">
        <v>6241</v>
      </c>
      <c r="G662" s="2276" t="s">
        <v>6236</v>
      </c>
      <c r="H662" s="2276" t="s">
        <v>8696</v>
      </c>
      <c r="I662" s="2276" t="s">
        <v>6236</v>
      </c>
      <c r="J662" s="2276" t="s">
        <v>8697</v>
      </c>
      <c r="K662" s="2276" t="s">
        <v>6236</v>
      </c>
      <c r="L662" s="2279">
        <v>33.46</v>
      </c>
      <c r="M662" s="2276" t="s">
        <v>8198</v>
      </c>
      <c r="N662" s="2279">
        <v>3642200.1139908</v>
      </c>
      <c r="O662" s="2276" t="s">
        <v>8698</v>
      </c>
    </row>
    <row r="663" spans="1:15" ht="24" customHeight="1">
      <c r="A663" s="2276" t="s">
        <v>4286</v>
      </c>
      <c r="B663" s="2277" t="s">
        <v>3558</v>
      </c>
      <c r="C663" s="2277" t="s">
        <v>4287</v>
      </c>
      <c r="D663" s="2277" t="s">
        <v>3589</v>
      </c>
      <c r="E663" s="2278" t="s">
        <v>3445</v>
      </c>
      <c r="F663" s="2276" t="s">
        <v>8699</v>
      </c>
      <c r="G663" s="2276" t="s">
        <v>6236</v>
      </c>
      <c r="H663" s="2276" t="s">
        <v>8700</v>
      </c>
      <c r="I663" s="2276" t="s">
        <v>6236</v>
      </c>
      <c r="J663" s="2276" t="s">
        <v>8701</v>
      </c>
      <c r="K663" s="2276" t="s">
        <v>6236</v>
      </c>
      <c r="L663" s="2279">
        <v>31.589310999999999</v>
      </c>
      <c r="M663" s="2276" t="s">
        <v>8198</v>
      </c>
      <c r="N663" s="2279">
        <v>3642231.7033017999</v>
      </c>
      <c r="O663" s="2276" t="s">
        <v>8698</v>
      </c>
    </row>
    <row r="664" spans="1:15" ht="24" customHeight="1">
      <c r="A664" s="2276" t="s">
        <v>8702</v>
      </c>
      <c r="B664" s="2277" t="s">
        <v>3558</v>
      </c>
      <c r="C664" s="2277" t="s">
        <v>8703</v>
      </c>
      <c r="D664" s="2277" t="s">
        <v>3589</v>
      </c>
      <c r="E664" s="2278" t="s">
        <v>271</v>
      </c>
      <c r="F664" s="2276" t="s">
        <v>8704</v>
      </c>
      <c r="G664" s="2276" t="s">
        <v>6236</v>
      </c>
      <c r="H664" s="2276" t="s">
        <v>8705</v>
      </c>
      <c r="I664" s="2276" t="s">
        <v>6236</v>
      </c>
      <c r="J664" s="2276" t="s">
        <v>8706</v>
      </c>
      <c r="K664" s="2276" t="s">
        <v>6236</v>
      </c>
      <c r="L664" s="2279">
        <v>31.42</v>
      </c>
      <c r="M664" s="2276" t="s">
        <v>8198</v>
      </c>
      <c r="N664" s="2279">
        <v>3642263.1233017999</v>
      </c>
      <c r="O664" s="2276" t="s">
        <v>8698</v>
      </c>
    </row>
    <row r="665" spans="1:15" ht="36" customHeight="1">
      <c r="A665" s="2276" t="s">
        <v>8707</v>
      </c>
      <c r="B665" s="2277" t="s">
        <v>3558</v>
      </c>
      <c r="C665" s="2277" t="s">
        <v>8708</v>
      </c>
      <c r="D665" s="2277" t="s">
        <v>3589</v>
      </c>
      <c r="E665" s="2278" t="s">
        <v>3974</v>
      </c>
      <c r="F665" s="2276" t="s">
        <v>8709</v>
      </c>
      <c r="G665" s="2276" t="s">
        <v>6236</v>
      </c>
      <c r="H665" s="2276" t="s">
        <v>8710</v>
      </c>
      <c r="I665" s="2276" t="s">
        <v>6236</v>
      </c>
      <c r="J665" s="2276" t="s">
        <v>8711</v>
      </c>
      <c r="K665" s="2276" t="s">
        <v>6236</v>
      </c>
      <c r="L665" s="2279">
        <v>31.317612631999999</v>
      </c>
      <c r="M665" s="2276" t="s">
        <v>8198</v>
      </c>
      <c r="N665" s="2279">
        <v>3642294.4409143999</v>
      </c>
      <c r="O665" s="2276" t="s">
        <v>8698</v>
      </c>
    </row>
    <row r="666" spans="1:15" ht="24" customHeight="1">
      <c r="A666" s="2276" t="s">
        <v>5526</v>
      </c>
      <c r="B666" s="2277" t="s">
        <v>3600</v>
      </c>
      <c r="C666" s="2277" t="s">
        <v>5527</v>
      </c>
      <c r="D666" s="2277" t="s">
        <v>3589</v>
      </c>
      <c r="E666" s="2278" t="s">
        <v>271</v>
      </c>
      <c r="F666" s="2276" t="s">
        <v>6241</v>
      </c>
      <c r="G666" s="2276" t="s">
        <v>6236</v>
      </c>
      <c r="H666" s="2276" t="s">
        <v>8712</v>
      </c>
      <c r="I666" s="2276" t="s">
        <v>6236</v>
      </c>
      <c r="J666" s="2276" t="s">
        <v>8713</v>
      </c>
      <c r="K666" s="2276" t="s">
        <v>6236</v>
      </c>
      <c r="L666" s="2279">
        <v>30.98</v>
      </c>
      <c r="M666" s="2276" t="s">
        <v>8198</v>
      </c>
      <c r="N666" s="2279">
        <v>3642325.4209143999</v>
      </c>
      <c r="O666" s="2276" t="s">
        <v>8698</v>
      </c>
    </row>
    <row r="667" spans="1:15" ht="24" customHeight="1">
      <c r="A667" s="2276" t="s">
        <v>8714</v>
      </c>
      <c r="B667" s="2277" t="s">
        <v>3558</v>
      </c>
      <c r="C667" s="2277" t="s">
        <v>8715</v>
      </c>
      <c r="D667" s="2277" t="s">
        <v>3594</v>
      </c>
      <c r="E667" s="2278" t="s">
        <v>4255</v>
      </c>
      <c r="F667" s="2276" t="s">
        <v>8716</v>
      </c>
      <c r="G667" s="2276" t="s">
        <v>6236</v>
      </c>
      <c r="H667" s="2276" t="s">
        <v>8717</v>
      </c>
      <c r="I667" s="2276" t="s">
        <v>6236</v>
      </c>
      <c r="J667" s="2276" t="s">
        <v>8718</v>
      </c>
      <c r="K667" s="2276" t="s">
        <v>6236</v>
      </c>
      <c r="L667" s="2279">
        <v>30.144165075</v>
      </c>
      <c r="M667" s="2276" t="s">
        <v>8198</v>
      </c>
      <c r="N667" s="2279">
        <v>3642355.5650795</v>
      </c>
      <c r="O667" s="2276" t="s">
        <v>8698</v>
      </c>
    </row>
    <row r="668" spans="1:15" ht="36" customHeight="1">
      <c r="A668" s="2276" t="s">
        <v>4156</v>
      </c>
      <c r="B668" s="2277" t="s">
        <v>3558</v>
      </c>
      <c r="C668" s="2277" t="s">
        <v>4157</v>
      </c>
      <c r="D668" s="2277" t="s">
        <v>3589</v>
      </c>
      <c r="E668" s="2278" t="s">
        <v>271</v>
      </c>
      <c r="F668" s="2276" t="s">
        <v>8719</v>
      </c>
      <c r="G668" s="2276" t="s">
        <v>6236</v>
      </c>
      <c r="H668" s="2276" t="s">
        <v>8720</v>
      </c>
      <c r="I668" s="2276" t="s">
        <v>6236</v>
      </c>
      <c r="J668" s="2276" t="s">
        <v>8721</v>
      </c>
      <c r="K668" s="2276" t="s">
        <v>6236</v>
      </c>
      <c r="L668" s="2279">
        <v>28.981304057999999</v>
      </c>
      <c r="M668" s="2276" t="s">
        <v>8198</v>
      </c>
      <c r="N668" s="2279">
        <v>3642384.5463836002</v>
      </c>
      <c r="O668" s="2276" t="s">
        <v>8698</v>
      </c>
    </row>
    <row r="669" spans="1:15" ht="24" customHeight="1">
      <c r="A669" s="2276" t="s">
        <v>4852</v>
      </c>
      <c r="B669" s="2277" t="s">
        <v>3558</v>
      </c>
      <c r="C669" s="2277" t="s">
        <v>4853</v>
      </c>
      <c r="D669" s="2277" t="s">
        <v>3589</v>
      </c>
      <c r="E669" s="2278" t="s">
        <v>271</v>
      </c>
      <c r="F669" s="2276" t="s">
        <v>6691</v>
      </c>
      <c r="G669" s="2276" t="s">
        <v>6236</v>
      </c>
      <c r="H669" s="2276" t="s">
        <v>8722</v>
      </c>
      <c r="I669" s="2276" t="s">
        <v>6236</v>
      </c>
      <c r="J669" s="2276" t="s">
        <v>8723</v>
      </c>
      <c r="K669" s="2276" t="s">
        <v>6236</v>
      </c>
      <c r="L669" s="2279">
        <v>28.84</v>
      </c>
      <c r="M669" s="2276" t="s">
        <v>8198</v>
      </c>
      <c r="N669" s="2279">
        <v>3642413.3863836001</v>
      </c>
      <c r="O669" s="2276" t="s">
        <v>8698</v>
      </c>
    </row>
    <row r="670" spans="1:15" ht="24" customHeight="1">
      <c r="A670" s="2276" t="s">
        <v>3868</v>
      </c>
      <c r="B670" s="2277" t="s">
        <v>3558</v>
      </c>
      <c r="C670" s="2277" t="s">
        <v>3869</v>
      </c>
      <c r="D670" s="2277" t="s">
        <v>3589</v>
      </c>
      <c r="E670" s="2278" t="s">
        <v>271</v>
      </c>
      <c r="F670" s="2276" t="s">
        <v>8724</v>
      </c>
      <c r="G670" s="2276" t="s">
        <v>6236</v>
      </c>
      <c r="H670" s="2276" t="s">
        <v>7347</v>
      </c>
      <c r="I670" s="2276" t="s">
        <v>6236</v>
      </c>
      <c r="J670" s="2276" t="s">
        <v>8725</v>
      </c>
      <c r="K670" s="2276" t="s">
        <v>6236</v>
      </c>
      <c r="L670" s="2279">
        <v>27.770399999999999</v>
      </c>
      <c r="M670" s="2276" t="s">
        <v>8198</v>
      </c>
      <c r="N670" s="2279">
        <v>3642441.1567835999</v>
      </c>
      <c r="O670" s="2276" t="s">
        <v>8698</v>
      </c>
    </row>
    <row r="671" spans="1:15" ht="36" customHeight="1">
      <c r="A671" s="2276" t="s">
        <v>3713</v>
      </c>
      <c r="B671" s="2277" t="s">
        <v>3558</v>
      </c>
      <c r="C671" s="2277" t="s">
        <v>3714</v>
      </c>
      <c r="D671" s="2277" t="s">
        <v>3589</v>
      </c>
      <c r="E671" s="2278" t="s">
        <v>271</v>
      </c>
      <c r="F671" s="2276" t="s">
        <v>8726</v>
      </c>
      <c r="G671" s="2276" t="s">
        <v>6236</v>
      </c>
      <c r="H671" s="2276" t="s">
        <v>8727</v>
      </c>
      <c r="I671" s="2276" t="s">
        <v>6236</v>
      </c>
      <c r="J671" s="2276" t="s">
        <v>8728</v>
      </c>
      <c r="K671" s="2276" t="s">
        <v>6236</v>
      </c>
      <c r="L671" s="2279">
        <v>27.255479999999999</v>
      </c>
      <c r="M671" s="2276" t="s">
        <v>8198</v>
      </c>
      <c r="N671" s="2279">
        <v>3642468.4122636002</v>
      </c>
      <c r="O671" s="2276" t="s">
        <v>8698</v>
      </c>
    </row>
    <row r="672" spans="1:15" ht="24" customHeight="1">
      <c r="A672" s="2276" t="s">
        <v>3767</v>
      </c>
      <c r="B672" s="2277" t="s">
        <v>3558</v>
      </c>
      <c r="C672" s="2277" t="s">
        <v>3768</v>
      </c>
      <c r="D672" s="2277" t="s">
        <v>3589</v>
      </c>
      <c r="E672" s="2278" t="s">
        <v>689</v>
      </c>
      <c r="F672" s="2276" t="s">
        <v>8350</v>
      </c>
      <c r="G672" s="2276" t="s">
        <v>6236</v>
      </c>
      <c r="H672" s="2276" t="s">
        <v>8729</v>
      </c>
      <c r="I672" s="2276" t="s">
        <v>6236</v>
      </c>
      <c r="J672" s="2276" t="s">
        <v>8730</v>
      </c>
      <c r="K672" s="2276" t="s">
        <v>6236</v>
      </c>
      <c r="L672" s="2279">
        <v>27.25056</v>
      </c>
      <c r="M672" s="2276" t="s">
        <v>8198</v>
      </c>
      <c r="N672" s="2279">
        <v>3642495.6628236002</v>
      </c>
      <c r="O672" s="2276" t="s">
        <v>8698</v>
      </c>
    </row>
    <row r="673" spans="1:15" ht="24" customHeight="1">
      <c r="A673" s="2276" t="s">
        <v>5359</v>
      </c>
      <c r="B673" s="2277" t="s">
        <v>3554</v>
      </c>
      <c r="C673" s="2277" t="s">
        <v>1361</v>
      </c>
      <c r="D673" s="2277" t="s">
        <v>3589</v>
      </c>
      <c r="E673" s="2278" t="s">
        <v>271</v>
      </c>
      <c r="F673" s="2276" t="s">
        <v>6230</v>
      </c>
      <c r="G673" s="2276" t="s">
        <v>6236</v>
      </c>
      <c r="H673" s="2276" t="s">
        <v>8731</v>
      </c>
      <c r="I673" s="2276" t="s">
        <v>6236</v>
      </c>
      <c r="J673" s="2276" t="s">
        <v>8731</v>
      </c>
      <c r="K673" s="2276" t="s">
        <v>6236</v>
      </c>
      <c r="L673" s="2279">
        <v>27.03</v>
      </c>
      <c r="M673" s="2276" t="s">
        <v>8198</v>
      </c>
      <c r="N673" s="2279">
        <v>3642522.6928236</v>
      </c>
      <c r="O673" s="2276" t="s">
        <v>8698</v>
      </c>
    </row>
    <row r="674" spans="1:15" ht="24" customHeight="1">
      <c r="A674" s="2276" t="s">
        <v>5115</v>
      </c>
      <c r="B674" s="2277" t="s">
        <v>3558</v>
      </c>
      <c r="C674" s="2277" t="s">
        <v>5116</v>
      </c>
      <c r="D674" s="2277" t="s">
        <v>3589</v>
      </c>
      <c r="E674" s="2278" t="s">
        <v>271</v>
      </c>
      <c r="F674" s="2276" t="s">
        <v>8732</v>
      </c>
      <c r="G674" s="2276" t="s">
        <v>6236</v>
      </c>
      <c r="H674" s="2276" t="s">
        <v>8733</v>
      </c>
      <c r="I674" s="2276" t="s">
        <v>6236</v>
      </c>
      <c r="J674" s="2276" t="s">
        <v>8734</v>
      </c>
      <c r="K674" s="2276" t="s">
        <v>6236</v>
      </c>
      <c r="L674" s="2279">
        <v>27.008240000000001</v>
      </c>
      <c r="M674" s="2276" t="s">
        <v>8198</v>
      </c>
      <c r="N674" s="2279">
        <v>3642549.7010635999</v>
      </c>
      <c r="O674" s="2276" t="s">
        <v>8735</v>
      </c>
    </row>
    <row r="675" spans="1:15" ht="24" customHeight="1">
      <c r="A675" s="2276" t="s">
        <v>5802</v>
      </c>
      <c r="B675" s="2277" t="s">
        <v>3600</v>
      </c>
      <c r="C675" s="2277" t="s">
        <v>5803</v>
      </c>
      <c r="D675" s="2277" t="s">
        <v>3589</v>
      </c>
      <c r="E675" s="2278" t="s">
        <v>322</v>
      </c>
      <c r="F675" s="2276" t="s">
        <v>6241</v>
      </c>
      <c r="G675" s="2276" t="s">
        <v>6236</v>
      </c>
      <c r="H675" s="2276" t="s">
        <v>8736</v>
      </c>
      <c r="I675" s="2276" t="s">
        <v>6236</v>
      </c>
      <c r="J675" s="2276" t="s">
        <v>8737</v>
      </c>
      <c r="K675" s="2276" t="s">
        <v>6236</v>
      </c>
      <c r="L675" s="2279">
        <v>26.8</v>
      </c>
      <c r="M675" s="2276" t="s">
        <v>8198</v>
      </c>
      <c r="N675" s="2279">
        <v>3642576.5010636002</v>
      </c>
      <c r="O675" s="2276" t="s">
        <v>8735</v>
      </c>
    </row>
    <row r="676" spans="1:15" ht="24" customHeight="1">
      <c r="A676" s="2276" t="s">
        <v>4408</v>
      </c>
      <c r="B676" s="2277" t="s">
        <v>3554</v>
      </c>
      <c r="C676" s="2277" t="s">
        <v>4409</v>
      </c>
      <c r="D676" s="2277" t="s">
        <v>3589</v>
      </c>
      <c r="E676" s="2278" t="s">
        <v>275</v>
      </c>
      <c r="F676" s="2276" t="s">
        <v>8738</v>
      </c>
      <c r="G676" s="2276" t="s">
        <v>6236</v>
      </c>
      <c r="H676" s="2276" t="s">
        <v>8432</v>
      </c>
      <c r="I676" s="2276" t="s">
        <v>6236</v>
      </c>
      <c r="J676" s="2276" t="s">
        <v>8739</v>
      </c>
      <c r="K676" s="2276" t="s">
        <v>6236</v>
      </c>
      <c r="L676" s="2279">
        <v>26.771640000000001</v>
      </c>
      <c r="M676" s="2276" t="s">
        <v>8198</v>
      </c>
      <c r="N676" s="2279">
        <v>3642603.2727036001</v>
      </c>
      <c r="O676" s="2276" t="s">
        <v>8735</v>
      </c>
    </row>
    <row r="677" spans="1:15" ht="24" customHeight="1">
      <c r="A677" s="2276" t="s">
        <v>3896</v>
      </c>
      <c r="B677" s="2277" t="s">
        <v>3558</v>
      </c>
      <c r="C677" s="2277" t="s">
        <v>3897</v>
      </c>
      <c r="D677" s="2277" t="s">
        <v>3589</v>
      </c>
      <c r="E677" s="2278" t="s">
        <v>271</v>
      </c>
      <c r="F677" s="2276" t="s">
        <v>6230</v>
      </c>
      <c r="G677" s="2276" t="s">
        <v>6236</v>
      </c>
      <c r="H677" s="2276" t="s">
        <v>8740</v>
      </c>
      <c r="I677" s="2276" t="s">
        <v>6236</v>
      </c>
      <c r="J677" s="2276" t="s">
        <v>8740</v>
      </c>
      <c r="K677" s="2276" t="s">
        <v>6236</v>
      </c>
      <c r="L677" s="2279">
        <v>25.61</v>
      </c>
      <c r="M677" s="2276" t="s">
        <v>8198</v>
      </c>
      <c r="N677" s="2279">
        <v>3642628.8827036</v>
      </c>
      <c r="O677" s="2276" t="s">
        <v>8735</v>
      </c>
    </row>
    <row r="678" spans="1:15" ht="60" customHeight="1">
      <c r="A678" s="2276" t="s">
        <v>8741</v>
      </c>
      <c r="B678" s="2277" t="s">
        <v>3558</v>
      </c>
      <c r="C678" s="2277" t="s">
        <v>8742</v>
      </c>
      <c r="D678" s="2277" t="s">
        <v>3804</v>
      </c>
      <c r="E678" s="2278" t="s">
        <v>271</v>
      </c>
      <c r="F678" s="2276" t="s">
        <v>8743</v>
      </c>
      <c r="G678" s="2276" t="s">
        <v>6236</v>
      </c>
      <c r="H678" s="2276" t="s">
        <v>8744</v>
      </c>
      <c r="I678" s="2276" t="s">
        <v>6236</v>
      </c>
      <c r="J678" s="2276" t="s">
        <v>8745</v>
      </c>
      <c r="K678" s="2276" t="s">
        <v>6236</v>
      </c>
      <c r="L678" s="2279">
        <v>25.544043679000001</v>
      </c>
      <c r="M678" s="2276" t="s">
        <v>8198</v>
      </c>
      <c r="N678" s="2279">
        <v>3642654.4267473002</v>
      </c>
      <c r="O678" s="2276" t="s">
        <v>8735</v>
      </c>
    </row>
    <row r="679" spans="1:15" ht="24" customHeight="1">
      <c r="A679" s="2276" t="s">
        <v>5616</v>
      </c>
      <c r="B679" s="2277" t="s">
        <v>3554</v>
      </c>
      <c r="C679" s="2277" t="s">
        <v>5617</v>
      </c>
      <c r="D679" s="2277" t="s">
        <v>3589</v>
      </c>
      <c r="E679" s="2278" t="s">
        <v>271</v>
      </c>
      <c r="F679" s="2276" t="s">
        <v>8746</v>
      </c>
      <c r="G679" s="2276" t="s">
        <v>6236</v>
      </c>
      <c r="H679" s="2276" t="s">
        <v>8747</v>
      </c>
      <c r="I679" s="2276" t="s">
        <v>6236</v>
      </c>
      <c r="J679" s="2276" t="s">
        <v>8748</v>
      </c>
      <c r="K679" s="2276" t="s">
        <v>6236</v>
      </c>
      <c r="L679" s="2279">
        <v>25.3232</v>
      </c>
      <c r="M679" s="2276" t="s">
        <v>8198</v>
      </c>
      <c r="N679" s="2279">
        <v>3642679.7499473002</v>
      </c>
      <c r="O679" s="2276" t="s">
        <v>8735</v>
      </c>
    </row>
    <row r="680" spans="1:15" ht="24" customHeight="1">
      <c r="A680" s="2276" t="s">
        <v>5122</v>
      </c>
      <c r="B680" s="2277" t="s">
        <v>3558</v>
      </c>
      <c r="C680" s="2277" t="s">
        <v>5123</v>
      </c>
      <c r="D680" s="2277" t="s">
        <v>3589</v>
      </c>
      <c r="E680" s="2278" t="s">
        <v>271</v>
      </c>
      <c r="F680" s="2276" t="s">
        <v>6869</v>
      </c>
      <c r="G680" s="2276" t="s">
        <v>6236</v>
      </c>
      <c r="H680" s="2276" t="s">
        <v>8749</v>
      </c>
      <c r="I680" s="2276" t="s">
        <v>6236</v>
      </c>
      <c r="J680" s="2276" t="s">
        <v>8750</v>
      </c>
      <c r="K680" s="2276" t="s">
        <v>6236</v>
      </c>
      <c r="L680" s="2279">
        <v>25.19</v>
      </c>
      <c r="M680" s="2276" t="s">
        <v>8198</v>
      </c>
      <c r="N680" s="2279">
        <v>3642704.9399473001</v>
      </c>
      <c r="O680" s="2276" t="s">
        <v>8735</v>
      </c>
    </row>
    <row r="681" spans="1:15" ht="24" customHeight="1">
      <c r="A681" s="2276" t="s">
        <v>6022</v>
      </c>
      <c r="B681" s="2277" t="s">
        <v>3600</v>
      </c>
      <c r="C681" s="2277" t="s">
        <v>6023</v>
      </c>
      <c r="D681" s="2277" t="s">
        <v>3589</v>
      </c>
      <c r="E681" s="2278" t="s">
        <v>275</v>
      </c>
      <c r="F681" s="2276" t="s">
        <v>6964</v>
      </c>
      <c r="G681" s="2276" t="s">
        <v>6236</v>
      </c>
      <c r="H681" s="2276" t="s">
        <v>8751</v>
      </c>
      <c r="I681" s="2276" t="s">
        <v>6236</v>
      </c>
      <c r="J681" s="2276" t="s">
        <v>8752</v>
      </c>
      <c r="K681" s="2276" t="s">
        <v>6236</v>
      </c>
      <c r="L681" s="2279">
        <v>24.99</v>
      </c>
      <c r="M681" s="2276" t="s">
        <v>8198</v>
      </c>
      <c r="N681" s="2279">
        <v>3642729.9299472999</v>
      </c>
      <c r="O681" s="2276" t="s">
        <v>8735</v>
      </c>
    </row>
    <row r="682" spans="1:15" ht="24" customHeight="1">
      <c r="A682" s="2276" t="s">
        <v>3769</v>
      </c>
      <c r="B682" s="2277" t="s">
        <v>3558</v>
      </c>
      <c r="C682" s="2277" t="s">
        <v>3770</v>
      </c>
      <c r="D682" s="2277" t="s">
        <v>3589</v>
      </c>
      <c r="E682" s="2278" t="s">
        <v>271</v>
      </c>
      <c r="F682" s="2276" t="s">
        <v>8350</v>
      </c>
      <c r="G682" s="2276" t="s">
        <v>6236</v>
      </c>
      <c r="H682" s="2276" t="s">
        <v>8753</v>
      </c>
      <c r="I682" s="2276" t="s">
        <v>6236</v>
      </c>
      <c r="J682" s="2276" t="s">
        <v>8754</v>
      </c>
      <c r="K682" s="2276" t="s">
        <v>6236</v>
      </c>
      <c r="L682" s="2279">
        <v>24.665040000000001</v>
      </c>
      <c r="M682" s="2276" t="s">
        <v>8198</v>
      </c>
      <c r="N682" s="2279">
        <v>3642754.5949873002</v>
      </c>
      <c r="O682" s="2276" t="s">
        <v>8735</v>
      </c>
    </row>
    <row r="683" spans="1:15" ht="24" customHeight="1">
      <c r="A683" s="2276" t="s">
        <v>5104</v>
      </c>
      <c r="B683" s="2277" t="s">
        <v>3558</v>
      </c>
      <c r="C683" s="2277" t="s">
        <v>5105</v>
      </c>
      <c r="D683" s="2277" t="s">
        <v>3589</v>
      </c>
      <c r="E683" s="2278" t="s">
        <v>271</v>
      </c>
      <c r="F683" s="2276" t="s">
        <v>6752</v>
      </c>
      <c r="G683" s="2276" t="s">
        <v>6236</v>
      </c>
      <c r="H683" s="2276" t="s">
        <v>8755</v>
      </c>
      <c r="I683" s="2276" t="s">
        <v>6236</v>
      </c>
      <c r="J683" s="2276" t="s">
        <v>8756</v>
      </c>
      <c r="K683" s="2276" t="s">
        <v>6236</v>
      </c>
      <c r="L683" s="2279">
        <v>23.68</v>
      </c>
      <c r="M683" s="2276" t="s">
        <v>8198</v>
      </c>
      <c r="N683" s="2279">
        <v>3642778.2749872999</v>
      </c>
      <c r="O683" s="2276" t="s">
        <v>8735</v>
      </c>
    </row>
    <row r="684" spans="1:15" ht="24" customHeight="1">
      <c r="A684" s="2276" t="s">
        <v>8757</v>
      </c>
      <c r="B684" s="2277" t="s">
        <v>3558</v>
      </c>
      <c r="C684" s="2277" t="s">
        <v>8758</v>
      </c>
      <c r="D684" s="2277" t="s">
        <v>3804</v>
      </c>
      <c r="E684" s="2278" t="s">
        <v>271</v>
      </c>
      <c r="F684" s="2276" t="s">
        <v>8759</v>
      </c>
      <c r="G684" s="2276" t="s">
        <v>6236</v>
      </c>
      <c r="H684" s="2276" t="s">
        <v>8760</v>
      </c>
      <c r="I684" s="2276" t="s">
        <v>6236</v>
      </c>
      <c r="J684" s="2276" t="s">
        <v>8761</v>
      </c>
      <c r="K684" s="2276" t="s">
        <v>6236</v>
      </c>
      <c r="L684" s="2279">
        <v>23.529463033999999</v>
      </c>
      <c r="M684" s="2276" t="s">
        <v>8198</v>
      </c>
      <c r="N684" s="2279">
        <v>3642801.8044503001</v>
      </c>
      <c r="O684" s="2276" t="s">
        <v>8735</v>
      </c>
    </row>
    <row r="685" spans="1:15" ht="24" customHeight="1">
      <c r="A685" s="2276" t="s">
        <v>8762</v>
      </c>
      <c r="B685" s="2277" t="s">
        <v>3558</v>
      </c>
      <c r="C685" s="2277" t="s">
        <v>8763</v>
      </c>
      <c r="D685" s="2277" t="s">
        <v>3589</v>
      </c>
      <c r="E685" s="2278" t="s">
        <v>3974</v>
      </c>
      <c r="F685" s="2276" t="s">
        <v>8764</v>
      </c>
      <c r="G685" s="2276" t="s">
        <v>6236</v>
      </c>
      <c r="H685" s="2276" t="s">
        <v>8765</v>
      </c>
      <c r="I685" s="2276" t="s">
        <v>6236</v>
      </c>
      <c r="J685" s="2276" t="s">
        <v>8766</v>
      </c>
      <c r="K685" s="2276" t="s">
        <v>6236</v>
      </c>
      <c r="L685" s="2279">
        <v>23.495999999999999</v>
      </c>
      <c r="M685" s="2276" t="s">
        <v>8198</v>
      </c>
      <c r="N685" s="2279">
        <v>3642825.3004502999</v>
      </c>
      <c r="O685" s="2276" t="s">
        <v>8735</v>
      </c>
    </row>
    <row r="686" spans="1:15" ht="24" customHeight="1">
      <c r="A686" s="2276" t="s">
        <v>5112</v>
      </c>
      <c r="B686" s="2277" t="s">
        <v>3558</v>
      </c>
      <c r="C686" s="2277" t="s">
        <v>5113</v>
      </c>
      <c r="D686" s="2277" t="s">
        <v>3589</v>
      </c>
      <c r="E686" s="2278" t="s">
        <v>271</v>
      </c>
      <c r="F686" s="2276" t="s">
        <v>6964</v>
      </c>
      <c r="G686" s="2276" t="s">
        <v>6236</v>
      </c>
      <c r="H686" s="2276" t="s">
        <v>8767</v>
      </c>
      <c r="I686" s="2276" t="s">
        <v>6236</v>
      </c>
      <c r="J686" s="2276" t="s">
        <v>8768</v>
      </c>
      <c r="K686" s="2276" t="s">
        <v>6236</v>
      </c>
      <c r="L686" s="2279">
        <v>23.4</v>
      </c>
      <c r="M686" s="2276" t="s">
        <v>8198</v>
      </c>
      <c r="N686" s="2279">
        <v>3642848.7004502998</v>
      </c>
      <c r="O686" s="2276" t="s">
        <v>8735</v>
      </c>
    </row>
    <row r="687" spans="1:15" ht="24" customHeight="1">
      <c r="A687" s="2276" t="s">
        <v>4890</v>
      </c>
      <c r="B687" s="2277" t="s">
        <v>3554</v>
      </c>
      <c r="C687" s="2277" t="s">
        <v>4891</v>
      </c>
      <c r="D687" s="2277" t="s">
        <v>3589</v>
      </c>
      <c r="E687" s="2278" t="s">
        <v>271</v>
      </c>
      <c r="F687" s="2276" t="s">
        <v>6636</v>
      </c>
      <c r="G687" s="2276" t="s">
        <v>6236</v>
      </c>
      <c r="H687" s="2276" t="s">
        <v>8769</v>
      </c>
      <c r="I687" s="2276" t="s">
        <v>6236</v>
      </c>
      <c r="J687" s="2276" t="s">
        <v>8770</v>
      </c>
      <c r="K687" s="2276" t="s">
        <v>6236</v>
      </c>
      <c r="L687" s="2279">
        <v>23</v>
      </c>
      <c r="M687" s="2276" t="s">
        <v>8198</v>
      </c>
      <c r="N687" s="2279">
        <v>3642871.7004502998</v>
      </c>
      <c r="O687" s="2276" t="s">
        <v>8735</v>
      </c>
    </row>
    <row r="688" spans="1:15" ht="24" customHeight="1">
      <c r="A688" s="2276" t="s">
        <v>5098</v>
      </c>
      <c r="B688" s="2277" t="s">
        <v>3558</v>
      </c>
      <c r="C688" s="2277" t="s">
        <v>5099</v>
      </c>
      <c r="D688" s="2277" t="s">
        <v>3589</v>
      </c>
      <c r="E688" s="2278" t="s">
        <v>271</v>
      </c>
      <c r="F688" s="2276" t="s">
        <v>8771</v>
      </c>
      <c r="G688" s="2276" t="s">
        <v>6236</v>
      </c>
      <c r="H688" s="2276" t="s">
        <v>8772</v>
      </c>
      <c r="I688" s="2276" t="s">
        <v>6236</v>
      </c>
      <c r="J688" s="2276" t="s">
        <v>8773</v>
      </c>
      <c r="K688" s="2276" t="s">
        <v>6236</v>
      </c>
      <c r="L688" s="2279">
        <v>22.77</v>
      </c>
      <c r="M688" s="2276" t="s">
        <v>8198</v>
      </c>
      <c r="N688" s="2279">
        <v>3642894.4704502998</v>
      </c>
      <c r="O688" s="2276" t="s">
        <v>8735</v>
      </c>
    </row>
    <row r="689" spans="1:15" ht="48" customHeight="1">
      <c r="A689" s="2276" t="s">
        <v>8774</v>
      </c>
      <c r="B689" s="2277" t="s">
        <v>3558</v>
      </c>
      <c r="C689" s="2277" t="s">
        <v>8775</v>
      </c>
      <c r="D689" s="2277" t="s">
        <v>3804</v>
      </c>
      <c r="E689" s="2278" t="s">
        <v>271</v>
      </c>
      <c r="F689" s="2276" t="s">
        <v>8776</v>
      </c>
      <c r="G689" s="2276" t="s">
        <v>6236</v>
      </c>
      <c r="H689" s="2276" t="s">
        <v>8777</v>
      </c>
      <c r="I689" s="2276" t="s">
        <v>6236</v>
      </c>
      <c r="J689" s="2276" t="s">
        <v>8778</v>
      </c>
      <c r="K689" s="2276" t="s">
        <v>6236</v>
      </c>
      <c r="L689" s="2279">
        <v>22.681364860999999</v>
      </c>
      <c r="M689" s="2276" t="s">
        <v>8198</v>
      </c>
      <c r="N689" s="2279">
        <v>3642917.1518152002</v>
      </c>
      <c r="O689" s="2276" t="s">
        <v>8779</v>
      </c>
    </row>
    <row r="690" spans="1:15" ht="36" customHeight="1">
      <c r="A690" s="2276" t="s">
        <v>5413</v>
      </c>
      <c r="B690" s="2277" t="s">
        <v>3558</v>
      </c>
      <c r="C690" s="2277" t="s">
        <v>5414</v>
      </c>
      <c r="D690" s="2277" t="s">
        <v>3589</v>
      </c>
      <c r="E690" s="2278" t="s">
        <v>271</v>
      </c>
      <c r="F690" s="2276" t="s">
        <v>8780</v>
      </c>
      <c r="G690" s="2276" t="s">
        <v>6236</v>
      </c>
      <c r="H690" s="2276" t="s">
        <v>8781</v>
      </c>
      <c r="I690" s="2276" t="s">
        <v>6236</v>
      </c>
      <c r="J690" s="2276" t="s">
        <v>8782</v>
      </c>
      <c r="K690" s="2276" t="s">
        <v>6236</v>
      </c>
      <c r="L690" s="2279">
        <v>22.539660000000001</v>
      </c>
      <c r="M690" s="2276" t="s">
        <v>8198</v>
      </c>
      <c r="N690" s="2279">
        <v>3642939.6914752</v>
      </c>
      <c r="O690" s="2276" t="s">
        <v>8779</v>
      </c>
    </row>
    <row r="691" spans="1:15" ht="24" customHeight="1">
      <c r="A691" s="2276" t="s">
        <v>8783</v>
      </c>
      <c r="B691" s="2277" t="s">
        <v>3558</v>
      </c>
      <c r="C691" s="2277" t="s">
        <v>8784</v>
      </c>
      <c r="D691" s="2277" t="s">
        <v>3594</v>
      </c>
      <c r="E691" s="2278" t="s">
        <v>2143</v>
      </c>
      <c r="F691" s="2276" t="s">
        <v>8785</v>
      </c>
      <c r="G691" s="2276" t="s">
        <v>6236</v>
      </c>
      <c r="H691" s="2276" t="s">
        <v>8786</v>
      </c>
      <c r="I691" s="2276" t="s">
        <v>6236</v>
      </c>
      <c r="J691" s="2276" t="s">
        <v>8787</v>
      </c>
      <c r="K691" s="2276" t="s">
        <v>6236</v>
      </c>
      <c r="L691" s="2279">
        <v>22.510647607999999</v>
      </c>
      <c r="M691" s="2276" t="s">
        <v>8198</v>
      </c>
      <c r="N691" s="2279">
        <v>3642962.2021228001</v>
      </c>
      <c r="O691" s="2276" t="s">
        <v>8779</v>
      </c>
    </row>
    <row r="692" spans="1:15" ht="24" customHeight="1">
      <c r="A692" s="2276" t="s">
        <v>8788</v>
      </c>
      <c r="B692" s="2277" t="s">
        <v>3558</v>
      </c>
      <c r="C692" s="2277" t="s">
        <v>8789</v>
      </c>
      <c r="D692" s="2277" t="s">
        <v>3589</v>
      </c>
      <c r="E692" s="2278" t="s">
        <v>271</v>
      </c>
      <c r="F692" s="2276" t="s">
        <v>8790</v>
      </c>
      <c r="G692" s="2276" t="s">
        <v>6236</v>
      </c>
      <c r="H692" s="2276" t="s">
        <v>8791</v>
      </c>
      <c r="I692" s="2276" t="s">
        <v>6236</v>
      </c>
      <c r="J692" s="2276" t="s">
        <v>8792</v>
      </c>
      <c r="K692" s="2276" t="s">
        <v>6236</v>
      </c>
      <c r="L692" s="2279">
        <v>22.347072000000001</v>
      </c>
      <c r="M692" s="2276" t="s">
        <v>8198</v>
      </c>
      <c r="N692" s="2279">
        <v>3642984.5491948002</v>
      </c>
      <c r="O692" s="2276" t="s">
        <v>8779</v>
      </c>
    </row>
    <row r="693" spans="1:15" ht="24" customHeight="1">
      <c r="A693" s="2276" t="s">
        <v>4585</v>
      </c>
      <c r="B693" s="2277" t="s">
        <v>3554</v>
      </c>
      <c r="C693" s="2277" t="s">
        <v>4586</v>
      </c>
      <c r="D693" s="2277" t="s">
        <v>3589</v>
      </c>
      <c r="E693" s="2278" t="s">
        <v>271</v>
      </c>
      <c r="F693" s="2276" t="s">
        <v>8793</v>
      </c>
      <c r="G693" s="2276" t="s">
        <v>6236</v>
      </c>
      <c r="H693" s="2276" t="s">
        <v>8794</v>
      </c>
      <c r="I693" s="2276" t="s">
        <v>6236</v>
      </c>
      <c r="J693" s="2276" t="s">
        <v>8795</v>
      </c>
      <c r="K693" s="2276" t="s">
        <v>6236</v>
      </c>
      <c r="L693" s="2279">
        <v>22.188500000000001</v>
      </c>
      <c r="M693" s="2276" t="s">
        <v>8198</v>
      </c>
      <c r="N693" s="2279">
        <v>3643006.7376947999</v>
      </c>
      <c r="O693" s="2276" t="s">
        <v>8779</v>
      </c>
    </row>
    <row r="694" spans="1:15" ht="24" customHeight="1">
      <c r="A694" s="2276" t="s">
        <v>5372</v>
      </c>
      <c r="B694" s="2277" t="s">
        <v>3558</v>
      </c>
      <c r="C694" s="2277" t="s">
        <v>5373</v>
      </c>
      <c r="D694" s="2277" t="s">
        <v>3589</v>
      </c>
      <c r="E694" s="2278" t="s">
        <v>271</v>
      </c>
      <c r="F694" s="2276" t="s">
        <v>6540</v>
      </c>
      <c r="G694" s="2276" t="s">
        <v>6236</v>
      </c>
      <c r="H694" s="2276" t="s">
        <v>8796</v>
      </c>
      <c r="I694" s="2276" t="s">
        <v>6236</v>
      </c>
      <c r="J694" s="2276" t="s">
        <v>8622</v>
      </c>
      <c r="K694" s="2276" t="s">
        <v>6236</v>
      </c>
      <c r="L694" s="2279">
        <v>21.9</v>
      </c>
      <c r="M694" s="2276" t="s">
        <v>8198</v>
      </c>
      <c r="N694" s="2279">
        <v>3643028.6376947998</v>
      </c>
      <c r="O694" s="2276" t="s">
        <v>8779</v>
      </c>
    </row>
    <row r="695" spans="1:15" ht="24" customHeight="1">
      <c r="A695" s="2276" t="s">
        <v>4894</v>
      </c>
      <c r="B695" s="2277" t="s">
        <v>3554</v>
      </c>
      <c r="C695" s="2277" t="s">
        <v>4895</v>
      </c>
      <c r="D695" s="2277" t="s">
        <v>3589</v>
      </c>
      <c r="E695" s="2278" t="s">
        <v>271</v>
      </c>
      <c r="F695" s="2276" t="s">
        <v>6230</v>
      </c>
      <c r="G695" s="2276" t="s">
        <v>6236</v>
      </c>
      <c r="H695" s="2276" t="s">
        <v>8622</v>
      </c>
      <c r="I695" s="2276" t="s">
        <v>6236</v>
      </c>
      <c r="J695" s="2276" t="s">
        <v>8622</v>
      </c>
      <c r="K695" s="2276" t="s">
        <v>6236</v>
      </c>
      <c r="L695" s="2279">
        <v>21.9</v>
      </c>
      <c r="M695" s="2276" t="s">
        <v>8198</v>
      </c>
      <c r="N695" s="2279">
        <v>3643050.5376948002</v>
      </c>
      <c r="O695" s="2276" t="s">
        <v>8779</v>
      </c>
    </row>
    <row r="696" spans="1:15" ht="24" customHeight="1">
      <c r="A696" s="2276" t="s">
        <v>8797</v>
      </c>
      <c r="B696" s="2277" t="s">
        <v>3558</v>
      </c>
      <c r="C696" s="2277" t="s">
        <v>8798</v>
      </c>
      <c r="D696" s="2277" t="s">
        <v>3589</v>
      </c>
      <c r="E696" s="2278" t="s">
        <v>271</v>
      </c>
      <c r="F696" s="2276" t="s">
        <v>7978</v>
      </c>
      <c r="G696" s="2276" t="s">
        <v>6236</v>
      </c>
      <c r="H696" s="2276" t="s">
        <v>8799</v>
      </c>
      <c r="I696" s="2276" t="s">
        <v>6236</v>
      </c>
      <c r="J696" s="2276" t="s">
        <v>8800</v>
      </c>
      <c r="K696" s="2276" t="s">
        <v>6236</v>
      </c>
      <c r="L696" s="2279">
        <v>21.715199999999999</v>
      </c>
      <c r="M696" s="2276" t="s">
        <v>8198</v>
      </c>
      <c r="N696" s="2279">
        <v>3643072.2528948002</v>
      </c>
      <c r="O696" s="2276" t="s">
        <v>8779</v>
      </c>
    </row>
    <row r="697" spans="1:15" ht="24" customHeight="1">
      <c r="A697" s="2276" t="s">
        <v>3894</v>
      </c>
      <c r="B697" s="2277" t="s">
        <v>3558</v>
      </c>
      <c r="C697" s="2277" t="s">
        <v>3895</v>
      </c>
      <c r="D697" s="2277" t="s">
        <v>3589</v>
      </c>
      <c r="E697" s="2278" t="s">
        <v>3445</v>
      </c>
      <c r="F697" s="2276" t="s">
        <v>6230</v>
      </c>
      <c r="G697" s="2276" t="s">
        <v>6236</v>
      </c>
      <c r="H697" s="2276" t="s">
        <v>8801</v>
      </c>
      <c r="I697" s="2276" t="s">
        <v>6236</v>
      </c>
      <c r="J697" s="2276" t="s">
        <v>8801</v>
      </c>
      <c r="K697" s="2276" t="s">
        <v>6236</v>
      </c>
      <c r="L697" s="2279">
        <v>20.77</v>
      </c>
      <c r="M697" s="2276" t="s">
        <v>8198</v>
      </c>
      <c r="N697" s="2279">
        <v>3643093.0228948002</v>
      </c>
      <c r="O697" s="2276" t="s">
        <v>8779</v>
      </c>
    </row>
    <row r="698" spans="1:15" ht="24" customHeight="1">
      <c r="A698" s="2276" t="s">
        <v>4154</v>
      </c>
      <c r="B698" s="2277" t="s">
        <v>3558</v>
      </c>
      <c r="C698" s="2277" t="s">
        <v>4155</v>
      </c>
      <c r="D698" s="2277" t="s">
        <v>3589</v>
      </c>
      <c r="E698" s="2278" t="s">
        <v>3445</v>
      </c>
      <c r="F698" s="2276" t="s">
        <v>8802</v>
      </c>
      <c r="G698" s="2276" t="s">
        <v>6236</v>
      </c>
      <c r="H698" s="2276" t="s">
        <v>8803</v>
      </c>
      <c r="I698" s="2276" t="s">
        <v>6236</v>
      </c>
      <c r="J698" s="2276" t="s">
        <v>8804</v>
      </c>
      <c r="K698" s="2276" t="s">
        <v>6236</v>
      </c>
      <c r="L698" s="2279">
        <v>20.587354189999999</v>
      </c>
      <c r="M698" s="2276" t="s">
        <v>8198</v>
      </c>
      <c r="N698" s="2279">
        <v>3643113.6102490001</v>
      </c>
      <c r="O698" s="2276" t="s">
        <v>8779</v>
      </c>
    </row>
    <row r="699" spans="1:15" ht="24" customHeight="1">
      <c r="A699" s="2276" t="s">
        <v>4900</v>
      </c>
      <c r="B699" s="2277" t="s">
        <v>3554</v>
      </c>
      <c r="C699" s="2277" t="s">
        <v>4901</v>
      </c>
      <c r="D699" s="2277" t="s">
        <v>3589</v>
      </c>
      <c r="E699" s="2278" t="s">
        <v>271</v>
      </c>
      <c r="F699" s="2276" t="s">
        <v>6636</v>
      </c>
      <c r="G699" s="2276" t="s">
        <v>6236</v>
      </c>
      <c r="H699" s="2276" t="s">
        <v>8805</v>
      </c>
      <c r="I699" s="2276" t="s">
        <v>6236</v>
      </c>
      <c r="J699" s="2276" t="s">
        <v>8806</v>
      </c>
      <c r="K699" s="2276" t="s">
        <v>6236</v>
      </c>
      <c r="L699" s="2279">
        <v>19.95</v>
      </c>
      <c r="M699" s="2276" t="s">
        <v>8198</v>
      </c>
      <c r="N699" s="2279">
        <v>3643133.5602489999</v>
      </c>
      <c r="O699" s="2276" t="s">
        <v>8779</v>
      </c>
    </row>
    <row r="700" spans="1:15" ht="24" customHeight="1">
      <c r="A700" s="2276" t="s">
        <v>8807</v>
      </c>
      <c r="B700" s="2277" t="s">
        <v>3558</v>
      </c>
      <c r="C700" s="2277" t="s">
        <v>8808</v>
      </c>
      <c r="D700" s="2277" t="s">
        <v>3594</v>
      </c>
      <c r="E700" s="2278" t="s">
        <v>2143</v>
      </c>
      <c r="F700" s="2276" t="s">
        <v>8809</v>
      </c>
      <c r="G700" s="2276" t="s">
        <v>6236</v>
      </c>
      <c r="H700" s="2276" t="s">
        <v>8810</v>
      </c>
      <c r="I700" s="2276" t="s">
        <v>6236</v>
      </c>
      <c r="J700" s="2276" t="s">
        <v>8811</v>
      </c>
      <c r="K700" s="2276" t="s">
        <v>6236</v>
      </c>
      <c r="L700" s="2279">
        <v>19.76538</v>
      </c>
      <c r="M700" s="2276" t="s">
        <v>8198</v>
      </c>
      <c r="N700" s="2279">
        <v>3643153.3256290001</v>
      </c>
      <c r="O700" s="2276" t="s">
        <v>8779</v>
      </c>
    </row>
    <row r="701" spans="1:15" ht="24" customHeight="1">
      <c r="A701" s="2276" t="s">
        <v>8812</v>
      </c>
      <c r="B701" s="2277" t="s">
        <v>4347</v>
      </c>
      <c r="C701" s="2277" t="s">
        <v>8813</v>
      </c>
      <c r="D701" s="2277" t="s">
        <v>3589</v>
      </c>
      <c r="E701" s="2278" t="s">
        <v>347</v>
      </c>
      <c r="F701" s="2276" t="s">
        <v>7586</v>
      </c>
      <c r="G701" s="2276" t="s">
        <v>6236</v>
      </c>
      <c r="H701" s="2276" t="s">
        <v>8814</v>
      </c>
      <c r="I701" s="2276" t="s">
        <v>6236</v>
      </c>
      <c r="J701" s="2276" t="s">
        <v>8815</v>
      </c>
      <c r="K701" s="2276" t="s">
        <v>6236</v>
      </c>
      <c r="L701" s="2279">
        <v>19.367999999999999</v>
      </c>
      <c r="M701" s="2276" t="s">
        <v>8198</v>
      </c>
      <c r="N701" s="2279">
        <v>3643172.6936289999</v>
      </c>
      <c r="O701" s="2276" t="s">
        <v>8779</v>
      </c>
    </row>
    <row r="702" spans="1:15" ht="24" customHeight="1">
      <c r="A702" s="2276" t="s">
        <v>5612</v>
      </c>
      <c r="B702" s="2277" t="s">
        <v>3554</v>
      </c>
      <c r="C702" s="2277" t="s">
        <v>5613</v>
      </c>
      <c r="D702" s="2277" t="s">
        <v>3589</v>
      </c>
      <c r="E702" s="2278" t="s">
        <v>271</v>
      </c>
      <c r="F702" s="2276" t="s">
        <v>8816</v>
      </c>
      <c r="G702" s="2276" t="s">
        <v>6236</v>
      </c>
      <c r="H702" s="2276" t="s">
        <v>8817</v>
      </c>
      <c r="I702" s="2276" t="s">
        <v>6236</v>
      </c>
      <c r="J702" s="2276" t="s">
        <v>8818</v>
      </c>
      <c r="K702" s="2276" t="s">
        <v>6236</v>
      </c>
      <c r="L702" s="2279">
        <v>19.161449999999999</v>
      </c>
      <c r="M702" s="2276" t="s">
        <v>8198</v>
      </c>
      <c r="N702" s="2279">
        <v>3643191.8550789999</v>
      </c>
      <c r="O702" s="2276" t="s">
        <v>8779</v>
      </c>
    </row>
    <row r="703" spans="1:15" ht="24" customHeight="1">
      <c r="A703" s="2276" t="s">
        <v>8819</v>
      </c>
      <c r="B703" s="2277" t="s">
        <v>3558</v>
      </c>
      <c r="C703" s="2277" t="s">
        <v>8820</v>
      </c>
      <c r="D703" s="2277" t="s">
        <v>3589</v>
      </c>
      <c r="E703" s="2278" t="s">
        <v>4255</v>
      </c>
      <c r="F703" s="2276" t="s">
        <v>8678</v>
      </c>
      <c r="G703" s="2276" t="s">
        <v>6236</v>
      </c>
      <c r="H703" s="2276" t="s">
        <v>8821</v>
      </c>
      <c r="I703" s="2276" t="s">
        <v>6236</v>
      </c>
      <c r="J703" s="2276" t="s">
        <v>8822</v>
      </c>
      <c r="K703" s="2276" t="s">
        <v>6236</v>
      </c>
      <c r="L703" s="2279">
        <v>18.831432</v>
      </c>
      <c r="M703" s="2276" t="s">
        <v>8198</v>
      </c>
      <c r="N703" s="2279">
        <v>3643210.6865110002</v>
      </c>
      <c r="O703" s="2276" t="s">
        <v>8779</v>
      </c>
    </row>
    <row r="704" spans="1:15" ht="24" customHeight="1">
      <c r="A704" s="2276" t="s">
        <v>5507</v>
      </c>
      <c r="B704" s="2277" t="s">
        <v>3600</v>
      </c>
      <c r="C704" s="2277" t="s">
        <v>2929</v>
      </c>
      <c r="D704" s="2277" t="s">
        <v>3589</v>
      </c>
      <c r="E704" s="2278" t="s">
        <v>322</v>
      </c>
      <c r="F704" s="2276" t="s">
        <v>7490</v>
      </c>
      <c r="G704" s="2276" t="s">
        <v>6236</v>
      </c>
      <c r="H704" s="2276" t="s">
        <v>7421</v>
      </c>
      <c r="I704" s="2276" t="s">
        <v>6236</v>
      </c>
      <c r="J704" s="2276" t="s">
        <v>8823</v>
      </c>
      <c r="K704" s="2276" t="s">
        <v>6236</v>
      </c>
      <c r="L704" s="2279">
        <v>18.239999999999998</v>
      </c>
      <c r="M704" s="2276" t="s">
        <v>8198</v>
      </c>
      <c r="N704" s="2279">
        <v>3643228.9265109999</v>
      </c>
      <c r="O704" s="2276" t="s">
        <v>8779</v>
      </c>
    </row>
    <row r="705" spans="1:15" ht="36" customHeight="1">
      <c r="A705" s="2276" t="s">
        <v>8824</v>
      </c>
      <c r="B705" s="2277" t="s">
        <v>3558</v>
      </c>
      <c r="C705" s="2277" t="s">
        <v>8825</v>
      </c>
      <c r="D705" s="2277" t="s">
        <v>3804</v>
      </c>
      <c r="E705" s="2278" t="s">
        <v>271</v>
      </c>
      <c r="F705" s="2276" t="s">
        <v>8826</v>
      </c>
      <c r="G705" s="2276" t="s">
        <v>6236</v>
      </c>
      <c r="H705" s="2276" t="s">
        <v>8827</v>
      </c>
      <c r="I705" s="2276" t="s">
        <v>6236</v>
      </c>
      <c r="J705" s="2276" t="s">
        <v>8828</v>
      </c>
      <c r="K705" s="2276" t="s">
        <v>6236</v>
      </c>
      <c r="L705" s="2279">
        <v>18.133654812</v>
      </c>
      <c r="M705" s="2276" t="s">
        <v>8198</v>
      </c>
      <c r="N705" s="2279">
        <v>3643247.0601658002</v>
      </c>
      <c r="O705" s="2276" t="s">
        <v>8779</v>
      </c>
    </row>
    <row r="706" spans="1:15" ht="24" customHeight="1">
      <c r="A706" s="2276" t="s">
        <v>8829</v>
      </c>
      <c r="B706" s="2277" t="s">
        <v>3558</v>
      </c>
      <c r="C706" s="2277" t="s">
        <v>8830</v>
      </c>
      <c r="D706" s="2277" t="s">
        <v>3589</v>
      </c>
      <c r="E706" s="2278" t="s">
        <v>3974</v>
      </c>
      <c r="F706" s="2276" t="s">
        <v>8831</v>
      </c>
      <c r="G706" s="2276" t="s">
        <v>6236</v>
      </c>
      <c r="H706" s="2276" t="s">
        <v>8832</v>
      </c>
      <c r="I706" s="2276" t="s">
        <v>6236</v>
      </c>
      <c r="J706" s="2276" t="s">
        <v>8833</v>
      </c>
      <c r="K706" s="2276" t="s">
        <v>6236</v>
      </c>
      <c r="L706" s="2279">
        <v>17.222996999999999</v>
      </c>
      <c r="M706" s="2276" t="s">
        <v>8198</v>
      </c>
      <c r="N706" s="2279">
        <v>3643264.2831628001</v>
      </c>
      <c r="O706" s="2276" t="s">
        <v>8779</v>
      </c>
    </row>
    <row r="707" spans="1:15" ht="24" customHeight="1">
      <c r="A707" s="2276" t="s">
        <v>3630</v>
      </c>
      <c r="B707" s="2277" t="s">
        <v>3558</v>
      </c>
      <c r="C707" s="2277" t="s">
        <v>3631</v>
      </c>
      <c r="D707" s="2277" t="s">
        <v>3589</v>
      </c>
      <c r="E707" s="2278" t="s">
        <v>271</v>
      </c>
      <c r="F707" s="2276" t="s">
        <v>8834</v>
      </c>
      <c r="G707" s="2276" t="s">
        <v>6236</v>
      </c>
      <c r="H707" s="2276" t="s">
        <v>7315</v>
      </c>
      <c r="I707" s="2276" t="s">
        <v>6236</v>
      </c>
      <c r="J707" s="2276" t="s">
        <v>8835</v>
      </c>
      <c r="K707" s="2276" t="s">
        <v>6236</v>
      </c>
      <c r="L707" s="2279">
        <v>17.204879999999999</v>
      </c>
      <c r="M707" s="2276" t="s">
        <v>8198</v>
      </c>
      <c r="N707" s="2279">
        <v>3643281.4880428002</v>
      </c>
      <c r="O707" s="2276" t="s">
        <v>8836</v>
      </c>
    </row>
    <row r="708" spans="1:15" ht="24" customHeight="1">
      <c r="A708" s="2276" t="s">
        <v>8837</v>
      </c>
      <c r="B708" s="2277" t="s">
        <v>3558</v>
      </c>
      <c r="C708" s="2277" t="s">
        <v>8838</v>
      </c>
      <c r="D708" s="2277" t="s">
        <v>3589</v>
      </c>
      <c r="E708" s="2278" t="s">
        <v>271</v>
      </c>
      <c r="F708" s="2276" t="s">
        <v>8839</v>
      </c>
      <c r="G708" s="2276" t="s">
        <v>6236</v>
      </c>
      <c r="H708" s="2276" t="s">
        <v>8840</v>
      </c>
      <c r="I708" s="2276" t="s">
        <v>6236</v>
      </c>
      <c r="J708" s="2276" t="s">
        <v>8517</v>
      </c>
      <c r="K708" s="2276" t="s">
        <v>6236</v>
      </c>
      <c r="L708" s="2279">
        <v>17.164950000000001</v>
      </c>
      <c r="M708" s="2276" t="s">
        <v>8198</v>
      </c>
      <c r="N708" s="2279">
        <v>3643298.6529927999</v>
      </c>
      <c r="O708" s="2276" t="s">
        <v>8836</v>
      </c>
    </row>
    <row r="709" spans="1:15" ht="36" customHeight="1">
      <c r="A709" s="2276" t="s">
        <v>8841</v>
      </c>
      <c r="B709" s="2277" t="s">
        <v>3558</v>
      </c>
      <c r="C709" s="2277" t="s">
        <v>8842</v>
      </c>
      <c r="D709" s="2277" t="s">
        <v>3804</v>
      </c>
      <c r="E709" s="2278" t="s">
        <v>271</v>
      </c>
      <c r="F709" s="2276" t="s">
        <v>8843</v>
      </c>
      <c r="G709" s="2276" t="s">
        <v>6236</v>
      </c>
      <c r="H709" s="2276" t="s">
        <v>8844</v>
      </c>
      <c r="I709" s="2276" t="s">
        <v>6236</v>
      </c>
      <c r="J709" s="2276" t="s">
        <v>8845</v>
      </c>
      <c r="K709" s="2276" t="s">
        <v>6236</v>
      </c>
      <c r="L709" s="2279">
        <v>16.603776924000002</v>
      </c>
      <c r="M709" s="2276" t="s">
        <v>8198</v>
      </c>
      <c r="N709" s="2279">
        <v>3643315.2567697</v>
      </c>
      <c r="O709" s="2276" t="s">
        <v>8836</v>
      </c>
    </row>
    <row r="710" spans="1:15" ht="24" customHeight="1">
      <c r="A710" s="2276" t="s">
        <v>8846</v>
      </c>
      <c r="B710" s="2277" t="s">
        <v>3558</v>
      </c>
      <c r="C710" s="2277" t="s">
        <v>8847</v>
      </c>
      <c r="D710" s="2277" t="s">
        <v>3594</v>
      </c>
      <c r="E710" s="2278" t="s">
        <v>2143</v>
      </c>
      <c r="F710" s="2276" t="s">
        <v>8848</v>
      </c>
      <c r="G710" s="2276" t="s">
        <v>6236</v>
      </c>
      <c r="H710" s="2276" t="s">
        <v>6313</v>
      </c>
      <c r="I710" s="2276" t="s">
        <v>6236</v>
      </c>
      <c r="J710" s="2276" t="s">
        <v>8849</v>
      </c>
      <c r="K710" s="2276" t="s">
        <v>6236</v>
      </c>
      <c r="L710" s="2279">
        <v>16.244542444</v>
      </c>
      <c r="M710" s="2276" t="s">
        <v>8198</v>
      </c>
      <c r="N710" s="2279">
        <v>3643331.5013120999</v>
      </c>
      <c r="O710" s="2276" t="s">
        <v>8836</v>
      </c>
    </row>
    <row r="711" spans="1:15" ht="24" customHeight="1">
      <c r="A711" s="2276" t="s">
        <v>5370</v>
      </c>
      <c r="B711" s="2277" t="s">
        <v>3558</v>
      </c>
      <c r="C711" s="2277" t="s">
        <v>5371</v>
      </c>
      <c r="D711" s="2277" t="s">
        <v>3589</v>
      </c>
      <c r="E711" s="2278" t="s">
        <v>271</v>
      </c>
      <c r="F711" s="2276" t="s">
        <v>6540</v>
      </c>
      <c r="G711" s="2276" t="s">
        <v>6236</v>
      </c>
      <c r="H711" s="2276" t="s">
        <v>8850</v>
      </c>
      <c r="I711" s="2276" t="s">
        <v>6236</v>
      </c>
      <c r="J711" s="2276" t="s">
        <v>7583</v>
      </c>
      <c r="K711" s="2276" t="s">
        <v>6236</v>
      </c>
      <c r="L711" s="2279">
        <v>16.2</v>
      </c>
      <c r="M711" s="2276" t="s">
        <v>8198</v>
      </c>
      <c r="N711" s="2279">
        <v>3643347.7013121</v>
      </c>
      <c r="O711" s="2276" t="s">
        <v>8836</v>
      </c>
    </row>
    <row r="712" spans="1:15" ht="24" customHeight="1">
      <c r="A712" s="2276" t="s">
        <v>8851</v>
      </c>
      <c r="B712" s="2277" t="s">
        <v>3558</v>
      </c>
      <c r="C712" s="2277" t="s">
        <v>8852</v>
      </c>
      <c r="D712" s="2277" t="s">
        <v>3589</v>
      </c>
      <c r="E712" s="2278" t="s">
        <v>271</v>
      </c>
      <c r="F712" s="2276" t="s">
        <v>8853</v>
      </c>
      <c r="G712" s="2276" t="s">
        <v>6236</v>
      </c>
      <c r="H712" s="2276" t="s">
        <v>8854</v>
      </c>
      <c r="I712" s="2276" t="s">
        <v>6236</v>
      </c>
      <c r="J712" s="2276" t="s">
        <v>7583</v>
      </c>
      <c r="K712" s="2276" t="s">
        <v>6236</v>
      </c>
      <c r="L712" s="2279">
        <v>16.198560000000001</v>
      </c>
      <c r="M712" s="2276" t="s">
        <v>8198</v>
      </c>
      <c r="N712" s="2279">
        <v>3643363.8998721</v>
      </c>
      <c r="O712" s="2276" t="s">
        <v>8836</v>
      </c>
    </row>
    <row r="713" spans="1:15" ht="24" customHeight="1">
      <c r="A713" s="2276" t="s">
        <v>4886</v>
      </c>
      <c r="B713" s="2277" t="s">
        <v>3554</v>
      </c>
      <c r="C713" s="2277" t="s">
        <v>4887</v>
      </c>
      <c r="D713" s="2277" t="s">
        <v>3589</v>
      </c>
      <c r="E713" s="2278" t="s">
        <v>271</v>
      </c>
      <c r="F713" s="2276" t="s">
        <v>8855</v>
      </c>
      <c r="G713" s="2276" t="s">
        <v>6236</v>
      </c>
      <c r="H713" s="2276" t="s">
        <v>8856</v>
      </c>
      <c r="I713" s="2276" t="s">
        <v>6236</v>
      </c>
      <c r="J713" s="2276" t="s">
        <v>8857</v>
      </c>
      <c r="K713" s="2276" t="s">
        <v>6236</v>
      </c>
      <c r="L713" s="2279">
        <v>15.867000000000001</v>
      </c>
      <c r="M713" s="2276" t="s">
        <v>8198</v>
      </c>
      <c r="N713" s="2279">
        <v>3643379.7668721001</v>
      </c>
      <c r="O713" s="2276" t="s">
        <v>8836</v>
      </c>
    </row>
    <row r="714" spans="1:15" ht="36" customHeight="1">
      <c r="A714" s="2276" t="s">
        <v>5401</v>
      </c>
      <c r="B714" s="2277" t="s">
        <v>3558</v>
      </c>
      <c r="C714" s="2277" t="s">
        <v>5402</v>
      </c>
      <c r="D714" s="2277" t="s">
        <v>3589</v>
      </c>
      <c r="E714" s="2278" t="s">
        <v>271</v>
      </c>
      <c r="F714" s="2276" t="s">
        <v>6515</v>
      </c>
      <c r="G714" s="2276" t="s">
        <v>6236</v>
      </c>
      <c r="H714" s="2276" t="s">
        <v>8858</v>
      </c>
      <c r="I714" s="2276" t="s">
        <v>6236</v>
      </c>
      <c r="J714" s="2276" t="s">
        <v>7682</v>
      </c>
      <c r="K714" s="2276" t="s">
        <v>6236</v>
      </c>
      <c r="L714" s="2279">
        <v>15.84</v>
      </c>
      <c r="M714" s="2276" t="s">
        <v>8198</v>
      </c>
      <c r="N714" s="2279">
        <v>3643395.6068720999</v>
      </c>
      <c r="O714" s="2276" t="s">
        <v>8836</v>
      </c>
    </row>
    <row r="715" spans="1:15" ht="36" customHeight="1">
      <c r="A715" s="2276" t="s">
        <v>8859</v>
      </c>
      <c r="B715" s="2277" t="s">
        <v>3558</v>
      </c>
      <c r="C715" s="2277" t="s">
        <v>8860</v>
      </c>
      <c r="D715" s="2277" t="s">
        <v>3804</v>
      </c>
      <c r="E715" s="2278" t="s">
        <v>271</v>
      </c>
      <c r="F715" s="2276" t="s">
        <v>8861</v>
      </c>
      <c r="G715" s="2276" t="s">
        <v>6236</v>
      </c>
      <c r="H715" s="2276" t="s">
        <v>8862</v>
      </c>
      <c r="I715" s="2276" t="s">
        <v>6236</v>
      </c>
      <c r="J715" s="2276" t="s">
        <v>8863</v>
      </c>
      <c r="K715" s="2276" t="s">
        <v>6236</v>
      </c>
      <c r="L715" s="2279">
        <v>15.623999999999999</v>
      </c>
      <c r="M715" s="2276" t="s">
        <v>8198</v>
      </c>
      <c r="N715" s="2279">
        <v>3643411.2308721002</v>
      </c>
      <c r="O715" s="2276" t="s">
        <v>8836</v>
      </c>
    </row>
    <row r="716" spans="1:15" ht="24" customHeight="1">
      <c r="A716" s="2276" t="s">
        <v>8864</v>
      </c>
      <c r="B716" s="2277" t="s">
        <v>3558</v>
      </c>
      <c r="C716" s="2277" t="s">
        <v>8865</v>
      </c>
      <c r="D716" s="2277" t="s">
        <v>3589</v>
      </c>
      <c r="E716" s="2278" t="s">
        <v>3445</v>
      </c>
      <c r="F716" s="2276" t="s">
        <v>8866</v>
      </c>
      <c r="G716" s="2276" t="s">
        <v>6236</v>
      </c>
      <c r="H716" s="2276" t="s">
        <v>8867</v>
      </c>
      <c r="I716" s="2276" t="s">
        <v>6236</v>
      </c>
      <c r="J716" s="2276" t="s">
        <v>8868</v>
      </c>
      <c r="K716" s="2276" t="s">
        <v>6236</v>
      </c>
      <c r="L716" s="2279">
        <v>15.51726</v>
      </c>
      <c r="M716" s="2276" t="s">
        <v>8198</v>
      </c>
      <c r="N716" s="2279">
        <v>3643426.7481320999</v>
      </c>
      <c r="O716" s="2276" t="s">
        <v>8836</v>
      </c>
    </row>
    <row r="717" spans="1:15" ht="24" customHeight="1">
      <c r="A717" s="2276" t="s">
        <v>8869</v>
      </c>
      <c r="B717" s="2277" t="s">
        <v>3558</v>
      </c>
      <c r="C717" s="2277" t="s">
        <v>8870</v>
      </c>
      <c r="D717" s="2277" t="s">
        <v>3589</v>
      </c>
      <c r="E717" s="2278" t="s">
        <v>275</v>
      </c>
      <c r="F717" s="2276" t="s">
        <v>8871</v>
      </c>
      <c r="G717" s="2276" t="s">
        <v>6236</v>
      </c>
      <c r="H717" s="2276" t="s">
        <v>8872</v>
      </c>
      <c r="I717" s="2276" t="s">
        <v>6236</v>
      </c>
      <c r="J717" s="2276" t="s">
        <v>8873</v>
      </c>
      <c r="K717" s="2276" t="s">
        <v>6236</v>
      </c>
      <c r="L717" s="2279">
        <v>15.469301639999999</v>
      </c>
      <c r="M717" s="2276" t="s">
        <v>8198</v>
      </c>
      <c r="N717" s="2279">
        <v>3643442.2174336999</v>
      </c>
      <c r="O717" s="2276" t="s">
        <v>8836</v>
      </c>
    </row>
    <row r="718" spans="1:15" ht="24" customHeight="1">
      <c r="A718" s="2276" t="s">
        <v>5355</v>
      </c>
      <c r="B718" s="2277" t="s">
        <v>3558</v>
      </c>
      <c r="C718" s="2277" t="s">
        <v>5356</v>
      </c>
      <c r="D718" s="2277" t="s">
        <v>3589</v>
      </c>
      <c r="E718" s="2278" t="s">
        <v>271</v>
      </c>
      <c r="F718" s="2276" t="s">
        <v>6691</v>
      </c>
      <c r="G718" s="2276" t="s">
        <v>6236</v>
      </c>
      <c r="H718" s="2276" t="s">
        <v>8874</v>
      </c>
      <c r="I718" s="2276" t="s">
        <v>6236</v>
      </c>
      <c r="J718" s="2276" t="s">
        <v>8875</v>
      </c>
      <c r="K718" s="2276" t="s">
        <v>6236</v>
      </c>
      <c r="L718" s="2279">
        <v>15.26</v>
      </c>
      <c r="M718" s="2276" t="s">
        <v>8198</v>
      </c>
      <c r="N718" s="2279">
        <v>3643457.4774337001</v>
      </c>
      <c r="O718" s="2276" t="s">
        <v>8836</v>
      </c>
    </row>
    <row r="719" spans="1:15" ht="24" customHeight="1">
      <c r="A719" s="2276" t="s">
        <v>5136</v>
      </c>
      <c r="B719" s="2277" t="s">
        <v>3554</v>
      </c>
      <c r="C719" s="2277" t="s">
        <v>5137</v>
      </c>
      <c r="D719" s="2277" t="s">
        <v>3589</v>
      </c>
      <c r="E719" s="2278" t="s">
        <v>271</v>
      </c>
      <c r="F719" s="2276" t="s">
        <v>8876</v>
      </c>
      <c r="G719" s="2276" t="s">
        <v>6236</v>
      </c>
      <c r="H719" s="2276" t="s">
        <v>8136</v>
      </c>
      <c r="I719" s="2276" t="s">
        <v>6236</v>
      </c>
      <c r="J719" s="2276" t="s">
        <v>8877</v>
      </c>
      <c r="K719" s="2276" t="s">
        <v>6236</v>
      </c>
      <c r="L719" s="2279">
        <v>15.2334</v>
      </c>
      <c r="M719" s="2276" t="s">
        <v>8198</v>
      </c>
      <c r="N719" s="2279">
        <v>3643472.7108336999</v>
      </c>
      <c r="O719" s="2276" t="s">
        <v>8836</v>
      </c>
    </row>
    <row r="720" spans="1:15" ht="24" customHeight="1">
      <c r="A720" s="2276" t="s">
        <v>8878</v>
      </c>
      <c r="B720" s="2277" t="s">
        <v>3558</v>
      </c>
      <c r="C720" s="2277" t="s">
        <v>8879</v>
      </c>
      <c r="D720" s="2277" t="s">
        <v>3589</v>
      </c>
      <c r="E720" s="2278" t="s">
        <v>271</v>
      </c>
      <c r="F720" s="2276" t="s">
        <v>8420</v>
      </c>
      <c r="G720" s="2276" t="s">
        <v>6236</v>
      </c>
      <c r="H720" s="2276" t="s">
        <v>8880</v>
      </c>
      <c r="I720" s="2276" t="s">
        <v>6236</v>
      </c>
      <c r="J720" s="2276" t="s">
        <v>8881</v>
      </c>
      <c r="K720" s="2276" t="s">
        <v>6236</v>
      </c>
      <c r="L720" s="2279">
        <v>14.88048</v>
      </c>
      <c r="M720" s="2276" t="s">
        <v>8198</v>
      </c>
      <c r="N720" s="2279">
        <v>3643487.5913137002</v>
      </c>
      <c r="O720" s="2276" t="s">
        <v>8836</v>
      </c>
    </row>
    <row r="721" spans="1:15" ht="36" customHeight="1">
      <c r="A721" s="2276" t="s">
        <v>8882</v>
      </c>
      <c r="B721" s="2277" t="s">
        <v>3558</v>
      </c>
      <c r="C721" s="2277" t="s">
        <v>8883</v>
      </c>
      <c r="D721" s="2277" t="s">
        <v>3589</v>
      </c>
      <c r="E721" s="2278" t="s">
        <v>271</v>
      </c>
      <c r="F721" s="2276" t="s">
        <v>6241</v>
      </c>
      <c r="G721" s="2276" t="s">
        <v>6236</v>
      </c>
      <c r="H721" s="2276" t="s">
        <v>7644</v>
      </c>
      <c r="I721" s="2276" t="s">
        <v>6236</v>
      </c>
      <c r="J721" s="2276" t="s">
        <v>8884</v>
      </c>
      <c r="K721" s="2276" t="s">
        <v>6236</v>
      </c>
      <c r="L721" s="2279">
        <v>14.52</v>
      </c>
      <c r="M721" s="2276" t="s">
        <v>8198</v>
      </c>
      <c r="N721" s="2279">
        <v>3643502.1113137002</v>
      </c>
      <c r="O721" s="2276" t="s">
        <v>8836</v>
      </c>
    </row>
    <row r="722" spans="1:15" ht="24" customHeight="1">
      <c r="A722" s="2276" t="s">
        <v>8885</v>
      </c>
      <c r="B722" s="2277" t="s">
        <v>3558</v>
      </c>
      <c r="C722" s="2277" t="s">
        <v>8886</v>
      </c>
      <c r="D722" s="2277" t="s">
        <v>3589</v>
      </c>
      <c r="E722" s="2278" t="s">
        <v>689</v>
      </c>
      <c r="F722" s="2276" t="s">
        <v>8887</v>
      </c>
      <c r="G722" s="2276" t="s">
        <v>6236</v>
      </c>
      <c r="H722" s="2276" t="s">
        <v>8888</v>
      </c>
      <c r="I722" s="2276" t="s">
        <v>6236</v>
      </c>
      <c r="J722" s="2276" t="s">
        <v>8889</v>
      </c>
      <c r="K722" s="2276" t="s">
        <v>6236</v>
      </c>
      <c r="L722" s="2279">
        <v>14.39730288</v>
      </c>
      <c r="M722" s="2276" t="s">
        <v>8198</v>
      </c>
      <c r="N722" s="2279">
        <v>3643516.5086166002</v>
      </c>
      <c r="O722" s="2276" t="s">
        <v>8836</v>
      </c>
    </row>
    <row r="723" spans="1:15" ht="24" customHeight="1">
      <c r="A723" s="2276" t="s">
        <v>8890</v>
      </c>
      <c r="B723" s="2277" t="s">
        <v>3558</v>
      </c>
      <c r="C723" s="2277" t="s">
        <v>8891</v>
      </c>
      <c r="D723" s="2277" t="s">
        <v>3589</v>
      </c>
      <c r="E723" s="2278" t="s">
        <v>271</v>
      </c>
      <c r="F723" s="2276" t="s">
        <v>8194</v>
      </c>
      <c r="G723" s="2276" t="s">
        <v>6236</v>
      </c>
      <c r="H723" s="2276" t="s">
        <v>8892</v>
      </c>
      <c r="I723" s="2276" t="s">
        <v>6236</v>
      </c>
      <c r="J723" s="2276" t="s">
        <v>8893</v>
      </c>
      <c r="K723" s="2276" t="s">
        <v>6236</v>
      </c>
      <c r="L723" s="2279">
        <v>13.927680000000001</v>
      </c>
      <c r="M723" s="2276" t="s">
        <v>8198</v>
      </c>
      <c r="N723" s="2279">
        <v>3643530.4362965999</v>
      </c>
      <c r="O723" s="2276" t="s">
        <v>8836</v>
      </c>
    </row>
    <row r="724" spans="1:15" ht="24" customHeight="1">
      <c r="A724" s="2276" t="s">
        <v>4539</v>
      </c>
      <c r="B724" s="2277" t="s">
        <v>3558</v>
      </c>
      <c r="C724" s="2277" t="s">
        <v>4540</v>
      </c>
      <c r="D724" s="2277" t="s">
        <v>3589</v>
      </c>
      <c r="E724" s="2278" t="s">
        <v>3445</v>
      </c>
      <c r="F724" s="2276" t="s">
        <v>8894</v>
      </c>
      <c r="G724" s="2276" t="s">
        <v>6236</v>
      </c>
      <c r="H724" s="2276" t="s">
        <v>6647</v>
      </c>
      <c r="I724" s="2276" t="s">
        <v>6236</v>
      </c>
      <c r="J724" s="2276" t="s">
        <v>8895</v>
      </c>
      <c r="K724" s="2276" t="s">
        <v>6236</v>
      </c>
      <c r="L724" s="2279">
        <v>13.629056</v>
      </c>
      <c r="M724" s="2276" t="s">
        <v>8198</v>
      </c>
      <c r="N724" s="2279">
        <v>3643544.0653526001</v>
      </c>
      <c r="O724" s="2276" t="s">
        <v>8836</v>
      </c>
    </row>
    <row r="725" spans="1:15" ht="36" customHeight="1">
      <c r="A725" s="2276" t="s">
        <v>5000</v>
      </c>
      <c r="B725" s="2277" t="s">
        <v>3558</v>
      </c>
      <c r="C725" s="2277" t="s">
        <v>5001</v>
      </c>
      <c r="D725" s="2277" t="s">
        <v>3589</v>
      </c>
      <c r="E725" s="2278" t="s">
        <v>271</v>
      </c>
      <c r="F725" s="2276" t="s">
        <v>8896</v>
      </c>
      <c r="G725" s="2276" t="s">
        <v>6236</v>
      </c>
      <c r="H725" s="2276" t="s">
        <v>8326</v>
      </c>
      <c r="I725" s="2276" t="s">
        <v>6236</v>
      </c>
      <c r="J725" s="2276" t="s">
        <v>8897</v>
      </c>
      <c r="K725" s="2276" t="s">
        <v>6236</v>
      </c>
      <c r="L725" s="2279">
        <v>13.5486</v>
      </c>
      <c r="M725" s="2276" t="s">
        <v>8198</v>
      </c>
      <c r="N725" s="2279">
        <v>3643557.6139525999</v>
      </c>
      <c r="O725" s="2276" t="s">
        <v>8836</v>
      </c>
    </row>
    <row r="726" spans="1:15" ht="24" customHeight="1">
      <c r="A726" s="2276" t="s">
        <v>5156</v>
      </c>
      <c r="B726" s="2277" t="s">
        <v>3554</v>
      </c>
      <c r="C726" s="2277" t="s">
        <v>5157</v>
      </c>
      <c r="D726" s="2277" t="s">
        <v>3589</v>
      </c>
      <c r="E726" s="2278" t="s">
        <v>271</v>
      </c>
      <c r="F726" s="2276" t="s">
        <v>8898</v>
      </c>
      <c r="G726" s="2276" t="s">
        <v>6236</v>
      </c>
      <c r="H726" s="2276" t="s">
        <v>8899</v>
      </c>
      <c r="I726" s="2276" t="s">
        <v>6236</v>
      </c>
      <c r="J726" s="2276" t="s">
        <v>8900</v>
      </c>
      <c r="K726" s="2276" t="s">
        <v>6236</v>
      </c>
      <c r="L726" s="2279">
        <v>13.307274</v>
      </c>
      <c r="M726" s="2276" t="s">
        <v>8198</v>
      </c>
      <c r="N726" s="2279">
        <v>3643570.9212266002</v>
      </c>
      <c r="O726" s="2276" t="s">
        <v>8836</v>
      </c>
    </row>
    <row r="727" spans="1:15" ht="36" customHeight="1">
      <c r="A727" s="2276" t="s">
        <v>8901</v>
      </c>
      <c r="B727" s="2277" t="s">
        <v>3558</v>
      </c>
      <c r="C727" s="2277" t="s">
        <v>8902</v>
      </c>
      <c r="D727" s="2277" t="s">
        <v>3589</v>
      </c>
      <c r="E727" s="2278" t="s">
        <v>271</v>
      </c>
      <c r="F727" s="2276" t="s">
        <v>8177</v>
      </c>
      <c r="G727" s="2276" t="s">
        <v>6236</v>
      </c>
      <c r="H727" s="2276" t="s">
        <v>8903</v>
      </c>
      <c r="I727" s="2276" t="s">
        <v>6236</v>
      </c>
      <c r="J727" s="2276" t="s">
        <v>7706</v>
      </c>
      <c r="K727" s="2276" t="s">
        <v>6236</v>
      </c>
      <c r="L727" s="2279">
        <v>13.24561306</v>
      </c>
      <c r="M727" s="2276" t="s">
        <v>8198</v>
      </c>
      <c r="N727" s="2279">
        <v>3643584.1668397002</v>
      </c>
      <c r="O727" s="2276" t="s">
        <v>8836</v>
      </c>
    </row>
    <row r="728" spans="1:15" ht="24" customHeight="1">
      <c r="A728" s="2276" t="s">
        <v>4206</v>
      </c>
      <c r="B728" s="2277" t="s">
        <v>3558</v>
      </c>
      <c r="C728" s="2277" t="s">
        <v>4207</v>
      </c>
      <c r="D728" s="2277" t="s">
        <v>3589</v>
      </c>
      <c r="E728" s="2278" t="s">
        <v>3974</v>
      </c>
      <c r="F728" s="2276" t="s">
        <v>8904</v>
      </c>
      <c r="G728" s="2276" t="s">
        <v>6236</v>
      </c>
      <c r="H728" s="2276" t="s">
        <v>8905</v>
      </c>
      <c r="I728" s="2276" t="s">
        <v>6236</v>
      </c>
      <c r="J728" s="2276" t="s">
        <v>8906</v>
      </c>
      <c r="K728" s="2276" t="s">
        <v>6236</v>
      </c>
      <c r="L728" s="2279">
        <v>12.270151964</v>
      </c>
      <c r="M728" s="2276" t="s">
        <v>8198</v>
      </c>
      <c r="N728" s="2279">
        <v>3643596.4369917</v>
      </c>
      <c r="O728" s="2276" t="s">
        <v>8836</v>
      </c>
    </row>
    <row r="729" spans="1:15" ht="24" customHeight="1">
      <c r="A729" s="2276" t="s">
        <v>4692</v>
      </c>
      <c r="B729" s="2277" t="s">
        <v>3554</v>
      </c>
      <c r="C729" s="2277" t="s">
        <v>4693</v>
      </c>
      <c r="D729" s="2277" t="s">
        <v>3589</v>
      </c>
      <c r="E729" s="2278" t="s">
        <v>3445</v>
      </c>
      <c r="F729" s="2276" t="s">
        <v>8907</v>
      </c>
      <c r="G729" s="2276" t="s">
        <v>6236</v>
      </c>
      <c r="H729" s="2276" t="s">
        <v>6447</v>
      </c>
      <c r="I729" s="2276" t="s">
        <v>6236</v>
      </c>
      <c r="J729" s="2276" t="s">
        <v>8025</v>
      </c>
      <c r="K729" s="2276" t="s">
        <v>6236</v>
      </c>
      <c r="L729" s="2279">
        <v>11.513204999999999</v>
      </c>
      <c r="M729" s="2276" t="s">
        <v>8198</v>
      </c>
      <c r="N729" s="2279">
        <v>3643607.9501967002</v>
      </c>
      <c r="O729" s="2276" t="s">
        <v>8836</v>
      </c>
    </row>
    <row r="730" spans="1:15" ht="36" customHeight="1">
      <c r="A730" s="2276" t="s">
        <v>8908</v>
      </c>
      <c r="B730" s="2277" t="s">
        <v>3558</v>
      </c>
      <c r="C730" s="2277" t="s">
        <v>8909</v>
      </c>
      <c r="D730" s="2277" t="s">
        <v>3804</v>
      </c>
      <c r="E730" s="2278" t="s">
        <v>271</v>
      </c>
      <c r="F730" s="2276" t="s">
        <v>8910</v>
      </c>
      <c r="G730" s="2276" t="s">
        <v>6236</v>
      </c>
      <c r="H730" s="2276" t="s">
        <v>8911</v>
      </c>
      <c r="I730" s="2276" t="s">
        <v>6236</v>
      </c>
      <c r="J730" s="2276" t="s">
        <v>8912</v>
      </c>
      <c r="K730" s="2276" t="s">
        <v>6236</v>
      </c>
      <c r="L730" s="2279">
        <v>11.295148265</v>
      </c>
      <c r="M730" s="2276" t="s">
        <v>8198</v>
      </c>
      <c r="N730" s="2279">
        <v>3643619.2453450002</v>
      </c>
      <c r="O730" s="2276" t="s">
        <v>8836</v>
      </c>
    </row>
    <row r="731" spans="1:15" ht="24" customHeight="1">
      <c r="A731" s="2276" t="s">
        <v>6183</v>
      </c>
      <c r="B731" s="2277" t="s">
        <v>3558</v>
      </c>
      <c r="C731" s="2277" t="s">
        <v>6184</v>
      </c>
      <c r="D731" s="2277" t="s">
        <v>3804</v>
      </c>
      <c r="E731" s="2278" t="s">
        <v>4255</v>
      </c>
      <c r="F731" s="2276" t="s">
        <v>6691</v>
      </c>
      <c r="G731" s="2276" t="s">
        <v>6236</v>
      </c>
      <c r="H731" s="2276" t="s">
        <v>8913</v>
      </c>
      <c r="I731" s="2276" t="s">
        <v>6236</v>
      </c>
      <c r="J731" s="2276" t="s">
        <v>8914</v>
      </c>
      <c r="K731" s="2276" t="s">
        <v>6236</v>
      </c>
      <c r="L731" s="2279">
        <v>11.2</v>
      </c>
      <c r="M731" s="2276" t="s">
        <v>8198</v>
      </c>
      <c r="N731" s="2279">
        <v>3643630.4453449999</v>
      </c>
      <c r="O731" s="2276" t="s">
        <v>8836</v>
      </c>
    </row>
    <row r="732" spans="1:15" ht="24" customHeight="1">
      <c r="A732" s="2276" t="s">
        <v>8915</v>
      </c>
      <c r="B732" s="2277" t="s">
        <v>3558</v>
      </c>
      <c r="C732" s="2277" t="s">
        <v>8916</v>
      </c>
      <c r="D732" s="2277" t="s">
        <v>3589</v>
      </c>
      <c r="E732" s="2278" t="s">
        <v>271</v>
      </c>
      <c r="F732" s="2276" t="s">
        <v>8194</v>
      </c>
      <c r="G732" s="2276" t="s">
        <v>6236</v>
      </c>
      <c r="H732" s="2276" t="s">
        <v>8917</v>
      </c>
      <c r="I732" s="2276" t="s">
        <v>6236</v>
      </c>
      <c r="J732" s="2276" t="s">
        <v>8263</v>
      </c>
      <c r="K732" s="2276" t="s">
        <v>6236</v>
      </c>
      <c r="L732" s="2279">
        <v>11.12832</v>
      </c>
      <c r="M732" s="2276" t="s">
        <v>8198</v>
      </c>
      <c r="N732" s="2279">
        <v>3643641.573665</v>
      </c>
      <c r="O732" s="2276" t="s">
        <v>8918</v>
      </c>
    </row>
    <row r="733" spans="1:15" ht="24" customHeight="1">
      <c r="A733" s="2276" t="s">
        <v>4688</v>
      </c>
      <c r="B733" s="2277" t="s">
        <v>3554</v>
      </c>
      <c r="C733" s="2277" t="s">
        <v>4689</v>
      </c>
      <c r="D733" s="2277" t="s">
        <v>3589</v>
      </c>
      <c r="E733" s="2278" t="s">
        <v>368</v>
      </c>
      <c r="F733" s="2276" t="s">
        <v>8919</v>
      </c>
      <c r="G733" s="2276" t="s">
        <v>6236</v>
      </c>
      <c r="H733" s="2276" t="s">
        <v>8920</v>
      </c>
      <c r="I733" s="2276" t="s">
        <v>6236</v>
      </c>
      <c r="J733" s="2276" t="s">
        <v>8205</v>
      </c>
      <c r="K733" s="2276" t="s">
        <v>6236</v>
      </c>
      <c r="L733" s="2279">
        <v>10.885211999999999</v>
      </c>
      <c r="M733" s="2276" t="s">
        <v>8198</v>
      </c>
      <c r="N733" s="2279">
        <v>3643652.458877</v>
      </c>
      <c r="O733" s="2276" t="s">
        <v>8918</v>
      </c>
    </row>
    <row r="734" spans="1:15" ht="24" customHeight="1">
      <c r="A734" s="2276" t="s">
        <v>4587</v>
      </c>
      <c r="B734" s="2277" t="s">
        <v>3554</v>
      </c>
      <c r="C734" s="2277" t="s">
        <v>4588</v>
      </c>
      <c r="D734" s="2277" t="s">
        <v>3589</v>
      </c>
      <c r="E734" s="2278" t="s">
        <v>271</v>
      </c>
      <c r="F734" s="2276" t="s">
        <v>8921</v>
      </c>
      <c r="G734" s="2276" t="s">
        <v>6236</v>
      </c>
      <c r="H734" s="2276" t="s">
        <v>8922</v>
      </c>
      <c r="I734" s="2276" t="s">
        <v>6236</v>
      </c>
      <c r="J734" s="2276" t="s">
        <v>8203</v>
      </c>
      <c r="K734" s="2276" t="s">
        <v>6236</v>
      </c>
      <c r="L734" s="2279">
        <v>10.87125</v>
      </c>
      <c r="M734" s="2276" t="s">
        <v>8198</v>
      </c>
      <c r="N734" s="2279">
        <v>3643663.3301269999</v>
      </c>
      <c r="O734" s="2276" t="s">
        <v>8918</v>
      </c>
    </row>
    <row r="735" spans="1:15" ht="24" customHeight="1">
      <c r="A735" s="2276" t="s">
        <v>3775</v>
      </c>
      <c r="B735" s="2277" t="s">
        <v>3558</v>
      </c>
      <c r="C735" s="2277" t="s">
        <v>3776</v>
      </c>
      <c r="D735" s="2277" t="s">
        <v>3589</v>
      </c>
      <c r="E735" s="2278" t="s">
        <v>689</v>
      </c>
      <c r="F735" s="2276" t="s">
        <v>8350</v>
      </c>
      <c r="G735" s="2276" t="s">
        <v>6236</v>
      </c>
      <c r="H735" s="2276" t="s">
        <v>8923</v>
      </c>
      <c r="I735" s="2276" t="s">
        <v>6236</v>
      </c>
      <c r="J735" s="2276" t="s">
        <v>8924</v>
      </c>
      <c r="K735" s="2276" t="s">
        <v>6236</v>
      </c>
      <c r="L735" s="2279">
        <v>10.62936</v>
      </c>
      <c r="M735" s="2276" t="s">
        <v>8198</v>
      </c>
      <c r="N735" s="2279">
        <v>3643673.959487</v>
      </c>
      <c r="O735" s="2276" t="s">
        <v>8918</v>
      </c>
    </row>
    <row r="736" spans="1:15" ht="24" customHeight="1">
      <c r="A736" s="2276" t="s">
        <v>8925</v>
      </c>
      <c r="B736" s="2277" t="s">
        <v>4347</v>
      </c>
      <c r="C736" s="2277" t="s">
        <v>8926</v>
      </c>
      <c r="D736" s="2277" t="s">
        <v>3589</v>
      </c>
      <c r="E736" s="2278" t="s">
        <v>322</v>
      </c>
      <c r="F736" s="2276" t="s">
        <v>8927</v>
      </c>
      <c r="G736" s="2276" t="s">
        <v>6236</v>
      </c>
      <c r="H736" s="2276" t="s">
        <v>8928</v>
      </c>
      <c r="I736" s="2276" t="s">
        <v>6236</v>
      </c>
      <c r="J736" s="2276" t="s">
        <v>8929</v>
      </c>
      <c r="K736" s="2276" t="s">
        <v>6236</v>
      </c>
      <c r="L736" s="2279">
        <v>10.546480000000001</v>
      </c>
      <c r="M736" s="2276" t="s">
        <v>8198</v>
      </c>
      <c r="N736" s="2279">
        <v>3643684.505967</v>
      </c>
      <c r="O736" s="2276" t="s">
        <v>8918</v>
      </c>
    </row>
    <row r="737" spans="1:15" ht="24" customHeight="1">
      <c r="A737" s="2276" t="s">
        <v>4208</v>
      </c>
      <c r="B737" s="2277" t="s">
        <v>3600</v>
      </c>
      <c r="C737" s="2277" t="s">
        <v>2322</v>
      </c>
      <c r="D737" s="2277" t="s">
        <v>3589</v>
      </c>
      <c r="E737" s="2278" t="s">
        <v>275</v>
      </c>
      <c r="F737" s="2276" t="s">
        <v>8930</v>
      </c>
      <c r="G737" s="2276" t="s">
        <v>6236</v>
      </c>
      <c r="H737" s="2276" t="s">
        <v>8931</v>
      </c>
      <c r="I737" s="2276" t="s">
        <v>6236</v>
      </c>
      <c r="J737" s="2276" t="s">
        <v>8932</v>
      </c>
      <c r="K737" s="2276" t="s">
        <v>6236</v>
      </c>
      <c r="L737" s="2279">
        <v>10.345499999999999</v>
      </c>
      <c r="M737" s="2276" t="s">
        <v>8198</v>
      </c>
      <c r="N737" s="2279">
        <v>3643694.8514669999</v>
      </c>
      <c r="O737" s="2276" t="s">
        <v>8918</v>
      </c>
    </row>
    <row r="738" spans="1:15" ht="24" customHeight="1">
      <c r="A738" s="2276" t="s">
        <v>8933</v>
      </c>
      <c r="B738" s="2277" t="s">
        <v>3558</v>
      </c>
      <c r="C738" s="2277" t="s">
        <v>8934</v>
      </c>
      <c r="D738" s="2277" t="s">
        <v>3589</v>
      </c>
      <c r="E738" s="2278" t="s">
        <v>271</v>
      </c>
      <c r="F738" s="2276" t="s">
        <v>8935</v>
      </c>
      <c r="G738" s="2276" t="s">
        <v>6236</v>
      </c>
      <c r="H738" s="2276" t="s">
        <v>8576</v>
      </c>
      <c r="I738" s="2276" t="s">
        <v>6236</v>
      </c>
      <c r="J738" s="2276" t="s">
        <v>8936</v>
      </c>
      <c r="K738" s="2276" t="s">
        <v>6236</v>
      </c>
      <c r="L738" s="2279">
        <v>9.9140838000000002</v>
      </c>
      <c r="M738" s="2276" t="s">
        <v>8198</v>
      </c>
      <c r="N738" s="2279">
        <v>3643704.7655508001</v>
      </c>
      <c r="O738" s="2276" t="s">
        <v>8918</v>
      </c>
    </row>
    <row r="739" spans="1:15" ht="24" customHeight="1">
      <c r="A739" s="2276" t="s">
        <v>4908</v>
      </c>
      <c r="B739" s="2277" t="s">
        <v>3558</v>
      </c>
      <c r="C739" s="2277" t="s">
        <v>4909</v>
      </c>
      <c r="D739" s="2277" t="s">
        <v>3589</v>
      </c>
      <c r="E739" s="2278" t="s">
        <v>271</v>
      </c>
      <c r="F739" s="2276" t="s">
        <v>6230</v>
      </c>
      <c r="G739" s="2276" t="s">
        <v>6236</v>
      </c>
      <c r="H739" s="2276" t="s">
        <v>8810</v>
      </c>
      <c r="I739" s="2276" t="s">
        <v>6236</v>
      </c>
      <c r="J739" s="2276" t="s">
        <v>8810</v>
      </c>
      <c r="K739" s="2276" t="s">
        <v>6236</v>
      </c>
      <c r="L739" s="2279">
        <v>9.7799999999999994</v>
      </c>
      <c r="M739" s="2276" t="s">
        <v>8198</v>
      </c>
      <c r="N739" s="2279">
        <v>3643714.5455507999</v>
      </c>
      <c r="O739" s="2276" t="s">
        <v>8918</v>
      </c>
    </row>
    <row r="740" spans="1:15" ht="24" customHeight="1">
      <c r="A740" s="2276" t="s">
        <v>5152</v>
      </c>
      <c r="B740" s="2277" t="s">
        <v>3554</v>
      </c>
      <c r="C740" s="2277" t="s">
        <v>5153</v>
      </c>
      <c r="D740" s="2277" t="s">
        <v>3589</v>
      </c>
      <c r="E740" s="2278" t="s">
        <v>271</v>
      </c>
      <c r="F740" s="2276" t="s">
        <v>6500</v>
      </c>
      <c r="G740" s="2276" t="s">
        <v>6236</v>
      </c>
      <c r="H740" s="2276" t="s">
        <v>6373</v>
      </c>
      <c r="I740" s="2276" t="s">
        <v>6236</v>
      </c>
      <c r="J740" s="2276" t="s">
        <v>8937</v>
      </c>
      <c r="K740" s="2276" t="s">
        <v>6236</v>
      </c>
      <c r="L740" s="2279">
        <v>9.6</v>
      </c>
      <c r="M740" s="2276" t="s">
        <v>8198</v>
      </c>
      <c r="N740" s="2279">
        <v>3643724.1455508</v>
      </c>
      <c r="O740" s="2276" t="s">
        <v>8918</v>
      </c>
    </row>
    <row r="741" spans="1:15" ht="24" customHeight="1">
      <c r="A741" s="2276" t="s">
        <v>4400</v>
      </c>
      <c r="B741" s="2277" t="s">
        <v>3558</v>
      </c>
      <c r="C741" s="2277" t="s">
        <v>4401</v>
      </c>
      <c r="D741" s="2277" t="s">
        <v>3589</v>
      </c>
      <c r="E741" s="2278" t="s">
        <v>271</v>
      </c>
      <c r="F741" s="2276" t="s">
        <v>8938</v>
      </c>
      <c r="G741" s="2276" t="s">
        <v>6236</v>
      </c>
      <c r="H741" s="2276" t="s">
        <v>8939</v>
      </c>
      <c r="I741" s="2276" t="s">
        <v>6236</v>
      </c>
      <c r="J741" s="2276" t="s">
        <v>8940</v>
      </c>
      <c r="K741" s="2276" t="s">
        <v>6236</v>
      </c>
      <c r="L741" s="2279">
        <v>9.5654400000000006</v>
      </c>
      <c r="M741" s="2276" t="s">
        <v>8198</v>
      </c>
      <c r="N741" s="2279">
        <v>3643733.7109908001</v>
      </c>
      <c r="O741" s="2276" t="s">
        <v>8918</v>
      </c>
    </row>
    <row r="742" spans="1:15" ht="24" customHeight="1">
      <c r="A742" s="2276" t="s">
        <v>8941</v>
      </c>
      <c r="B742" s="2277" t="s">
        <v>3558</v>
      </c>
      <c r="C742" s="2277" t="s">
        <v>8942</v>
      </c>
      <c r="D742" s="2277" t="s">
        <v>3589</v>
      </c>
      <c r="E742" s="2278" t="s">
        <v>271</v>
      </c>
      <c r="F742" s="2276" t="s">
        <v>8943</v>
      </c>
      <c r="G742" s="2276" t="s">
        <v>6236</v>
      </c>
      <c r="H742" s="2276" t="s">
        <v>8944</v>
      </c>
      <c r="I742" s="2276" t="s">
        <v>6236</v>
      </c>
      <c r="J742" s="2276" t="s">
        <v>8945</v>
      </c>
      <c r="K742" s="2276" t="s">
        <v>6236</v>
      </c>
      <c r="L742" s="2279">
        <v>9.1453310470000009</v>
      </c>
      <c r="M742" s="2276" t="s">
        <v>8198</v>
      </c>
      <c r="N742" s="2279">
        <v>3643742.8563219002</v>
      </c>
      <c r="O742" s="2276" t="s">
        <v>8918</v>
      </c>
    </row>
    <row r="743" spans="1:15" ht="36" customHeight="1">
      <c r="A743" s="2276" t="s">
        <v>3654</v>
      </c>
      <c r="B743" s="2277" t="s">
        <v>3558</v>
      </c>
      <c r="C743" s="2277" t="s">
        <v>3655</v>
      </c>
      <c r="D743" s="2277" t="s">
        <v>3589</v>
      </c>
      <c r="E743" s="2278" t="s">
        <v>271</v>
      </c>
      <c r="F743" s="2276" t="s">
        <v>8946</v>
      </c>
      <c r="G743" s="2276" t="s">
        <v>6236</v>
      </c>
      <c r="H743" s="2276" t="s">
        <v>8947</v>
      </c>
      <c r="I743" s="2276" t="s">
        <v>6236</v>
      </c>
      <c r="J743" s="2276" t="s">
        <v>8948</v>
      </c>
      <c r="K743" s="2276" t="s">
        <v>6236</v>
      </c>
      <c r="L743" s="2279">
        <v>8.8645200000000006</v>
      </c>
      <c r="M743" s="2276" t="s">
        <v>8198</v>
      </c>
      <c r="N743" s="2279">
        <v>3643751.7208419</v>
      </c>
      <c r="O743" s="2276" t="s">
        <v>8918</v>
      </c>
    </row>
    <row r="744" spans="1:15" ht="24" customHeight="1">
      <c r="A744" s="2276" t="s">
        <v>8949</v>
      </c>
      <c r="B744" s="2277" t="s">
        <v>3558</v>
      </c>
      <c r="C744" s="2277" t="s">
        <v>8950</v>
      </c>
      <c r="D744" s="2277" t="s">
        <v>3594</v>
      </c>
      <c r="E744" s="2278" t="s">
        <v>2143</v>
      </c>
      <c r="F744" s="2276" t="s">
        <v>8951</v>
      </c>
      <c r="G744" s="2276" t="s">
        <v>6236</v>
      </c>
      <c r="H744" s="2276" t="s">
        <v>6313</v>
      </c>
      <c r="I744" s="2276" t="s">
        <v>6236</v>
      </c>
      <c r="J744" s="2276" t="s">
        <v>8952</v>
      </c>
      <c r="K744" s="2276" t="s">
        <v>6236</v>
      </c>
      <c r="L744" s="2279">
        <v>8.775908544</v>
      </c>
      <c r="M744" s="2276" t="s">
        <v>8198</v>
      </c>
      <c r="N744" s="2279">
        <v>3643760.4967503999</v>
      </c>
      <c r="O744" s="2276" t="s">
        <v>8918</v>
      </c>
    </row>
    <row r="745" spans="1:15" ht="24" customHeight="1">
      <c r="A745" s="2276" t="s">
        <v>8953</v>
      </c>
      <c r="B745" s="2277" t="s">
        <v>3558</v>
      </c>
      <c r="C745" s="2277" t="s">
        <v>8954</v>
      </c>
      <c r="D745" s="2277" t="s">
        <v>3804</v>
      </c>
      <c r="E745" s="2278" t="s">
        <v>4255</v>
      </c>
      <c r="F745" s="2276" t="s">
        <v>8678</v>
      </c>
      <c r="G745" s="2276" t="s">
        <v>6236</v>
      </c>
      <c r="H745" s="2276" t="s">
        <v>8955</v>
      </c>
      <c r="I745" s="2276" t="s">
        <v>6236</v>
      </c>
      <c r="J745" s="2276" t="s">
        <v>8956</v>
      </c>
      <c r="K745" s="2276" t="s">
        <v>6236</v>
      </c>
      <c r="L745" s="2279">
        <v>8.7466679999999997</v>
      </c>
      <c r="M745" s="2276" t="s">
        <v>8198</v>
      </c>
      <c r="N745" s="2279">
        <v>3643769.2434184002</v>
      </c>
      <c r="O745" s="2276" t="s">
        <v>8918</v>
      </c>
    </row>
    <row r="746" spans="1:15" ht="24" customHeight="1">
      <c r="A746" s="2276" t="s">
        <v>8957</v>
      </c>
      <c r="B746" s="2277" t="s">
        <v>3558</v>
      </c>
      <c r="C746" s="2277" t="s">
        <v>8958</v>
      </c>
      <c r="D746" s="2277" t="s">
        <v>3589</v>
      </c>
      <c r="E746" s="2278" t="s">
        <v>271</v>
      </c>
      <c r="F746" s="2276" t="s">
        <v>6241</v>
      </c>
      <c r="G746" s="2276" t="s">
        <v>6236</v>
      </c>
      <c r="H746" s="2276" t="s">
        <v>8959</v>
      </c>
      <c r="I746" s="2276" t="s">
        <v>6236</v>
      </c>
      <c r="J746" s="2276" t="s">
        <v>8960</v>
      </c>
      <c r="K746" s="2276" t="s">
        <v>6236</v>
      </c>
      <c r="L746" s="2279">
        <v>8.68</v>
      </c>
      <c r="M746" s="2276" t="s">
        <v>8198</v>
      </c>
      <c r="N746" s="2279">
        <v>3643777.9234183999</v>
      </c>
      <c r="O746" s="2276" t="s">
        <v>8918</v>
      </c>
    </row>
    <row r="747" spans="1:15" ht="24" customHeight="1">
      <c r="A747" s="2276" t="s">
        <v>4967</v>
      </c>
      <c r="B747" s="2277" t="s">
        <v>3558</v>
      </c>
      <c r="C747" s="2277" t="s">
        <v>4968</v>
      </c>
      <c r="D747" s="2277" t="s">
        <v>3589</v>
      </c>
      <c r="E747" s="2278" t="s">
        <v>271</v>
      </c>
      <c r="F747" s="2276" t="s">
        <v>8961</v>
      </c>
      <c r="G747" s="2276" t="s">
        <v>6236</v>
      </c>
      <c r="H747" s="2276" t="s">
        <v>8962</v>
      </c>
      <c r="I747" s="2276" t="s">
        <v>6236</v>
      </c>
      <c r="J747" s="2276" t="s">
        <v>8963</v>
      </c>
      <c r="K747" s="2276" t="s">
        <v>6236</v>
      </c>
      <c r="L747" s="2279">
        <v>8.4414376479999991</v>
      </c>
      <c r="M747" s="2276" t="s">
        <v>8198</v>
      </c>
      <c r="N747" s="2279">
        <v>3643786.3648561002</v>
      </c>
      <c r="O747" s="2276" t="s">
        <v>8918</v>
      </c>
    </row>
    <row r="748" spans="1:15" ht="24" customHeight="1">
      <c r="A748" s="2276" t="s">
        <v>5618</v>
      </c>
      <c r="B748" s="2277" t="s">
        <v>3554</v>
      </c>
      <c r="C748" s="2277" t="s">
        <v>5619</v>
      </c>
      <c r="D748" s="2277" t="s">
        <v>3589</v>
      </c>
      <c r="E748" s="2278" t="s">
        <v>271</v>
      </c>
      <c r="F748" s="2276" t="s">
        <v>8964</v>
      </c>
      <c r="G748" s="2276" t="s">
        <v>6236</v>
      </c>
      <c r="H748" s="2276" t="s">
        <v>8965</v>
      </c>
      <c r="I748" s="2276" t="s">
        <v>6236</v>
      </c>
      <c r="J748" s="2276" t="s">
        <v>8966</v>
      </c>
      <c r="K748" s="2276" t="s">
        <v>6236</v>
      </c>
      <c r="L748" s="2279">
        <v>8.29955</v>
      </c>
      <c r="M748" s="2276" t="s">
        <v>8198</v>
      </c>
      <c r="N748" s="2279">
        <v>3643794.6644060998</v>
      </c>
      <c r="O748" s="2276" t="s">
        <v>8918</v>
      </c>
    </row>
    <row r="749" spans="1:15" ht="24" customHeight="1">
      <c r="A749" s="2276" t="s">
        <v>8967</v>
      </c>
      <c r="B749" s="2277" t="s">
        <v>3558</v>
      </c>
      <c r="C749" s="2277" t="s">
        <v>8968</v>
      </c>
      <c r="D749" s="2277" t="s">
        <v>3594</v>
      </c>
      <c r="E749" s="2278" t="s">
        <v>2143</v>
      </c>
      <c r="F749" s="2276" t="s">
        <v>8969</v>
      </c>
      <c r="G749" s="2276" t="s">
        <v>6236</v>
      </c>
      <c r="H749" s="2276" t="s">
        <v>8557</v>
      </c>
      <c r="I749" s="2276" t="s">
        <v>6236</v>
      </c>
      <c r="J749" s="2276" t="s">
        <v>8970</v>
      </c>
      <c r="K749" s="2276" t="s">
        <v>6236</v>
      </c>
      <c r="L749" s="2279">
        <v>8.1016936000000008</v>
      </c>
      <c r="M749" s="2276" t="s">
        <v>8198</v>
      </c>
      <c r="N749" s="2279">
        <v>3643802.7660996998</v>
      </c>
      <c r="O749" s="2276" t="s">
        <v>8918</v>
      </c>
    </row>
    <row r="750" spans="1:15" ht="24" customHeight="1">
      <c r="A750" s="2276" t="s">
        <v>5150</v>
      </c>
      <c r="B750" s="2277" t="s">
        <v>3554</v>
      </c>
      <c r="C750" s="2277" t="s">
        <v>5151</v>
      </c>
      <c r="D750" s="2277" t="s">
        <v>3589</v>
      </c>
      <c r="E750" s="2278" t="s">
        <v>271</v>
      </c>
      <c r="F750" s="2276" t="s">
        <v>6500</v>
      </c>
      <c r="G750" s="2276" t="s">
        <v>6236</v>
      </c>
      <c r="H750" s="2276" t="s">
        <v>8794</v>
      </c>
      <c r="I750" s="2276" t="s">
        <v>6236</v>
      </c>
      <c r="J750" s="2276" t="s">
        <v>8971</v>
      </c>
      <c r="K750" s="2276" t="s">
        <v>6236</v>
      </c>
      <c r="L750" s="2279">
        <v>7.96</v>
      </c>
      <c r="M750" s="2276" t="s">
        <v>8198</v>
      </c>
      <c r="N750" s="2279">
        <v>3643810.7260997002</v>
      </c>
      <c r="O750" s="2276" t="s">
        <v>8918</v>
      </c>
    </row>
    <row r="751" spans="1:15" ht="24" customHeight="1">
      <c r="A751" s="2276" t="s">
        <v>4372</v>
      </c>
      <c r="B751" s="2277" t="s">
        <v>3558</v>
      </c>
      <c r="C751" s="2277" t="s">
        <v>4373</v>
      </c>
      <c r="D751" s="2277" t="s">
        <v>3589</v>
      </c>
      <c r="E751" s="2278" t="s">
        <v>271</v>
      </c>
      <c r="F751" s="2276" t="s">
        <v>8972</v>
      </c>
      <c r="G751" s="2276" t="s">
        <v>6236</v>
      </c>
      <c r="H751" s="2276" t="s">
        <v>8973</v>
      </c>
      <c r="I751" s="2276" t="s">
        <v>6236</v>
      </c>
      <c r="J751" s="2276" t="s">
        <v>8527</v>
      </c>
      <c r="K751" s="2276" t="s">
        <v>6236</v>
      </c>
      <c r="L751" s="2279">
        <v>7.8512399999999998</v>
      </c>
      <c r="M751" s="2276" t="s">
        <v>8198</v>
      </c>
      <c r="N751" s="2279">
        <v>3643818.5773397</v>
      </c>
      <c r="O751" s="2276" t="s">
        <v>8918</v>
      </c>
    </row>
    <row r="752" spans="1:15" ht="24" customHeight="1">
      <c r="A752" s="2276" t="s">
        <v>4836</v>
      </c>
      <c r="B752" s="2277" t="s">
        <v>3558</v>
      </c>
      <c r="C752" s="2277" t="s">
        <v>4837</v>
      </c>
      <c r="D752" s="2277" t="s">
        <v>3589</v>
      </c>
      <c r="E752" s="2278" t="s">
        <v>271</v>
      </c>
      <c r="F752" s="2276" t="s">
        <v>8974</v>
      </c>
      <c r="G752" s="2276" t="s">
        <v>6236</v>
      </c>
      <c r="H752" s="2276" t="s">
        <v>6829</v>
      </c>
      <c r="I752" s="2276" t="s">
        <v>6236</v>
      </c>
      <c r="J752" s="2276" t="s">
        <v>8975</v>
      </c>
      <c r="K752" s="2276" t="s">
        <v>6236</v>
      </c>
      <c r="L752" s="2279">
        <v>7.0224000000000002</v>
      </c>
      <c r="M752" s="2276" t="s">
        <v>8198</v>
      </c>
      <c r="N752" s="2279">
        <v>3643825.5997397001</v>
      </c>
      <c r="O752" s="2276" t="s">
        <v>8918</v>
      </c>
    </row>
    <row r="753" spans="1:15" ht="24" customHeight="1">
      <c r="A753" s="2276" t="s">
        <v>5124</v>
      </c>
      <c r="B753" s="2277" t="s">
        <v>3558</v>
      </c>
      <c r="C753" s="2277" t="s">
        <v>5125</v>
      </c>
      <c r="D753" s="2277" t="s">
        <v>3589</v>
      </c>
      <c r="E753" s="2278" t="s">
        <v>271</v>
      </c>
      <c r="F753" s="2276" t="s">
        <v>6230</v>
      </c>
      <c r="G753" s="2276" t="s">
        <v>6236</v>
      </c>
      <c r="H753" s="2276" t="s">
        <v>8976</v>
      </c>
      <c r="I753" s="2276" t="s">
        <v>6236</v>
      </c>
      <c r="J753" s="2276" t="s">
        <v>8976</v>
      </c>
      <c r="K753" s="2276" t="s">
        <v>6236</v>
      </c>
      <c r="L753" s="2279">
        <v>7.01</v>
      </c>
      <c r="M753" s="2276" t="s">
        <v>8198</v>
      </c>
      <c r="N753" s="2279">
        <v>3643832.6097396999</v>
      </c>
      <c r="O753" s="2276" t="s">
        <v>8918</v>
      </c>
    </row>
    <row r="754" spans="1:15" ht="24" customHeight="1">
      <c r="A754" s="2276" t="s">
        <v>8977</v>
      </c>
      <c r="B754" s="2277" t="s">
        <v>3558</v>
      </c>
      <c r="C754" s="2277" t="s">
        <v>8978</v>
      </c>
      <c r="D754" s="2277" t="s">
        <v>3589</v>
      </c>
      <c r="E754" s="2278" t="s">
        <v>3974</v>
      </c>
      <c r="F754" s="2276" t="s">
        <v>8979</v>
      </c>
      <c r="G754" s="2276" t="s">
        <v>6236</v>
      </c>
      <c r="H754" s="2276" t="s">
        <v>8980</v>
      </c>
      <c r="I754" s="2276" t="s">
        <v>6236</v>
      </c>
      <c r="J754" s="2276" t="s">
        <v>8981</v>
      </c>
      <c r="K754" s="2276" t="s">
        <v>6236</v>
      </c>
      <c r="L754" s="2279">
        <v>6.9418606399999998</v>
      </c>
      <c r="M754" s="2276" t="s">
        <v>8198</v>
      </c>
      <c r="N754" s="2279">
        <v>3643839.5516002998</v>
      </c>
      <c r="O754" s="2276" t="s">
        <v>8918</v>
      </c>
    </row>
    <row r="755" spans="1:15" ht="24" customHeight="1">
      <c r="A755" s="2276" t="s">
        <v>4275</v>
      </c>
      <c r="B755" s="2277" t="s">
        <v>3558</v>
      </c>
      <c r="C755" s="2277" t="s">
        <v>4276</v>
      </c>
      <c r="D755" s="2277" t="s">
        <v>3589</v>
      </c>
      <c r="E755" s="2278" t="s">
        <v>4277</v>
      </c>
      <c r="F755" s="2276" t="s">
        <v>8982</v>
      </c>
      <c r="G755" s="2276" t="s">
        <v>6236</v>
      </c>
      <c r="H755" s="2276" t="s">
        <v>8983</v>
      </c>
      <c r="I755" s="2276" t="s">
        <v>6236</v>
      </c>
      <c r="J755" s="2276" t="s">
        <v>8984</v>
      </c>
      <c r="K755" s="2276" t="s">
        <v>6236</v>
      </c>
      <c r="L755" s="2279">
        <v>6.8306978760000003</v>
      </c>
      <c r="M755" s="2276" t="s">
        <v>8198</v>
      </c>
      <c r="N755" s="2279">
        <v>3643846.3822981999</v>
      </c>
      <c r="O755" s="2276" t="s">
        <v>8918</v>
      </c>
    </row>
    <row r="756" spans="1:15" ht="24" customHeight="1">
      <c r="A756" s="2276" t="s">
        <v>8985</v>
      </c>
      <c r="B756" s="2277" t="s">
        <v>3558</v>
      </c>
      <c r="C756" s="2277" t="s">
        <v>8986</v>
      </c>
      <c r="D756" s="2277" t="s">
        <v>3804</v>
      </c>
      <c r="E756" s="2278" t="s">
        <v>2143</v>
      </c>
      <c r="F756" s="2276" t="s">
        <v>7811</v>
      </c>
      <c r="G756" s="2276" t="s">
        <v>6236</v>
      </c>
      <c r="H756" s="2276" t="s">
        <v>8987</v>
      </c>
      <c r="I756" s="2276" t="s">
        <v>6236</v>
      </c>
      <c r="J756" s="2276" t="s">
        <v>8582</v>
      </c>
      <c r="K756" s="2276" t="s">
        <v>6236</v>
      </c>
      <c r="L756" s="2279">
        <v>6.70212348</v>
      </c>
      <c r="M756" s="2276" t="s">
        <v>8198</v>
      </c>
      <c r="N756" s="2279">
        <v>3643853.0844216999</v>
      </c>
      <c r="O756" s="2276" t="s">
        <v>8918</v>
      </c>
    </row>
    <row r="757" spans="1:15" ht="24" customHeight="1">
      <c r="A757" s="2276" t="s">
        <v>4934</v>
      </c>
      <c r="B757" s="2277" t="s">
        <v>3558</v>
      </c>
      <c r="C757" s="2277" t="s">
        <v>4935</v>
      </c>
      <c r="D757" s="2277" t="s">
        <v>3589</v>
      </c>
      <c r="E757" s="2278" t="s">
        <v>271</v>
      </c>
      <c r="F757" s="2276" t="s">
        <v>8988</v>
      </c>
      <c r="G757" s="2276" t="s">
        <v>6236</v>
      </c>
      <c r="H757" s="2276" t="s">
        <v>8989</v>
      </c>
      <c r="I757" s="2276" t="s">
        <v>6236</v>
      </c>
      <c r="J757" s="2276" t="s">
        <v>8990</v>
      </c>
      <c r="K757" s="2276" t="s">
        <v>6236</v>
      </c>
      <c r="L757" s="2279">
        <v>6.3975658079999995</v>
      </c>
      <c r="M757" s="2276" t="s">
        <v>8198</v>
      </c>
      <c r="N757" s="2279">
        <v>3643859.4819875001</v>
      </c>
      <c r="O757" s="2276" t="s">
        <v>8918</v>
      </c>
    </row>
    <row r="758" spans="1:15" ht="24" customHeight="1">
      <c r="A758" s="2276" t="s">
        <v>8991</v>
      </c>
      <c r="B758" s="2277" t="s">
        <v>3558</v>
      </c>
      <c r="C758" s="2277" t="s">
        <v>8992</v>
      </c>
      <c r="D758" s="2277" t="s">
        <v>3594</v>
      </c>
      <c r="E758" s="2278" t="s">
        <v>2143</v>
      </c>
      <c r="F758" s="2276" t="s">
        <v>8993</v>
      </c>
      <c r="G758" s="2276" t="s">
        <v>6236</v>
      </c>
      <c r="H758" s="2276" t="s">
        <v>8994</v>
      </c>
      <c r="I758" s="2276" t="s">
        <v>6236</v>
      </c>
      <c r="J758" s="2276" t="s">
        <v>8995</v>
      </c>
      <c r="K758" s="2276" t="s">
        <v>6236</v>
      </c>
      <c r="L758" s="2279">
        <v>6.1843392000000001</v>
      </c>
      <c r="M758" s="2276" t="s">
        <v>8198</v>
      </c>
      <c r="N758" s="2279">
        <v>3643865.6663266998</v>
      </c>
      <c r="O758" s="2276" t="s">
        <v>8918</v>
      </c>
    </row>
    <row r="759" spans="1:15" ht="24" customHeight="1">
      <c r="A759" s="2276" t="s">
        <v>8996</v>
      </c>
      <c r="B759" s="2277" t="s">
        <v>3558</v>
      </c>
      <c r="C759" s="2277" t="s">
        <v>8997</v>
      </c>
      <c r="D759" s="2277" t="s">
        <v>3589</v>
      </c>
      <c r="E759" s="2278" t="s">
        <v>271</v>
      </c>
      <c r="F759" s="2276" t="s">
        <v>6500</v>
      </c>
      <c r="G759" s="2276" t="s">
        <v>6236</v>
      </c>
      <c r="H759" s="2276" t="s">
        <v>8998</v>
      </c>
      <c r="I759" s="2276" t="s">
        <v>6236</v>
      </c>
      <c r="J759" s="2276" t="s">
        <v>8999</v>
      </c>
      <c r="K759" s="2276" t="s">
        <v>6236</v>
      </c>
      <c r="L759" s="2279">
        <v>6.12</v>
      </c>
      <c r="M759" s="2276" t="s">
        <v>8198</v>
      </c>
      <c r="N759" s="2279">
        <v>3643871.7863266999</v>
      </c>
      <c r="O759" s="2276" t="s">
        <v>8918</v>
      </c>
    </row>
    <row r="760" spans="1:15" ht="36" customHeight="1">
      <c r="A760" s="2276" t="s">
        <v>4398</v>
      </c>
      <c r="B760" s="2277" t="s">
        <v>3558</v>
      </c>
      <c r="C760" s="2277" t="s">
        <v>4399</v>
      </c>
      <c r="D760" s="2277" t="s">
        <v>3589</v>
      </c>
      <c r="E760" s="2278" t="s">
        <v>271</v>
      </c>
      <c r="F760" s="2276" t="s">
        <v>9000</v>
      </c>
      <c r="G760" s="2276" t="s">
        <v>6236</v>
      </c>
      <c r="H760" s="2276" t="s">
        <v>9001</v>
      </c>
      <c r="I760" s="2276" t="s">
        <v>6236</v>
      </c>
      <c r="J760" s="2276" t="s">
        <v>9002</v>
      </c>
      <c r="K760" s="2276" t="s">
        <v>6236</v>
      </c>
      <c r="L760" s="2279">
        <v>5.7320900000000004</v>
      </c>
      <c r="M760" s="2276" t="s">
        <v>8198</v>
      </c>
      <c r="N760" s="2279">
        <v>3643877.5184167</v>
      </c>
      <c r="O760" s="2276" t="s">
        <v>8918</v>
      </c>
    </row>
    <row r="761" spans="1:15" ht="24" customHeight="1">
      <c r="A761" s="2276" t="s">
        <v>9003</v>
      </c>
      <c r="B761" s="2277" t="s">
        <v>3558</v>
      </c>
      <c r="C761" s="2277" t="s">
        <v>9004</v>
      </c>
      <c r="D761" s="2277" t="s">
        <v>3804</v>
      </c>
      <c r="E761" s="2278" t="s">
        <v>271</v>
      </c>
      <c r="F761" s="2276" t="s">
        <v>9005</v>
      </c>
      <c r="G761" s="2276" t="s">
        <v>6236</v>
      </c>
      <c r="H761" s="2276" t="s">
        <v>9006</v>
      </c>
      <c r="I761" s="2276" t="s">
        <v>6236</v>
      </c>
      <c r="J761" s="2276" t="s">
        <v>9007</v>
      </c>
      <c r="K761" s="2276" t="s">
        <v>6236</v>
      </c>
      <c r="L761" s="2279">
        <v>5.5641532959999997</v>
      </c>
      <c r="M761" s="2276" t="s">
        <v>8198</v>
      </c>
      <c r="N761" s="2279">
        <v>3643883.0825700001</v>
      </c>
      <c r="O761" s="2276" t="s">
        <v>8918</v>
      </c>
    </row>
    <row r="762" spans="1:15" ht="24" customHeight="1">
      <c r="A762" s="2276" t="s">
        <v>4882</v>
      </c>
      <c r="B762" s="2277" t="s">
        <v>3554</v>
      </c>
      <c r="C762" s="2277" t="s">
        <v>4883</v>
      </c>
      <c r="D762" s="2277" t="s">
        <v>3589</v>
      </c>
      <c r="E762" s="2278" t="s">
        <v>271</v>
      </c>
      <c r="F762" s="2276" t="s">
        <v>9008</v>
      </c>
      <c r="G762" s="2276" t="s">
        <v>6236</v>
      </c>
      <c r="H762" s="2276" t="s">
        <v>9009</v>
      </c>
      <c r="I762" s="2276" t="s">
        <v>6236</v>
      </c>
      <c r="J762" s="2276" t="s">
        <v>9010</v>
      </c>
      <c r="K762" s="2276" t="s">
        <v>6236</v>
      </c>
      <c r="L762" s="2279">
        <v>5.4168799999999999</v>
      </c>
      <c r="M762" s="2276" t="s">
        <v>8198</v>
      </c>
      <c r="N762" s="2279">
        <v>3643888.49945</v>
      </c>
      <c r="O762" s="2276" t="s">
        <v>8918</v>
      </c>
    </row>
    <row r="763" spans="1:15" ht="24" customHeight="1">
      <c r="A763" s="2276" t="s">
        <v>4884</v>
      </c>
      <c r="B763" s="2277" t="s">
        <v>3554</v>
      </c>
      <c r="C763" s="2277" t="s">
        <v>4885</v>
      </c>
      <c r="D763" s="2277" t="s">
        <v>3589</v>
      </c>
      <c r="E763" s="2278" t="s">
        <v>271</v>
      </c>
      <c r="F763" s="2276" t="s">
        <v>6461</v>
      </c>
      <c r="G763" s="2276" t="s">
        <v>6236</v>
      </c>
      <c r="H763" s="2276" t="s">
        <v>9011</v>
      </c>
      <c r="I763" s="2276" t="s">
        <v>6236</v>
      </c>
      <c r="J763" s="2276" t="s">
        <v>9012</v>
      </c>
      <c r="K763" s="2276" t="s">
        <v>6236</v>
      </c>
      <c r="L763" s="2279">
        <v>5.4</v>
      </c>
      <c r="M763" s="2276" t="s">
        <v>8198</v>
      </c>
      <c r="N763" s="2279">
        <v>3643893.8994499999</v>
      </c>
      <c r="O763" s="2276" t="s">
        <v>8918</v>
      </c>
    </row>
    <row r="764" spans="1:15" ht="24" customHeight="1">
      <c r="A764" s="2276" t="s">
        <v>3870</v>
      </c>
      <c r="B764" s="2277" t="s">
        <v>3558</v>
      </c>
      <c r="C764" s="2277" t="s">
        <v>3871</v>
      </c>
      <c r="D764" s="2277" t="s">
        <v>3589</v>
      </c>
      <c r="E764" s="2278" t="s">
        <v>271</v>
      </c>
      <c r="F764" s="2276" t="s">
        <v>8146</v>
      </c>
      <c r="G764" s="2276" t="s">
        <v>6236</v>
      </c>
      <c r="H764" s="2276" t="s">
        <v>9013</v>
      </c>
      <c r="I764" s="2276" t="s">
        <v>6236</v>
      </c>
      <c r="J764" s="2276" t="s">
        <v>9014</v>
      </c>
      <c r="K764" s="2276" t="s">
        <v>6236</v>
      </c>
      <c r="L764" s="2279">
        <v>5.3452799999999998</v>
      </c>
      <c r="M764" s="2276" t="s">
        <v>8198</v>
      </c>
      <c r="N764" s="2279">
        <v>3643899.2447299999</v>
      </c>
      <c r="O764" s="2276" t="s">
        <v>8918</v>
      </c>
    </row>
    <row r="765" spans="1:15" ht="24" customHeight="1">
      <c r="A765" s="2276" t="s">
        <v>4838</v>
      </c>
      <c r="B765" s="2277" t="s">
        <v>3558</v>
      </c>
      <c r="C765" s="2277" t="s">
        <v>4839</v>
      </c>
      <c r="D765" s="2277" t="s">
        <v>3589</v>
      </c>
      <c r="E765" s="2278" t="s">
        <v>271</v>
      </c>
      <c r="F765" s="2276" t="s">
        <v>9015</v>
      </c>
      <c r="G765" s="2276" t="s">
        <v>6236</v>
      </c>
      <c r="H765" s="2276" t="s">
        <v>9016</v>
      </c>
      <c r="I765" s="2276" t="s">
        <v>6236</v>
      </c>
      <c r="J765" s="2276" t="s">
        <v>9017</v>
      </c>
      <c r="K765" s="2276" t="s">
        <v>6236</v>
      </c>
      <c r="L765" s="2279">
        <v>5.28</v>
      </c>
      <c r="M765" s="2276" t="s">
        <v>8198</v>
      </c>
      <c r="N765" s="2279">
        <v>3643904.5247300002</v>
      </c>
      <c r="O765" s="2276" t="s">
        <v>8918</v>
      </c>
    </row>
    <row r="766" spans="1:15" ht="36" customHeight="1">
      <c r="A766" s="2276" t="s">
        <v>5417</v>
      </c>
      <c r="B766" s="2277" t="s">
        <v>3558</v>
      </c>
      <c r="C766" s="2277" t="s">
        <v>5418</v>
      </c>
      <c r="D766" s="2277" t="s">
        <v>3589</v>
      </c>
      <c r="E766" s="2278" t="s">
        <v>271</v>
      </c>
      <c r="F766" s="2276" t="s">
        <v>6964</v>
      </c>
      <c r="G766" s="2276" t="s">
        <v>6236</v>
      </c>
      <c r="H766" s="2276" t="s">
        <v>8700</v>
      </c>
      <c r="I766" s="2276" t="s">
        <v>6236</v>
      </c>
      <c r="J766" s="2276" t="s">
        <v>9018</v>
      </c>
      <c r="K766" s="2276" t="s">
        <v>6236</v>
      </c>
      <c r="L766" s="2279">
        <v>5.07</v>
      </c>
      <c r="M766" s="2276" t="s">
        <v>8198</v>
      </c>
      <c r="N766" s="2279">
        <v>3643909.59473</v>
      </c>
      <c r="O766" s="2276" t="s">
        <v>8918</v>
      </c>
    </row>
    <row r="767" spans="1:15" ht="36" customHeight="1">
      <c r="A767" s="2276" t="s">
        <v>9019</v>
      </c>
      <c r="B767" s="2277" t="s">
        <v>3558</v>
      </c>
      <c r="C767" s="2277" t="s">
        <v>9020</v>
      </c>
      <c r="D767" s="2277" t="s">
        <v>3589</v>
      </c>
      <c r="E767" s="2278" t="s">
        <v>271</v>
      </c>
      <c r="F767" s="2276" t="s">
        <v>9021</v>
      </c>
      <c r="G767" s="2276" t="s">
        <v>6236</v>
      </c>
      <c r="H767" s="2276" t="s">
        <v>9022</v>
      </c>
      <c r="I767" s="2276" t="s">
        <v>6236</v>
      </c>
      <c r="J767" s="2276" t="s">
        <v>9023</v>
      </c>
      <c r="K767" s="2276" t="s">
        <v>6236</v>
      </c>
      <c r="L767" s="2279">
        <v>5.0397883060000002</v>
      </c>
      <c r="M767" s="2276" t="s">
        <v>8198</v>
      </c>
      <c r="N767" s="2279">
        <v>3643914.6345183002</v>
      </c>
      <c r="O767" s="2276" t="s">
        <v>8918</v>
      </c>
    </row>
    <row r="768" spans="1:15" ht="24" customHeight="1">
      <c r="A768" s="2276" t="s">
        <v>9024</v>
      </c>
      <c r="B768" s="2277" t="s">
        <v>4347</v>
      </c>
      <c r="C768" s="2277" t="s">
        <v>9025</v>
      </c>
      <c r="D768" s="2277" t="s">
        <v>3589</v>
      </c>
      <c r="E768" s="2278" t="s">
        <v>322</v>
      </c>
      <c r="F768" s="2276" t="s">
        <v>9026</v>
      </c>
      <c r="G768" s="2276" t="s">
        <v>6236</v>
      </c>
      <c r="H768" s="2276" t="s">
        <v>9027</v>
      </c>
      <c r="I768" s="2276" t="s">
        <v>6236</v>
      </c>
      <c r="J768" s="2276" t="s">
        <v>9028</v>
      </c>
      <c r="K768" s="2276" t="s">
        <v>6236</v>
      </c>
      <c r="L768" s="2279">
        <v>4.6619999999999999</v>
      </c>
      <c r="M768" s="2276" t="s">
        <v>8198</v>
      </c>
      <c r="N768" s="2279">
        <v>3643919.2965183002</v>
      </c>
      <c r="O768" s="2276" t="s">
        <v>8918</v>
      </c>
    </row>
    <row r="769" spans="1:15" ht="48" customHeight="1">
      <c r="A769" s="2276" t="s">
        <v>3616</v>
      </c>
      <c r="B769" s="2277" t="s">
        <v>3558</v>
      </c>
      <c r="C769" s="2277" t="s">
        <v>3617</v>
      </c>
      <c r="D769" s="2277" t="s">
        <v>3589</v>
      </c>
      <c r="E769" s="2278" t="s">
        <v>271</v>
      </c>
      <c r="F769" s="2276" t="s">
        <v>9029</v>
      </c>
      <c r="G769" s="2276" t="s">
        <v>6236</v>
      </c>
      <c r="H769" s="2276" t="s">
        <v>9030</v>
      </c>
      <c r="I769" s="2276" t="s">
        <v>6236</v>
      </c>
      <c r="J769" s="2276" t="s">
        <v>9031</v>
      </c>
      <c r="K769" s="2276" t="s">
        <v>6236</v>
      </c>
      <c r="L769" s="2279">
        <v>4.6109999999999998</v>
      </c>
      <c r="M769" s="2276" t="s">
        <v>8198</v>
      </c>
      <c r="N769" s="2279">
        <v>3643923.9075183002</v>
      </c>
      <c r="O769" s="2276" t="s">
        <v>8918</v>
      </c>
    </row>
    <row r="770" spans="1:15" ht="24" customHeight="1">
      <c r="A770" s="2276" t="s">
        <v>9032</v>
      </c>
      <c r="B770" s="2277" t="s">
        <v>3558</v>
      </c>
      <c r="C770" s="2277" t="s">
        <v>9033</v>
      </c>
      <c r="D770" s="2277" t="s">
        <v>3594</v>
      </c>
      <c r="E770" s="2278" t="s">
        <v>2143</v>
      </c>
      <c r="F770" s="2276" t="s">
        <v>9034</v>
      </c>
      <c r="G770" s="2276" t="s">
        <v>6236</v>
      </c>
      <c r="H770" s="2276" t="s">
        <v>8557</v>
      </c>
      <c r="I770" s="2276" t="s">
        <v>6236</v>
      </c>
      <c r="J770" s="2276" t="s">
        <v>9035</v>
      </c>
      <c r="K770" s="2276" t="s">
        <v>6236</v>
      </c>
      <c r="L770" s="2279">
        <v>4.4836517440000003</v>
      </c>
      <c r="M770" s="2276" t="s">
        <v>8198</v>
      </c>
      <c r="N770" s="2279">
        <v>3643928.3911700002</v>
      </c>
      <c r="O770" s="2276" t="s">
        <v>8918</v>
      </c>
    </row>
    <row r="771" spans="1:15" ht="36" customHeight="1">
      <c r="A771" s="2276" t="s">
        <v>9036</v>
      </c>
      <c r="B771" s="2277" t="s">
        <v>3558</v>
      </c>
      <c r="C771" s="2277" t="s">
        <v>9037</v>
      </c>
      <c r="D771" s="2277" t="s">
        <v>3589</v>
      </c>
      <c r="E771" s="2278" t="s">
        <v>271</v>
      </c>
      <c r="F771" s="2276" t="s">
        <v>9038</v>
      </c>
      <c r="G771" s="2276" t="s">
        <v>6236</v>
      </c>
      <c r="H771" s="2276" t="s">
        <v>9039</v>
      </c>
      <c r="I771" s="2276" t="s">
        <v>6236</v>
      </c>
      <c r="J771" s="2276" t="s">
        <v>9040</v>
      </c>
      <c r="K771" s="2276" t="s">
        <v>6236</v>
      </c>
      <c r="L771" s="2279">
        <v>4.267525129</v>
      </c>
      <c r="M771" s="2276" t="s">
        <v>8198</v>
      </c>
      <c r="N771" s="2279">
        <v>3643932.6586950999</v>
      </c>
      <c r="O771" s="2276" t="s">
        <v>8918</v>
      </c>
    </row>
    <row r="772" spans="1:15" ht="24" customHeight="1">
      <c r="A772" s="2276" t="s">
        <v>9041</v>
      </c>
      <c r="B772" s="2277" t="s">
        <v>3558</v>
      </c>
      <c r="C772" s="2277" t="s">
        <v>9042</v>
      </c>
      <c r="D772" s="2277" t="s">
        <v>3589</v>
      </c>
      <c r="E772" s="2278" t="s">
        <v>3974</v>
      </c>
      <c r="F772" s="2276" t="s">
        <v>9043</v>
      </c>
      <c r="G772" s="2276" t="s">
        <v>6236</v>
      </c>
      <c r="H772" s="2276" t="s">
        <v>9044</v>
      </c>
      <c r="I772" s="2276" t="s">
        <v>6236</v>
      </c>
      <c r="J772" s="2276" t="s">
        <v>7915</v>
      </c>
      <c r="K772" s="2276" t="s">
        <v>6236</v>
      </c>
      <c r="L772" s="2279">
        <v>4.0242224000000002</v>
      </c>
      <c r="M772" s="2276" t="s">
        <v>8198</v>
      </c>
      <c r="N772" s="2279">
        <v>3643936.6829174999</v>
      </c>
      <c r="O772" s="2276" t="s">
        <v>8918</v>
      </c>
    </row>
    <row r="773" spans="1:15" ht="24" customHeight="1">
      <c r="A773" s="2276" t="s">
        <v>9045</v>
      </c>
      <c r="B773" s="2277" t="s">
        <v>3558</v>
      </c>
      <c r="C773" s="2277" t="s">
        <v>9046</v>
      </c>
      <c r="D773" s="2277" t="s">
        <v>3594</v>
      </c>
      <c r="E773" s="2278" t="s">
        <v>2143</v>
      </c>
      <c r="F773" s="2276" t="s">
        <v>9047</v>
      </c>
      <c r="G773" s="2276" t="s">
        <v>6236</v>
      </c>
      <c r="H773" s="2276" t="s">
        <v>9048</v>
      </c>
      <c r="I773" s="2276" t="s">
        <v>6236</v>
      </c>
      <c r="J773" s="2276" t="s">
        <v>9049</v>
      </c>
      <c r="K773" s="2276" t="s">
        <v>6236</v>
      </c>
      <c r="L773" s="2279">
        <v>3.8772873959999998</v>
      </c>
      <c r="M773" s="2276" t="s">
        <v>8198</v>
      </c>
      <c r="N773" s="2279">
        <v>3643940.5602048999</v>
      </c>
      <c r="O773" s="2276" t="s">
        <v>8918</v>
      </c>
    </row>
    <row r="774" spans="1:15" ht="24" customHeight="1">
      <c r="A774" s="2276" t="s">
        <v>9050</v>
      </c>
      <c r="B774" s="2277" t="s">
        <v>4347</v>
      </c>
      <c r="C774" s="2277" t="s">
        <v>9051</v>
      </c>
      <c r="D774" s="2277" t="s">
        <v>3917</v>
      </c>
      <c r="E774" s="2278" t="s">
        <v>322</v>
      </c>
      <c r="F774" s="2276" t="s">
        <v>8927</v>
      </c>
      <c r="G774" s="2276" t="s">
        <v>6236</v>
      </c>
      <c r="H774" s="2276" t="s">
        <v>9052</v>
      </c>
      <c r="I774" s="2276" t="s">
        <v>6236</v>
      </c>
      <c r="J774" s="2276" t="s">
        <v>9053</v>
      </c>
      <c r="K774" s="2276" t="s">
        <v>6236</v>
      </c>
      <c r="L774" s="2279">
        <v>3.7665999999999999</v>
      </c>
      <c r="M774" s="2276" t="s">
        <v>8198</v>
      </c>
      <c r="N774" s="2279">
        <v>3643944.3268049001</v>
      </c>
      <c r="O774" s="2276" t="s">
        <v>8918</v>
      </c>
    </row>
    <row r="775" spans="1:15" ht="24" customHeight="1">
      <c r="A775" s="2276" t="s">
        <v>3997</v>
      </c>
      <c r="B775" s="2277" t="s">
        <v>3558</v>
      </c>
      <c r="C775" s="2277" t="s">
        <v>3998</v>
      </c>
      <c r="D775" s="2277" t="s">
        <v>3589</v>
      </c>
      <c r="E775" s="2278" t="s">
        <v>3445</v>
      </c>
      <c r="F775" s="2276" t="s">
        <v>9054</v>
      </c>
      <c r="G775" s="2276" t="s">
        <v>6236</v>
      </c>
      <c r="H775" s="2276" t="s">
        <v>9055</v>
      </c>
      <c r="I775" s="2276" t="s">
        <v>6236</v>
      </c>
      <c r="J775" s="2276" t="s">
        <v>9056</v>
      </c>
      <c r="K775" s="2276" t="s">
        <v>6236</v>
      </c>
      <c r="L775" s="2279">
        <v>3.6902172000000006</v>
      </c>
      <c r="M775" s="2276" t="s">
        <v>8198</v>
      </c>
      <c r="N775" s="2279">
        <v>3643948.0170220998</v>
      </c>
      <c r="O775" s="2276" t="s">
        <v>8918</v>
      </c>
    </row>
    <row r="776" spans="1:15" ht="24" customHeight="1">
      <c r="A776" s="2276" t="s">
        <v>9057</v>
      </c>
      <c r="B776" s="2277" t="s">
        <v>3558</v>
      </c>
      <c r="C776" s="2277" t="s">
        <v>9058</v>
      </c>
      <c r="D776" s="2277" t="s">
        <v>3589</v>
      </c>
      <c r="E776" s="2278" t="s">
        <v>3445</v>
      </c>
      <c r="F776" s="2276" t="s">
        <v>9059</v>
      </c>
      <c r="G776" s="2276" t="s">
        <v>6236</v>
      </c>
      <c r="H776" s="2276" t="s">
        <v>9060</v>
      </c>
      <c r="I776" s="2276" t="s">
        <v>6236</v>
      </c>
      <c r="J776" s="2276" t="s">
        <v>9061</v>
      </c>
      <c r="K776" s="2276" t="s">
        <v>6236</v>
      </c>
      <c r="L776" s="2279">
        <v>3.6825075850000002</v>
      </c>
      <c r="M776" s="2276" t="s">
        <v>8198</v>
      </c>
      <c r="N776" s="2279">
        <v>3643951.6995297</v>
      </c>
      <c r="O776" s="2276" t="s">
        <v>8918</v>
      </c>
    </row>
    <row r="777" spans="1:15" ht="24" customHeight="1">
      <c r="A777" s="2276" t="s">
        <v>4957</v>
      </c>
      <c r="B777" s="2277" t="s">
        <v>3554</v>
      </c>
      <c r="C777" s="2277" t="s">
        <v>4958</v>
      </c>
      <c r="D777" s="2277" t="s">
        <v>3589</v>
      </c>
      <c r="E777" s="2278" t="s">
        <v>689</v>
      </c>
      <c r="F777" s="2276" t="s">
        <v>9062</v>
      </c>
      <c r="G777" s="2276" t="s">
        <v>6236</v>
      </c>
      <c r="H777" s="2276" t="s">
        <v>8184</v>
      </c>
      <c r="I777" s="2276" t="s">
        <v>6236</v>
      </c>
      <c r="J777" s="2276" t="s">
        <v>9063</v>
      </c>
      <c r="K777" s="2276" t="s">
        <v>6236</v>
      </c>
      <c r="L777" s="2279">
        <v>3.6073200000000001</v>
      </c>
      <c r="M777" s="2276" t="s">
        <v>8198</v>
      </c>
      <c r="N777" s="2279">
        <v>3643955.3068496999</v>
      </c>
      <c r="O777" s="2276" t="s">
        <v>8918</v>
      </c>
    </row>
    <row r="778" spans="1:15" ht="24" customHeight="1">
      <c r="A778" s="2276" t="s">
        <v>3632</v>
      </c>
      <c r="B778" s="2277" t="s">
        <v>3558</v>
      </c>
      <c r="C778" s="2277" t="s">
        <v>3633</v>
      </c>
      <c r="D778" s="2277" t="s">
        <v>3589</v>
      </c>
      <c r="E778" s="2278" t="s">
        <v>271</v>
      </c>
      <c r="F778" s="2276" t="s">
        <v>9064</v>
      </c>
      <c r="G778" s="2276" t="s">
        <v>6236</v>
      </c>
      <c r="H778" s="2276" t="s">
        <v>9065</v>
      </c>
      <c r="I778" s="2276" t="s">
        <v>6236</v>
      </c>
      <c r="J778" s="2276" t="s">
        <v>9066</v>
      </c>
      <c r="K778" s="2276" t="s">
        <v>6236</v>
      </c>
      <c r="L778" s="2279">
        <v>3.456</v>
      </c>
      <c r="M778" s="2276" t="s">
        <v>8198</v>
      </c>
      <c r="N778" s="2279">
        <v>3643958.7628497002</v>
      </c>
      <c r="O778" s="2276" t="s">
        <v>8918</v>
      </c>
    </row>
    <row r="779" spans="1:15" ht="24" customHeight="1">
      <c r="A779" s="2276" t="s">
        <v>9067</v>
      </c>
      <c r="B779" s="2277" t="s">
        <v>3558</v>
      </c>
      <c r="C779" s="2277" t="s">
        <v>9068</v>
      </c>
      <c r="D779" s="2277" t="s">
        <v>3589</v>
      </c>
      <c r="E779" s="2278" t="s">
        <v>271</v>
      </c>
      <c r="F779" s="2276" t="s">
        <v>9069</v>
      </c>
      <c r="G779" s="2276" t="s">
        <v>6236</v>
      </c>
      <c r="H779" s="2276" t="s">
        <v>9070</v>
      </c>
      <c r="I779" s="2276" t="s">
        <v>6236</v>
      </c>
      <c r="J779" s="2276" t="s">
        <v>9071</v>
      </c>
      <c r="K779" s="2276" t="s">
        <v>6236</v>
      </c>
      <c r="L779" s="2279">
        <v>3.423780378</v>
      </c>
      <c r="M779" s="2276" t="s">
        <v>8198</v>
      </c>
      <c r="N779" s="2279">
        <v>3643962.1866301</v>
      </c>
      <c r="O779" s="2276" t="s">
        <v>8918</v>
      </c>
    </row>
    <row r="780" spans="1:15" ht="24" customHeight="1">
      <c r="A780" s="2276" t="s">
        <v>9072</v>
      </c>
      <c r="B780" s="2277" t="s">
        <v>3558</v>
      </c>
      <c r="C780" s="2277" t="s">
        <v>9073</v>
      </c>
      <c r="D780" s="2277" t="s">
        <v>3589</v>
      </c>
      <c r="E780" s="2278" t="s">
        <v>271</v>
      </c>
      <c r="F780" s="2276" t="s">
        <v>9074</v>
      </c>
      <c r="G780" s="2276" t="s">
        <v>6236</v>
      </c>
      <c r="H780" s="2276" t="s">
        <v>9075</v>
      </c>
      <c r="I780" s="2276" t="s">
        <v>6236</v>
      </c>
      <c r="J780" s="2276" t="s">
        <v>9076</v>
      </c>
      <c r="K780" s="2276" t="s">
        <v>6236</v>
      </c>
      <c r="L780" s="2279">
        <v>3.3191999999999999</v>
      </c>
      <c r="M780" s="2276" t="s">
        <v>8198</v>
      </c>
      <c r="N780" s="2279">
        <v>3643965.5058300998</v>
      </c>
      <c r="O780" s="2276" t="s">
        <v>8918</v>
      </c>
    </row>
    <row r="781" spans="1:15" ht="24" customHeight="1">
      <c r="A781" s="2276" t="s">
        <v>9077</v>
      </c>
      <c r="B781" s="2277" t="s">
        <v>3558</v>
      </c>
      <c r="C781" s="2277" t="s">
        <v>9078</v>
      </c>
      <c r="D781" s="2277" t="s">
        <v>3589</v>
      </c>
      <c r="E781" s="2278" t="s">
        <v>3445</v>
      </c>
      <c r="F781" s="2276" t="s">
        <v>9079</v>
      </c>
      <c r="G781" s="2276" t="s">
        <v>6236</v>
      </c>
      <c r="H781" s="2276" t="s">
        <v>8734</v>
      </c>
      <c r="I781" s="2276" t="s">
        <v>6236</v>
      </c>
      <c r="J781" s="2276" t="s">
        <v>6997</v>
      </c>
      <c r="K781" s="2276" t="s">
        <v>6236</v>
      </c>
      <c r="L781" s="2279">
        <v>3.2682099999999998</v>
      </c>
      <c r="M781" s="2276" t="s">
        <v>8198</v>
      </c>
      <c r="N781" s="2279">
        <v>3643968.7740401002</v>
      </c>
      <c r="O781" s="2276" t="s">
        <v>8918</v>
      </c>
    </row>
    <row r="782" spans="1:15" ht="24" customHeight="1">
      <c r="A782" s="2276" t="s">
        <v>9080</v>
      </c>
      <c r="B782" s="2277" t="s">
        <v>3558</v>
      </c>
      <c r="C782" s="2277" t="s">
        <v>9081</v>
      </c>
      <c r="D782" s="2277" t="s">
        <v>3589</v>
      </c>
      <c r="E782" s="2278" t="s">
        <v>689</v>
      </c>
      <c r="F782" s="2276" t="s">
        <v>9082</v>
      </c>
      <c r="G782" s="2276" t="s">
        <v>6236</v>
      </c>
      <c r="H782" s="2276" t="s">
        <v>9083</v>
      </c>
      <c r="I782" s="2276" t="s">
        <v>6236</v>
      </c>
      <c r="J782" s="2276" t="s">
        <v>9084</v>
      </c>
      <c r="K782" s="2276" t="s">
        <v>6236</v>
      </c>
      <c r="L782" s="2279">
        <v>2.94885252</v>
      </c>
      <c r="M782" s="2276" t="s">
        <v>8198</v>
      </c>
      <c r="N782" s="2279">
        <v>3643971.7228926001</v>
      </c>
      <c r="O782" s="2276" t="s">
        <v>8918</v>
      </c>
    </row>
    <row r="783" spans="1:15" ht="36" customHeight="1">
      <c r="A783" s="2276" t="s">
        <v>3622</v>
      </c>
      <c r="B783" s="2277" t="s">
        <v>3558</v>
      </c>
      <c r="C783" s="2277" t="s">
        <v>3623</v>
      </c>
      <c r="D783" s="2277" t="s">
        <v>3589</v>
      </c>
      <c r="E783" s="2278" t="s">
        <v>271</v>
      </c>
      <c r="F783" s="2276" t="s">
        <v>9029</v>
      </c>
      <c r="G783" s="2276" t="s">
        <v>6236</v>
      </c>
      <c r="H783" s="2276" t="s">
        <v>7686</v>
      </c>
      <c r="I783" s="2276" t="s">
        <v>6236</v>
      </c>
      <c r="J783" s="2276" t="s">
        <v>9085</v>
      </c>
      <c r="K783" s="2276" t="s">
        <v>6236</v>
      </c>
      <c r="L783" s="2279">
        <v>2.9405999999999999</v>
      </c>
      <c r="M783" s="2276" t="s">
        <v>8198</v>
      </c>
      <c r="N783" s="2279">
        <v>3643974.6634926</v>
      </c>
      <c r="O783" s="2276" t="s">
        <v>8918</v>
      </c>
    </row>
    <row r="784" spans="1:15" ht="24" customHeight="1">
      <c r="A784" s="2276" t="s">
        <v>9086</v>
      </c>
      <c r="B784" s="2277" t="s">
        <v>3558</v>
      </c>
      <c r="C784" s="2277" t="s">
        <v>9087</v>
      </c>
      <c r="D784" s="2277" t="s">
        <v>3804</v>
      </c>
      <c r="E784" s="2278" t="s">
        <v>271</v>
      </c>
      <c r="F784" s="2276" t="s">
        <v>9088</v>
      </c>
      <c r="G784" s="2276" t="s">
        <v>6236</v>
      </c>
      <c r="H784" s="2276" t="s">
        <v>9089</v>
      </c>
      <c r="I784" s="2276" t="s">
        <v>6236</v>
      </c>
      <c r="J784" s="2276" t="s">
        <v>9090</v>
      </c>
      <c r="K784" s="2276" t="s">
        <v>6236</v>
      </c>
      <c r="L784" s="2279">
        <v>2.510257084</v>
      </c>
      <c r="M784" s="2276" t="s">
        <v>8198</v>
      </c>
      <c r="N784" s="2279">
        <v>3643977.1737497002</v>
      </c>
      <c r="O784" s="2276" t="s">
        <v>8918</v>
      </c>
    </row>
    <row r="785" spans="1:15" ht="24" customHeight="1">
      <c r="A785" s="2276" t="s">
        <v>9091</v>
      </c>
      <c r="B785" s="2277" t="s">
        <v>3558</v>
      </c>
      <c r="C785" s="2277" t="s">
        <v>9092</v>
      </c>
      <c r="D785" s="2277" t="s">
        <v>3589</v>
      </c>
      <c r="E785" s="2278" t="s">
        <v>271</v>
      </c>
      <c r="F785" s="2276" t="s">
        <v>8420</v>
      </c>
      <c r="G785" s="2276" t="s">
        <v>6236</v>
      </c>
      <c r="H785" s="2276" t="s">
        <v>9093</v>
      </c>
      <c r="I785" s="2276" t="s">
        <v>6236</v>
      </c>
      <c r="J785" s="2276" t="s">
        <v>9094</v>
      </c>
      <c r="K785" s="2276" t="s">
        <v>6236</v>
      </c>
      <c r="L785" s="2279">
        <v>2.4499200000000001</v>
      </c>
      <c r="M785" s="2276" t="s">
        <v>8198</v>
      </c>
      <c r="N785" s="2279">
        <v>3643979.6236697002</v>
      </c>
      <c r="O785" s="2276" t="s">
        <v>8918</v>
      </c>
    </row>
    <row r="786" spans="1:15" ht="24" customHeight="1">
      <c r="A786" s="2276" t="s">
        <v>9095</v>
      </c>
      <c r="B786" s="2277" t="s">
        <v>3558</v>
      </c>
      <c r="C786" s="2277" t="s">
        <v>9096</v>
      </c>
      <c r="D786" s="2277" t="s">
        <v>3804</v>
      </c>
      <c r="E786" s="2278" t="s">
        <v>271</v>
      </c>
      <c r="F786" s="2276" t="s">
        <v>9097</v>
      </c>
      <c r="G786" s="2276" t="s">
        <v>6236</v>
      </c>
      <c r="H786" s="2276" t="s">
        <v>9098</v>
      </c>
      <c r="I786" s="2276" t="s">
        <v>6236</v>
      </c>
      <c r="J786" s="2276" t="s">
        <v>9099</v>
      </c>
      <c r="K786" s="2276" t="s">
        <v>6236</v>
      </c>
      <c r="L786" s="2279">
        <v>2.429966898</v>
      </c>
      <c r="M786" s="2276" t="s">
        <v>8198</v>
      </c>
      <c r="N786" s="2279">
        <v>3643982.0536365998</v>
      </c>
      <c r="O786" s="2276" t="s">
        <v>8918</v>
      </c>
    </row>
    <row r="787" spans="1:15" ht="24" customHeight="1">
      <c r="A787" s="2276" t="s">
        <v>6200</v>
      </c>
      <c r="B787" s="2277" t="s">
        <v>3558</v>
      </c>
      <c r="C787" s="2277" t="s">
        <v>6201</v>
      </c>
      <c r="D787" s="2277" t="s">
        <v>3804</v>
      </c>
      <c r="E787" s="2278" t="s">
        <v>2143</v>
      </c>
      <c r="F787" s="2276" t="s">
        <v>8299</v>
      </c>
      <c r="G787" s="2276" t="s">
        <v>6236</v>
      </c>
      <c r="H787" s="2276" t="s">
        <v>8987</v>
      </c>
      <c r="I787" s="2276" t="s">
        <v>6236</v>
      </c>
      <c r="J787" s="2276" t="s">
        <v>9100</v>
      </c>
      <c r="K787" s="2276" t="s">
        <v>6236</v>
      </c>
      <c r="L787" s="2279">
        <v>2.2999999999999998</v>
      </c>
      <c r="M787" s="2276" t="s">
        <v>8198</v>
      </c>
      <c r="N787" s="2279">
        <v>3643984.3536366001</v>
      </c>
      <c r="O787" s="2276" t="s">
        <v>8918</v>
      </c>
    </row>
    <row r="788" spans="1:15" ht="24" customHeight="1">
      <c r="A788" s="2276" t="s">
        <v>3999</v>
      </c>
      <c r="B788" s="2277" t="s">
        <v>3558</v>
      </c>
      <c r="C788" s="2277" t="s">
        <v>4000</v>
      </c>
      <c r="D788" s="2277" t="s">
        <v>3589</v>
      </c>
      <c r="E788" s="2278" t="s">
        <v>368</v>
      </c>
      <c r="F788" s="2276" t="s">
        <v>9101</v>
      </c>
      <c r="G788" s="2276" t="s">
        <v>6236</v>
      </c>
      <c r="H788" s="2276" t="s">
        <v>9102</v>
      </c>
      <c r="I788" s="2276" t="s">
        <v>6236</v>
      </c>
      <c r="J788" s="2276" t="s">
        <v>8749</v>
      </c>
      <c r="K788" s="2276" t="s">
        <v>6236</v>
      </c>
      <c r="L788" s="2279">
        <v>2.294082</v>
      </c>
      <c r="M788" s="2276" t="s">
        <v>8198</v>
      </c>
      <c r="N788" s="2279">
        <v>3643986.6477186</v>
      </c>
      <c r="O788" s="2276" t="s">
        <v>8918</v>
      </c>
    </row>
    <row r="789" spans="1:15" ht="24" customHeight="1">
      <c r="A789" s="2276" t="s">
        <v>9103</v>
      </c>
      <c r="B789" s="2277" t="s">
        <v>4347</v>
      </c>
      <c r="C789" s="2277" t="s">
        <v>9104</v>
      </c>
      <c r="D789" s="2277" t="s">
        <v>3589</v>
      </c>
      <c r="E789" s="2278" t="s">
        <v>322</v>
      </c>
      <c r="F789" s="2276" t="s">
        <v>9105</v>
      </c>
      <c r="G789" s="2276" t="s">
        <v>6236</v>
      </c>
      <c r="H789" s="2276" t="s">
        <v>9106</v>
      </c>
      <c r="I789" s="2276" t="s">
        <v>6236</v>
      </c>
      <c r="J789" s="2276" t="s">
        <v>9107</v>
      </c>
      <c r="K789" s="2276" t="s">
        <v>6236</v>
      </c>
      <c r="L789" s="2279">
        <v>2.28024</v>
      </c>
      <c r="M789" s="2276" t="s">
        <v>8198</v>
      </c>
      <c r="N789" s="2279">
        <v>3643988.9279586002</v>
      </c>
      <c r="O789" s="2276" t="s">
        <v>8918</v>
      </c>
    </row>
    <row r="790" spans="1:15" ht="24" customHeight="1">
      <c r="A790" s="2276" t="s">
        <v>3626</v>
      </c>
      <c r="B790" s="2277" t="s">
        <v>3558</v>
      </c>
      <c r="C790" s="2277" t="s">
        <v>3627</v>
      </c>
      <c r="D790" s="2277" t="s">
        <v>3589</v>
      </c>
      <c r="E790" s="2278" t="s">
        <v>271</v>
      </c>
      <c r="F790" s="2276" t="s">
        <v>9108</v>
      </c>
      <c r="G790" s="2276" t="s">
        <v>6236</v>
      </c>
      <c r="H790" s="2276" t="s">
        <v>9109</v>
      </c>
      <c r="I790" s="2276" t="s">
        <v>6236</v>
      </c>
      <c r="J790" s="2276" t="s">
        <v>9110</v>
      </c>
      <c r="K790" s="2276" t="s">
        <v>6236</v>
      </c>
      <c r="L790" s="2279">
        <v>2.09646</v>
      </c>
      <c r="M790" s="2276" t="s">
        <v>8198</v>
      </c>
      <c r="N790" s="2279">
        <v>3643991.0244185999</v>
      </c>
      <c r="O790" s="2276" t="s">
        <v>8918</v>
      </c>
    </row>
    <row r="791" spans="1:15" ht="36" customHeight="1">
      <c r="A791" s="2276" t="s">
        <v>9111</v>
      </c>
      <c r="B791" s="2277" t="s">
        <v>3558</v>
      </c>
      <c r="C791" s="2277" t="s">
        <v>9112</v>
      </c>
      <c r="D791" s="2277" t="s">
        <v>3589</v>
      </c>
      <c r="E791" s="2278" t="s">
        <v>271</v>
      </c>
      <c r="F791" s="2276" t="s">
        <v>6241</v>
      </c>
      <c r="G791" s="2276" t="s">
        <v>6236</v>
      </c>
      <c r="H791" s="2276" t="s">
        <v>9011</v>
      </c>
      <c r="I791" s="2276" t="s">
        <v>6236</v>
      </c>
      <c r="J791" s="2276" t="s">
        <v>9113</v>
      </c>
      <c r="K791" s="2276" t="s">
        <v>6236</v>
      </c>
      <c r="L791" s="2279">
        <v>1.8</v>
      </c>
      <c r="M791" s="2276" t="s">
        <v>8198</v>
      </c>
      <c r="N791" s="2279">
        <v>3643992.8244186002</v>
      </c>
      <c r="O791" s="2276" t="s">
        <v>8918</v>
      </c>
    </row>
    <row r="792" spans="1:15" ht="24" customHeight="1">
      <c r="A792" s="2276" t="s">
        <v>9114</v>
      </c>
      <c r="B792" s="2277" t="s">
        <v>4347</v>
      </c>
      <c r="C792" s="2277" t="s">
        <v>9115</v>
      </c>
      <c r="D792" s="2277" t="s">
        <v>3589</v>
      </c>
      <c r="E792" s="2278" t="s">
        <v>322</v>
      </c>
      <c r="F792" s="2276" t="s">
        <v>9116</v>
      </c>
      <c r="G792" s="2276" t="s">
        <v>6236</v>
      </c>
      <c r="H792" s="2276" t="s">
        <v>9117</v>
      </c>
      <c r="I792" s="2276" t="s">
        <v>6236</v>
      </c>
      <c r="J792" s="2276" t="s">
        <v>9118</v>
      </c>
      <c r="K792" s="2276" t="s">
        <v>6236</v>
      </c>
      <c r="L792" s="2279">
        <v>1.7226090000000001</v>
      </c>
      <c r="M792" s="2276" t="s">
        <v>8198</v>
      </c>
      <c r="N792" s="2279">
        <v>3643994.5470276</v>
      </c>
      <c r="O792" s="2276" t="s">
        <v>8918</v>
      </c>
    </row>
    <row r="793" spans="1:15" ht="24" customHeight="1">
      <c r="A793" s="2276" t="s">
        <v>4145</v>
      </c>
      <c r="B793" s="2277" t="s">
        <v>3558</v>
      </c>
      <c r="C793" s="2277" t="s">
        <v>4146</v>
      </c>
      <c r="D793" s="2277" t="s">
        <v>3589</v>
      </c>
      <c r="E793" s="2278" t="s">
        <v>3445</v>
      </c>
      <c r="F793" s="2276" t="s">
        <v>9119</v>
      </c>
      <c r="G793" s="2276" t="s">
        <v>6236</v>
      </c>
      <c r="H793" s="2276" t="s">
        <v>9120</v>
      </c>
      <c r="I793" s="2276" t="s">
        <v>6236</v>
      </c>
      <c r="J793" s="2276" t="s">
        <v>9121</v>
      </c>
      <c r="K793" s="2276" t="s">
        <v>6236</v>
      </c>
      <c r="L793" s="2279">
        <v>1.6475359999999999</v>
      </c>
      <c r="M793" s="2276" t="s">
        <v>8198</v>
      </c>
      <c r="N793" s="2279">
        <v>3643996.1945635998</v>
      </c>
      <c r="O793" s="2276" t="s">
        <v>8918</v>
      </c>
    </row>
    <row r="794" spans="1:15" ht="24" customHeight="1">
      <c r="A794" s="2276" t="s">
        <v>6077</v>
      </c>
      <c r="B794" s="2277" t="s">
        <v>4347</v>
      </c>
      <c r="C794" s="2277" t="s">
        <v>6078</v>
      </c>
      <c r="D794" s="2277" t="s">
        <v>3589</v>
      </c>
      <c r="E794" s="2278" t="s">
        <v>347</v>
      </c>
      <c r="F794" s="2276" t="s">
        <v>9122</v>
      </c>
      <c r="G794" s="2276" t="s">
        <v>6236</v>
      </c>
      <c r="H794" s="2276" t="s">
        <v>9123</v>
      </c>
      <c r="I794" s="2276" t="s">
        <v>6236</v>
      </c>
      <c r="J794" s="2276" t="s">
        <v>9124</v>
      </c>
      <c r="K794" s="2276" t="s">
        <v>6236</v>
      </c>
      <c r="L794" s="2279">
        <v>1.6355999999999999</v>
      </c>
      <c r="M794" s="2276" t="s">
        <v>8198</v>
      </c>
      <c r="N794" s="2279">
        <v>3643997.8301635999</v>
      </c>
      <c r="O794" s="2276" t="s">
        <v>9125</v>
      </c>
    </row>
    <row r="795" spans="1:15" ht="24" customHeight="1">
      <c r="A795" s="2276" t="s">
        <v>4143</v>
      </c>
      <c r="B795" s="2277" t="s">
        <v>3558</v>
      </c>
      <c r="C795" s="2277" t="s">
        <v>4144</v>
      </c>
      <c r="D795" s="2277" t="s">
        <v>3589</v>
      </c>
      <c r="E795" s="2278" t="s">
        <v>3445</v>
      </c>
      <c r="F795" s="2276" t="s">
        <v>9126</v>
      </c>
      <c r="G795" s="2276" t="s">
        <v>6236</v>
      </c>
      <c r="H795" s="2276" t="s">
        <v>9127</v>
      </c>
      <c r="I795" s="2276" t="s">
        <v>6236</v>
      </c>
      <c r="J795" s="2276" t="s">
        <v>8781</v>
      </c>
      <c r="K795" s="2276" t="s">
        <v>6236</v>
      </c>
      <c r="L795" s="2279">
        <v>1.4271936000000001</v>
      </c>
      <c r="M795" s="2276" t="s">
        <v>8198</v>
      </c>
      <c r="N795" s="2279">
        <v>3643999.2573572001</v>
      </c>
      <c r="O795" s="2276" t="s">
        <v>9125</v>
      </c>
    </row>
    <row r="796" spans="1:15" ht="24" customHeight="1">
      <c r="A796" s="2276" t="s">
        <v>9128</v>
      </c>
      <c r="B796" s="2277" t="s">
        <v>3558</v>
      </c>
      <c r="C796" s="2277" t="s">
        <v>9129</v>
      </c>
      <c r="D796" s="2277" t="s">
        <v>3589</v>
      </c>
      <c r="E796" s="2278" t="s">
        <v>271</v>
      </c>
      <c r="F796" s="2276" t="s">
        <v>8671</v>
      </c>
      <c r="G796" s="2276" t="s">
        <v>6236</v>
      </c>
      <c r="H796" s="2276" t="s">
        <v>9130</v>
      </c>
      <c r="I796" s="2276" t="s">
        <v>6236</v>
      </c>
      <c r="J796" s="2276" t="s">
        <v>6329</v>
      </c>
      <c r="K796" s="2276" t="s">
        <v>6236</v>
      </c>
      <c r="L796" s="2279">
        <v>1.3557600000000001</v>
      </c>
      <c r="M796" s="2276" t="s">
        <v>8198</v>
      </c>
      <c r="N796" s="2279">
        <v>3644000.6131171999</v>
      </c>
      <c r="O796" s="2276" t="s">
        <v>9125</v>
      </c>
    </row>
    <row r="797" spans="1:15" ht="24" customHeight="1">
      <c r="A797" s="2276" t="s">
        <v>3638</v>
      </c>
      <c r="B797" s="2277" t="s">
        <v>3558</v>
      </c>
      <c r="C797" s="2277" t="s">
        <v>3639</v>
      </c>
      <c r="D797" s="2277" t="s">
        <v>3589</v>
      </c>
      <c r="E797" s="2278" t="s">
        <v>271</v>
      </c>
      <c r="F797" s="2276" t="s">
        <v>9029</v>
      </c>
      <c r="G797" s="2276" t="s">
        <v>6236</v>
      </c>
      <c r="H797" s="2276" t="s">
        <v>9131</v>
      </c>
      <c r="I797" s="2276" t="s">
        <v>6236</v>
      </c>
      <c r="J797" s="2276" t="s">
        <v>9132</v>
      </c>
      <c r="K797" s="2276" t="s">
        <v>6236</v>
      </c>
      <c r="L797" s="2279">
        <v>1.03704</v>
      </c>
      <c r="M797" s="2276" t="s">
        <v>8198</v>
      </c>
      <c r="N797" s="2279">
        <v>3644001.6501572002</v>
      </c>
      <c r="O797" s="2276" t="s">
        <v>9125</v>
      </c>
    </row>
    <row r="798" spans="1:15" ht="24" customHeight="1">
      <c r="A798" s="2276" t="s">
        <v>4103</v>
      </c>
      <c r="B798" s="2277" t="s">
        <v>3558</v>
      </c>
      <c r="C798" s="2277" t="s">
        <v>4104</v>
      </c>
      <c r="D798" s="2277" t="s">
        <v>3589</v>
      </c>
      <c r="E798" s="2278" t="s">
        <v>3974</v>
      </c>
      <c r="F798" s="2276" t="s">
        <v>9133</v>
      </c>
      <c r="G798" s="2276" t="s">
        <v>6236</v>
      </c>
      <c r="H798" s="2276" t="s">
        <v>9134</v>
      </c>
      <c r="I798" s="2276" t="s">
        <v>6236</v>
      </c>
      <c r="J798" s="2276" t="s">
        <v>9135</v>
      </c>
      <c r="K798" s="2276" t="s">
        <v>6236</v>
      </c>
      <c r="L798" s="2279">
        <v>0.97238671200000004</v>
      </c>
      <c r="M798" s="2276" t="s">
        <v>8198</v>
      </c>
      <c r="N798" s="2279">
        <v>3644002.6225438998</v>
      </c>
      <c r="O798" s="2276" t="s">
        <v>9125</v>
      </c>
    </row>
    <row r="799" spans="1:15" ht="24" customHeight="1">
      <c r="A799" s="2276" t="s">
        <v>9136</v>
      </c>
      <c r="B799" s="2277" t="s">
        <v>4347</v>
      </c>
      <c r="C799" s="2277" t="s">
        <v>9137</v>
      </c>
      <c r="D799" s="2277" t="s">
        <v>3917</v>
      </c>
      <c r="E799" s="2278" t="s">
        <v>1223</v>
      </c>
      <c r="F799" s="2276" t="s">
        <v>9138</v>
      </c>
      <c r="G799" s="2276" t="s">
        <v>6236</v>
      </c>
      <c r="H799" s="2276" t="s">
        <v>6716</v>
      </c>
      <c r="I799" s="2276" t="s">
        <v>6236</v>
      </c>
      <c r="J799" s="2276" t="s">
        <v>8468</v>
      </c>
      <c r="K799" s="2276" t="s">
        <v>6236</v>
      </c>
      <c r="L799" s="2279">
        <v>0.88800000000000001</v>
      </c>
      <c r="M799" s="2276" t="s">
        <v>8198</v>
      </c>
      <c r="N799" s="2279">
        <v>3644003.5105439001</v>
      </c>
      <c r="O799" s="2276" t="s">
        <v>9125</v>
      </c>
    </row>
    <row r="800" spans="1:15" ht="24" customHeight="1">
      <c r="A800" s="2276" t="s">
        <v>9139</v>
      </c>
      <c r="B800" s="2277" t="s">
        <v>3558</v>
      </c>
      <c r="C800" s="2277" t="s">
        <v>9140</v>
      </c>
      <c r="D800" s="2277" t="s">
        <v>3589</v>
      </c>
      <c r="E800" s="2278" t="s">
        <v>271</v>
      </c>
      <c r="F800" s="2276" t="s">
        <v>8146</v>
      </c>
      <c r="G800" s="2276" t="s">
        <v>6236</v>
      </c>
      <c r="H800" s="2276" t="s">
        <v>9141</v>
      </c>
      <c r="I800" s="2276" t="s">
        <v>6236</v>
      </c>
      <c r="J800" s="2276" t="s">
        <v>7742</v>
      </c>
      <c r="K800" s="2276" t="s">
        <v>6236</v>
      </c>
      <c r="L800" s="2279">
        <v>0.88044</v>
      </c>
      <c r="M800" s="2276" t="s">
        <v>8198</v>
      </c>
      <c r="N800" s="2279">
        <v>3644004.3909839001</v>
      </c>
      <c r="O800" s="2276" t="s">
        <v>9125</v>
      </c>
    </row>
    <row r="801" spans="1:15" ht="24" customHeight="1">
      <c r="A801" s="2276" t="s">
        <v>6122</v>
      </c>
      <c r="B801" s="2277" t="s">
        <v>3558</v>
      </c>
      <c r="C801" s="2277" t="s">
        <v>9142</v>
      </c>
      <c r="D801" s="2277" t="s">
        <v>3589</v>
      </c>
      <c r="E801" s="2278" t="s">
        <v>271</v>
      </c>
      <c r="F801" s="2276" t="s">
        <v>8724</v>
      </c>
      <c r="G801" s="2276" t="s">
        <v>6236</v>
      </c>
      <c r="H801" s="2276" t="s">
        <v>9143</v>
      </c>
      <c r="I801" s="2276" t="s">
        <v>6236</v>
      </c>
      <c r="J801" s="2276" t="s">
        <v>9144</v>
      </c>
      <c r="K801" s="2276" t="s">
        <v>6236</v>
      </c>
      <c r="L801" s="2279">
        <v>0.76559999999999995</v>
      </c>
      <c r="M801" s="2276" t="s">
        <v>8198</v>
      </c>
      <c r="N801" s="2279">
        <v>3644005.1565839001</v>
      </c>
      <c r="O801" s="2276" t="s">
        <v>9125</v>
      </c>
    </row>
    <row r="802" spans="1:15" ht="24" customHeight="1">
      <c r="A802" s="2276" t="s">
        <v>9145</v>
      </c>
      <c r="B802" s="2277" t="s">
        <v>3558</v>
      </c>
      <c r="C802" s="2277" t="s">
        <v>9146</v>
      </c>
      <c r="D802" s="2277" t="s">
        <v>3804</v>
      </c>
      <c r="E802" s="2278" t="s">
        <v>2143</v>
      </c>
      <c r="F802" s="2276" t="s">
        <v>9147</v>
      </c>
      <c r="G802" s="2276" t="s">
        <v>6236</v>
      </c>
      <c r="H802" s="2276" t="s">
        <v>9148</v>
      </c>
      <c r="I802" s="2276" t="s">
        <v>6236</v>
      </c>
      <c r="J802" s="2276" t="s">
        <v>8850</v>
      </c>
      <c r="K802" s="2276" t="s">
        <v>6236</v>
      </c>
      <c r="L802" s="2279">
        <v>0.53890199999999999</v>
      </c>
      <c r="M802" s="2276" t="s">
        <v>8198</v>
      </c>
      <c r="N802" s="2279">
        <v>3644005.6954859002</v>
      </c>
      <c r="O802" s="2276" t="s">
        <v>9125</v>
      </c>
    </row>
    <row r="803" spans="1:15" ht="24" customHeight="1">
      <c r="A803" s="2276" t="s">
        <v>9149</v>
      </c>
      <c r="B803" s="2277" t="s">
        <v>3558</v>
      </c>
      <c r="C803" s="2277" t="s">
        <v>9150</v>
      </c>
      <c r="D803" s="2277" t="s">
        <v>3589</v>
      </c>
      <c r="E803" s="2278" t="s">
        <v>271</v>
      </c>
      <c r="F803" s="2276" t="s">
        <v>8724</v>
      </c>
      <c r="G803" s="2276" t="s">
        <v>6236</v>
      </c>
      <c r="H803" s="2276" t="s">
        <v>9151</v>
      </c>
      <c r="I803" s="2276" t="s">
        <v>6236</v>
      </c>
      <c r="J803" s="2276" t="s">
        <v>9152</v>
      </c>
      <c r="K803" s="2276" t="s">
        <v>6236</v>
      </c>
      <c r="L803" s="2279">
        <v>0.51504000000000005</v>
      </c>
      <c r="M803" s="2276" t="s">
        <v>8198</v>
      </c>
      <c r="N803" s="2279">
        <v>3644006.2105259001</v>
      </c>
      <c r="O803" s="2276" t="s">
        <v>9125</v>
      </c>
    </row>
    <row r="804" spans="1:15" ht="24" customHeight="1">
      <c r="A804" s="2276" t="s">
        <v>9153</v>
      </c>
      <c r="B804" s="2277" t="s">
        <v>4347</v>
      </c>
      <c r="C804" s="2277" t="s">
        <v>9154</v>
      </c>
      <c r="D804" s="2277" t="s">
        <v>3589</v>
      </c>
      <c r="E804" s="2278" t="s">
        <v>322</v>
      </c>
      <c r="F804" s="2276" t="s">
        <v>9155</v>
      </c>
      <c r="G804" s="2276" t="s">
        <v>6236</v>
      </c>
      <c r="H804" s="2276" t="s">
        <v>9156</v>
      </c>
      <c r="I804" s="2276" t="s">
        <v>6236</v>
      </c>
      <c r="J804" s="2276" t="s">
        <v>7946</v>
      </c>
      <c r="K804" s="2276" t="s">
        <v>6236</v>
      </c>
      <c r="L804" s="2279">
        <v>0.478188</v>
      </c>
      <c r="M804" s="2276" t="s">
        <v>8198</v>
      </c>
      <c r="N804" s="2279">
        <v>3644006.6887138998</v>
      </c>
      <c r="O804" s="2276" t="s">
        <v>9125</v>
      </c>
    </row>
    <row r="805" spans="1:15" ht="24" customHeight="1">
      <c r="A805" s="2276" t="s">
        <v>9157</v>
      </c>
      <c r="B805" s="2277" t="s">
        <v>4347</v>
      </c>
      <c r="C805" s="2277" t="s">
        <v>9158</v>
      </c>
      <c r="D805" s="2277" t="s">
        <v>3917</v>
      </c>
      <c r="E805" s="2278" t="s">
        <v>322</v>
      </c>
      <c r="F805" s="2276" t="s">
        <v>9026</v>
      </c>
      <c r="G805" s="2276" t="s">
        <v>6236</v>
      </c>
      <c r="H805" s="2276" t="s">
        <v>9159</v>
      </c>
      <c r="I805" s="2276" t="s">
        <v>6236</v>
      </c>
      <c r="J805" s="2276" t="s">
        <v>9160</v>
      </c>
      <c r="K805" s="2276" t="s">
        <v>6236</v>
      </c>
      <c r="L805" s="2279">
        <v>0.41758200000000001</v>
      </c>
      <c r="M805" s="2276" t="s">
        <v>8198</v>
      </c>
      <c r="N805" s="2279">
        <v>3644007.1062959</v>
      </c>
      <c r="O805" s="2276" t="s">
        <v>9125</v>
      </c>
    </row>
    <row r="806" spans="1:15" ht="24" customHeight="1">
      <c r="A806" s="2276" t="s">
        <v>9161</v>
      </c>
      <c r="B806" s="2277" t="s">
        <v>3558</v>
      </c>
      <c r="C806" s="2277" t="s">
        <v>9162</v>
      </c>
      <c r="D806" s="2277" t="s">
        <v>3589</v>
      </c>
      <c r="E806" s="2278" t="s">
        <v>9163</v>
      </c>
      <c r="F806" s="2276" t="s">
        <v>9164</v>
      </c>
      <c r="G806" s="2276" t="s">
        <v>6236</v>
      </c>
      <c r="H806" s="2276" t="s">
        <v>9165</v>
      </c>
      <c r="I806" s="2276" t="s">
        <v>6236</v>
      </c>
      <c r="J806" s="2276" t="s">
        <v>7926</v>
      </c>
      <c r="K806" s="2276" t="s">
        <v>6236</v>
      </c>
      <c r="L806" s="2279">
        <v>0.36403639999999998</v>
      </c>
      <c r="M806" s="2276" t="s">
        <v>8198</v>
      </c>
      <c r="N806" s="2279">
        <v>3644007.4703322998</v>
      </c>
      <c r="O806" s="2276" t="s">
        <v>9125</v>
      </c>
    </row>
    <row r="807" spans="1:15" ht="48" customHeight="1">
      <c r="A807" s="2276" t="s">
        <v>9166</v>
      </c>
      <c r="B807" s="2277" t="s">
        <v>3558</v>
      </c>
      <c r="C807" s="2277" t="s">
        <v>9167</v>
      </c>
      <c r="D807" s="2277" t="s">
        <v>3589</v>
      </c>
      <c r="E807" s="2278" t="s">
        <v>271</v>
      </c>
      <c r="F807" s="2276" t="s">
        <v>9168</v>
      </c>
      <c r="G807" s="2276" t="s">
        <v>6236</v>
      </c>
      <c r="H807" s="2276" t="s">
        <v>9169</v>
      </c>
      <c r="I807" s="2276" t="s">
        <v>6236</v>
      </c>
      <c r="J807" s="2276" t="s">
        <v>9170</v>
      </c>
      <c r="K807" s="2276" t="s">
        <v>6236</v>
      </c>
      <c r="L807" s="2279">
        <v>0.249255</v>
      </c>
      <c r="M807" s="2276" t="s">
        <v>8198</v>
      </c>
      <c r="N807" s="2279">
        <v>3644007.7195873</v>
      </c>
      <c r="O807" s="2276" t="s">
        <v>9125</v>
      </c>
    </row>
    <row r="808" spans="1:15" ht="24" customHeight="1">
      <c r="A808" s="2276" t="s">
        <v>9171</v>
      </c>
      <c r="B808" s="2277" t="s">
        <v>3558</v>
      </c>
      <c r="C808" s="2277" t="s">
        <v>9172</v>
      </c>
      <c r="D808" s="2277" t="s">
        <v>3804</v>
      </c>
      <c r="E808" s="2278" t="s">
        <v>9163</v>
      </c>
      <c r="F808" s="2276" t="s">
        <v>9173</v>
      </c>
      <c r="G808" s="2276" t="s">
        <v>6236</v>
      </c>
      <c r="H808" s="2276" t="s">
        <v>9174</v>
      </c>
      <c r="I808" s="2276" t="s">
        <v>6236</v>
      </c>
      <c r="J808" s="2276" t="s">
        <v>8720</v>
      </c>
      <c r="K808" s="2276" t="s">
        <v>6236</v>
      </c>
      <c r="L808" s="2279">
        <v>0.211899</v>
      </c>
      <c r="M808" s="2276" t="s">
        <v>8198</v>
      </c>
      <c r="N808" s="2279">
        <v>3644007.9314863002</v>
      </c>
      <c r="O808" s="2276" t="s">
        <v>9125</v>
      </c>
    </row>
    <row r="809" spans="1:15" ht="24" customHeight="1">
      <c r="A809" s="2276" t="s">
        <v>9175</v>
      </c>
      <c r="B809" s="2277" t="s">
        <v>4347</v>
      </c>
      <c r="C809" s="2277" t="s">
        <v>9176</v>
      </c>
      <c r="D809" s="2277" t="s">
        <v>3589</v>
      </c>
      <c r="E809" s="2278" t="s">
        <v>322</v>
      </c>
      <c r="F809" s="2276" t="s">
        <v>9026</v>
      </c>
      <c r="G809" s="2276" t="s">
        <v>6236</v>
      </c>
      <c r="H809" s="2276" t="s">
        <v>9177</v>
      </c>
      <c r="I809" s="2276" t="s">
        <v>6236</v>
      </c>
      <c r="J809" s="2276" t="s">
        <v>8382</v>
      </c>
      <c r="K809" s="2276" t="s">
        <v>6236</v>
      </c>
      <c r="L809" s="2279">
        <v>0.16317000000000001</v>
      </c>
      <c r="M809" s="2276" t="s">
        <v>8198</v>
      </c>
      <c r="N809" s="2279">
        <v>3644008.0946562998</v>
      </c>
      <c r="O809" s="2276" t="s">
        <v>9125</v>
      </c>
    </row>
    <row r="810" spans="1:15" ht="24" customHeight="1">
      <c r="A810" s="2276" t="s">
        <v>9178</v>
      </c>
      <c r="B810" s="2277" t="s">
        <v>4347</v>
      </c>
      <c r="C810" s="2277" t="s">
        <v>9179</v>
      </c>
      <c r="D810" s="2277" t="s">
        <v>3804</v>
      </c>
      <c r="E810" s="2278" t="s">
        <v>322</v>
      </c>
      <c r="F810" s="2276" t="s">
        <v>9180</v>
      </c>
      <c r="G810" s="2276" t="s">
        <v>6236</v>
      </c>
      <c r="H810" s="2276" t="s">
        <v>9181</v>
      </c>
      <c r="I810" s="2276" t="s">
        <v>6236</v>
      </c>
      <c r="J810" s="2276" t="s">
        <v>8382</v>
      </c>
      <c r="K810" s="2276" t="s">
        <v>6236</v>
      </c>
      <c r="L810" s="2279">
        <v>0.15540000000000001</v>
      </c>
      <c r="M810" s="2276" t="s">
        <v>8198</v>
      </c>
      <c r="N810" s="2279">
        <v>3644008.2500562998</v>
      </c>
      <c r="O810" s="2276" t="s">
        <v>9125</v>
      </c>
    </row>
    <row r="811" spans="1:15" ht="36" customHeight="1">
      <c r="A811" s="2276" t="s">
        <v>9182</v>
      </c>
      <c r="B811" s="2277" t="s">
        <v>3558</v>
      </c>
      <c r="C811" s="2277" t="s">
        <v>9183</v>
      </c>
      <c r="D811" s="2277" t="s">
        <v>3804</v>
      </c>
      <c r="E811" s="2278" t="s">
        <v>271</v>
      </c>
      <c r="F811" s="2276" t="s">
        <v>9184</v>
      </c>
      <c r="G811" s="2276" t="s">
        <v>6236</v>
      </c>
      <c r="H811" s="2276" t="s">
        <v>9185</v>
      </c>
      <c r="I811" s="2276" t="s">
        <v>6236</v>
      </c>
      <c r="J811" s="2276" t="s">
        <v>8687</v>
      </c>
      <c r="K811" s="2276" t="s">
        <v>6236</v>
      </c>
      <c r="L811" s="2279">
        <v>0.14768585000000001</v>
      </c>
      <c r="M811" s="2276" t="s">
        <v>8198</v>
      </c>
      <c r="N811" s="2279">
        <v>3644008.3977422002</v>
      </c>
      <c r="O811" s="2276" t="s">
        <v>9125</v>
      </c>
    </row>
    <row r="812" spans="1:15" ht="24" customHeight="1">
      <c r="A812" s="2276" t="s">
        <v>9186</v>
      </c>
      <c r="B812" s="2277" t="s">
        <v>3558</v>
      </c>
      <c r="C812" s="2277" t="s">
        <v>9187</v>
      </c>
      <c r="D812" s="2277" t="s">
        <v>3804</v>
      </c>
      <c r="E812" s="2278" t="s">
        <v>271</v>
      </c>
      <c r="F812" s="2276" t="s">
        <v>9188</v>
      </c>
      <c r="G812" s="2276" t="s">
        <v>6236</v>
      </c>
      <c r="H812" s="2276" t="s">
        <v>9189</v>
      </c>
      <c r="I812" s="2276" t="s">
        <v>6236</v>
      </c>
      <c r="J812" s="2276" t="s">
        <v>9190</v>
      </c>
      <c r="K812" s="2276" t="s">
        <v>6236</v>
      </c>
      <c r="L812" s="2279">
        <v>0.10193999999999999</v>
      </c>
      <c r="M812" s="2276" t="s">
        <v>8198</v>
      </c>
      <c r="N812" s="2279">
        <v>3644008.4996822001</v>
      </c>
      <c r="O812" s="2276" t="s">
        <v>9125</v>
      </c>
    </row>
    <row r="813" spans="1:15" ht="24" customHeight="1">
      <c r="A813" s="2276" t="s">
        <v>9191</v>
      </c>
      <c r="B813" s="2277" t="s">
        <v>4347</v>
      </c>
      <c r="C813" s="2277" t="s">
        <v>9192</v>
      </c>
      <c r="D813" s="2277" t="s">
        <v>3804</v>
      </c>
      <c r="E813" s="2278" t="s">
        <v>322</v>
      </c>
      <c r="F813" s="2276" t="s">
        <v>9180</v>
      </c>
      <c r="G813" s="2276" t="s">
        <v>6236</v>
      </c>
      <c r="H813" s="2276" t="s">
        <v>9193</v>
      </c>
      <c r="I813" s="2276" t="s">
        <v>6236</v>
      </c>
      <c r="J813" s="2276" t="s">
        <v>7879</v>
      </c>
      <c r="K813" s="2276" t="s">
        <v>6236</v>
      </c>
      <c r="L813" s="2279">
        <v>7.3800000000000004E-2</v>
      </c>
      <c r="M813" s="2276" t="s">
        <v>8198</v>
      </c>
      <c r="N813" s="2279">
        <v>3644008.5734822</v>
      </c>
      <c r="O813" s="2276" t="s">
        <v>9125</v>
      </c>
    </row>
    <row r="814" spans="1:15" ht="24" customHeight="1">
      <c r="A814" s="2276" t="s">
        <v>9194</v>
      </c>
      <c r="B814" s="2277" t="s">
        <v>3558</v>
      </c>
      <c r="C814" s="2277" t="s">
        <v>9195</v>
      </c>
      <c r="D814" s="2277" t="s">
        <v>3589</v>
      </c>
      <c r="E814" s="2278" t="s">
        <v>271</v>
      </c>
      <c r="F814" s="2276" t="s">
        <v>9196</v>
      </c>
      <c r="G814" s="2276" t="s">
        <v>6236</v>
      </c>
      <c r="H814" s="2276" t="s">
        <v>9197</v>
      </c>
      <c r="I814" s="2276" t="s">
        <v>6236</v>
      </c>
      <c r="J814" s="2276" t="s">
        <v>7166</v>
      </c>
      <c r="K814" s="2276" t="s">
        <v>6236</v>
      </c>
      <c r="L814" s="2279">
        <v>6.14496E-2</v>
      </c>
      <c r="M814" s="2276" t="s">
        <v>8198</v>
      </c>
      <c r="N814" s="2279">
        <v>3644008.6349318</v>
      </c>
      <c r="O814" s="2276" t="s">
        <v>9125</v>
      </c>
    </row>
    <row r="815" spans="1:15" ht="24" customHeight="1">
      <c r="A815" s="2276" t="s">
        <v>9198</v>
      </c>
      <c r="B815" s="2277" t="s">
        <v>3558</v>
      </c>
      <c r="C815" s="2277" t="s">
        <v>9199</v>
      </c>
      <c r="D815" s="2277" t="s">
        <v>3594</v>
      </c>
      <c r="E815" s="2278" t="s">
        <v>2143</v>
      </c>
      <c r="F815" s="2276" t="s">
        <v>9200</v>
      </c>
      <c r="G815" s="2276" t="s">
        <v>6236</v>
      </c>
      <c r="H815" s="2276" t="s">
        <v>8203</v>
      </c>
      <c r="I815" s="2276" t="s">
        <v>6236</v>
      </c>
      <c r="J815" s="2276" t="s">
        <v>9201</v>
      </c>
      <c r="K815" s="2276" t="s">
        <v>6236</v>
      </c>
      <c r="L815" s="2279">
        <v>5.2723847999999997E-2</v>
      </c>
      <c r="M815" s="2276" t="s">
        <v>8198</v>
      </c>
      <c r="N815" s="2279">
        <v>3644008.6876556999</v>
      </c>
      <c r="O815" s="2276" t="s">
        <v>9125</v>
      </c>
    </row>
    <row r="816" spans="1:15" ht="24" customHeight="1">
      <c r="A816" s="2276" t="s">
        <v>9202</v>
      </c>
      <c r="B816" s="2277" t="s">
        <v>3558</v>
      </c>
      <c r="C816" s="2277" t="s">
        <v>9203</v>
      </c>
      <c r="D816" s="2277" t="s">
        <v>3804</v>
      </c>
      <c r="E816" s="2278" t="s">
        <v>2143</v>
      </c>
      <c r="F816" s="2276" t="s">
        <v>9147</v>
      </c>
      <c r="G816" s="2276" t="s">
        <v>6236</v>
      </c>
      <c r="H816" s="2276" t="s">
        <v>8791</v>
      </c>
      <c r="I816" s="2276" t="s">
        <v>6236</v>
      </c>
      <c r="J816" s="2276" t="s">
        <v>9201</v>
      </c>
      <c r="K816" s="2276" t="s">
        <v>6236</v>
      </c>
      <c r="L816" s="2279">
        <v>4.5864000000000002E-2</v>
      </c>
      <c r="M816" s="2276" t="s">
        <v>8198</v>
      </c>
      <c r="N816" s="2279">
        <v>3644008.7335196999</v>
      </c>
      <c r="O816" s="2276" t="s">
        <v>9125</v>
      </c>
    </row>
    <row r="817" spans="1:15" ht="24" customHeight="1">
      <c r="A817" s="2276" t="s">
        <v>9204</v>
      </c>
      <c r="B817" s="2277" t="s">
        <v>4347</v>
      </c>
      <c r="C817" s="2277" t="s">
        <v>9205</v>
      </c>
      <c r="D817" s="2277" t="s">
        <v>3589</v>
      </c>
      <c r="E817" s="2278" t="s">
        <v>322</v>
      </c>
      <c r="F817" s="2276" t="s">
        <v>9206</v>
      </c>
      <c r="G817" s="2276" t="s">
        <v>6236</v>
      </c>
      <c r="H817" s="2276" t="s">
        <v>9207</v>
      </c>
      <c r="I817" s="2276" t="s">
        <v>6236</v>
      </c>
      <c r="J817" s="2276" t="s">
        <v>9208</v>
      </c>
      <c r="K817" s="2276" t="s">
        <v>6236</v>
      </c>
      <c r="L817" s="2279">
        <v>4.0320000000000002E-2</v>
      </c>
      <c r="M817" s="2276" t="s">
        <v>8198</v>
      </c>
      <c r="N817" s="2279">
        <v>3644008.7738397</v>
      </c>
      <c r="O817" s="2276" t="s">
        <v>9125</v>
      </c>
    </row>
    <row r="818" spans="1:15" ht="24" customHeight="1">
      <c r="A818" s="2276" t="s">
        <v>9209</v>
      </c>
      <c r="B818" s="2277" t="s">
        <v>4347</v>
      </c>
      <c r="C818" s="2277" t="s">
        <v>9210</v>
      </c>
      <c r="D818" s="2277" t="s">
        <v>3589</v>
      </c>
      <c r="E818" s="2278" t="s">
        <v>9211</v>
      </c>
      <c r="F818" s="2276" t="s">
        <v>9212</v>
      </c>
      <c r="G818" s="2276" t="s">
        <v>6236</v>
      </c>
      <c r="H818" s="2276" t="s">
        <v>9131</v>
      </c>
      <c r="I818" s="2276" t="s">
        <v>6236</v>
      </c>
      <c r="J818" s="2276" t="s">
        <v>9213</v>
      </c>
      <c r="K818" s="2276" t="s">
        <v>6236</v>
      </c>
      <c r="L818" s="2279">
        <v>3.3495200000000003E-2</v>
      </c>
      <c r="M818" s="2276" t="s">
        <v>8198</v>
      </c>
      <c r="N818" s="2279">
        <v>3644008.8073348999</v>
      </c>
      <c r="O818" s="2276" t="s">
        <v>9125</v>
      </c>
    </row>
    <row r="819" spans="1:15" ht="24" customHeight="1">
      <c r="A819" s="2276" t="s">
        <v>9214</v>
      </c>
      <c r="B819" s="2277" t="s">
        <v>3558</v>
      </c>
      <c r="C819" s="2277" t="s">
        <v>9215</v>
      </c>
      <c r="D819" s="2277" t="s">
        <v>3589</v>
      </c>
      <c r="E819" s="2278" t="s">
        <v>271</v>
      </c>
      <c r="F819" s="2276" t="s">
        <v>9216</v>
      </c>
      <c r="G819" s="2276" t="s">
        <v>6236</v>
      </c>
      <c r="H819" s="2276" t="s">
        <v>9217</v>
      </c>
      <c r="I819" s="2276" t="s">
        <v>6236</v>
      </c>
      <c r="J819" s="2276" t="s">
        <v>9213</v>
      </c>
      <c r="K819" s="2276" t="s">
        <v>6236</v>
      </c>
      <c r="L819" s="2279">
        <v>2.6625199999999995E-2</v>
      </c>
      <c r="M819" s="2276" t="s">
        <v>8198</v>
      </c>
      <c r="N819" s="2279">
        <v>3644008.8339601001</v>
      </c>
      <c r="O819" s="2276" t="s">
        <v>9125</v>
      </c>
    </row>
    <row r="820" spans="1:15" ht="24" customHeight="1">
      <c r="A820" s="2276" t="s">
        <v>9218</v>
      </c>
      <c r="B820" s="2277" t="s">
        <v>4347</v>
      </c>
      <c r="C820" s="2277" t="s">
        <v>9219</v>
      </c>
      <c r="D820" s="2277" t="s">
        <v>3589</v>
      </c>
      <c r="E820" s="2278" t="s">
        <v>322</v>
      </c>
      <c r="F820" s="2276" t="s">
        <v>9188</v>
      </c>
      <c r="G820" s="2276" t="s">
        <v>6236</v>
      </c>
      <c r="H820" s="2276" t="s">
        <v>9220</v>
      </c>
      <c r="I820" s="2276" t="s">
        <v>6236</v>
      </c>
      <c r="J820" s="2276" t="s">
        <v>9221</v>
      </c>
      <c r="K820" s="2276" t="s">
        <v>6236</v>
      </c>
      <c r="L820" s="2279">
        <v>2.2739999999999996E-2</v>
      </c>
      <c r="M820" s="2276" t="s">
        <v>8198</v>
      </c>
      <c r="N820" s="2279">
        <v>3644008.8567001</v>
      </c>
      <c r="O820" s="2276" t="s">
        <v>9125</v>
      </c>
    </row>
    <row r="821" spans="1:15" ht="24" customHeight="1">
      <c r="A821" s="2276" t="s">
        <v>9222</v>
      </c>
      <c r="B821" s="2277" t="s">
        <v>4347</v>
      </c>
      <c r="C821" s="2277" t="s">
        <v>9223</v>
      </c>
      <c r="D821" s="2277" t="s">
        <v>3589</v>
      </c>
      <c r="E821" s="2278" t="s">
        <v>322</v>
      </c>
      <c r="F821" s="2276" t="s">
        <v>9224</v>
      </c>
      <c r="G821" s="2276" t="s">
        <v>6236</v>
      </c>
      <c r="H821" s="2276" t="s">
        <v>9225</v>
      </c>
      <c r="I821" s="2276" t="s">
        <v>6236</v>
      </c>
      <c r="J821" s="2276" t="s">
        <v>9221</v>
      </c>
      <c r="K821" s="2276" t="s">
        <v>6236</v>
      </c>
      <c r="L821" s="2279">
        <v>2.0143199999999997E-2</v>
      </c>
      <c r="M821" s="2276" t="s">
        <v>8198</v>
      </c>
      <c r="N821" s="2279">
        <v>3644008.8768433002</v>
      </c>
      <c r="O821" s="2276" t="s">
        <v>9125</v>
      </c>
    </row>
    <row r="822" spans="1:15" ht="24" customHeight="1">
      <c r="A822" s="2276" t="s">
        <v>9226</v>
      </c>
      <c r="B822" s="2277" t="s">
        <v>4347</v>
      </c>
      <c r="C822" s="2277" t="s">
        <v>9227</v>
      </c>
      <c r="D822" s="2277" t="s">
        <v>3589</v>
      </c>
      <c r="E822" s="2278" t="s">
        <v>322</v>
      </c>
      <c r="F822" s="2276" t="s">
        <v>9228</v>
      </c>
      <c r="G822" s="2276" t="s">
        <v>6236</v>
      </c>
      <c r="H822" s="2276" t="s">
        <v>9229</v>
      </c>
      <c r="I822" s="2276" t="s">
        <v>6236</v>
      </c>
      <c r="J822" s="2276" t="s">
        <v>8987</v>
      </c>
      <c r="K822" s="2276" t="s">
        <v>6236</v>
      </c>
      <c r="L822" s="2279">
        <v>1.2465E-2</v>
      </c>
      <c r="M822" s="2276" t="s">
        <v>8198</v>
      </c>
      <c r="N822" s="2279">
        <v>3644008.8893082999</v>
      </c>
      <c r="O822" s="2276" t="s">
        <v>9125</v>
      </c>
    </row>
    <row r="823" spans="1:15" ht="24" customHeight="1">
      <c r="A823" s="2276" t="s">
        <v>9230</v>
      </c>
      <c r="B823" s="2277" t="s">
        <v>4347</v>
      </c>
      <c r="C823" s="2277" t="s">
        <v>9231</v>
      </c>
      <c r="D823" s="2277" t="s">
        <v>3589</v>
      </c>
      <c r="E823" s="2278" t="s">
        <v>322</v>
      </c>
      <c r="F823" s="2276" t="s">
        <v>9206</v>
      </c>
      <c r="G823" s="2276" t="s">
        <v>6236</v>
      </c>
      <c r="H823" s="2276" t="s">
        <v>9232</v>
      </c>
      <c r="I823" s="2276" t="s">
        <v>6236</v>
      </c>
      <c r="J823" s="2276" t="s">
        <v>8987</v>
      </c>
      <c r="K823" s="2276" t="s">
        <v>6236</v>
      </c>
      <c r="L823" s="2279">
        <v>1.2292000000000001E-2</v>
      </c>
      <c r="M823" s="2276" t="s">
        <v>8198</v>
      </c>
      <c r="N823" s="2279">
        <v>3644008.9016002999</v>
      </c>
      <c r="O823" s="2276" t="s">
        <v>9125</v>
      </c>
    </row>
    <row r="824" spans="1:15" ht="24" customHeight="1">
      <c r="A824" s="2276" t="s">
        <v>9233</v>
      </c>
      <c r="B824" s="2277" t="s">
        <v>4347</v>
      </c>
      <c r="C824" s="2277" t="s">
        <v>9234</v>
      </c>
      <c r="D824" s="2277" t="s">
        <v>3589</v>
      </c>
      <c r="E824" s="2278" t="s">
        <v>322</v>
      </c>
      <c r="F824" s="2276" t="s">
        <v>9188</v>
      </c>
      <c r="G824" s="2276" t="s">
        <v>6236</v>
      </c>
      <c r="H824" s="2276" t="s">
        <v>9235</v>
      </c>
      <c r="I824" s="2276" t="s">
        <v>6236</v>
      </c>
      <c r="J824" s="2276" t="s">
        <v>8987</v>
      </c>
      <c r="K824" s="2276" t="s">
        <v>6236</v>
      </c>
      <c r="L824" s="2279">
        <v>1.0373999999999998E-2</v>
      </c>
      <c r="M824" s="2276" t="s">
        <v>8198</v>
      </c>
      <c r="N824" s="2279">
        <v>3644008.9119743002</v>
      </c>
      <c r="O824" s="2276" t="s">
        <v>9125</v>
      </c>
    </row>
    <row r="825" spans="1:15" ht="24" customHeight="1">
      <c r="A825" s="2276" t="s">
        <v>9236</v>
      </c>
      <c r="B825" s="2277" t="s">
        <v>4347</v>
      </c>
      <c r="C825" s="2277" t="s">
        <v>9237</v>
      </c>
      <c r="D825" s="2277" t="s">
        <v>3589</v>
      </c>
      <c r="E825" s="2278" t="s">
        <v>322</v>
      </c>
      <c r="F825" s="2276" t="s">
        <v>9188</v>
      </c>
      <c r="G825" s="2276" t="s">
        <v>6236</v>
      </c>
      <c r="H825" s="2276" t="s">
        <v>9238</v>
      </c>
      <c r="I825" s="2276" t="s">
        <v>6236</v>
      </c>
      <c r="J825" s="2276" t="s">
        <v>8987</v>
      </c>
      <c r="K825" s="2276" t="s">
        <v>6236</v>
      </c>
      <c r="L825" s="2279">
        <v>9.0899999999999991E-3</v>
      </c>
      <c r="M825" s="2276" t="s">
        <v>8198</v>
      </c>
      <c r="N825" s="2279">
        <v>3644008.9210643</v>
      </c>
      <c r="O825" s="2276" t="s">
        <v>9125</v>
      </c>
    </row>
    <row r="826" spans="1:15" ht="24" customHeight="1">
      <c r="A826" s="2276" t="s">
        <v>9239</v>
      </c>
      <c r="B826" s="2277" t="s">
        <v>4347</v>
      </c>
      <c r="C826" s="2277" t="s">
        <v>9240</v>
      </c>
      <c r="D826" s="2277" t="s">
        <v>3589</v>
      </c>
      <c r="E826" s="2278" t="s">
        <v>322</v>
      </c>
      <c r="F826" s="2276" t="s">
        <v>9180</v>
      </c>
      <c r="G826" s="2276" t="s">
        <v>6236</v>
      </c>
      <c r="H826" s="2276" t="s">
        <v>9241</v>
      </c>
      <c r="I826" s="2276" t="s">
        <v>6236</v>
      </c>
      <c r="J826" s="2276" t="s">
        <v>8987</v>
      </c>
      <c r="K826" s="2276" t="s">
        <v>6236</v>
      </c>
      <c r="L826" s="2279">
        <v>8.2500000000000004E-3</v>
      </c>
      <c r="M826" s="2276" t="s">
        <v>8198</v>
      </c>
      <c r="N826" s="2279">
        <v>3644008.9293143</v>
      </c>
      <c r="O826" s="2276" t="s">
        <v>9125</v>
      </c>
    </row>
    <row r="827" spans="1:15" ht="24" customHeight="1">
      <c r="A827" s="2276" t="s">
        <v>9242</v>
      </c>
      <c r="B827" s="2277" t="s">
        <v>4347</v>
      </c>
      <c r="C827" s="2277" t="s">
        <v>9243</v>
      </c>
      <c r="D827" s="2277" t="s">
        <v>3589</v>
      </c>
      <c r="E827" s="2278" t="s">
        <v>322</v>
      </c>
      <c r="F827" s="2276" t="s">
        <v>9244</v>
      </c>
      <c r="G827" s="2276" t="s">
        <v>6236</v>
      </c>
      <c r="H827" s="2276" t="s">
        <v>9245</v>
      </c>
      <c r="I827" s="2276" t="s">
        <v>6236</v>
      </c>
      <c r="J827" s="2276" t="s">
        <v>8987</v>
      </c>
      <c r="K827" s="2276" t="s">
        <v>6236</v>
      </c>
      <c r="L827" s="2279">
        <v>6.5799999999999999E-3</v>
      </c>
      <c r="M827" s="2276" t="s">
        <v>8198</v>
      </c>
      <c r="N827" s="2279">
        <v>3644008.9358943002</v>
      </c>
      <c r="O827" s="2276" t="s">
        <v>9125</v>
      </c>
    </row>
    <row r="828" spans="1:15" ht="24" customHeight="1">
      <c r="A828" s="2276" t="s">
        <v>9246</v>
      </c>
      <c r="B828" s="2277" t="s">
        <v>4347</v>
      </c>
      <c r="C828" s="2277" t="s">
        <v>9247</v>
      </c>
      <c r="D828" s="2277" t="s">
        <v>3589</v>
      </c>
      <c r="E828" s="2278" t="s">
        <v>322</v>
      </c>
      <c r="F828" s="2276" t="s">
        <v>9180</v>
      </c>
      <c r="G828" s="2276" t="s">
        <v>6236</v>
      </c>
      <c r="H828" s="2276" t="s">
        <v>9248</v>
      </c>
      <c r="I828" s="2276" t="s">
        <v>6236</v>
      </c>
      <c r="J828" s="2276" t="s">
        <v>8987</v>
      </c>
      <c r="K828" s="2276" t="s">
        <v>6236</v>
      </c>
      <c r="L828" s="2279">
        <v>5.574E-3</v>
      </c>
      <c r="M828" s="2276" t="s">
        <v>8198</v>
      </c>
      <c r="N828" s="2279">
        <v>3644008.9414682998</v>
      </c>
      <c r="O828" s="2276" t="s">
        <v>9125</v>
      </c>
    </row>
    <row r="829" spans="1:15" ht="24" customHeight="1">
      <c r="A829" s="2276" t="s">
        <v>9249</v>
      </c>
      <c r="B829" s="2277" t="s">
        <v>3558</v>
      </c>
      <c r="C829" s="2277" t="s">
        <v>9250</v>
      </c>
      <c r="D829" s="2277" t="s">
        <v>3804</v>
      </c>
      <c r="E829" s="2278" t="s">
        <v>4255</v>
      </c>
      <c r="F829" s="2276" t="s">
        <v>8678</v>
      </c>
      <c r="G829" s="2276" t="s">
        <v>6236</v>
      </c>
      <c r="H829" s="2276" t="s">
        <v>8987</v>
      </c>
      <c r="I829" s="2276" t="s">
        <v>6236</v>
      </c>
      <c r="J829" s="2276" t="s">
        <v>6233</v>
      </c>
      <c r="K829" s="2276" t="s">
        <v>6236</v>
      </c>
      <c r="L829" s="2279">
        <v>7.3200000000000001E-4</v>
      </c>
      <c r="M829" s="2276" t="s">
        <v>8198</v>
      </c>
      <c r="N829" s="2279">
        <v>3644008.9422002998</v>
      </c>
      <c r="O829" s="2276" t="s">
        <v>9125</v>
      </c>
    </row>
    <row r="830" spans="1:15">
      <c r="A830" s="2292"/>
      <c r="B830" s="2292"/>
      <c r="C830" s="2292"/>
      <c r="D830" s="2292"/>
      <c r="E830" s="2292"/>
      <c r="F830" s="2292"/>
      <c r="G830" s="2292"/>
      <c r="H830" s="2292"/>
      <c r="I830" s="2292"/>
      <c r="J830" s="2292"/>
      <c r="K830" s="2292"/>
      <c r="L830" s="2292"/>
      <c r="M830" s="2292"/>
      <c r="N830" s="2292"/>
      <c r="O830" s="2292"/>
    </row>
    <row r="831" spans="1:15">
      <c r="A831" s="2282"/>
      <c r="B831" s="2282"/>
      <c r="C831" s="2282"/>
      <c r="D831" s="2282"/>
      <c r="E831" s="2282"/>
      <c r="F831" s="2282"/>
      <c r="G831" s="2282"/>
      <c r="H831" s="2282"/>
      <c r="I831" s="2282"/>
      <c r="J831" s="2282"/>
      <c r="K831" s="2282"/>
      <c r="L831" s="2467" t="s">
        <v>9251</v>
      </c>
      <c r="M831" s="2467"/>
      <c r="N831" s="2467"/>
      <c r="O831" s="2567"/>
    </row>
    <row r="832" spans="1:15">
      <c r="A832" s="2282"/>
      <c r="B832" s="2282"/>
      <c r="C832" s="2282"/>
      <c r="D832" s="2282"/>
      <c r="E832" s="2282"/>
      <c r="F832" s="2282"/>
      <c r="G832" s="2282"/>
      <c r="H832" s="2282"/>
      <c r="I832" s="2282"/>
      <c r="J832" s="2282"/>
      <c r="K832" s="2282"/>
      <c r="L832" s="2467" t="s">
        <v>3804</v>
      </c>
      <c r="M832" s="2467"/>
      <c r="N832" s="2467"/>
      <c r="O832" s="2282" t="s">
        <v>9252</v>
      </c>
    </row>
    <row r="833" spans="1:15">
      <c r="A833" s="2282"/>
      <c r="B833" s="2282"/>
      <c r="C833" s="2282"/>
      <c r="D833" s="2282"/>
      <c r="E833" s="2282"/>
      <c r="F833" s="2282"/>
      <c r="G833" s="2282"/>
      <c r="H833" s="2282"/>
      <c r="I833" s="2282"/>
      <c r="J833" s="2282"/>
      <c r="K833" s="2282"/>
      <c r="L833" s="2467" t="s">
        <v>5727</v>
      </c>
      <c r="M833" s="2467"/>
      <c r="N833" s="2467"/>
      <c r="O833" s="2282" t="s">
        <v>9253</v>
      </c>
    </row>
    <row r="834" spans="1:15">
      <c r="A834" s="2282"/>
      <c r="B834" s="2282"/>
      <c r="C834" s="2282"/>
      <c r="D834" s="2282"/>
      <c r="E834" s="2282"/>
      <c r="F834" s="2282"/>
      <c r="G834" s="2282"/>
      <c r="H834" s="2282"/>
      <c r="I834" s="2282"/>
      <c r="J834" s="2282"/>
      <c r="K834" s="2282"/>
      <c r="L834" s="2467" t="s">
        <v>3594</v>
      </c>
      <c r="M834" s="2467"/>
      <c r="N834" s="2467"/>
      <c r="O834" s="2282" t="s">
        <v>9254</v>
      </c>
    </row>
    <row r="835" spans="1:15" ht="24.95">
      <c r="A835" s="2282"/>
      <c r="B835" s="2282"/>
      <c r="C835" s="2282"/>
      <c r="D835" s="2282"/>
      <c r="E835" s="2282"/>
      <c r="F835" s="2282"/>
      <c r="G835" s="2282"/>
      <c r="H835" s="2282"/>
      <c r="I835" s="2282"/>
      <c r="J835" s="2282"/>
      <c r="K835" s="2282"/>
      <c r="L835" s="2467" t="s">
        <v>3589</v>
      </c>
      <c r="M835" s="2467"/>
      <c r="N835" s="2467"/>
      <c r="O835" s="2282" t="s">
        <v>9255</v>
      </c>
    </row>
    <row r="836" spans="1:15">
      <c r="A836" s="2282"/>
      <c r="B836" s="2282"/>
      <c r="C836" s="2282"/>
      <c r="D836" s="2282"/>
      <c r="E836" s="2282"/>
      <c r="F836" s="2282"/>
      <c r="G836" s="2282"/>
      <c r="H836" s="2282"/>
      <c r="I836" s="2282"/>
      <c r="J836" s="2282"/>
      <c r="K836" s="2282"/>
      <c r="L836" s="2467" t="s">
        <v>3917</v>
      </c>
      <c r="M836" s="2467"/>
      <c r="N836" s="2467"/>
      <c r="O836" s="2282" t="s">
        <v>9256</v>
      </c>
    </row>
    <row r="837" spans="1:15">
      <c r="A837" s="2282"/>
      <c r="B837" s="2282"/>
      <c r="C837" s="2282"/>
      <c r="D837" s="2282"/>
      <c r="E837" s="2282"/>
      <c r="F837" s="2282"/>
      <c r="G837" s="2282"/>
      <c r="H837" s="2282"/>
      <c r="I837" s="2282"/>
      <c r="J837" s="2282"/>
      <c r="K837" s="2282"/>
      <c r="L837" s="2467" t="s">
        <v>6199</v>
      </c>
      <c r="M837" s="2467"/>
      <c r="N837" s="2467"/>
      <c r="O837" s="2282" t="s">
        <v>9257</v>
      </c>
    </row>
    <row r="838" spans="1:15">
      <c r="A838" s="2282"/>
      <c r="B838" s="2282"/>
      <c r="C838" s="2282"/>
      <c r="D838" s="2282"/>
      <c r="E838" s="2282"/>
      <c r="F838" s="2282"/>
      <c r="G838" s="2282"/>
      <c r="H838" s="2282"/>
      <c r="I838" s="2282"/>
      <c r="J838" s="2282"/>
      <c r="K838" s="2282"/>
      <c r="L838" s="2467" t="s">
        <v>254</v>
      </c>
      <c r="M838" s="2467"/>
      <c r="N838" s="2467"/>
      <c r="O838" s="2282" t="s">
        <v>9258</v>
      </c>
    </row>
    <row r="839" spans="1:15">
      <c r="A839" s="2282"/>
      <c r="B839" s="2282"/>
      <c r="C839" s="2282"/>
      <c r="D839" s="2282"/>
      <c r="E839" s="2282"/>
      <c r="F839" s="2282"/>
      <c r="G839" s="2282"/>
      <c r="H839" s="2282"/>
      <c r="I839" s="2282"/>
      <c r="J839" s="2282"/>
      <c r="K839" s="2282"/>
      <c r="L839" s="2467" t="s">
        <v>9259</v>
      </c>
      <c r="M839" s="2467"/>
      <c r="N839" s="2467"/>
      <c r="O839" s="2282" t="s">
        <v>9258</v>
      </c>
    </row>
    <row r="840" spans="1:15">
      <c r="A840" s="2282"/>
      <c r="B840" s="2282"/>
      <c r="C840" s="2282"/>
      <c r="D840" s="2282"/>
      <c r="E840" s="2282"/>
      <c r="F840" s="2282"/>
      <c r="G840" s="2282"/>
      <c r="H840" s="2282"/>
      <c r="I840" s="2282"/>
      <c r="J840" s="2282"/>
      <c r="K840" s="2282"/>
      <c r="L840" s="2467" t="s">
        <v>9260</v>
      </c>
      <c r="M840" s="2467"/>
      <c r="N840" s="2467"/>
      <c r="O840" s="2282" t="s">
        <v>9258</v>
      </c>
    </row>
    <row r="841" spans="1:15">
      <c r="A841" s="2282"/>
      <c r="B841" s="2282"/>
      <c r="C841" s="2282"/>
      <c r="D841" s="2282"/>
      <c r="E841" s="2282"/>
      <c r="F841" s="2282"/>
      <c r="G841" s="2282"/>
      <c r="H841" s="2282"/>
      <c r="I841" s="2282"/>
      <c r="J841" s="2282"/>
      <c r="K841" s="2282"/>
      <c r="L841" s="2467" t="s">
        <v>6196</v>
      </c>
      <c r="M841" s="2467"/>
      <c r="N841" s="2467"/>
      <c r="O841" s="2282" t="s">
        <v>9261</v>
      </c>
    </row>
    <row r="842" spans="1:15">
      <c r="A842" s="2292"/>
      <c r="B842" s="2292"/>
      <c r="C842" s="2292"/>
      <c r="D842" s="2292"/>
      <c r="E842" s="2292"/>
      <c r="F842" s="2292"/>
      <c r="G842" s="2292"/>
      <c r="H842" s="2292"/>
      <c r="I842" s="2292"/>
      <c r="J842" s="2292"/>
      <c r="K842" s="2292"/>
      <c r="L842" s="2292"/>
      <c r="M842" s="2292"/>
      <c r="N842" s="2292"/>
      <c r="O842" s="2292"/>
    </row>
    <row r="843" spans="1:15">
      <c r="A843" s="2473"/>
      <c r="B843" s="2473"/>
      <c r="C843" s="2473"/>
      <c r="D843" s="2274"/>
      <c r="E843" s="2290"/>
      <c r="F843" s="2290"/>
      <c r="G843" s="2290"/>
      <c r="H843" s="2290"/>
      <c r="I843" s="2290"/>
      <c r="J843" s="2290"/>
      <c r="K843" s="2474" t="s">
        <v>9262</v>
      </c>
      <c r="L843" s="2473"/>
      <c r="M843" s="2475">
        <v>3642721.37</v>
      </c>
      <c r="N843" s="2473"/>
      <c r="O843" s="2473"/>
    </row>
    <row r="844" spans="1:15">
      <c r="A844" s="2473"/>
      <c r="B844" s="2473"/>
      <c r="C844" s="2473"/>
      <c r="D844" s="2274"/>
      <c r="E844" s="2290"/>
      <c r="F844" s="2290"/>
      <c r="G844" s="2290"/>
      <c r="H844" s="2290"/>
      <c r="I844" s="2290"/>
      <c r="J844" s="2290"/>
      <c r="K844" s="2474" t="s">
        <v>9263</v>
      </c>
      <c r="L844" s="2473"/>
      <c r="M844" s="2475">
        <v>928228.83</v>
      </c>
      <c r="N844" s="2473"/>
      <c r="O844" s="2473"/>
    </row>
    <row r="845" spans="1:15">
      <c r="A845" s="2473"/>
      <c r="B845" s="2473"/>
      <c r="C845" s="2473"/>
      <c r="D845" s="2274"/>
      <c r="E845" s="2290"/>
      <c r="F845" s="2290"/>
      <c r="G845" s="2290"/>
      <c r="H845" s="2290"/>
      <c r="I845" s="2290"/>
      <c r="J845" s="2290"/>
      <c r="K845" s="2474" t="s">
        <v>9264</v>
      </c>
      <c r="L845" s="2473"/>
      <c r="M845" s="2475">
        <v>4570950.2</v>
      </c>
      <c r="N845" s="2473"/>
      <c r="O845" s="2473"/>
    </row>
    <row r="846" spans="1:15" ht="60" customHeight="1">
      <c r="A846" s="2275"/>
      <c r="B846" s="2275"/>
      <c r="C846" s="2275"/>
      <c r="D846" s="2275"/>
      <c r="E846" s="2275"/>
      <c r="F846" s="2275"/>
      <c r="G846" s="2275"/>
      <c r="H846" s="2275"/>
      <c r="I846" s="2275"/>
      <c r="J846" s="2275"/>
      <c r="K846" s="2275"/>
      <c r="L846" s="2275"/>
      <c r="M846" s="2275"/>
      <c r="N846" s="2275"/>
      <c r="O846" s="2275"/>
    </row>
    <row r="847" spans="1:15" ht="69.95" customHeight="1">
      <c r="A847" s="2476" t="s">
        <v>9265</v>
      </c>
      <c r="B847" s="2567"/>
      <c r="C847" s="2567"/>
      <c r="D847" s="2567"/>
      <c r="E847" s="2567"/>
      <c r="F847" s="2567"/>
      <c r="G847" s="2567"/>
      <c r="H847" s="2567"/>
      <c r="I847" s="2567"/>
      <c r="J847" s="2567"/>
      <c r="K847" s="2567"/>
      <c r="L847" s="2567"/>
      <c r="M847" s="2567"/>
      <c r="N847" s="2567"/>
      <c r="O847" s="2567"/>
    </row>
  </sheetData>
  <mergeCells count="38">
    <mergeCell ref="A11:A12"/>
    <mergeCell ref="B11:B12"/>
    <mergeCell ref="C11:C12"/>
    <mergeCell ref="D11:D12"/>
    <mergeCell ref="E11:E12"/>
    <mergeCell ref="L834:N834"/>
    <mergeCell ref="F11:G11"/>
    <mergeCell ref="H11:I11"/>
    <mergeCell ref="J11:L11"/>
    <mergeCell ref="M11:M12"/>
    <mergeCell ref="N11:N12"/>
    <mergeCell ref="P11:P12"/>
    <mergeCell ref="Q11:Q12"/>
    <mergeCell ref="L831:O831"/>
    <mergeCell ref="L832:N832"/>
    <mergeCell ref="L833:N833"/>
    <mergeCell ref="O11:O12"/>
    <mergeCell ref="L836:N836"/>
    <mergeCell ref="L837:N837"/>
    <mergeCell ref="L838:N838"/>
    <mergeCell ref="L839:N839"/>
    <mergeCell ref="L840:N840"/>
    <mergeCell ref="A1:O1"/>
    <mergeCell ref="A845:C845"/>
    <mergeCell ref="K845:L845"/>
    <mergeCell ref="M845:O845"/>
    <mergeCell ref="A847:O847"/>
    <mergeCell ref="A6:G6"/>
    <mergeCell ref="A3:O3"/>
    <mergeCell ref="A2:O2"/>
    <mergeCell ref="L841:N841"/>
    <mergeCell ref="A843:C843"/>
    <mergeCell ref="K843:L843"/>
    <mergeCell ref="M843:O843"/>
    <mergeCell ref="A844:C844"/>
    <mergeCell ref="K844:L844"/>
    <mergeCell ref="M844:O844"/>
    <mergeCell ref="L835:N835"/>
  </mergeCells>
  <pageMargins left="0.5" right="0.5" top="1" bottom="1" header="0.5" footer="0.5"/>
  <pageSetup paperSize="9" scale="51" fitToHeight="0" orientation="landscape" r:id="rId1"/>
  <headerFooter>
    <oddHeader>&amp;L &amp;CCBR ENGENHARIA
CNPJ: 03.581.297/0001-14 &amp;R</oddHeader>
    <oddFooter>&amp;L &amp;CRua Washington Luiz 901 - Centro Histórico - Porto Alegre / RS
 /  &amp;R</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FAA163A963E50A4BACFA45014959228B" ma:contentTypeVersion="13" ma:contentTypeDescription="Crie um novo documento." ma:contentTypeScope="" ma:versionID="54415da3106863798ad079165890f04f">
  <xsd:schema xmlns:xsd="http://www.w3.org/2001/XMLSchema" xmlns:xs="http://www.w3.org/2001/XMLSchema" xmlns:p="http://schemas.microsoft.com/office/2006/metadata/properties" xmlns:ns2="4166babc-fe3a-4f9b-b6b5-7796fe221a1c" xmlns:ns3="01695d76-9192-4f4c-9316-b3a3981966c5" targetNamespace="http://schemas.microsoft.com/office/2006/metadata/properties" ma:root="true" ma:fieldsID="24b165465296180705d1377be0fd4d04" ns2:_="" ns3:_="">
    <xsd:import namespace="4166babc-fe3a-4f9b-b6b5-7796fe221a1c"/>
    <xsd:import namespace="01695d76-9192-4f4c-9316-b3a3981966c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66babc-fe3a-4f9b-b6b5-7796fe221a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695d76-9192-4f4c-9316-b3a3981966c5" elementFormDefault="qualified">
    <xsd:import namespace="http://schemas.microsoft.com/office/2006/documentManagement/types"/>
    <xsd:import namespace="http://schemas.microsoft.com/office/infopath/2007/PartnerControls"/>
    <xsd:element name="SharedWithUsers" ma:index="15"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15CA88-D747-47A2-BCE1-0416C5668937}"/>
</file>

<file path=customXml/itemProps2.xml><?xml version="1.0" encoding="utf-8"?>
<ds:datastoreItem xmlns:ds="http://schemas.openxmlformats.org/officeDocument/2006/customXml" ds:itemID="{821BD05A-2FE2-4117-8FF1-BB3915A9C14B}"/>
</file>

<file path=customXml/itemProps3.xml><?xml version="1.0" encoding="utf-8"?>
<ds:datastoreItem xmlns:ds="http://schemas.openxmlformats.org/officeDocument/2006/customXml" ds:itemID="{4D8253FA-42E9-4F50-B300-5AC587F5DB0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Daniele Miranda</dc:creator>
  <cp:keywords/>
  <dc:description/>
  <cp:lastModifiedBy/>
  <cp:revision/>
  <dcterms:created xsi:type="dcterms:W3CDTF">2013-07-19T02:51:34Z</dcterms:created>
  <dcterms:modified xsi:type="dcterms:W3CDTF">2023-03-08T18:55:05Z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0x010100FAA163A963E50A4BACFA45014959228B</vt:lpwstr>
  </property>
</Properties>
</file>